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ERO 2026" sheetId="1" r:id="rId4"/>
    <sheet state="visible" name="FEBRERO 2026" sheetId="2" r:id="rId5"/>
    <sheet state="visible" name="MARZO 2026" sheetId="3" r:id="rId6"/>
    <sheet state="visible" name="ABRIL 2026" sheetId="4" r:id="rId7"/>
    <sheet state="visible" name="Libredte" sheetId="5" r:id="rId8"/>
    <sheet state="visible" name="Rendiciones" sheetId="6" r:id="rId9"/>
    <sheet state="visible" name="Indicador proveedor" sheetId="7" r:id="rId10"/>
    <sheet state="visible" name="Banco Santander" sheetId="8" r:id="rId11"/>
  </sheets>
  <externalReferences>
    <externalReference r:id="rId12"/>
  </externalReferences>
  <definedNames>
    <definedName hidden="1" localSheetId="0" name="_xlnm._FilterDatabase">'ENERO 2026'!$A$1:$L$233</definedName>
    <definedName hidden="1" localSheetId="1" name="_xlnm._FilterDatabase">'FEBRERO 2026'!$A$1:$L$175</definedName>
    <definedName hidden="1" localSheetId="2" name="_xlnm._FilterDatabase">'MARZO 2026'!$A$1:$M$223</definedName>
    <definedName hidden="1" localSheetId="3" name="_xlnm._FilterDatabase">'ABRIL 2026'!$A$1:$L$54</definedName>
    <definedName hidden="1" localSheetId="4" name="_xlnm._FilterDatabase">Libredte!$A$1:$P$6375</definedName>
    <definedName hidden="1" localSheetId="6" name="_xlnm._FilterDatabase">'Indicador proveedor'!$V$53:$AF$664</definedName>
    <definedName hidden="1" localSheetId="7" name="_xlnm._FilterDatabase">'Banco Santander'!$A$3:$G$3374</definedName>
  </definedNames>
  <calcPr/>
  <pivotCaches>
    <pivotCache cacheId="0" r:id="rId13"/>
    <pivotCache cacheId="1" r:id="rId14"/>
    <pivotCache cacheId="2" r:id="rId15"/>
  </pivotCaches>
  <extLst>
    <ext uri="GoogleSheetsCustomDataVersion2">
      <go:sheetsCustomData xmlns:go="http://customooxmlschemas.google.com/" r:id="rId16" roundtripDataChecksum="V4VbuK5JSOOUB7zuCKrlQfAltr0AMl1w0iz+HeFtXzM="/>
    </ext>
  </extLst>
</workbook>
</file>

<file path=xl/sharedStrings.xml><?xml version="1.0" encoding="utf-8"?>
<sst xmlns="http://schemas.openxmlformats.org/spreadsheetml/2006/main" count="37636" uniqueCount="1960">
  <si>
    <t>Item</t>
  </si>
  <si>
    <t>Detalle</t>
  </si>
  <si>
    <t>Tipo Boleta/Factura</t>
  </si>
  <si>
    <t>Factura</t>
  </si>
  <si>
    <t>Boleta </t>
  </si>
  <si>
    <t>Valor</t>
  </si>
  <si>
    <t>Fecha de Pago</t>
  </si>
  <si>
    <t>Transferencia Banco / Tarjeta</t>
  </si>
  <si>
    <t>Comentario</t>
  </si>
  <si>
    <t>Autorización</t>
  </si>
  <si>
    <t>Revision</t>
  </si>
  <si>
    <t>Validacion</t>
  </si>
  <si>
    <t>Pago Tc Santander</t>
  </si>
  <si>
    <t>Pago TC</t>
  </si>
  <si>
    <t>TRANSFERENCIA CUENTA SANTANDER</t>
  </si>
  <si>
    <t>OK</t>
  </si>
  <si>
    <t>Deposito a plazo</t>
  </si>
  <si>
    <t>DEPOSITO A PLAZO</t>
  </si>
  <si>
    <t>LOGINSA BIOMEDICAL LIMITADA</t>
  </si>
  <si>
    <t>Factura electrÃ³nica</t>
  </si>
  <si>
    <t>REMUNERACIONES</t>
  </si>
  <si>
    <t>TARJETA DE CREDITO</t>
  </si>
  <si>
    <t>INNOVACION Y TECNOLOGIA EMPRESARIAL ITEM LIMITADA</t>
  </si>
  <si>
    <t>OSOJI ROBOTICS CORPORATION CHILE SPA</t>
  </si>
  <si>
    <t>EASY WAYS CHILE SPA</t>
  </si>
  <si>
    <t>Impuestos</t>
  </si>
  <si>
    <t>PATAGONIK S A</t>
  </si>
  <si>
    <t>VICTORINOX ANDES S A</t>
  </si>
  <si>
    <t>Imposiciones</t>
  </si>
  <si>
    <t>Imposiciones Bravium</t>
  </si>
  <si>
    <t>SERVICIOS AGRICOLAS TECNIPAK LIMITADA</t>
  </si>
  <si>
    <t>Fema</t>
  </si>
  <si>
    <t>Thermomix</t>
  </si>
  <si>
    <t>Compra 3 thermomix</t>
  </si>
  <si>
    <t>TRAMONTINA DE CHILE S.A.</t>
  </si>
  <si>
    <t>JARA MENDEZ LIMITADA</t>
  </si>
  <si>
    <t>GASEI S.A.</t>
  </si>
  <si>
    <t>BPK equipos Ltda</t>
  </si>
  <si>
    <t xml:space="preserve">COME. PABLO VILLALOBOS </t>
  </si>
  <si>
    <t>Facturta</t>
  </si>
  <si>
    <t>LATAM</t>
  </si>
  <si>
    <t>2493871 - 5170803</t>
  </si>
  <si>
    <t>MORPH2O LATINOAMERICA LIMITADA</t>
  </si>
  <si>
    <t>COMERCIALIZADORA B&amp;B SPA</t>
  </si>
  <si>
    <t>SERVICIOS AGROPRECISIÃ“N SPA</t>
  </si>
  <si>
    <t>Daniela Avila</t>
  </si>
  <si>
    <t>tarjeta cmr</t>
  </si>
  <si>
    <t>Compra Maquina de helados Ninja $1,570,930 factura, diferencia boleta</t>
  </si>
  <si>
    <t>COMERCIAL VINIMPORT SOCIEDAD ANONIMA</t>
  </si>
  <si>
    <t>COMERCIAL TICINO SPA</t>
  </si>
  <si>
    <t>La soluzione</t>
  </si>
  <si>
    <t>SAMSUNG</t>
  </si>
  <si>
    <t>Falabella</t>
  </si>
  <si>
    <t xml:space="preserve">Cencosud </t>
  </si>
  <si>
    <t xml:space="preserve">EASY </t>
  </si>
  <si>
    <t>BML AUDITORES LIMITADA</t>
  </si>
  <si>
    <t>COMERCIALIZADORA EAE SPA</t>
  </si>
  <si>
    <t>BESTMART</t>
  </si>
  <si>
    <t xml:space="preserve">FALABELLA </t>
  </si>
  <si>
    <t>MUVTER SPA</t>
  </si>
  <si>
    <t>CERCANO S.A.</t>
  </si>
  <si>
    <t>TECNOMAS</t>
  </si>
  <si>
    <t>DP Sistemas y Automatizaciones SPA</t>
  </si>
  <si>
    <t>Pago implementacion plataforma</t>
  </si>
  <si>
    <t>COLEMAN</t>
  </si>
  <si>
    <t>Arriendo</t>
  </si>
  <si>
    <t>Arriendo oficina Monjitas</t>
  </si>
  <si>
    <t>Contrato</t>
  </si>
  <si>
    <t>Arriendo enero</t>
  </si>
  <si>
    <t>ABC DIN</t>
  </si>
  <si>
    <t>PC FACTORY</t>
  </si>
  <si>
    <t>VETO Y CIA LTDA</t>
  </si>
  <si>
    <t>MERIEUX NUTRISCIENCES CHILE SPA</t>
  </si>
  <si>
    <t>OC BL0600004657 Canje 11053-11054-11055-11056 Juan Labbe</t>
  </si>
  <si>
    <t xml:space="preserve">KITCHEN CENTER </t>
  </si>
  <si>
    <t>TOP GIF</t>
  </si>
  <si>
    <t>BOTELLAS  MRKT</t>
  </si>
  <si>
    <t>COMERCIAL MABE CHILE LIMITADA</t>
  </si>
  <si>
    <t>11464 - 5547200</t>
  </si>
  <si>
    <t>Ripley</t>
  </si>
  <si>
    <t xml:space="preserve">HUELLAS </t>
  </si>
  <si>
    <t>Se descuenta saldo a favor 2025</t>
  </si>
  <si>
    <t>BOOZ</t>
  </si>
  <si>
    <t>SODIMAC</t>
  </si>
  <si>
    <t>ATAKAMA OUTDOOR SPA</t>
  </si>
  <si>
    <t>MOUVAIR SPA</t>
  </si>
  <si>
    <t>KANO</t>
  </si>
  <si>
    <t>INVERSIONES SOARING LIMITADA</t>
  </si>
  <si>
    <t>Patente comercial Las Condes</t>
  </si>
  <si>
    <t>ECOCLICK SPA</t>
  </si>
  <si>
    <t xml:space="preserve">Falabella </t>
  </si>
  <si>
    <t xml:space="preserve">RIPLEY </t>
  </si>
  <si>
    <t>BICE VIDA COMPANIA DE SEGUROS S A</t>
  </si>
  <si>
    <t>DISCOVERY</t>
  </si>
  <si>
    <t>Patente comercial santiago centro</t>
  </si>
  <si>
    <t>THE ANDES BRANDS S.A.</t>
  </si>
  <si>
    <t>VADELL</t>
  </si>
  <si>
    <t>OFIX CHILE</t>
  </si>
  <si>
    <t>RAFAEL FUENTES</t>
  </si>
  <si>
    <t>Boleta electronica</t>
  </si>
  <si>
    <t xml:space="preserve">Boleta electronica </t>
  </si>
  <si>
    <t>COMERCIAL BEST HIKE LIMITADA</t>
  </si>
  <si>
    <t>ARCOVEG</t>
  </si>
  <si>
    <t>Gasto Comun</t>
  </si>
  <si>
    <t>Gastos oficina</t>
  </si>
  <si>
    <t>Recibo</t>
  </si>
  <si>
    <t>MAXI MOBILITY CHILE II SPA</t>
  </si>
  <si>
    <t>SOCIEDAD COMERCIAL MOGGILL SPA</t>
  </si>
  <si>
    <t>DD COSMETICS SPA</t>
  </si>
  <si>
    <t xml:space="preserve">RIDESHOP </t>
  </si>
  <si>
    <t>BRITT BRANDS CHILE SPA</t>
  </si>
  <si>
    <t>LUIS MUNOZ</t>
  </si>
  <si>
    <t>EPSON</t>
  </si>
  <si>
    <t>COMERCIALIZADORA PÃ_x0081_RAMO SPA</t>
  </si>
  <si>
    <t>Libre Dte</t>
  </si>
  <si>
    <t>Importacion y Exportacion</t>
  </si>
  <si>
    <t>Facturas</t>
  </si>
  <si>
    <t>Falabella (kano)</t>
  </si>
  <si>
    <t>Jumbo</t>
  </si>
  <si>
    <t>Cumpleaños Cristian</t>
  </si>
  <si>
    <t>Banda ancha</t>
  </si>
  <si>
    <t>Internet</t>
  </si>
  <si>
    <t>Internet Oficina</t>
  </si>
  <si>
    <t>KLOCKER</t>
  </si>
  <si>
    <t>Entel</t>
  </si>
  <si>
    <t>Telefonos oficina</t>
  </si>
  <si>
    <t>BOTON DE PAGO</t>
  </si>
  <si>
    <t>Celulares equipo e internet portatil</t>
  </si>
  <si>
    <t>MUNDO PATAGONIA</t>
  </si>
  <si>
    <t>EASY</t>
  </si>
  <si>
    <t>Frigobar Dany</t>
  </si>
  <si>
    <t>Facturar</t>
  </si>
  <si>
    <t>COMERCIALIZADORA Y  ASESORIA</t>
  </si>
  <si>
    <t>LAPIZ LOPEZ</t>
  </si>
  <si>
    <t xml:space="preserve">JONATHAN GARRIDO </t>
  </si>
  <si>
    <t>Arreglos pc oficina</t>
  </si>
  <si>
    <t>MIKEL RIVEROS</t>
  </si>
  <si>
    <t>Boleta</t>
  </si>
  <si>
    <t>SASCO</t>
  </si>
  <si>
    <t>Libre dte</t>
  </si>
  <si>
    <t>AMAZON GIF CARD</t>
  </si>
  <si>
    <t>Enel</t>
  </si>
  <si>
    <t>Luz oficina 538325-0</t>
  </si>
  <si>
    <t>Luz oficina</t>
  </si>
  <si>
    <t>Mercado pago</t>
  </si>
  <si>
    <t>Panificio</t>
  </si>
  <si>
    <t>Desayuno equipo</t>
  </si>
  <si>
    <t xml:space="preserve">COMERCIALIZADORA Y  ASESORIA TABS </t>
  </si>
  <si>
    <t xml:space="preserve">DIFERENCIA DESPACHO </t>
  </si>
  <si>
    <t xml:space="preserve">CENCOSUD </t>
  </si>
  <si>
    <t>Empresa</t>
  </si>
  <si>
    <t>TECNOLOGIA UNICA</t>
  </si>
  <si>
    <t>CUENTA DOLARES</t>
  </si>
  <si>
    <t>USD 6375</t>
  </si>
  <si>
    <t>TRANSFERENCIA CUENTA DOLARES</t>
  </si>
  <si>
    <t>Deposito a Plazo</t>
  </si>
  <si>
    <t>Inversion</t>
  </si>
  <si>
    <t>Pago TC Santander</t>
  </si>
  <si>
    <t>Remuneraciones</t>
  </si>
  <si>
    <t>Sueldos</t>
  </si>
  <si>
    <t>Compra de dolares</t>
  </si>
  <si>
    <t>Provision</t>
  </si>
  <si>
    <t>COMPRA DOLARES</t>
  </si>
  <si>
    <t>Jonathan Fernando Acevedo Rojas</t>
  </si>
  <si>
    <t>7900 -7901 -7902</t>
  </si>
  <si>
    <t>Impuesto</t>
  </si>
  <si>
    <t>Innovacion y Tecnologia Empresarial ITEM Ltda.</t>
  </si>
  <si>
    <t>Lenovo</t>
  </si>
  <si>
    <t>COMPANIA DE EFICIENCIA LABORES AGRICOLAS SPA</t>
  </si>
  <si>
    <t>SONY</t>
  </si>
  <si>
    <t>tc</t>
  </si>
  <si>
    <t xml:space="preserve">Boleta </t>
  </si>
  <si>
    <t>boleta</t>
  </si>
  <si>
    <t>Aequus</t>
  </si>
  <si>
    <t>Samsung</t>
  </si>
  <si>
    <t xml:space="preserve">SAMSUNG  </t>
  </si>
  <si>
    <t>Easy</t>
  </si>
  <si>
    <t>Grupo Avexa SPA</t>
  </si>
  <si>
    <t>Solicitada</t>
  </si>
  <si>
    <t>Servicios Bayer</t>
  </si>
  <si>
    <t>COMERCIAL K SPA</t>
  </si>
  <si>
    <t xml:space="preserve">PARIS </t>
  </si>
  <si>
    <t>2494151 - 5171298</t>
  </si>
  <si>
    <t>Perfect Pool</t>
  </si>
  <si>
    <t xml:space="preserve">BOOZ </t>
  </si>
  <si>
    <t>FALABELLA</t>
  </si>
  <si>
    <t>Makita</t>
  </si>
  <si>
    <t>XIAOMI</t>
  </si>
  <si>
    <t>Capcut (Daniela Avila)</t>
  </si>
  <si>
    <t>Plan tomado para Bayer</t>
  </si>
  <si>
    <t xml:space="preserve">Rafael fuentes </t>
  </si>
  <si>
    <t>Despachos</t>
  </si>
  <si>
    <t xml:space="preserve">RAFAEL FUENTES </t>
  </si>
  <si>
    <t>Rafael fuentes</t>
  </si>
  <si>
    <t>Quitral</t>
  </si>
  <si>
    <t xml:space="preserve">ROSEN </t>
  </si>
  <si>
    <t>CONSTRUPLAZA</t>
  </si>
  <si>
    <t>CABAÑAS DEL LAGO</t>
  </si>
  <si>
    <t xml:space="preserve">EL BRINDIS </t>
  </si>
  <si>
    <t>Kano</t>
  </si>
  <si>
    <t>Herramientas</t>
  </si>
  <si>
    <t>Motosierra Maquita</t>
  </si>
  <si>
    <t>No la tengo</t>
  </si>
  <si>
    <t>PUNTA RANCO</t>
  </si>
  <si>
    <t>Rosen / Falabella</t>
  </si>
  <si>
    <t>420334 -420335- 420336- 420337</t>
  </si>
  <si>
    <t>Gastos comunes</t>
  </si>
  <si>
    <t>Gastos comunes oficina</t>
  </si>
  <si>
    <t xml:space="preserve">ARTURO SAFFORES </t>
  </si>
  <si>
    <t>DONNAPET</t>
  </si>
  <si>
    <t>Punta ranco</t>
  </si>
  <si>
    <t>Arcoveg</t>
  </si>
  <si>
    <t xml:space="preserve">cabañas del lago </t>
  </si>
  <si>
    <t>Sodimac</t>
  </si>
  <si>
    <t>Ventipay</t>
  </si>
  <si>
    <t>Booz</t>
  </si>
  <si>
    <t>MAIGAS</t>
  </si>
  <si>
    <t>Bravium</t>
  </si>
  <si>
    <t>Prueba Lity</t>
  </si>
  <si>
    <t>TARJETA DE CREDITO SANTANDER</t>
  </si>
  <si>
    <t>IMPUESTO TRANSFERENCIA INTERNACIONAL</t>
  </si>
  <si>
    <t>Impuesto Santander</t>
  </si>
  <si>
    <t>LAB AGQ</t>
  </si>
  <si>
    <t>Mercado libre</t>
  </si>
  <si>
    <t>No se realiza el cargo en estado de cuenta, se anula la compra</t>
  </si>
  <si>
    <t xml:space="preserve">Cancelada </t>
  </si>
  <si>
    <t>BUBBA</t>
  </si>
  <si>
    <t>Banda Ancha</t>
  </si>
  <si>
    <t>Internet oficina</t>
  </si>
  <si>
    <t>1 cuota de 12</t>
  </si>
  <si>
    <t>Compra realizada de $1,060,530</t>
  </si>
  <si>
    <t>Lider</t>
  </si>
  <si>
    <t>AMAZON</t>
  </si>
  <si>
    <t>Servicios Brasil Abott</t>
  </si>
  <si>
    <t>Librería Nacional</t>
  </si>
  <si>
    <t>Rendicion ida Victorinox</t>
  </si>
  <si>
    <t>Rendicion Bravium</t>
  </si>
  <si>
    <t>Prueba Bravium Lity</t>
  </si>
  <si>
    <t>Test</t>
  </si>
  <si>
    <t>Chilexpress</t>
  </si>
  <si>
    <t>TARJETA DE CREDITO ITAU</t>
  </si>
  <si>
    <t>Envio Bayer</t>
  </si>
  <si>
    <t>Desayuno equipo Enero 2026</t>
  </si>
  <si>
    <t>Estacionamiento Daniela 03/02</t>
  </si>
  <si>
    <t>1 cuota de 6</t>
  </si>
  <si>
    <t>Factura/Boleta</t>
  </si>
  <si>
    <t>12046096 - 12046087</t>
  </si>
  <si>
    <t>Compra realizada de $54,888</t>
  </si>
  <si>
    <t>Devolucion pago duplicado</t>
  </si>
  <si>
    <t>Pago provisorio</t>
  </si>
  <si>
    <t xml:space="preserve">                </t>
  </si>
  <si>
    <t>Se pago 6000 mas se considera en siguiente factura</t>
  </si>
  <si>
    <t>Se descuenta los 6000</t>
  </si>
  <si>
    <t xml:space="preserve">Bonos 2025 equipo </t>
  </si>
  <si>
    <t xml:space="preserve">RMT </t>
  </si>
  <si>
    <t>paris (Lity)</t>
  </si>
  <si>
    <t>Cristian Soto</t>
  </si>
  <si>
    <t>Rendicion Loginsa y pruebas Lity</t>
  </si>
  <si>
    <t>Celagro</t>
  </si>
  <si>
    <t xml:space="preserve">Cabañas del lago </t>
  </si>
  <si>
    <t xml:space="preserve">Solicitada </t>
  </si>
  <si>
    <t>Prueba Lity Fernanda Avila</t>
  </si>
  <si>
    <t>366980 queda de difierencia, revisar</t>
  </si>
  <si>
    <t>Suc home</t>
  </si>
  <si>
    <t>Lida compra bolsas y otros</t>
  </si>
  <si>
    <t>Tecnologia Unica Brasil</t>
  </si>
  <si>
    <t>USD 12750</t>
  </si>
  <si>
    <t>Impuesto transferencia internacional</t>
  </si>
  <si>
    <t>Impuesto internacional</t>
  </si>
  <si>
    <t>Tost</t>
  </si>
  <si>
    <t xml:space="preserve">Ripley </t>
  </si>
  <si>
    <t xml:space="preserve">Yetzen </t>
  </si>
  <si>
    <t xml:space="preserve">Entradas cherry </t>
  </si>
  <si>
    <t>SOCIEDAD TURISTICA SOUTH AND DESERT LIMITADA</t>
  </si>
  <si>
    <t>Patagonik S.A.</t>
  </si>
  <si>
    <t>The Andes Brands</t>
  </si>
  <si>
    <t>OSOJI ROBOTICS CORPORATION CHILE</t>
  </si>
  <si>
    <t>BICE VIDA COMPAÃƒ'IA DE SEGUROS S.A.</t>
  </si>
  <si>
    <t>CERCANO SA</t>
  </si>
  <si>
    <t>Loginsa Biomedical Limitada</t>
  </si>
  <si>
    <t>Jara MÃ©ndez Limitada</t>
  </si>
  <si>
    <t>MacOnline</t>
  </si>
  <si>
    <t>Le Bistrot</t>
  </si>
  <si>
    <t>Tragos oficina dia de la mujer</t>
  </si>
  <si>
    <t>Junta fia de la mujer</t>
  </si>
  <si>
    <t>Diferencia se produce por propina $19.650</t>
  </si>
  <si>
    <t>CENCOSUD</t>
  </si>
  <si>
    <t>Compra falabella</t>
  </si>
  <si>
    <t>145865978 - 5577959 - 5577958 - 435372</t>
  </si>
  <si>
    <t>Compra realizada con TC Daniela 07/03/2026 por descuento de CMR, despacho incluido (sillon, servicios, sillas y triples) Falta factura de sillas</t>
  </si>
  <si>
    <t>Somostel</t>
  </si>
  <si>
    <t>REEMBOLSO</t>
  </si>
  <si>
    <t>TICKETPLUS</t>
  </si>
  <si>
    <t>Boleta Electronica</t>
  </si>
  <si>
    <t xml:space="preserve">Entradas champion </t>
  </si>
  <si>
    <t xml:space="preserve">Pendiente </t>
  </si>
  <si>
    <t>37587396 - 37587394 - 37587395</t>
  </si>
  <si>
    <t>Celmedia Tienda Scotiabank</t>
  </si>
  <si>
    <t>Prueba Scotiabank</t>
  </si>
  <si>
    <t>Pago previred</t>
  </si>
  <si>
    <t>cancelado</t>
  </si>
  <si>
    <t>Jumbo Ñuñoa</t>
  </si>
  <si>
    <t>Casa Ideas</t>
  </si>
  <si>
    <t>Agua Austral</t>
  </si>
  <si>
    <t>Agua oficina</t>
  </si>
  <si>
    <t>Fumigax</t>
  </si>
  <si>
    <t>Fumigacion oficina</t>
  </si>
  <si>
    <t>Boton de pago</t>
  </si>
  <si>
    <t>Isidora Henriquez</t>
  </si>
  <si>
    <t>Rendicion Bayer</t>
  </si>
  <si>
    <t xml:space="preserve">Rosen </t>
  </si>
  <si>
    <t>Arturo saffores</t>
  </si>
  <si>
    <t>Grupo avexa</t>
  </si>
  <si>
    <t>Entradas para el avellano (Solicitud Bayer)</t>
  </si>
  <si>
    <t>Etiquetas y Embalaje Industrial Spa</t>
  </si>
  <si>
    <t>Cintas Nuevas Lity</t>
  </si>
  <si>
    <t>Vitalab</t>
  </si>
  <si>
    <t xml:space="preserve">Diferencia pendiente </t>
  </si>
  <si>
    <t>Pago Tarjeta</t>
  </si>
  <si>
    <t>abc din</t>
  </si>
  <si>
    <t>Verken</t>
  </si>
  <si>
    <t>corralco</t>
  </si>
  <si>
    <t xml:space="preserve">Easy cencosud </t>
  </si>
  <si>
    <t>37589273 - 37589274 - 37589272</t>
  </si>
  <si>
    <t>Compra accesorios FEMA</t>
  </si>
  <si>
    <t>Dominio Bravium.cl</t>
  </si>
  <si>
    <t>Pago Nic.cl</t>
  </si>
  <si>
    <t>Donnapet</t>
  </si>
  <si>
    <t>Compra Dany</t>
  </si>
  <si>
    <t>Beatriz Parada</t>
  </si>
  <si>
    <t xml:space="preserve">Rendicion Bayer viaje </t>
  </si>
  <si>
    <t>COMERCIALIZADORA PARAMO SPA</t>
  </si>
  <si>
    <t>INVERSIONES POINTBREAK SPA</t>
  </si>
  <si>
    <t>Moggill SpA</t>
  </si>
  <si>
    <t>Factura no afecta o exenta electrÃ³nica</t>
  </si>
  <si>
    <t>5583453-</t>
  </si>
  <si>
    <t>Flow</t>
  </si>
  <si>
    <t>CORTE ESTADO DE CUENTA MARZO</t>
  </si>
  <si>
    <t>paris</t>
  </si>
  <si>
    <t>5583271 - 5583272</t>
  </si>
  <si>
    <t>Alpro</t>
  </si>
  <si>
    <t>Compra accesorios Celu oficina y adaptadores</t>
  </si>
  <si>
    <t>Electronica Tecnophone</t>
  </si>
  <si>
    <t>Cables USB computadores</t>
  </si>
  <si>
    <t>Pago compras oficina</t>
  </si>
  <si>
    <t>Ecommerce day</t>
  </si>
  <si>
    <t>Welcu tickets</t>
  </si>
  <si>
    <t>Donapett (paris)</t>
  </si>
  <si>
    <t>Amanda Diaz</t>
  </si>
  <si>
    <t>Prestamo</t>
  </si>
  <si>
    <t xml:space="preserve">Rendicion </t>
  </si>
  <si>
    <t xml:space="preserve">Daniela Avila </t>
  </si>
  <si>
    <t>Compra hidrolavadora karcher</t>
  </si>
  <si>
    <t>5584571 - 5584569 - 28617</t>
  </si>
  <si>
    <t>Compra lavavajilla, celulares y perfumes</t>
  </si>
  <si>
    <t>Paris</t>
  </si>
  <si>
    <t>Freepick</t>
  </si>
  <si>
    <t>Pago que se debe rendir a Bayer</t>
  </si>
  <si>
    <t>Invoice</t>
  </si>
  <si>
    <t xml:space="preserve">REBEL </t>
  </si>
  <si>
    <t>tost</t>
  </si>
  <si>
    <t>OPTICALLERY SPA</t>
  </si>
  <si>
    <t>Diferencia de factura por pago realizado con nota de credito</t>
  </si>
  <si>
    <t xml:space="preserve">Diferencia pasaje por cambio pasajero </t>
  </si>
  <si>
    <t>USD 5000</t>
  </si>
  <si>
    <t>TC 931,75</t>
  </si>
  <si>
    <t>Prueba Bice store</t>
  </si>
  <si>
    <t>LB Technology SPA</t>
  </si>
  <si>
    <t>MP Distribucionylogi</t>
  </si>
  <si>
    <t>Mcdonald</t>
  </si>
  <si>
    <t>Almuerzo Loginsa</t>
  </si>
  <si>
    <t>Chamos</t>
  </si>
  <si>
    <t>Desayuno loginsa</t>
  </si>
  <si>
    <t>ripley</t>
  </si>
  <si>
    <t>Factura electronica</t>
  </si>
  <si>
    <t xml:space="preserve">Sasco </t>
  </si>
  <si>
    <t>DP Sistemas</t>
  </si>
  <si>
    <t>TRANSFERENCIA BANCARIA SANTANDER</t>
  </si>
  <si>
    <t>LB Technology</t>
  </si>
  <si>
    <t>Certificacion Lity</t>
  </si>
  <si>
    <t>Iva faltante</t>
  </si>
  <si>
    <t xml:space="preserve">Agua Austral </t>
  </si>
  <si>
    <t xml:space="preserve">falabella </t>
  </si>
  <si>
    <t>arcoveg</t>
  </si>
  <si>
    <t>rafael fuentes</t>
  </si>
  <si>
    <t>Transporte de apoyo</t>
  </si>
  <si>
    <t>Amphora</t>
  </si>
  <si>
    <t>Carteras dia de la madre</t>
  </si>
  <si>
    <t>Café Kiltro</t>
  </si>
  <si>
    <t>Café dia de la madre</t>
  </si>
  <si>
    <t xml:space="preserve">diferencia </t>
  </si>
  <si>
    <t>OpticallERy</t>
  </si>
  <si>
    <t>Bencina Loginsa</t>
  </si>
  <si>
    <t>Articulos oficina</t>
  </si>
  <si>
    <t>Constructora Cad SPA</t>
  </si>
  <si>
    <t>Furo Group</t>
  </si>
  <si>
    <t xml:space="preserve">Almuerzo equipo </t>
  </si>
  <si>
    <t>Starbucks</t>
  </si>
  <si>
    <t>Café equipo</t>
  </si>
  <si>
    <t>Previred</t>
  </si>
  <si>
    <t>Donappet</t>
  </si>
  <si>
    <t>Oster</t>
  </si>
  <si>
    <t>Experiencia Bayer</t>
  </si>
  <si>
    <t>Osher Chile</t>
  </si>
  <si>
    <t>Pandora dia de la madre</t>
  </si>
  <si>
    <t>Sociedad Turistica</t>
  </si>
  <si>
    <t>Compra Falabella</t>
  </si>
  <si>
    <t>Se paga duplicado</t>
  </si>
  <si>
    <t>5617775 - 5616557 - 441460 - 5616558</t>
  </si>
  <si>
    <t>Kit skincare y perfumes</t>
  </si>
  <si>
    <t>Halloween 5617775, perfumes y cubiertos 5616557, pack cuidado facial lorea</t>
  </si>
  <si>
    <t>Almuerzo Bayer</t>
  </si>
  <si>
    <t>Cabañas del lago</t>
  </si>
  <si>
    <t>Pagado con tc personal de Dany</t>
  </si>
  <si>
    <t>Diferencia pago por IVA</t>
  </si>
  <si>
    <t>$ 1.349.990</t>
  </si>
  <si>
    <t>BAUSMART</t>
  </si>
  <si>
    <t>Punto limpieza</t>
  </si>
  <si>
    <t>MAPPIN SPA</t>
  </si>
  <si>
    <t>STHIL</t>
  </si>
  <si>
    <t xml:space="preserve">Verken </t>
  </si>
  <si>
    <t>Comercial Muñoz Spa</t>
  </si>
  <si>
    <t xml:space="preserve">LATAM </t>
  </si>
  <si>
    <t>AGQS LAB</t>
  </si>
  <si>
    <t>COMERCIAL DLT SPA</t>
  </si>
  <si>
    <t>Koari</t>
  </si>
  <si>
    <t>Diferencia corresponde a propina</t>
  </si>
  <si>
    <t>Documento</t>
  </si>
  <si>
    <t>Folio</t>
  </si>
  <si>
    <t>Fecha</t>
  </si>
  <si>
    <t>Total</t>
  </si>
  <si>
    <t>Usuario</t>
  </si>
  <si>
    <t>Vencimiento</t>
  </si>
  <si>
    <t>Estado</t>
  </si>
  <si>
    <t>Validador</t>
  </si>
  <si>
    <t>Fecha de pago</t>
  </si>
  <si>
    <t>Monto pagado</t>
  </si>
  <si>
    <t>Diferencia</t>
  </si>
  <si>
    <t>Rut Proveedor</t>
  </si>
  <si>
    <t>Validacion de pago</t>
  </si>
  <si>
    <t>Verificacion</t>
  </si>
  <si>
    <t>BSH ELECTRODOMESTICOS S.A.C. AGENCIA EN CHILE</t>
  </si>
  <si>
    <t>francisca.molina@bravium.cl</t>
  </si>
  <si>
    <t>Pagado</t>
  </si>
  <si>
    <t>MAQSPRAY SPA</t>
  </si>
  <si>
    <t>AUSIN HNOS S A</t>
  </si>
  <si>
    <t>MANPOWER SERVICIOS INTEGRALES SPA</t>
  </si>
  <si>
    <t>rlopez@bmlconsultores.cl</t>
  </si>
  <si>
    <t>EWINE SPA</t>
  </si>
  <si>
    <t>WEBER- STEPHEN CHILE SPA</t>
  </si>
  <si>
    <t>MANUFACTURAS DE CUERO M A LIMITADA</t>
  </si>
  <si>
    <t>COMERCIAL INNOVATEK SPA</t>
  </si>
  <si>
    <t>GAMAVI SPA</t>
  </si>
  <si>
    <t>ECOMSUR S.A</t>
  </si>
  <si>
    <t>SASCO SpA</t>
  </si>
  <si>
    <t>BML CONSULTORES LIMITADA</t>
  </si>
  <si>
    <t>96.648.090-4</t>
  </si>
  <si>
    <t>SERVICIOS INTEGRADOS ANTEROS S A</t>
  </si>
  <si>
    <t>ENTEL PCS TELECOMUNICACIONES S A</t>
  </si>
  <si>
    <t>ADVANTAGE COMPUTACION SPA</t>
  </si>
  <si>
    <t>VINA CASAS PATRONALES S A</t>
  </si>
  <si>
    <t>COMERCIAL TRIBANDA SPA</t>
  </si>
  <si>
    <t>78.936.330-7</t>
  </si>
  <si>
    <t>FALABELLA RETAIL S.A.</t>
  </si>
  <si>
    <t>COMERCIAL ECCSA S A</t>
  </si>
  <si>
    <t>HSTORE SPA</t>
  </si>
  <si>
    <t>SOC COMERCIAL SANCHEZ HERRERA S A</t>
  </si>
  <si>
    <t>ABC S.A.</t>
  </si>
  <si>
    <t>Nota de crÃ©dito electrÃ³nica</t>
  </si>
  <si>
    <t>Nota de credito</t>
  </si>
  <si>
    <t>CABANAS DEL LAGO LTDA</t>
  </si>
  <si>
    <t>WINPY SPA</t>
  </si>
  <si>
    <t>INTCOMEX S A</t>
  </si>
  <si>
    <t>LIDER DOMICILIO VENTAS Y DISTRIBUCION LIMITADA</t>
  </si>
  <si>
    <t>EASY RETAIL S.A. .-</t>
  </si>
  <si>
    <t>CENCOSUD RETAIL S.A.</t>
  </si>
  <si>
    <t>EMPRESA COMERCIALIZADORA LUIS VALDES LYON SPA</t>
  </si>
  <si>
    <t>COMERCIALIZADORA DREAMS PARFUMS LIMITADA</t>
  </si>
  <si>
    <t>INVERSIONES C Y D SPA</t>
  </si>
  <si>
    <t>PRIMEAUDIO SPA</t>
  </si>
  <si>
    <t>DISTRIBUIDORA DE INDUSTRIAS NACIONALES S.A.</t>
  </si>
  <si>
    <t>LUIS RAFAEL GUTIERREZ RIVAS</t>
  </si>
  <si>
    <t>COMERCIAL ZONA PORTÃ_x0081_TIL SPA</t>
  </si>
  <si>
    <t>AUTOMOTRIZ DANIEL ACHONDO S A</t>
  </si>
  <si>
    <t>EDGE SPA</t>
  </si>
  <si>
    <t>Anulada</t>
  </si>
  <si>
    <t>SOCIEDAD COMERCIAL C &amp; C LIMITADA</t>
  </si>
  <si>
    <t>COMERCIAL CARDEPOT SPA</t>
  </si>
  <si>
    <t>ROBERT BOSCH S.A.</t>
  </si>
  <si>
    <t>INVERSIONES PARKTECH SPA</t>
  </si>
  <si>
    <t>EMPRESA NACIONAL DE CERTIFICACION ELECTRONICA SPA</t>
  </si>
  <si>
    <t>IMPORTADORA Y DISTRIBUIDORA KW SPA</t>
  </si>
  <si>
    <t>COMERCIAL STECO SPA</t>
  </si>
  <si>
    <t>COMERCIAL VADELL SPA</t>
  </si>
  <si>
    <t>WORLDQUERY SPA</t>
  </si>
  <si>
    <t>SODIMAC S.A.</t>
  </si>
  <si>
    <t>MEYA MUEBLES SPA.</t>
  </si>
  <si>
    <t>FULLMUNDO SPA</t>
  </si>
  <si>
    <t>PISQUERA TULAHUEN SPA</t>
  </si>
  <si>
    <t>J LEON Y COMPANIA LIMITADA</t>
  </si>
  <si>
    <t>GREEN GLASS SPA</t>
  </si>
  <si>
    <t>COMERCIALIZADORA Y SERVICIOS CINCO FUEGOS SPA</t>
  </si>
  <si>
    <t>COMERCIAL HAUSTEKNICA SPA</t>
  </si>
  <si>
    <t>CONSULTORA DIESTRE TECNOLOGIA SPA</t>
  </si>
  <si>
    <t>MOLLER SPA</t>
  </si>
  <si>
    <t>SOCIEDAD COMERCIAL CAVIERES LIMITADA</t>
  </si>
  <si>
    <t>TERRABOX LIMITADA</t>
  </si>
  <si>
    <t>CRISTIAN ALEJANDRO LEMUNAO MILLAS</t>
  </si>
  <si>
    <t>BANCO ITAU CHILE</t>
  </si>
  <si>
    <t>PERSONAL COMPUTER FACTORY SOCIEDAD ANONIMA</t>
  </si>
  <si>
    <t>FERRETERIA OVIEDO S A</t>
  </si>
  <si>
    <t>KANKA CORP SPA</t>
  </si>
  <si>
    <t>SONOAUDIO SPA</t>
  </si>
  <si>
    <t>HIPERMERCADOS TOTTUS SA</t>
  </si>
  <si>
    <t>VITIVINICOLA LA MONTANA LIMITADA</t>
  </si>
  <si>
    <t>AM ECOLOGICAL S.A.</t>
  </si>
  <si>
    <t>GARCIA SANCHEZ LTDA</t>
  </si>
  <si>
    <t>TRANSBANK S A</t>
  </si>
  <si>
    <t>INVERSIONES BAHAMONDES Y VARELA LIMITADA</t>
  </si>
  <si>
    <t>ZALAQUETT Y AVENDANO LIMITADA</t>
  </si>
  <si>
    <t>SOCIEDAD COMERCIAL LEMONTREE SPA</t>
  </si>
  <si>
    <t>COMERCIALIZADORA IMAGEN CORPORATIVA LIMITADA</t>
  </si>
  <si>
    <t>MILE ABOGADOS LIMITADA</t>
  </si>
  <si>
    <t>IMPORTADORA LILLO SPA</t>
  </si>
  <si>
    <t>SOCIEDAD CONCESIONARIA COSTANERA NORTE S A</t>
  </si>
  <si>
    <t>COMERCIAL YU Y COMPANIA LIMITADA</t>
  </si>
  <si>
    <t>R &amp; M CONSULTORIA LEGAL SPA</t>
  </si>
  <si>
    <t>S &amp; B IMPORT SPA</t>
  </si>
  <si>
    <t>APERSTORE CHILE SPA</t>
  </si>
  <si>
    <t>COMERCIAL CHILESALE LIMITADA</t>
  </si>
  <si>
    <t>UNIVERSIDAD DE CHILE</t>
  </si>
  <si>
    <t>AGRO GREEN SPA</t>
  </si>
  <si>
    <t>WEWORK CHILE SPA</t>
  </si>
  <si>
    <t>SCOTIABANK CHILE</t>
  </si>
  <si>
    <t>VARGAS ALENCASTRE GARCIA &amp; ASOCIADOS LIMITADA</t>
  </si>
  <si>
    <t>SOUL REBEL BRANDS SPA</t>
  </si>
  <si>
    <t>SOCIEDAD AGRÃ_x008d_COLA PROVALLE SPA</t>
  </si>
  <si>
    <t>SOC HOTELERA HOTELTOURS S A</t>
  </si>
  <si>
    <t>HOTELERA SOLACE SPA</t>
  </si>
  <si>
    <t>GG COMPANY SPA</t>
  </si>
  <si>
    <t>GCORP SPA</t>
  </si>
  <si>
    <t>TRECK S A</t>
  </si>
  <si>
    <t>COSMETICA AGUADAL SPA</t>
  </si>
  <si>
    <t>77.175.289-6</t>
  </si>
  <si>
    <t>PONTIFICIA UNIVERSIDAD CATOLICA DE CHILE</t>
  </si>
  <si>
    <t>BARBOSA Y SAMPAIO CAPACITACIONES LIMITADA</t>
  </si>
  <si>
    <t>COMERCIAL AUTOMOTRIZ SIGLO XXI LIMITADA</t>
  </si>
  <si>
    <t>TECHNOPLUS SPA</t>
  </si>
  <si>
    <t>REPROGRAF SPA</t>
  </si>
  <si>
    <t>TNT EXPRESS CHILE LIMITADA</t>
  </si>
  <si>
    <t>GETTY IMAGES CHILE SPA.</t>
  </si>
  <si>
    <t>GRUAS Y TRANSPORTE RAMON DONOSO ORELLANA EIRL</t>
  </si>
  <si>
    <t>BELLOTOAGRO CONSULTORES LIMITADA</t>
  </si>
  <si>
    <t>SOCIEDAD AGRONOMICA GUERRERO E HIJOS LIMITADA</t>
  </si>
  <si>
    <t>BIG BOX CHILE SPA</t>
  </si>
  <si>
    <t>OLIVOS S.P.A</t>
  </si>
  <si>
    <t>GIAL INVESTMENTS SPA</t>
  </si>
  <si>
    <t>DROPS CONSULTORES SPA</t>
  </si>
  <si>
    <t>FEDEX EXPRESS CHILE SPA</t>
  </si>
  <si>
    <t>MUSIC WORLD COMERCIAL CHILE LIMITADA</t>
  </si>
  <si>
    <t>COMERCIAL CERES SPA</t>
  </si>
  <si>
    <t>OPCIONES SA SISTEMAS DE INFORMACION</t>
  </si>
  <si>
    <t>MARTINEZ Y VALDIVIESO S.A.</t>
  </si>
  <si>
    <t>ARILU SPA</t>
  </si>
  <si>
    <t>DELL COMPUTER DE CHILE LIMITADA</t>
  </si>
  <si>
    <t>COMERCIALIZADORA SP DIGITAL SPA</t>
  </si>
  <si>
    <t>JOSE ZAPATA E HIJOS S A</t>
  </si>
  <si>
    <t>ALMACENES Y CENTROS DE COPIADOS JAWA LIMITADA</t>
  </si>
  <si>
    <t>BUSINESS INFORMATION PROCESSING S.A.</t>
  </si>
  <si>
    <t>COMERCIAL ANALAB CHILE S A</t>
  </si>
  <si>
    <t>INVERSIONES Y ASESORIAS FEMA LIMITADA</t>
  </si>
  <si>
    <t>ECYT SPA</t>
  </si>
  <si>
    <t>ANOVO ANDES S.A.</t>
  </si>
  <si>
    <t>UNIVERSIDAD DE LA FRONTERA</t>
  </si>
  <si>
    <t>TOP GIFT IMPORTADORA CHILE S.A.</t>
  </si>
  <si>
    <t>COMERCIAL SIMJA LIMITADA</t>
  </si>
  <si>
    <t>BC GRAFICA APLICADA SPA</t>
  </si>
  <si>
    <t>B. P. STORE SPA</t>
  </si>
  <si>
    <t>HOTELES DE LOS ANDES S.A.</t>
  </si>
  <si>
    <t>SOC INMOB Y HOTELERA PARADA LTDA</t>
  </si>
  <si>
    <t>SOCIEDAD COMERCIAL QR SPA</t>
  </si>
  <si>
    <t>AUTOVIA CHILE LIMITADA</t>
  </si>
  <si>
    <t>CENTRALE SPA</t>
  </si>
  <si>
    <t>MERCADOLIBRE CHILE LIMITADA</t>
  </si>
  <si>
    <t>GUACAMOLE SPA</t>
  </si>
  <si>
    <t>FERRETERIA.CL SPA</t>
  </si>
  <si>
    <t>VICTOR REINALDO SANDOVAL FIGUEROA</t>
  </si>
  <si>
    <t>LA VINOTECA LIMITADA</t>
  </si>
  <si>
    <t>KAUDAT SPA</t>
  </si>
  <si>
    <t>SOCIEDAD COMERCIAL ALCAPLUS LIMITADA</t>
  </si>
  <si>
    <t>DUTY FREE T C S A</t>
  </si>
  <si>
    <t>YENTZEN CONSULTING SPA</t>
  </si>
  <si>
    <t>IRONSIDE SPA</t>
  </si>
  <si>
    <t>LATAM AIRLINES GROUP S.A.</t>
  </si>
  <si>
    <t>DREAMTEC HOLDINGS SPA</t>
  </si>
  <si>
    <t>COMERCIAL ATDR SPA</t>
  </si>
  <si>
    <t>ROMERO Y ASOCIADOS SERVICIOS PROFESIONALES LIMITADA</t>
  </si>
  <si>
    <t>ASESORES LEGALES LIMITADA</t>
  </si>
  <si>
    <t>SECRET GARDEN SPA</t>
  </si>
  <si>
    <t>MASSA CAMUS ABOGADOS LIMITADA</t>
  </si>
  <si>
    <t>GREEN GRAPHIC SPA</t>
  </si>
  <si>
    <t>BLASS SPA</t>
  </si>
  <si>
    <t>TALENTFINDER SERVICIOS EMPRESARIALES CHILE SPA</t>
  </si>
  <si>
    <t>MATRIZ IDEAS S A</t>
  </si>
  <si>
    <t>ILOP S A</t>
  </si>
  <si>
    <t>VENTA AL POR MENOR POR CORREO, POR INTERNET Y VÃ_x008d_A TELEFÃ“NICA DE PRODUCTOS PERSONALIZADOS Y PUBLICIDA</t>
  </si>
  <si>
    <t>GUNTHER JOSE WILLER OPITZ</t>
  </si>
  <si>
    <t>JETSMART AIRLINES SPA</t>
  </si>
  <si>
    <t>VIAJES TREBOL LIMITADA</t>
  </si>
  <si>
    <t>SERVICIOS INTERMEDIARIOS REUSE CHILE SPA</t>
  </si>
  <si>
    <t>SAMSUNG ELECTRONICS CHILE LIMITADA</t>
  </si>
  <si>
    <t>SEARCH ENGINE BUSINESS SPA</t>
  </si>
  <si>
    <t>77375261-3</t>
  </si>
  <si>
    <t>SERVICIOS HOTELEROS Y TURISTICOS S.A.</t>
  </si>
  <si>
    <t>FILCE SPA</t>
  </si>
  <si>
    <t>CDTEC SUR SPA</t>
  </si>
  <si>
    <t>RED DE TRANSPORTES COMERCIALES LIMITADA</t>
  </si>
  <si>
    <t>LABORATORIO AGRICOLA DE CHILE SPA</t>
  </si>
  <si>
    <t>FIDELIZA COMUNICACIONES SPA</t>
  </si>
  <si>
    <t>ELECTROLUX DE CHILE S.A.</t>
  </si>
  <si>
    <t>CANON CHILE S A</t>
  </si>
  <si>
    <t>MARKETING TI SPA</t>
  </si>
  <si>
    <t>MACROSTORE COMPUTACION LIMITADA</t>
  </si>
  <si>
    <t>KALEUCHE SPA</t>
  </si>
  <si>
    <t>PROYECTOS INGENIERIA Y DISENO LIMITADA</t>
  </si>
  <si>
    <t>MAQUISOL SPA</t>
  </si>
  <si>
    <t>MOTOS DEL SUR LIMITADA</t>
  </si>
  <si>
    <t>COMERCIAL TERRASOL LIMITADA</t>
  </si>
  <si>
    <t>PRODUCCIONES Y PUBLICIDAD YASNA ALEXANDRA MUÃ‘OZ MUÃ‘OZ E.I.R.L.</t>
  </si>
  <si>
    <t>COMERCIAL Y GASTRONOMICA INTERNACIONAL S.P.A</t>
  </si>
  <si>
    <t>SOCIEDAD COMERCIAL LA VINA SUR SPA</t>
  </si>
  <si>
    <t>SOSMART SPA</t>
  </si>
  <si>
    <t>MARIO AVILES Y CIA LIMITADA</t>
  </si>
  <si>
    <t>COMERCIO DOMÃ_x008d_NGUEZ LIMITADA</t>
  </si>
  <si>
    <t>FALABELLA.COM SPA</t>
  </si>
  <si>
    <t>MEATME SPA</t>
  </si>
  <si>
    <t>INTELAG SPA</t>
  </si>
  <si>
    <t>IITC SOLUTIONS SPA</t>
  </si>
  <si>
    <t>ALIMENTOS FRESCOS Y CONGELADOS LOPEZ SPA</t>
  </si>
  <si>
    <t>THE NINJA COMPANY SPA</t>
  </si>
  <si>
    <t>SMARTRIP 360  SPA</t>
  </si>
  <si>
    <t>76264663-3</t>
  </si>
  <si>
    <t>PROWORKS SPA</t>
  </si>
  <si>
    <t>HOTELERA ACQUA SPA</t>
  </si>
  <si>
    <t>BANCO SANTANDER-CHILE</t>
  </si>
  <si>
    <t>CAVAS REUNIDAS S A</t>
  </si>
  <si>
    <t>KITCHEN CENTER SPA</t>
  </si>
  <si>
    <t>FAUCON IMPORT COMPANY SPA</t>
  </si>
  <si>
    <t>PUNTA RANCO SPA</t>
  </si>
  <si>
    <t>LIKE CHILE SPA</t>
  </si>
  <si>
    <t>KAP SPA</t>
  </si>
  <si>
    <t>MEDIALIGHTING SPA</t>
  </si>
  <si>
    <t>MECANIKA AGROINDUSTRIAL LIMITADA</t>
  </si>
  <si>
    <t>CYC SPA</t>
  </si>
  <si>
    <t>MIRGOR CHILE SPA</t>
  </si>
  <si>
    <t>SOC RODRIGUEZ Y ALVAREZ LIMITADA</t>
  </si>
  <si>
    <t>COMERCIAL ANWO S.A</t>
  </si>
  <si>
    <t>SOCIEDAD COMERCIAL FACTORYNET CHILE LIMITADA</t>
  </si>
  <si>
    <t>SOCIEDAD IMPORTADORA Y DISTRIBUIDORA V&amp;L SPA</t>
  </si>
  <si>
    <t>SOCIEDAD DE SERVICIOS DE ANALISIS AGRICOLAS LIMITADA</t>
  </si>
  <si>
    <t>DIAZ Y MORENO SPA</t>
  </si>
  <si>
    <t>REPRESENTACIONES VAL SPA</t>
  </si>
  <si>
    <t>IMPORTADORA BEST STORE SPA</t>
  </si>
  <si>
    <t>SERVICIOS INTEGRALES A EDIFICIOS SPA</t>
  </si>
  <si>
    <t>MRK SPA</t>
  </si>
  <si>
    <t>PEDIDOS TECH SPA</t>
  </si>
  <si>
    <t>ASIAMERICA IMPORTACIONES Y COMERCIALIZADORA SPA</t>
  </si>
  <si>
    <t>Pagado con TC Santander Lina, diferencia es el despacho</t>
  </si>
  <si>
    <t>MOXI SPA</t>
  </si>
  <si>
    <t>TRANSPORTES Y COMERCIALIZADORA MATERIALES DE CONSTRUCCION CAMPBELL SPA</t>
  </si>
  <si>
    <t>Rendicion Bayer Daniela Martin diferencia correspondiente a otros conceptos</t>
  </si>
  <si>
    <t>SALINAS Y FABRES SOCIEDAD ANONIMA</t>
  </si>
  <si>
    <t>VENTA DE PARTES, PIEZAS Y ACCESORIOS DE VEHÃ_x008d_CULOS AUTOMOTORES, PEDRO ARAVENA PEREZ EMPRESA INDIVIDUA</t>
  </si>
  <si>
    <t>CENTURION INSUMOS INDUSTRIALES S.A.</t>
  </si>
  <si>
    <t>IMPORTADORA VAM CHILE SPA</t>
  </si>
  <si>
    <t>COMER Y BEBER S A</t>
  </si>
  <si>
    <t>Pagado con TC Itau, DIFERENCIA corresponde a propina</t>
  </si>
  <si>
    <t>CHILEXPRESS S.A.</t>
  </si>
  <si>
    <t>SERVICIOS EQUIFAX CHILE LIMITADA</t>
  </si>
  <si>
    <t>MCO GROUP SPA</t>
  </si>
  <si>
    <t>pagado con TC</t>
  </si>
  <si>
    <t>JARUFE Y JARUFE HERMANOS LTDA</t>
  </si>
  <si>
    <t>PROGAMING SPA</t>
  </si>
  <si>
    <t>GONZALO AMENABAR Y COMPANIA LIMITADA</t>
  </si>
  <si>
    <t>HOTELERA DIEGO DE ALMAGRO LIMITADA</t>
  </si>
  <si>
    <t xml:space="preserve">Rendicion Bayer </t>
  </si>
  <si>
    <t>HOME SELECT SPA</t>
  </si>
  <si>
    <t>INFORMÃ_x0081_TICA Y ELECTRÃ“NICA LUFRAJA SPA</t>
  </si>
  <si>
    <t>IMPORTCLICK CHILE SPA</t>
  </si>
  <si>
    <t>SERVICIOS INTEGRALES DE LOGISTICA Y LABORATORIO LIMITADA</t>
  </si>
  <si>
    <t>SERVICIOS TECNOLOGICOS IVAN VIDAL Y CIA LIMITADA</t>
  </si>
  <si>
    <t>M3D SHOPPIND SPA</t>
  </si>
  <si>
    <t>NC generada a Boleta electronica 28478</t>
  </si>
  <si>
    <t>HERLINDA ESTELA AYALA PALACIOS</t>
  </si>
  <si>
    <t>compras oficina</t>
  </si>
  <si>
    <t>TRANSPORTES TRANSTURVIP SPA</t>
  </si>
  <si>
    <t>FERRETEK PLUS SPA</t>
  </si>
  <si>
    <t>BETTER FOOD SPA</t>
  </si>
  <si>
    <t>HERMANOS GREMLER Y COMPANIA LIMITADA</t>
  </si>
  <si>
    <t>Empresa Smartrip facturo como facturas excenta por 3,186,839 con la factura 240 con fecha 07/05/2024, por lo que quedo un saldo a favor de Bravium que no se ha utilizado</t>
  </si>
  <si>
    <t>PRODUCTOS TECNOLOGICOS B&amp;V SPA</t>
  </si>
  <si>
    <t>ALMAKAPA SPA</t>
  </si>
  <si>
    <t>INMOBILIARIA NUEVA APOQUINDO SPA</t>
  </si>
  <si>
    <t>compras de mica celulares oficina</t>
  </si>
  <si>
    <t>FERC PUBLICIDAD SPA</t>
  </si>
  <si>
    <t>JUAN MANUEL RIVAS VALENZUELA</t>
  </si>
  <si>
    <t>KREDITO SPA</t>
  </si>
  <si>
    <t>Viaja Alejandro</t>
  </si>
  <si>
    <t>HANNA INSTRUMENTS EQUIPOS LIMITADA</t>
  </si>
  <si>
    <t>DEIRA TECNOLOGIAS DE INFORMACION S.A.</t>
  </si>
  <si>
    <t>76.594.462-7</t>
  </si>
  <si>
    <t>MANUEL BENITO MORALES VILCHES</t>
  </si>
  <si>
    <t>DURADRINK CHILE SPA</t>
  </si>
  <si>
    <t>COMERCIAL MAIFA LIMITADA</t>
  </si>
  <si>
    <t>Rendicion Bayer Isi Henriquez</t>
  </si>
  <si>
    <t>SERGIO FABIAN ORELLANA FIGUEROA</t>
  </si>
  <si>
    <t>INVERSIONES J&amp;S SPA</t>
  </si>
  <si>
    <t>76.019.963-K</t>
  </si>
  <si>
    <t>AGANALYTICS SPA</t>
  </si>
  <si>
    <t>77.047.644-5</t>
  </si>
  <si>
    <t>TANTA SPA</t>
  </si>
  <si>
    <t>179901 quedan</t>
  </si>
  <si>
    <t>2997 quedan saldo a favor</t>
  </si>
  <si>
    <t>NC de factura 370</t>
  </si>
  <si>
    <t>NC de factura 363</t>
  </si>
  <si>
    <t>diferencia Propina</t>
  </si>
  <si>
    <t>ASESORIAS Y SERVICIOS PBB CHILE SPA</t>
  </si>
  <si>
    <t>EQUUS - SOLUCIONES LOGISTICAS LIMITADA</t>
  </si>
  <si>
    <t>GLOBAL MOVIL MR SPA</t>
  </si>
  <si>
    <t>NC de factura 368</t>
  </si>
  <si>
    <t>MUNDOOPTICO SPA</t>
  </si>
  <si>
    <t>LA CASA DEL SPIEDO SPA</t>
  </si>
  <si>
    <t>CALOIAN SPA</t>
  </si>
  <si>
    <t>ADIDAS CHILE LIMITADA</t>
  </si>
  <si>
    <t>STARBUCKS COFFEE CHILE S.A.</t>
  </si>
  <si>
    <t>Pagado con TC Santander</t>
  </si>
  <si>
    <t>EGLO CHILE ILUMINACION LIMITADA</t>
  </si>
  <si>
    <t>DESKIN SPA</t>
  </si>
  <si>
    <t>76.321.780-9</t>
  </si>
  <si>
    <t>NC de factura 380</t>
  </si>
  <si>
    <t>SOCIEDAD BESTMART SPA</t>
  </si>
  <si>
    <t>APPLE CHILE COMERCIAL LIMITADA</t>
  </si>
  <si>
    <t>REDAGRICOLA COMUNICACIONES S.A</t>
  </si>
  <si>
    <t>INVERSIONES D.M.G. SPA</t>
  </si>
  <si>
    <t>77.975.067-1</t>
  </si>
  <si>
    <t>TURISMO ESQUERRE LTDA</t>
  </si>
  <si>
    <t>NC de factura 388</t>
  </si>
  <si>
    <t>Nota de dÃ©bito electrÃ³nica</t>
  </si>
  <si>
    <t>EMPRESA DE TRANSPORTES TRANSVIP SPA</t>
  </si>
  <si>
    <t>Se paga en dos partes</t>
  </si>
  <si>
    <t>NC de factura 395</t>
  </si>
  <si>
    <t>EMPRESA DE CORREOS DE CHILE</t>
  </si>
  <si>
    <t>HOTELERA ICON S.A.</t>
  </si>
  <si>
    <t>EV NUNOA SPA</t>
  </si>
  <si>
    <t>IKSO SPA</t>
  </si>
  <si>
    <t>NC de factura 394</t>
  </si>
  <si>
    <t>se hace nota de credito por diferencia tarifaria</t>
  </si>
  <si>
    <t>NC de factura 392</t>
  </si>
  <si>
    <t>diferencia que queda para 2025</t>
  </si>
  <si>
    <t>76.089.757-4</t>
  </si>
  <si>
    <t>COMERCIALIZADORA E INDUSTRIAL TRIPLE E SPA</t>
  </si>
  <si>
    <t>MORGAN IMPORTACIONES SPA</t>
  </si>
  <si>
    <t>Valor diferencia que no aplica a IVA</t>
  </si>
  <si>
    <t>LUIS MIGUEL MUNOZ ORTIZ</t>
  </si>
  <si>
    <t>COMERCIALIZADORA Y DISTRIBUIDORA VIVANCO S A</t>
  </si>
  <si>
    <t>Se reserva con 189.900 con transferencia bancaria y pago en el local con TC de credito santander de 110.268</t>
  </si>
  <si>
    <t>GOPOINTS CHILE SPA</t>
  </si>
  <si>
    <t>PAGO DESCONTADO DE FACTURACION</t>
  </si>
  <si>
    <t>GVA TRADING SPA</t>
  </si>
  <si>
    <t>76.794.035-1</t>
  </si>
  <si>
    <t>DEPORTES SPARTA SPA</t>
  </si>
  <si>
    <t>Se paga contra la cuenta</t>
  </si>
  <si>
    <t>COMERCIAL E INVERSIONES PANAMERICAN (CHILE) LIMITADA</t>
  </si>
  <si>
    <t>DESPEGAR.COM CHILE SPA</t>
  </si>
  <si>
    <t>NC 1731257</t>
  </si>
  <si>
    <t>NC</t>
  </si>
  <si>
    <t>IGC CONSTRUCTORA SPA</t>
  </si>
  <si>
    <t>HOTEL TERMAS DE PUYEHUE LTDA</t>
  </si>
  <si>
    <t>CORICORI SPA</t>
  </si>
  <si>
    <t>Nota de credito de factura 2423</t>
  </si>
  <si>
    <t>diferencia se pago con abonos anteriores</t>
  </si>
  <si>
    <t>Compra realiza con tarjeta de credito santander el dia 01/10/2024 que no contaba con stock y se cancelo compra haciendo nota de credito el dia 15/10/2024</t>
  </si>
  <si>
    <t>DISENO TATOO LIMITADA</t>
  </si>
  <si>
    <t>HERMANOS KLOCKER SPA</t>
  </si>
  <si>
    <t>INVERSIONES FUENTES ALFARO LIMITADA</t>
  </si>
  <si>
    <t>CAIMI &amp; ALLEN LIMITADA</t>
  </si>
  <si>
    <t>pago despacho</t>
  </si>
  <si>
    <t>AGRÃ_x008d_COLA LOS CHILCOS SPA</t>
  </si>
  <si>
    <t>SANCHEZ HERMANOS SPA</t>
  </si>
  <si>
    <t>ARCOVEG  LIMPIEZA. Y TRANSPORTE DE PASAJEROS LIMITADA</t>
  </si>
  <si>
    <t>DISTRIBUIDORA DE AGUA PURIFICADA MÃ“NICA BLAMEY EMPRESA INDIVIDUAL DE RESPONSABILIDAD LIMITADA</t>
  </si>
  <si>
    <t>COMERCIALIZADORA GUSTAVO ABUGARADE HAZBUN EIRL</t>
  </si>
  <si>
    <t>NC de factura 429</t>
  </si>
  <si>
    <t>quedo saldo a favor</t>
  </si>
  <si>
    <t>ELECTRICIDAD GOBANTES S A</t>
  </si>
  <si>
    <t>Pagado Tc Itau</t>
  </si>
  <si>
    <t>28/10/2025 se pago con banco santander 873.472 y luego en 02/12/2024 nuevamente</t>
  </si>
  <si>
    <t>CORPORACIÃ“N EMPRENDE TU MENTE</t>
  </si>
  <si>
    <t>Viaje Gira Mexico</t>
  </si>
  <si>
    <t>FYP INVERSIONES SPA</t>
  </si>
  <si>
    <t>CEEL INGENIERIA SPA</t>
  </si>
  <si>
    <t>2737 IMPORTADORA Y EXPORTADORA LIMITADA</t>
  </si>
  <si>
    <t>TURISMO FANTASÃ_x008d_A SPA</t>
  </si>
  <si>
    <t>saldo a favor</t>
  </si>
  <si>
    <t>SOC HOTELERA BIDASOA SPA</t>
  </si>
  <si>
    <t>BANDA ANCHA INTERNET SPA</t>
  </si>
  <si>
    <t>SE PAGO A MORPHO, devuelven el dinero el 09/09 y se deposita a aganalytics</t>
  </si>
  <si>
    <t>ALMA ESTUDIO CREATIVO SPA</t>
  </si>
  <si>
    <t>SOCIEDAD COMERCIAL CR SPA</t>
  </si>
  <si>
    <t>AGENCIA IMOLA SPA</t>
  </si>
  <si>
    <t>MercadoLibre Chile Ltda.</t>
  </si>
  <si>
    <t>Viaje Daniela Martin paga con su TC y se rinde a Bayer</t>
  </si>
  <si>
    <t>CONSULTORA PRIMECONTACT SPA</t>
  </si>
  <si>
    <t>COMERCIAL HOMER DESIGN SPA</t>
  </si>
  <si>
    <t>Comercial Eccsa S.A.</t>
  </si>
  <si>
    <t>Banco ItaÃº Chile</t>
  </si>
  <si>
    <t>SPRAYING CHILE SPA</t>
  </si>
  <si>
    <t>HOTELERA HOLANDA LIMITADA</t>
  </si>
  <si>
    <t>Ausin HNOS. S.A.</t>
  </si>
  <si>
    <t>se transfirio factura 2537 el dia 20/12, pero esta se anulo, por lo que quedo saldo a favor pagando solo diferencia producida</t>
  </si>
  <si>
    <t>77489114-5</t>
  </si>
  <si>
    <t>Nota de credito 962 y 987</t>
  </si>
  <si>
    <t>IMPORTADORA BULDER SPA</t>
  </si>
  <si>
    <t>EASY RETAIL S.A.</t>
  </si>
  <si>
    <t>Santander - Chile</t>
  </si>
  <si>
    <t>Comision latampass</t>
  </si>
  <si>
    <t>Quintec Distribucion</t>
  </si>
  <si>
    <t>GRUPO KILOMETRO 42 SPA</t>
  </si>
  <si>
    <t>Fue compra de Daniela y facturaron a Bravium, se pago con tc personal</t>
  </si>
  <si>
    <t>SOLUTIONS 2 GO CHILE LLC, AGENCIA EN CHILE</t>
  </si>
  <si>
    <t>Samsung Electronics Chile</t>
  </si>
  <si>
    <t>LA GINOTECA SPA</t>
  </si>
  <si>
    <t>EASY RETAIL S.A</t>
  </si>
  <si>
    <t>SERVICIOS COMPUTACIONALES GLOBAL SA</t>
  </si>
  <si>
    <t>CabaÃ±as del Lago Ltda</t>
  </si>
  <si>
    <t>quedan 174900</t>
  </si>
  <si>
    <t>THIARE SALOME GALLEGO WILLIAMS</t>
  </si>
  <si>
    <t>76527424-9</t>
  </si>
  <si>
    <t>INGENIERIA E INFORMATICA ASOCIADA LIMITADA</t>
  </si>
  <si>
    <t>Articulos Deportivos Belsport</t>
  </si>
  <si>
    <t>CHOCOLATES DEL MUNDO SPA</t>
  </si>
  <si>
    <t>COLCHONES ROSEN SAIC</t>
  </si>
  <si>
    <t>Saldo a favor, ya que se genero nota de credito posterior, se devuelve a cuenta Santander el 07/07/2025</t>
  </si>
  <si>
    <t>FOODIES SPA</t>
  </si>
  <si>
    <t>Diferencia propina</t>
  </si>
  <si>
    <t>CANTABRIA SPA</t>
  </si>
  <si>
    <t>Valor mas propina</t>
  </si>
  <si>
    <t>THE BRAVER COMPANY SPA</t>
  </si>
  <si>
    <t>RESTAURANT PANORAMA GIRATORIO Y CIA LTDA</t>
  </si>
  <si>
    <t>INVERSIONES Y PRODUCCION DE EVENTOS BYM SPA</t>
  </si>
  <si>
    <t>Nota de credito a Boleta 39, no considerar</t>
  </si>
  <si>
    <t>NC de factura 452</t>
  </si>
  <si>
    <t>SOCIEDAD GASTRONOMICA VYTA SPA</t>
  </si>
  <si>
    <t>RUKAFE SPA</t>
  </si>
  <si>
    <t>DISTRIBUCION Y EXCELENCIA S.A.</t>
  </si>
  <si>
    <t>CONSTRUCCION, REPARACION Y ARRIENDO MAQUINARIA AGRICOLA ALEJANDRO ANTONIO VILO TRUJILLO EMPRESA INDI</t>
  </si>
  <si>
    <t>EBEST SPA</t>
  </si>
  <si>
    <t>ARTICULOS DEPORTIVOS BELSPORT SPA</t>
  </si>
  <si>
    <t>se paga el dia 23 839833 y despues nos dimos cuenta que quedo un diferencia que se pago en enero 25</t>
  </si>
  <si>
    <t>COMERCIAL RHI SPA</t>
  </si>
  <si>
    <t>Se anula parte de factura 13560</t>
  </si>
  <si>
    <t>LA VINOTECA SPA</t>
  </si>
  <si>
    <t>Se paga con TC Santander y facturan tarde</t>
  </si>
  <si>
    <t>COMERCIAL YIYI SPA</t>
  </si>
  <si>
    <t>COMERCIAL PJ SPA</t>
  </si>
  <si>
    <t>Se paga con diferencia proveniente del 2024 de 748598, pagando factira 2682, 2696 y parte de 2719 con 201400</t>
  </si>
  <si>
    <t>Banco Itau Chile S.A.</t>
  </si>
  <si>
    <t>ASESORIAS LR LIMITADA</t>
  </si>
  <si>
    <t>Pago realizado por BML a documentos notariados</t>
  </si>
  <si>
    <t>WELFN SPA</t>
  </si>
  <si>
    <t>Gastos oficina, compra falabella pagado con TC Santander 09/01/2025</t>
  </si>
  <si>
    <t>COMERCIAL BETTER COMMERCE LIMITADA</t>
  </si>
  <si>
    <t>VILLA IMPORT SPA</t>
  </si>
  <si>
    <t>SOCIEDAD GASTRONÃ“MICA GONZALEZ CRUZ LIMITADA</t>
  </si>
  <si>
    <t>LIBRERIA CECILIA OLIVARES DONOSO  E.I.R.L.</t>
  </si>
  <si>
    <t>Entel PCS Telecomunicaciones S.A.</t>
  </si>
  <si>
    <t>Diferencia por compra de maquina de hielo con boleta</t>
  </si>
  <si>
    <t>QUINTEC DISTRIBUCION S.A.</t>
  </si>
  <si>
    <t>Pagado con TC Santander como Falabella</t>
  </si>
  <si>
    <t>AGRAS CHILE SPA</t>
  </si>
  <si>
    <t>ESSITY CHILE S.A.</t>
  </si>
  <si>
    <t>Se paga copn diferencia de factura y nota de credito</t>
  </si>
  <si>
    <t>Saldo a favor de 2024 de 712487 queda diferencia que se pagara</t>
  </si>
  <si>
    <t>BRASSERIE DEL PARQUE FORESTAL SPA</t>
  </si>
  <si>
    <t>Se considera para factura 14538</t>
  </si>
  <si>
    <t>INVERSIONES CHILE AUSTRAL LIMITADA</t>
  </si>
  <si>
    <t>Se considera saldo del 2024 por 271983 mas pago de 93980 del 20/01 y con saldo de febrero se paga el total que son 481000 quedando saldo pendiente de pago de 150,245, se concilia los pagos en julio 2025 quedando un saldo de 56265 pagados en julio 2025</t>
  </si>
  <si>
    <t>ELECTRONICA  RETAIL  LIMITADA</t>
  </si>
  <si>
    <t>Diferencia pagada 24/06/2025</t>
  </si>
  <si>
    <t>Se traia saldo de 429907 de 2024 mas monto pagado se deja neteada</t>
  </si>
  <si>
    <t>SILLAS AL MAYOR CHILE SPA</t>
  </si>
  <si>
    <t>Se paga con los saldos que vienen de arrastre de 2024 mas el pago de este dia</t>
  </si>
  <si>
    <t>Compra celmedia con TC Santander</t>
  </si>
  <si>
    <t>COMERCIAL E INVERSIONES SC LIMITADA</t>
  </si>
  <si>
    <t>NC de factura 477</t>
  </si>
  <si>
    <t>PUNTO 5G SPA</t>
  </si>
  <si>
    <t>Fueron 3 adaptadores y factura se hizo por 1</t>
  </si>
  <si>
    <t>Servicios Agricolas Tecnipak Ltda</t>
  </si>
  <si>
    <t>Se considera el pago de 77327, nota de credito 1600 de diferencia que viene de factura 14539</t>
  </si>
  <si>
    <t>Imega Ventus SpA</t>
  </si>
  <si>
    <t>KEVERI</t>
  </si>
  <si>
    <t>76560579-2</t>
  </si>
  <si>
    <t>Diferencia corresponde a boleta generada</t>
  </si>
  <si>
    <t>COMERCIALIZADORA IMPO TRADING SPA</t>
  </si>
  <si>
    <t>se deposito dos veces este monto uno el 06/02/2025 y luego el 10/03/2025, quedando saldo a favor 58,523</t>
  </si>
  <si>
    <t>se paga con</t>
  </si>
  <si>
    <t>COMERCIAL ANALAB CHILE SA</t>
  </si>
  <si>
    <t>Atakama Outdoor Spa</t>
  </si>
  <si>
    <t>Apple Chile Comercial Limitada</t>
  </si>
  <si>
    <t>JOSE ZAPATA E HIJOS S.A.</t>
  </si>
  <si>
    <t>ADVERSA MAKE UP REPRESENTACIONES SPA</t>
  </si>
  <si>
    <t>Devuelven a TC de Dany, se considera para monto de 19/02/2025</t>
  </si>
  <si>
    <t>Valor pagado 24.370.328, valor facturado 24788823, teniendo diferencia de 418495 correspondiente a comision sucursal</t>
  </si>
  <si>
    <t>KARCHER CHILE SPA</t>
  </si>
  <si>
    <t>Cencosud Retail S.A</t>
  </si>
  <si>
    <t>AMALI SPA</t>
  </si>
  <si>
    <t>Pagado con Nota de credito 26922153 y diferencia del dia 04/03/2025 depositado a Dany</t>
  </si>
  <si>
    <t>se resta de los 430925 (saldo 2024)</t>
  </si>
  <si>
    <t>diferencia pagada con saldos anteriores</t>
  </si>
  <si>
    <t>HOMEVAN SERVICES SPA</t>
  </si>
  <si>
    <t>COMERCIALIZADORA DE PRODUCTOS Y SERVICIOS INDUSTRIALES SERPROIND LIMITADA</t>
  </si>
  <si>
    <t>PERFECT POOL CHILE EMPRESA DE SERVICIOS LIMITADA</t>
  </si>
  <si>
    <t>RADIO VICTORIA TCL CHILE SPA</t>
  </si>
  <si>
    <t>CFEREIRA STORE SPA</t>
  </si>
  <si>
    <t>SOC HOTELERA VICHUQUEN LTDA</t>
  </si>
  <si>
    <t>364.449 fue pagado dos veces 07/03/2025 u, solicitar devolucion o descontar a factura siguiente</t>
  </si>
  <si>
    <t>DIMA SPA</t>
  </si>
  <si>
    <t>PERSONAL COMPUTER FACTORY S.A.</t>
  </si>
  <si>
    <t xml:space="preserve">Nota de credito de factura </t>
  </si>
  <si>
    <t>Se paga dos veces el 21/03 y el 17/04 por lo que se debe devolver o descontar de proxima factura</t>
  </si>
  <si>
    <t>MEAPETECE CHILE SPA</t>
  </si>
  <si>
    <t>Regularizacion de 2024 solicitada</t>
  </si>
  <si>
    <t>Se descuenta NC</t>
  </si>
  <si>
    <t>GARMIN CHILE LIMITADA</t>
  </si>
  <si>
    <t>ARTEL S.A.</t>
  </si>
  <si>
    <t>Compra libreria nacional con TC Santander</t>
  </si>
  <si>
    <t>Se paga dos veces el 17/04/2025 y 24/03/2025 queda como saldo a favor proxima factura</t>
  </si>
  <si>
    <t>NC de Factura 1129920</t>
  </si>
  <si>
    <t>CENCOSUD RETAIL S.A</t>
  </si>
  <si>
    <t>Se paga dos veces el 22/04/2025 y 25/03/2025 queda como saldo a favor proxima factura</t>
  </si>
  <si>
    <t>IMPORT E EXPORT FCM REDDIN SPA</t>
  </si>
  <si>
    <t>Diferencia envio</t>
  </si>
  <si>
    <t>COMERCIALIZADORA GUSTORE, EMMANUEL ELIAS GAJARDO URBINA E.I.R.L.</t>
  </si>
  <si>
    <t>TRANSVICHUQUEN LIMITADA</t>
  </si>
  <si>
    <t>EDUARDO ALBERTO ANGUITA BAHAMONDE</t>
  </si>
  <si>
    <t>Factura cancelada por lo que devuelven diferencial el 04/07/2025 a Cuenta Santander</t>
  </si>
  <si>
    <t>BUKUR SPA</t>
  </si>
  <si>
    <t>EBEMA S.A.</t>
  </si>
  <si>
    <t>DISTRIBUIDORA DE ARTICULOS DEPORTIVOS DEL NORTE LIMITADA</t>
  </si>
  <si>
    <t>PCROCK COMPUTACIÃ“N SPA</t>
  </si>
  <si>
    <t>Se paga en dos transferencias</t>
  </si>
  <si>
    <t>NC de Factura 9292</t>
  </si>
  <si>
    <t>NC de Factura 9229</t>
  </si>
  <si>
    <t>ZENSI LABS SPA</t>
  </si>
  <si>
    <t>IMPORTADORA Y COMERCIALIZADORA TRADE29 SPA</t>
  </si>
  <si>
    <t>ESTUDIO DE DISEÃ‘O Y CONFECCIÃ“N SPA</t>
  </si>
  <si>
    <t>Nota de credito de factura 526</t>
  </si>
  <si>
    <t>MANUFACTURAS RAC LIMITADA</t>
  </si>
  <si>
    <t>MAGIC MAKEUP SPA</t>
  </si>
  <si>
    <t>Valores no descontados, se consideran en factura 6975</t>
  </si>
  <si>
    <t>HOTELERA LAS TERRAZAS LIMITADA</t>
  </si>
  <si>
    <t>Rendicion Isidora</t>
  </si>
  <si>
    <t>Se paga con saldos anteriores mas diferencia</t>
  </si>
  <si>
    <t>Pago con TC</t>
  </si>
  <si>
    <t>NC de factura 551</t>
  </si>
  <si>
    <t>queda saldo aun disponible</t>
  </si>
  <si>
    <t>NC de factura 589</t>
  </si>
  <si>
    <t>MARA SHOPPING SPA</t>
  </si>
  <si>
    <t>NC de factura 558</t>
  </si>
  <si>
    <t>INVERSIONES GEERDINK LIMITADA</t>
  </si>
  <si>
    <t>Pagado con TC</t>
  </si>
  <si>
    <t>Los Toro Spa</t>
  </si>
  <si>
    <t>Diferencia es propina</t>
  </si>
  <si>
    <t>76.095.789-5</t>
  </si>
  <si>
    <t>revisar si descontamos saldo a favor</t>
  </si>
  <si>
    <t>COMERCIALIZADORA Y ASESORIAS AGRICOLAS VICENTE PEÃ‘A RODRIGUEZ EMPRESA INDIVIDUAL DE RESPONSABILIDAD</t>
  </si>
  <si>
    <t>(MAQSPRAY)</t>
  </si>
  <si>
    <t>pendiente por descontar saldo duplicado</t>
  </si>
  <si>
    <t>NC de Factura 5152362</t>
  </si>
  <si>
    <t>Se transfiere por error 7,705,679 el 20/05/2025 por lo que pagamos el monto de la factura quedando devolucion de 8,162,682</t>
  </si>
  <si>
    <t>NC de factura 558 quedan 27000 saldo a favor</t>
  </si>
  <si>
    <t>RENOX SPA</t>
  </si>
  <si>
    <t>IMPORTADORA EL BOSQUE SPA</t>
  </si>
  <si>
    <t>quedan 174900 a favor</t>
  </si>
  <si>
    <t>Diferencia corrresponde a despacho</t>
  </si>
  <si>
    <t>Kaleuche SpA</t>
  </si>
  <si>
    <t>Se pago con TC ITAU</t>
  </si>
  <si>
    <t>MAIGAS COMERCIAL S A</t>
  </si>
  <si>
    <t>Pagado con TC Santander 04/04/2025</t>
  </si>
  <si>
    <t>CERCANO S A</t>
  </si>
  <si>
    <t>NC de factura 571</t>
  </si>
  <si>
    <t>UNIVERSIDAD DE CONCEPCION</t>
  </si>
  <si>
    <t>TRAIL SPA</t>
  </si>
  <si>
    <t>Saldo a favor descontar este monto o pedir devolucion</t>
  </si>
  <si>
    <t>INGRAM MICRO CHILE S A</t>
  </si>
  <si>
    <t>78.137.000-2</t>
  </si>
  <si>
    <t>MERY Y COMPANIA LIMITADA</t>
  </si>
  <si>
    <t>CRISTIAN HERIBERTO VEAS MOLINA</t>
  </si>
  <si>
    <t>Pagado contra cuenta corriente directo</t>
  </si>
  <si>
    <t>pago con el saldo de factura 582</t>
  </si>
  <si>
    <t>NC de Factura 582</t>
  </si>
  <si>
    <t>NC de Factura 615</t>
  </si>
  <si>
    <t>DECORACION INTEGRAL S.A.</t>
  </si>
  <si>
    <t>COMERCIAL ECCSA S.A.</t>
  </si>
  <si>
    <t>Se paga dos veces asi que solo faltaba 2697</t>
  </si>
  <si>
    <t>LATAM AIRLINES GROUP SA</t>
  </si>
  <si>
    <t>NC de Factura 2432277</t>
  </si>
  <si>
    <t>Pagado con TC Itau</t>
  </si>
  <si>
    <t>Pagado con  Tc Santander</t>
  </si>
  <si>
    <t>ADMINISTRADORA DE SUPERMERCADOS EXPRESS LIMITADA</t>
  </si>
  <si>
    <t>FLOAT SPA</t>
  </si>
  <si>
    <t>AMP SPA</t>
  </si>
  <si>
    <t>EL DESEO SPA</t>
  </si>
  <si>
    <t>Pagado con TC Santander diferencia es propina</t>
  </si>
  <si>
    <t>COMERCIALIZADORA TODOCLICK SPA</t>
  </si>
  <si>
    <t>Transferencia internacional Ti</t>
  </si>
  <si>
    <t>AUSIN HNOS S.A.</t>
  </si>
  <si>
    <t>SOCIEDAD COMERCIAL EL MIMBRAL LIMITADA</t>
  </si>
  <si>
    <t>COMERCIAL CARACOL LIMITADA</t>
  </si>
  <si>
    <t xml:space="preserve">NC de factura </t>
  </si>
  <si>
    <t>Estufa pagada contra cuenta corriente por valor de 154.980, diferencia es flete que no se devuelve 4.990</t>
  </si>
  <si>
    <t>ESCAPOLOGY CHILE S A</t>
  </si>
  <si>
    <t>IMPORTADORA Y EXPORTADORA LASER IMAGING CHILE SPA.</t>
  </si>
  <si>
    <t>Pagado con TC Santander y transferencia, por lo que queda a favor 3,458,808</t>
  </si>
  <si>
    <t>Nota de credito de compra realizada por estufa oficina, pero con boleta, por lo cual se cancela la compra y este se pago contra la cuenta corriente</t>
  </si>
  <si>
    <t>Estufa pagada contra cuenta corriente por valor de 217.980, diferencia es flete que no se devuelve 7.990, es con boleta electronica</t>
  </si>
  <si>
    <t>Pago con TC Santander compra estufa oficina mas factura de base de estufa F17281 de Brave</t>
  </si>
  <si>
    <t>SERVICIOS COMERCIALES BRAYE SOCIEDAD ANONIMA</t>
  </si>
  <si>
    <t>Base de estufa oficina pagada en falabella con TC Santander</t>
  </si>
  <si>
    <t>NEMACHILE SERVICIOS AGRICOLAS LIMITADA</t>
  </si>
  <si>
    <t>-</t>
  </si>
  <si>
    <t>Factura emitidia por error de emision el 2024, se gestiono a cliente en vez de Bravium</t>
  </si>
  <si>
    <t>Pagada con transferencias erroneas</t>
  </si>
  <si>
    <t>Revisar si esta duplicada</t>
  </si>
  <si>
    <t>PAPERLUX SPA</t>
  </si>
  <si>
    <t>Diferencia de factura pendiente que tenian 2024 por cambio del dólar</t>
  </si>
  <si>
    <t>COMPUELITE SPA</t>
  </si>
  <si>
    <t>BAR LIGURIA LTDA</t>
  </si>
  <si>
    <t>Pagado con TC Santander y diferencia es propina</t>
  </si>
  <si>
    <t>Generan una factura errada por lo que generan 6973 con diferencia faltante pagadas en julio 2025</t>
  </si>
  <si>
    <t>quedan 183900 a favor</t>
  </si>
  <si>
    <t>SHADHAR SPA SERVICIOS DE RELAJACION Y BELLEZA LIMITADA</t>
  </si>
  <si>
    <t>Gastronomica Apero SPA</t>
  </si>
  <si>
    <t>quedan 188901 a favor</t>
  </si>
  <si>
    <t>NC de factura 616</t>
  </si>
  <si>
    <t>NC de factura 615</t>
  </si>
  <si>
    <t>LIPPI SA</t>
  </si>
  <si>
    <t>Se considera saldo de 60008 que tenemos a favor</t>
  </si>
  <si>
    <t>Compra con TC Santander</t>
  </si>
  <si>
    <t>Adidas Chile Limitada</t>
  </si>
  <si>
    <t>Pagado con TC de Matias Escobar, se transfiere a su cuenta</t>
  </si>
  <si>
    <t>COMERCIAL LAZO SPA</t>
  </si>
  <si>
    <t>CENTRO ODONTOLOGICO ABARCA Y AESCHLIMANN LIMITADA</t>
  </si>
  <si>
    <t>COMERCIALIZADORA MACROIMPORT LIMITADA</t>
  </si>
  <si>
    <t>pago con tarjeta</t>
  </si>
  <si>
    <t>Falabella.com SpA</t>
  </si>
  <si>
    <t xml:space="preserve">Devolucion de calefactor cobrado a cuenta corriente </t>
  </si>
  <si>
    <t>Considerado saldo a favor por transferencia erronea de 424806</t>
  </si>
  <si>
    <t>Electrolux de Chile S.A.</t>
  </si>
  <si>
    <t>SOCIEDAD COMERCIAL ARCAM LIMITADA</t>
  </si>
  <si>
    <t>INGENIERIA DE COMBUSTION BOSCA CHILE S A</t>
  </si>
  <si>
    <t>Falta solo este monto para quedar al dia</t>
  </si>
  <si>
    <t>Se genera nota de credito por diferencia de tipo de cambio que asume empresa NC1744 por $164.625</t>
  </si>
  <si>
    <t>Transbank S.A</t>
  </si>
  <si>
    <t>Producto cancelado, falta NC</t>
  </si>
  <si>
    <t>Hanna Instruments Equipos Ltda</t>
  </si>
  <si>
    <t>Reparacion computador mac que recien facturan</t>
  </si>
  <si>
    <t>DISTRIBUIDORA CASA LA CRUZ LIMITADA</t>
  </si>
  <si>
    <t>MORE VALUE CAPACITACION SPA</t>
  </si>
  <si>
    <t>MULTIPARTS SPA</t>
  </si>
  <si>
    <t>compra  webplay pagada tarjeta de credito 05/08</t>
  </si>
  <si>
    <t>ARCOVEG LIMPIEZA. Y TRANSPORTE DE PASAJEROS LIMITADA</t>
  </si>
  <si>
    <t>MARIA CARMEN GLORIA BARRIOS GAETE</t>
  </si>
  <si>
    <t>daniela-avila</t>
  </si>
  <si>
    <t>NUT COSMETICS SPA</t>
  </si>
  <si>
    <t>Compra labubu</t>
  </si>
  <si>
    <t>NC de factura 696</t>
  </si>
  <si>
    <t>ESCAPOLOGY CHILE S.A.</t>
  </si>
  <si>
    <t>COMERCIALIZADORA FH SPA</t>
  </si>
  <si>
    <t>compra utiles Amanda con TC Santander</t>
  </si>
  <si>
    <t>VOLTA IMPORTACIONES LTDA</t>
  </si>
  <si>
    <t>LABORATORIO VITIVINICOLA SAN FERNANDO LTDA</t>
  </si>
  <si>
    <t xml:space="preserve">transferencia  por  113,713 ( saldo a favor ) </t>
  </si>
  <si>
    <t>LENOVO AGENCIA EN CHILE</t>
  </si>
  <si>
    <t>pagado  con tarjeta de credito 14/08  atraves de falabella diferencia flete</t>
  </si>
  <si>
    <t>MALETAS CHILE SPA</t>
  </si>
  <si>
    <t>pagado con tarjeta de credito 14/08  webplay</t>
  </si>
  <si>
    <t>Wine &amp; House</t>
  </si>
  <si>
    <t>FUEGOCLIMA SPA</t>
  </si>
  <si>
    <t>AGQ CHILE S.A.</t>
  </si>
  <si>
    <t>Saldo a favor de Bravium 11787</t>
  </si>
  <si>
    <t>COMERCIAL CESAR RIVEROS MORALES EMPRESA INDIVIDUAL DE RESPONSABILIDAD LIMITADA</t>
  </si>
  <si>
    <t>Compra realizada con banco Itau 19/08/2025  Haulmerel neuquino santiago</t>
  </si>
  <si>
    <t>Pagado en dos cuotas $28,000,000 20/08/2025 y diferencia 01/09/2025</t>
  </si>
  <si>
    <t>M.A.S. SERVICIOS AGRICOLAS SPA</t>
  </si>
  <si>
    <t>Pagado contra la cuenta corriente</t>
  </si>
  <si>
    <t>REPRESENTACIONES CANONTEX LIMITADA</t>
  </si>
  <si>
    <t>diferencia es flete</t>
  </si>
  <si>
    <t>LG ELECTRONICS INC CHILE LIMITADA</t>
  </si>
  <si>
    <t>SOLUCIONES DEPORTIVAS ALLCOURT SPA</t>
  </si>
  <si>
    <t>compra  webplay pagada tarjeta de credito 28/08</t>
  </si>
  <si>
    <t>FESO SPA</t>
  </si>
  <si>
    <t>compra webplay pagada tarjeta de credito 29/08</t>
  </si>
  <si>
    <t>VALERIA PFENNIGER MUNITA</t>
  </si>
  <si>
    <t>diferencia por NC que nos realizaron</t>
  </si>
  <si>
    <t>compra webplay pagada tarjeta de credito01/09</t>
  </si>
  <si>
    <t>SOMOSTEL SPA</t>
  </si>
  <si>
    <t>COMPANIA AGROPECUARIA COPEVAL S A</t>
  </si>
  <si>
    <t>ROM RETAIL SPA</t>
  </si>
  <si>
    <t>Se considera en factura 6933</t>
  </si>
  <si>
    <t>COMERCIAL WOOX CHILE LIMITADA</t>
  </si>
  <si>
    <t>TECNO PGC SPA</t>
  </si>
  <si>
    <t>Se paga monto total 1527920 quedando diferencia de 423980 en factura 16088</t>
  </si>
  <si>
    <t>SILK PERFUMES SPA</t>
  </si>
  <si>
    <t>pago realizado a falabella el dia 16/09/2025 por $1,374,780</t>
  </si>
  <si>
    <t>pago a falabella con un monto total 1.527.920</t>
  </si>
  <si>
    <t>RESTAURANT LOS ADOBES DE ARGOMEDO S.A.</t>
  </si>
  <si>
    <t>pago con tarjeta, no esta en la tarjeta</t>
  </si>
  <si>
    <t>MK</t>
  </si>
  <si>
    <t>MK. Diferencia estamos solicitando la factura correspondiente</t>
  </si>
  <si>
    <t>PORTATILCHILE ONLINE SPA</t>
  </si>
  <si>
    <t>Valor diferencia flete</t>
  </si>
  <si>
    <t>Se paga diferencia en el mes de octubre</t>
  </si>
  <si>
    <t>Comision que se descuenta de los saldos</t>
  </si>
  <si>
    <t>GOPOINTS CHILE SPA.</t>
  </si>
  <si>
    <t>THE SOUL CONSULTORÃ_x008d_AS SPA</t>
  </si>
  <si>
    <t>Se consideran notas de credito 692-691</t>
  </si>
  <si>
    <t>VICTORINOX ANDES S.A</t>
  </si>
  <si>
    <t>PRODUCTOS Y SERVICIOS INFORMATICOS TORRES SPA</t>
  </si>
  <si>
    <t>Pagado con TC Daniela personal</t>
  </si>
  <si>
    <t>COMERCIAL MRS SPA</t>
  </si>
  <si>
    <t>DISTRIBUCIÃ“N Y LOGÃ_x008d_STICA V&amp;L SPA</t>
  </si>
  <si>
    <t>$1,463,730 es con factura y $323,940 es con boleta</t>
  </si>
  <si>
    <t xml:space="preserve"> LE CO</t>
  </si>
  <si>
    <t>77144339-7</t>
  </si>
  <si>
    <t>76905771-4</t>
  </si>
  <si>
    <t>Impuesto pago al extranjero</t>
  </si>
  <si>
    <t>Cencosud Retail S.A.</t>
  </si>
  <si>
    <t>Se debe descontar nota de credito 227977 pagando el dia 05/11 $4142704</t>
  </si>
  <si>
    <t>EDUARDO DIB H. Y CIA. LTDA.</t>
  </si>
  <si>
    <t>Comision internacion por pago de tecnologia unica</t>
  </si>
  <si>
    <t>INMOBILIARIA E INVERSIONES ROGA LIMITADA</t>
  </si>
  <si>
    <t>Factura emitida a rut de Tamara</t>
  </si>
  <si>
    <t>SERVICIO E INVERSIONES ACEVEDO SPA</t>
  </si>
  <si>
    <t>Pendiente</t>
  </si>
  <si>
    <t>Se paga el 09/09 y luego el 29/09</t>
  </si>
  <si>
    <t>89.171.600-1</t>
  </si>
  <si>
    <t>EMBOTELLADORA ANDINA S.A.</t>
  </si>
  <si>
    <t>INNOVACION Y TECNOLOGIA EMPRESARIAL LIMITADA</t>
  </si>
  <si>
    <t>Comercial K SpA</t>
  </si>
  <si>
    <t>77137860-9</t>
  </si>
  <si>
    <t>MANEJO DE SUELO REGENERATIVO SPA</t>
  </si>
  <si>
    <t>EMPRESAS LA POLAR S A</t>
  </si>
  <si>
    <t>COMPAÃ‘Ã_x008d_A AGROPECUARIA COPEVAL S.A.</t>
  </si>
  <si>
    <t>HM SPA</t>
  </si>
  <si>
    <t>SERVICIOS DE BANQUETERIA LAURA ANDREA ARRIAGADA SEGUEL EMPRESA INDIVID</t>
  </si>
  <si>
    <t>FALABELLA RETAIL SA</t>
  </si>
  <si>
    <t>COMERCIAL EQUESTRE SpA</t>
  </si>
  <si>
    <t>76.159.140-1</t>
  </si>
  <si>
    <t>TRANSBANK S.A.</t>
  </si>
  <si>
    <t>96689310-9</t>
  </si>
  <si>
    <t>81.201.000-K</t>
  </si>
  <si>
    <t>se paga con saldo a favor y transfieren diferencia de $7,263,353 el dia 17/11/2025</t>
  </si>
  <si>
    <t>SOC. COMERC. DE REPUESTOS S.P.A.</t>
  </si>
  <si>
    <t>76762740-8</t>
  </si>
  <si>
    <t>77879240-0</t>
  </si>
  <si>
    <t>97036000-K</t>
  </si>
  <si>
    <t>79576940-4</t>
  </si>
  <si>
    <t>76159140-1</t>
  </si>
  <si>
    <t>76391401-1</t>
  </si>
  <si>
    <t>96874030-K</t>
  </si>
  <si>
    <t>MATHOGAMESTORE SPA</t>
  </si>
  <si>
    <t>77.010.304-5</t>
  </si>
  <si>
    <t>76.237.019-0</t>
  </si>
  <si>
    <t>99.535.370-9</t>
  </si>
  <si>
    <t>CORPORACIÓN EMPRENDE TU MENTE</t>
  </si>
  <si>
    <t>65.200.191-2</t>
  </si>
  <si>
    <t>76.098.191-5</t>
  </si>
  <si>
    <t>76.685.965-8</t>
  </si>
  <si>
    <t>Diferencia se paga con NC 2092</t>
  </si>
  <si>
    <t>81201000-K</t>
  </si>
  <si>
    <t>76.287.445-8</t>
  </si>
  <si>
    <t>76.708.868-K</t>
  </si>
  <si>
    <t>77.261.280-K</t>
  </si>
  <si>
    <t>76.543.743-1</t>
  </si>
  <si>
    <t>77.274.937-6</t>
  </si>
  <si>
    <t>MercadoLibre Chile LTDA</t>
  </si>
  <si>
    <t>77.398.220-1</t>
  </si>
  <si>
    <t>76.014.610-2</t>
  </si>
  <si>
    <t>DISTRIBUIDORA BARRERA Y CIA LTDA</t>
  </si>
  <si>
    <t>DISTRIBUIDORA DE AGUA PURIFICADA MÃ“NICA BLAMEY EMPRESA INDIVIDUAL DE R</t>
  </si>
  <si>
    <t>76.067.593-8</t>
  </si>
  <si>
    <t>76.850.068-1</t>
  </si>
  <si>
    <t>COMERCIALIZADORA PABLO VILLALOBOS E.I.R.L.</t>
  </si>
  <si>
    <t>77.180.865-4</t>
  </si>
  <si>
    <t>76.546.331-9</t>
  </si>
  <si>
    <t>TODO CAMPO SPA</t>
  </si>
  <si>
    <t>NC de factura 738</t>
  </si>
  <si>
    <t>A LAS ROCAS SPA</t>
  </si>
  <si>
    <t>77743933-2</t>
  </si>
  <si>
    <t>89171600-1</t>
  </si>
  <si>
    <t>96806980-2</t>
  </si>
  <si>
    <t>COMERCIAL EL OLIVAR SPA</t>
  </si>
  <si>
    <t>KOMAX SPA</t>
  </si>
  <si>
    <t>RUNRUN SPA</t>
  </si>
  <si>
    <t>77135857-8</t>
  </si>
  <si>
    <t>77562372-1</t>
  </si>
  <si>
    <t>76002528-3</t>
  </si>
  <si>
    <t>76475772-6</t>
  </si>
  <si>
    <t>BOSCA</t>
  </si>
  <si>
    <t>76657509-9</t>
  </si>
  <si>
    <t>76447521-6</t>
  </si>
  <si>
    <t>77975067-1</t>
  </si>
  <si>
    <t>97023000-9</t>
  </si>
  <si>
    <t>76098191-5</t>
  </si>
  <si>
    <t>78936330-7</t>
  </si>
  <si>
    <t>96648090-4</t>
  </si>
  <si>
    <t>83382700-6</t>
  </si>
  <si>
    <t>HOTELERA LAGO RANCO SA</t>
  </si>
  <si>
    <t>96790780-4</t>
  </si>
  <si>
    <t>96792430-K</t>
  </si>
  <si>
    <t>INGENIERIA INFORMATICA ASOCIADA LIMITADA</t>
  </si>
  <si>
    <t>79882360-4</t>
  </si>
  <si>
    <t>Mery y CompaÃ±ia Limitada</t>
  </si>
  <si>
    <t>76077067-1</t>
  </si>
  <si>
    <t>76014842-3</t>
  </si>
  <si>
    <t>78972190-4</t>
  </si>
  <si>
    <t>82525800-0</t>
  </si>
  <si>
    <t>89862200-2</t>
  </si>
  <si>
    <t>76594462-7</t>
  </si>
  <si>
    <t>77261280-K</t>
  </si>
  <si>
    <t>BICE VIDA COMPAÃ‘Ã_x008d_A DE SEGUROS S.A.</t>
  </si>
  <si>
    <t>96656410-5</t>
  </si>
  <si>
    <t>76728901-4</t>
  </si>
  <si>
    <t>CompaÃ±Ã­a de Eficiencia Labores AgrÃ­colas SPA</t>
  </si>
  <si>
    <t>76376508-3</t>
  </si>
  <si>
    <t>76022269-0</t>
  </si>
  <si>
    <t>77274937-6</t>
  </si>
  <si>
    <t>AIR SEA WORLDWIDE S.A.</t>
  </si>
  <si>
    <t>NC de factura 743</t>
  </si>
  <si>
    <t>Anulada con nota de credito 4638</t>
  </si>
  <si>
    <t>NC de factura 742</t>
  </si>
  <si>
    <t>76089757-4</t>
  </si>
  <si>
    <t>81290800-6</t>
  </si>
  <si>
    <t>MOTOTURISMO LTDA.</t>
  </si>
  <si>
    <t>76153258-8</t>
  </si>
  <si>
    <t>76824048-5</t>
  </si>
  <si>
    <t>76685965-8</t>
  </si>
  <si>
    <t>DEZAIN CHILE SPA</t>
  </si>
  <si>
    <t>76022636-K</t>
  </si>
  <si>
    <t>COMERCIALIZADORA BOTECH LIMITADA</t>
  </si>
  <si>
    <t>NOVAHUS SPA</t>
  </si>
  <si>
    <t>76794035-1</t>
  </si>
  <si>
    <t>76287445-8</t>
  </si>
  <si>
    <t>76708868-K</t>
  </si>
  <si>
    <t>COMERCIALIZADORA B Y B SPA</t>
  </si>
  <si>
    <t>77117534-1</t>
  </si>
  <si>
    <t>Emaresa Ingenieros y Representaciones S.A.</t>
  </si>
  <si>
    <t>PAGADO COMISION CON FACTURA EMITIDA</t>
  </si>
  <si>
    <t>INTSAN CHILE SPA</t>
  </si>
  <si>
    <t>Inversiones y Asesorias FEMA limitada</t>
  </si>
  <si>
    <t>PHONE BOX SPA</t>
  </si>
  <si>
    <t>Saldo a favor de meses anteriores por transferencia erronea y cierre 2024 total $313,031</t>
  </si>
  <si>
    <t>GASTRONOMICA CASALASTARRIA LIMITADA</t>
  </si>
  <si>
    <t>76066379-4</t>
  </si>
  <si>
    <t>76975982-4</t>
  </si>
  <si>
    <t>77022905-7</t>
  </si>
  <si>
    <t>76192083-9</t>
  </si>
  <si>
    <t>Se paga con 6 facturas que emitio el proveedor</t>
  </si>
  <si>
    <t>76203916-8</t>
  </si>
  <si>
    <t>Chilexpress S A</t>
  </si>
  <si>
    <t>Lo paga Ale y se le devuelve el dinero a Rafael</t>
  </si>
  <si>
    <t>IMPORTADORA SENDAI SPA</t>
  </si>
  <si>
    <t>GEOPIXELES COMERCIAL LIMITADA</t>
  </si>
  <si>
    <t>77398515-4</t>
  </si>
  <si>
    <t>76239714-5</t>
  </si>
  <si>
    <t>76860721-4</t>
  </si>
  <si>
    <t>Diferencia corresponde Boleta</t>
  </si>
  <si>
    <t>la soluzione</t>
  </si>
  <si>
    <t>transferncia Banco Santander</t>
  </si>
  <si>
    <t>PUERTO TERRESTRE LOS ANDESSOCIEDAD CONCESIONARIA S.A.</t>
  </si>
  <si>
    <t>Aduana Cimisa pagada a Agencia Felipe Serrano</t>
  </si>
  <si>
    <t>76212492-0</t>
  </si>
  <si>
    <t>RUTA VERTICAL TURISMO AVENTURA LIMITADA</t>
  </si>
  <si>
    <t>AGENCIA DE ADUANAS FELIPE SERRANO SOLAR Y COMPANIA LIMITADA</t>
  </si>
  <si>
    <t>Cimisa</t>
  </si>
  <si>
    <t>ELECTRIC MOVE SPA</t>
  </si>
  <si>
    <t>Anulado</t>
  </si>
  <si>
    <t>YANEKEN RETAIL SPA</t>
  </si>
  <si>
    <t>COMERCIAL LAS INVERNADAS S.A.</t>
  </si>
  <si>
    <t>ROV SPA</t>
  </si>
  <si>
    <t>VITALAB SERVICIOS DE LABORATORIO LIMITADA</t>
  </si>
  <si>
    <t>Se paga en dos pagos en noviembre y en marzo 2026 lo ultimo</t>
  </si>
  <si>
    <t>MACROHOME SPA</t>
  </si>
  <si>
    <t>ROSEN S.A.</t>
  </si>
  <si>
    <t>BV S.A.</t>
  </si>
  <si>
    <t>COMERCIALIZADORA Y DISTRIBUIDORA CLAUDIA IBAÃ‘EZ E.I.R.L.</t>
  </si>
  <si>
    <t>CROSS INDUSTRIAL Y COMERCIAL LIMITADA</t>
  </si>
  <si>
    <t>COMERCIALIZADORA, ASESORÃ_x008d_AS E INVERSIONES TABS SPA</t>
  </si>
  <si>
    <t>AGRO PACKING ACONCAGUA  SPA</t>
  </si>
  <si>
    <t>LOS LENOS S.A</t>
  </si>
  <si>
    <t>MEDLOG CHILE S.A</t>
  </si>
  <si>
    <t>Pago agencia de aduanas Felipe Serrano</t>
  </si>
  <si>
    <t>FERRAR SPA</t>
  </si>
  <si>
    <t>LINDT &amp; SPRUNGLI (CHILE) SPA</t>
  </si>
  <si>
    <t>NC de factura 765</t>
  </si>
  <si>
    <t xml:space="preserve">NC de factura 765 </t>
  </si>
  <si>
    <t>Pagado con diferencia de NC anterior</t>
  </si>
  <si>
    <t>Ipad Dany</t>
  </si>
  <si>
    <t>INGRAM MICRO CHILE S.A.</t>
  </si>
  <si>
    <t>constructora arky ltda</t>
  </si>
  <si>
    <t>SAN ANTONIO TERMINAL INTERNACIONAL S A</t>
  </si>
  <si>
    <t>Pagado a Aduana Felipe Serrano</t>
  </si>
  <si>
    <t xml:space="preserve">No corresponde se contacta a proveedor quedamos a la espera </t>
  </si>
  <si>
    <t>FERRETERÃ_x008d_A HAMBURGO SPA</t>
  </si>
  <si>
    <t>Impuesto por pago a Tecnologia</t>
  </si>
  <si>
    <t>ECOTRANS SPA</t>
  </si>
  <si>
    <t>Flete Lity pagado con agencia Felipe Serrano</t>
  </si>
  <si>
    <t>Traslado Lity pagado con impuestos</t>
  </si>
  <si>
    <t>NC de factura 67929</t>
  </si>
  <si>
    <t>INDIGAS SPA</t>
  </si>
  <si>
    <t>Se paga con factura 67929 pagada lo cual generan nueva factura quedando saldo de 60010 devuelto el 07/01/2025</t>
  </si>
  <si>
    <t>NC de factura 802</t>
  </si>
  <si>
    <t>Se debe considerar NC4646 que se pago de la factura 31633 por $1,279,833</t>
  </si>
  <si>
    <t>solo 1 servicio ya pagado revisar con el proveedor. Revisa Vicha</t>
  </si>
  <si>
    <t>pago con tarjeta + pago envio  $31084</t>
  </si>
  <si>
    <t>TECH BOX SPA</t>
  </si>
  <si>
    <t>IX COMERCIO CHILE SPA</t>
  </si>
  <si>
    <t>Valor de despacho 5000 que no facturan</t>
  </si>
  <si>
    <t>COMERCIAL   ESTELLA  SPA</t>
  </si>
  <si>
    <t>COMERCIALIZADORA E IMPORTADORA EL IMPERIO SPA</t>
  </si>
  <si>
    <t>diferencia corresponde a despacho</t>
  </si>
  <si>
    <t>IMPORTADORA BPK LIMITADA</t>
  </si>
  <si>
    <t>INVERSIONES INVERTIR SPA</t>
  </si>
  <si>
    <t>IMEGA VENTUS SPA</t>
  </si>
  <si>
    <t>GLOBAL KERRY SPA</t>
  </si>
  <si>
    <t>Pagado en monto total de $683950 con factura 5547200 y esta</t>
  </si>
  <si>
    <t>Se pagan 6000 mas lo que se considera en siguiente factura</t>
  </si>
  <si>
    <t>Pagado en monto total de $683950 con factura 11464 y esta</t>
  </si>
  <si>
    <t>compra teclados oficina</t>
  </si>
  <si>
    <t>SOCIEDAD COMERCIAL INFOSTORE LIMITADA</t>
  </si>
  <si>
    <t>Compra realizada por mercado libre en cuotas</t>
  </si>
  <si>
    <t>Comision factura 412 con factura de GP 124</t>
  </si>
  <si>
    <t>Se consideran los 6000 de factura 14944 que se pagaron demas</t>
  </si>
  <si>
    <t>NC de Factura 829</t>
  </si>
  <si>
    <t>XIAOMI TECHNOLOGY CHILE SPA</t>
  </si>
  <si>
    <t>MXNS Chile</t>
  </si>
  <si>
    <t>Se genera nota de credito 4400</t>
  </si>
  <si>
    <t>Se genera NC 4401</t>
  </si>
  <si>
    <t>Se genera NC 4398</t>
  </si>
  <si>
    <t>Se genera NC 4399</t>
  </si>
  <si>
    <t>Artel S.A.</t>
  </si>
  <si>
    <t>DP SISTEMAS Y AUTOMATIZACIONES SPA</t>
  </si>
  <si>
    <t>Rosen S.A.</t>
  </si>
  <si>
    <t>MAIGAS COMERCIAL SA</t>
  </si>
  <si>
    <t>JONATHAN FERNANDO ACEVEDO ROJAS</t>
  </si>
  <si>
    <t>Pasaje Beatriz Parada (Bayer)</t>
  </si>
  <si>
    <t>Pasaje Isidora Henriquez (Bayer)</t>
  </si>
  <si>
    <t>Diferencia por nota de credito</t>
  </si>
  <si>
    <t>GRUPO AVEXA SPA</t>
  </si>
  <si>
    <t>Comision por venta Lity</t>
  </si>
  <si>
    <t>Enchifes oficina pagado con TC Daniela</t>
  </si>
  <si>
    <t>LE BISTROT DU VIET NAM LIMITADA</t>
  </si>
  <si>
    <t>SERVICIOS FELLAY Y AMENABAR LTDA</t>
  </si>
  <si>
    <t>MATRIZ IDEAS S.A.</t>
  </si>
  <si>
    <t>Pagado con TC de falabella de Dany</t>
  </si>
  <si>
    <t>Universidad de Chile</t>
  </si>
  <si>
    <t>se paga con nota de credito de factura 829 mas diferencia de $9000</t>
  </si>
  <si>
    <t>Agronimo</t>
  </si>
  <si>
    <t>IMPORTADORA DCIC SPA</t>
  </si>
  <si>
    <t>Generan factura por compras totales de marzo</t>
  </si>
  <si>
    <t>WELCU CHILE SPA</t>
  </si>
  <si>
    <t>EEI SPA</t>
  </si>
  <si>
    <t>perfumes comprados con tc santander</t>
  </si>
  <si>
    <t>Compra celulares con cmr falabella</t>
  </si>
  <si>
    <t>Compra lavavajillas con cmr falabella</t>
  </si>
  <si>
    <t>COMERCIALIZADORA DE ART DE PROTECCION Y SEGURIDAD INDUSTRIAL MANQUEHUE LIMITADA</t>
  </si>
  <si>
    <t>LB TECHNOLOGY SPA</t>
  </si>
  <si>
    <t>QUALITY RUBBER S.A.</t>
  </si>
  <si>
    <t>DISTRIBUIDORA ULTRAPREMIUM SPA</t>
  </si>
  <si>
    <t>Comision mercado libre contra ventas</t>
  </si>
  <si>
    <t>OSHER CHILE SPA</t>
  </si>
  <si>
    <t>Compra pulseras pandora</t>
  </si>
  <si>
    <t>RENDICION DE GASTOS</t>
  </si>
  <si>
    <t>BRAVIUM CHILE SPA</t>
  </si>
  <si>
    <t>N°</t>
  </si>
  <si>
    <t>ITEM</t>
  </si>
  <si>
    <t>DÍA</t>
  </si>
  <si>
    <t>MES</t>
  </si>
  <si>
    <t>DESCRIPCIÓN DEL GASTO</t>
  </si>
  <si>
    <t>FACTURA</t>
  </si>
  <si>
    <t>BOLETA</t>
  </si>
  <si>
    <t>NUMERO</t>
  </si>
  <si>
    <t>CLP</t>
  </si>
  <si>
    <t>Pasaje avion 19/03</t>
  </si>
  <si>
    <t>X</t>
  </si>
  <si>
    <t>Pasaje Avion 19/04</t>
  </si>
  <si>
    <t>Gasolina evento</t>
  </si>
  <si>
    <t>Peaje Nva. Angostura Free Flow</t>
  </si>
  <si>
    <t>PeajeQuinta</t>
  </si>
  <si>
    <t>Quinta</t>
  </si>
  <si>
    <t>Nva. Angostura Free Flow</t>
  </si>
  <si>
    <t>MLFF Rio Maipo</t>
  </si>
  <si>
    <t>Uber oficina evento F&amp;V</t>
  </si>
  <si>
    <t>Pasaje avion Beatriz parada</t>
  </si>
  <si>
    <t xml:space="preserve">Uber hotel casa (Traslado por acompañar a la delegacion de Argentina) </t>
  </si>
  <si>
    <t>Uber casa Hotel</t>
  </si>
  <si>
    <t>Uber hotel casa</t>
  </si>
  <si>
    <t>Pasaje Osorno Santiago</t>
  </si>
  <si>
    <t>Desayuno Aeropuerto</t>
  </si>
  <si>
    <t>Almuerzo</t>
  </si>
  <si>
    <t>Café mas comida</t>
  </si>
  <si>
    <t>Uber a oficina</t>
  </si>
  <si>
    <t>TOTAL RENDICION</t>
  </si>
  <si>
    <t>Firma del solicitante :</t>
  </si>
  <si>
    <t>Autoriza :</t>
  </si>
  <si>
    <t>Nombre</t>
  </si>
  <si>
    <t>Total Emision de Facturas Proveedores</t>
  </si>
  <si>
    <t>Ingreso Abril 2026</t>
  </si>
  <si>
    <t>Pedidos Febrer</t>
  </si>
  <si>
    <t>Itau</t>
  </si>
  <si>
    <t>Por pagar</t>
  </si>
  <si>
    <t>Log Febrero</t>
  </si>
  <si>
    <t>Scotiabank</t>
  </si>
  <si>
    <t>Febrero</t>
  </si>
  <si>
    <t>Gopoints</t>
  </si>
  <si>
    <t>Vencimiento - Año</t>
  </si>
  <si>
    <t>Vencimiento - Mes</t>
  </si>
  <si>
    <t>Suma de Total</t>
  </si>
  <si>
    <t>2da Q Febrero</t>
  </si>
  <si>
    <t>Bayer</t>
  </si>
  <si>
    <t>2026</t>
  </si>
  <si>
    <t>ene</t>
  </si>
  <si>
    <t>1era Marzo</t>
  </si>
  <si>
    <t>Total ene</t>
  </si>
  <si>
    <t>feb</t>
  </si>
  <si>
    <t>TOTAL</t>
  </si>
  <si>
    <t>Ingreso Mayo 2026</t>
  </si>
  <si>
    <t>Pedidos Marzo</t>
  </si>
  <si>
    <t>Total feb</t>
  </si>
  <si>
    <t>Log Marzo</t>
  </si>
  <si>
    <t>abr</t>
  </si>
  <si>
    <t>2da Marzo</t>
  </si>
  <si>
    <t>Marzo</t>
  </si>
  <si>
    <t>Gastos Fijos</t>
  </si>
  <si>
    <t>Total abr</t>
  </si>
  <si>
    <t>BML</t>
  </si>
  <si>
    <t>may</t>
  </si>
  <si>
    <t>Oficina</t>
  </si>
  <si>
    <t>Sasco</t>
  </si>
  <si>
    <t>Salarios</t>
  </si>
  <si>
    <t>Total may</t>
  </si>
  <si>
    <t>Total 2026</t>
  </si>
  <si>
    <t>Suma total</t>
  </si>
  <si>
    <t>Tecnologia</t>
  </si>
  <si>
    <t>mar</t>
  </si>
  <si>
    <t>Cargo</t>
  </si>
  <si>
    <t>Abono</t>
  </si>
  <si>
    <t>Descripción</t>
  </si>
  <si>
    <t>Saldo</t>
  </si>
  <si>
    <t>Nº Documento</t>
  </si>
  <si>
    <t>Sucursal</t>
  </si>
  <si>
    <t>0771541887 Transf.</t>
  </si>
  <si>
    <t>Agustinas</t>
  </si>
  <si>
    <t>Compra Nacional NP FPAY</t>
  </si>
  <si>
    <t>O.Gerencia</t>
  </si>
  <si>
    <t>Compra Nacional NP MERPAGO*KWMARKE</t>
  </si>
  <si>
    <t>Compra Nacional NP MERPAGO*SAMSUNG</t>
  </si>
  <si>
    <t>Compra Nacional NP MERPAGO*PCF</t>
  </si>
  <si>
    <t>Compra Nacional NP KUSHKI *REUSE C</t>
  </si>
  <si>
    <t>Compra Nacional NP MERPAGO*LGCHILE</t>
  </si>
  <si>
    <t>Compra Nacional NP BOOZ.CL</t>
  </si>
  <si>
    <t>Compra Nacional NP PC FACTORY INTE</t>
  </si>
  <si>
    <t>Compra Nacional NP PAGOS.F*SAMSUNG</t>
  </si>
  <si>
    <t>Compra Nacional NP MUSIC WORLD</t>
  </si>
  <si>
    <t>Compra Nacional NP SP DIGITAL SPA</t>
  </si>
  <si>
    <t>Compra Nacional NP ABCDIN WEBPAY P</t>
  </si>
  <si>
    <t>Compra Nacional MERPAGO*CONSTRUPLA</t>
  </si>
  <si>
    <t>Compra Nacional NP EASY INTERNET</t>
  </si>
  <si>
    <t>Compra Nacional NP MERPAGO*MICOCAC</t>
  </si>
  <si>
    <t>Giro en Efectivo por Caja</t>
  </si>
  <si>
    <t>NVA. APOQUINDO</t>
  </si>
  <si>
    <t>Compra Nacional NP MERPAGO*SPDIGIT</t>
  </si>
  <si>
    <t>Compra Nacional MERPAGO*MOLLER</t>
  </si>
  <si>
    <t>Compra Nacional NP CTI SA</t>
  </si>
  <si>
    <t>Compra Nacional NP FLOW</t>
  </si>
  <si>
    <t>Compra Nacional NP ARITRANS LTDA</t>
  </si>
  <si>
    <t>Compra Nacional NP CANON CHILE</t>
  </si>
  <si>
    <t>Compra Nacional MERPAGO*MACROSTORE</t>
  </si>
  <si>
    <t>Compra Nacional NP KOMAX S.A</t>
  </si>
  <si>
    <t>Compra Nacional MERPAGO*LGCHILE</t>
  </si>
  <si>
    <t>Compra Nacional MERPAGO*KITCHENHOU</t>
  </si>
  <si>
    <t>Compra Nacional NP MERPAGO*HPONLIN</t>
  </si>
  <si>
    <t>Compra Nacional MERPAGO*LIPPI</t>
  </si>
  <si>
    <t>Gastos Notariales</t>
  </si>
  <si>
    <t>CERRO EL PLOMO</t>
  </si>
  <si>
    <t>Transf.Internet a 78.849.220-0</t>
  </si>
  <si>
    <t>Transf.Internet a 76.918.522-4</t>
  </si>
  <si>
    <t>Compra Nacional JARDIN DE HADAS</t>
  </si>
  <si>
    <t>Transf.Internet a 76.235.499-3</t>
  </si>
  <si>
    <t>Transf.Internet a 76.736.295-1</t>
  </si>
  <si>
    <t>Compra Nacional NP ENTEL PCS PAGO</t>
  </si>
  <si>
    <t>Compra Nacional NP RIPLEY DEBITO R</t>
  </si>
  <si>
    <t>Compra Nacional MERPAGO*KANKA</t>
  </si>
  <si>
    <t>Transf.Internet a 96.655.860-1</t>
  </si>
  <si>
    <t>Transf.Internet a 76.002.528-3</t>
  </si>
  <si>
    <t>Transf.Internet a 76.802.828-1</t>
  </si>
  <si>
    <t>Transf.Internet a 76.850.068-1</t>
  </si>
  <si>
    <t>Transf.Internet a 77.303.800-7</t>
  </si>
  <si>
    <t>Transf.Internet a 76.089.278-5</t>
  </si>
  <si>
    <t>Traspaso Internet a T. Crédito</t>
  </si>
  <si>
    <t>Transf.Internet a 76.198.579-5</t>
  </si>
  <si>
    <t>Transf.Internet a 76.465.903-1</t>
  </si>
  <si>
    <t>Transf.Internet a 76.099.302-6</t>
  </si>
  <si>
    <t>Transf.Internet a 59.197.250-2</t>
  </si>
  <si>
    <t>Transf.Internet a 76.528.469-4</t>
  </si>
  <si>
    <t>Transf.Internet a 76.483.688-k</t>
  </si>
  <si>
    <t>Transf.Internet a 76.430.652-K</t>
  </si>
  <si>
    <t>Transf.Internet a 76.192.083-9</t>
  </si>
  <si>
    <t>Transf.Internet a 78.936.330-7</t>
  </si>
  <si>
    <t>Transf.Internet a 82.525.800-0</t>
  </si>
  <si>
    <t>Transf.Internet a 76.824.048-5</t>
  </si>
  <si>
    <t>Transf.Internet a 76.703.810-0</t>
  </si>
  <si>
    <t>Transf.Internet a 76.264.663-3</t>
  </si>
  <si>
    <t>Transf.Internet a 76.838.890-3</t>
  </si>
  <si>
    <t>Transf.Internet a 27.407.613-5</t>
  </si>
  <si>
    <t>Transf.Internet a 76.010.745-k</t>
  </si>
  <si>
    <t>Transf.Internet a 76.728.901-4</t>
  </si>
  <si>
    <t>Transf.Internet a 76.600.685-k</t>
  </si>
  <si>
    <t>Transf.Internet a 76.594.462-7</t>
  </si>
  <si>
    <t>Transf.Internet a 18.174.455-3</t>
  </si>
  <si>
    <t>Transf.Internet a 76.299.572-7</t>
  </si>
  <si>
    <t>COM.MANTENCION PLAN</t>
  </si>
  <si>
    <t>Compra Nacional METRO ESTACION TOB</t>
  </si>
  <si>
    <t>Transf.Internet a 76.447.521-6</t>
  </si>
  <si>
    <t>Transf.Internet a 96.542.490-3</t>
  </si>
  <si>
    <t>Transf.Internet a 96.648.090-4</t>
  </si>
  <si>
    <t>Transf.Internet a 96.853.390-8</t>
  </si>
  <si>
    <t>Transf.Internet a 17.407.260-4</t>
  </si>
  <si>
    <t>Transf.Internet a 76.664.936-K</t>
  </si>
  <si>
    <t>Transf.Internet a 76.239.714-5</t>
  </si>
  <si>
    <t>Transf.Internet a 15.931.499-5</t>
  </si>
  <si>
    <t>0915370004 P.PROVEEDOR BAYER S</t>
  </si>
  <si>
    <t>G.Finanzas</t>
  </si>
  <si>
    <t>Transf.Internet a 76.253.648-k</t>
  </si>
  <si>
    <t>Transf.Internet a 76.265.182-3</t>
  </si>
  <si>
    <t>Transf.Internet a 76.300.203-9</t>
  </si>
  <si>
    <t>Transf.Internet a 76.560.579-2</t>
  </si>
  <si>
    <t>Transf.Internet a 9.488.398-9</t>
  </si>
  <si>
    <t>Transf.Internet a 76.287.445-8</t>
  </si>
  <si>
    <t>Compra Nacional KOARI SUSHI SPA</t>
  </si>
  <si>
    <t>Transf.Internet a 77.600.040-k</t>
  </si>
  <si>
    <t>Compra Nacional NP MERPAGO*SEARCHE</t>
  </si>
  <si>
    <t>Transf.Internet a 96.667.560-8</t>
  </si>
  <si>
    <t>Transf.Internet a 18.956.240-3</t>
  </si>
  <si>
    <t>Transf.Internet a 77.479.170-1</t>
  </si>
  <si>
    <t>00189562403 Transf. LINA LEAND</t>
  </si>
  <si>
    <t>Transf.Internet a 19.115.683-8</t>
  </si>
  <si>
    <t>Transf.Internet a 77.133.058-4</t>
  </si>
  <si>
    <t>Transf.Internet a 77.373.026-1</t>
  </si>
  <si>
    <t>Transf.Internet a 77.887.800-3</t>
  </si>
  <si>
    <t>Transf.Internet a 77.275.732-8</t>
  </si>
  <si>
    <t>Compra Nacional NP DP</t>
  </si>
  <si>
    <t>Transf.Internet a 76.376.508-3</t>
  </si>
  <si>
    <t>Transf.Internet a 96.966.900-5</t>
  </si>
  <si>
    <t>Transf.Internet a 89.171.600-1</t>
  </si>
  <si>
    <t>Compra Nacional MERPAGO*SEARCHENGI</t>
  </si>
  <si>
    <t>0765284694 Transf. ALIMENTOS F</t>
  </si>
  <si>
    <t>Transf.Internet a 95.818.000-4</t>
  </si>
  <si>
    <t>Transf.Internet a 87.963.400-8</t>
  </si>
  <si>
    <t>Transf.Internet a 81.293.200-4</t>
  </si>
  <si>
    <t>Transf.Internet a 77.175.289-6</t>
  </si>
  <si>
    <t>Transf.Internet a 77.154.188-7</t>
  </si>
  <si>
    <t>Transf.Internet a 76.799.430-3</t>
  </si>
  <si>
    <t>Transf.Internet a 76.067.593-8</t>
  </si>
  <si>
    <t>Transf.Internet a 79.715.750-3</t>
  </si>
  <si>
    <t>DP *FALABELLA.COM</t>
  </si>
  <si>
    <t>Transf.Internet a 15.136.939-1</t>
  </si>
  <si>
    <t>Transf.Internet a 7.417.831-6</t>
  </si>
  <si>
    <t>Transf.Internet a 76.545.608-8</t>
  </si>
  <si>
    <t>Compra Nacional IHELP</t>
  </si>
  <si>
    <t>Transf.Internet a 78.543.620-2</t>
  </si>
  <si>
    <t>Compra Nacional FORK</t>
  </si>
  <si>
    <t>Transf.Internet a 8.116.350-2</t>
  </si>
  <si>
    <t>Transf.Internet a 91.502.000-3</t>
  </si>
  <si>
    <t>Pago Automático T. de Crédito</t>
  </si>
  <si>
    <t>Traspaso Fondo a Tarjeta Crédito</t>
  </si>
  <si>
    <t>C.E.NUEVA APOQUINDO</t>
  </si>
  <si>
    <t>Transf.Internet a 76.668.560-9</t>
  </si>
  <si>
    <t>Cargo Mercado Capitales</t>
  </si>
  <si>
    <t>Vencimiento de Depósito a Plazo</t>
  </si>
  <si>
    <t>0761872877 Transf. KHIPU SPA</t>
  </si>
  <si>
    <t>Transf.Internet a 76.187.287-7</t>
  </si>
  <si>
    <t>0915370004 PAGO PROVEEDOR BAYER S</t>
  </si>
  <si>
    <t>Transf.Internet a 76.991.530-3</t>
  </si>
  <si>
    <t>Transf.Internet a 77.458.334-3</t>
  </si>
  <si>
    <t>Transf.Internet a 76.915.146-K</t>
  </si>
  <si>
    <t>Transf.Internet a 76.014.842-3</t>
  </si>
  <si>
    <t>Transf.Internet a 16.478.826-1</t>
  </si>
  <si>
    <t>Transf.Internet a 79.689.040-1</t>
  </si>
  <si>
    <t>Transf.Internet a 76.414.309-4</t>
  </si>
  <si>
    <t>Transf.Internet a 76.478.631-9</t>
  </si>
  <si>
    <t>Transf.Internet a 9.514.009-2</t>
  </si>
  <si>
    <t>Transf.Internet a 12.506.746-8</t>
  </si>
  <si>
    <t>Transf.Internet a 99.535.370-9</t>
  </si>
  <si>
    <t>Transf.Internet a 16.031.424-9</t>
  </si>
  <si>
    <t>Gastos Notariales CARGO POR GASTOS</t>
  </si>
  <si>
    <t>OPER. CENTRALES</t>
  </si>
  <si>
    <t>00160314249 Transf. DANIELA AL</t>
  </si>
  <si>
    <t>PAGO EN LINEA ENTEL PCS</t>
  </si>
  <si>
    <t>Transf.Internet a 76.117.927-6</t>
  </si>
  <si>
    <t>Transf.Internet a 76.019.963-K</t>
  </si>
  <si>
    <t>Transf.Internet a 77.289.349-3</t>
  </si>
  <si>
    <t>Transf.Internet a 13.071.885-k</t>
  </si>
  <si>
    <t>Transf.Internet a 77.465.266-3</t>
  </si>
  <si>
    <t>Transf.Internet a 15.783.489-4</t>
  </si>
  <si>
    <t>0825258000 Transf. VETO Y COMPANIA</t>
  </si>
  <si>
    <t>Transf.Internet a 76.415.348-0</t>
  </si>
  <si>
    <t>Transf.Internet a 76.352.519-8</t>
  </si>
  <si>
    <t>Transf.Internet a 77.596.997-0</t>
  </si>
  <si>
    <t>Transf.Internet a 76.515.160-0</t>
  </si>
  <si>
    <t>Transf.Internet a 76.116.780-4</t>
  </si>
  <si>
    <t>PAGO EN LINEA T.G.R.</t>
  </si>
  <si>
    <t>Transf.Internet a 76.600.685-K</t>
  </si>
  <si>
    <t>Transf.Internet a 77.230.184-7</t>
  </si>
  <si>
    <t>Transf.Internet a 77.191.607-4</t>
  </si>
  <si>
    <t>Transf.Internet a 77.695.790-9</t>
  </si>
  <si>
    <t>Transf.Internet a 77.489.114-5</t>
  </si>
  <si>
    <t>Transf.Internet a 11.269.049-2</t>
  </si>
  <si>
    <t>Transf.Internet a 16.553.829-3</t>
  </si>
  <si>
    <t>Transf.Internet a 16.751.160-0</t>
  </si>
  <si>
    <t>Transf.Internet a 76.010.745-K</t>
  </si>
  <si>
    <t>Transf.Internet a 83.277.100-7</t>
  </si>
  <si>
    <t>Transf.Internet a 77.878.271-5</t>
  </si>
  <si>
    <t>Transf.Internet a 76.525.733-6</t>
  </si>
  <si>
    <t>Transf.Internet a 14.070.852-6</t>
  </si>
  <si>
    <t>Transf.Internet a 76.205.084-6</t>
  </si>
  <si>
    <t>Transf.Internet a 16.095.502-3</t>
  </si>
  <si>
    <t>Transf.Internet a 77.397.951-0</t>
  </si>
  <si>
    <t>Transf.Internet a 21.625.350-7</t>
  </si>
  <si>
    <t>Transf.Internet a 77.975.067-1</t>
  </si>
  <si>
    <t>Transf.Internet a 77.358.449-4</t>
  </si>
  <si>
    <t>Transf.Internet a 96.562.640-9</t>
  </si>
  <si>
    <t>77.884.129-0 Transf. GOPOINTS</t>
  </si>
  <si>
    <t>Transf.Internet a 10.593.259-6</t>
  </si>
  <si>
    <t>Transf.Internet a 13.202.299-2</t>
  </si>
  <si>
    <t>Transf.Internet a 77.601.300-5</t>
  </si>
  <si>
    <t>Transf.Internet a 78.192.550-0</t>
  </si>
  <si>
    <t>0768028281 PAGO PROVEEDOR WeWork</t>
  </si>
  <si>
    <t>Transf.Internet a 56.004.890-4</t>
  </si>
  <si>
    <t>PAGO EN LINEA ENEL</t>
  </si>
  <si>
    <t>Transf.Internet a 6.768.152-5</t>
  </si>
  <si>
    <t>Transf.Internet a 76.098.191-5</t>
  </si>
  <si>
    <t>Transf.Internet a 77.014.755-7</t>
  </si>
  <si>
    <t>Transf.Internet a 76.907.006-0</t>
  </si>
  <si>
    <t>Transf.Internet a 18.730.261-7</t>
  </si>
  <si>
    <t>Transf.Internet a 76.158.712-9</t>
  </si>
  <si>
    <t>Transf.Internet a 76.180.008-6</t>
  </si>
  <si>
    <t>Transf.Internet a 76.391.401-1</t>
  </si>
  <si>
    <t>Transf.Internet a 65.200.191-2</t>
  </si>
  <si>
    <t>Transf.Internet a 77.063.754-6</t>
  </si>
  <si>
    <t>0771541887 Transf. BRAVIUM CHILE S</t>
  </si>
  <si>
    <t>Transf.Internet a 89.862.200-2</t>
  </si>
  <si>
    <t>Transf.Internet a 76.775.678-k</t>
  </si>
  <si>
    <t>Transf.Internet a 76.708.868-K</t>
  </si>
  <si>
    <t>Transf.Internet a 10.846.219-1</t>
  </si>
  <si>
    <t>Transf.Internet a 76.546.331-9</t>
  </si>
  <si>
    <t>Transf.Internet a 79.802.830-8</t>
  </si>
  <si>
    <t>Env. Or. Pago Onetrade 20248820107</t>
  </si>
  <si>
    <t>SUBGIA. COMEX</t>
  </si>
  <si>
    <t>Transf.Internet a 76.381.853-5</t>
  </si>
  <si>
    <t>Com O. de Pago Onetrade 2024882010</t>
  </si>
  <si>
    <t>Transf.Internet a 76.911.164-6</t>
  </si>
  <si>
    <t>0764143094 Transf. Servicios Agric</t>
  </si>
  <si>
    <t>Transf.Internet a 76.794.035-1</t>
  </si>
  <si>
    <t>Transf.Internet a 76.455.022-6</t>
  </si>
  <si>
    <t>Transf.Internet a 77.713.169-9</t>
  </si>
  <si>
    <t>Transf.Internet a 59.210.050-9</t>
  </si>
  <si>
    <t>Transf.Internet a 76.446.596-2</t>
  </si>
  <si>
    <t>Transf.Internet a 77.292.105-5</t>
  </si>
  <si>
    <t>Transf.Internet a 96.723.760-4</t>
  </si>
  <si>
    <t>Transf.Internet a 26.757.844-3</t>
  </si>
  <si>
    <t>Transf.Internet a 76.527.424-9</t>
  </si>
  <si>
    <t>Transf.Internet a 76.102.176-1</t>
  </si>
  <si>
    <t>Transf.Internet a 76.321.780-9</t>
  </si>
  <si>
    <t>Transf.Internet a 76.089.757-4</t>
  </si>
  <si>
    <t>Transf.Internet a 93.129.000-2</t>
  </si>
  <si>
    <t>Transf.Internet a 18.635.327-7</t>
  </si>
  <si>
    <t>0186353277 Transf a GALLEGO WI</t>
  </si>
  <si>
    <t>0789363307 Transf a INNOVACION</t>
  </si>
  <si>
    <t>0167511600 Transf a rafael fuentes</t>
  </si>
  <si>
    <t>0771541887 Transf a Bravium Chile</t>
  </si>
  <si>
    <t>Transf.Internet a 77.146.033-K</t>
  </si>
  <si>
    <t>Transf.Internet a 22.169.914-9</t>
  </si>
  <si>
    <t>Transf.Internet a 16.197.449-8</t>
  </si>
  <si>
    <t>0160314249 Transf a AVILA RAMIREZ</t>
  </si>
  <si>
    <t>Transf.Internet a 76.420.876-5</t>
  </si>
  <si>
    <t>0769915303 Transf a DEIRA TECNOLOG</t>
  </si>
  <si>
    <t>0760148423 Transf a COMERCIAL MABE</t>
  </si>
  <si>
    <t>0765463319 Transf a HERMANOS KLOCK</t>
  </si>
  <si>
    <t>Transf.Internet a 96.656.410-5</t>
  </si>
  <si>
    <t>0761920839 Transf a Sasco spa</t>
  </si>
  <si>
    <t>013071885K Transf a Cristian soto</t>
  </si>
  <si>
    <t>Agustina</t>
  </si>
  <si>
    <t>0771541887 Transf a Bravium</t>
  </si>
  <si>
    <t>Cheque Canje Recibido Otro Banco</t>
  </si>
  <si>
    <t>0160314249 Transf de DANIELA ALEJA</t>
  </si>
  <si>
    <t>0789363307 Transf a INNOVACION Y T</t>
  </si>
  <si>
    <t>077964815K Transf a Agras Chile Sp</t>
  </si>
  <si>
    <t>0768240485 Transf a Moggill SpA</t>
  </si>
  <si>
    <t>Transf.Internet a 99.584.060-K</t>
  </si>
  <si>
    <t>Transf.Internet a 14.523.521-9</t>
  </si>
  <si>
    <t>0770637546 Transf a Agua Purificad</t>
  </si>
  <si>
    <t>Transf.Internet a 77.172.151-6</t>
  </si>
  <si>
    <t>Transf.Internet a 77.511.900-4</t>
  </si>
  <si>
    <t>Transf.Internet a 76.475.772-6</t>
  </si>
  <si>
    <t>0995353709 Transf de PATAGONIK S A</t>
  </si>
  <si>
    <t>Transf.Internet a 76.022.269-0</t>
  </si>
  <si>
    <t>0764153480 Transf a BIG BOX CHILE</t>
  </si>
  <si>
    <t>0560048904 Transf a COMUNIDAD EDIF</t>
  </si>
  <si>
    <t>0769915303 Transf de DEIRA TECNOLO</t>
  </si>
  <si>
    <t>Transf.Internet a 76.685.965-8</t>
  </si>
  <si>
    <t>0770147557 Transf a INVERSIONES FU</t>
  </si>
  <si>
    <t>Transf.Internet a 77.743.933-2</t>
  </si>
  <si>
    <t>0784756408 Transf a TRANSVICHUQUEN</t>
  </si>
  <si>
    <t>0771443397 Transf a MOUVAIR SPA</t>
  </si>
  <si>
    <t>0132022992 Transf a Luis Muñoz Ort</t>
  </si>
  <si>
    <t>0762874458 Transf a EasyWays</t>
  </si>
  <si>
    <t>0774891145 Transf a Importclick Ch</t>
  </si>
  <si>
    <t>0779750671 Transf a COMERCIALIZADO</t>
  </si>
  <si>
    <t>Transf.Internet a 77.020.553-0</t>
  </si>
  <si>
    <t>0160955023 Transf a PAROT MORALES</t>
  </si>
  <si>
    <t>Transf.Internet a 76.787.749-8</t>
  </si>
  <si>
    <t>Transf.Internet a 12.485.175-0</t>
  </si>
  <si>
    <t>Transf.Internet a 76.885.972-8</t>
  </si>
  <si>
    <t>0767289014 Transf a MAQSPRAY SPA</t>
  </si>
  <si>
    <t>Transf.Internet a 77.144.339-7</t>
  </si>
  <si>
    <t>Transf.Internet a 77.135.857-8</t>
  </si>
  <si>
    <t>076708868K Transf. INVERSIONES SOA</t>
  </si>
  <si>
    <t>0775047771 Transf a Cfereira Store</t>
  </si>
  <si>
    <t>Transf.Internet a 15.260.181-6</t>
  </si>
  <si>
    <t>Transf.Internet a 83.585.400-0</t>
  </si>
  <si>
    <t>Transf.Internet a 77.289.779-0</t>
  </si>
  <si>
    <t>0161974498 Transf de YASNA TAMARA</t>
  </si>
  <si>
    <t>013071885K Transf. CRISTIAN HERNAN</t>
  </si>
  <si>
    <t>Transf.Internet a 77.783.531-9</t>
  </si>
  <si>
    <t>018121600K Transf. Pamela Daniela</t>
  </si>
  <si>
    <t>Transf.Internet a 78.487.680-2</t>
  </si>
  <si>
    <t>0966564105 Transf a Bice Vida Comp</t>
  </si>
  <si>
    <t>0762370190 Transf a Maxi Mobility</t>
  </si>
  <si>
    <t>Transf.Internet a 76.237.019-0</t>
  </si>
  <si>
    <t>Transf.Internet a 77.942.283-6</t>
  </si>
  <si>
    <t>Transf.Internet a 76.130.058-k</t>
  </si>
  <si>
    <t>Transf.Internet a 78.046.603-0</t>
  </si>
  <si>
    <t>Transf.Internet a 22.210.752-0</t>
  </si>
  <si>
    <t>0995353709 Transf a PATAGONIK S.A.</t>
  </si>
  <si>
    <t>0966480904 Transf a VICTORINOX AND</t>
  </si>
  <si>
    <t>0772757328 Transf a Comercializado</t>
  </si>
  <si>
    <t>0768859728 Transf a ECOCLICK SpA</t>
  </si>
  <si>
    <t>0966564105 Transf. BICE VIDA COMPA</t>
  </si>
  <si>
    <t>0789721904 Transf a Hanna Instrume</t>
  </si>
  <si>
    <t>Transf.Internet a 77.047.362-4</t>
  </si>
  <si>
    <t>0193897878 Transf a LOPEZ MORALES</t>
  </si>
  <si>
    <t>0898622002 Transf a LATAM AIRLINES</t>
  </si>
  <si>
    <t>0760981915 Transf a Cercano sa</t>
  </si>
  <si>
    <t>0760897574 Transf a Jara Méndez Li</t>
  </si>
  <si>
    <t>0768500681 Transf a BML Auditores</t>
  </si>
  <si>
    <t>0763217809 Transf a GASEI S.A</t>
  </si>
  <si>
    <t>0771358578 Transf a Adversa Make U</t>
  </si>
  <si>
    <t>0764757726 Transf a Atakama Outdoo</t>
  </si>
  <si>
    <t>0768388903 Transf a THE ANDES BRAN</t>
  </si>
  <si>
    <t>0761167804 Transf a EGLO CHILE ILU</t>
  </si>
  <si>
    <t>0765944627 Transf a SOCIEDAD TURIS</t>
  </si>
  <si>
    <t>0766685609 Transf a YENTZEN CONSUL</t>
  </si>
  <si>
    <t>0766859658 Transf a BRITT BRANDS C</t>
  </si>
  <si>
    <t>0765274249 Transf a Inversiones po</t>
  </si>
  <si>
    <t>0774891145 Transf. IMPORTCLICK CHI</t>
  </si>
  <si>
    <t>081494400K Transf a Universidad de</t>
  </si>
  <si>
    <t>0768397619 Transf a TRAIL SPA</t>
  </si>
  <si>
    <t>0761017780 Transf a Importadora y</t>
  </si>
  <si>
    <t>Transf.Internet a 76.101.778-0</t>
  </si>
  <si>
    <t>Transf.Internet a 76.257.574-4</t>
  </si>
  <si>
    <t>Transf.Internet a 77.930.667-4</t>
  </si>
  <si>
    <t>0825258000 Transf a VETO Y CIA. LT</t>
  </si>
  <si>
    <t>PAGO EN LINEA PREVIRED</t>
  </si>
  <si>
    <t>0234867350 Transf a Karla Marín Ri</t>
  </si>
  <si>
    <t>Env. Or. Pago Onetrade 20258810773</t>
  </si>
  <si>
    <t>Com O. de Pago Onetrade 2025881077</t>
  </si>
  <si>
    <t>0760025283 Transf a LOGINSA BIOMED</t>
  </si>
  <si>
    <t>0775969970 Transf a ALMA SPA Y SAL</t>
  </si>
  <si>
    <t>0764465962 Transf a Mappin SpA</t>
  </si>
  <si>
    <t>PAGO EN LINEA S.I.I.</t>
  </si>
  <si>
    <t>00771443397 Transf.Masiv</t>
  </si>
  <si>
    <t>0768859728 Transf. ECOCLICK SP</t>
  </si>
  <si>
    <t>0767586361 Transf a Escapology Chi</t>
  </si>
  <si>
    <t>076664936K Transf a EWINE SPA</t>
  </si>
  <si>
    <t>0186353277 Transf a GALLEGO WILLIA</t>
  </si>
  <si>
    <t>Remuneraciones Junio</t>
  </si>
  <si>
    <t>018121600K Transf a Pamela Castill</t>
  </si>
  <si>
    <t>0161974498 Transf a LEYTON CHAVEZ</t>
  </si>
  <si>
    <t>Transf.Internet a 77.030.470-9</t>
  </si>
  <si>
    <t>Transf.Internet a 6.444.265-1</t>
  </si>
  <si>
    <t>Transf.Internet a 76.543.743-1</t>
  </si>
  <si>
    <t>Transf.Internet a 77.666.584-3</t>
  </si>
  <si>
    <t>0765944627 Transf. SOCIEDAD TURIST</t>
  </si>
  <si>
    <t>Transf.Internet a 19.389.787-8</t>
  </si>
  <si>
    <t>0777439332 Transf. COMERCIAL RHI S</t>
  </si>
  <si>
    <t>0767940351 Transf. OSOJI ROBOTICS</t>
  </si>
  <si>
    <t>0812932004 PAGO PROVEEDOR AUSIN H</t>
  </si>
  <si>
    <t>0159719243 Transf a ESCOBAR SAEZ M</t>
  </si>
  <si>
    <t>0181216484 Transf de VICTORIA ANNA</t>
  </si>
  <si>
    <t>0779306674 Transf a Asesoría lr li</t>
  </si>
  <si>
    <t>0780283807 Transf a Comercial cara</t>
  </si>
  <si>
    <t>0174072604 Transf a Daniela San MA</t>
  </si>
  <si>
    <t>Transf.Internet a 76.155.160-4</t>
  </si>
  <si>
    <t>Transf.Internet a 76.320.259-3</t>
  </si>
  <si>
    <t>Transf.Internet a 77.627.240-K</t>
  </si>
  <si>
    <t>Transf.Internet a 18.121.648-4</t>
  </si>
  <si>
    <t>0966893109 ABN CRD DB TRAN TRANSBA</t>
  </si>
  <si>
    <t>0020608909 REMUNERACION 0771541</t>
  </si>
  <si>
    <t>0768240485 Transf. Sociedad Comerc</t>
  </si>
  <si>
    <t>Transf.Internet a 76.449.796-1</t>
  </si>
  <si>
    <t>0770591279 Transf a MORE VALUE CAP</t>
  </si>
  <si>
    <t>0767940351 Transf a OSOJI ROBOTICS</t>
  </si>
  <si>
    <t>0130749445 Transf a Amanda Diaz Al</t>
  </si>
  <si>
    <t>COMISION REMUNERACION JUL-25</t>
  </si>
  <si>
    <t>IVA COM. REMUNERACION JUL-25</t>
  </si>
  <si>
    <t>0762874458 Transf. EASY WAYS CHILE</t>
  </si>
  <si>
    <t>0765302765 PAGO PROVEEDOR 0765302</t>
  </si>
  <si>
    <t>Transf.Internet a 85.342.300-9</t>
  </si>
  <si>
    <t>Transf.Internet a 76.758.636-1</t>
  </si>
  <si>
    <t>0891716001 Transf a Cabanas Del La</t>
  </si>
  <si>
    <t>Transf.Internet a 78.972.190-4</t>
  </si>
  <si>
    <t>Transf.Internet a 76.083.510-2</t>
  </si>
  <si>
    <t>Transf.Internet a 96.964.370-7</t>
  </si>
  <si>
    <t>Transf.Internet a 77.891.615-0</t>
  </si>
  <si>
    <t>Transf.Internet a 77.564.130-4</t>
  </si>
  <si>
    <t>Rev. Comp. Nac. Presencial DP</t>
  </si>
  <si>
    <t>0762712113 Transf a MÁS Servicios</t>
  </si>
  <si>
    <t>076430652K Transf a Soc Consultora</t>
  </si>
  <si>
    <t>0777439332 Transf a Comercial RHI</t>
  </si>
  <si>
    <t>0898622002 PAGO PROVEEDOR LATAM A</t>
  </si>
  <si>
    <t>0020706749 REMUNERACION 0771541</t>
  </si>
  <si>
    <t>0176024070 Transf a Beatriz Parada</t>
  </si>
  <si>
    <t>076010745K Transf a Inversiones y</t>
  </si>
  <si>
    <t>Env. Or. Pago Onetrade 20258815670</t>
  </si>
  <si>
    <t>0967237604 Transf a quintec distri</t>
  </si>
  <si>
    <t>Com O. de Pago Onetrade 2025881567</t>
  </si>
  <si>
    <t>0181744553 Transf a ISIDORA HENRIQ</t>
  </si>
  <si>
    <t>Transf.Internet a 77.137.860-9</t>
  </si>
  <si>
    <t>0772921055 Transf a SPRAYING CHILE</t>
  </si>
  <si>
    <t>COMISION REMUNERACION AGO-25</t>
  </si>
  <si>
    <t>IVA COM. REMUNERACION AGO-25</t>
  </si>
  <si>
    <t>Transf.Internet a 81.290.800-6</t>
  </si>
  <si>
    <t>076019963K Transf. MORPH2O LATINOA</t>
  </si>
  <si>
    <t>076509657K Transf a Aganalytics SP</t>
  </si>
  <si>
    <t>0784176304 Transf a COMERCIAL VINI</t>
  </si>
  <si>
    <t>0764391594 Transf a Servicios de B</t>
  </si>
  <si>
    <t>Transf.Internet a 76.509.657-K</t>
  </si>
  <si>
    <t>0020776389 REMUNERACION 0771541</t>
  </si>
  <si>
    <t>Transf.Internet a 76.159.140-1</t>
  </si>
  <si>
    <t>0020818468 REMUNERACION 0771541</t>
  </si>
  <si>
    <t>0130749445 Transf. Amanda Carolina</t>
  </si>
  <si>
    <t>0774791701 Transf a Tramontina de</t>
  </si>
  <si>
    <t>0761429345 Transf a The Soul Consu</t>
  </si>
  <si>
    <t>PAGO EN LINEA SERVIPAG</t>
  </si>
  <si>
    <t>COMISION REMUNERACION SEP-25</t>
  </si>
  <si>
    <t>IVA COM. REMUNERACION SEP-25</t>
  </si>
  <si>
    <t>0560048904 Transf a Comunidad edif</t>
  </si>
  <si>
    <t>Env. Or. Pago Onetrade 20258818099</t>
  </si>
  <si>
    <t>0763914011 Transf a ARCOVEG LIMPIE</t>
  </si>
  <si>
    <t>Com O. de Pago Onetrade 2025881809</t>
  </si>
  <si>
    <t>076253648K Transf a MOLLER SPA</t>
  </si>
  <si>
    <t>Env. Or. Pago Onetrade 20258818347</t>
  </si>
  <si>
    <t>0773664099 Transf a manejo de suel</t>
  </si>
  <si>
    <t>Com O. de Pago Onetrade 2025881834</t>
  </si>
  <si>
    <t>076430652K Transf. SOCIEDAD CONSUL</t>
  </si>
  <si>
    <t>076253648K Transf. MOLLER SPA</t>
  </si>
  <si>
    <t>076708868K Transf a INVERSIONES SO</t>
  </si>
  <si>
    <t>0764143094 Transf a Servicios Agrí</t>
  </si>
  <si>
    <t>0772749376 Transf a OPTICALLERY SP</t>
  </si>
  <si>
    <t>0967907804 Transf a Hotelera Lago</t>
  </si>
  <si>
    <t>0766042074 Transf a comercial bett</t>
  </si>
  <si>
    <t>0771378609 Transf. COMERCIAL K LIM</t>
  </si>
  <si>
    <t>0776665843 Transf a Eme Inversione</t>
  </si>
  <si>
    <t>RutDestina Transf a tario099535370</t>
  </si>
  <si>
    <t>Transf.Internet a 76.762.740-8</t>
  </si>
  <si>
    <t>RutDestina Transf a tario078936330</t>
  </si>
  <si>
    <t>RutDestina Transf a tario076019963</t>
  </si>
  <si>
    <t>RutDestina Transf a tario078417630</t>
  </si>
  <si>
    <t>RutDestina Transf a tario076014842</t>
  </si>
  <si>
    <t>RutDestina Transf a tario077274937</t>
  </si>
  <si>
    <t>0020931205 REMUNERACION 0771541</t>
  </si>
  <si>
    <t>0181744553 Transf. ISIDORA PAZ HEN</t>
  </si>
  <si>
    <t>RutDestina Transf a tario077144339</t>
  </si>
  <si>
    <t>RutDestina Transf a tario077180865</t>
  </si>
  <si>
    <t>RutDestina Transf a tario076664936</t>
  </si>
  <si>
    <t>RutDestina Transf a tario076991530</t>
  </si>
  <si>
    <t>RutDestina Transf a tario076546331</t>
  </si>
  <si>
    <t>0094883989 Transf a Cristobal Ramo</t>
  </si>
  <si>
    <t>COMISION REMUNERACION OCT-25</t>
  </si>
  <si>
    <t>IVA COM. REMUNERACION OCT-25</t>
  </si>
  <si>
    <t>Env. Or. Pago Onetrade 20258819936</t>
  </si>
  <si>
    <t>0760675938 Transf a Comercial Yu y</t>
  </si>
  <si>
    <t>Transf.Internet a 76.905.771-4</t>
  </si>
  <si>
    <t>Com O. de Pago Onetrade 2025881993</t>
  </si>
  <si>
    <t>0652001912 Transf a CORPORACION EM</t>
  </si>
  <si>
    <t>Transf.Internet a 77.961.779-3</t>
  </si>
  <si>
    <t>77.274.937-6 Transf. OPTICAS K</t>
  </si>
  <si>
    <t>Transf.Internet a 76.153.258-8</t>
  </si>
  <si>
    <t>Transf.Internet a 76.466.258-K</t>
  </si>
  <si>
    <t>Transf.Internet a 77.447.088-3</t>
  </si>
  <si>
    <t>0763217809 Transf de GASEI S A</t>
  </si>
  <si>
    <t>0104950531 Transf de OSVALDO ENRIQ</t>
  </si>
  <si>
    <t>0222107520 Transf a lUCIANO SOTO</t>
  </si>
  <si>
    <t>0021034679 REMUNERACION 0771541</t>
  </si>
  <si>
    <t>Transf.Internet a 77.059.127-9</t>
  </si>
  <si>
    <t>Transf.Internet a 18.121.600-K</t>
  </si>
  <si>
    <t>Transf.Internet a 78.417.630-4</t>
  </si>
  <si>
    <t>Transf.Internet a 77.664.990-2</t>
  </si>
  <si>
    <t>Transf.Internet a 77.180.865-4</t>
  </si>
  <si>
    <t>Transf.Internet a 76.169.324-7</t>
  </si>
  <si>
    <t>Transf.Internet a 96.879.620-8</t>
  </si>
  <si>
    <t>0765437431 Transf a DD COSMETICS S</t>
  </si>
  <si>
    <t>COMISION REMUNERACION NOV-25</t>
  </si>
  <si>
    <t>IVA COM. REMUNERACION NOV-25</t>
  </si>
  <si>
    <t>Transf.Internet a 76.960.631-9</t>
  </si>
  <si>
    <t>0078944889 Transf a Graciela Sepúl</t>
  </si>
  <si>
    <t>0763765083 Transf a CELAGRO</t>
  </si>
  <si>
    <t>Transf.Internet a 76.782.304-5</t>
  </si>
  <si>
    <t>0021103176 REMUNERACION 0771541</t>
  </si>
  <si>
    <t>Transf.Internet a 76.746.250-6</t>
  </si>
  <si>
    <t>Transf.Internet a 77.274.937-6</t>
  </si>
  <si>
    <t>0152601816 Transf a ANGUITA BAHAMO</t>
  </si>
  <si>
    <t>0812908006 Transf a Copeval S.A</t>
  </si>
  <si>
    <t>0781668664 Transf a Rov joyas spa</t>
  </si>
  <si>
    <t>0761179276 Transf a NEMACHILE SERV</t>
  </si>
  <si>
    <t>0776649902 Transf a AGENCIA DE ADU</t>
  </si>
  <si>
    <t>005799231K Transf a Víctor Hugo es</t>
  </si>
  <si>
    <t>Egreso por Compra de Divisas</t>
  </si>
  <si>
    <t>Com. Transferencia Internacional 2</t>
  </si>
  <si>
    <t>0021147575 REMUNERACION 0771541</t>
  </si>
  <si>
    <t>0770028469 Transf a Indigas spa</t>
  </si>
  <si>
    <t>Transf.Internet a 77.117.534-1</t>
  </si>
  <si>
    <t>0760993026 Transf a Pisquera Tulah</t>
  </si>
  <si>
    <t>0771175341 Transf a Comercializado</t>
  </si>
  <si>
    <t>0778841290 Transf a GOPOINTS CHILE</t>
  </si>
  <si>
    <t>COMISION REMUNERACION DIC-25</t>
  </si>
  <si>
    <t>IVA COM. REMUNERACION DIC-25</t>
  </si>
  <si>
    <t>0766575099 Transf. WORLDQUERY SpA</t>
  </si>
  <si>
    <t>Transf.Internet a 19.563.024-0</t>
  </si>
  <si>
    <t>Transf.Internet a 77.364.206-0</t>
  </si>
  <si>
    <t>0776649902 Transf. AGENCIA DE ADUA</t>
  </si>
  <si>
    <t>00774500901 Pago de Asigna</t>
  </si>
  <si>
    <t>0781729930 Transf a BPK equipos Lt</t>
  </si>
  <si>
    <t>077597320K Transf a MERIEUX NUTRIS</t>
  </si>
  <si>
    <t>0771808654 Transf a COMERCIALIZADO</t>
  </si>
  <si>
    <t>0162579312 Transf a Mikel Riveros</t>
  </si>
  <si>
    <t>0773642060 Transf a comercializado</t>
  </si>
  <si>
    <t>0021256932 REMUNERACION 0771541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</si>
</sst>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quot;$&quot;* #,##0_ ;_ &quot;$&quot;* \-#,##0_ ;_ &quot;$&quot;* &quot;-&quot;_ ;_ @_ "/>
    <numFmt numFmtId="165" formatCode="D/M/YYYY"/>
    <numFmt numFmtId="166" formatCode="_(&quot;$&quot;* #,##0_);_(&quot;$&quot;* \(#,##0\);_(&quot;$&quot;* &quot;-&quot;_);_(@_)"/>
    <numFmt numFmtId="167" formatCode="&quot;$&quot;#,##0;[Red]&quot;$&quot;\-#,##0"/>
    <numFmt numFmtId="168" formatCode="&quot;$&quot;#,##0"/>
    <numFmt numFmtId="169" formatCode="m/d/yyyy h:mm:ss"/>
    <numFmt numFmtId="170" formatCode="&quot;$&quot;#,##0_);[Red]\(&quot;$&quot;#,##0\)"/>
  </numFmts>
  <fonts count="23">
    <font>
      <sz val="11.0"/>
      <color theme="1"/>
      <name val="Aptos Narrow"/>
      <scheme val="minor"/>
    </font>
    <font>
      <b/>
      <sz val="10.0"/>
      <color theme="0"/>
      <name val="Aptos Narrow"/>
    </font>
    <font>
      <sz val="10.0"/>
      <color theme="1"/>
      <name val="Aptos Narrow"/>
    </font>
    <font>
      <b/>
      <sz val="10.0"/>
      <color theme="1"/>
      <name val="Aptos Narrow"/>
    </font>
    <font>
      <sz val="9.0"/>
      <color theme="1"/>
      <name val="Aptos Narrow"/>
    </font>
    <font>
      <b/>
      <sz val="9.0"/>
      <color theme="1"/>
      <name val="Aptos Narrow"/>
    </font>
    <font>
      <sz val="11.0"/>
      <color theme="1"/>
      <name val="Aptos Narrow"/>
    </font>
    <font>
      <b/>
      <sz val="9.0"/>
      <color theme="0"/>
      <name val="Aptos Narrow"/>
    </font>
    <font>
      <sz val="10.0"/>
      <color theme="1"/>
      <name val="Arial"/>
    </font>
    <font>
      <b/>
      <sz val="10.0"/>
      <color rgb="FFFFFFFF"/>
      <name val="Arial"/>
    </font>
    <font>
      <b/>
      <sz val="11.0"/>
      <color theme="1"/>
      <name val="Aptos Narrow"/>
    </font>
    <font/>
    <font>
      <b/>
      <sz val="9.0"/>
      <color rgb="FFFFFFFF"/>
      <name val="Arial"/>
    </font>
    <font>
      <sz val="9.0"/>
      <color theme="1"/>
      <name val="Arial"/>
    </font>
    <font>
      <color theme="1"/>
      <name val="Aptos Narrow"/>
      <scheme val="minor"/>
    </font>
    <font>
      <sz val="11.0"/>
      <color theme="1"/>
      <name val="Calibri"/>
    </font>
    <font>
      <sz val="11.0"/>
      <color rgb="FFFF0000"/>
      <name val="Aptos Narrow"/>
    </font>
    <font>
      <sz val="11.0"/>
      <color rgb="FFEE0000"/>
      <name val="Aptos Narrow"/>
    </font>
    <font>
      <sz val="10.0"/>
      <color rgb="FFFF0000"/>
      <name val="Aptos Narrow"/>
    </font>
    <font>
      <b/>
      <sz val="11.0"/>
      <color rgb="FFFF0000"/>
      <name val="Aptos Narrow"/>
    </font>
    <font>
      <b/>
      <sz val="6.0"/>
      <color rgb="FF555555"/>
      <name val="Anta"/>
    </font>
    <font>
      <sz val="7.0"/>
      <color rgb="FF444444"/>
      <name val="Anta"/>
    </font>
    <font>
      <sz val="11.0"/>
      <color theme="10"/>
      <name val="Aptos Narrow"/>
    </font>
  </fonts>
  <fills count="26">
    <fill>
      <patternFill patternType="none"/>
    </fill>
    <fill>
      <patternFill patternType="lightGray"/>
    </fill>
    <fill>
      <patternFill patternType="solid">
        <fgColor rgb="FFFF0000"/>
        <bgColor rgb="FFFF0000"/>
      </patternFill>
    </fill>
    <fill>
      <patternFill patternType="solid">
        <fgColor rgb="FFCAEDFB"/>
        <bgColor rgb="FFCAEDFB"/>
      </patternFill>
    </fill>
    <fill>
      <patternFill patternType="solid">
        <fgColor theme="0"/>
        <bgColor theme="0"/>
      </patternFill>
    </fill>
    <fill>
      <patternFill patternType="solid">
        <fgColor rgb="FFF1CEEE"/>
        <bgColor rgb="FFF1CEEE"/>
      </patternFill>
    </fill>
    <fill>
      <patternFill patternType="solid">
        <fgColor rgb="FF92D050"/>
        <bgColor rgb="FF92D050"/>
      </patternFill>
    </fill>
    <fill>
      <patternFill patternType="solid">
        <fgColor rgb="FFFFFF00"/>
        <bgColor rgb="FFFFFF00"/>
      </patternFill>
    </fill>
    <fill>
      <patternFill patternType="solid">
        <fgColor rgb="FFD9F2D0"/>
        <bgColor rgb="FFD9F2D0"/>
      </patternFill>
    </fill>
    <fill>
      <patternFill patternType="solid">
        <fgColor rgb="FF8ED873"/>
        <bgColor rgb="FF8ED873"/>
      </patternFill>
    </fill>
    <fill>
      <patternFill patternType="solid">
        <fgColor rgb="FF95DCF7"/>
        <bgColor rgb="FF95DCF7"/>
      </patternFill>
    </fill>
    <fill>
      <patternFill patternType="solid">
        <fgColor rgb="FF00B0F0"/>
        <bgColor rgb="FF00B0F0"/>
      </patternFill>
    </fill>
    <fill>
      <patternFill patternType="solid">
        <fgColor rgb="FF83CAEB"/>
        <bgColor rgb="FF83CAEB"/>
      </patternFill>
    </fill>
    <fill>
      <patternFill patternType="solid">
        <fgColor rgb="FF84E291"/>
        <bgColor rgb="FF84E291"/>
      </patternFill>
    </fill>
    <fill>
      <patternFill patternType="solid">
        <fgColor rgb="FFC1E4F5"/>
        <bgColor rgb="FFC1E4F5"/>
      </patternFill>
    </fill>
    <fill>
      <patternFill patternType="solid">
        <fgColor rgb="FFFFC000"/>
        <bgColor rgb="FFFFC000"/>
      </patternFill>
    </fill>
    <fill>
      <patternFill patternType="solid">
        <fgColor rgb="FFFAE2D5"/>
        <bgColor rgb="FFFAE2D5"/>
      </patternFill>
    </fill>
    <fill>
      <patternFill patternType="solid">
        <fgColor rgb="FF0B769F"/>
        <bgColor rgb="FF0B769F"/>
      </patternFill>
    </fill>
    <fill>
      <patternFill patternType="solid">
        <fgColor rgb="FF60CBF3"/>
        <bgColor rgb="FF60CBF3"/>
      </patternFill>
    </fill>
    <fill>
      <patternFill patternType="solid">
        <fgColor rgb="FFF1A983"/>
        <bgColor rgb="FFF1A983"/>
      </patternFill>
    </fill>
    <fill>
      <patternFill patternType="solid">
        <fgColor rgb="FFD76DCC"/>
        <bgColor rgb="FFD76DCC"/>
      </patternFill>
    </fill>
    <fill>
      <patternFill patternType="solid">
        <fgColor rgb="FF45B0E1"/>
        <bgColor rgb="FF45B0E1"/>
      </patternFill>
    </fill>
    <fill>
      <patternFill patternType="solid">
        <fgColor rgb="FFD0D0D0"/>
        <bgColor rgb="FFD0D0D0"/>
      </patternFill>
    </fill>
    <fill>
      <patternFill patternType="solid">
        <fgColor rgb="FF47D45A"/>
        <bgColor rgb="FF47D45A"/>
      </patternFill>
    </fill>
    <fill>
      <patternFill patternType="solid">
        <fgColor rgb="FFF6C6AC"/>
        <bgColor rgb="FFF6C6AC"/>
      </patternFill>
    </fill>
    <fill>
      <patternFill patternType="solid">
        <fgColor rgb="FFFFFFFF"/>
        <bgColor rgb="FFFFFFFF"/>
      </patternFill>
    </fill>
  </fills>
  <borders count="52">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top style="thin">
        <color rgb="FF000000"/>
      </top>
    </border>
    <border>
      <left style="thin">
        <color rgb="FF000000"/>
      </left>
      <right/>
      <top style="thin">
        <color rgb="FF000000"/>
      </top>
      <bottom/>
    </border>
    <border>
      <left style="thin">
        <color rgb="FF000000"/>
      </left>
      <right style="thin">
        <color rgb="FF000000"/>
      </right>
    </border>
    <border>
      <right style="thin">
        <color rgb="FF000000"/>
      </right>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ttom style="thin">
        <color rgb="FF000000"/>
      </bottom>
    </border>
    <border>
      <left/>
      <right/>
      <top/>
      <bottom/>
    </border>
    <border>
      <top style="thin">
        <color rgb="FF000000"/>
      </top>
      <bottom style="thin">
        <color rgb="FF000000"/>
      </bottom>
    </border>
    <border>
      <left/>
      <right/>
      <top style="thin">
        <color rgb="FF000000"/>
      </top>
      <bottom style="thin">
        <color rgb="FF000000"/>
      </bottom>
    </border>
    <border>
      <left/>
      <right/>
      <top style="thin">
        <color rgb="FF000000"/>
      </top>
      <bottom/>
    </border>
    <border>
      <right style="thin">
        <color rgb="FF000000"/>
      </right>
      <top style="thin">
        <color rgb="FF000000"/>
      </top>
    </border>
    <border>
      <left style="thin">
        <color rgb="FF000000"/>
      </left>
      <top style="thin">
        <color rgb="FF000000"/>
      </top>
      <bottom style="thin">
        <color rgb="FF000000"/>
      </bottom>
    </border>
    <border>
      <left style="thin">
        <color rgb="FF000000"/>
      </lef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top/>
      <bottom/>
    </border>
    <border>
      <right/>
      <top/>
      <bottom/>
    </border>
    <border>
      <top/>
      <bottom/>
    </border>
    <border>
      <left/>
      <right/>
      <top style="medium">
        <color rgb="FFE1E1E1"/>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64" xfId="0" applyAlignment="1" applyBorder="1" applyFont="1" applyNumberFormat="1">
      <alignment horizontal="center" shrinkToFit="0" vertical="center" wrapText="1"/>
    </xf>
    <xf borderId="0" fillId="0" fontId="2" numFmtId="0" xfId="0" applyFont="1"/>
    <xf borderId="1" fillId="0" fontId="3" numFmtId="0" xfId="0" applyBorder="1" applyFont="1"/>
    <xf borderId="1" fillId="0" fontId="2" numFmtId="0" xfId="0" applyBorder="1" applyFont="1"/>
    <xf borderId="1" fillId="3" fontId="2" numFmtId="0" xfId="0" applyBorder="1" applyFill="1" applyFont="1"/>
    <xf borderId="1" fillId="3" fontId="2" numFmtId="0" xfId="0" applyAlignment="1" applyBorder="1" applyFont="1">
      <alignment horizontal="center"/>
    </xf>
    <xf borderId="1" fillId="2" fontId="1" numFmtId="164" xfId="0" applyAlignment="1" applyBorder="1" applyFont="1" applyNumberFormat="1">
      <alignment horizontal="right"/>
    </xf>
    <xf borderId="1" fillId="4" fontId="2" numFmtId="165" xfId="0" applyBorder="1" applyFill="1" applyFont="1" applyNumberFormat="1"/>
    <xf borderId="1" fillId="4" fontId="2" numFmtId="0" xfId="0" applyAlignment="1" applyBorder="1" applyFont="1">
      <alignment horizontal="center" shrinkToFit="0" wrapText="1"/>
    </xf>
    <xf borderId="1" fillId="0" fontId="2" numFmtId="0" xfId="0" applyAlignment="1" applyBorder="1" applyFont="1">
      <alignment horizontal="center"/>
    </xf>
    <xf borderId="1" fillId="0" fontId="2" numFmtId="164" xfId="0" applyBorder="1" applyFont="1" applyNumberFormat="1"/>
    <xf borderId="1" fillId="4" fontId="2" numFmtId="0" xfId="0" applyBorder="1" applyFont="1"/>
    <xf borderId="2" fillId="0" fontId="2" numFmtId="0" xfId="0" applyBorder="1" applyFont="1"/>
    <xf borderId="1" fillId="0" fontId="2" numFmtId="165" xfId="0" applyBorder="1" applyFont="1" applyNumberFormat="1"/>
    <xf borderId="1" fillId="5" fontId="4" numFmtId="0" xfId="0" applyBorder="1" applyFill="1" applyFont="1"/>
    <xf borderId="1" fillId="6" fontId="2" numFmtId="0" xfId="0" applyAlignment="1" applyBorder="1" applyFill="1" applyFont="1">
      <alignment horizontal="center"/>
    </xf>
    <xf borderId="3" fillId="0" fontId="2" numFmtId="0" xfId="0" applyBorder="1" applyFont="1"/>
    <xf borderId="4" fillId="3" fontId="2" numFmtId="0" xfId="0" applyBorder="1" applyFont="1"/>
    <xf borderId="4" fillId="3" fontId="2" numFmtId="0" xfId="0" applyAlignment="1" applyBorder="1" applyFont="1">
      <alignment horizontal="center"/>
    </xf>
    <xf borderId="4" fillId="2" fontId="1" numFmtId="164" xfId="0" applyAlignment="1" applyBorder="1" applyFont="1" applyNumberFormat="1">
      <alignment horizontal="right"/>
    </xf>
    <xf borderId="4" fillId="4" fontId="2" numFmtId="165" xfId="0" applyBorder="1" applyFont="1" applyNumberFormat="1"/>
    <xf borderId="4" fillId="4" fontId="2" numFmtId="0" xfId="0" applyAlignment="1" applyBorder="1" applyFont="1">
      <alignment horizontal="center" shrinkToFit="0" wrapText="1"/>
    </xf>
    <xf borderId="4" fillId="0" fontId="2" numFmtId="0" xfId="0" applyBorder="1" applyFont="1"/>
    <xf borderId="4" fillId="0" fontId="2" numFmtId="0" xfId="0" applyAlignment="1" applyBorder="1" applyFont="1">
      <alignment horizontal="center"/>
    </xf>
    <xf borderId="4" fillId="0" fontId="2" numFmtId="164" xfId="0" applyBorder="1" applyFont="1" applyNumberFormat="1"/>
    <xf borderId="4" fillId="4" fontId="2" numFmtId="0" xfId="0" applyBorder="1" applyFont="1"/>
    <xf borderId="5" fillId="5" fontId="2" numFmtId="0" xfId="0" applyBorder="1" applyFont="1"/>
    <xf borderId="5" fillId="0" fontId="2" numFmtId="0" xfId="0" applyBorder="1" applyFont="1"/>
    <xf borderId="6" fillId="6" fontId="2" numFmtId="0" xfId="0" applyAlignment="1" applyBorder="1" applyFont="1">
      <alignment horizontal="center"/>
    </xf>
    <xf borderId="5" fillId="0" fontId="2" numFmtId="0" xfId="0" applyAlignment="1" applyBorder="1" applyFont="1">
      <alignment horizontal="center"/>
    </xf>
    <xf borderId="6" fillId="2" fontId="1" numFmtId="164" xfId="0" applyAlignment="1" applyBorder="1" applyFont="1" applyNumberFormat="1">
      <alignment horizontal="right"/>
    </xf>
    <xf borderId="6" fillId="4" fontId="2" numFmtId="165" xfId="0" applyBorder="1" applyFont="1" applyNumberFormat="1"/>
    <xf borderId="6" fillId="4" fontId="2" numFmtId="0" xfId="0" applyAlignment="1" applyBorder="1" applyFont="1">
      <alignment horizontal="center" shrinkToFit="0" wrapText="1"/>
    </xf>
    <xf borderId="6" fillId="0" fontId="2" numFmtId="0" xfId="0" applyBorder="1" applyFont="1"/>
    <xf borderId="6" fillId="0" fontId="2" numFmtId="164" xfId="0" applyBorder="1" applyFont="1" applyNumberFormat="1"/>
    <xf borderId="1" fillId="5" fontId="2" numFmtId="0" xfId="0" applyBorder="1" applyFont="1"/>
    <xf borderId="7" fillId="2" fontId="1" numFmtId="164" xfId="0" applyAlignment="1" applyBorder="1" applyFont="1" applyNumberFormat="1">
      <alignment horizontal="right"/>
    </xf>
    <xf borderId="3" fillId="5" fontId="2" numFmtId="0" xfId="0" applyBorder="1" applyFont="1"/>
    <xf borderId="4" fillId="6" fontId="2" numFmtId="0" xfId="0" applyAlignment="1" applyBorder="1" applyFont="1">
      <alignment horizontal="center"/>
    </xf>
    <xf borderId="8" fillId="0" fontId="2" numFmtId="0" xfId="0" applyAlignment="1" applyBorder="1" applyFont="1">
      <alignment horizontal="center"/>
    </xf>
    <xf borderId="3" fillId="0" fontId="2" numFmtId="164" xfId="0" applyBorder="1" applyFont="1" applyNumberFormat="1"/>
    <xf borderId="1" fillId="4" fontId="2" numFmtId="0" xfId="0" applyAlignment="1" applyBorder="1" applyFont="1">
      <alignment horizontal="center"/>
    </xf>
    <xf borderId="1" fillId="4" fontId="2" numFmtId="164" xfId="0" applyBorder="1" applyFont="1" applyNumberFormat="1"/>
    <xf borderId="4" fillId="5" fontId="2" numFmtId="0" xfId="0" applyBorder="1" applyFont="1"/>
    <xf borderId="3" fillId="6" fontId="2" numFmtId="0" xfId="0" applyAlignment="1" applyBorder="1" applyFont="1">
      <alignment horizontal="center"/>
    </xf>
    <xf borderId="3" fillId="0" fontId="2" numFmtId="0" xfId="0" applyAlignment="1" applyBorder="1" applyFont="1">
      <alignment horizontal="center"/>
    </xf>
    <xf borderId="9" fillId="2" fontId="1" numFmtId="164" xfId="0" applyAlignment="1" applyBorder="1" applyFont="1" applyNumberFormat="1">
      <alignment horizontal="right"/>
    </xf>
    <xf borderId="1" fillId="7" fontId="2" numFmtId="0" xfId="0" applyBorder="1" applyFill="1" applyFont="1"/>
    <xf borderId="1" fillId="7" fontId="2" numFmtId="0" xfId="0" applyAlignment="1" applyBorder="1" applyFont="1">
      <alignment horizontal="center"/>
    </xf>
    <xf borderId="3" fillId="0" fontId="3" numFmtId="0" xfId="0" applyBorder="1" applyFont="1"/>
    <xf borderId="4" fillId="0" fontId="2" numFmtId="165" xfId="0" applyBorder="1" applyFont="1" applyNumberFormat="1"/>
    <xf borderId="1" fillId="0" fontId="5" numFmtId="0" xfId="0" applyBorder="1" applyFont="1"/>
    <xf borderId="6" fillId="5" fontId="4" numFmtId="0" xfId="0" applyBorder="1" applyFont="1"/>
    <xf borderId="5" fillId="0" fontId="2" numFmtId="164" xfId="0" applyBorder="1" applyFont="1" applyNumberFormat="1"/>
    <xf borderId="6" fillId="0" fontId="3" numFmtId="0" xfId="0" applyBorder="1" applyFont="1"/>
    <xf borderId="6" fillId="5" fontId="2" numFmtId="0" xfId="0" applyBorder="1" applyFont="1"/>
    <xf borderId="6" fillId="0" fontId="2" numFmtId="0" xfId="0" applyAlignment="1" applyBorder="1" applyFont="1">
      <alignment horizontal="center"/>
    </xf>
    <xf borderId="6" fillId="6" fontId="6" numFmtId="0" xfId="0" applyBorder="1" applyFont="1"/>
    <xf borderId="6" fillId="7" fontId="2" numFmtId="0" xfId="0" applyAlignment="1" applyBorder="1" applyFont="1">
      <alignment horizontal="center"/>
    </xf>
    <xf borderId="5" fillId="7" fontId="2" numFmtId="0" xfId="0" applyAlignment="1" applyBorder="1" applyFont="1">
      <alignment horizontal="center"/>
    </xf>
    <xf borderId="6" fillId="3" fontId="2" numFmtId="0" xfId="0" applyAlignment="1" applyBorder="1" applyFont="1">
      <alignment horizontal="center"/>
    </xf>
    <xf borderId="5" fillId="3" fontId="2" numFmtId="0" xfId="0" applyAlignment="1" applyBorder="1" applyFont="1">
      <alignment horizontal="center"/>
    </xf>
    <xf borderId="5" fillId="4" fontId="2" numFmtId="0" xfId="0" applyAlignment="1" applyBorder="1" applyFont="1">
      <alignment horizontal="center"/>
    </xf>
    <xf borderId="10" fillId="0" fontId="2" numFmtId="0" xfId="0" applyBorder="1" applyFont="1"/>
    <xf borderId="10" fillId="0" fontId="2" numFmtId="0" xfId="0" applyAlignment="1" applyBorder="1" applyFont="1">
      <alignment horizontal="center"/>
    </xf>
    <xf borderId="10" fillId="0" fontId="2" numFmtId="164" xfId="0" applyBorder="1" applyFont="1" applyNumberFormat="1"/>
    <xf borderId="7" fillId="4" fontId="2" numFmtId="0" xfId="0" applyAlignment="1" applyBorder="1" applyFont="1">
      <alignment horizontal="center" shrinkToFit="0" wrapText="1"/>
    </xf>
    <xf borderId="2" fillId="5" fontId="4" numFmtId="0" xfId="0" applyBorder="1" applyFont="1"/>
    <xf borderId="2" fillId="6" fontId="2" numFmtId="0" xfId="0" applyAlignment="1" applyBorder="1" applyFont="1">
      <alignment horizontal="center"/>
    </xf>
    <xf borderId="2" fillId="2" fontId="1" numFmtId="164" xfId="0" applyAlignment="1" applyBorder="1" applyFont="1" applyNumberFormat="1">
      <alignment horizontal="right"/>
    </xf>
    <xf borderId="9" fillId="4" fontId="2" numFmtId="0" xfId="0" applyAlignment="1" applyBorder="1" applyFont="1">
      <alignment horizontal="center" shrinkToFit="0" wrapText="1"/>
    </xf>
    <xf borderId="11" fillId="0" fontId="2" numFmtId="0" xfId="0" applyBorder="1" applyFont="1"/>
    <xf borderId="3" fillId="0" fontId="2" numFmtId="165" xfId="0" applyBorder="1" applyFont="1" applyNumberFormat="1"/>
    <xf borderId="12" fillId="2" fontId="1" numFmtId="164" xfId="0" applyAlignment="1" applyBorder="1" applyFont="1" applyNumberFormat="1">
      <alignment horizontal="right"/>
    </xf>
    <xf borderId="13" fillId="2" fontId="1" numFmtId="164" xfId="0" applyAlignment="1" applyBorder="1" applyFont="1" applyNumberFormat="1">
      <alignment horizontal="right"/>
    </xf>
    <xf borderId="14" fillId="4" fontId="2" numFmtId="165" xfId="0" applyBorder="1" applyFont="1" applyNumberFormat="1"/>
    <xf borderId="15" fillId="6" fontId="2" numFmtId="0" xfId="0" applyAlignment="1" applyBorder="1" applyFont="1">
      <alignment horizontal="center"/>
    </xf>
    <xf borderId="15" fillId="0" fontId="2" numFmtId="0" xfId="0" applyAlignment="1" applyBorder="1" applyFont="1">
      <alignment horizontal="center"/>
    </xf>
    <xf borderId="16" fillId="4" fontId="2" numFmtId="165" xfId="0" applyBorder="1" applyFont="1" applyNumberFormat="1"/>
    <xf borderId="3" fillId="3" fontId="2" numFmtId="0" xfId="0" applyBorder="1" applyFont="1"/>
    <xf borderId="3" fillId="3" fontId="2" numFmtId="0" xfId="0" applyAlignment="1" applyBorder="1" applyFont="1">
      <alignment horizontal="center"/>
    </xf>
    <xf borderId="16" fillId="0" fontId="2" numFmtId="165" xfId="0" applyBorder="1" applyFont="1" applyNumberFormat="1"/>
    <xf borderId="17" fillId="2" fontId="1" numFmtId="164" xfId="0" applyAlignment="1" applyBorder="1" applyFont="1" applyNumberFormat="1">
      <alignment horizontal="right"/>
    </xf>
    <xf borderId="3" fillId="7" fontId="2" numFmtId="0" xfId="0" applyBorder="1" applyFont="1"/>
    <xf borderId="4" fillId="7" fontId="2" numFmtId="0" xfId="0" applyAlignment="1" applyBorder="1" applyFont="1">
      <alignment horizontal="center"/>
    </xf>
    <xf borderId="3" fillId="7" fontId="2" numFmtId="0" xfId="0" applyAlignment="1" applyBorder="1" applyFont="1">
      <alignment horizontal="center"/>
    </xf>
    <xf borderId="5" fillId="7" fontId="2" numFmtId="0" xfId="0" applyBorder="1" applyFont="1"/>
    <xf borderId="11" fillId="4" fontId="2" numFmtId="0" xfId="0" applyBorder="1" applyFont="1"/>
    <xf borderId="5" fillId="4" fontId="2" numFmtId="164" xfId="0" applyBorder="1" applyFont="1" applyNumberFormat="1"/>
    <xf borderId="14" fillId="0" fontId="2" numFmtId="0" xfId="0" applyAlignment="1" applyBorder="1" applyFont="1">
      <alignment horizontal="center"/>
    </xf>
    <xf borderId="18" fillId="2" fontId="1" numFmtId="164" xfId="0" applyAlignment="1" applyBorder="1" applyFont="1" applyNumberFormat="1">
      <alignment horizontal="right"/>
    </xf>
    <xf borderId="7" fillId="0" fontId="2" numFmtId="0" xfId="0" applyBorder="1" applyFont="1"/>
    <xf borderId="14" fillId="4" fontId="2" numFmtId="0" xfId="0" applyAlignment="1" applyBorder="1" applyFont="1">
      <alignment horizontal="center"/>
    </xf>
    <xf borderId="9" fillId="5" fontId="4" numFmtId="0" xfId="0" applyBorder="1" applyFont="1"/>
    <xf borderId="19" fillId="0" fontId="2" numFmtId="0" xfId="0" applyAlignment="1" applyBorder="1" applyFont="1">
      <alignment horizontal="center"/>
    </xf>
    <xf borderId="8" fillId="0" fontId="3" numFmtId="0" xfId="0" applyBorder="1" applyFont="1"/>
    <xf borderId="20" fillId="5" fontId="2" numFmtId="0" xfId="0" applyBorder="1" applyFont="1"/>
    <xf borderId="20" fillId="5" fontId="4" numFmtId="0" xfId="0" applyBorder="1" applyFont="1"/>
    <xf borderId="20" fillId="0" fontId="3" numFmtId="0" xfId="0" applyBorder="1" applyFont="1"/>
    <xf borderId="8" fillId="5" fontId="2" numFmtId="0" xfId="0" applyBorder="1" applyFont="1"/>
    <xf borderId="19" fillId="4" fontId="2" numFmtId="0" xfId="0" applyAlignment="1" applyBorder="1" applyFont="1">
      <alignment horizontal="center"/>
    </xf>
    <xf borderId="4" fillId="0" fontId="3" numFmtId="0" xfId="0" applyBorder="1" applyFont="1"/>
    <xf borderId="3" fillId="4" fontId="2" numFmtId="165" xfId="0" applyBorder="1" applyFont="1" applyNumberFormat="1"/>
    <xf borderId="4" fillId="4" fontId="2" numFmtId="0" xfId="0" applyAlignment="1" applyBorder="1" applyFont="1">
      <alignment horizontal="center"/>
    </xf>
    <xf borderId="3" fillId="4" fontId="2" numFmtId="0" xfId="0" applyBorder="1" applyFont="1"/>
    <xf borderId="3" fillId="4" fontId="2" numFmtId="164" xfId="0" applyBorder="1" applyFont="1" applyNumberFormat="1"/>
    <xf borderId="3" fillId="5" fontId="4" numFmtId="0" xfId="0" applyBorder="1" applyFont="1"/>
    <xf borderId="0" fillId="0" fontId="2" numFmtId="0" xfId="0" applyAlignment="1" applyFont="1">
      <alignment horizontal="center"/>
    </xf>
    <xf borderId="0" fillId="0" fontId="2" numFmtId="164" xfId="0" applyFont="1" applyNumberFormat="1"/>
    <xf borderId="1" fillId="2" fontId="1" numFmtId="0" xfId="0" applyAlignment="1" applyBorder="1" applyFont="1">
      <alignment horizontal="left" shrinkToFit="0" vertical="center" wrapText="1"/>
    </xf>
    <xf borderId="1" fillId="2" fontId="7" numFmtId="0" xfId="0" applyAlignment="1" applyBorder="1" applyFont="1">
      <alignment horizontal="center" shrinkToFit="0" vertical="center" wrapText="1"/>
    </xf>
    <xf borderId="1" fillId="3" fontId="2" numFmtId="0" xfId="0" applyAlignment="1" applyBorder="1" applyFont="1">
      <alignment horizontal="left"/>
    </xf>
    <xf borderId="20" fillId="3" fontId="2" numFmtId="0" xfId="0" applyAlignment="1" applyBorder="1" applyFont="1">
      <alignment horizontal="center"/>
    </xf>
    <xf borderId="1" fillId="3" fontId="4" numFmtId="0" xfId="0" applyAlignment="1" applyBorder="1" applyFont="1">
      <alignment horizontal="center"/>
    </xf>
    <xf borderId="4" fillId="0" fontId="2" numFmtId="164" xfId="0" applyAlignment="1" applyBorder="1" applyFont="1" applyNumberFormat="1">
      <alignment horizontal="right"/>
    </xf>
    <xf borderId="1" fillId="0" fontId="2" numFmtId="0" xfId="0" applyAlignment="1" applyBorder="1" applyFont="1">
      <alignment horizontal="left"/>
    </xf>
    <xf borderId="1" fillId="0" fontId="4" numFmtId="0" xfId="0" applyAlignment="1" applyBorder="1" applyFont="1">
      <alignment horizontal="center"/>
    </xf>
    <xf borderId="3" fillId="3" fontId="2" numFmtId="0" xfId="0" applyAlignment="1" applyBorder="1" applyFont="1">
      <alignment horizontal="left"/>
    </xf>
    <xf borderId="8" fillId="3" fontId="2" numFmtId="0" xfId="0" applyAlignment="1" applyBorder="1" applyFont="1">
      <alignment horizontal="center"/>
    </xf>
    <xf borderId="19" fillId="3" fontId="4" numFmtId="0" xfId="0" applyAlignment="1" applyBorder="1" applyFont="1">
      <alignment horizontal="center"/>
    </xf>
    <xf borderId="14" fillId="3" fontId="4" numFmtId="0" xfId="0" applyAlignment="1" applyBorder="1" applyFont="1">
      <alignment horizontal="center"/>
    </xf>
    <xf borderId="4" fillId="3" fontId="2" numFmtId="0" xfId="0" applyAlignment="1" applyBorder="1" applyFont="1">
      <alignment horizontal="left"/>
    </xf>
    <xf borderId="9" fillId="3" fontId="2" numFmtId="0" xfId="0" applyAlignment="1" applyBorder="1" applyFont="1">
      <alignment horizontal="center"/>
    </xf>
    <xf borderId="13" fillId="3" fontId="4" numFmtId="0" xfId="0" applyAlignment="1" applyBorder="1" applyFont="1">
      <alignment horizontal="center"/>
    </xf>
    <xf borderId="20" fillId="0" fontId="2" numFmtId="0" xfId="0" applyAlignment="1" applyBorder="1" applyFont="1">
      <alignment horizontal="center"/>
    </xf>
    <xf borderId="14" fillId="0" fontId="4" numFmtId="0" xfId="0" applyAlignment="1" applyBorder="1" applyFont="1">
      <alignment horizontal="center"/>
    </xf>
    <xf borderId="0" fillId="5" fontId="2" numFmtId="0" xfId="0" applyFont="1"/>
    <xf borderId="5" fillId="0" fontId="2" numFmtId="0" xfId="0" applyAlignment="1" applyBorder="1" applyFont="1">
      <alignment horizontal="left"/>
    </xf>
    <xf borderId="0" fillId="6" fontId="2" numFmtId="0" xfId="0" applyAlignment="1" applyFont="1">
      <alignment horizontal="center"/>
    </xf>
    <xf borderId="0" fillId="0" fontId="4" numFmtId="0" xfId="0" applyAlignment="1" applyFont="1">
      <alignment horizontal="center"/>
    </xf>
    <xf borderId="0" fillId="0" fontId="2" numFmtId="165" xfId="0" applyFont="1" applyNumberFormat="1"/>
    <xf borderId="0" fillId="5" fontId="6" numFmtId="0" xfId="0" applyFont="1"/>
    <xf borderId="21" fillId="0" fontId="2" numFmtId="0" xfId="0" applyAlignment="1" applyBorder="1" applyFont="1">
      <alignment horizontal="center"/>
    </xf>
    <xf borderId="11" fillId="0" fontId="4" numFmtId="0" xfId="0" applyAlignment="1" applyBorder="1" applyFont="1">
      <alignment horizontal="center"/>
    </xf>
    <xf borderId="1" fillId="5" fontId="6" numFmtId="0" xfId="0" applyBorder="1" applyFont="1"/>
    <xf borderId="7" fillId="0" fontId="2" numFmtId="0" xfId="0" applyAlignment="1" applyBorder="1" applyFont="1">
      <alignment horizontal="center"/>
    </xf>
    <xf borderId="3" fillId="5" fontId="8" numFmtId="0" xfId="0" applyAlignment="1" applyBorder="1" applyFont="1">
      <alignment readingOrder="0"/>
    </xf>
    <xf borderId="3" fillId="0" fontId="2" numFmtId="0" xfId="0" applyAlignment="1" applyBorder="1" applyFont="1">
      <alignment horizontal="left"/>
    </xf>
    <xf borderId="19" fillId="0" fontId="4" numFmtId="0" xfId="0" applyAlignment="1" applyBorder="1" applyFont="1">
      <alignment horizontal="center"/>
    </xf>
    <xf borderId="4" fillId="2" fontId="9" numFmtId="164" xfId="0" applyAlignment="1" applyBorder="1" applyFont="1" applyNumberFormat="1">
      <alignment horizontal="right" readingOrder="0"/>
    </xf>
    <xf borderId="15" fillId="2" fontId="1" numFmtId="164" xfId="0" applyAlignment="1" applyBorder="1" applyFont="1" applyNumberFormat="1">
      <alignment horizontal="right"/>
    </xf>
    <xf borderId="1" fillId="6" fontId="2" numFmtId="0" xfId="0" applyAlignment="1" applyBorder="1" applyFont="1">
      <alignment horizontal="left"/>
    </xf>
    <xf borderId="0" fillId="6" fontId="4" numFmtId="0" xfId="0" applyAlignment="1" applyFont="1">
      <alignment horizontal="center"/>
    </xf>
    <xf borderId="1" fillId="0" fontId="10" numFmtId="0" xfId="0" applyBorder="1" applyFont="1"/>
    <xf borderId="3" fillId="0" fontId="4" numFmtId="0" xfId="0" applyAlignment="1" applyBorder="1" applyFont="1">
      <alignment horizontal="center"/>
    </xf>
    <xf borderId="1" fillId="7" fontId="2" numFmtId="0" xfId="0" applyAlignment="1" applyBorder="1" applyFont="1">
      <alignment horizontal="left"/>
    </xf>
    <xf borderId="4" fillId="7" fontId="4" numFmtId="0" xfId="0" applyAlignment="1" applyBorder="1" applyFont="1">
      <alignment horizontal="center"/>
    </xf>
    <xf borderId="4" fillId="0" fontId="2" numFmtId="0" xfId="0" applyAlignment="1" applyBorder="1" applyFont="1">
      <alignment horizontal="left"/>
    </xf>
    <xf borderId="4" fillId="0" fontId="4" numFmtId="0" xfId="0" applyAlignment="1" applyBorder="1" applyFont="1">
      <alignment horizontal="center"/>
    </xf>
    <xf borderId="1" fillId="7" fontId="4" numFmtId="0" xfId="0" applyAlignment="1" applyBorder="1" applyFont="1">
      <alignment horizontal="center"/>
    </xf>
    <xf borderId="3" fillId="0" fontId="10" numFmtId="0" xfId="0" applyBorder="1" applyFont="1"/>
    <xf borderId="5" fillId="6" fontId="2" numFmtId="0" xfId="0" applyAlignment="1" applyBorder="1" applyFont="1">
      <alignment horizontal="center"/>
    </xf>
    <xf borderId="5" fillId="0" fontId="4" numFmtId="0" xfId="0" applyAlignment="1" applyBorder="1" applyFont="1">
      <alignment horizontal="center"/>
    </xf>
    <xf borderId="3" fillId="7" fontId="2" numFmtId="0" xfId="0" applyAlignment="1" applyBorder="1" applyFont="1">
      <alignment horizontal="left"/>
    </xf>
    <xf borderId="1" fillId="6" fontId="6" numFmtId="0" xfId="0" applyAlignment="1" applyBorder="1" applyFont="1">
      <alignment horizontal="center"/>
    </xf>
    <xf borderId="16" fillId="0" fontId="11" numFmtId="0" xfId="0" applyBorder="1" applyFont="1"/>
    <xf borderId="14" fillId="0" fontId="11" numFmtId="0" xfId="0" applyBorder="1" applyFont="1"/>
    <xf borderId="3" fillId="4" fontId="2" numFmtId="0" xfId="0" applyAlignment="1" applyBorder="1" applyFont="1">
      <alignment horizontal="center"/>
    </xf>
    <xf borderId="8" fillId="4" fontId="2" numFmtId="0" xfId="0" applyAlignment="1" applyBorder="1" applyFont="1">
      <alignment horizontal="center" shrinkToFit="0" wrapText="1"/>
    </xf>
    <xf borderId="15" fillId="0" fontId="3" numFmtId="0" xfId="0" applyBorder="1" applyFont="1"/>
    <xf borderId="3" fillId="3" fontId="4" numFmtId="0" xfId="0" applyAlignment="1" applyBorder="1" applyFont="1">
      <alignment horizontal="center"/>
    </xf>
    <xf borderId="17" fillId="2" fontId="9" numFmtId="164" xfId="0" applyAlignment="1" applyBorder="1" applyFont="1" applyNumberFormat="1">
      <alignment horizontal="right" readingOrder="0"/>
    </xf>
    <xf borderId="3" fillId="7" fontId="4" numFmtId="0" xfId="0" applyAlignment="1" applyBorder="1" applyFont="1">
      <alignment horizontal="center"/>
    </xf>
    <xf borderId="3" fillId="4" fontId="2" numFmtId="0" xfId="0" applyAlignment="1" applyBorder="1" applyFont="1">
      <alignment horizontal="center" shrinkToFit="0" wrapText="1"/>
    </xf>
    <xf borderId="0" fillId="0" fontId="2" numFmtId="0" xfId="0" applyAlignment="1" applyFont="1">
      <alignment horizontal="left"/>
    </xf>
    <xf borderId="0" fillId="0" fontId="2" numFmtId="9" xfId="0" applyAlignment="1" applyFont="1" applyNumberFormat="1">
      <alignment horizontal="center"/>
    </xf>
    <xf borderId="1" fillId="2" fontId="7" numFmtId="0" xfId="0" applyAlignment="1" applyBorder="1" applyFont="1">
      <alignment horizontal="left" shrinkToFit="0" vertical="center" wrapText="1"/>
    </xf>
    <xf borderId="1" fillId="2" fontId="7" numFmtId="0" xfId="0" applyAlignment="1" applyBorder="1" applyFont="1">
      <alignment shrinkToFit="0" vertical="center" wrapText="1"/>
    </xf>
    <xf borderId="1" fillId="2" fontId="12" numFmtId="164" xfId="0" applyAlignment="1" applyBorder="1" applyFont="1" applyNumberFormat="1">
      <alignment horizontal="center" readingOrder="0" shrinkToFit="0" vertical="center" wrapText="1"/>
    </xf>
    <xf borderId="1" fillId="2" fontId="7" numFmtId="164" xfId="0" applyAlignment="1" applyBorder="1" applyFont="1" applyNumberFormat="1">
      <alignment horizontal="center" shrinkToFit="0" vertical="center" wrapText="1"/>
    </xf>
    <xf borderId="1" fillId="0" fontId="4" numFmtId="0" xfId="0" applyAlignment="1" applyBorder="1" applyFont="1">
      <alignment horizontal="left"/>
    </xf>
    <xf borderId="20" fillId="0" fontId="4" numFmtId="0" xfId="0" applyAlignment="1" applyBorder="1" applyFont="1">
      <alignment vertical="center"/>
    </xf>
    <xf borderId="1" fillId="6" fontId="4" numFmtId="0" xfId="0" applyAlignment="1" applyBorder="1" applyFont="1">
      <alignment horizontal="center"/>
    </xf>
    <xf borderId="1" fillId="2" fontId="7" numFmtId="164" xfId="0" applyAlignment="1" applyBorder="1" applyFont="1" applyNumberFormat="1">
      <alignment horizontal="right"/>
    </xf>
    <xf borderId="1" fillId="0" fontId="4" numFmtId="165" xfId="0" applyBorder="1" applyFont="1" applyNumberFormat="1"/>
    <xf borderId="4" fillId="4" fontId="4" numFmtId="0" xfId="0" applyAlignment="1" applyBorder="1" applyFont="1">
      <alignment horizontal="center" shrinkToFit="0" wrapText="1"/>
    </xf>
    <xf borderId="1" fillId="4" fontId="4" numFmtId="0" xfId="0" applyBorder="1" applyFont="1"/>
    <xf borderId="1" fillId="4" fontId="4" numFmtId="164" xfId="0" applyBorder="1" applyFont="1" applyNumberFormat="1"/>
    <xf borderId="1" fillId="8" fontId="4" numFmtId="0" xfId="0" applyBorder="1" applyFill="1" applyFont="1"/>
    <xf borderId="1" fillId="3" fontId="4" numFmtId="0" xfId="0" applyAlignment="1" applyBorder="1" applyFont="1">
      <alignment horizontal="left"/>
    </xf>
    <xf borderId="7" fillId="3" fontId="4" numFmtId="0" xfId="0" applyAlignment="1" applyBorder="1" applyFont="1">
      <alignment vertical="center"/>
    </xf>
    <xf borderId="12" fillId="3" fontId="4" numFmtId="0" xfId="0" applyAlignment="1" applyBorder="1" applyFont="1">
      <alignment horizontal="center"/>
    </xf>
    <xf borderId="1" fillId="4" fontId="4" numFmtId="0" xfId="0" applyAlignment="1" applyBorder="1" applyFont="1">
      <alignment horizontal="center"/>
    </xf>
    <xf borderId="1" fillId="3" fontId="4" numFmtId="0" xfId="0" applyAlignment="1" applyBorder="1" applyFont="1">
      <alignment vertical="center"/>
    </xf>
    <xf borderId="4" fillId="3" fontId="4" numFmtId="0" xfId="0" applyAlignment="1" applyBorder="1" applyFont="1">
      <alignment horizontal="center"/>
    </xf>
    <xf borderId="20" fillId="0" fontId="4" numFmtId="165" xfId="0" applyBorder="1" applyFont="1" applyNumberFormat="1"/>
    <xf borderId="1" fillId="4" fontId="4" numFmtId="0" xfId="0" applyAlignment="1" applyBorder="1" applyFont="1">
      <alignment horizontal="center" shrinkToFit="0" wrapText="1"/>
    </xf>
    <xf borderId="1" fillId="0" fontId="4" numFmtId="0" xfId="0" applyBorder="1" applyFont="1"/>
    <xf borderId="1" fillId="0" fontId="4" numFmtId="164" xfId="0" applyBorder="1" applyFont="1" applyNumberFormat="1"/>
    <xf borderId="3" fillId="0" fontId="5" numFmtId="0" xfId="0" applyBorder="1" applyFont="1"/>
    <xf borderId="3" fillId="0" fontId="4" numFmtId="0" xfId="0" applyAlignment="1" applyBorder="1" applyFont="1">
      <alignment horizontal="left"/>
    </xf>
    <xf borderId="3" fillId="0" fontId="4" numFmtId="0" xfId="0" applyAlignment="1" applyBorder="1" applyFont="1">
      <alignment vertical="center"/>
    </xf>
    <xf borderId="4" fillId="6" fontId="4" numFmtId="0" xfId="0" applyAlignment="1" applyBorder="1" applyFont="1">
      <alignment horizontal="center"/>
    </xf>
    <xf borderId="4" fillId="2" fontId="7" numFmtId="164" xfId="0" applyAlignment="1" applyBorder="1" applyFont="1" applyNumberFormat="1">
      <alignment horizontal="right"/>
    </xf>
    <xf borderId="3" fillId="0" fontId="4" numFmtId="165" xfId="0" applyBorder="1" applyFont="1" applyNumberFormat="1"/>
    <xf borderId="4" fillId="4" fontId="4" numFmtId="0" xfId="0" applyBorder="1" applyFont="1"/>
    <xf borderId="4" fillId="4" fontId="4" numFmtId="164" xfId="0" applyBorder="1" applyFont="1" applyNumberFormat="1"/>
    <xf borderId="1" fillId="3" fontId="4" numFmtId="0" xfId="0" applyBorder="1" applyFont="1"/>
    <xf borderId="4" fillId="7" fontId="4" numFmtId="0" xfId="0" applyBorder="1" applyFont="1"/>
    <xf borderId="9" fillId="7" fontId="4" numFmtId="0" xfId="0" applyAlignment="1" applyBorder="1" applyFont="1">
      <alignment vertical="center"/>
    </xf>
    <xf borderId="13" fillId="7" fontId="4" numFmtId="0" xfId="0" applyAlignment="1" applyBorder="1" applyFont="1">
      <alignment horizontal="center"/>
    </xf>
    <xf borderId="9" fillId="2" fontId="7" numFmtId="164" xfId="0" applyAlignment="1" applyBorder="1" applyFont="1" applyNumberFormat="1">
      <alignment horizontal="right"/>
    </xf>
    <xf borderId="2" fillId="6" fontId="4" numFmtId="0" xfId="0" applyAlignment="1" applyBorder="1" applyFont="1">
      <alignment horizontal="center"/>
    </xf>
    <xf borderId="4" fillId="3" fontId="4" numFmtId="0" xfId="0" applyAlignment="1" applyBorder="1" applyFont="1">
      <alignment horizontal="left"/>
    </xf>
    <xf borderId="4" fillId="3" fontId="4" numFmtId="0" xfId="0" applyAlignment="1" applyBorder="1" applyFont="1">
      <alignment vertical="center"/>
    </xf>
    <xf borderId="19" fillId="0" fontId="4" numFmtId="0" xfId="0" applyBorder="1" applyFont="1"/>
    <xf borderId="1" fillId="7" fontId="4" numFmtId="0" xfId="0" applyAlignment="1" applyBorder="1" applyFont="1">
      <alignment horizontal="left"/>
    </xf>
    <xf borderId="4" fillId="7" fontId="4" numFmtId="0" xfId="0" applyAlignment="1" applyBorder="1" applyFont="1">
      <alignment vertical="center"/>
    </xf>
    <xf borderId="4" fillId="9" fontId="4" numFmtId="0" xfId="0" applyAlignment="1" applyBorder="1" applyFill="1" applyFont="1">
      <alignment horizontal="center"/>
    </xf>
    <xf borderId="4" fillId="7" fontId="4" numFmtId="164" xfId="0" applyBorder="1" applyFont="1" applyNumberFormat="1"/>
    <xf borderId="3" fillId="0" fontId="4" numFmtId="164" xfId="0" applyBorder="1" applyFont="1" applyNumberFormat="1"/>
    <xf borderId="1" fillId="0" fontId="4" numFmtId="0" xfId="0" applyAlignment="1" applyBorder="1" applyFont="1">
      <alignment vertical="center"/>
    </xf>
    <xf borderId="18" fillId="2" fontId="7" numFmtId="164" xfId="0" applyAlignment="1" applyBorder="1" applyFont="1" applyNumberFormat="1">
      <alignment horizontal="right"/>
    </xf>
    <xf borderId="1" fillId="7" fontId="4" numFmtId="0" xfId="0" applyAlignment="1" applyBorder="1" applyFont="1">
      <alignment vertical="center"/>
    </xf>
    <xf borderId="5" fillId="0" fontId="4" numFmtId="0" xfId="0" applyAlignment="1" applyBorder="1" applyFont="1">
      <alignment horizontal="left"/>
    </xf>
    <xf borderId="10" fillId="0" fontId="4" numFmtId="0" xfId="0" applyAlignment="1" applyBorder="1" applyFont="1">
      <alignment vertical="center"/>
    </xf>
    <xf borderId="6" fillId="6" fontId="4" numFmtId="0" xfId="0" applyAlignment="1" applyBorder="1" applyFont="1">
      <alignment horizontal="center"/>
    </xf>
    <xf borderId="4" fillId="5" fontId="4" numFmtId="0" xfId="0" applyBorder="1" applyFont="1"/>
    <xf borderId="3" fillId="0" fontId="4" numFmtId="0" xfId="0" applyBorder="1" applyFont="1"/>
    <xf borderId="14" fillId="0" fontId="4" numFmtId="0" xfId="0" applyAlignment="1" applyBorder="1" applyFont="1">
      <alignment horizontal="left"/>
    </xf>
    <xf borderId="10" fillId="0" fontId="4" numFmtId="0" xfId="0" applyAlignment="1" applyBorder="1" applyFont="1">
      <alignment horizontal="center"/>
    </xf>
    <xf borderId="1" fillId="2" fontId="12" numFmtId="164" xfId="0" applyAlignment="1" applyBorder="1" applyFont="1" applyNumberFormat="1">
      <alignment horizontal="right" readingOrder="0"/>
    </xf>
    <xf borderId="8" fillId="0" fontId="4" numFmtId="0" xfId="0" applyAlignment="1" applyBorder="1" applyFont="1">
      <alignment vertical="center"/>
    </xf>
    <xf borderId="19" fillId="0" fontId="4" numFmtId="0" xfId="0" applyAlignment="1" applyBorder="1" applyFont="1">
      <alignment vertical="center"/>
    </xf>
    <xf borderId="6" fillId="7" fontId="4" numFmtId="0" xfId="0" applyAlignment="1" applyBorder="1" applyFont="1">
      <alignment horizontal="center"/>
    </xf>
    <xf borderId="4" fillId="8" fontId="4" numFmtId="0" xfId="0" applyBorder="1" applyFont="1"/>
    <xf borderId="4" fillId="2" fontId="4" numFmtId="0" xfId="0" applyAlignment="1" applyBorder="1" applyFont="1">
      <alignment horizontal="center"/>
    </xf>
    <xf borderId="14" fillId="0" fontId="4" numFmtId="0" xfId="0" applyBorder="1" applyFont="1"/>
    <xf borderId="1" fillId="7" fontId="4" numFmtId="0" xfId="0" applyBorder="1" applyFont="1"/>
    <xf borderId="4" fillId="5" fontId="5" numFmtId="0" xfId="0" applyBorder="1" applyFont="1"/>
    <xf borderId="13" fillId="7" fontId="4" numFmtId="0" xfId="0" applyBorder="1" applyFont="1"/>
    <xf borderId="2" fillId="7" fontId="4" numFmtId="0" xfId="0" applyAlignment="1" applyBorder="1" applyFont="1">
      <alignment horizontal="center"/>
    </xf>
    <xf borderId="1" fillId="0" fontId="4" numFmtId="164" xfId="0" applyAlignment="1" applyBorder="1" applyFont="1" applyNumberFormat="1">
      <alignment horizontal="center"/>
    </xf>
    <xf borderId="4" fillId="10" fontId="4" numFmtId="0" xfId="0" applyAlignment="1" applyBorder="1" applyFill="1" applyFont="1">
      <alignment horizontal="center"/>
    </xf>
    <xf borderId="4" fillId="2" fontId="12" numFmtId="164" xfId="0" applyAlignment="1" applyBorder="1" applyFont="1" applyNumberFormat="1">
      <alignment horizontal="right" readingOrder="0"/>
    </xf>
    <xf borderId="20" fillId="0" fontId="5" numFmtId="0" xfId="0" applyBorder="1" applyFont="1"/>
    <xf borderId="12" fillId="2" fontId="7" numFmtId="164" xfId="0" applyAlignment="1" applyBorder="1" applyFont="1" applyNumberFormat="1">
      <alignment horizontal="right"/>
    </xf>
    <xf borderId="16" fillId="0" fontId="4" numFmtId="165" xfId="0" applyBorder="1" applyFont="1" applyNumberFormat="1"/>
    <xf borderId="7" fillId="7" fontId="4" numFmtId="0" xfId="0" applyAlignment="1" applyBorder="1" applyFont="1">
      <alignment vertical="center"/>
    </xf>
    <xf borderId="12" fillId="7" fontId="4" numFmtId="0" xfId="0" applyAlignment="1" applyBorder="1" applyFont="1">
      <alignment horizontal="center"/>
    </xf>
    <xf borderId="7" fillId="5" fontId="4" numFmtId="0" xfId="0" applyBorder="1" applyFont="1"/>
    <xf borderId="4" fillId="3" fontId="4" numFmtId="0" xfId="0" applyBorder="1" applyFont="1"/>
    <xf borderId="8" fillId="0" fontId="5" numFmtId="0" xfId="0" applyBorder="1" applyFont="1"/>
    <xf borderId="13" fillId="2" fontId="7" numFmtId="164" xfId="0" applyAlignment="1" applyBorder="1" applyFont="1" applyNumberFormat="1">
      <alignment horizontal="right"/>
    </xf>
    <xf borderId="7" fillId="8" fontId="4" numFmtId="0" xfId="0" applyBorder="1" applyFont="1"/>
    <xf borderId="1" fillId="6" fontId="13" numFmtId="0" xfId="0" applyAlignment="1" applyBorder="1" applyFont="1">
      <alignment horizontal="center" readingOrder="0"/>
    </xf>
    <xf borderId="0" fillId="0" fontId="14" numFmtId="0" xfId="0" applyFont="1"/>
    <xf borderId="0" fillId="0" fontId="4" numFmtId="0" xfId="0" applyFont="1"/>
    <xf borderId="0" fillId="0" fontId="4" numFmtId="0" xfId="0" applyAlignment="1" applyFont="1">
      <alignment vertical="center"/>
    </xf>
    <xf borderId="0" fillId="0" fontId="4" numFmtId="164" xfId="0" applyFont="1" applyNumberFormat="1"/>
    <xf borderId="4" fillId="2" fontId="7" numFmtId="0" xfId="0" applyAlignment="1" applyBorder="1" applyFont="1">
      <alignment horizontal="center" shrinkToFit="0" vertical="center" wrapText="1"/>
    </xf>
    <xf borderId="4" fillId="2" fontId="7" numFmtId="164" xfId="0" applyAlignment="1" applyBorder="1" applyFont="1" applyNumberFormat="1">
      <alignment horizontal="center" shrinkToFit="0" vertical="center" wrapText="1"/>
    </xf>
    <xf borderId="1" fillId="11" fontId="4" numFmtId="0" xfId="0" applyBorder="1" applyFill="1" applyFont="1"/>
    <xf borderId="1" fillId="11" fontId="4" numFmtId="0" xfId="0" applyAlignment="1" applyBorder="1" applyFont="1">
      <alignment horizontal="center"/>
    </xf>
    <xf borderId="1" fillId="11" fontId="7" numFmtId="164" xfId="0" applyAlignment="1" applyBorder="1" applyFont="1" applyNumberFormat="1">
      <alignment horizontal="right"/>
    </xf>
    <xf borderId="1" fillId="11" fontId="4" numFmtId="165" xfId="0" applyBorder="1" applyFont="1" applyNumberFormat="1"/>
    <xf borderId="1" fillId="11" fontId="4" numFmtId="0" xfId="0" applyAlignment="1" applyBorder="1" applyFont="1">
      <alignment horizontal="center" shrinkToFit="0" wrapText="1"/>
    </xf>
    <xf borderId="1" fillId="11" fontId="4" numFmtId="164" xfId="0" applyBorder="1" applyFont="1" applyNumberFormat="1"/>
    <xf borderId="4" fillId="4" fontId="4" numFmtId="0" xfId="0" applyAlignment="1" applyBorder="1" applyFont="1">
      <alignment horizontal="center"/>
    </xf>
    <xf borderId="5" fillId="0" fontId="4" numFmtId="0" xfId="0" applyBorder="1" applyFont="1"/>
    <xf borderId="1" fillId="0" fontId="6" numFmtId="0" xfId="0" applyBorder="1" applyFont="1"/>
    <xf borderId="8" fillId="0" fontId="4" numFmtId="165" xfId="0" applyBorder="1" applyFont="1" applyNumberFormat="1"/>
    <xf borderId="6" fillId="4" fontId="4" numFmtId="0" xfId="0" applyAlignment="1" applyBorder="1" applyFont="1">
      <alignment horizontal="center" shrinkToFit="0" wrapText="1"/>
    </xf>
    <xf borderId="0" fillId="0" fontId="10" numFmtId="0" xfId="0" applyAlignment="1" applyFont="1">
      <alignment horizontal="center"/>
    </xf>
    <xf borderId="0" fillId="0" fontId="10" numFmtId="1" xfId="0" applyAlignment="1" applyFont="1" applyNumberFormat="1">
      <alignment horizontal="center"/>
    </xf>
    <xf borderId="0" fillId="0" fontId="10" numFmtId="165" xfId="0" applyAlignment="1" applyFont="1" applyNumberFormat="1">
      <alignment horizontal="center"/>
    </xf>
    <xf borderId="0" fillId="0" fontId="10" numFmtId="164" xfId="0" applyAlignment="1" applyFont="1" applyNumberFormat="1">
      <alignment horizontal="center"/>
    </xf>
    <xf borderId="15" fillId="12" fontId="10" numFmtId="0" xfId="0" applyAlignment="1" applyBorder="1" applyFill="1" applyFont="1">
      <alignment horizontal="center"/>
    </xf>
    <xf borderId="15" fillId="7" fontId="10" numFmtId="0" xfId="0" applyAlignment="1" applyBorder="1" applyFont="1">
      <alignment horizontal="center"/>
    </xf>
    <xf borderId="15" fillId="13" fontId="10" numFmtId="165" xfId="0" applyAlignment="1" applyBorder="1" applyFill="1" applyFont="1" applyNumberFormat="1">
      <alignment horizontal="center"/>
    </xf>
    <xf borderId="15" fillId="13" fontId="10" numFmtId="0" xfId="0" applyAlignment="1" applyBorder="1" applyFont="1">
      <alignment horizontal="center"/>
    </xf>
    <xf borderId="0" fillId="0" fontId="6" numFmtId="1" xfId="0" applyFont="1" applyNumberFormat="1"/>
    <xf borderId="0" fillId="0" fontId="6" numFmtId="165" xfId="0" applyFont="1" applyNumberFormat="1"/>
    <xf borderId="0" fillId="0" fontId="6" numFmtId="164" xfId="0" applyFont="1" applyNumberFormat="1"/>
    <xf borderId="0" fillId="0" fontId="6" numFmtId="166" xfId="0" applyFont="1" applyNumberFormat="1"/>
    <xf borderId="0" fillId="0" fontId="6" numFmtId="0" xfId="0" applyAlignment="1" applyFont="1">
      <alignment horizontal="center"/>
    </xf>
    <xf borderId="0" fillId="0" fontId="15" numFmtId="165" xfId="0" applyFont="1" applyNumberFormat="1"/>
    <xf borderId="0" fillId="0" fontId="15" numFmtId="164" xfId="0" applyFont="1" applyNumberFormat="1"/>
    <xf borderId="15" fillId="6" fontId="8" numFmtId="165" xfId="0" applyBorder="1" applyFont="1" applyNumberFormat="1"/>
    <xf borderId="15" fillId="6" fontId="8" numFmtId="164" xfId="0" applyBorder="1" applyFont="1" applyNumberFormat="1"/>
    <xf borderId="15" fillId="14" fontId="15" numFmtId="165" xfId="0" applyBorder="1" applyFill="1" applyFont="1" applyNumberFormat="1"/>
    <xf borderId="15" fillId="14" fontId="15" numFmtId="164" xfId="0" applyBorder="1" applyFont="1" applyNumberFormat="1"/>
    <xf borderId="15" fillId="15" fontId="15" numFmtId="165" xfId="0" applyBorder="1" applyFill="1" applyFont="1" applyNumberFormat="1"/>
    <xf borderId="15" fillId="15" fontId="15" numFmtId="164" xfId="0" applyBorder="1" applyFont="1" applyNumberFormat="1"/>
    <xf borderId="0" fillId="0" fontId="16" numFmtId="1" xfId="0" applyFont="1" applyNumberFormat="1"/>
    <xf borderId="0" fillId="0" fontId="16" numFmtId="165" xfId="0" applyFont="1" applyNumberFormat="1"/>
    <xf borderId="0" fillId="0" fontId="16" numFmtId="164" xfId="0" applyFont="1" applyNumberFormat="1"/>
    <xf borderId="0" fillId="0" fontId="16" numFmtId="0" xfId="0" applyFont="1"/>
    <xf borderId="0" fillId="0" fontId="16" numFmtId="166" xfId="0" applyFont="1" applyNumberFormat="1"/>
    <xf borderId="0" fillId="0" fontId="8" numFmtId="165" xfId="0" applyFont="1" applyNumberFormat="1"/>
    <xf borderId="0" fillId="0" fontId="8" numFmtId="164" xfId="0" applyFont="1" applyNumberFormat="1"/>
    <xf borderId="15" fillId="16" fontId="8" numFmtId="165" xfId="0" applyBorder="1" applyFill="1" applyFont="1" applyNumberFormat="1"/>
    <xf borderId="15" fillId="16" fontId="8" numFmtId="164" xfId="0" applyBorder="1" applyFont="1" applyNumberFormat="1"/>
    <xf borderId="15" fillId="11" fontId="15" numFmtId="165" xfId="0" applyBorder="1" applyFont="1" applyNumberFormat="1"/>
    <xf borderId="15" fillId="11" fontId="15" numFmtId="164" xfId="0" applyBorder="1" applyFont="1" applyNumberFormat="1"/>
    <xf borderId="15" fillId="17" fontId="15" numFmtId="165" xfId="0" applyBorder="1" applyFill="1" applyFont="1" applyNumberFormat="1"/>
    <xf borderId="15" fillId="17" fontId="15" numFmtId="164" xfId="0" applyBorder="1" applyFont="1" applyNumberFormat="1"/>
    <xf borderId="15" fillId="18" fontId="15" numFmtId="165" xfId="0" applyBorder="1" applyFill="1" applyFont="1" applyNumberFormat="1"/>
    <xf borderId="15" fillId="18" fontId="15" numFmtId="164" xfId="0" applyBorder="1" applyFont="1" applyNumberFormat="1"/>
    <xf borderId="15" fillId="14" fontId="6" numFmtId="166" xfId="0" applyBorder="1" applyFont="1" applyNumberFormat="1"/>
    <xf borderId="15" fillId="10" fontId="15" numFmtId="165" xfId="0" applyBorder="1" applyFont="1" applyNumberFormat="1"/>
    <xf borderId="15" fillId="10" fontId="15" numFmtId="164" xfId="0" applyBorder="1" applyFont="1" applyNumberFormat="1"/>
    <xf borderId="15" fillId="7" fontId="6" numFmtId="164" xfId="0" applyBorder="1" applyFont="1" applyNumberFormat="1"/>
    <xf borderId="15" fillId="7" fontId="6" numFmtId="0" xfId="0" applyBorder="1" applyFont="1"/>
    <xf borderId="15" fillId="12" fontId="15" numFmtId="165" xfId="0" applyBorder="1" applyFont="1" applyNumberFormat="1"/>
    <xf borderId="15" fillId="12" fontId="15" numFmtId="164" xfId="0" applyBorder="1" applyFont="1" applyNumberFormat="1"/>
    <xf borderId="15" fillId="19" fontId="15" numFmtId="165" xfId="0" applyBorder="1" applyFill="1" applyFont="1" applyNumberFormat="1"/>
    <xf borderId="15" fillId="19" fontId="15" numFmtId="164" xfId="0" applyBorder="1" applyFont="1" applyNumberFormat="1"/>
    <xf borderId="15" fillId="16" fontId="15" numFmtId="165" xfId="0" applyBorder="1" applyFont="1" applyNumberFormat="1"/>
    <xf borderId="15" fillId="16" fontId="15" numFmtId="164" xfId="0" applyBorder="1" applyFont="1" applyNumberFormat="1"/>
    <xf borderId="15" fillId="8" fontId="15" numFmtId="165" xfId="0" applyBorder="1" applyFont="1" applyNumberFormat="1"/>
    <xf borderId="15" fillId="8" fontId="15" numFmtId="164" xfId="0" applyBorder="1" applyFont="1" applyNumberFormat="1"/>
    <xf borderId="15" fillId="15" fontId="8" numFmtId="165" xfId="0" applyBorder="1" applyFont="1" applyNumberFormat="1"/>
    <xf borderId="15" fillId="15" fontId="8" numFmtId="164" xfId="0" applyBorder="1" applyFont="1" applyNumberFormat="1"/>
    <xf borderId="15" fillId="20" fontId="15" numFmtId="165" xfId="0" applyBorder="1" applyFill="1" applyFont="1" applyNumberFormat="1"/>
    <xf borderId="15" fillId="20" fontId="15" numFmtId="164" xfId="0" applyBorder="1" applyFont="1" applyNumberFormat="1"/>
    <xf borderId="15" fillId="21" fontId="8" numFmtId="165" xfId="0" applyBorder="1" applyFill="1" applyFont="1" applyNumberFormat="1"/>
    <xf borderId="15" fillId="21" fontId="8" numFmtId="164" xfId="0" applyBorder="1" applyFont="1" applyNumberFormat="1"/>
    <xf borderId="15" fillId="6" fontId="15" numFmtId="165" xfId="0" applyBorder="1" applyFont="1" applyNumberFormat="1"/>
    <xf borderId="15" fillId="6" fontId="15" numFmtId="164" xfId="0" applyBorder="1" applyFont="1" applyNumberFormat="1"/>
    <xf borderId="0" fillId="0" fontId="15" numFmtId="0" xfId="0" applyFont="1"/>
    <xf borderId="15" fillId="12" fontId="8" numFmtId="165" xfId="0" applyBorder="1" applyFont="1" applyNumberFormat="1"/>
    <xf borderId="15" fillId="12" fontId="8" numFmtId="164" xfId="0" applyBorder="1" applyFont="1" applyNumberFormat="1"/>
    <xf borderId="15" fillId="13" fontId="15" numFmtId="165" xfId="0" applyBorder="1" applyFont="1" applyNumberFormat="1"/>
    <xf borderId="15" fillId="13" fontId="15" numFmtId="164" xfId="0" applyBorder="1" applyFont="1" applyNumberFormat="1"/>
    <xf borderId="15" fillId="14" fontId="6" numFmtId="0" xfId="0" applyBorder="1" applyFont="1"/>
    <xf borderId="0" fillId="0" fontId="16" numFmtId="0" xfId="0" applyAlignment="1" applyFont="1">
      <alignment horizontal="center"/>
    </xf>
    <xf borderId="0" fillId="0" fontId="17" numFmtId="0" xfId="0" applyFont="1"/>
    <xf borderId="0" fillId="0" fontId="17" numFmtId="1" xfId="0" applyFont="1" applyNumberFormat="1"/>
    <xf borderId="0" fillId="0" fontId="17" numFmtId="165" xfId="0" applyFont="1" applyNumberFormat="1"/>
    <xf borderId="0" fillId="0" fontId="17" numFmtId="164" xfId="0" applyFont="1" applyNumberFormat="1"/>
    <xf borderId="0" fillId="0" fontId="17" numFmtId="166" xfId="0" applyFont="1" applyNumberFormat="1"/>
    <xf borderId="0" fillId="0" fontId="17" numFmtId="166" xfId="0" applyAlignment="1" applyFont="1" applyNumberFormat="1">
      <alignment horizontal="center"/>
    </xf>
    <xf borderId="0" fillId="0" fontId="6" numFmtId="0" xfId="0" applyFont="1"/>
    <xf borderId="15" fillId="19" fontId="6" numFmtId="165" xfId="0" applyBorder="1" applyFont="1" applyNumberFormat="1"/>
    <xf borderId="15" fillId="19" fontId="6" numFmtId="164" xfId="0" applyBorder="1" applyFont="1" applyNumberFormat="1"/>
    <xf borderId="15" fillId="7" fontId="6" numFmtId="165" xfId="0" applyBorder="1" applyFont="1" applyNumberFormat="1"/>
    <xf borderId="0" fillId="0" fontId="6" numFmtId="166" xfId="0" applyAlignment="1" applyFont="1" applyNumberFormat="1">
      <alignment horizontal="center"/>
    </xf>
    <xf borderId="0" fillId="0" fontId="18" numFmtId="0" xfId="0" applyAlignment="1" applyFont="1">
      <alignment horizontal="center"/>
    </xf>
    <xf borderId="15" fillId="5" fontId="6" numFmtId="0" xfId="0" applyBorder="1" applyFont="1"/>
    <xf borderId="15" fillId="7" fontId="6" numFmtId="1" xfId="0" applyBorder="1" applyFont="1" applyNumberFormat="1"/>
    <xf borderId="0" fillId="0" fontId="6" numFmtId="165" xfId="0" applyAlignment="1" applyFont="1" applyNumberFormat="1">
      <alignment horizontal="center"/>
    </xf>
    <xf borderId="15" fillId="22" fontId="6" numFmtId="165" xfId="0" applyBorder="1" applyFill="1" applyFont="1" applyNumberFormat="1"/>
    <xf borderId="15" fillId="3" fontId="6" numFmtId="165" xfId="0" applyBorder="1" applyFont="1" applyNumberFormat="1"/>
    <xf borderId="15" fillId="3" fontId="6" numFmtId="164" xfId="0" applyBorder="1" applyFont="1" applyNumberFormat="1"/>
    <xf borderId="0" fillId="0" fontId="6" numFmtId="165" xfId="0" applyAlignment="1" applyFont="1" applyNumberFormat="1">
      <alignment horizontal="right"/>
    </xf>
    <xf borderId="15" fillId="23" fontId="6" numFmtId="164" xfId="0" applyBorder="1" applyFill="1" applyFont="1" applyNumberFormat="1"/>
    <xf borderId="0" fillId="0" fontId="6" numFmtId="167" xfId="0" applyFont="1" applyNumberFormat="1"/>
    <xf borderId="0" fillId="0" fontId="6" numFmtId="0" xfId="0" applyAlignment="1" applyFont="1">
      <alignment horizontal="left"/>
    </xf>
    <xf borderId="15" fillId="11" fontId="6" numFmtId="0" xfId="0" applyBorder="1" applyFont="1"/>
    <xf borderId="15" fillId="11" fontId="6" numFmtId="165" xfId="0" applyBorder="1" applyFont="1" applyNumberFormat="1"/>
    <xf borderId="15" fillId="11" fontId="6" numFmtId="164" xfId="0" applyBorder="1" applyFont="1" applyNumberFormat="1"/>
    <xf borderId="15" fillId="11" fontId="6" numFmtId="166" xfId="0" applyBorder="1" applyFont="1" applyNumberFormat="1"/>
    <xf borderId="15" fillId="11" fontId="6" numFmtId="0" xfId="0" applyAlignment="1" applyBorder="1" applyFont="1">
      <alignment horizontal="center"/>
    </xf>
    <xf borderId="22" fillId="0" fontId="6" numFmtId="0" xfId="0" applyBorder="1" applyFont="1"/>
    <xf borderId="23" fillId="0" fontId="6" numFmtId="0" xfId="0" applyBorder="1" applyFont="1"/>
    <xf borderId="23" fillId="0" fontId="6" numFmtId="0" xfId="0" applyAlignment="1" applyBorder="1" applyFont="1">
      <alignment horizontal="center"/>
    </xf>
    <xf borderId="24" fillId="0" fontId="6" numFmtId="0" xfId="0" applyBorder="1" applyFont="1"/>
    <xf borderId="25" fillId="0" fontId="6" numFmtId="0" xfId="0" applyBorder="1" applyFont="1"/>
    <xf borderId="26" fillId="0" fontId="6" numFmtId="0" xfId="0" applyBorder="1" applyFont="1"/>
    <xf borderId="27" fillId="0" fontId="6" numFmtId="0" xfId="0" applyBorder="1" applyFont="1"/>
    <xf borderId="28" fillId="0" fontId="6" numFmtId="0" xfId="0" applyBorder="1" applyFont="1"/>
    <xf borderId="28" fillId="0" fontId="6" numFmtId="0" xfId="0" applyAlignment="1" applyBorder="1" applyFont="1">
      <alignment horizontal="center"/>
    </xf>
    <xf borderId="29" fillId="0" fontId="6" numFmtId="0" xfId="0" applyBorder="1" applyFont="1"/>
    <xf borderId="30" fillId="0" fontId="10" numFmtId="0" xfId="0" applyAlignment="1" applyBorder="1" applyFont="1">
      <alignment horizontal="center"/>
    </xf>
    <xf borderId="31" fillId="0" fontId="11" numFmtId="0" xfId="0" applyBorder="1" applyFont="1"/>
    <xf borderId="32" fillId="0" fontId="11" numFmtId="0" xfId="0" applyBorder="1" applyFont="1"/>
    <xf borderId="0" fillId="0" fontId="10" numFmtId="0" xfId="0" applyFont="1"/>
    <xf borderId="33" fillId="0" fontId="10" numFmtId="0" xfId="0" applyAlignment="1" applyBorder="1" applyFont="1">
      <alignment horizontal="center"/>
    </xf>
    <xf borderId="32" fillId="0" fontId="10" numFmtId="0" xfId="0" applyAlignment="1" applyBorder="1" applyFont="1">
      <alignment horizontal="center"/>
    </xf>
    <xf borderId="31" fillId="0" fontId="10" numFmtId="0" xfId="0" applyAlignment="1" applyBorder="1" applyFont="1">
      <alignment horizontal="center"/>
    </xf>
    <xf borderId="31" fillId="0" fontId="19" numFmtId="0" xfId="0" applyAlignment="1" applyBorder="1" applyFont="1">
      <alignment horizontal="center"/>
    </xf>
    <xf borderId="34" fillId="0" fontId="10" numFmtId="0" xfId="0" applyAlignment="1" applyBorder="1" applyFont="1">
      <alignment horizontal="center"/>
    </xf>
    <xf borderId="35" fillId="0" fontId="10" numFmtId="0" xfId="0" applyAlignment="1" applyBorder="1" applyFont="1">
      <alignment horizontal="center"/>
    </xf>
    <xf borderId="36" fillId="0" fontId="10" numFmtId="0" xfId="0" applyAlignment="1" applyBorder="1" applyFont="1">
      <alignment horizontal="center"/>
    </xf>
    <xf borderId="37" fillId="0" fontId="10" numFmtId="0" xfId="0" applyAlignment="1" applyBorder="1" applyFont="1">
      <alignment horizontal="center"/>
    </xf>
    <xf borderId="38" fillId="0" fontId="6" numFmtId="0" xfId="0" applyAlignment="1" applyBorder="1" applyFont="1">
      <alignment horizontal="center"/>
    </xf>
    <xf borderId="1" fillId="0" fontId="6" numFmtId="0" xfId="0" applyAlignment="1" applyBorder="1" applyFont="1">
      <alignment horizontal="center"/>
    </xf>
    <xf borderId="20" fillId="0" fontId="6" numFmtId="0" xfId="0" applyAlignment="1" applyBorder="1" applyFont="1">
      <alignment horizontal="left"/>
    </xf>
    <xf borderId="39" fillId="0" fontId="6" numFmtId="164" xfId="0" applyAlignment="1" applyBorder="1" applyFont="1" applyNumberFormat="1">
      <alignment horizontal="center"/>
    </xf>
    <xf borderId="40" fillId="0" fontId="6" numFmtId="0" xfId="0" applyAlignment="1" applyBorder="1" applyFont="1">
      <alignment horizontal="center"/>
    </xf>
    <xf borderId="3" fillId="0" fontId="6" numFmtId="0" xfId="0" applyAlignment="1" applyBorder="1" applyFont="1">
      <alignment horizontal="center"/>
    </xf>
    <xf borderId="8" fillId="0" fontId="6" numFmtId="0" xfId="0" applyAlignment="1" applyBorder="1" applyFont="1">
      <alignment horizontal="left"/>
    </xf>
    <xf borderId="41" fillId="0" fontId="6" numFmtId="164" xfId="0" applyAlignment="1" applyBorder="1" applyFont="1" applyNumberFormat="1">
      <alignment horizontal="center"/>
    </xf>
    <xf borderId="34" fillId="0" fontId="6" numFmtId="0" xfId="0" applyAlignment="1" applyBorder="1" applyFont="1">
      <alignment horizontal="center"/>
    </xf>
    <xf borderId="35" fillId="0" fontId="6" numFmtId="0" xfId="0" applyAlignment="1" applyBorder="1" applyFont="1">
      <alignment horizontal="center"/>
    </xf>
    <xf borderId="36" fillId="0" fontId="6" numFmtId="0" xfId="0" applyBorder="1" applyFont="1"/>
    <xf borderId="35" fillId="0" fontId="6" numFmtId="0" xfId="0" applyBorder="1" applyFont="1"/>
    <xf borderId="37" fillId="0" fontId="6" numFmtId="164" xfId="0" applyAlignment="1" applyBorder="1" applyFont="1" applyNumberFormat="1">
      <alignment horizontal="center"/>
    </xf>
    <xf borderId="20" fillId="0" fontId="6" numFmtId="0" xfId="0" applyBorder="1" applyFont="1"/>
    <xf borderId="42" fillId="0" fontId="6" numFmtId="0" xfId="0" applyAlignment="1" applyBorder="1" applyFont="1">
      <alignment horizontal="center"/>
    </xf>
    <xf borderId="43" fillId="0" fontId="6" numFmtId="0" xfId="0" applyAlignment="1" applyBorder="1" applyFont="1">
      <alignment horizontal="center"/>
    </xf>
    <xf borderId="44" fillId="0" fontId="6" numFmtId="0" xfId="0" applyBorder="1" applyFont="1"/>
    <xf borderId="43" fillId="0" fontId="6" numFmtId="0" xfId="0" applyBorder="1" applyFont="1"/>
    <xf borderId="45" fillId="0" fontId="6" numFmtId="164" xfId="0" applyAlignment="1" applyBorder="1" applyFont="1" applyNumberFormat="1">
      <alignment horizontal="center"/>
    </xf>
    <xf borderId="46" fillId="0" fontId="6" numFmtId="0" xfId="0" applyAlignment="1" applyBorder="1" applyFont="1">
      <alignment horizontal="center"/>
    </xf>
    <xf borderId="5" fillId="0" fontId="6" numFmtId="0" xfId="0" applyAlignment="1" applyBorder="1" applyFont="1">
      <alignment horizontal="center"/>
    </xf>
    <xf borderId="21" fillId="0" fontId="6" numFmtId="0" xfId="0" applyAlignment="1" applyBorder="1" applyFont="1">
      <alignment horizontal="left"/>
    </xf>
    <xf borderId="47" fillId="0" fontId="6" numFmtId="164" xfId="0" applyAlignment="1" applyBorder="1" applyFont="1" applyNumberFormat="1">
      <alignment horizontal="center"/>
    </xf>
    <xf borderId="36" fillId="0" fontId="6" numFmtId="0" xfId="0" applyAlignment="1" applyBorder="1" applyFont="1">
      <alignment horizontal="left"/>
    </xf>
    <xf borderId="44" fillId="0" fontId="6" numFmtId="0" xfId="0" applyAlignment="1" applyBorder="1" applyFont="1">
      <alignment horizontal="left"/>
    </xf>
    <xf borderId="5" fillId="0" fontId="6" numFmtId="0" xfId="0" applyBorder="1" applyFont="1"/>
    <xf borderId="33" fillId="14" fontId="10" numFmtId="166" xfId="0" applyBorder="1" applyFont="1" applyNumberFormat="1"/>
    <xf borderId="0" fillId="0" fontId="6" numFmtId="0" xfId="0" applyAlignment="1" applyFont="1">
      <alignment horizontal="right"/>
    </xf>
    <xf borderId="0" fillId="0" fontId="6" numFmtId="168" xfId="0" applyFont="1" applyNumberFormat="1"/>
    <xf borderId="20" fillId="24" fontId="6" numFmtId="0" xfId="0" applyAlignment="1" applyBorder="1" applyFill="1" applyFont="1">
      <alignment horizontal="center"/>
    </xf>
    <xf borderId="1" fillId="0" fontId="6" numFmtId="17" xfId="0" applyBorder="1" applyFont="1" applyNumberFormat="1"/>
    <xf borderId="1" fillId="0" fontId="6" numFmtId="164" xfId="0" applyBorder="1" applyFont="1" applyNumberFormat="1"/>
    <xf borderId="1" fillId="0" fontId="6" numFmtId="165" xfId="0" applyBorder="1" applyFont="1" applyNumberFormat="1"/>
    <xf borderId="48" fillId="7" fontId="10" numFmtId="0" xfId="0" applyAlignment="1" applyBorder="1" applyFont="1">
      <alignment horizontal="center"/>
    </xf>
    <xf borderId="49" fillId="0" fontId="11" numFmtId="0" xfId="0" applyBorder="1" applyFont="1"/>
    <xf borderId="0" fillId="0" fontId="14" numFmtId="165" xfId="0" applyFont="1" applyNumberFormat="1"/>
    <xf borderId="0" fillId="0" fontId="6" numFmtId="169" xfId="0" applyAlignment="1" applyFont="1" applyNumberFormat="1">
      <alignment horizontal="left"/>
    </xf>
    <xf borderId="0" fillId="0" fontId="14" numFmtId="164" xfId="0" applyFont="1" applyNumberFormat="1"/>
    <xf borderId="1" fillId="0" fontId="10" numFmtId="0" xfId="0" applyAlignment="1" applyBorder="1" applyFont="1">
      <alignment horizontal="center"/>
    </xf>
    <xf borderId="1" fillId="0" fontId="10" numFmtId="164" xfId="0" applyBorder="1" applyFont="1" applyNumberFormat="1"/>
    <xf borderId="0" fillId="0" fontId="14" numFmtId="169" xfId="0" applyFont="1" applyNumberFormat="1"/>
    <xf borderId="0" fillId="0" fontId="6" numFmtId="9" xfId="0" applyFont="1" applyNumberFormat="1"/>
    <xf borderId="1" fillId="0" fontId="10" numFmtId="164" xfId="0" applyAlignment="1" applyBorder="1" applyFont="1" applyNumberFormat="1">
      <alignment horizontal="center"/>
    </xf>
    <xf borderId="48" fillId="11" fontId="10" numFmtId="49" xfId="0" applyAlignment="1" applyBorder="1" applyFont="1" applyNumberFormat="1">
      <alignment horizontal="center"/>
    </xf>
    <xf borderId="50" fillId="0" fontId="11" numFmtId="0" xfId="0" applyBorder="1" applyFont="1"/>
    <xf borderId="15" fillId="14" fontId="10" numFmtId="0" xfId="0" applyBorder="1" applyFont="1"/>
    <xf borderId="15" fillId="14" fontId="10" numFmtId="0" xfId="0" applyAlignment="1" applyBorder="1" applyFont="1">
      <alignment horizontal="center"/>
    </xf>
    <xf borderId="15" fillId="14" fontId="20" numFmtId="0" xfId="0" applyAlignment="1" applyBorder="1" applyFont="1">
      <alignment horizontal="center" shrinkToFit="0" vertical="center" wrapText="1"/>
    </xf>
    <xf borderId="51" fillId="25" fontId="21" numFmtId="165" xfId="0" applyAlignment="1" applyBorder="1" applyFill="1" applyFont="1" applyNumberFormat="1">
      <alignment shrinkToFit="0" vertical="center" wrapText="1"/>
    </xf>
    <xf borderId="51" fillId="25" fontId="21" numFmtId="0" xfId="0" applyAlignment="1" applyBorder="1" applyFont="1">
      <alignment horizontal="right" shrinkToFit="0" vertical="center" wrapText="1"/>
    </xf>
    <xf borderId="51" fillId="25" fontId="21" numFmtId="170" xfId="0" applyAlignment="1" applyBorder="1" applyFont="1" applyNumberFormat="1">
      <alignment horizontal="right" shrinkToFit="0" vertical="center" wrapText="1"/>
    </xf>
    <xf borderId="51" fillId="25" fontId="21" numFmtId="0" xfId="0" applyAlignment="1" applyBorder="1" applyFont="1">
      <alignment shrinkToFit="0" vertical="center" wrapText="1"/>
    </xf>
    <xf borderId="51" fillId="7" fontId="21" numFmtId="165" xfId="0" applyAlignment="1" applyBorder="1" applyFont="1" applyNumberFormat="1">
      <alignment shrinkToFit="0" vertical="center" wrapText="1"/>
    </xf>
    <xf borderId="51" fillId="7" fontId="21" numFmtId="170" xfId="0" applyAlignment="1" applyBorder="1" applyFont="1" applyNumberFormat="1">
      <alignment horizontal="right" shrinkToFit="0" vertical="center" wrapText="1"/>
    </xf>
    <xf borderId="51" fillId="25" fontId="22" numFmtId="0" xfId="0" applyAlignment="1" applyBorder="1" applyFont="1">
      <alignment shrinkToFit="0" vertical="center" wrapText="1"/>
    </xf>
    <xf borderId="51" fillId="25" fontId="21" numFmtId="167"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0</xdr:row>
      <xdr:rowOff>9525</xdr:rowOff>
    </xdr:from>
    <xdr:ext cx="2209800" cy="895350"/>
    <xdr:pic>
      <xdr:nvPicPr>
        <xdr:cNvPr descr="BRAVIUM LATAM | Career Pag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agos%2020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aldos a favor"/>
      <sheetName val="Enero 2025"/>
      <sheetName val="Febrero 2025"/>
      <sheetName val="Marzo 2025"/>
      <sheetName val="Abril 2025"/>
      <sheetName val="Mayo 2025"/>
      <sheetName val="Junio 2025"/>
      <sheetName val="Julio 2025"/>
      <sheetName val="Agosto 2025"/>
      <sheetName val="Septiembre 2025"/>
      <sheetName val="Octubre 2025"/>
      <sheetName val="Noviembre 2025"/>
      <sheetName val="Diciembre 2025"/>
      <sheetName val="Libredte"/>
      <sheetName val="Rendiciones"/>
      <sheetName val="Indicador proveedor"/>
      <sheetName val="Resumen pagos 2025"/>
      <sheetName val="TC Daniela Santander WM"/>
      <sheetName val="Banco Itau"/>
      <sheetName val="Banco Santander"/>
      <sheetName val="PROVEEDO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6375" sheet="Libredte"/>
  </cacheSource>
  <cacheFields>
    <cacheField name="Empresa" numFmtId="0">
      <sharedItems>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 LE CO"/>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constructora arky ltda"/>
        <s v="SAN ANTONIO TERMINAL INTERNACIONAL S A"/>
        <s v="FERRETERÃA HAMBURGO SPA"/>
        <s v="ECOTRANS SPA"/>
        <s v="INDIGAS SPA"/>
        <s v="TECH BOX SPA"/>
        <s v="IX COMERCIO CHILE SPA"/>
        <s v="COMERCIAL   ESTELLA  SPA"/>
        <s v="COMERCIALIZADORA E IMPORTADORA EL IMPERIO SPA"/>
        <s v="IMPORTADORA BPK LIMITADA"/>
        <s v="INVERSIONES INVERTIR SPA"/>
        <s v="GLOBAL KERRY SPA"/>
        <s v="SOCIEDAD COMERCIAL INFOSTORE LIMITADA"/>
        <s v="XIAOMI TECHNOLOGY CHILE SPA"/>
        <s v="BICE VIDA COMPAÃƒ'IA DE SEGUROS S.A."/>
        <s v="CERCANO SA"/>
        <s v="MXNS Chile"/>
        <s v="DP SISTEMAS Y AUTOMATIZACIONES SPA"/>
        <s v="MAIGAS COMERCIAL SA"/>
        <s v="JONATHAN FERNANDO ACEVEDO ROJAS"/>
        <s v="GRUPO AVEXA SPA"/>
        <s v="LE BISTROT DU VIET NAM LIMITADA"/>
        <s v="SERVICIOS FELLAY Y AMENABAR LTDA"/>
        <s v="MATRIZ IDEAS S.A."/>
        <s v="IMPORTADORA DCIC SPA"/>
        <s v="WELCU CHILE SPA"/>
        <s v="EEI SPA"/>
        <s v="COMERCIALIZADORA DE ART DE PROTECCION Y SEGURIDAD INDUSTRIAL MANQUEHUE LIMITADA"/>
        <s v="LB TECHNOLOGY SPA"/>
        <s v="QUALITY RUBBER S.A."/>
        <s v="MERIEUX NUTRISCIENCES CHILE SPA"/>
        <s v="DISTRIBUIDORA ULTRAPREMIUM SPA"/>
        <s v="OSHER CHILE SPA"/>
      </sharedItems>
    </cacheField>
    <cacheField name="Documento" numFmtId="0">
      <sharedItems>
        <s v="Factura electrÃ³nica"/>
        <s v="Factura no afecta o exenta electrÃ³nica"/>
        <s v="Nota de crÃ©dito electrÃ³nica"/>
        <s v="Nota de dÃ©bito electrÃ³nica"/>
      </sharedItems>
    </cacheField>
    <cacheField name="Folio" numFmtId="1">
      <sharedItems containsSemiMixedTypes="0" containsString="0"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2.5425455E7"/>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5511059.0"/>
        <n v="4157029.0"/>
        <n v="7231.0"/>
        <n v="499.0"/>
        <n v="1996346.0"/>
        <n v="5.4096694E7"/>
        <n v="2.9052008E7"/>
        <n v="632881.0"/>
        <n v="8553.0"/>
        <n v="5511171.0"/>
        <n v="7169.0"/>
        <n v="1253112.0"/>
        <n v="4157832.0"/>
        <n v="1.4437951E7"/>
        <n v="484979.0"/>
        <n v="5.4173756E7"/>
        <n v="1.4462455E7"/>
        <n v="26807.0"/>
        <n v="401410.0"/>
        <n v="142652.0"/>
        <n v="5.6941531E7"/>
        <n v="1.1812924E7"/>
        <n v="1256641.0"/>
        <n v="3.1782577E7"/>
        <n v="782.0"/>
        <n v="14884.0"/>
        <n v="5512068.0"/>
        <n v="819.0"/>
        <n v="485324.0"/>
        <n v="18315.0"/>
        <n v="10592.0"/>
        <n v="51426.0"/>
        <n v="3896.0"/>
        <n v="68354.0"/>
        <n v="102876.0"/>
        <n v="2234224.0"/>
        <n v="4347.0"/>
        <n v="1997420.0"/>
        <n v="1997419.0"/>
        <n v="10043.0"/>
        <n v="17478.0"/>
        <n v="17479.0"/>
        <n v="50.0"/>
        <n v="21730.0"/>
        <n v="21728.0"/>
        <n v="21734.0"/>
        <n v="21729.0"/>
        <n v="21732.0"/>
        <n v="21735.0"/>
        <n v="21733.0"/>
        <n v="21731.0"/>
        <n v="26822.0"/>
        <n v="51467.0"/>
        <n v="17480.0"/>
        <n v="274674.0"/>
        <n v="43550.0"/>
        <n v="1.4513759E7"/>
        <n v="1253480.0"/>
        <n v="1253478.0"/>
        <n v="1.0753737E7"/>
        <n v="2235.0"/>
        <n v="5.4327363E7"/>
        <n v="32516.0"/>
        <n v="32517.0"/>
        <n v="11283.0"/>
        <n v="11286.0"/>
        <n v="11285.0"/>
        <n v="5513567.0"/>
        <n v="828.0"/>
        <n v="827.0"/>
        <n v="829.0"/>
        <n v="11216.0"/>
        <n v="14893.0"/>
        <n v="831.0"/>
        <n v="830.0"/>
        <n v="892044.0"/>
        <n v="1447780.0"/>
        <n v="3.7185104E7"/>
        <n v="415285.0"/>
        <n v="6649.0"/>
        <n v="6650.0"/>
        <n v="6654.0"/>
        <n v="10608.0"/>
        <n v="10609.0"/>
        <n v="457.0"/>
        <n v="458.0"/>
        <n v="633017.0"/>
        <n v="5514464.0"/>
        <n v="5514434.0"/>
        <n v="3016.0"/>
        <n v="14894.0"/>
        <n v="11223.0"/>
        <n v="2532.0"/>
        <n v="2246.0"/>
        <n v="633052.0"/>
        <n v="5683.0"/>
        <n v="1259569.0"/>
        <n v="26840.0"/>
        <n v="11575.0"/>
        <n v="27811.0"/>
        <n v="2827.0"/>
        <n v="43770.0"/>
        <n v="3524759.0"/>
        <n v="32568.0"/>
        <n v="11329.0"/>
        <n v="103294.0"/>
        <n v="1259618.0"/>
        <n v="5.2707976E7"/>
        <n v="2.5956254E7"/>
        <n v="18138.0"/>
        <n v="682.0"/>
        <n v="5515544.0"/>
        <n v="7185.0"/>
        <n v="4358.0"/>
        <n v="11590.0"/>
        <n v="3017.0"/>
        <n v="339506.0"/>
        <n v="10619.0"/>
        <n v="10618.0"/>
        <n v="32628.0"/>
        <n v="14911.0"/>
        <n v="17945.0"/>
        <n v="26851.0"/>
        <n v="14915.0"/>
        <n v="5415.0"/>
        <n v="892442.0"/>
        <n v="864822.0"/>
        <n v="283961.0"/>
        <n v="2006869.0"/>
        <n v="2006895.0"/>
        <n v="2.9246097E7"/>
        <n v="24012.0"/>
        <n v="7138.0"/>
        <n v="844333.0"/>
        <n v="416423.0"/>
        <n v="7648182.0"/>
        <n v="10623.0"/>
        <n v="1259767.0"/>
        <n v="13491.0"/>
        <n v="892578.0"/>
        <n v="69243.0"/>
        <n v="2964259.0"/>
        <n v="14896.0"/>
        <n v="2007519.0"/>
        <n v="1.44953878E8"/>
        <n v="2362.0"/>
        <n v="2235522.0"/>
        <n v="3.7189069E7"/>
        <n v="33040.0"/>
        <n v="1.1366163E7"/>
        <n v="5511522.0"/>
        <n v="244.0"/>
        <n v="6690.0"/>
        <n v="6691.0"/>
        <n v="6692.0"/>
        <n v="687.0"/>
        <n v="465.0"/>
        <n v="633219.0"/>
        <n v="32737.0"/>
        <n v="5517816.0"/>
        <n v="1452753.0"/>
        <n v="10630.0"/>
        <n v="10631.0"/>
        <n v="5518297.0"/>
        <n v="5.4420978E7"/>
        <n v="7032.0"/>
        <n v="19095.0"/>
        <n v="1.4564503E7"/>
        <n v="1259939.0"/>
        <n v="1259962.0"/>
        <n v="892919.0"/>
        <n v="1262615.0"/>
        <n v="489791.0"/>
        <n v="635796.0"/>
        <n v="21961.0"/>
        <n v="21959.0"/>
        <n v="21962.0"/>
        <n v="21960.0"/>
        <n v="32883.0"/>
        <n v="26874.0"/>
        <n v="841.0"/>
        <n v="842.0"/>
        <n v="3.7191467E7"/>
        <n v="417717.0"/>
        <n v="2493871.0"/>
        <n v="5170803.0"/>
        <n v="1.3717714E7"/>
        <n v="1260032.0"/>
        <n v="1260031.0"/>
        <n v="567578.0"/>
        <n v="5.4512117E7"/>
        <n v="1.4606323E7"/>
        <n v="635880.0"/>
        <n v="3.71922E7"/>
        <n v="2009875.0"/>
        <n v="6705.0"/>
        <n v="10649.0"/>
        <n v="103741.0"/>
        <n v="11445.0"/>
        <n v="26882.0"/>
        <n v="792.0"/>
        <n v="5519062.0"/>
        <n v="38421.0"/>
        <n v="52.0"/>
        <n v="11464.0"/>
        <n v="1264583.0"/>
        <n v="14944.0"/>
        <n v="893290.0"/>
        <n v="5547192.0"/>
        <n v="5547200.0"/>
        <n v="1.2046087E7"/>
        <n v="1.2046096E7"/>
        <n v="279437.0"/>
        <n v="4644.0"/>
        <n v="101875.0"/>
        <n v="2010502.0"/>
        <n v="44125.0"/>
        <n v="46611.0"/>
        <n v="3123.0"/>
        <n v="1264645.0"/>
        <n v="51883.0"/>
        <n v="51882.0"/>
        <n v="1.0792921E7"/>
        <n v="70077.0"/>
        <n v="5.4657091E7"/>
        <n v="1.4661163E7"/>
        <n v="6721.0"/>
        <n v="848.0"/>
        <n v="143720.0"/>
        <n v="3.719525E7"/>
        <n v="2494151.0"/>
        <n v="5171298.0"/>
        <n v="6723.0"/>
        <n v="14950.0"/>
        <n v="5548699.0"/>
        <n v="5.467092E7"/>
        <n v="419013.0"/>
        <n v="351.0"/>
        <n v="10661.0"/>
        <n v="26895.0"/>
        <n v="63662.0"/>
        <n v="893531.0"/>
        <n v="2895.0"/>
        <n v="5.4678906E7"/>
        <n v="18452.0"/>
        <n v="1.4527217E8"/>
        <n v="3213.0"/>
        <n v="12117.0"/>
        <n v="5549267.0"/>
        <n v="70294.0"/>
        <n v="1.4674231E7"/>
        <n v="851.0"/>
        <n v="133915.0"/>
        <n v="2296.0"/>
        <n v="22009.0"/>
        <n v="22010.0"/>
        <n v="22011.0"/>
        <n v="14963.0"/>
        <n v="5550408.0"/>
        <n v="5.2774023E7"/>
        <n v="144001.0"/>
        <n v="1264887.0"/>
        <n v="355.0"/>
        <n v="3593010.0"/>
        <n v="11775.0"/>
        <n v="1264922.0"/>
        <n v="741.0"/>
        <n v="70628.0"/>
        <n v="420337.0"/>
        <n v="420335.0"/>
        <n v="420336.0"/>
        <n v="420334.0"/>
        <n v="876036.0"/>
        <n v="10696.0"/>
        <n v="636157.0"/>
        <n v="636158.0"/>
        <n v="7192.0"/>
        <n v="7702084.0"/>
        <n v="7193.0"/>
        <n v="26907.0"/>
        <n v="1.3078811E7"/>
        <n v="112498.0"/>
        <n v="112499.0"/>
        <n v="112500.0"/>
        <n v="112501.0"/>
        <n v="5552764.0"/>
        <n v="1.470171E7"/>
        <n v="1167905.0"/>
        <n v="5552902.0"/>
        <n v="1265086.0"/>
        <n v="6753.0"/>
        <n v="421261.0"/>
        <n v="2013984.0"/>
        <n v="26910.0"/>
        <n v="33496.0"/>
        <n v="5821903.0"/>
        <n v="5516267.0"/>
        <n v="988557.0"/>
        <n v="10711.0"/>
        <n v="77533.0"/>
        <n v="6762.0"/>
        <n v="18357.0"/>
        <n v="11809.0"/>
        <n v="11810.0"/>
        <n v="7901.0"/>
        <n v="7902.0"/>
        <n v="27838.0"/>
        <n v="103942.0"/>
        <n v="5554099.0"/>
        <n v="5820.0"/>
        <n v="5821.0"/>
        <n v="2014812.0"/>
        <n v="2.5980524E7"/>
        <n v="22146.0"/>
        <n v="22147.0"/>
        <n v="22148.0"/>
        <n v="10719.0"/>
        <n v="10720.0"/>
        <n v="421900.0"/>
        <n v="297.0"/>
        <n v="26917.0"/>
        <n v="494756.0"/>
        <n v="28290.0"/>
        <n v="3257.0"/>
        <n v="1271424.0"/>
        <n v="14999.0"/>
        <n v="6764.0"/>
        <n v="5554611.0"/>
        <n v="3573121.0"/>
        <n v="5.4838939E7"/>
        <n v="1.4740003E7"/>
        <n v="5.7297028E7"/>
        <n v="52178.0"/>
        <n v="2272705.0"/>
        <n v="5.7369821E7"/>
        <n v="10726.0"/>
        <n v="1271461.0"/>
        <n v="11841.0"/>
        <n v="495232.0"/>
        <n v="7152995.0"/>
        <n v="10727.0"/>
        <n v="10728.0"/>
        <n v="894428.0"/>
        <n v="7155003.0"/>
        <n v="7155009.0"/>
        <n v="39393.0"/>
        <n v="283867.0"/>
        <n v="44639.0"/>
        <n v="10736.0"/>
        <n v="10735.0"/>
        <n v="18393.0"/>
        <n v="4915.0"/>
        <n v="11886.0"/>
        <n v="6781.0"/>
        <n v="636300.0"/>
        <n v="1.3333767E7"/>
        <n v="52338.0"/>
        <n v="3461.0"/>
        <n v="2016801.0"/>
        <n v="5.4990166E7"/>
        <n v="2226.0"/>
        <n v="5577466.0"/>
        <n v="11905.0"/>
        <n v="15005.0"/>
        <n v="2017242.0"/>
        <n v="287.0"/>
        <n v="5577743.0"/>
        <n v="5577702.0"/>
        <n v="7897.0"/>
        <n v="1.3337138E7"/>
        <n v="1.45865978E8"/>
        <n v="5577959.0"/>
        <n v="5577958.0"/>
        <n v="2239155.0"/>
        <n v="11037.0"/>
        <n v="18725.0"/>
        <n v="2017581.0"/>
        <n v="5.5009996E7"/>
        <n v="636322.0"/>
        <n v="104231.0"/>
        <n v="1271806.0"/>
        <n v="1271802.0"/>
        <n v="18468.0"/>
        <n v="18467.0"/>
        <n v="18470.0"/>
        <n v="18462.0"/>
        <n v="435372.0"/>
        <n v="49777.0"/>
        <n v="5843.0"/>
        <n v="5.322051E7"/>
        <n v="10155.0"/>
        <n v="2.6176097E7"/>
        <n v="3.2403341E7"/>
        <n v="3.7587396E7"/>
        <n v="3.7587394E7"/>
        <n v="3.7587395E7"/>
        <n v="37837.0"/>
        <n v="2018506.0"/>
        <n v="3651179.0"/>
        <n v="204260.0"/>
        <n v="18461.0"/>
        <n v="6623.0"/>
        <n v="15025.0"/>
        <n v="10774.0"/>
        <n v="1493.0"/>
        <n v="881908.0"/>
        <n v="421588.0"/>
        <n v="880.0"/>
        <n v="879.0"/>
        <n v="878.0"/>
        <n v="6802.0"/>
        <n v="7741416.0"/>
        <n v="5580708.0"/>
        <n v="777.0"/>
        <n v="7243.0"/>
        <n v="7244.0"/>
        <n v="1277570.0"/>
        <n v="11960.0"/>
        <n v="1.382429E7"/>
        <n v="1.3824291E7"/>
        <n v="637768.0"/>
        <n v="26937.0"/>
        <n v="5854355.0"/>
        <n v="895318.0"/>
        <n v="853205.0"/>
        <n v="3.7589273E7"/>
        <n v="3.7589274E7"/>
        <n v="3.7589272E7"/>
        <n v="11574.0"/>
        <n v="1.461413E8"/>
        <n v="7194598.0"/>
        <n v="2768.0"/>
        <n v="22243.0"/>
        <n v="22244.0"/>
        <n v="22245.0"/>
        <n v="11968.0"/>
        <n v="1.4614198E8"/>
        <n v="1233862.0"/>
        <n v="637775.0"/>
        <n v="887.0"/>
        <n v="3.7589942E7"/>
        <n v="1277750.0"/>
        <n v="1277752.0"/>
        <n v="889.0"/>
        <n v="890.0"/>
        <n v="888.0"/>
        <n v="77856.0"/>
        <n v="77848.0"/>
        <n v="77857.0"/>
        <n v="2487.0"/>
        <n v="3446.0"/>
        <n v="54655.0"/>
        <n v="5.5084043E7"/>
        <n v="2240519.0"/>
        <n v="1.2152892E7"/>
        <n v="5583241.0"/>
        <n v="5583272.0"/>
        <n v="5583271.0"/>
        <n v="854039.0"/>
        <n v="2240631.0"/>
        <n v="85379.0"/>
        <n v="11617.0"/>
        <n v="2021301.0"/>
        <n v="2604.0"/>
        <n v="2370.0"/>
        <n v="2.6512947E7"/>
        <n v="2157526.0"/>
        <n v="3585192.0"/>
        <n v="34217.0"/>
        <n v="34216.0"/>
        <n v="39749.0"/>
        <n v="1277944.0"/>
        <n v="1277945.0"/>
        <n v="5.5166528E7"/>
        <n v="28617.0"/>
        <n v="1.4881028E7"/>
        <n v="5419109.0"/>
        <n v="1.2239709E7"/>
        <n v="5.7541465E7"/>
        <n v="5.7574407E7"/>
        <n v="10789.0"/>
        <n v="637857.0"/>
        <n v="5584571.0"/>
        <n v="5584569.0"/>
        <n v="104431.0"/>
        <n v="1277979.0"/>
        <n v="12047.0"/>
        <n v="5855487.0"/>
        <n v="907.0"/>
        <n v="2.6198956E7"/>
        <n v="637871.0"/>
        <n v="911.0"/>
        <n v="910.0"/>
        <n v="3601856.0"/>
        <n v="5173887.0"/>
        <n v="5.7629239E7"/>
        <n v="10792.0"/>
        <n v="10793.0"/>
        <n v="1278041.0"/>
        <n v="17491.0"/>
        <n v="2607.0"/>
        <n v="2247.0"/>
        <n v="501151.0"/>
        <n v="3650.0"/>
        <n v="1.4931495E7"/>
        <n v="50241.0"/>
        <n v="2.6200516E7"/>
        <n v="26976.0"/>
        <n v="172.0"/>
        <n v="5018.0"/>
        <n v="2241680.0"/>
        <n v="100010.0"/>
        <n v="1912.0"/>
        <n v="13587.0"/>
        <n v="3348.0"/>
        <n v="39539.0"/>
        <n v="921.0"/>
        <n v="922.0"/>
        <n v="920.0"/>
        <n v="284879.0"/>
        <n v="2.6557772E7"/>
        <n v="216634.0"/>
        <n v="45246.0"/>
        <n v="4401.0"/>
        <n v="4398.0"/>
        <n v="4400.0"/>
        <n v="4399.0"/>
        <n v="5615167.0"/>
        <n v="1.3373043E7"/>
        <n v="23752.0"/>
        <n v="5.5334618E7"/>
        <n v="362.0"/>
        <n v="1.337814E7"/>
        <n v="2.6441832E7"/>
        <n v="2242422.0"/>
        <n v="2614.0"/>
        <n v="441460.0"/>
        <n v="5897.0"/>
        <n v="5896.0"/>
        <n v="36399.0"/>
        <n v="113951.0"/>
        <n v="113950.0"/>
        <n v="3.2792525E7"/>
        <n v="301.0"/>
      </sharedItems>
    </cacheField>
    <cacheField name="Fecha" numFmtId="165">
      <sharedItems containsSemiMixedTypes="0" containsNonDate="0" containsDate="1" containsString="0" minDate="2020-11-24T00:00:00Z" maxDate="2026-04-1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2T00:00:00Z"/>
        <d v="2026-01-13T00:00:00Z"/>
        <d v="2026-01-14T00:00:00Z"/>
        <d v="2026-01-15T00:00:00Z"/>
        <d v="2026-01-16T00:00:00Z"/>
        <d v="2026-01-18T00:00:00Z"/>
        <d v="2026-01-19T00:00:00Z"/>
        <d v="2026-01-20T00:00:00Z"/>
        <d v="2026-01-21T00:00:00Z"/>
        <d v="2026-01-22T00:00:00Z"/>
        <d v="2026-01-23T00:00:00Z"/>
        <d v="2026-01-25T00:00:00Z"/>
        <d v="2026-01-26T00:00:00Z"/>
        <d v="2026-01-27T00:00:00Z"/>
        <d v="2026-01-28T00:00:00Z"/>
        <d v="2026-01-29T00:00:00Z"/>
        <d v="2026-01-30T00:00:00Z"/>
        <d v="2026-02-01T00:00:00Z"/>
        <d v="2026-02-02T00:00:00Z"/>
        <d v="2026-02-03T00:00:00Z"/>
        <d v="2026-02-04T00:00:00Z"/>
        <d v="2026-02-05T00:00:00Z"/>
        <d v="2026-02-06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9T00:00:00Z"/>
        <d v="2026-03-10T00:00:00Z"/>
        <d v="2026-03-11T00:00:00Z"/>
        <d v="2026-03-12T00:00:00Z"/>
        <d v="2026-03-13T00:00:00Z"/>
        <d v="2026-03-14T00:00:00Z"/>
        <d v="2026-03-16T00:00:00Z"/>
        <d v="2026-03-17T00:00:00Z"/>
        <d v="2026-03-18T00:00:00Z"/>
        <d v="2026-03-19T00:00:00Z"/>
        <d v="2026-03-20T00:00:00Z"/>
        <d v="2026-03-22T00:00:00Z"/>
        <d v="2026-03-23T00:00:00Z"/>
        <d v="2026-03-24T00:00:00Z"/>
        <d v="2026-03-25T00:00:00Z"/>
        <d v="2026-03-26T00:00:00Z"/>
        <d v="2026-03-27T00:00:00Z"/>
        <d v="2026-03-28T00:00:00Z"/>
        <d v="2026-03-30T00:00:00Z"/>
        <d v="2026-03-31T00:00:00Z"/>
        <d v="2026-04-01T00:00:00Z"/>
        <d v="2026-04-02T00:00:00Z"/>
        <d v="2026-04-03T00:00:00Z"/>
        <d v="2026-04-06T00:00:00Z"/>
        <d v="2026-04-07T00:00:00Z"/>
        <d v="2026-04-08T00:00:00Z"/>
        <d v="2026-04-09T00:00:00Z"/>
        <d v="2026-04-10T00:00:00Z"/>
      </sharedItems>
      <fieldGroup par="12" base="3">
        <rangePr autoStart="0" autoEnd="0" groupBy="months" startDate="2020-11-24T00:00:00Z" endDate="2026-04-11T00:00:00Z"/>
        <groupItems>
          <s v="&lt;11/24/20"/>
          <s v="Jan"/>
          <s v="Feb"/>
          <s v="Mar"/>
          <s v="Apr"/>
          <s v="May"/>
          <s v="Jun"/>
          <s v="Jul"/>
          <s v="Aug"/>
          <s v="Sep"/>
          <s v="Oct"/>
          <s v="Nov"/>
          <s v="Dec"/>
          <s v="&gt;04/11/26"/>
        </groupItems>
      </fieldGroup>
    </cacheField>
    <cacheField name=" Total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347980.0"/>
        <n v="13944.0"/>
        <n v="225000.0"/>
        <n v="1319990.0"/>
        <n v="143462.0"/>
        <n v="-471980.0"/>
        <n v="5343.0"/>
        <n v="285442.0"/>
        <n v="442680.0"/>
        <n v="353940.0"/>
        <n v="5414322.0"/>
        <n v="18650.0"/>
        <n v="118989.0"/>
        <n v="7955.0"/>
        <n v="3744.0"/>
        <n v="1188814.0"/>
        <n v="461793.0"/>
        <n v="192955.0"/>
        <n v="1020.0"/>
        <n v="-137.0"/>
        <n v="74980.0"/>
        <n v="-399950.0"/>
        <n v="250000.0"/>
        <n v="2550407.0"/>
        <n v="406980.0"/>
        <n v="204989.0"/>
        <n v="-1835880.0"/>
        <n v="272356.0"/>
        <n v="3512030.0"/>
        <n v="737800.0"/>
        <n v="1775870.0"/>
        <n v="263786.0"/>
        <n v="190400.0"/>
        <n v="-762976.0"/>
        <n v="-493823.0"/>
        <n v="295601.0"/>
        <n v="94231.0"/>
        <n v="483678.0"/>
        <n v="115682.0"/>
        <n v="95840.0"/>
        <n v="71761.0"/>
        <n v="42313.0"/>
        <n v="185106.0"/>
        <n v="2836908.0"/>
        <n v="5214838.0"/>
        <n v="-598765.0"/>
        <n v="208637.0"/>
        <n v="108756.0"/>
        <n v="1909836.0"/>
        <n v="8510.0"/>
        <n v="4615282.0"/>
        <n v="23128.0"/>
        <n v="435457.0"/>
        <n v="282560.0"/>
        <n v="61272.0"/>
        <n v="1570930.0"/>
        <n v="388800.0"/>
        <n v="625900.0"/>
        <n v="4791001.0"/>
        <n v="5271693.0"/>
        <n v="737986.0"/>
        <n v="26716.0"/>
        <n v="964852.0"/>
        <n v="1359461.0"/>
        <n v="114980.0"/>
        <n v="67177.0"/>
        <n v="131139.0"/>
        <n v="157992.0"/>
        <n v="288640.0"/>
        <n v="187461.0"/>
        <n v="437882.0"/>
        <n v="404899.0"/>
        <n v="775126.0"/>
        <n v="41569.0"/>
        <n v="4660673.0"/>
        <n v="-35993.0"/>
        <n v="-4791001.0"/>
        <n v="35993.0"/>
        <n v="116766.0"/>
        <n v="144000.0"/>
        <n v="2382360.0"/>
        <n v="3761771.0"/>
        <n v="146212.0"/>
        <n v="1307248.0"/>
        <n v="6205.0"/>
        <n v="309477.0"/>
        <n v="374963.0"/>
        <n v="4570701.0"/>
        <n v="50343.0"/>
        <n v="4664284.0"/>
        <n v="94260.0"/>
        <n v="108983.0"/>
        <n v="87899.0"/>
        <n v="1430980.0"/>
        <n v="1619373.0"/>
        <n v="705484.0"/>
        <n v="895980.0"/>
        <n v="399959.0"/>
        <n v="29938.0"/>
        <n v="2902679.0"/>
        <n v="179250.0"/>
        <n v="431862.0"/>
        <n v="426125.0"/>
        <n v="378600.0"/>
        <n v="305950.0"/>
        <n v="989971.0"/>
        <n v="-369990.0"/>
        <n v="-305950.0"/>
        <n v="191284.0"/>
        <n v="1.6720788E7"/>
        <n v="818460.0"/>
        <n v="356980.0"/>
        <n v="14284.0"/>
        <n v="2474600.0"/>
        <n v="454960.0"/>
        <n v="250994.0"/>
        <n v="534770.0"/>
        <n v="74590.0"/>
        <n v="314480.0"/>
        <n v="410980.0"/>
        <n v="912960.0"/>
        <n v="511331.0"/>
        <n v="397580.0"/>
        <n v="83981.0"/>
        <n v="170256.0"/>
        <n v="742290.0"/>
        <n v="-82900.0"/>
        <n v="82900.0"/>
        <n v="235923.0"/>
        <n v="104993.0"/>
        <n v="662312.0"/>
        <n v="968849.0"/>
        <n v="3995570.0"/>
        <n v="859762.0"/>
        <n v="95993.0"/>
        <n v="66979.0"/>
        <n v="15676.0"/>
        <n v="496990.0"/>
        <n v="1049949.0"/>
        <n v="175980.0"/>
        <n v="2960256.0"/>
        <n v="1982124.0"/>
        <n v="108960.0"/>
        <n v="979779.0"/>
        <n v="653458.0"/>
        <n v="47840.0"/>
        <n v="140472.0"/>
        <n v="146255.0"/>
        <n v="2599689.0"/>
        <n v="690293.0"/>
        <n v="84481.0"/>
        <n v="205980.0"/>
        <n v="206820.0"/>
        <n v="2096135.0"/>
        <n v="-83981.0"/>
        <n v="101215.0"/>
        <n v="337980.0"/>
        <n v="7971.0"/>
        <n v="3752.0"/>
        <n v="175991.0"/>
        <n v="479697.0"/>
        <n v="1349970.0"/>
        <n v="1699950.0"/>
        <n v="323950.0"/>
        <n v="78990.0"/>
        <n v="65938.0"/>
        <n v="715486.0"/>
        <n v="693068.0"/>
        <n v="184590.0"/>
        <n v="699989.0"/>
        <n v="73734.0"/>
        <n v="85935.0"/>
        <n v="604960.0"/>
        <n v="12990.0"/>
        <n v="91024.0"/>
        <n v="108661.0"/>
        <n v="2164991.0"/>
        <n v="1499950.0"/>
        <n v="1060530.0"/>
        <n v="1519832.0"/>
        <n v="4640910.0"/>
        <n v="3427111.0"/>
        <n v="1780062.0"/>
        <n v="3694583.0"/>
        <n v="142410.0"/>
        <n v="15503.0"/>
        <n v="227135.0"/>
        <n v="45056.0"/>
        <n v="1386961.0"/>
        <n v="41364.0"/>
        <n v="500020.0"/>
        <n v="1892870.0"/>
        <n v="1403970.0"/>
        <n v="135731.0"/>
        <n v="45196.0"/>
        <n v="259984.0"/>
        <n v="162890.0"/>
        <n v="86746.0"/>
        <n v="1243506.0"/>
        <n v="4253.0"/>
        <n v="1114900.0"/>
        <n v="405435.0"/>
        <n v="455838.0"/>
        <n v="-309990.0"/>
        <n v="131600.0"/>
        <n v="15920.0"/>
        <n v="3307919.0"/>
        <n v="427960.0"/>
        <n v="90370.0"/>
        <n v="180095.0"/>
        <n v="915970.0"/>
        <n v="19999.0"/>
        <n v="6163.0"/>
        <n v="511974.0"/>
        <n v="1024472.0"/>
        <n v="98941.0"/>
        <n v="56987.0"/>
        <n v="56989.0"/>
        <n v="379407.0"/>
        <n v="396470.0"/>
        <n v="269310.0"/>
        <n v="538620.0"/>
        <n v="9790833.0"/>
        <n v="14275.0"/>
        <n v="490255.0"/>
        <n v="308017.0"/>
        <n v="19890.0"/>
        <n v="276209.0"/>
        <n v="621469.0"/>
        <n v="5485863.0"/>
        <n v="32944.0"/>
        <n v="1153980.0"/>
        <n v="172744.0"/>
        <n v="39998.0"/>
        <n v="266980.0"/>
        <n v="1359961.0"/>
        <n v="757202.0"/>
        <n v="1079821.0"/>
        <n v="556690.0"/>
        <n v="140979.0"/>
        <n v="10392.0"/>
        <n v="344963.0"/>
        <n v="167921.0"/>
        <n v="128890.0"/>
        <n v="287974.0"/>
        <n v="959973.0"/>
        <n v="1690000.0"/>
        <n v="919000.0"/>
        <n v="4845173.0"/>
        <n v="124852.0"/>
        <n v="253940.0"/>
        <n v="275000.0"/>
        <n v="110000.0"/>
        <n v="1399960.0"/>
        <n v="295760.0"/>
        <n v="9500.0"/>
        <n v="563970.0"/>
        <n v="-275000.0"/>
        <n v="972818.0"/>
        <n v="689900.0"/>
        <n v="547019.0"/>
        <n v="703837.0"/>
        <n v="3631042.0"/>
        <n v="3447382.0"/>
        <n v="64778.0"/>
        <n v="294980.0"/>
        <n v="7968.0"/>
        <n v="3750.0"/>
        <n v="4916.0"/>
        <n v="419940.0"/>
        <n v="273431.0"/>
        <n v="1395.0"/>
        <n v="165984.0"/>
        <n v="374945.0"/>
        <n v="261108.0"/>
        <n v="101992.0"/>
        <n v="21192.0"/>
        <n v="392974.0"/>
        <n v="466626.0"/>
        <n v="177467.0"/>
        <n v="143435.0"/>
        <n v="10541.0"/>
        <n v="15612.0"/>
        <n v="11500.0"/>
        <n v="119984.0"/>
        <n v="191024.0"/>
        <n v="89531.0"/>
        <n v="296982.0"/>
        <n v="43176.0"/>
        <n v="201980.0"/>
        <n v="7151166.0"/>
        <n v="344229.0"/>
        <n v="103923.0"/>
        <n v="4972.0"/>
        <n v="1383970.0"/>
        <n v="785947.0"/>
        <n v="339959.0"/>
        <n v="1297953.0"/>
        <n v="559463.0"/>
        <n v="-154000.0"/>
        <n v="654980.0"/>
        <n v="594980.0"/>
        <n v="1040402.0"/>
        <n v="8687000.0"/>
        <n v="5252.0"/>
        <n v="31990.0"/>
        <n v="264970.0"/>
        <n v="37301.0"/>
        <n v="211960.0"/>
        <n v="143654.0"/>
        <n v="61980.0"/>
        <n v="365494.0"/>
        <n v="431974.0"/>
        <n v="189980.0"/>
        <n v="191174.0"/>
        <n v="557288.0"/>
        <n v="220000.0"/>
        <n v="106089.0"/>
        <n v="196500.0"/>
        <n v="116620.0"/>
        <n v="1305940.0"/>
        <n v="-1305940.0"/>
        <n v="79897.0"/>
        <n v="181720.0"/>
        <n v="3798367.0"/>
        <n v="631610.0"/>
        <n v="467800.0"/>
        <n v="6120.0"/>
        <n v="-1399960.0"/>
        <n v="201750.0"/>
        <n v="1105267.0"/>
        <n v="1.2156337E7"/>
        <n v="256144.0"/>
        <n v="37871.0"/>
        <n v="417762.0"/>
        <n v="73120.0"/>
        <n v="14318.0"/>
        <n v="3743578.0"/>
        <n v="644980.0"/>
        <n v="7872978.0"/>
        <n v="342500.0"/>
        <n v="3229804.0"/>
        <n v="4474480.0"/>
        <n v="-3798367.0"/>
        <n v="-181720.0"/>
        <n v="462201.0"/>
        <n v="277980.0"/>
        <n v="4218365.0"/>
        <n v="701609.0"/>
        <n v="201241.0"/>
        <n v="401560.0"/>
        <n v="354940.0"/>
        <n v="93446.0"/>
        <n v="215601.0"/>
        <n v="73367.0"/>
        <n v="319981.0"/>
        <n v="174242.0"/>
        <n v="291982.0"/>
        <n v="3081064.0"/>
        <n v="322980.0"/>
        <n v="208900.0"/>
        <n v="408800.0"/>
        <n v="-53592.0"/>
        <n v="1762569.0"/>
        <n v="4075815.0"/>
        <n v="3373214.0"/>
        <n v="240960.0"/>
        <n v="3475.0"/>
        <n v="1404970.0"/>
        <n v="-270.0"/>
        <n v="435980.0"/>
        <n v="427161.0"/>
        <n v="600789.0"/>
        <n v="288960.0"/>
        <n v="207811.0"/>
        <n v="699346.0"/>
        <n v="100079.0"/>
        <n v="-151992.0"/>
        <n v="31220.0"/>
        <n v="244686.0"/>
        <n v="-148980.0"/>
        <n v="148980.0"/>
        <n v="1782813.0"/>
        <n v="2475720.0"/>
        <n v="366996.0"/>
        <n v="749970.0"/>
        <n v="10689.0"/>
        <n v="329950.0"/>
        <n v="5030.0"/>
        <n v="3.5764013E7"/>
        <n v="-457.0"/>
        <n v="2338.0"/>
        <n v="159.0"/>
        <n v="248975.0"/>
        <n v="533633.0"/>
        <n v="480980.0"/>
        <n v="862798.0"/>
        <n v="1443869.0"/>
        <n v="618980.0"/>
        <n v="5656.0"/>
        <n v="52892.0"/>
        <n v="193900.0"/>
        <n v="383800.0"/>
        <n v="754950.0"/>
        <n v="537526.0"/>
        <n v="1216.0"/>
        <n v="169480.0"/>
        <n v="179486.0"/>
        <n v="2728399.0"/>
        <n v="2120543.0"/>
        <n v="-169480.0"/>
        <n v="623968.0"/>
        <n v="4047461.0"/>
        <n v="33986.0"/>
        <n v="179744.0"/>
        <n v="-3325097.0"/>
        <n v="89608.0"/>
        <n v="1463970.0"/>
        <n v="299940.0"/>
        <n v="2082500.0"/>
        <n v="-271979.0"/>
        <n v="880243.0"/>
        <n v="7595.0"/>
        <n v="207900.0"/>
        <n v="147942.0"/>
        <n v="59360.0"/>
        <n v="271979.0"/>
        <n v="1504980.0"/>
        <n v="143970.0"/>
        <n v="7111.0"/>
        <n v="39258.0"/>
        <n v="647848.0"/>
        <n v="-1040402.0"/>
        <n v="30169.0"/>
        <n v="1010970.0"/>
        <n v="603960.0"/>
        <n v="-9500.0"/>
        <n v="131970.0"/>
        <n v="223930.0"/>
        <n v="330000.0"/>
        <n v="62940.0"/>
        <n v="869966.0"/>
        <n v="2380000.0"/>
        <n v="930400.0"/>
        <n v="-776980.0"/>
        <n v="-223930.0"/>
      </sharedItems>
    </cacheField>
    <cacheField name="Usuario" numFmtId="0">
      <sharedItems>
        <s v="francisca.molina@bravium.cl"/>
        <s v="rlopez@bmlconsultores.cl"/>
        <s v="daniela-avila"/>
      </sharedItems>
    </cacheField>
    <cacheField name="Vencimiento" numFmtId="165">
      <sharedItems containsSemiMixedTypes="0" containsDate="1" containsString="0">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1T00:00:00Z"/>
        <d v="2026-02-12T00:00:00Z"/>
        <d v="2026-02-13T00:00:00Z"/>
        <d v="2026-02-14T00:00:00Z"/>
        <d v="2026-02-15T00:00:00Z"/>
        <d v="2026-02-17T00:00:00Z"/>
        <d v="2026-02-18T00:00:00Z"/>
        <d v="2026-02-19T00:00:00Z"/>
        <d v="2026-02-20T00:00:00Z"/>
        <d v="2026-02-21T00:00:00Z"/>
        <d v="2026-02-22T00:00:00Z"/>
        <d v="2026-02-24T00:00:00Z"/>
        <d v="2026-02-25T00:00:00Z"/>
        <d v="2026-02-26T00:00:00Z"/>
        <d v="2026-02-27T00:00:00Z"/>
        <d v="2026-02-28T00:00:00Z"/>
        <d v="2026-03-01T00:00:00Z"/>
        <d v="2026-03-03T00:00:00Z"/>
        <d v="2026-03-04T00:00:00Z"/>
        <d v="2026-03-05T00:00:00Z"/>
        <d v="2026-03-06T00:00:00Z"/>
        <d v="2026-03-07T00:00:00Z"/>
        <d v="2026-03-08T00:00:00Z"/>
        <d v="2026-03-11T00:00:00Z"/>
        <d v="2026-03-12T00:00:00Z"/>
        <d v="2026-03-13T00:00:00Z"/>
        <d v="2026-03-14T00:00:00Z"/>
        <d v="2026-03-15T00:00:00Z"/>
        <d v="2026-03-16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8T00:00:00Z"/>
        <d v="2026-04-09T00:00:00Z"/>
        <d v="2026-04-10T00:00:00Z"/>
        <d v="2026-04-11T00:00:00Z"/>
        <d v="2026-04-12T00:00:00Z"/>
        <d v="2026-04-13T00:00:00Z"/>
        <d v="2026-04-15T00:00:00Z"/>
        <d v="2026-04-16T00:00:00Z"/>
        <d v="2026-04-17T00:00:00Z"/>
        <d v="2026-04-18T00:00:00Z"/>
        <d v="2026-04-19T00:00:00Z"/>
        <d v="2026-04-21T00:00:00Z"/>
        <d v="2026-04-22T00:00:00Z"/>
        <d v="2026-04-23T00:00:00Z"/>
        <d v="2026-04-24T00:00:00Z"/>
        <d v="2026-04-25T00:00:00Z"/>
        <d v="2026-04-26T00:00:00Z"/>
        <d v="2026-04-27T00:00:00Z"/>
        <d v="2026-04-29T00:00:00Z"/>
        <d v="2026-04-30T00:00:00Z"/>
        <d v="2026-05-01T00:00:00Z"/>
        <d v="2026-05-02T00:00:00Z"/>
        <d v="2026-05-03T00:00:00Z"/>
        <d v="2026-05-06T00:00:00Z"/>
        <d v="2026-05-07T00:00:00Z"/>
        <d v="2026-05-08T00:00:00Z"/>
        <d v="2026-05-09T00:00:00Z"/>
        <d v="2026-05-10T00:00:00Z"/>
      </sharedItems>
    </cacheField>
    <cacheField name="Estado" numFmtId="0">
      <sharedItems containsBlank="1">
        <s v="Pagado"/>
        <s v="Nota de credito"/>
        <s v="Anulada"/>
        <s v="Anulado"/>
        <m/>
      </sharedItems>
    </cacheField>
    <cacheField name="Validador" numFmtId="166">
      <sharedItems>
        <s v=" 1085294262493 "/>
        <s v=" 1085307524985 "/>
        <s v=" 395225886 "/>
        <s v=" 286125753453 "/>
        <s v=" 17649386750 "/>
        <s v=" 2209386750 "/>
        <s v=" 3695767961 "/>
        <s v=" 114388810 "/>
        <s v=" 26995492704 "/>
        <s v=" 35801159622 "/>
        <s v=" 1148148048 "/>
        <s v=" 72923990 "/>
        <s v=" 112841039979 "/>
        <s v=" 8643598661 "/>
        <s v=" 781530000 "/>
        <s v=" 3678175733 "/>
        <s v=" 22492974249 "/>
        <s v=" 27125363677 "/>
        <s v=" 199306880953 "/>
        <s v=" 4229899622980 "/>
        <s v=" 49406877118 "/>
        <s v=" 7556600000 "/>
        <s v=" 8331161989 "/>
        <s v=" 1089605449972 "/>
        <s v=" 69665803975 "/>
        <s v=" 5287041852680 "/>
        <s v=" 35391604203940 "/>
        <s v=" 2464689939 "/>
        <s v=" 2741140775 "/>
        <s v=" 1090129134984 "/>
        <s v=" 115271888 "/>
        <s v=" 86946124193 "/>
        <s v=" 69850102912 "/>
        <s v=" 1090613187486 "/>
        <s v=" 36311302719 "/>
        <s v=" 27629204775 "/>
        <s v=" 3734183715 "/>
        <s v=" 831030000 "/>
        <s v=" 1018271646480 "/>
        <s v=" 55563151531 "/>
        <s v=" 115475268 "/>
        <s v=" 4248720522980 "/>
        <s v=" 2771347992 "/>
        <s v=" 2775122492 "/>
        <s v=" 2776447992 "/>
        <s v=" 2776697576 "/>
        <s v=" 27790111975 "/>
        <s v=" 2780847992 "/>
        <s v=" 325516214900 "/>
        <s v=" 2785837492 "/>
        <s v=" 613713657980 "/>
        <s v=" 2788447992 "/>
        <s v=" 27891110492 "/>
        <s v=" 35673482075970 "/>
        <s v=" 71074299062 "/>
        <s v=" 1155168397 "/>
        <s v=" 200651502351 "/>
        <s v=" 55732424030 "/>
        <s v=" 2797143992 "/>
        <s v=" 2797216792 "/>
        <s v=" 71132215467 "/>
        <s v=" 5493483707220 "/>
        <s v=" 41981111992 "/>
        <s v=" 41991012727 "/>
        <s v=" 3674908348 "/>
        <s v=" 872830000 "/>
        <s v=" 94737-412791 "/>
        <s v=" 41675776 "/>
        <s v=" 4171749786 "/>
        <s v=" 54152226100 "/>
        <s v=" 3785180300 "/>
        <s v=" 5507432923085 "/>
        <s v=" 5507532102369 "/>
        <s v=" 8842470222 "/>
        <s v=" 10937131117425 "/>
        <s v=" 51503804912 "/>
        <s v=" 2421026340874 "/>
        <s v=" 28151365475 "/>
        <s v=" 24224031793877 "/>
        <s v=" 4259426222980 "/>
        <s v=" 15869801303980 "/>
        <s v=" 2423632252137 "/>
        <s v=" 28186151095 "/>
        <s v=" 3597694799990 "/>
        <s v=" 3597693188970 "/>
        <s v=" 23859555243960 "/>
        <s v=" 28225101991 "/>
        <s v=" 28226110492 "/>
        <s v=" 28224339991 "/>
        <s v=" 1372046069960 "/>
        <s v=" 3600439134000 "/>
        <s v=" 5560133715610 "/>
        <s v=" 130731259979 "/>
        <s v=" 24292102069587 "/>
        <s v=" 5564721070405 "/>
        <s v=" 2826939976 "/>
        <s v=" 2828422492 "/>
        <s v=" 2431338721718 "/>
        <s v=" 1094545119985 "/>
        <s v=" 2432175721718 "/>
        <s v=" 85006659980 "/>
        <s v=" 2434292172614 "/>
        <s v=" 3576357613980 "/>
        <s v=" 1372226058980 "/>
        <s v=" 2435341442709 "/>
        <s v=" 28346181990 "/>
        <s v=" 4365831992 "/>
        <s v=" 201453541450 "/>
        <s v=" 1094956412461 "/>
        <s v=" 2440034481146 "/>
        <s v=" 5673591734080 "/>
        <s v=" 6817059000 "/>
        <s v=" 28426187477 "/>
        <s v=" 2843164868 "/>
        <s v=" 1588467289990 "/>
        <s v=" 360099899990 "/>
        <s v=" 26351740886 "/>
        <s v=" 5707341660050 "/>
        <s v=" 3216173403 "/>
        <s v=" 97756-1070405 "/>
        <s v=" 89481202686 "/>
        <s v=" 935530000 "/>
        <s v=" 2449228470139 "/>
        <s v=" 109559267492 "/>
        <s v=" 3852179475 "/>
        <s v=" 28590149984 "/>
        <s v=" 115663754 "/>
        <s v=" 245341595815 "/>
        <s v=" 1095748149985 "/>
        <s v=" 4281570930105 "/>
        <s v=" 8979829111 "/>
        <s v=" 3904675669 "/>
        <s v=" 115719219 "/>
        <s v=" 5775253773303 "/>
        <s v=" 28717135982 "/>
        <s v=" 2870223992 "/>
        <s v=" 24067696485980 "/>
        <s v=" 37381818510 "/>
        <s v=" 1590502349990 "/>
        <s v=" 1590585759990 "/>
        <s v=" 473129900 "/>
        <s v=" 3614179518990 "/>
        <s v=" 28781127492 "/>
        <s v=" 2878263992 "/>
        <s v=" 2908439278589 "/>
        <s v=" 28843151957 "/>
        <s v=" 1591324279980 "/>
        <s v=" 1591309699990 "/>
        <s v=" 360563754990 "/>
        <s v=" 1591523699990 "/>
        <s v=" 5842241070405 "/>
        <s v=" 5842143048630 "/>
        <s v=" 584751219209 "/>
        <s v=" 5628409243 "/>
        <s v=" 360688574990 "/>
        <s v=" 18329990 "/>
        <s v=" 61467375523970 "/>
        <s v=" 61467373263980 "/>
        <s v=" 72429102864 "/>
        <s v=" 3607490341970 "/>
        <s v=" 24170741819981 "/>
        <s v=" 28963179978 "/>
        <s v=" 28977247466 "/>
        <s v=" 9023479511 "/>
        <s v=" 20239792233 "/>
        <s v=" 2474604586747 "/>
        <s v=" 29053127492 "/>
        <s v=" 1097142982446 "/>
        <s v=" 37921498319 "/>
        <s v=" 23732391971 "/>
        <s v=" 23733641510 "/>
        <s v=" 982330000 "/>
        <s v=" 5926512952466 "/>
        <s v=" 1858174767 "/>
        <s v=" 1842856000 "/>
        <s v=" 1097783149985 "/>
        <s v=" 3950176313 "/>
        <s v=" 44775776 "/>
        <s v=" 2485021790115 "/>
        <s v=" 56471648903 "/>
        <s v=" 16439138-74990 "/>
        <s v=" 3007388511 "/>
        <s v=" 4300090135970 "/>
        <s v=" 5964631765939 "/>
        <s v=" 5964622391900 "/>
        <s v=" 363212479990 "/>
        <s v=" 1159180951 "/>
        <s v=" 72828330602 "/>
        <s v=" 3635207169990 "/>
        <s v=" 26991747646 "/>
        <s v=" 1598548639991 "/>
        <s v=" 2946011992 "/>
        <s v=" 11046439991 "/>
        <s v=" 6026402779020 "/>
        <s v=" 92132190786 "/>
        <s v=" 2959731992 "/>
        <s v=" 1162245211 "/>
        <s v=" 38421349117 "/>
        <s v=" 2516245679410 "/>
        <s v=" 1399236650000 "/>
        <s v=" 6168001660050 "/>
        <s v=" 55697473800 "/>
        <s v=" 3764-473800 "/>
        <s v=" 14528688802950 "/>
        <s v=" 1047530000 "/>
        <s v=" 6175261139980 "/>
        <s v=" 155337880 "/>
        <s v=" 1924248700 "/>
        <s v=" 4023179983 "/>
        <s v=" 4801479984 "/>
        <s v=" 6201431174090 "/>
        <s v=" 369240776900 "/>
        <s v=" 56229473799 "/>
        <s v=" 29936382474 "/>
        <s v=" 2991771991 "/>
        <s v=" 29935722492 "/>
        <s v=" 468504007 "/>
        <s v=" 3202786481 "/>
        <s v=" 4318520935970 "/>
        <s v=" 27412109124 "/>
        <s v=" 475914235 "/>
        <s v=" 479144052 "/>
        <s v=" 2540475152171 "/>
        <s v=" 625200949981 "/>
        <s v=" 292955252976 "/>
        <s v=" 626040799991 "/>
        <s v=" 9283743218 "/>
        <s v=" 9283841495 "/>
        <s v=" 4901399992 "/>
        <s v=" 30405172484 "/>
        <s v=" 158852764473 "/>
        <s v=" 30473116984 "/>
        <s v=" 1105385239985 "/>
        <s v=" 38981419577 "/>
        <s v=" 632302709990 "/>
        <s v=" 56991648903 "/>
        <s v=" 485350048 "/>
        <s v=" 42675354059 "/>
        <s v=" 6343191195950 "/>
        <s v=" 4114183765 "/>
        <s v=" 19512540448 "/>
        <s v=" 2559369361795 "/>
        <s v=" 634824799989 "/>
        <s v=" 6348181604080 "/>
        <s v=" 1114730000 "/>
        <s v=" 30767211445 "/>
        <s v=" 427336134772 "/>
        <s v=" 18555563999 "/>
        <s v=" 6364001195950 "/>
        <s v=" 4331861435970 "/>
        <s v=" 5051825207 "/>
        <s v=" 640210936688 "/>
        <s v=" 144843817150 "/>
        <s v=" 144843914160 "/>
        <s v=" 373407139900 "/>
        <s v=" 3178062468 "/>
        <s v=" 9409653457 "/>
        <s v=" 6415932140810 "/>
        <s v=" 1606975659990 "/>
        <s v=" 3182622492 "/>
        <s v=" 31827235595 "/>
        <s v=" 1170460685 "/>
        <s v=" 11289017980 "/>
        <s v=" 2572507602817 "/>
        <s v=" 117188001 "/>
        <s v=" 204649969000 "/>
        <s v=" 6441141787990 "/>
        <s v=" 31945404968 "/>
        <s v=" 76689454071 "/>
        <s v=" 80172331624 "/>
        <s v=" 39511376381 "/>
        <s v=" 3591896421 "/>
        <s v=" 32028207712 "/>
        <s v=" 1254300971 "/>
        <s v=" 4181190050 "/>
        <s v=" 1109201127479 "/>
        <s v=" 25352848351 "/>
        <s v=" 1174930000 "/>
        <s v=" 25882011094474 "/>
        <s v=" 6488021195950 "/>
        <s v=" 375125085990 "/>
        <s v=" 4350329936020 "/>
        <s v=" 1614289399990 "/>
        <s v=" 32207404023 "/>
        <s v=" 25476245023 "/>
        <s v=" 3718567278 "/>
        <s v=" 8124451138372 "/>
        <s v=" 812446185391 "/>
        <s v=" 3226567982 "/>
        <s v=" 25545310007 "/>
        <s v=" 2597260721718 "/>
        <s v=" 2597258296390 "/>
        <s v=" 6567372664080 "/>
        <s v=" 3678185189 "/>
        <s v=" 32351407965 "/>
        <s v=" 3235031992 "/>
        <s v=" 6653138930 "/>
        <s v=" 1149774719980 "/>
        <s v=" 11162601128960 "/>
        <s v=" 81822420976 "/>
        <s v=" 1180173609 "/>
        <s v=" 16145731839960 "/>
        <s v=" 7911454999 "/>
        <s v=" 7910454999 "/>
        <s v=" 1507-454999 "/>
        <s v=" 25638501267 "/>
        <s v=" 758344491 "/>
        <s v=" 260175188887 "/>
        <s v=" 14854739599970 "/>
        <s v=" 1616001754980 "/>
        <s v=" 101414999 "/>
        <s v=" 672476960 "/>
        <s v=" 95470224574 "/>
        <s v=" 755201572 "/>
        <s v=" 1183100567 "/>
        <s v=" 6584441366688 "/>
        <s v=" 6584401439970 "/>
        <s v=" 32530110568 "/>
        <s v=" 3253152784 "/>
        <s v=" 545100353 "/>
        <s v=" 546721240 "/>
        <s v=" 24224550800 "/>
        <s v=" 6811201970 "/>
        <s v=" 2606070302174 "/>
        <s v=" 3806101124 "/>
        <s v=" 3807313159 "/>
        <s v=" 2851223868 "/>
        <s v=" 2852101438 "/>
        <s v=" 32610506528 "/>
        <s v=" 55947178500 "/>
        <s v=" 50231111992 "/>
        <s v=" 5022367986 "/>
        <s v=" 757500954 "/>
        <s v=" 218768243 "/>
        <s v=" 871-68243 "/>
        <s v=" 11157523535960 "/>
        <s v=" 2101298528 "/>
        <s v=" 2093893242 "/>
        <s v=" 39971889263 "/>
        <s v=" 2611571658771 "/>
        <s v=" 2870311321 "/>
        <s v=" 219171715 "/>
        <s v=" 7758470750 "/>
        <s v=" 77582316409 "/>
        <s v=" 1217630000 "/>
        <s v=" 7009181929 "/>
        <s v=" 103430839 "/>
        <s v=" 32748353178 "/>
        <s v=" 2957761166560 "/>
        <s v=" 53941111992 "/>
        <s v=" 95702906516 "/>
        <s v=" 565916235 "/>
        <s v=" 56689032 "/>
        <s v=" 4234192090 "/>
        <s v=" 32885149955 "/>
        <s v=" 7258251949 "/>
        <s v=" 261361040851 "/>
        <s v=" 95884294934 "/>
        <s v=" 215921019906 "/>
        <s v=" 1189983952 "/>
        <s v=" 262259161147 "/>
        <s v=" 4361681235970 "/>
        <s v=" 3300017583 "/>
        <s v=" 5681824407 "/>
        <s v=" 3915307989 "/>
        <s v=" 33051202956 "/>
        <s v=" 33052254983 "/>
        <s v=" 814132159774 "/>
        <s v=" 7780864310 "/>
        <s v=" 2624930303024 "/>
        <s v=" 6682931749979 "/>
        <s v=" 6685912569970 "/>
        <s v=" 6685902279960 "/>
        <s v=" 38304112509980 "/>
        <s v=" 3310531992 "/>
        <s v=" 86701295057 "/>
        <s v=" 2217188239 "/>
        <s v=" 668707799989 "/>
        <s v=" 29262881133 "/>
        <s v=" 33202223952 "/>
        <s v=" 96123336290 "/>
        <s v=" 984299900 "/>
        <s v=" 6688471699980 "/>
        <s v=" 78003475960 "/>
        <s v=" 33250151483 "/>
        <s v=" 84662526835 "/>
        <s v=" 16215591319980 "/>
        <s v=" 2633188505756 "/>
        <s v=" 379905589990 "/>
        <s v=" 672614179980 "/>
        <s v=" 6726181299991 "/>
        <s v=" 22215800 "/>
        <s v=" 33304146975 "/>
        <s v=" 5588831992 "/>
        <s v=" 4091715300 "/>
        <s v=" 3946139954 "/>
        <s v=" 24512435140980 "/>
        <s v=" 2224141520 "/>
        <s v=" 2225154203 "/>
        <s v=" 895-141520 "/>
        <s v=" 894-188239 "/>
        <s v=" 33327290166 "/>
        <s v=" 815020784327 "/>
        <s v=" 93931314950 "/>
        <s v=" 586719200 "/>
        <s v=" 1195545948 "/>
        <s v=" 1194589467 "/>
        <s v=" 62-589467 "/>
        <s v=" 672913179980 "/>
        <s v=" 1281830000 "/>
        <s v=" 2641044420615 "/>
        <s v=" 3804252759980 "/>
        <s v=" 4288202975 "/>
        <s v=" 815234420824 "/>
        <s v=" 3808597399980 "/>
        <s v=" 207315484500 "/>
        <s v=" 15011508224970 "/>
        <s v=" 3354917592 "/>
        <s v=" 3793766399980 "/>
        <s v=" 17647257-399980 "/>
        <s v=" 1628489799980 "/>
        <s v=" 4390713535970 "/>
        <s v=" 564170181 "/>
        <s v=" 1200213081 "/>
        <s v=" 150134471099950 "/>
        <s v=" 40582391526 "/>
        <s v=" 120299960 "/>
        <s v=" 2654966156811 "/>
        <s v=" 84377350 "/>
        <s v=" 5678831992 "/>
        <s v=" 595281377 "/>
        <s v=" 24943800012 "/>
        <s v=" 33939310967 "/>
        <s v=" 513492810864 "/>
        <s v=" 29381885555 "/>
        <s v=" 26570721398715 "/>
        <s v=" 400397482 "/>
        <s v=" 6325751539980 "/>
        <s v=" 816081397392 "/>
        <s v=" 816095397392 "/>
        <s v=" 31526-397392 "/>
        <s v=" 4382131779850 "/>
        <s v=" 4277391353870 "/>
        <s v=" 83470362743 "/>
        <s v=" 6744653152565 "/>
        <s v=" 106431775 "/>
        <s v=" 34167119985 "/>
        <s v=" 16304581139990 "/>
        <s v=" 2659877741726 "/>
        <s v=" 674702949981 "/>
        <s v=" 290696124913 "/>
        <s v=" 1630705657980 "/>
        <s v=" 16305601099990 "/>
        <s v=" 21062296117 "/>
        <s v=" 5982853733 "/>
        <s v=" 3857079349990 "/>
        <s v=" 9726943911 "/>
        <s v=" 97268129296 "/>
        <s v=" 83738115755 "/>
        <s v=" 2663072706267 "/>
        <s v=" 3858273729990 "/>
        <s v=" 41193889447 "/>
        <s v=" 1631207499990 "/>
        <s v=" 2666602154035 "/>
        <s v=" 34332173445 "/>
        <s v=" 2978233220683 "/>
        <s v=" 8167741359573 "/>
        <s v=" 994359900 "/>
        <s v=" 675524699990 "/>
        <s v=" 675558699990 "/>
        <s v=" 110554-699990 "/>
        <s v=" 4030411373 "/>
        <s v=" 4339203605 "/>
        <s v=" 9009-15192 "/>
        <s v=" 5747479984 "/>
        <s v=" 5748831992 "/>
        <s v=" 629114835 "/>
        <s v=" 4056419952 "/>
        <s v=" 26701601313596 "/>
        <s v=" 22207312092 "/>
        <s v=" 2979507220683 "/>
        <s v=" 270201000811 "/>
        <s v=" 1354230000 "/>
        <s v=" 120817255 "/>
        <s v=" 3862659659970 "/>
        <s v=" 34414722492 "/>
        <s v=" 861477980 "/>
        <s v=" 6760872639970 "/>
        <s v=" 6760891569980 "/>
        <s v=" 44217254059 "/>
        <s v=" 442142225875 "/>
        <s v=" 1633174959980 "/>
        <s v=" 6762441759980 "/>
        <s v=" 4403175335970 "/>
        <s v=" 3444815192 "/>
        <s v=" 34449220983 "/>
        <s v=" 676337179980 "/>
        <s v=" 6763751799970 "/>
        <s v=" 2895815-434980 "/>
        <s v=" 34513251962 "/>
        <s v=" 345151104966 "/>
        <s v=" 97754113650 "/>
        <s v=" 18347551-729990 "/>
        <s v=" 22279311985 "/>
        <s v=" 676557409680 "/>
        <s v=" 676569799991 "/>
        <s v=" 4058359896 "/>
        <s v=" 15380446419990 "/>
        <s v=" 34593111365 "/>
        <s v=" 517370553934 "/>
        <s v=" 676737179690 "/>
        <s v=" 34632110720 "/>
        <s v=" 97890175644 "/>
        <s v=" 4935399980 "/>
        <s v=" 2680798589804 "/>
        <s v=" 56974239990 "/>
        <s v=" 121334510 "/>
        <s v=" 6771512959961 "/>
        <s v=" 817822645524 "/>
        <s v=" 84267135691 "/>
        <s v=" 4132275961 "/>
        <s v=" 443675346101 "/>
        <s v=" 25356611282 "/>
        <s v=" 25353800000 "/>
        <s v=" 592-800000 "/>
        <s v=" 2985497131681 "/>
        <s v=" 893777980 "/>
        <s v=" 730283074 "/>
        <s v=" 4136272980 "/>
        <s v=" 677322799989 "/>
        <s v=" 390041779990 "/>
        <s v=" 390040799990 "/>
        <s v=" 7218119981 "/>
        <s v=" 34740199645 "/>
        <s v=" 21516615719 "/>
        <s v=" 5731182673 "/>
        <s v=" 304064179628 "/>
        <s v=" 390059239900 "/>
        <s v=" 58441111992 "/>
        <s v=" 3986767311806 "/>
        <s v=" 44432661512 "/>
        <s v=" 2686992398789 "/>
        <s v=" 4165265948 "/>
        <s v=" 41783486898 "/>
        <s v=" 34904313119 "/>
        <s v=" 5903153186 "/>
        <s v=" 1568646296 "/>
        <s v=" 1570627000 "/>
        <s v=" 62-646296 "/>
        <s v=" 3921670799980 "/>
        <s v=" 3921671329990 "/>
        <s v=" 3921672359990 "/>
        <s v=" 392171677890 "/>
        <s v=" 4404207043 "/>
        <s v=" 21641424001 "/>
        <s v=" 25550696872 "/>
        <s v=" 2695164183644 "/>
        <s v=" 18547229-80889 "/>
        <s v=" 209034969000 "/>
        <s v=" 1638348629970 "/>
        <s v=" 27800781884 "/>
        <s v=" 26989731536014 "/>
        <s v=" 35074277448 "/>
        <s v=" 9492427879 "/>
        <s v=" 6783839189851 "/>
        <s v=" 3937831399980 "/>
        <s v=" 35199199475 "/>
        <s v=" 1230256149990 "/>
        <s v=" 818762856473 "/>
        <s v=" 12882760986 "/>
        <s v=" 1424730000 "/>
        <s v=" 18625523-333980 "/>
        <s v=" 4419046435970 "/>
        <s v=" 98563598265 "/>
        <s v=" 9857043316 "/>
        <s v=" 12552347811 "/>
        <s v=" 6577399992 "/>
        <s v=" 2705378551840 "/>
        <s v=" 3940328809990 "/>
        <s v=" 394036577890 "/>
        <s v=" 35389606881 "/>
        <s v=" 35445407468 "/>
        <s v=" 28059490047 "/>
        <s v=" 86148275209 "/>
        <s v=" 4128399730 "/>
        <s v=" 35569152410 "/>
        <s v=" 521282111111 "/>
        <s v=" 2993888647049 "/>
        <s v=" 819179568888 "/>
        <s v=" 627501090 "/>
        <s v=" 6261824259 "/>
        <s v=" 6791973239959 "/>
        <s v=" 3942712219980 "/>
        <s v=" 3942811289980 "/>
        <s v=" 3942812353980 "/>
        <s v=" 35615239964 "/>
        <s v=" 15559249799980 "/>
        <s v=" 8237528000 "/>
        <s v=" 86238128620 "/>
        <s v=" 5139216 "/>
        <s v=" 6795363239959 "/>
        <s v=" 3944654353980 "/>
        <s v=" 3582687101 "/>
        <s v=" 3582489985 "/>
        <s v=" 35828132765 "/>
        <s v=" 6172163117 "/>
        <s v=" 3945103151790 "/>
        <s v=" 2996003118829 "/>
        <s v=" 98877174771 "/>
        <s v=" 446873206471 "/>
        <s v=" 51422783 "/>
        <s v=" 4171578045 "/>
        <s v=" 10393-87101 "/>
        <s v=" 680083599990 "/>
        <s v=" 819622420824 "/>
        <s v=" 401870943413 "/>
        <s v=" 8640938582 "/>
        <s v=" 995341900 "/>
        <s v=" 1226319491 "/>
        <s v=" 139411260030 "/>
        <s v=" 36009188953 "/>
        <s v=" 272215292563 "/>
        <s v=" 36046199993 "/>
        <s v=" 3970486-1244 "/>
        <s v=" 42284497033 "/>
        <s v=" 28393232075 "/>
        <s v=" 4276370960 "/>
        <s v=" 691602223060 "/>
        <s v=" 8199111243264 "/>
        <s v=" 69168773070 "/>
        <s v=" 209433484500 "/>
        <s v=" 1471730000 "/>
        <s v=" 3000312118829 "/>
        <s v=" 73779593315 "/>
        <s v=" 4439413335970 "/>
        <s v=" 3629439984 "/>
        <s v=" 632719679 "/>
        <s v=" 3636187984 "/>
        <s v=" 67311087185 "/>
        <s v=" 73781022686 "/>
        <s v=" 36370483910 "/>
        <s v=" 57548226100 "/>
        <s v=" 644566679990 "/>
        <s v=" 52522783 "/>
        <s v=" 3959057129990 "/>
        <s v=" 6415285600 "/>
        <s v=" 644598331980 "/>
        <s v=" 525296211176 "/>
        <s v=" 99460184976 "/>
        <s v=" 6925923599970 "/>
        <s v=" 100652261000 "/>
        <s v=" 156697501519960 "/>
        <s v=" 6511181602 "/>
        <s v=" 6361826015 "/>
        <s v=" 6926581759980 "/>
        <s v=" 692664599990 "/>
        <s v=" 33592899051 "/>
        <s v=" 263061200960 "/>
        <s v=" 397061592990 "/>
        <s v=" 57960372 "/>
        <s v=" 22633156813 "/>
        <s v=" 273750792563 "/>
        <s v=" 36617229552 "/>
        <s v=" 4517199808 "/>
        <s v=" 692948659970 "/>
        <s v=" 142062618030 "/>
        <s v=" 3971654467990 "/>
        <s v=" 4050795716583 "/>
        <s v=" 397208018320 "/>
        <s v=" 101272760800 "/>
        <s v=" 36683131977 "/>
        <s v=" 4383174-82 "/>
        <s v=" 6930592959960 "/>
        <s v=" 42712645976 "/>
        <s v=" 14245412250 "/>
        <s v=" 4282199267 "/>
        <s v=" 99731245111 "/>
        <s v=" 452590304209 "/>
        <s v=" 142712200025 "/>
        <s v=" 1529930000 "/>
        <s v=" 18223920 "/>
        <s v=" 142992618030 "/>
        <s v=" 5453-2200025 "/>
        <s v=" 3975495929980 "/>
        <s v=" 36834126384 "/>
        <s v=" 4575967140 "/>
        <s v=" 28838935604 "/>
        <s v=" 6656319983 "/>
        <s v=" 44919301299991 "/>
        <s v=" 2653015000 "/>
        <s v=" 143301099980 "/>
        <s v=" 14346813830 "/>
        <s v=" 4455399735970 "/>
        <s v=" 36940207976 "/>
        <s v=" 22331380010 "/>
        <s v=" 693857829990 "/>
        <s v=" 3696215992 "/>
        <s v=" 693931469991 "/>
        <s v=" 646665169990 "/>
        <s v=" 143991260030 "/>
        <s v=" 529687111276 "/>
        <s v=" 6788123785 "/>
        <s v=" 28986904594 "/>
        <s v=" 100119114097 "/>
        <s v=" 3271279836 "/>
        <s v=" 1445169990 "/>
        <s v=" 37073114230 "/>
        <s v=" 4013037174990 "/>
        <s v=" 3015367150488 "/>
        <s v=" 646770344470 "/>
        <s v=" 4082119510045 "/>
        <s v=" 8820445020 "/>
        <s v=" 8821445020 "/>
        <s v=" 410513781616 "/>
        <s v=" 2756500146545 "/>
        <s v=" 33108139 "/>
        <s v=" 694720599990 "/>
        <s v=" 37222107945 "/>
        <s v=" 13993282990 "/>
        <s v=" 6948121199990 "/>
        <s v=" 100425280804 "/>
        <s v=" 57914794920 "/>
        <s v=" 4632504569 "/>
        <s v=" 4625968772 "/>
        <s v=" 1596230000 "/>
        <s v=" 4517495694190 "/>
        <s v=" 40495121065960 "/>
        <s v=" 2765331115192 "/>
        <s v=" 145912618030 "/>
        <s v=" 4050196179990 "/>
        <s v=" 4050190179990 "/>
        <s v=" 100730122850 "/>
        <s v=" 4474633935970 "/>
        <s v=" 3020772197456 "/>
        <s v=" 6997142800 "/>
        <s v=" 33091320900 "/>
        <s v=" 4148924 "/>
        <s v=" 146212618030 "/>
        <s v=" 5709-2618030 "/>
        <s v=" 37472239985 "/>
        <s v=" 6956022399980 "/>
        <s v=" 6957061699979 "/>
        <s v=" 539404711386 "/>
        <s v=" 69853935975 "/>
        <s v=" 100933453859 "/>
        <s v=" 6531630643 "/>
        <s v=" 43671780718 "/>
        <s v=" 146572618030 "/>
        <s v=" 3764071983 "/>
        <s v=" 43681780718 "/>
        <s v=" 708187599990 "/>
        <s v=" 286708318900 "/>
        <s v=" 286708418900 "/>
        <s v=" 3770757584 "/>
        <s v=" 508-1780718 "/>
        <s v=" 23240215992 "/>
        <s v=" 3777547983 "/>
        <s v=" 657799298 "/>
        <s v=" 412948597003 "/>
        <s v=" 639747-45020 "/>
        <s v=" 2780947399008 "/>
        <s v=" 708664979971 "/>
        <s v=" 4597165-264 "/>
        <s v=" 4602238-423 "/>
        <s v=" 21143792233 "/>
        <s v=" 37911119985 "/>
        <s v=" 3791947992 "/>
        <s v=" 1911547000 "/>
        <s v=" 4724940140 "/>
        <s v=" 4725489656 "/>
        <s v=" 27202768697 "/>
        <s v=" 38131294970 "/>
        <s v=" 4483144435970 "/>
        <s v=" 3813919199 "/>
        <s v=" 1683339999 "/>
        <s v=" 44251991976 "/>
        <s v=" 7095192459970 "/>
        <s v=" 335776160 "/>
        <s v=" 27334420930 "/>
        <s v=" 2661-1320900 "/>
        <s v=" 709707579991 "/>
        <s v=" 544568811476 "/>
        <s v=" 6127245 "/>
        <s v=" 1240141693 "/>
        <s v=" 1677946648 "/>
        <s v=" 71241279991 "/>
        <s v=" 3839194367 "/>
        <s v=" 23469159984 "/>
        <s v=" 24074-201952 "/>
        <s v=" 423726336337 "/>
        <s v=" 7102275399920 "/>
        <s v=" 426013561679 "/>
        <s v=" 38502191985 "/>
        <s v=" 747274438541 "/>
        <s v=" 18066233240 "/>
        <s v=" 46362471509 "/>
        <s v=" 38616593233 "/>
        <s v=" 48661028088 "/>
        <s v=" 101938816398 "/>
        <s v=" 3866157602 "/>
        <s v=" 13300-57602 "/>
        <s v=" 32912351415 "/>
        <s v=" 32902351415 "/>
        <s v=" 282-2351415 "/>
        <s v=" 1740339999 "/>
        <s v=" 4505969335970 "/>
        <s v=" 2081547000 "/>
        <s v=" 8539566 "/>
        <s v=" 44762560306 "/>
        <s v=" 150952618030 "/>
        <s v=" 453079566 "/>
        <s v=" 38812179978 "/>
        <s v=" 23614895970 "/>
        <s v=" 102118425639 "/>
        <s v=" 33132385212 "/>
        <s v=" 552406311666 "/>
        <s v=" 4701557118 "/>
        <s v=" 91691133754 "/>
        <s v=" 4536180680 "/>
        <s v=" 38893333545 "/>
        <s v=" 2778710 "/>
        <s v=" 2816855134081 "/>
        <s v=" 7632508672927 "/>
        <s v=" 102348143625 "/>
        <s v=" 9427986 "/>
        <s v=" 15201387903 "/>
        <s v=" 38974171184 "/>
        <s v=" 7226431984 "/>
        <s v=" 91061843776 "/>
        <s v=" 7633547079880 "/>
        <s v=" 4782012-253 "/>
        <s v=" 427096012003 "/>
        <s v=" 273481059624 "/>
        <s v=" 282058292527 "/>
        <s v=" 4946128511 "/>
        <s v=" 7002876563 "/>
        <s v=" 28979327508 "/>
        <s v=" 212913318285 "/>
        <s v=" 750649739105 "/>
        <s v=" 466009361219 "/>
        <s v=" 466494638907 "/>
        <s v=" 45362068426 "/>
        <s v=" 39177169970 "/>
        <s v=" 18819426020 "/>
        <s v=" 7021705141 "/>
        <s v=" 4961990336 "/>
        <s v=" 768230841 "/>
        <s v=" 76774813769849 "/>
        <s v=" 1792539999 "/>
        <s v=" 328537985 "/>
        <s v=" 489228990 "/>
        <s v=" 39532137569 "/>
        <s v=" 10276071781 "/>
        <s v=" 4673661285301 "/>
        <s v=" 4522830428428 "/>
        <s v=" 39536944885 "/>
        <s v=" 4611506816 "/>
        <s v=" 3954874993 "/>
        <s v=" 7683852209950 "/>
        <s v=" 396611919839 "/>
        <s v=" 92389206460 "/>
        <s v=" 9239197747 "/>
        <s v=" 7232876563 "/>
        <s v=" 154515052633 "/>
        <s v=" 7335895984 "/>
        <s v=" 557155211825 "/>
        <s v=" 7685615199960 "/>
        <s v=" 3991693555 "/>
        <s v=" 7272741505 "/>
        <s v=" 102940117067 "/>
        <s v=" 1042624485 "/>
        <s v=" 2841395340836 "/>
        <s v=" 59283452200 "/>
        <s v=" 105874828 "/>
        <s v=" 468446662179 "/>
        <s v=" 3351046468 "/>
        <s v=" 432059102693 "/>
        <s v=" 7979164025 "/>
        <s v=" 40241342368 "/>
        <s v=" 754048339684 "/>
        <s v=" 19289233240 "/>
        <s v=" 103154114097 "/>
        <s v=" 109462124150 "/>
        <s v=" 50441121448 "/>
        <s v=" 188503476160 "/>
        <s v=" 1850739999 "/>
        <s v=" 2847930629086 "/>
        <s v=" 7729012479910 "/>
        <s v=" 338171360 "/>
        <s v=" 4668135510 "/>
        <s v=" 4060651992 "/>
        <s v=" 16810160 "/>
        <s v=" 4535459110990 "/>
        <s v=" 46002031858 "/>
        <s v=" 817447600 "/>
        <s v=" 24238319967 "/>
        <s v=" 103396162867 "/>
        <s v=" 655-386 "/>
        <s v=" 40934902897 "/>
        <s v=" 59622399700 "/>
        <s v=" 7752451499980 "/>
        <s v=" 37199999 "/>
        <s v=" 562905011964 "/>
        <s v=" 8243390739 "/>
        <s v=" 472589759194 "/>
        <s v=" 7758504139940 "/>
        <s v=" 41169195935 "/>
        <s v=" 4297395280000 "/>
        <s v=" 4297401760000 "/>
        <s v=" 5414891-40 "/>
        <s v=" 103580851278 "/>
        <s v=" 82311486800 "/>
        <s v=" 86191499935 "/>
        <s v=" 435422658201 "/>
        <s v=" 15848629530 "/>
        <s v=" 38769494397 "/>
        <s v=" 41395329509 "/>
        <s v=" 41424139984 "/>
        <s v=" 4746591780040 "/>
        <s v=" 31179251996 "/>
        <s v=" 103700418342 "/>
        <s v=" 757275059871 "/>
        <s v=" 345671972 "/>
        <s v=" 32817126168100 "/>
        <s v=" 32817026168100 "/>
        <s v=" 46712241729 "/>
        <s v=" 20017249305 "/>
        <s v=" 7863665089930 "/>
        <s v=" 1906327229551 "/>
        <s v=" 988061368500 "/>
        <s v=" 129309967 "/>
        <s v=" 28655641088 "/>
        <s v=" 17840145 "/>
        <s v=" 475744201740 "/>
        <s v=" 4265123549990 "/>
        <s v=" 51221089384 "/>
        <s v=" 59852273700 "/>
        <s v=" 1929839999 "/>
        <s v=" 44407489075 "/>
        <s v=" 4559385710990 "/>
        <s v=" 191515738080 "/>
        <s v=" 104006144560 "/>
        <s v=" 42259658982 "/>
        <s v=" 8655229999 "/>
        <s v=" 7991823004 "/>
        <s v=" 25458235117 "/>
        <s v=" 567441312079 "/>
        <s v=" 75941855986 "/>
        <s v=" 53799158291 "/>
        <s v=" 5382601581 "/>
        <s v=" 80-99158291 "/>
        <s v=" 7928795859921 "/>
        <s v=" 4761327373 "/>
        <s v=" 42355674844 "/>
        <s v=" 142331954 "/>
        <s v=" 353254092 "/>
        <s v=" 858477124 "/>
        <s v=" 161032035060 "/>
        <s v=" 6638-2035060 "/>
        <s v=" 5595368-519 "/>
        <s v=" 2874663513310 "/>
        <s v=" 7977202599980 "/>
        <s v=" 4260195966 "/>
        <s v=" 9451899140363 "/>
        <s v=" 161464070120 "/>
        <s v=" 438910509770 "/>
        <s v=" 79881112269847 "/>
        <s v=" 24612489736 "/>
        <s v=" 760770460463 "/>
        <s v=" 47352854718 "/>
        <s v=" 4815451703 "/>
        <s v=" 20631233240 "/>
        <s v=" 10758473424 "/>
        <s v=" 42786499924 "/>
        <s v=" 104437842964 "/>
        <s v=" 157678911 "/>
        <s v=" 836384462 "/>
        <s v=" 21338758 "/>
        <s v=" 2070213744 "/>
        <s v=" 51851039536 "/>
        <s v=" 211332-26168100 "/>
        <s v=" 211326-26168100 "/>
        <s v=" 8740394001 "/>
        <s v=" 1991839999 "/>
        <s v=" 162744740390 "/>
        <s v=" 2557355614 "/>
        <s v=" 4572574510990 "/>
        <s v=" 78483119966 "/>
        <s v=" 317822022206 "/>
        <s v=" 104591169389 "/>
        <s v=" 80458410459868 "/>
        <s v=" 1269904400 "/>
        <s v=" 49041171959 "/>
        <s v=" 4903186270 "/>
        <s v=" 256455148 "/>
        <s v=" 43077927549 "/>
        <s v=" 43040198043 "/>
        <s v=" 430761103541 "/>
        <s v=" 15038-1103541 "/>
        <s v=" 110061211283 "/>
        <s v=" 725745600 "/>
        <s v=" 60465159460 "/>
        <s v=" 7879215992 "/>
        <s v=" 49291434462 "/>
        <s v=" 102893226710 "/>
        <s v=" 80922219799778 "/>
        <s v=" 446381022949 "/>
        <s v=" 1642312454800 "/>
        <s v=" 434632882805 "/>
        <s v=" 5714418-29 "/>
        <s v=" 11142790083 "/>
        <s v=" 174559947 "/>
        <s v=" 103267869910 "/>
        <s v=" 764152961231 "/>
        <s v=" 483388351726 "/>
        <s v=" 8612157422 "/>
        <s v=" 47953964748 "/>
        <s v=" 21640233240 "/>
        <s v=" 31975397748 "/>
        <s v=" 115181764306 "/>
        <s v=" 25119577 "/>
        <s v=" 52481117344 "/>
        <s v=" 2155613744 "/>
        <s v=" 2055539999 "/>
        <s v=" 7928839975 "/>
        <s v=" 178345927 "/>
        <s v=" 96471689174 "/>
        <s v=" 82574210609829 "/>
        <s v=" 35061181643 "/>
        <s v=" 8772024943 "/>
        <s v=" 103883316074 "/>
        <s v=" 11613571200 "/>
        <s v=" 575585112384 "/>
        <s v=" 84500000 "/>
        <s v=" 85500000 "/>
        <s v=" 6-500000 "/>
        <s v=" 79822559983 "/>
        <s v=" 2193920706 "/>
        <s v=" 8301253999920 "/>
        <s v=" 60824273700 "/>
        <s v=" 167343798520 "/>
        <s v=" 167334604590 "/>
        <s v=" 449362611113 "/>
        <s v=" 105579453309 "/>
        <s v=" 97148305654 "/>
        <s v=" 767638262041 "/>
        <s v=" 44561827234 "/>
        <s v=" 49593270979 "/>
        <s v=" 53651475000 "/>
        <s v=" 22390254660 "/>
        <s v=" 907123305603 "/>
        <s v=" 53111138488 "/>
        <s v=" 2124039999 "/>
        <s v=" 489205305134 "/>
        <s v=" 756724800 "/>
        <s v=" 375374986 "/>
        <s v=" 2310113744 "/>
        <s v=" 4609436610990 "/>
        <s v=" 45196414175 "/>
        <s v=" 105913766132 "/>
        <s v=" 118285747700 "/>
        <s v=" 84168121664220 "/>
        <s v=" 581202612482 "/>
        <s v=" 35882585092 "/>
        <s v=" 1272772334 "/>
        <s v=" 127498937 "/>
        <s v=" 11850589050 "/>
        <s v=" 151175944 "/>
        <s v=" 118572990000 "/>
        <s v=" 118582990000 "/>
        <s v=" 118592990000 "/>
        <s v=" 118602990000 "/>
        <s v=" 4533659976 "/>
        <s v=" 2475057500 "/>
        <s v=" 120352465353 "/>
        <s v=" 12783013180 "/>
        <s v=" 4543431992 "/>
        <s v=" 454323783634 "/>
        <s v=" 84492834514624 "/>
        <s v=" 45474139944 "/>
        <s v=" 453178701415 "/>
        <s v=" 8498672672980 "/>
        <s v=" 2171924410 "/>
        <s v=" 771233162622 "/>
        <s v=" 173758818 "/>
        <s v=" 23173333200 "/>
        <s v=" 122592499000 "/>
        <s v=" 53781073784 "/>
        <s v=" 106379312840 "/>
        <s v=" 98451773755 "/>
        <s v=" 45734411804 "/>
        <s v=" 35912850 "/>
        <s v=" 89201620001 "/>
        <s v=" 2183239999 "/>
        <s v=" 85547521129709 "/>
        <s v=" 2938954245351 "/>
        <s v=" 52535513364 "/>
        <s v=" 45900155977 "/>
        <s v=" 4590247983 "/>
        <s v=" 4622242610990 "/>
        <s v=" 1065251169389 "/>
        <s v=" 272011637421 "/>
        <s v=" 994726035773 "/>
        <s v=" 105701872176 "/>
        <s v=" 1282290860 "/>
        <s v=" 46039277306 "/>
        <s v=" 106570258563 "/>
        <s v=" 4607344984 "/>
        <s v=" 4607295926 "/>
        <s v=" 2543332000 "/>
        <s v=" 8595633269959 "/>
        <s v=" 994921167352 "/>
        <s v=" 99499775656 "/>
        <s v=" 8600236119911 "/>
        <s v=" 46178159984 "/>
        <s v=" 585710812558 "/>
        <s v=" 332711213165 "/>
        <s v=" 50412774912 "/>
        <s v=" 4629213592 "/>
        <s v=" 12485558110 "/>
        <s v=" 2430613744 "/>
        <s v=" 5379478036 "/>
        <s v=" 8651092901 "/>
        <s v=" 264065890 "/>
        <s v=" 27369169932 "/>
        <s v=" 8630462319920 "/>
        <s v=" 4651271924 "/>
        <s v=" 274101096476 "/>
        <s v=" 36696714137 "/>
        <s v=" 66-1092901 "/>
        <s v=" 459952662365 "/>
        <s v=" 8701092901 "/>
        <s v=" 8644812319920 "/>
        <s v=" 141675-2319920 "/>
        <s v=" 5404543355 "/>
        <s v=" 274231019955 "/>
        <s v=" 8374262650445 "/>
        <s v=" 791070000 "/>
        <s v=" 774857042262 "/>
        <s v=" 23935333200 "/>
        <s v=" 1295202776 "/>
        <s v=" 1294193054 "/>
        <s v=" 2005399383418 "/>
        <s v=" 46969807817 "/>
        <s v=" 2536813744 "/>
        <s v=" 104431535871 "/>
        <s v=" 275163763273 "/>
        <s v=" 33594934011 "/>
        <s v=" 2256739999 "/>
        <s v=" 3852969268 "/>
        <s v=" 54981315652 "/>
        <s v=" 4223856 "/>
        <s v=" 4645303210990 "/>
        <s v=" 86766119303840 "/>
        <s v=" 50964633384 "/>
        <s v=" 91026120 "/>
        <s v=" 590221012663 "/>
        <s v=" 1218711490000 "/>
        <s v=" 121862990000 "/>
        <s v=" 121922729860 "/>
        <s v=" 122009990000 "/>
        <s v=" 1220111490000 "/>
        <s v=" 66384116313 "/>
        <s v=" 87084711832991 "/>
        <s v=" 10537951942 "/>
        <s v=" 4619043911 "/>
        <s v=" 6845729-36 "/>
        <s v=" 9035386443 "/>
        <s v=" 122986474553 "/>
        <s v=" 46409326271 "/>
        <s v=" 780180021747 "/>
        <s v=" 37293877638 "/>
        <s v=" 8726171285200 "/>
        <s v=" 28970940100 "/>
        <s v=" 28968940100 "/>
        <s v=" 24759333200 "/>
        <s v=" 47556158838 "/>
        <s v=" 123859586786980 "/>
        <s v=" 14335673403910 "/>
        <s v=" 107810295138 "/>
        <s v=" 2636413744 "/>
        <s v=" 179703601643960 "/>
        <s v=" 4782090 "/>
        <s v=" 827331112560 "/>
        <s v=" 434690503980 "/>
        <s v=" 4760920228 "/>
        <s v=" 124236465923 "/>
        <s v=" 57946656 "/>
        <s v=" 2335439999 "/>
        <s v=" 4664844010990 "/>
        <s v=" 5489925-2719960 "/>
        <s v=" 8757361349990 "/>
        <s v=" 8757351349990 "/>
        <s v=" 2674160940 "/>
        <s v=" 7652645903814 "/>
        <s v=" 51658727422 "/>
        <s v=" 2031593191709 "/>
        <s v=" 100333900477 "/>
        <s v=" 502604609555 "/>
        <s v=" 10640719880 "/>
        <s v=" 278882541406 "/>
        <s v=" 839836464321 "/>
        <s v=" 218683339504 "/>
        <s v=" 876418829990 "/>
        <s v=" 595121612718 "/>
        <s v=" 4463283244970 "/>
        <s v=" 279171282307 "/>
        <s v=" 2195200 "/>
        <s v=" 6144551980 "/>
        <s v=" 90411343976 "/>
        <s v=" 467065341310 "/>
        <s v=" 10835932846 "/>
        <s v=" 10704759935 "/>
        <s v=" 106140972447 "/>
        <s v=" 214813420381 "/>
        <s v=" 62561547400 "/>
        <s v=" 203988163903 "/>
        <s v=" 7146245-1 "/>
        <s v=" 52302016149 "/>
        <s v=" 808-11490000 "/>
        <s v=" 807-9990000 "/>
        <s v=" 25524333200 "/>
        <s v=" 9064811630300 "/>
        <s v=" 18055950600 "/>
        <s v=" 10759659932 "/>
        <s v=" 28017971577 "/>
        <s v=" 106977472 "/>
        <s v=" 203823462980 "/>
        <s v=" 342421106921 "/>
        <s v=" 2733613744 "/>
        <s v=" 75225799 "/>
        <s v=" 5283375 "/>
        <s v=" 6489514000 "/>
        <s v=" 2381439999 "/>
        <s v=" 1308443094 "/>
        <s v=" 2371400 "/>
        <s v=" 1975244-331980 "/>
        <s v=" 4677148310990 "/>
        <s v=" 14367451804940 "/>
        <s v=" 9106317199940 "/>
        <s v=" 2471400 "/>
        <s v=" 37615020277 "/>
        <s v=" 151126-1699990 "/>
        <s v=" 14371401589970 "/>
        <s v=" 179992862999960 "/>
        <s v=" 271281121770 "/>
        <s v=" 600732012791 "/>
        <s v=" 108761423847 "/>
        <s v=" 10885899907 "/>
        <s v=" 1930-1423847 "/>
        <s v=" 217121378159 "/>
        <s v=" 217132378159 "/>
        <s v=" 2171332584086 "/>
        <s v=" 69032803601 "/>
        <s v=" 534458979 "/>
        <s v=" 281702305644 "/>
        <s v=" 9480629980 "/>
        <s v=" 1468015683950 "/>
        <s v=" 851212789969 "/>
        <s v=" 20753163377 "/>
        <s v=" 109119295617 "/>
        <s v=" 345555771755 "/>
        <s v=" 472249778838 "/>
        <s v=" 817719200 "/>
        <s v=" 135512914727 "/>
        <s v=" 9174749206611 "/>
        <s v=" 1468888443980 "/>
        <s v=" 18347520772980 "/>
        <s v=" 133590019733 "/>
        <s v=" 26316333200 "/>
        <s v=" 94271847261 "/>
        <s v=" 115158500 "/>
        <s v=" 49105361912 "/>
        <s v=" 2442839999 "/>
        <s v=" 159704480 "/>
        <s v=" 56943771 "/>
        <s v=" 109431530450 "/>
        <s v=" 69299899 "/>
        <s v=" 2843013744 "/>
        <s v=" 208972768 "/>
        <s v=" 209506650 "/>
        <s v=" 210121596 "/>
        <s v=" 60449949356 "/>
        <s v=" 2210931981 "/>
        <s v=" 4697740410990 "/>
        <s v=" 28401030 "/>
        <s v=" 347092119552 "/>
        <s v=" 104380276461 "/>
        <s v=" 52922843102 "/>
        <s v=" 51111428 "/>
        <s v=" 160133280 "/>
        <s v=" 121947102340 "/>
        <s v=" 10441964318 "/>
        <s v=" 22834130279 "/>
        <s v=" 605814812819 "/>
        <s v=" 608930795350 "/>
        <s v=" 70091406600 "/>
        <s v=" 18361548663950 "/>
        <s v=" 104563102892 "/>
        <s v=" 6403399000 "/>
        <s v=" 17444174900 "/>
        <s v=" 115372263891 "/>
        <s v=" 4860322910 "/>
        <s v=" 271675730878 "/>
        <s v=" 1315393271 "/>
        <s v=" 475437218103 "/>
        <s v=" 104640205784 "/>
        <s v=" 7527870-493 "/>
        <s v=" 13907753716 "/>
        <s v=" 9293738968340 "/>
        <s v=" 53562036286 "/>
        <s v=" 27121333200 "/>
        <s v=" 19454100 "/>
        <s v=" 500691919327 "/>
        <s v=" 32093411320 "/>
        <s v=" 61236792 "/>
        <s v=" 8437851242669 "/>
        <s v=" 1317342720 "/>
        <s v=" 70641406402 "/>
        <s v=" 1168379968 "/>
        <s v=" 284911708431 "/>
        <s v=" 2961213744 "/>
        <s v=" 3102037399 "/>
        <s v=" 9284431984 "/>
        <s v=" 73599798 "/>
        <s v=" 185851348300 "/>
        <s v=" 389960648 "/>
        <s v=" 390500338 "/>
        <s v=" 2515939999 "/>
        <s v=" 89143400 "/>
        <s v=" 18597969030 "/>
        <s v=" 4530441319990 "/>
        <s v=" 5024663984 "/>
        <s v=" 60874745651 "/>
        <s v=" 1064541840711 "/>
        <s v=" 9335932249970 "/>
        <s v=" 18376394817980 "/>
        <s v=" 209322361565 "/>
        <s v=" 3775565 "/>
        <s v=" 45866324275 "/>
        <s v=" 9344595040362 "/>
        <s v=" 12200046980 "/>
        <s v=" 17376149990 "/>
        <s v=" 17377158761 "/>
        <s v=" 4531194319990 "/>
        <s v=" 1472942143980 "/>
        <s v=" 1472941144980 "/>
        <s v=" 166404600 "/>
        <s v=" 209564930024 "/>
        <s v=" 10351426774 "/>
        <s v=" 308685442 "/>
        <s v=" 106771116007 "/>
        <s v=" 505231018541 "/>
        <s v=" 610513512931 "/>
        <s v=" 941007849990 "/>
        <s v=" 9381412894 "/>
        <s v=" 941326849990 "/>
        <s v=" 9413251299991 "/>
        <s v=" 591840456 "/>
        <s v=" 591940456 "/>
        <s v=" 721-40456 "/>
        <s v=" 118802013371 "/>
        <s v=" 2055-2013371 "/>
        <s v=" 118812013371 "/>
        <s v=" 63799280840 "/>
        <s v=" 10481435480 "/>
        <s v=" 71181406600 "/>
        <s v=" 942059849990 "/>
        <s v=" 942061849990 "/>
        <s v=" 154921-849990 "/>
        <s v=" 286152092511 "/>
        <s v=" 38432428007 "/>
        <s v=" 56823571024 "/>
        <s v=" 3032820706 "/>
        <s v=" 5920230826 "/>
        <s v=" 6110589171669 "/>
        <s v=" 106957111984 "/>
        <s v=" 1072451003369 "/>
        <s v=" 14098481309 "/>
        <s v=" 1148761910700 "/>
        <s v=" 1484088199980 "/>
        <s v=" 1484093273980 "/>
        <s v=" 7643733-660 "/>
        <s v=" 22158298590 "/>
        <s v=" 950747799991 "/>
        <s v=" 95065599990 "/>
        <s v=" 54235090507 "/>
        <s v=" 1486070291980 "/>
        <s v=" 28498333200 "/>
        <s v=" 114973305100 "/>
        <s v=" 9574571249990 "/>
        <s v=" 3045087165466 "/>
        <s v=" 468973932 "/>
        <s v=" 9579313919960 "/>
        <s v=" 1507883296980 "/>
        <s v=" 61253506633 "/>
        <s v=" 3057513744 "/>
        <s v=" 35555722785 "/>
        <s v=" 285998973990 "/>
        <s v=" 4593217329980 "/>
        <s v=" 12358887927 "/>
        <s v=" 136817760980 "/>
        <s v=" 119970100 "/>
        <s v=" 9594531249990 "/>
        <s v=" 959461999990 "/>
        <s v=" 9680468773 "/>
        <s v=" 4727656610990 "/>
        <s v=" 212113238080 "/>
        <s v=" 2594339999 "/>
        <s v=" 960386899990 "/>
        <s v=" 846012396489 "/>
        <s v=" 10701620620 "/>
        <s v=" 12433955919 "/>
        <s v=" 111414425639 "/>
        <s v=" 115722404349 "/>
        <s v=" 4594756336980 "/>
        <s v=" 516271021089 "/>
        <s v=" 184034921503970 "/>
        <s v=" 126336592515980 "/>
        <s v=" 72481409100 "/>
        <s v=" 72491397001 "/>
        <s v=" 28790550508 "/>
        <s v=" 615267312964 "/>
        <s v=" 9618311117180 "/>
        <s v=" 857656800 "/>
        <s v=" 5065785400 "/>
        <s v=" 11066947504 "/>
        <s v=" 1509413843980 "/>
        <s v=" 615703593881 "/>
        <s v=" 190281154300 "/>
        <s v=" 35807902204 "/>
        <s v=" 4831878215756 "/>
        <s v=" 963755449990 "/>
        <s v=" 963735382190 "/>
        <s v=" 9637511909950 "/>
        <s v=" 485343511290 "/>
        <s v=" 108705496370 "/>
        <s v=" 963999225391 "/>
        <s v=" 600163036 "/>
        <s v=" 600262471 "/>
        <s v=" 9865289990 "/>
        <s v=" 54792173906 "/>
        <s v=" 9647541149990 "/>
        <s v=" 9647521299991 "/>
        <s v=" 9647501732490 "/>
        <s v=" 129006210610 "/>
        <s v=" 5208843166 "/>
        <s v=" 1509834794980 "/>
        <s v=" 28899333200 "/>
        <s v=" 154307-38080 "/>
        <s v=" 14662229263 "/>
        <s v=" 3187813744 "/>
        <s v=" 505955764 "/>
        <s v=" 17635700 "/>
        <s v=" 214004020230 "/>
        <s v=" 126963422760980 "/>
        <s v=" 30352328374 "/>
        <s v=" 4753288810990 "/>
        <s v=" 697112968 "/>
        <s v=" 2651139999 "/>
        <s v=" 12669387942 "/>
        <s v=" 1124722387 "/>
        <s v=" 94387390 "/>
        <s v=" 30390575895 "/>
        <s v=" 9622205611 "/>
        <s v=" 4127466178144 "/>
        <s v=" 21439700 "/>
        <s v=" 2075477408 "/>
        <s v=" 2079373278 "/>
        <s v=" 6027112500 "/>
        <s v=" 61614100136980 "/>
        <s v=" 151083748980 "/>
        <s v=" 61614145634980 "/>
        <s v=" 13298254160 "/>
        <s v=" 13297363533 "/>
        <s v=" 225194191980 "/>
        <s v=" 847620419552 "/>
        <s v=" 19172602100 "/>
        <s v=" 8226343980 "/>
        <s v=" 53460720 "/>
        <s v=" 619869812967 "/>
        <s v=" 36047270522 "/>
        <s v=" 1129503848 "/>
        <s v=" 9888119990 "/>
        <s v=" 2523218681 "/>
        <s v=" 4956316126 "/>
        <s v=" 41358705310830 "/>
        <s v=" 329311315693 "/>
        <s v=" 29782358504882 "/>
        <s v=" 61614468636980 "/>
        <s v=" 1885527735980 "/>
        <s v=" 7876472-314 "/>
        <s v=" 7954256-307 "/>
        <s v=" 112350107671 "/>
        <s v=" 109587171960 "/>
        <s v=" 2276436089 "/>
        <s v=" 9664404399961 "/>
        <s v=" 33205678 "/>
        <s v=" 30473338291 "/>
        <s v=" 186636089 "/>
        <s v=" 1305820792 "/>
        <s v=" 1566-36089 "/>
        <s v=" 1716436089 "/>
        <s v=" 22058500 "/>
        <s v=" 64651257040 "/>
        <s v=" 3905021800 "/>
        <s v=" 183152320 "/>
        <s v=" 215696433023 "/>
        <s v=" 1152879182 "/>
        <s v=" 109808248246 "/>
        <s v=" 9666704654671 "/>
        <s v=" 18617850 "/>
        <s v=" 352856800 "/>
        <s v=" 802344122334 "/>
        <s v=" 55372660356 "/>
        <s v=" 9667455394061 "/>
        <s v=" 192721297860 "/>
        <s v=" 4634032165980 "/>
        <s v=" 12870479942 "/>
        <s v=" 61616264284980 "/>
        <s v=" 61616255284980 "/>
        <s v=" 30544427215 "/>
        <s v=" 1512460273980 "/>
        <s v=" 1512473553980 "/>
        <s v=" 29749333200 "/>
        <s v=" 126-36089 "/>
        <s v=" 9668971249990 "/>
        <s v=" 192952209660 "/>
        <s v=" 226596757191 "/>
        <s v=" 27496768310 "/>
        <s v=" 253261523160 "/>
        <s v=" 9899164990 "/>
        <s v=" 30308575576 "/>
        <s v=" 23210000 "/>
        <s v=" 112792516009 "/>
        <s v=" 2692739999 "/>
        <s v=" 530453295610 "/>
        <s v=" 6051024788 "/>
        <s v=" 2896-333200 "/>
        <s v=" 1183916300 "/>
        <s v=" 3311013744 "/>
        <s v=" 2580231980 "/>
        <s v=" 8488571556977 "/>
        <s v=" 9670293649970 "/>
        <s v=" 967030172550 "/>
        <s v=" 4655797421980 "/>
        <s v=" 4655794421980 "/>
        <s v=" 13410696150 "/>
        <s v=" 5351794368 "/>
        <s v=" 9671421849980 "/>
        <s v=" 9671431979970 "/>
        <s v=" 61121014307 "/>
        <s v=" 4769167919498 "/>
        <s v=" 157915121467 "/>
        <s v=" 74323892 "/>
        <s v=" 30356718883 "/>
        <s v=" 5778349989 "/>
        <s v=" 8080664-96 "/>
        <s v=" 624533812959 "/>
        <s v=" 13132511969 "/>
        <s v=" 85991283000 "/>
        <s v=" 531978300182 "/>
        <s v=" 74984094947 "/>
        <s v=" 65038304640 "/>
        <s v=" 39202883206 "/>
        <s v=" 64120446003 "/>
        <s v=" 1028458900 "/>
        <s v=" 5416451961 "/>
        <s v=" 19842-51961 "/>
        <s v=" 869411877314 "/>
        <s v=" 12064676206 "/>
        <s v=" 1347507868 "/>
        <s v=" 967887869970 "/>
        <s v=" 9678881499980 "/>
        <s v=" 54217157706 "/>
        <s v=" 30717304778 "/>
        <s v=" 490009179738 "/>
        <s v=" 3691999200 "/>
        <s v=" 120923045425 "/>
        <s v=" 366452974462 "/>
        <s v=" 9679386579941 "/>
        <s v=" 2656012380 "/>
        <s v=" 3596496980 "/>
        <s v=" 806087822305 "/>
        <s v=" 4978168653980 "/>
        <s v=" 55902112818 "/>
        <s v=" 19534561630 "/>
        <s v=" 306021632204 "/>
        <s v=" 1737924779990 "/>
        <s v=" 1737922314989 "/>
        <s v=" 232296514990 "/>
        <s v=" 4192327100376 "/>
        <s v=" 1738237215980 "/>
        <s v=" 4974592188180 "/>
        <s v=" 443208459990 "/>
        <s v=" 9856209448 "/>
        <s v=" 9857199990 "/>
        <s v=" 13300207983 "/>
        <s v=" 61621610134980 "/>
        <s v=" 61621611306980 "/>
        <s v=" 30769432415 "/>
        <s v=" 411197980 "/>
        <s v=" 1738526417970 "/>
        <s v=" 17385301403982 "/>
        <s v=" 4966365649990 "/>
        <s v=" 6591025988 "/>
        <s v=" 166234102291 "/>
        <s v=" 33495423780 "/>
        <s v=" 968280769990 "/>
        <s v=" 2011904000 "/>
        <s v=" 30074401132992 "/>
        <s v=" 1340-11877314 "/>
        <s v=" 9683001499980 "/>
        <s v=" 2021904000 "/>
        <s v=" 25-1904000 "/>
        <s v=" 1983209555 "/>
        <s v=" 869911886880 "/>
        <s v=" 121632044381 "/>
        <s v=" 2767139999 "/>
        <s v=" 44778249380 "/>
        <s v=" 229431974997 "/>
        <s v=" 884726400 "/>
        <s v=" 4783296924177 "/>
        <s v=" 23939700 "/>
        <s v=" 78911149 "/>
        <s v=" 27211815951 "/>
        <s v=" 210503366 "/>
        <s v=" 322549472620 "/>
        <s v=" 27283298980 "/>
        <s v=" 1740454299970 "/>
        <s v=" 1740473168960 "/>
        <s v=" 949412340 "/>
        <s v=" 1228980015 "/>
        <s v=" 327118104058 "/>
        <s v=" 140129147 "/>
        <s v=" 2304508399469 "/>
        <s v=" 229571690333 "/>
        <s v=" 5497356228 "/>
        <s v=" 2876211195800 "/>
        <s v=" 12432659809 "/>
        <s v=" 1244721580 "/>
        <s v=" 3103482272759 "/>
        <s v=" 9685372749970 "/>
        <s v=" 13438483142 "/>
        <s v=" 3008-214200 "/>
        <s v=" 32135935998 "/>
        <s v=" 2412338965 "/>
        <s v=" 551741359920 "/>
        <s v=" 219271137227 "/>
        <s v=" 327440127958 "/>
        <s v=" 851037422100 "/>
        <s v=" 17066100229 "/>
        <s v=" 1000537785 "/>
        <s v=" 13489231992 "/>
        <s v=" 61623374527980 "/>
        <s v=" 30870327977 "/>
        <s v=" 1742328829990 "/>
        <s v=" 38064189910 "/>
        <s v=" 968745999990 "/>
        <s v=" 49274732806 "/>
        <s v=" 12330770368 "/>
        <s v=" 15632285898 "/>
        <s v=" 1078895000 "/>
        <s v=" 62411035976 "/>
        <s v=" 166492412756 "/>
        <s v=" 216862199000 "/>
        <s v=" 1350176001 "/>
        <s v=" 99867967979 "/>
        <s v=" 809680822360 "/>
        <s v=" 4520331929 "/>
        <s v=" 9689614759958 "/>
        <s v=" 312981310904 "/>
        <s v=" 101258325000 "/>
        <s v=" 2811239999 "/>
        <s v=" 221383767035 "/>
        <s v=" 3378-575576 "/>
        <s v=" 1293178500 "/>
        <s v=" 30984392075 "/>
        <s v=" 123142892483 "/>
        <s v=" 50671192000 "/>
        <s v=" 448539980 "/>
        <s v=" 12465249180 "/>
        <s v=" 6751095912 "/>
        <s v=" 26384231400 "/>
        <s v=" 6572299000 "/>
        <s v=" 8253159 "/>
        <s v=" 1747765729990 "/>
        <s v=" 4818147824177 "/>
        <s v=" 158235238980 "/>
        <s v=" 209119000 "/>
        <s v=" 77074076854 "/>
        <s v=" 9693832939950 "/>
        <s v=" 5194132980 "/>
        <s v=" 4122766006 "/>
        <s v=" 956247404 "/>
        <s v=" 262416500 "/>
        <s v=" 65762344240 "/>
        <s v=" 36393315998 "/>
        <s v=" 3123409175861 "/>
        <s v=" 633943413033 "/>
        <s v=" 16035241100 "/>
        <s v=" 56722419370 "/>
        <s v=" 34003950881 "/>
        <s v=" 3238177702788 "/>
        <s v=" 1032395032 "/>
        <s v=" 31083239454 "/>
        <s v=" 112279501686 "/>
        <s v=" 11228019290 "/>
        <s v=" 6602299000 "/>
        <s v=" 83-2299000 "/>
        <s v=" 5010444704158 "/>
        <s v=" 3125060448219 "/>
        <s v=" 9696361849980 "/>
        <s v=" 1750258712491 "/>
        <s v=" 336150000 "/>
        <s v=" 123793795087 "/>
        <s v=" 2562338965 "/>
        <s v=" 12622207450 "/>
        <s v=" 1263232420 "/>
        <s v=" 21743911369 "/>
        <s v=" 9697445519949 "/>
        <s v=" 58103223968 "/>
        <s v=" 31113261951 "/>
        <s v=" 324088542990 "/>
        <s v=" 342741678000 "/>
        <s v=" 6622299000 "/>
        <s v=" 84-2299000 "/>
        <s v=" 5281329981 "/>
        <s v=" 521237491 "/>
        <s v=" 597-1329981 "/>
        <s v=" 592-237490 "/>
        <s v=" 5814941759 "/>
        <s v=" 245509700 "/>
        <s v=" 172351513404 "/>
        <s v=" 3094269821 "/>
        <s v=" 3130015225329 "/>
        <s v=" 813390122401 "/>
        <s v=" 57314016381 "/>
        <s v=" 58386225551 "/>
        <s v=" 3243442132490 "/>
        <s v=" 321391310904 "/>
        <s v=" 18925219937 "/>
        <s v=" 32883842980 "/>
        <s v=" 853180260674 "/>
        <s v=" 34218784800 "/>
        <s v=" 9701904299960 "/>
        <s v=" 376041055888 "/>
        <s v=" 3133019219197 "/>
        <s v=" 7321057560 "/>
        <s v=" 1122837950 "/>
        <s v=" 3126895785 "/>
        <s v=" 344672057001 "/>
        <s v=" 37623149206 "/>
        <s v=" 1754176779990 "/>
        <s v=" 546443244610 "/>
        <s v=" 5010819328780 "/>
        <s v=" 970261969990 "/>
        <s v=" 200771609000 "/>
        <s v=" 4274626108842 "/>
        <s v=" 970331999990 "/>
        <s v=" 2400055196008 "/>
        <s v=" 853529468642 "/>
        <s v=" 125262873050 "/>
        <s v=" 125252873050 "/>
        <s v=" 1401-2873050 "/>
        <s v=" 2903839999 "/>
        <s v=" 1180456141470 "/>
        <s v=" 1655143670 "/>
        <s v=" 46535990 "/>
        <s v=" 6385102792 "/>
        <s v=" 4811867434019 "/>
        <s v=" 5886586376 "/>
        <s v=" 1070391604971 "/>
        <s v=" 24881239920 "/>
        <s v=" 4412360000 "/>
        <s v=" 11636599014 "/>
        <s v=" 17552861119980 "/>
        <s v=" 5023434403980 "/>
        <s v=" 3592703294990 "/>
        <s v=" 9705043280450 "/>
        <s v=" 9705031200471 "/>
        <s v=" 601774080 "/>
        <s v=" 3601591294990 "/>
        <s v=" 36607435998 "/>
        <s v=" 2043976-294990 "/>
        <s v=" 1132731154517 "/>
        <s v=" 6001370401 "/>
        <s v=" 127744970 "/>
        <s v=" 600-130900 "/>
        <s v=" 638892213116 "/>
        <s v=" 125482151712 "/>
        <s v=" 1404-2151712 "/>
        <s v=" 3609142359990 "/>
        <s v=" 125492159501 "/>
        <s v=" 2672338965 "/>
        <s v=" 202071633614 "/>
        <s v=" 15223300768 "/>
        <s v=" 59293311212 "/>
        <s v=" 31372175858 "/>
        <s v=" 24911-39606 "/>
        <s v=" 1282169956 "/>
        <s v=" 1285326129 "/>
        <s v=" 3141372617574 "/>
        <s v=" 9707641999979 "/>
        <s v=" 9707551073591 "/>
        <s v=" 10079325943 "/>
        <s v=" 10080229990 "/>
        <s v=" 560494109991 "/>
        <s v=" 34746959000 "/>
        <s v=" 576477969 "/>
        <s v=" 629-477970 "/>
        <s v=" 393224000 "/>
        <s v=" 79784094947 "/>
        <s v=" 31425141311006 "/>
        <s v=" 258335750520 "/>
        <s v=" 15267239960 "/>
        <s v=" 31143302250 "/>
        <s v=" 37945206821 "/>
        <s v=" 11666939606 "/>
        <s v=" 116668222793 "/>
        <s v=" 31446205249991 "/>
        <s v=" 10241431542070 "/>
        <s v=" 10241313084141 "/>
        <s v=" 10241381542070 "/>
        <s v=" 10241371542070 "/>
        <s v=" 151911053150 "/>
        <s v=" 15324205568 "/>
        <s v=" 13960696150 "/>
        <s v=" 259183400 "/>
        <s v=" 583709980 "/>
        <s v=" 635-709980 "/>
        <s v=" 178273511952 "/>
        <s v=" 854464156542 "/>
        <s v=" 4996329410906 "/>
        <s v=" 11674545458 "/>
        <s v=" 42132261007 "/>
        <s v=" 42141430913 "/>
        <s v=" 375740331980 "/>
        <s v=" 4579423727291 "/>
        <s v=" 349004827001 "/>
        <s v=" 1137021048325 "/>
        <s v=" 113671321592 "/>
        <s v=" 12569672536 "/>
        <s v=" 1113395032 "/>
        <s v=" 1112975562 "/>
        <s v=" 10243044626211 "/>
        <s v=" 59840181960 "/>
        <s v=" 6032069949 "/>
        <s v=" 638-2069950 "/>
        <s v=" 819543722527 "/>
        <s v=" 3137150690 "/>
        <s v=" 10243855751381 "/>
        <s v=" 10243501200471 "/>
        <s v=" 10243511200471 "/>
        <s v=" 15519135992 "/>
        <s v=" 1551859991 "/>
        <s v=" 37370089993 "/>
        <s v=" 329701310904 "/>
        <s v=" 1933448687 "/>
        <s v=" 112693501113970 "/>
        <s v=" 4309763137842 "/>
        <s v=" 31697195453 "/>
        <s v=" 126162753449 "/>
        <s v=" 17601212399950 "/>
        <s v=" 10245663084141 "/>
        <s v=" 7901250016 "/>
        <s v=" 2250662128639 "/>
        <s v=" 16876217215 "/>
        <s v=" 162207448 "/>
        <s v=" 140266780301 "/>
        <s v=" 117003152946 "/>
        <s v=" 17608701029990 "/>
        <s v=" 4314107150842 "/>
        <s v=" 91661759 "/>
        <s v=" 4828604732969 "/>
        <s v=" 855105453833 "/>
        <s v=" 11709994423 "/>
        <s v=" 2965039999 "/>
        <s v=" 3155218700 "/>
        <s v=" 31590262020111 "/>
        <s v=" 10247242299980 "/>
        <s v=" 10554414979 "/>
        <s v=" 562842109991 "/>
        <s v=" 1140721595143 "/>
        <s v=" 266174900 "/>
        <s v=" 12778528999 "/>
        <s v=" 57884357452 "/>
        <s v=" 8554301565426 "/>
        <s v=" 36816995998 "/>
        <s v=" 6551323934 "/>
        <s v=" 9810276001 "/>
        <s v=" 31664541913155 "/>
        <s v=" 643934613183 "/>
        <s v=" 8645152-1316 "/>
        <s v=" 1038488900 "/>
        <s v=" 10250897674710 "/>
        <s v=" 3182978190 "/>
        <s v=" 87352490000 "/>
        <s v=" 386461467995 "/>
        <s v=" 2782338965 "/>
        <s v=" 53280293 "/>
        <s v=" 6981400299 "/>
        <s v=" 17093349777 "/>
        <s v=" 170952974923 "/>
        <s v=" 1188404481 "/>
        <s v=" 1025175799918 "/>
        <s v=" 66814235620 "/>
        <s v=" 4745049635980 "/>
        <s v=" 4745055634980 "/>
        <s v=" 41809200 "/>
        <s v=" 16148867109 "/>
        <s v=" 62311343852 "/>
        <s v=" 62305221492 "/>
        <s v=" 21736-221492 "/>
        <s v=" 31893938067 "/>
        <s v=" 202289913073 "/>
        <s v=" 35363839000 "/>
        <s v=" 503679523640 "/>
        <s v=" 552214251739 "/>
        <s v=" 4745680529990 "/>
        <s v=" 4745706439990 "/>
        <s v=" 4745700439990 "/>
        <s v=" 4745709529990 "/>
        <s v=" 121172312 "/>
        <s v=" 4614263027423 "/>
        <s v=" 38768760236 "/>
        <s v=" 114534437326 "/>
        <s v=" 10254814860450 "/>
        <s v=" 3265809112689 "/>
        <s v=" 126842158597 "/>
        <s v=" 823243022629 "/>
        <s v=" 58513480526 "/>
        <s v=" 10255821149990 "/>
        <s v=" 102558410167761 "/>
        <s v=" 644958152634 "/>
        <s v=" 336881310904 "/>
        <s v=" 19625113373 "/>
        <s v=" 1040488900 "/>
        <s v=" 1041488900 "/>
        <s v=" 7833254650 "/>
        <s v=" 318085219057 "/>
        <s v=" 510786751 "/>
        <s v=" 127130900 "/>
        <s v=" 31993364579 "/>
        <s v=" 96519863 "/>
        <s v=" 18005971029990 "/>
        <s v=" 1800575749990 "/>
        <s v=" 9705136480 "/>
        <s v=" 3118-136480 "/>
        <s v=" 1361185819 "/>
        <s v=" 4747064674980 "/>
        <s v=" 4747031192980 "/>
        <s v=" 47470322119960 "/>
        <s v=" 16374659135 "/>
        <s v=" 31996467492 "/>
        <s v=" 82843654600 "/>
        <s v=" 12341377806 "/>
        <s v=" 47472121595930 "/>
        <s v=" 47472251171940 "/>
        <s v=" 4747335192980 "/>
        <s v=" 141432199000 "/>
        <s v=" 1586349299989 "/>
        <s v=" 8681282453 "/>
        <s v=" 650953940 "/>
        <s v=" 768-953939 "/>
        <s v=" 12922209150 "/>
        <s v=" 10754559983 "/>
        <s v=" 279367800 "/>
        <s v=" 6541199958 "/>
        <s v=" 6674225990 "/>
        <s v=" 4748320609890 "/>
        <s v=" 3021947600 "/>
        <s v=" 10266323915160 "/>
        <s v=" 4848176432969 "/>
        <s v=" 32113564967 "/>
        <s v=" 6552705911 "/>
        <s v=" 769-2705911 "/>
        <s v=" 104823955 "/>
        <s v=" 10266331149990 "/>
        <s v=" 63062355470 "/>
        <s v=" 42088645998 "/>
        <s v=" 8567991095798 "/>
        <s v=" 39045979096 "/>
        <s v=" 17311739802 "/>
        <s v=" 403535119990 "/>
        <s v=" 4809672359990 "/>
        <s v=" 480967164980 "/>
        <s v=" 648032513233 "/>
        <s v=" 115302328003 "/>
        <s v=" 10262084378500 "/>
        <s v=" 2239113726857 "/>
        <s v=" 39108419174 "/>
        <s v=" 1976341890 "/>
        <s v=" 665549989 "/>
        <s v=" 778-549989 "/>
        <s v=" 40691086960 "/>
        <s v=" 11535000 "/>
        <s v=" 961-174900 "/>
        <s v=" 32577171930 "/>
        <s v=" 2932338965 "/>
        <s v=" 3193422149071 "/>
        <s v=" 4810957349990 "/>
        <s v=" 4810903124970 "/>
        <s v=" 48109461709970 "/>
        <s v=" 1805691399990 "/>
        <s v=" 1805820659989 "/>
        <s v=" 1805690959990 "/>
        <s v=" 554159191962 "/>
        <s v=" 89-916300 "/>
        <s v=" 650128710637 "/>
        <s v=" 3274802111119 "/>
        <s v=" 2283423105315 "/>
        <s v=" 10263983815641 "/>
        <s v=" 10263973659960 "/>
        <s v=" 8773816-341 "/>
        <s v=" 63635264738 "/>
        <s v=" 7620458920 "/>
        <s v=" 24678065-599900 "/>
        <s v=" 283174900 "/>
        <s v=" 154780186452 "/>
        <s v=" 24641519-9990 "/>
        <s v=" 50896644695 "/>
        <s v=" 3226727522 "/>
        <s v=" 80604366260 "/>
        <s v=" 3196753464430 "/>
        <s v=" 10265133318379 "/>
        <s v=" 4645524527580 "/>
        <s v=" 1807872189989 "/>
        <s v=" 80867-251739 "/>
        <s v=" 238743519067 "/>
        <s v=" 113181804980 "/>
        <s v=" 826915022808 "/>
        <s v=" 59403972859 "/>
        <s v=" 6370131177 "/>
        <s v=" 341821310904 "/>
        <s v=" 55576259775 "/>
        <s v=" 13194249469 "/>
        <s v=" 13137129479 "/>
        <s v=" 2081518113 "/>
        <s v=" 19915030927 "/>
        <s v=" 4813294264980 "/>
        <s v=" 481349831980 "/>
        <s v=" 4813500419990 "/>
        <s v=" 4813499719980 "/>
        <s v=" 24698698-182990 "/>
        <s v=" 24706331-1159960 "/>
        <s v=" 32331437901 "/>
        <s v=" 4813608664980 "/>
        <s v=" 24706622-11980 "/>
        <s v=" 24706621-9990 "/>
        <s v=" 951572016870 "/>
        <s v=" 5797-129479 "/>
        <s v=" 10248857 "/>
        <s v=" 9371368568 "/>
        <s v=" 1550361171313 "/>
        <s v=" 15503813375467 "/>
        <s v=" 3071447600 "/>
        <s v=" 411419000 "/>
        <s v=" 4814676665970 "/>
        <s v=" 52519373065 "/>
        <s v=" 1810264159990 "/>
        <s v=" 1810250999990 "/>
        <s v=" 16742831929 "/>
        <s v=" 1641832153980 "/>
        <s v=" 10277612911970 "/>
        <s v=" 4856126232969 "/>
        <s v=" 115820630310 "/>
        <s v=" 42322785998 "/>
        <s v=" 4173258189990 "/>
        <s v=" 3282993269074 "/>
        <s v=" 4815815959970 "/>
        <s v=" 65345004830 "/>
        <s v=" 212222714561 "/>
        <s v=" 4386848226622 "/>
        <s v=" 10277621149990 "/>
        <s v=" 11870214328 "/>
        <s v=" 711529981 "/>
        <s v=" 32388499464 "/>
        <s v=" 652925113204 "/>
        <s v=" 4816370669990 "/>
        <s v=" 10272942429970 "/>
        <s v=" 210081087990 "/>
        <s v=" 10929239000 "/>
        <s v=" 1642532123980 "/>
        <s v=" 85871451591 "/>
        <s v=" 4699391030 "/>
        <s v=" 2992338965 "/>
        <s v=" 45249686200 "/>
        <s v=" 293188400 "/>
        <s v=" 1952423801 "/>
        <s v=" 55445000 "/>
        <s v=" 30876316990 "/>
        <s v=" 171733-29990 "/>
        <s v=" 263204768980 "/>
        <s v=" 138119000 "/>
        <s v=" 2304062126021 "/>
        <s v=" 130994790 "/>
        <s v=" 10945274700 "/>
        <s v=" 247-239000 "/>
        <s v=" 6466915992 "/>
        <s v=" 32453118983 "/>
        <s v=" 1237198989 "/>
        <s v=" 1235397980 "/>
        <s v=" 16861387984 "/>
        <s v=" 67442271320 "/>
        <s v=" 67136169990 "/>
        <s v=" 137-397980 "/>
        <s v=" 1024159990 "/>
        <s v=" 1027486956471 "/>
        <s v=" 4677206722040 "/>
        <s v=" 119009715510 "/>
        <s v=" 94471400 "/>
        <s v=" 2308852302201 "/>
        <s v=" 830669022727 "/>
        <s v=" 1238397980 "/>
        <s v=" 45476227626 "/>
        <s v=" 138782700 "/>
        <s v=" 389801332324 "/>
        <s v=" 6102185200 "/>
        <s v=" 10111406370 "/>
        <s v=" 1010606194 "/>
        <s v=" 13901436354 "/>
        <s v=" 13891414482 "/>
        <s v=" 93-1414482 "/>
        <s v=" 4362528116769940 "/>
        <s v=" 10731314990 "/>
        <s v=" 65284119977 "/>
        <s v=" 3131447600 "/>
        <s v=" 10280192523971 "/>
        <s v=" 32581175676 "/>
        <s v=" 215914212593 "/>
        <s v=" 94871400 "/>
        <s v=" 4845288132970 "/>
        <s v=" 4895246432969 "/>
        <s v=" 493344980 "/>
        <s v=" 211941376430 "/>
        <s v=" 211961376430 "/>
        <s v=" 8419-1376430 "/>
        <s v=" 31794357134961 "/>
        <s v=" 10739124990 "/>
        <s v=" 1644573883980 "/>
        <s v=" 4389445981 "/>
        <s v=" 1817831359990 "/>
        <s v=" 59982299210 "/>
        <s v=" 41171500 "/>
        <s v=" 65833248724 "/>
        <s v=" 34406256350 "/>
        <s v=" 42553865998 "/>
        <s v=" 3867187990 "/>
        <s v=" 22649418600 "/>
        <s v=" 119658339133 "/>
        <s v=" 94971400 "/>
        <s v=" 4846944305980 "/>
        <s v=" 67613266560 "/>
        <s v=" 657809813297 "/>
        <s v=" 39888642354 "/>
        <s v=" 350694226900 "/>
        <s v=" 934284900 "/>
        <s v=" 1303999517 "/>
        <s v=" 486565573980 "/>
        <s v=" 1077339585 "/>
        <s v=" 4527189198540 "/>
        <s v=" 3230449140375 "/>
        <s v=" 2327561280721 "/>
        <s v=" 3258969610 "/>
        <s v=" 219192013296 "/>
        <s v=" 513007142112 "/>
        <s v=" 213022793406 "/>
        <s v=" 4702402322114 "/>
        <s v=" 120942365528 "/>
        <s v=" 117211321603 "/>
        <s v=" 43827634336489 "/>
        <s v=" 141565050 "/>
        <s v=" 834251222812 "/>
        <s v=" 4442752122928 "/>
        <s v=" 2620343550 "/>
        <s v=" 1047488900 "/>
        <s v=" 60542029619 "/>
        <s v=" 393871336340 "/>
        <s v=" 1250411700 "/>
        <s v=" 20519647675 "/>
        <s v=" 237240734 "/>
        <s v=" 16433155176 "/>
        <s v=" 32847395173 "/>
        <s v=" 3611402-198540 "/>
        <s v=" 143339391242 "/>
        <s v=" 4868820345980 "/>
        <s v=" 95471400 "/>
        <s v=" 3180247600 "/>
        <s v=" 66428246360 "/>
        <s v=" 1103601769 "/>
        <s v=" 11021396104 "/>
        <s v=" 112912509 "/>
        <s v=" 10292026819910 "/>
        <s v=" 235337500 "/>
        <s v=" 1029217979990 "/>
        <s v=" 175981-979990 "/>
        <s v=" 18103266268 "/>
        <s v=" 177410107100 "/>
        <s v=" 5129391030 "/>
        <s v=" 1373306056 "/>
        <s v=" 2575354980 "/>
        <s v=" 1923175907 "/>
        <s v=" 4870659295980 "/>
        <s v=" 25092167-305980 "/>
        <s v=" 17454411143 "/>
        <s v=" 17452845863 "/>
        <s v=" 17453771118 "/>
        <s v=" 32945434160 "/>
        <s v=" 4464445981 "/>
        <s v=" 66137826825 "/>
        <s v=" 35526163980 "/>
        <s v=" 313183990 "/>
        <s v=" 18117309108 "/>
        <s v=" 2216-266268 "/>
        <s v=" 5142469146770 "/>
        <s v=" 4899183632969 "/>
        <s v=" 40174227892 "/>
        <s v=" 40175607659 "/>
        <s v=" 861134665786 "/>
        <s v=" 956238000 "/>
        <s v=" 955136850 "/>
        <s v=" 40-136850 "/>
        <s v=" 120013544163 "/>
        <s v=" 11784390021 "/>
        <s v=" 1825545459990 "/>
        <s v=" 3241630595133 "/>
        <s v=" 10294241539960 "/>
        <s v=" 6811418609 "/>
        <s v=" 347861484637 "/>
        <s v=" 347911484637 "/>
        <s v=" 1900-1484637 "/>
        <s v=" 1940235868 "/>
        <s v=" 3690-175907 "/>
        <s v=" 4871259335980 "/>
        <s v=" 11135674700 "/>
        <s v=" 1080975056 "/>
        <s v=" 66913183177 "/>
        <s v=" 68024183177 "/>
        <s v=" 3305532442211 "/>
        <s v=" 317188901 "/>
        <s v=" 42790238489 "/>
        <s v=" 118011154360 "/>
        <s v=" 25511121380 "/>
        <s v=" 347971484637 "/>
        <s v=" 865040 "/>
        <s v=" 7932490882 "/>
        <s v=" 933-2490882 "/>
        <s v=" 1254411700 "/>
        <s v=" 31858531950 "/>
        <s v=" 265910027730 "/>
        <s v=" 663269213366 "/>
        <s v=" 958101150 "/>
        <s v=" 320372800 "/>
        <s v=" 9620990 "/>
        <s v=" 16490152796 "/>
        <s v=" 6715393945 "/>
        <s v=" 24596-183177 "/>
        <s v=" 24595-183177 "/>
        <s v=" 176460000 "/>
        <s v=" 9240310-66 "/>
        <s v=" 18728641796 "/>
        <s v=" 1827544129990 "/>
        <s v=" 469283398792 "/>
        <s v=" 3245445222200 "/>
        <s v=" 67169178474 "/>
        <s v=" 265140420 "/>
        <s v=" 1958153938 "/>
        <s v=" 32555132898 "/>
        <s v=" 68067566440 "/>
        <s v=" 10297672249979 "/>
        <s v=" 1714903153980 "/>
        <s v=" 906917961 "/>
        <s v=" 40281909876 "/>
        <s v=" 118342330177 "/>
        <s v=" 12571029250 "/>
        <s v=" 10832489970 "/>
        <s v=" 9884001 "/>
        <s v=" 3310040303186 "/>
        <s v=" 44365073441 "/>
        <s v=" 5156245960 "/>
        <s v=" 4742548127804 "/>
        <s v=" 225564414183 "/>
        <s v=" 36253293980 "/>
        <s v=" 959202300 "/>
        <s v=" 120454160888 "/>
        <s v=" 10300354461261 "/>
        <s v=" 29126280600 "/>
        <s v=" 1715518699980 "/>
        <s v=" 1955-166731 "/>
        <s v=" 843575522957 "/>
        <s v=" 13728285480 "/>
        <s v=" 83283480 "/>
        <s v=" 2821-280600 "/>
        <s v=" 398501310904 "/>
        <s v=" 228327700 "/>
        <s v=" 206885112212 "/>
        <s v=" 3638325990 "/>
        <s v=" 10301194889960 "/>
        <s v=" 1203793817418 "/>
        <s v=" 12054196985 "/>
        <s v=" 199273978 "/>
        <s v=" 40451337884 "/>
        <s v=" 15015000 "/>
        <s v=" 15120000 "/>
        <s v=" 4-15000 "/>
        <s v=" 33103106015 "/>
        <s v=" 11918180373 "/>
        <s v=" 2403186839 "/>
        <s v=" 199997867 "/>
        <s v=" 3262247600 "/>
        <s v=" 4692110420 "/>
        <s v=" 267006329450 "/>
        <s v=" 3186162836370 "/>
        <s v=" 57263808000 "/>
        <s v=" 139680896 "/>
        <s v=" 1400862679 "/>
        <s v=" 140180896 "/>
        <s v=" 3719-80896 "/>
        <s v=" 4917804732969 "/>
        <s v=" 18074807936 "/>
        <s v=" 28171400 "/>
        <s v=" 43024948489 "/>
        <s v=" 61103137569 "/>
        <s v=" 814524150 "/>
        <s v=" 963404600 "/>
        <s v=" 140785656 "/>
        <s v=" 10305952851780 "/>
        <s v=" 2012119942 "/>
        <s v=" 10333980 "/>
        <s v=" 684549338 "/>
        <s v=" 68194103920 "/>
        <s v=" 814863550 "/>
        <s v=" 2013154857 "/>
        <s v=" 439195950 "/>
        <s v=" 48851091195960 "/>
        <s v=" 18287199975 "/>
        <s v=" 3316899584 "/>
        <s v=" 92948480 "/>
        <s v=" 66818207840 "/>
        <s v=" 57636329226 "/>
        <s v=" 10412000 "/>
        <s v=" 6830714270 "/>
        <s v=" 24897-103920 "/>
        <s v=" 930919640 "/>
        <s v=" 93108480 "/>
        <s v=" 667520713422 "/>
        <s v=" 1834488640980 "/>
        <s v=" 61053550 "/>
        <s v=" 4885575219980 "/>
        <s v=" 6831222384 "/>
        <s v=" 76256519980 "/>
        <s v=" 965101150 "/>
        <s v=" 54937681275 "/>
        <s v=" 35219108465 "/>
        <s v=" 477314990 "/>
        <s v=" 1266411700 "/>
        <s v=" 1155261800 "/>
        <s v=" 11238740830 "/>
        <s v=" 6842744769 "/>
        <s v=" 40717323761 "/>
        <s v=" 407191413575 "/>
        <s v=" 76427419980 "/>
        <s v=" 1061929969990 "/>
        <s v=" 10619196018431 "/>
        <s v=" 202797941 "/>
        <s v=" 148129990000 "/>
        <s v=" 14813178500 "/>
        <s v=" 3320562346209 "/>
        <s v=" 179985233200 "/>
        <s v=" 180963281 "/>
        <s v=" 18507503903 "/>
        <s v=" 231069512303 "/>
        <s v=" 10620783821771 "/>
        <s v=" 539416110001600 "/>
        <s v=" 13253159992 "/>
        <s v=" 4887809339980 "/>
        <s v=" 58193808000 "/>
        <s v=" 409061449607 "/>
        <s v=" 847320323063 "/>
        <s v=" 61452914836 "/>
        <s v=" 230225503472 "/>
        <s v=" 121355814791 "/>
        <s v=" 121401493060 "/>
        <s v=" 582436180591 "/>
        <s v=" 6888115992 "/>
        <s v=" 68882178475 "/>
        <s v=" 13391360521 "/>
        <s v=" 353621310904 "/>
        <s v=" 21030412544 "/>
        <s v=" 109188429990 "/>
        <s v=" 1204841942450 "/>
        <s v=" 3305747600 "/>
        <s v=" 1326621813 "/>
        <s v=" 1840812735 "/>
        <s v=" 409631089620 "/>
        <s v=" 3481104402 "/>
        <s v=" 12133727965 "/>
        <s v=" 10624192027571 "/>
        <s v=" 10624201425890 "/>
        <s v=" 13451539130 "/>
        <s v=" 1393135806 "/>
        <s v=" 35383652163 "/>
        <s v=" 897434350 "/>
        <s v=" 454571279160 "/>
        <s v=" 1330190799 "/>
        <s v=" 20731072612 "/>
        <s v=" 4550434112330 "/>
        <s v=" 4950373632969 "/>
        <s v=" 781373462 "/>
        <s v=" 88491746650 "/>
        <s v=" 885016091643 "/>
        <s v=" 157137240965 "/>
        <s v=" 157138207499 "/>
        <s v=" 157141239483 "/>
        <s v=" 157140357439 "/>
        <s v=" 157139276665 "/>
        <s v=" 157142176266 "/>
        <s v=" 1449433372 "/>
        <s v=" 120813257291 "/>
        <s v=" 55259388489 "/>
        <s v=" 4919221173980 "/>
        <s v=" 95409959 "/>
        <s v=" 121630129472 "/>
        <s v=" 120895180080 "/>
        <s v=" 10627573084569 "/>
        <s v=" 2067131921 "/>
        <s v=" 122139651814 "/>
        <s v=" 17123800 "/>
        <s v=" 864342381399 "/>
        <s v=" 7070775951 "/>
        <s v=" 33393161491 "/>
        <s v=" 21068096130980 "/>
        <s v=" 268763720160 "/>
        <s v=" 120955334441 "/>
        <s v=" 12791499550 "/>
        <s v=" 12223564694 "/>
        <s v=" 122271180645 "/>
        <s v=" 122281180645 "/>
        <s v=" 1741131 "/>
        <s v=" 672319613485 "/>
        <s v=" 41191521102 "/>
        <s v=" 411902358925 "/>
        <s v=" 1858785561 "/>
        <s v=" 1858870805 "/>
        <s v=" 11300678910 "/>
        <s v=" 10990490451 "/>
        <s v=" 21068439223980 "/>
        <s v=" 157235339882 "/>
        <s v=" 15723687016 "/>
        <s v=" 902434350 "/>
        <s v=" 10734702098971 "/>
        <s v=" 107346910133090 "/>
        <s v=" 122461422151 "/>
        <s v=" 48322889776 "/>
        <s v=" 358558501 "/>
        <s v=" 19169223984 "/>
        <s v=" 68808238000 "/>
        <s v=" 8012396850 "/>
        <s v=" 8022396850 "/>
        <s v=" 803255794 "/>
        <s v=" 6-2396850 "/>
        <s v=" 1514142800 "/>
        <s v=" 10735701648990 "/>
        <s v=" 19170983936 "/>
        <s v=" 67328537877 "/>
        <s v=" 136833188372 "/>
        <s v=" 10736602386181 "/>
        <s v=" 122771547350 "/>
        <s v=" 122763524171 "/>
        <s v=" 363368801 "/>
        <s v=" 6331007065 "/>
        <s v=" 10736822133979 "/>
        <s v=" 19359423952 "/>
        <s v=" 122924788786 "/>
        <s v=" 13355139656 "/>
        <s v=" 13357179621 "/>
        <s v=" 13356151939 "/>
        <s v=" 851088823179 "/>
        <s v=" 50072515004 "/>
        <s v=" 3381559960 "/>
        <s v=" 332191971 "/>
        <s v=" 62234313225 "/>
        <s v=" 6402779999 "/>
        <s v=" 356831310904 "/>
        <s v=" 805559980 "/>
        <s v=" 1932412776 "/>
        <s v=" 41356140034 "/>
        <s v=" 41357360884 "/>
        <s v=" 41371388867 "/>
        <s v=" 51684170000 "/>
        <s v=" 806819780 "/>
        <s v=" 210810461057980 "/>
        <s v=" 21081002719980 "/>
        <s v=" 121791951910 "/>
        <s v=" 368745601 "/>
        <s v=" 3366647600 "/>
        <s v=" 1479504364 "/>
        <s v=" 10740193797971 "/>
        <s v=" 67564846915 "/>
        <s v=" 369192900 "/>
        <s v=" 370197900 "/>
        <s v=" 371179901 "/>
        <s v=" 1227-9000 "/>
        <s v=" 1228-179901 "/>
        <s v=" 13387296107 "/>
        <s v=" 13386111941 "/>
        <s v=" 1338547185 "/>
        <s v=" 2104292849 "/>
        <s v=" 2105107939 "/>
        <s v=" 210336979 "/>
        <s v=" 210636979 "/>
        <s v=" 4223-36979 "/>
        <s v=" 19548143966 "/>
        <s v=" 904696150 "/>
        <s v=" 32711295101980 "/>
        <s v=" 5957501702782 "/>
        <s v=" 595751176293 "/>
        <s v=" 19584655968 "/>
        <s v=" 123831051535 "/>
        <s v=" 12382152285 "/>
        <s v=" 14191361797 "/>
        <s v=" 414781971229 "/>
        <s v=" 157509403098 "/>
        <s v=" 12322001 "/>
        <s v=" 4961645332969 "/>
        <s v=" 19647239985 "/>
        <s v=" 239593623308 "/>
        <s v=" 133941098753 "/>
        <s v=" 10743126130361 "/>
        <s v=" 2129380819 "/>
        <s v=" 124003193023 "/>
        <s v=" 69091295120 "/>
        <s v=" 690921009120 "/>
        <s v=" 69090214200 "/>
        <s v=" 24065278724 "/>
        <s v=" 3751269402 "/>
        <s v=" 55493478489 "/>
        <s v=" 14891438482 "/>
        <s v=" 2130750638 "/>
        <s v=" 124021701987 "/>
        <s v=" 17823800 "/>
        <s v=" 12405117560 "/>
        <s v=" 12232973066 "/>
        <s v=" 122330346528 "/>
        <s v=" 213519980 "/>
        <s v=" 124111920486 "/>
        <s v=" 677813713511 "/>
        <s v=" 865840416047 "/>
        <s v=" 52163208400 "/>
        <s v=" 134161288652 "/>
        <s v=" 3389874802 "/>
        <s v=" 329197524606 "/>
        <s v=" 329201024606 "/>
        <s v=" 4968634688 "/>
        <s v=" 1343658262 "/>
        <s v=" 1343754329 "/>
        <s v=" 908303450 "/>
        <s v=" 7837295000 "/>
        <s v=" 379372801 "/>
        <s v=" 11000413533072 "/>
        <s v=" 124442711717 "/>
        <s v=" 1244310274362 "/>
        <s v=" 416111232865 "/>
        <s v=" 6611410000 "/>
        <s v=" 12456825041 "/>
        <s v=" 416281888267 "/>
        <s v=" 380743600 "/>
        <s v=" 2147277758 "/>
        <s v=" 1581357623 "/>
        <s v=" 1562549203 "/>
        <s v=" 1551427624 "/>
        <s v=" 1591754955 "/>
        <s v=" 121652677999 "/>
        <s v=" 31223800 "/>
        <s v=" 134591611687 "/>
        <s v=" 13457556717 "/>
        <s v=" 1345627643 "/>
        <s v=" 134581998615 "/>
        <s v=" 534304417002 "/>
        <s v=" 534304017002 "/>
        <s v=" 534303317002 "/>
        <s v=" 534304217002 "/>
        <s v=" 534304817002 "/>
        <s v=" 534304917002 "/>
        <s v=" 20739990 "/>
        <s v=" 124645340346 "/>
        <s v=" 21093568456980 "/>
        <s v=" 122650180057 "/>
        <s v=" 122649617398 "/>
        <s v=" 1852765869990 "/>
        <s v=" 11002363300620 "/>
        <s v=" 2151263752 "/>
        <s v=" 4938320183980 "/>
        <s v=" 4938319183980 "/>
        <s v=" 270613625520 "/>
        <s v=" 69317295120 "/>
        <s v=" 383174900 "/>
        <s v=" 1260-174900 "/>
        <s v=" 537069648966 "/>
        <s v=" 912303450 "/>
        <s v=" 11002584287361 "/>
        <s v=" 110029412483223 "/>
        <s v=" 21094812535980 "/>
        <s v=" 139253008764 "/>
        <s v=" 1103171919 "/>
        <s v=" 537307822512 "/>
        <s v=" 118430001 "/>
        <s v=" 20186319967 "/>
        <s v=" 12513822200 "/>
        <s v=" 121743217572 "/>
        <s v=" 1217644733832 "/>
        <s v=" 197440801 "/>
        <s v=" 1539876119990 "/>
        <s v=" 829928099 "/>
        <s v=" 854746423251 "/>
        <s v=" 62815785479 "/>
        <s v=" 18460634392 "/>
        <s v=" 4060000 "/>
        <s v=" 125791037649 "/>
        <s v=" 12528920584 "/>
        <s v=" 1110189990 "/>
        <s v=" 1687-89990 "/>
        <s v=" 598473404873 "/>
        <s v=" 360291310904 "/>
        <s v=" 21754276250 "/>
        <s v=" 2028912776 "/>
        <s v=" 6732820000 "/>
        <s v=" 11004326557123 "/>
        <s v=" 9417593980 "/>
        <s v=" 139683405647 "/>
        <s v=" 6085394193 "/>
        <s v=" 216310990 "/>
        <s v=" 27557744-519990 "/>
        <s v=" 24416967916 "/>
        <s v=" 1266-174431 "/>
        <s v=" 3994990960 "/>
        <s v=" 9478326470 "/>
        <s v=" 366280844800 "/>
        <s v=" 3426347600 "/>
        <s v=" 2166457860 "/>
        <s v=" 33032407373980 "/>
        <s v=" 20252640735 "/>
        <s v=" 125831035300 "/>
        <s v=" 57074529550 "/>
        <s v=" 33883373990 "/>
        <s v=" 14811388477 "/>
        <s v=" 256227949990 "/>
        <s v=" 40035110450 "/>
        <s v=" 123112225071 "/>
        <s v=" 3881869003 "/>
        <s v=" 81351517250 "/>
        <s v=" 3401149900 "/>
        <s v=" 3402555000 "/>
        <s v=" 338-149900 "/>
        <s v=" 1596247496 "/>
        <s v=" 19468113800 "/>
        <s v=" 163440299 "/>
        <s v=" 164470038 "/>
        <s v=" 125991931441 "/>
        <s v=" 117641-176293 "/>
        <s v=" 11035964808491 "/>
        <s v=" 11035971009970 "/>
        <s v=" 12607844046 "/>
        <s v=" 122894447440 "/>
        <s v=" 1350223993 "/>
        <s v=" 1861393 "/>
        <s v=" 21380210 "/>
        <s v=" 3306972 "/>
        <s v=" 5995741694183 "/>
        <s v=" 4963207137471 "/>
        <s v=" 55728208489 "/>
        <s v=" 392367800 "/>
        <s v=" 11036931399979 "/>
        <s v=" 419371124379 "/>
        <s v=" 135081122468 "/>
        <s v=" 90287885 "/>
        <s v=" 68131227906 "/>
        <s v=" 19110214200 "/>
        <s v=" 19111214200 "/>
        <s v=" 2393-214200 "/>
        <s v=" 11037653356163 "/>
        <s v=" 6196452200 "/>
        <s v=" 362631707540 "/>
        <s v=" 394561701 "/>
        <s v=" 135188715404 "/>
        <s v=" 135171537341 "/>
        <s v=" 1065389000 "/>
        <s v=" 1064469000 "/>
        <s v=" 4656241585795 "/>
        <s v=" 87587494593 "/>
        <s v=" 21811813866 "/>
        <s v=" 4948546283980 "/>
        <s v=" 203391175225 "/>
        <s v=" 683039213522 "/>
        <s v=" 395179901 "/>
        <s v=" 396174900 "/>
        <s v=" 1300-179901 "/>
        <s v=" 1301-174900 "/>
        <s v=" 807392662 "/>
        <s v=" 4106395 "/>
        <s v=" 69598271320 "/>
        <s v=" 1857300579991 "/>
        <s v=" 1617569689 "/>
        <s v=" 1579-373853 "/>
        <s v=" 11061443551760 "/>
        <s v=" 181468-3356163 "/>
        <s v=" 18382127583 "/>
        <s v=" 12649205977 "/>
        <s v=" 1777867397980 "/>
        <s v=" 69608271320 "/>
        <s v=" 8674501100435 "/>
        <s v=" 123160241679 "/>
        <s v=" 123425160746 "/>
        <s v=" 4-470038 "/>
        <s v=" 12426873-373980 "/>
        <s v=" 41287390 "/>
        <s v=" 5604389 "/>
        <s v=" 135315877842 "/>
        <s v=" 135248682 "/>
        <s v=" 375601339432 "/>
        <s v=" 375611339432 "/>
        <s v=" 2195576674 "/>
        <s v=" 2196256852 "/>
        <s v=" 185484396717 "/>
        <s v=" 4066463980 "/>
        <s v=" 53200198400 "/>
        <s v=" 400179901 "/>
        <s v=" 1310-179901 "/>
        <s v=" 8173606900 "/>
        <s v=" 27266534990 "/>
        <s v=" 204391441743 "/>
        <s v=" 3355462590428 "/>
        <s v=" 13532346879 "/>
        <s v=" 513191858023 "/>
        <s v=" 20611158384 "/>
        <s v=" 126781786904 "/>
        <s v=" 126771126469 "/>
        <s v=" 1016627390 "/>
        <s v=" 196421949656 "/>
        <s v=" 420881964888 "/>
        <s v=" 1635471169 "/>
        <s v=" 8722476000 "/>
        <s v=" 12686429709 "/>
        <s v=" 12690429709 "/>
        <s v=" 192336424 "/>
        <s v=" 9753259990 "/>
        <s v=" 5251363278390 "/>
        <s v=" 13542249240 "/>
        <s v=" 1640897010 "/>
        <s v=" 11064631901180 "/>
        <s v=" 123455468622 "/>
        <s v=" 615984158820 "/>
        <s v=" 185805142705 "/>
        <s v=" 7635672 "/>
        <s v=" 62029747 "/>
        <s v=" 4868635512650 "/>
        <s v=" 126766515952 "/>
        <s v=" 13552421393 "/>
        <s v=" 135601714014 "/>
        <s v=" 1355326366 "/>
        <s v=" 1355423748 "/>
        <s v=" 1355514539 "/>
        <s v=" 135621877872 "/>
        <s v=" 1049-346879 "/>
        <s v=" 1050-8682 "/>
        <s v=" 4967035499979 "/>
        <s v=" 20746287966 "/>
        <s v=" 868111567403 "/>
        <s v=" 135036132158980 "/>
        <s v=" 408183900 "/>
        <s v=" 1325-183900 "/>
        <s v=" 858362423253 "/>
        <s v=" 1860108469991 "/>
        <s v=" 1389349574 "/>
        <s v=" 63378049634 "/>
        <s v=" 223631980 "/>
        <s v=" 12790369990 "/>
        <s v=" 127696056819 "/>
        <s v=" 127671266160 "/>
        <s v=" 12766129010 "/>
        <s v=" 1121085342 "/>
        <s v=" 601985498783 "/>
        <s v=" 1778822598980 "/>
        <s v=" 409179901 "/>
        <s v=" 1326-174900 "/>
        <s v=" 218482248935 "/>
        <s v=" 69852506940 "/>
        <s v=" 4144659980 "/>
        <s v=" 192782257459 "/>
        <s v=" 2129312842 "/>
        <s v=" 1891900003 "/>
        <s v=" 1779020633980 "/>
        <s v=" 3360256435336 "/>
        <s v=" 146440-579991 "/>
        <s v=" 11066762449982 "/>
        <s v=" 602748541772 "/>
        <s v=" 42343922824 "/>
        <s v=" 42344683519 "/>
        <s v=" 868308429907 "/>
        <s v=" 3478547600 "/>
        <s v=" 25734239992 "/>
        <s v=" 88493513 "/>
        <s v=" 225463594 "/>
        <s v=" 114287760 "/>
        <s v=" 1779291326980 "/>
        <s v=" 122411639729 "/>
        <s v=" 12373680444 "/>
        <s v=" 410189900 "/>
        <s v=" 1330-179901 "/>
        <s v=" 13577238298 "/>
        <s v=" 135751094513 "/>
        <s v=" 1067389000 "/>
        <s v=" 1238929727230 "/>
        <s v=" 18616895872 "/>
        <s v=" 186161351907 "/>
        <s v=" 209331283830 "/>
        <s v=" 2097287959 "/>
        <s v=" 43590922250 "/>
        <s v=" 15521359897 "/>
        <s v=" 1359228946 "/>
        <s v=" 128031848070 "/>
        <s v=" 81388397 "/>
        <s v=" 123806123522 "/>
        <s v=" 1238051699915 "/>
        <s v=" 1359445989 "/>
        <s v=" 68979900 "/>
        <s v=" 128072057356 "/>
        <s v=" 128061063860 "/>
        <s v=" 55964058489 "/>
        <s v=" 4972664942485 "/>
        <s v=" 165183177 "/>
        <s v=" 809209851 "/>
        <s v=" 1862435579991 "/>
        <s v=" 21043311968 "/>
        <s v=" 12819362950 "/>
        <s v=" 8095590000 "/>
        <s v=" 2012311500 "/>
        <s v=" 230186530 "/>
        <s v=" 170162780 "/>
        <s v=" 18440638046 "/>
        <s v=" 21071279983 "/>
        <s v=" 11547361689 "/>
        <s v=" 25287487042 "/>
        <s v=" 416183900 "/>
        <s v=" 81129738 "/>
        <s v=" 128421338750 "/>
        <s v=" 18215000 "/>
        <s v=" 18541351263970 "/>
        <s v=" 1225547126985 "/>
        <s v=" 42455279941 "/>
        <s v=" 10048542970 "/>
        <s v=" 11180962849970 "/>
        <s v=" 231599935 "/>
        <s v=" 43557800 "/>
        <s v=" 21124143983 "/>
        <s v=" 29893300168 "/>
        <s v=" 68696986948 "/>
        <s v=" 8128590000 "/>
        <s v=" 42555363782 "/>
        <s v=" 1354249761374980 "/>
        <s v=" 1362125015 "/>
        <s v=" 1362023748 "/>
        <s v=" 470938457881 "/>
        <s v=" 2330294391 "/>
        <s v=" 41520133 "/>
        <s v=" 3425461 "/>
        <s v=" 12851161840 "/>
        <s v=" 128602867543 "/>
        <s v=" 124040349621 "/>
        <s v=" 124039160888 "/>
        <s v=" 2057177124 "/>
        <s v=" 2333334742 "/>
        <s v=" 9096685374 "/>
        <s v=" 2057777124 "/>
        <s v=" 2451-77124 "/>
        <s v=" 1362978939 "/>
        <s v=" 1119691499990 "/>
        <s v=" 947364893420 "/>
        <s v=" 9473762227 "/>
        <s v=" 211991065190 "/>
        <s v=" 21201511961 "/>
        <s v=" 128821142100 "/>
        <s v=" 12886942480 "/>
        <s v=" 6039861496354 "/>
        <s v=" 13641571350 "/>
        <s v=" 13643521076 "/>
        <s v=" 136441655902 "/>
        <s v=" 136421935867 "/>
        <s v=" 1054-1935867 "/>
        <s v=" 1055-571350 "/>
        <s v=" 81671966385 "/>
        <s v=" 3572371400990 "/>
        <s v=" 128971790593 "/>
        <s v=" 128962620380 "/>
        <s v=" 4897595712706 "/>
        <s v=" 127518585978 "/>
        <s v=" 81815633612 "/>
        <s v=" 18670691957 "/>
        <s v=" 1867051782000 "/>
        <s v=" 213112292299 "/>
        <s v=" 1544383300 "/>
        <s v=" 154442199000 "/>
        <s v=" 154422199000 "/>
        <s v=" 949-2199000 "/>
        <s v=" 42708832669 "/>
        <s v=" 862809923373 "/>
        <s v=" 1073778001 "/>
        <s v=" 1072469000 "/>
        <s v=" 11212112739742 "/>
        <s v=" 21319759880 "/>
        <s v=" 129884574848 "/>
        <s v=" 129791348722 "/>
        <s v=" 53310111143 "/>
        <s v=" 10225499980 "/>
        <s v=" 2639418654 "/>
        <s v=" 22163145990 "/>
        <s v=" 2235312891 "/>
        <s v=" 1112182939940 "/>
        <s v=" 214291759677 "/>
        <s v=" 21401468482 "/>
        <s v=" 21431959759 "/>
        <s v=" 33534611125982 "/>
        <s v=" 3370424297580 "/>
        <s v=" 869520429907 "/>
        <s v=" 424197900 "/>
        <s v=" 380101591132 "/>
        <s v=" 11125252349920 "/>
        <s v=" 2374402409 "/>
        <s v=" 948266416876 "/>
        <s v=" 948182293883 "/>
        <s v=" 214401371051 "/>
        <s v=" 214396408424 "/>
        <s v=" 21465959759 "/>
        <s v=" 21466151915 "/>
        <s v=" 44256560000 "/>
        <s v=" 3532947600 "/>
        <s v=" 148508-579991 "/>
        <s v=" 136701475814 "/>
        <s v=" 136694734713 "/>
        <s v=" 214867693523 "/>
        <s v=" 214858173402 "/>
        <s v=" 3413-8173402 "/>
        <s v=" 173125631333 "/>
        <s v=" 173125736300 "/>
        <s v=" 173125594141 "/>
        <s v=" 91079116 "/>
        <s v=" 8152295000 "/>
        <s v=" 3371563361092 "/>
        <s v=" 94831236477 "/>
        <s v=" 1731491166093 "/>
        <s v=" 173137836300 "/>
        <s v=" 1949827-31333 "/>
        <s v=" 1950661-36300 "/>
        <s v=" 1949828-36300 "/>
        <s v=" 58742577150 "/>
        <s v=" 16101316934 "/>
        <s v=" 124719684919 "/>
        <s v=" 142973051148 "/>
        <s v=" 6119035248715 "/>
        <s v=" 173161856 "/>
        <s v=" 1122387950590 "/>
        <s v=" 11223862599961 "/>
        <s v=" 130273108875 "/>
        <s v=" 43481333979 "/>
        <s v=" 124732289427 "/>
        <s v=" 13693294360 "/>
        <s v=" 11227523674972 "/>
        <s v=" 7335712000 "/>
        <s v=" 16213476400 "/>
        <s v=" 1631305990 "/>
        <s v=" 13572151353980 "/>
        <s v=" 661-1315681 "/>
        <s v=" 2423593716 "/>
        <s v=" 4605-319853 "/>
        <s v=" 606140254990 "/>
        <s v=" 1148081-209970 "/>
        <s v=" 137061082648 "/>
        <s v=" 13708300926 "/>
        <s v=" -45614183900 "/>
        <s v=" 1056-319967 "/>
        <s v=" 56197338489 "/>
        <s v=" 89848872953 "/>
        <s v=" 4441187990 "/>
        <s v=" 949724997487 "/>
        <s v=" 4992599589271 "/>
        <s v=" 9045383859 "/>
        <s v=" 85606443478 "/>
        <s v=" 1392115739 "/>
        <s v=" 606566111791 "/>
        <s v=" 25863798641 "/>
        <s v=" 430366800 "/>
        <s v=" 429183400 "/>
        <s v=" 274162680160 "/>
        <s v=" 3323517839782 "/>
        <s v=" 33235177357999 "/>
        <s v=" 5163270000 "/>
        <s v=" 40162935 "/>
        <s v=" 244079963 "/>
        <s v=" 950041987162 "/>
        <s v=" 216741575917 "/>
        <s v=" 130861804016 "/>
        <s v=" 92081301033 "/>
        <s v=" 921031493 "/>
        <s v=" 92071961742 "/>
        <s v=" 70408533120 "/>
        <s v=" 63958712296 "/>
        <s v=" 112620851884 "/>
        <s v=" 130921564850 "/>
        <s v=" 753235000 "/>
        <s v=" 8210295000 "/>
        <s v=" 1985345639 "/>
        <s v=" 43785493680 "/>
        <s v=" 662698790 "/>
        <s v=" 13729320747 "/>
        <s v=" 85831475937 "/>
        <s v=" 1266174331 "/>
        <s v=" 245248541 "/>
        <s v=" 92295828722 "/>
        <s v=" 755259000 "/>
        <s v=" 691587213640 "/>
        <s v=" 676230000 "/>
        <s v=" 430414596468 "/>
        <s v=" 8704731206856 "/>
        <s v=" 10466722980 "/>
        <s v=" 85891025982 "/>
        <s v=" 85882267892 "/>
        <s v=" 8587566973 "/>
        <s v=" 1270719673 "/>
        <s v=" 42054377859 "/>
        <s v=" 50280651653940 "/>
        <s v=" 144219990 "/>
        <s v=" 692148113958 "/>
        <s v=" 143753371437 "/>
        <s v=" 85941277892 "/>
        <s v=" 3491473495 "/>
        <s v=" 112668815215905 "/>
        <s v=" 11266898198416 "/>
        <s v=" 930580000 "/>
        <s v=" 433174900 "/>
        <s v=" 1378-174900 "/>
        <s v=" 1871718799991 "/>
        <s v=" 7464257533 "/>
        <s v=" 6390559169007 "/>
        <s v=" 639056138818 "/>
        <s v=" 8873472 "/>
        <s v=" 11279342549970 "/>
        <s v=" 5029045140479 "/>
        <s v=" 50290442933950 "/>
        <s v=" 131134093600 "/>
        <s v=" 36736000 "/>
        <s v=" 92542331693 "/>
        <s v=" 12488871400 "/>
        <s v=" 137532730118 "/>
        <s v=" 11279531202740 "/>
        <s v=" 2474274712 "/>
        <s v=" 4696-230850 "/>
        <s v=" 95106183991 "/>
        <s v=" 95107890351 "/>
        <s v=" 3362380453981 "/>
        <s v=" 12677597-53981 "/>
        <s v=" 131226133498 "/>
        <s v=" 135905442105710 "/>
        <s v=" 13762113539 "/>
        <s v=" 540047913924188 "/>
        <s v=" 4629174490 "/>
        <s v=" 5815032823 "/>
        <s v=" 10464098360 "/>
        <s v=" 6743571590 "/>
        <s v=" 3548-98790 "/>
        <s v=" 46398165919 "/>
        <s v=" 112877937543 "/>
        <s v=" 607688215780 "/>
        <s v=" 4935763812761 "/>
        <s v=" 128579606005 "/>
        <s v=" 26126497180 "/>
        <s v=" 3382594680130 "/>
        <s v=" 137801227899 "/>
        <s v=" 3507499919 "/>
        <s v=" 248954257 "/>
        <s v=" 951571743521 "/>
        <s v=" 131741726690 "/>
        <s v=" 131732606100 "/>
        <s v=" 92761187891 "/>
        <s v=" 758198000 "/>
        <s v=" 841812000 "/>
        <s v=" 438349800 "/>
        <s v=" 33269770000 "/>
        <s v=" 144243225961 "/>
        <s v=" 866424723461 "/>
        <s v=" 643816112972 "/>
        <s v=" 11299201495480 "/>
        <s v=" 1129900254992 "/>
        <s v=" 1129872902208 "/>
        <s v=" 11298272879973 "/>
        <s v=" 11298261823980 "/>
        <s v=" 525495000 "/>
        <s v=" 132071368500 "/>
        <s v=" 13198844046 "/>
        <s v=" 13197761541 "/>
        <s v=" 13196333200 "/>
        <s v=" 101095033 "/>
        <s v=" 607796215780 "/>
        <s v=" 1665948139 "/>
        <s v=" 49475644155333 "/>
        <s v=" 128951330 "/>
        <s v=" 226279184025 "/>
        <s v=" 2230170989 "/>
        <s v=" 68150000 "/>
        <s v=" 871325260944 "/>
        <s v=" 3583947600 "/>
        <s v=" 11862201911 "/>
        <s v=" 125121290955 "/>
        <s v=" 46791711420 "/>
        <s v=" 46781711420 "/>
        <s v=" 1130025254992 "/>
        <s v=" 5281380000 "/>
        <s v=" 9292887876 "/>
        <s v=" 16711393871 "/>
        <s v=" 4453153970 "/>
        <s v=" 4443153970 "/>
        <s v=" 433891301078 "/>
        <s v=" 10821207000 "/>
        <s v=" 11250940 "/>
        <s v=" 11300376867616 "/>
        <s v=" 6081851286483 "/>
        <s v=" 44874231880 "/>
        <s v=" 10712157980 "/>
        <s v=" 46982550667 "/>
        <s v=" 46971711420 "/>
        <s v=" 11307093887969 "/>
        <s v=" 1309509940 "/>
        <s v=" 1510123205 "/>
        <s v=" 13819163968 "/>
        <s v=" 13820211411 "/>
        <s v=" 1064-163968 "/>
        <s v=" 131184990 "/>
        <s v=" 1954215390 "/>
        <s v=" 64408228489 "/>
        <s v=" 626354017289 "/>
        <s v=" 5013893989271 "/>
        <s v=" 144533230832 "/>
        <s v=" 1835226076 "/>
        <s v=" 132522907170 "/>
        <s v=" 45236327831 "/>
        <s v=" 10797152980 "/>
        <s v=" 610432167480 "/>
        <s v=" 615608834650 "/>
        <s v=" 610421551949 "/>
        <s v=" 13840158996 "/>
        <s v=" 11308405990 "/>
        <s v=" 2533236078 "/>
        <s v=" 132602820300 "/>
        <s v=" 11071000 "/>
        <s v=" 86886668495 "/>
        <s v=" 53842210534 "/>
        <s v=" 2537660282 "/>
        <s v=" 9535710144349 "/>
        <s v=" 34958143960 "/>
        <s v=" 223323599524 "/>
        <s v=" 121059695 "/>
        <s v=" 11548079 "/>
        <s v=" 6086811316184 "/>
        <s v=" 138512333833 "/>
        <s v=" 3545-3599524 "/>
        <s v=" 132753396379 "/>
        <s v=" 599761362550 "/>
        <s v=" 608747361183 "/>
        <s v=" 1321199984 "/>
        <s v=" 1860721559990 "/>
        <s v=" 934087992 "/>
        <s v=" 696490513691 "/>
        <s v=" 1791309000 "/>
        <s v=" 152319-799991 "/>
        <s v=" 962-339638 "/>
        <s v=" 45601594810 "/>
        <s v=" 16760493010 "/>
        <s v=" 480915990 "/>
        <s v=" 50586591253980 "/>
        <s v=" 223622831510 "/>
        <s v=" 1860869753980 "/>
        <s v=" 3391660635778 "/>
        <s v=" 125543249864 "/>
        <s v=" 447372801 "/>
        <s v=" 138622547619 "/>
        <s v=" 280222-7800 "/>
        <s v=" 12896251 "/>
        <s v=" 113582611280197 "/>
        <s v=" 113582814517104 "/>
        <s v=" 11358275168691 "/>
        <s v=" 4807-660282 "/>
        <s v=" 2554748756 "/>
        <s v=" 144923130002 "/>
        <s v=" 3528499919 "/>
        <s v=" 778414999 "/>
        <s v=" 21321186586 "/>
        <s v=" 2132432118 "/>
        <s v=" 1386969879 "/>
        <s v=" 87142204868 "/>
        <s v=" 2560449201 "/>
        <s v=" 133283598524 "/>
        <s v=" 133063451000 "/>
        <s v=" 133335278840 "/>
        <s v=" 211841330 "/>
        <s v=" 26683538105 "/>
        <s v=" 69732326990 "/>
        <s v=" 45930420930 "/>
        <s v=" 43793885272 "/>
        <s v=" 2347683000 "/>
        <s v=" 337049185236 "/>
        <s v=" 33704916107461 "/>
        <s v=" 337049155981 "/>
        <s v=" 337049173496 "/>
        <s v=" 12748623-5981 "/>
        <s v=" 133341951600 "/>
        <s v=" 609150969251 "/>
        <s v=" 684200001 "/>
        <s v=" 12650267584 "/>
        <s v=" 126503360189 "/>
        <s v=" 4967869912781 "/>
        <s v=" 129610596014 "/>
        <s v=" 242166593392 "/>
        <s v=" 242166446696 "/>
        <s v=" 51487651468018 "/>
        <s v=" 5148764341634 "/>
        <s v=" 258521552544 "/>
        <s v=" 25845883942 "/>
        <s v=" 25850237983 "/>
        <s v=" 25849331491 "/>
        <s v=" 25846747958 "/>
        <s v=" 25847271983 "/>
        <s v=" 258531602792 "/>
        <s v=" 258513259872 "/>
        <s v=" 25848101983 "/>
        <s v=" 2576721435 "/>
        <s v=" 955151006472 "/>
        <s v=" 12751972-1745 "/>
        <s v=" 15046000 "/>
        <s v=" 213123463 "/>
        <s v=" 21365174323 "/>
        <s v=" 77290223979 "/>
        <s v=" 13872886095 "/>
        <s v=" 8754359982 "/>
        <s v=" 11367318012813 "/>
        <s v=" 11367324555433 "/>
        <s v=" 35629991 "/>
        <s v=" 22407175918 "/>
        <s v=" 223993167950 "/>
        <s v=" 223986838855 "/>
        <s v=" 6040817731 "/>
        <s v=" 43956284598 "/>
        <s v=" 160905237916 "/>
        <s v=" 870193823500 "/>
        <s v=" 1880651519990 "/>
        <s v=" 167494208 "/>
        <s v=" 86107699 "/>
        <s v=" 36-107699 "/>
        <s v=" 48912101941 "/>
        <s v=" 50621713349950 "/>
        <s v=" 224111955740 "/>
        <s v=" 3370728839981 "/>
        <s v=" 151721216 "/>
        <s v=" 14624644 "/>
        <s v=" 13608535 "/>
        <s v=" 35139414970 "/>
        <s v=" 22968086883 "/>
        <s v=" 3637547600 "/>
        <s v=" 1563990 "/>
        <s v=" 141053807 "/>
        <s v=" 2585675776 "/>
        <s v=" 2359104755 "/>
        <s v=" 168570156980 "/>
        <s v=" 95619485948 "/>
        <s v=" 125917110670 "/>
        <s v=" 8869539973 "/>
        <s v=" 1932428281 "/>
        <s v=" 2600314005 "/>
        <s v=" 224943587622 "/>
        <s v=" 215142472 "/>
        <s v=" 71421117810 "/>
        <s v=" 44106883850 "/>
        <s v=" 139053246415 "/>
        <s v=" 65016556285 "/>
        <s v=" 787779978 "/>
        <s v=" 11155204959960 "/>
        <s v=" 11382522191345 "/>
        <s v=" 391329990 "/>
        <s v=" 304486955960 "/>
        <s v=" 17381412837 "/>
        <s v=" 168700308970 "/>
        <s v=" 111557211889880 "/>
        <s v=" 452367800 "/>
        <s v=" 11292302970 "/>
        <s v=" 88864872707 "/>
        <s v=" 6651255259990 "/>
        <s v=" 6651268259990 "/>
        <s v=" 64649978489 "/>
        <s v=" 11388343403335 "/>
        <s v=" 1138833911990 "/>
        <s v=" 111567710859860 "/>
        <s v=" 568814169 "/>
        <s v=" 5083009284890 "/>
        <s v=" 19173231219960 "/>
        <s v=" 9437151984 "/>
        <s v=" 75148450 "/>
        <s v=" 145484118203 "/>
        <s v=" 145383019399 "/>
        <s v=" 145394118203 "/>
        <s v=" 1590-4118203 "/>
        <s v=" 210043885638 "/>
        <s v=" 425254470978 "/>
        <s v=" 958801072309 "/>
        <s v=" 3100501019920 "/>
        <s v=" 5083541677980 "/>
        <s v=" 5083345384970 "/>
        <s v=" 5058824189271 "/>
        <s v=" 225424079512 "/>
        <s v=" 6106481591374 "/>
        <s v=" 610649292381 "/>
        <s v=" 94391054171 "/>
        <s v=" 10830375882950 "/>
        <s v=" 442521167148 "/>
        <s v=" 139291354875 "/>
        <s v=" 113245113459539 "/>
        <s v=" 11157641169990 "/>
        <s v=" 1115765749990 "/>
        <s v=" 134462132480 "/>
        <s v=" 8665590000 "/>
        <s v=" 789551292695 "/>
        <s v=" 70118947039 "/>
        <s v=" 80281840 "/>
        <s v=" 13931195235 "/>
        <s v=" 130169362 "/>
        <s v=" 210341674658 "/>
        <s v=" 11402753149972 "/>
        <s v=" 1140274911990 "/>
        <s v=" 50842001779800 "/>
        <s v=" 50842771244950 "/>
        <s v=" 14078130500 "/>
        <s v=" 145533968156 "/>
        <s v=" 8904899955 "/>
        <s v=" 65082792755 "/>
        <s v=" 161409566 "/>
        <s v=" 54922291943800 "/>
        <s v=" 3402139635778 "/>
        <s v=" 3402137635778 "/>
        <s v=" 16837185 "/>
        <s v=" 71566235630 "/>
        <s v=" 11473342980 "/>
        <s v=" 2632514694 "/>
        <s v=" 2634772967 "/>
        <s v=" 11337734400 "/>
        <s v=" 5085650633960 "/>
        <s v=" 225941359765 "/>
        <s v=" 14807744471 "/>
        <s v=" 10527176050 "/>
        <s v=" 71613271320 "/>
        <s v=" 8704295000 "/>
        <s v=" 701835413793 "/>
        <s v=" 4444995766 "/>
        <s v=" 873598559569 "/>
        <s v=" 14430383 "/>
        <s v=" 149153965 "/>
        <s v=" 14315192 "/>
        <s v=" 14115192 "/>
        <s v=" 14625827 "/>
        <s v=" 14215192 "/>
        <s v=" 145153965 "/>
        <s v=" 147364606 "/>
        <s v=" 148223840 "/>
        <s v=" 6158366600 "/>
        <s v=" 5517552634 "/>
        <s v=" 3522243498 "/>
        <s v=" 191606-1169990 "/>
        <s v=" 50861394003950 "/>
        <s v=" 5085854219990 "/>
        <s v=" 226258691192 "/>
        <s v=" 18743943 "/>
        <s v=" 17381080 "/>
        <s v=" 44541311425 "/>
        <s v=" 444941427131 "/>
        <s v=" 126329351050 "/>
        <s v=" 1445-174900 "/>
        <s v=" 460174900 "/>
        <s v=" 1157318500 "/>
        <s v=" 1342553149 "/>
        <s v=" 13944528145 "/>
        <s v=" 139461688466 "/>
        <s v=" 13945242629 "/>
        <s v=" 89141934869 "/>
        <s v=" 2262987959 "/>
        <s v=" 9776704158968 "/>
        <s v=" 14833404552 "/>
        <s v=" 2140751-635778 "/>
        <s v=" 8737402069997 "/>
        <s v=" 127350649625 "/>
        <s v=" 18860751019970 "/>
        <s v=" 13954118066 "/>
        <s v=" 11433603069869 "/>
        <s v=" 114336116839878 "/>
        <s v=" 50867193300920 "/>
        <s v=" 12632618000 "/>
        <s v=" 5385763693 "/>
        <s v=" 18863201054471 "/>
        <s v=" 8918539957 "/>
        <s v=" 17234751 "/>
        <s v=" 250354056 "/>
        <s v=" 1146283689991 "/>
        <s v=" 264972611 "/>
        <s v=" 96207907360 "/>
        <s v=" 33378585949 "/>
        <s v=" 226661459793 "/>
        <s v=" 22665719914 "/>
        <s v=" 539043185 "/>
        <s v=" 5391399697 "/>
        <s v=" 10830681583980 "/>
        <s v=" 9476985374 "/>
        <s v=" 18865581344971 "/>
        <s v=" 1886543639980 "/>
        <s v=" 11465241579989 "/>
        <s v=" 2654561210 "/>
        <s v=" 2653414002 "/>
        <s v=" 5628855000 "/>
        <s v=" 987-152308 "/>
        <s v=" 135303070200 "/>
        <s v=" 135292689400 "/>
        <s v=" 22511305 "/>
        <s v=" 4998007223802 "/>
        <s v=" 13969439912 "/>
        <s v=" 139701900382 "/>
        <s v=" 11465591169990 "/>
        <s v=" 13550152308 "/>
        <s v=" 13549656880 "/>
        <s v=" 17881366989 "/>
        <s v=" 17891366989 "/>
        <s v=" 212-1366989 "/>
        <s v=" 5399254309 "/>
        <s v=" 48442351660 "/>
        <s v=" 5007182212869 "/>
        <s v=" 130635306057 "/>
        <s v=" 18867741699990 "/>
        <s v=" 1116552717930 "/>
        <s v=" 96305409876 "/>
        <s v=" 96303779940 "/>
        <s v=" 135608553720 "/>
        <s v=" 135751392300 "/>
        <s v=" 990-1256640 "/>
        <s v=" 27287998171 "/>
        <s v=" 447592028781 "/>
        <s v=" 874070387885 "/>
        <s v=" 126508277984 "/>
        <s v=" 1887453699990 "/>
        <s v=" 7484566225 "/>
        <s v=" 650221209940 "/>
        <s v=" 25881475966 "/>
        <s v=" 122058210 "/>
        <s v=" 227089790809 "/>
        <s v=" 227094479577 "/>
        <s v=" 20815000 "/>
        <s v=" 5407153553 "/>
        <s v=" 87412856994 "/>
        <s v=" 137417114549900 "/>
        <s v=" 873944846456 "/>
        <s v=" 218941202694 "/>
        <s v=" 5088925903970 "/>
        <s v=" 227133119454 "/>
        <s v=" 694250001 "/>
        <s v=" 1397514224991 "/>
        <s v=" 2872319637 "/>
        <s v=" 231673442778 "/>
        <s v=" 3691759863 "/>
        <s v=" 228721679756 "/>
        <s v=" 20258129710 "/>
        <s v=" 6119851623280 "/>
        <s v=" 6119861316188 "/>
        <s v=" 2464105160 "/>
        <s v=" 1277515762865 "/>
        <s v=" 130931921 "/>
        <s v=" 25896271984 "/>
        <s v=" 1150588188520 "/>
        <s v=" 9643415339088 "/>
        <s v=" 721303981 "/>
        <s v=" 477192900 "/>
        <s v=" 65064313980 "/>
        <s v=" 11982282970 "/>
        <s v=" 2682394997 "/>
        <s v=" 964711839383 "/>
        <s v=" 5090318625980 "/>
        <s v=" 5437263020 "/>
        <s v=" 215311651546 "/>
        <s v=" 509035666960 "/>
        <s v=" 9534795070 "/>
        <s v=" 18121467139 "/>
        <s v=" 8872295000 "/>
        <s v=" 54382674947 "/>
        <s v=" 5439510260 "/>
        <s v=" 4494465940 "/>
        <s v=" 874506562388 "/>
        <s v=" 19107611399980 "/>
        <s v=" 19107711139970 "/>
        <s v=" 14014494169 "/>
        <s v=" 64900688489 "/>
        <s v=" 18434357 "/>
        <s v=" 2696152201 "/>
        <s v=" 50910321269990 "/>
        <s v=" 704426014143 "/>
        <s v=" 5445155161 "/>
        <s v=" 26301500 "/>
        <s v=" 1328469940 "/>
        <s v=" 25912654446 "/>
        <s v=" 965731851813 "/>
        <s v=" 31193844990 "/>
        <s v=" 1852265863 "/>
        <s v=" 612851170141 "/>
        <s v=" 59648302310 "/>
        <s v=" 14996314625 "/>
        <s v=" 14995492523 "/>
        <s v=" 2680115034 "/>
        <s v=" 497148800 "/>
        <s v=" 118130150 "/>
        <s v=" 5052429689271 "/>
        <s v=" 137562390237000 "/>
        <s v=" 64886113980 "/>
        <s v=" 19133944 "/>
        <s v=" 126809317135 "/>
        <s v=" 137635951809980 "/>
        <s v=" 78205403980 "/>
        <s v=" 1391406437 "/>
        <s v=" 11319674499990 "/>
        <s v=" 11413771289990 "/>
        <s v=" 96660574980 "/>
        <s v=" 2238783221805 "/>
        <s v=" 797214292447 "/>
        <s v=" 22062102804 "/>
        <s v=" 14028128992 "/>
        <s v=" 16952750880 "/>
        <s v=" 11530281035490 "/>
        <s v=" 312386340980 "/>
        <s v=" 23129159960 "/>
        <s v=" 15936000 "/>
        <s v=" 160766990001 "/>
        <s v=" 263633183539 "/>
        <s v=" 12641482549 "/>
        <s v=" 128086177274 "/>
        <s v=" 14037743057 "/>
        <s v=" 219626287940 "/>
        <s v=" 259221963353 "/>
        <s v=" 2719643100 "/>
        <s v=" 613384146192 "/>
        <s v=" 9554131951 "/>
        <s v=" 706378513808 "/>
        <s v=" 483192900 "/>
        <s v=" 484367800 "/>
        <s v=" 22076205608 "/>
        <s v=" 22077205608 "/>
        <s v=" 2808-205608 "/>
        <s v=" 656319630364 "/>
        <s v=" 13647305314 "/>
        <s v=" 201100012 "/>
        <s v=" 2040476400 "/>
        <s v=" 6135091076949 "/>
        <s v=" 575248100 "/>
        <s v=" 5478343922 "/>
        <s v=" 127018164684 "/>
        <s v=" 128216225100 "/>
        <s v=" 12218158960 "/>
        <s v=" 1600-3019399 "/>
        <s v=" 11320619590970 "/>
        <s v=" 25924994406 "/>
        <s v=" 259253506924 "/>
        <s v=" 1941940 "/>
        <s v=" 2693122000 "/>
        <s v=" 11540992490188 "/>
        <s v=" 96720997208 "/>
        <s v=" 1088640162980 "/>
        <s v=" 232316060702 "/>
        <s v=" 8750841420526 "/>
        <s v=" 1914051359990 "/>
        <s v=" 25926594958 "/>
        <s v=" 273752336 "/>
        <s v=" 136595425500 "/>
        <s v=" 613830107890 "/>
        <s v=" 613829589261 "/>
        <s v=" 956887917 "/>
        <s v=" 875180676376 "/>
        <s v=" 6751347991 "/>
        <s v=" 1914398383980 "/>
        <s v=" 140531709702 "/>
        <s v=" 2738104672 "/>
        <s v=" 9680811288079 "/>
        <s v=" 968071976085 "/>
        <s v=" 56760-1976085 "/>
        <s v=" 5096845984980 "/>
        <s v=" 12674589474 "/>
        <s v=" 22362827723980 "/>
        <s v=" 5031320523911 "/>
        <s v=" 1696389211 "/>
        <s v=" 11541851879991 "/>
        <s v=" 11541682103419 "/>
        <s v=" 96835809914 "/>
        <s v=" 313028326985 "/>
        <s v=" 313027326985 "/>
        <s v=" 5097187979930 "/>
        <s v=" 8629768950 "/>
        <s v=" 490192900 "/>
        <s v=" 1543-192900 "/>
        <s v=" 3514000 "/>
        <s v=" 13781036568730 "/>
        <s v=" 492372801 "/>
        <s v=" 637216501 "/>
        <s v=" 45197728372 "/>
        <s v=" 45198463096 "/>
        <s v=" 218394560932 "/>
        <s v=" 684-99570 "/>
        <s v=" 21933733100 "/>
        <s v=" 968972306262 "/>
        <s v=" 233121831813 "/>
        <s v=" 231237453 "/>
        <s v=" 21755132 "/>
        <s v=" 19211071323930 "/>
        <s v=" 54981911409 "/>
        <s v=" 8755603777274 "/>
        <s v=" 147063098159 "/>
        <s v=" 5036240312929 "/>
        <s v=" 131680716086 "/>
        <s v=" 19164015879940 "/>
        <s v=" 14070119408 "/>
        <s v=" 259351414129 "/>
        <s v=" 27601652065 "/>
        <s v=" 502962258980 "/>
        <s v=" 5208915384970 "/>
        <s v=" 5208916884950 "/>
        <s v=" 52089172014960 "/>
        <s v=" 3742-1831813 "/>
        <s v=" 233141831813 "/>
        <s v=" 2332111754354 "/>
        <s v=" 16735977980 "/>
        <s v=" 23547600 "/>
        <s v=" 22367537315980 "/>
        <s v=" 50012694240 "/>
        <s v=" 140843806191 "/>
        <s v=" 90584814830 "/>
        <s v=" 906010889642 "/>
        <s v=" 3402-4814830 "/>
        <s v=" 7961190900 "/>
        <s v=" 7981190900 "/>
        <s v=" 7971190900 "/>
        <s v=" 20297449 "/>
        <s v=" 27641918216 "/>
        <s v=" 969352373650 "/>
        <s v=" 22183611583 "/>
        <s v=" 12372499980 "/>
        <s v=" 12361422960 "/>
        <s v=" 877830146636 "/>
        <s v=" 14089277112 "/>
        <s v=" 7156020219980 "/>
        <s v=" 21803260 "/>
        <s v=" 11419461509940 "/>
        <s v=" 3279715980 "/>
        <s v=" 703200006 "/>
        <s v=" 306129021 "/>
        <s v=" 236457301237 "/>
        <s v=" 2592105051 "/>
        <s v=" 1287591174012 "/>
        <s v=" 123991714960 "/>
        <s v=" 2128299500 "/>
        <s v=" 15205588522 "/>
        <s v=" 95982815472 "/>
        <s v=" 453751358909 "/>
        <s v=" 3754647600 "/>
        <s v=" 71890495592564 "/>
        <s v=" 170765248 "/>
        <s v=" 259471494030 "/>
        <s v=" 5210602729980 "/>
        <s v=" 52106071353980 "/>
        <s v=" 5210598729980 "/>
        <s v=" 221111017 "/>
        <s v=" 453961174221 "/>
        <s v=" 496183900 "/>
        <s v=" 22232224648 "/>
        <s v=" 25949639161 "/>
        <s v=" 2778104952 "/>
        <s v=" 52107973163970 "/>
        <s v=" 5210773680980 "/>
        <s v=" 232441419169 "/>
        <s v=" 232439628753 "/>
        <s v=" 232440419169 "/>
        <s v=" 960212992 "/>
        <s v=" 1925959300 "/>
        <s v=" 18821417491 "/>
        <s v=" 9049590000 "/>
        <s v=" 5538259920 "/>
        <s v=" 2858531244970 "/>
        <s v=" 87595499867 "/>
        <s v=" 128879225071 "/>
        <s v=" 141023503635 "/>
        <s v=" 2199009403450 "/>
        <s v=" 320142263737 "/>
        <s v=" 320145263737 "/>
        <s v=" 320143263737 "/>
        <s v=" 320144263739 "/>
        <s v=" 23367839801 "/>
        <s v=" 13777152308 "/>
        <s v=" 6152392499326 "/>
        <s v=" 65135928489 "/>
        <s v=" 11583663199979 "/>
        <s v=" 70955027066 "/>
        <s v=" 501129936 "/>
        <s v=" 222123775101 "/>
        <s v=" 5089657889271 "/>
        <s v=" 62802681275 "/>
        <s v=" 4107224514 "/>
        <s v=" 65685679 "/>
        <s v=" 660221044566 "/>
        <s v=" 26922153-729980 "/>
        <s v=" 28195528255 "/>
        <s v=" 129181334617 "/>
        <s v=" 138318046849980 "/>
        <s v=" 14123579839 "/>
        <s v=" 2432277412119 "/>
        <s v=" 2432278618174 "/>
        <s v=" 2432279137372 "/>
        <s v=" 51523784294756 "/>
        <s v=" 515236219326402 "/>
        <s v=" 515237719326402 "/>
        <s v=" 26842089979 "/>
        <s v=" 26842187980 "/>
        <s v=" 25960974739 "/>
        <s v=" 11422611529970 "/>
        <s v=" 52126491353980 "/>
        <s v=" 876375100012 "/>
        <s v=" 876354512945 "/>
        <s v=" 22333856502 "/>
        <s v=" 17481338788 "/>
        <s v=" 2155428281 "/>
        <s v=" 2807222673 "/>
        <s v=" 97180609768 "/>
        <s v=" 191270159924 "/>
        <s v=" 235442796523 "/>
        <s v=" 4115612257 "/>
        <s v=" 803760294457 "/>
        <s v=" 9106719981 "/>
        <s v=" 711454013830 "/>
        <s v=" 22359942 "/>
        <s v=" 97210413974 "/>
        <s v=" 321033286985 "/>
        <s v=" 321034286985 "/>
        <s v=" 138021800137 "/>
        <s v=" 231312701 "/>
        <s v=" 1729035000 "/>
        <s v=" 2348223713993 "/>
        <s v=" 1931109970 "/>
        <s v=" 45572945232 "/>
        <s v=" 12937877176 "/>
        <s v=" 138409643111980 "/>
        <s v=" 138409634111980 "/>
        <s v=" 141381278805 "/>
        <s v=" 1756970802 "/>
        <s v=" 1387-970802 "/>
        <s v=" 11653541350981 "/>
        <s v=" 11653582026471 "/>
        <s v=" 2818145376 "/>
        <s v=" 972361299980 "/>
        <s v=" 5213947755980 "/>
        <s v=" 191412335951 "/>
        <s v=" 616305971053 "/>
        <s v=" 616306174291 "/>
        <s v=" 72320590240 "/>
        <s v=" 3426832346430 "/>
        <s v=" 4557598890 "/>
        <s v=" 60025907-849980 "/>
        <s v=" 17591275562 "/>
        <s v=" 25975695975 "/>
        <s v=" 223866602258 "/>
        <s v=" 412728726 "/>
        <s v=" 455911358917 "/>
        <s v=" 2170226076 "/>
        <s v=" 191459426554 "/>
        <s v=" 98-959300 "/>
        <s v=" 50658776101092 "/>
        <s v=" 1776221076 "/>
        <s v=" 15386239699 "/>
        <s v=" 5215237854940 "/>
        <s v=" 24460067 "/>
        <s v=" 5069886312920 "/>
        <s v=" 132669766080 "/>
        <s v=" 11663561379981 "/>
        <s v=" 1166357188520 "/>
        <s v=" 521557346519 "/>
        <s v=" 5215572627461 "/>
        <s v=" 23612347933 "/>
        <s v=" 1923834529990 "/>
        <s v=" 141652911139 "/>
        <s v=" 17831035580 "/>
        <s v=" 1729187959 "/>
        <s v=" 2841614752 "/>
        <s v=" 2840699791 "/>
        <s v=" 881523023748 "/>
        <s v=" 9141989955 "/>
        <s v=" 226057316065 "/>
        <s v=" 423273899991 "/>
        <s v=" 191692220918 "/>
        <s v=" 80131054290 "/>
        <s v=" 8014470488 "/>
        <s v=" 80121424440 "/>
        <s v=" 801561756 "/>
        <s v=" 111982427600 "/>
        <s v=" 709200001 "/>
        <s v=" 23952133596 "/>
        <s v=" 321832150980 "/>
        <s v=" 2729105862 "/>
        <s v=" 3803547600 "/>
        <s v=" 349142437600 "/>
        <s v=" 285295188 "/>
        <s v=" 5216961404970 "/>
        <s v=" 97445658344 "/>
        <s v=" 23643303983 "/>
        <s v=" 5740280980 "/>
        <s v=" 617588344432 "/>
        <s v=" 46254844 "/>
        <s v=" 6041190000 "/>
        <s v=" 71420527115 "/>
        <s v=" 18773157080 "/>
        <s v=" 26004219984 "/>
        <s v=" 811187839 "/>
        <s v=" 8110276610 "/>
        <s v=" 617958558585 "/>
        <s v=" 236410121013980 "/>
        <s v=" 84379418489 "/>
        <s v=" 138743969825980 "/>
        <s v=" 19259211799990 "/>
        <s v=" 1143108884990 "/>
        <s v=" 11693901928971 "/>
        <s v=" 287489971 "/>
        <s v=" 5094668889271 "/>
        <s v=" 504369901 "/>
        <s v=" 15493299624 "/>
        <s v=" 965414800 "/>
        <s v=" 19921375862 "/>
        <s v=" 1993593044 "/>
        <s v=" 560783952 "/>
        <s v=" 50642876 "/>
        <s v=" 45928630155 "/>
        <s v=" 45933766147 "/>
        <s v=" 877444404736 "/>
        <s v=" 22593424181 "/>
        <s v=" 19262841099990 "/>
        <s v=" 5344612793790 "/>
        <s v=" 1420464835 "/>
        <s v=" 239246233744 "/>
        <s v=" 16646000 "/>
        <s v=" 9653111984 "/>
        <s v=" 516192900 "/>
        <s v=" 142144786160 "/>
        <s v=" 11326348298980 "/>
        <s v=" 11719414388951 "/>
        <s v=" 11719403199979 "/>
        <s v=" 27047737-749990 "/>
        <s v=" 13960299951 "/>
        <s v=" 50758134 "/>
        <s v=" 18131107533 "/>
        <s v=" 7871400 "/>
        <s v=" 11719664388951 "/>
        <s v=" 197952-4388951 "/>
        <s v=" 975701064645 "/>
        <s v=" 27053481-5990 "/>
        <s v=" 52258431059960 "/>
        <s v=" 28735268443 "/>
        <s v=" 1927321869970 "/>
        <s v=" 24749980 "/>
        <s v=" 2521420 "/>
        <s v=" 808658296332 "/>
        <s v=" 55630051309941 "/>
        <s v=" 5186150980 "/>
        <s v=" 45984449699 "/>
        <s v=" 23965289178980 "/>
        <s v=" 23965288283980 "/>
        <s v=" 716177713953 "/>
        <s v=" 12970759980 "/>
        <s v=" 3837535700 "/>
        <s v=" 1422866791 "/>
        <s v=" 14227181947 "/>
        <s v=" 24085617261 "/>
        <s v=" 52269471007940 "/>
        <s v=" 52269561433980 "/>
        <s v=" 52269422054564 "/>
        <s v=" 5226936533970 "/>
        <s v=" 5226966457960 "/>
        <s v=" 824017911 "/>
        <s v=" 1924932882841 "/>
        <s v=" 67992261000 "/>
        <s v=" 142422559416 "/>
        <s v=" 142415580067 "/>
        <s v=" 26027735960 "/>
        <s v=" 2902506988 "/>
        <s v=" 29031268621 "/>
        <s v=" 976493385468 "/>
        <s v=" 58099-503973 "/>
        <s v=" 35482219990 "/>
        <s v=" 26842239 "/>
        <s v=" 10957768990 "/>
        <s v=" 526807601 "/>
        <s v=" 51189805 "/>
        <s v=" 52065931 "/>
        <s v=" 18262811375 "/>
        <s v=" 243306165545 "/>
        <s v=" 515487427115 "/>
        <s v=" 13058190040 "/>
        <s v=" 1929644499990 "/>
        <s v=" 11087110-298980 "/>
        <s v=" 26033159969 "/>
        <s v=" 11599902679870 "/>
        <s v=" 11741036592486 "/>
        <s v=" 11741024997941 "/>
        <s v=" 199266-254992 "/>
        <s v=" 619052141092 "/>
        <s v=" 9672639937 "/>
        <s v=" 23648831203890 "/>
        <s v=" 50993094401 "/>
        <s v=" 14258871774 "/>
        <s v=" 100107699 "/>
        <s v=" 116-107699 "/>
        <s v=" 1160022574950 "/>
        <s v=" 5871259971 "/>
        <s v=" 5251683289990 "/>
        <s v=" 140351830332 "/>
        <s v=" 2519155541 "/>
        <s v=" 19254502424900 "/>
        <s v=" 41934115175 "/>
        <s v=" 52337191950 "/>
        <s v=" 77057378000 "/>
        <s v=" 770614863100 "/>
        <s v=" 142633419872 "/>
        <s v=" 92631772894 "/>
        <s v=" 19239474392 "/>
        <s v=" 318444899 "/>
        <s v=" 19255404199960 "/>
        <s v=" 5101393613010 "/>
        <s v=" 665812746457 "/>
        <s v=" 26042367521 "/>
        <s v=" 342819362 "/>
        <s v=" 334556986 "/>
        <s v=" 328885907 "/>
        <s v=" 257484699423 "/>
        <s v=" 2107975628 "/>
        <s v=" 619307315385 "/>
        <s v=" 9306295000 "/>
        <s v=" 133740076121 "/>
        <s v=" 92911799869 "/>
        <s v=" 117559110396196 "/>
        <s v=" 2929180856 "/>
        <s v=" 885294623944 "/>
        <s v=" 93115039650 "/>
        <s v=" 3640692165 "/>
        <s v=" 2934346380 "/>
        <s v=" 1926061105387 "/>
        <s v=" 8394181867 "/>
        <s v=" 839520207 "/>
        <s v=" 2578310358831 "/>
        <s v=" 5669147959 "/>
        <s v=" 463552371004 "/>
        <s v=" 46356315077 "/>
        <s v=" 3858147600 "/>
        <s v=" 1932422659980 "/>
        <s v=" 1932421599990 "/>
        <s v=" 18534263467 "/>
        <s v=" 317808820 "/>
        <s v=" 2421488190 "/>
        <s v=" 3781-367521 "/>
        <s v=" 26052367522 "/>
        <s v=" 175875091278 "/>
        <s v=" 19262311684950 "/>
        <s v=" 9696479970 "/>
        <s v=" 511100900 "/>
        <s v=" 42158246973 "/>
        <s v=" 2868106467 "/>
        <s v=" 344367592780 "/>
        <s v=" 718250001 "/>
        <s v=" 131252225100 "/>
        <s v=" 14280793897 "/>
        <s v=" 142854917259 "/>
        <s v=" 6455585291299 "/>
        <s v=" 979361880230 "/>
        <s v=" 131316225100 "/>
        <s v=" 536377801 "/>
        <s v=" 535328000 "/>
        <s v=" 537188901 "/>
        <s v=" 2277378384 "/>
        <s v=" 2276361712 "/>
        <s v=" 11769096833380 "/>
        <s v=" 45655285639886 "/>
        <s v=" 2196861-15186 "/>
        <s v=" 271747246 "/>
        <s v=" 282546076 "/>
        <s v=" 18621351792 "/>
        <s v=" 1176958849990 "/>
        <s v=" 29463313829 "/>
        <s v=" 52551612114890 "/>
        <s v=" 192806219960 "/>
        <s v=" 258326447206 "/>
        <s v=" 3887247500 "/>
        <s v=" 238707191253890 "/>
        <s v=" 719152812275 "/>
        <s v=" 999156000 "/>
        <s v=" 142892027409 "/>
        <s v=" 3856-6447206 "/>
        <s v=" 258484803306 "/>
        <s v=" 258477918879 "/>
        <s v=" 619931481386 "/>
        <s v=" 619932141091 "/>
        <s v=" 22977489405 "/>
        <s v=" 84623457990 "/>
        <s v=" 52562695589860 "/>
        <s v=" 2085591619 "/>
        <s v=" 20861372556 "/>
        <s v=" 142955668120 "/>
        <s v=" 236099680500 "/>
        <s v=" 260731531073 "/>
        <s v=" 260721531073 "/>
        <s v=" 260712302202 "/>
        <s v=" 52565501499900 "/>
        <s v=" 2264-119992 "/>
        <s v=" 2263-524963 "/>
        <s v=" 97184063910 "/>
        <s v=" 97242547552 "/>
        <s v=" 5691259945 "/>
        <s v=" 3537963678 "/>
        <s v=" 1935250319990 "/>
        <s v=" 2967345433 "/>
        <s v=" 2968345433 "/>
        <s v=" 332502908776 "/>
        <s v=" 98087944878 "/>
        <s v=" 5713286 "/>
        <s v=" 5139059789271 "/>
        <s v=" 349780211078985 "/>
        <s v=" 5608250414980 "/>
        <s v=" 1652-174900 "/>
        <s v=" 544169900 "/>
        <s v=" 21137410770 "/>
        <s v=" 669813016666 "/>
        <s v=" 1178644749961 "/>
        <s v=" 6254285000 "/>
        <s v=" 193072711058 "/>
        <s v=" 45690515639886 "/>
        <s v=" 331783-5639886 "/>
        <s v=" 29355817529 "/>
        <s v=" 530346290 "/>
        <s v=" 29239904 "/>
        <s v=" 535843222 "/>
        <s v=" 692-7094 "/>
        <s v=" 691-82931 "/>
        <s v=" 5907477000 "/>
        <s v=" 5257781656970 "/>
        <s v=" 259373655579 "/>
        <s v=" 259401320198 "/>
        <s v=" 42395221097 "/>
        <s v=" 60726276 "/>
        <s v=" 114-26276 "/>
        <s v=" 53290178020 "/>
        <s v=" 14315464326 "/>
        <s v=" 2980209702 "/>
        <s v=" 981752592477 "/>
        <s v=" 21053261559980 "/>
        <s v=" 814024297711 "/>
        <s v=" 8792891256745 "/>
        <s v=" 13524980 "/>
        <s v=" 132089450201 "/>
        <s v=" 6484912217593 "/>
        <s v=" 260811438875 "/>
        <s v=" 11811346150444 "/>
        <s v=" 457064414655493 "/>
        <s v=" 259532519777 "/>
        <s v=" 255149940 "/>
        <s v=" 30239904 "/>
        <s v=" 31900283 "/>
        <s v=" 1-239904 "/>
        <s v=" 21054361763970 "/>
        <s v=" 21053961759980 "/>
        <s v=" 721381414010 "/>
        <s v=" 5713129555 "/>
        <s v=" 129041471954 "/>
        <s v=" 552219900 "/>
        <s v=" 551719601 "/>
        <s v=" 2987869116 "/>
        <s v=" 331995-14655493 "/>
        <s v=" 457117114655493 "/>
        <s v=" 5283197993830 "/>
        <s v=" 558556701 "/>
        <s v=" 1677-179901 "/>
        <s v=" 559179901 "/>
        <s v=" 135301419960 "/>
        <s v=" 6702-345433 "/>
        <s v=" 2105640264930 "/>
        <s v=" 9771607938 "/>
        <s v=" 53531149940 "/>
        <s v=" 46606250995 "/>
        <s v=" 2996869117 "/>
        <s v=" 299757980 "/>
        <s v=" 98368588781 "/>
        <s v=" 98362854956 "/>
        <s v=" 193313291961 "/>
        <s v=" 42611107487 "/>
        <s v=" 143338705679 "/>
        <s v=" 560179901 "/>
        <s v=" 1682-179901 "/>
        <s v=" 1681-179901 "/>
        <s v=" 51179901 "/>
        <s v=" 30054077 "/>
        <s v=" 260891022691 "/>
        <s v=" 2634917670021 "/>
        <s v=" 42663200099 "/>
        <s v=" 879715657671 "/>
        <s v=" 1689-179901 "/>
        <s v=" 1433887633 "/>
        <s v=" 252026487260 "/>
        <s v=" 2105962829800 "/>
        <s v=" 29559627721 "/>
        <s v=" 1657249916 "/>
        <s v=" 1940136200 "/>
        <s v=" 5141183013092 "/>
        <s v=" 134777576161 "/>
        <s v=" 321402102 "/>
        <s v=" 9782183984 "/>
        <s v=" 570174900 "/>
        <s v=" 571179901 "/>
        <s v=" 1698-174900 "/>
        <s v=" 20206187000 "/>
        <s v=" 11842684663960 "/>
        <s v=" 3023419755 "/>
        <s v=" 2106211333970 "/>
        <s v=" 5608736506980 "/>
        <s v=" 467924411632 "/>
        <s v=" 467865249949 "/>
        <s v=" 46782442074 "/>
        <s v=" 2022779884 "/>
        <s v=" 2023559919 "/>
        <s v=" 135527820 "/>
        <s v=" 674023092143 "/>
        <s v=" 25239472529 "/>
        <s v=" 94832950000 "/>
        <s v=" 731200000 "/>
        <s v=" 245310266526 "/>
        <s v=" 3914651349 "/>
        <s v=" 6374380000 "/>
        <s v=" 175718000 "/>
        <s v=" 1801894390 "/>
        <s v=" 3008106985 "/>
        <s v=" 143621415684 "/>
        <s v=" 45765476444885 "/>
        <s v=" 2106648429900 "/>
        <s v=" 54219182650 "/>
        <s v=" 19407491499990 "/>
        <s v=" 2043879922 "/>
        <s v=" 1275650-19326402 "/>
        <s v=" 731103631 "/>
        <s v=" 3039542997 "/>
        <s v=" 5272131540980 "/>
        <s v=" 33936016 "/>
        <s v=" 98072166199 "/>
        <s v=" 42883164834 "/>
        <s v=" 42882303045 "/>
        <s v=" 580174900 "/>
        <s v=" 1713-174900 "/>
        <s v=" 261611079976 "/>
        <s v=" 5272504259980 "/>
        <s v=" 622244307091 "/>
        <s v=" 22141362522 "/>
        <s v=" 880365473472 "/>
        <s v=" 139114990 "/>
        <s v=" 84876827990 "/>
        <s v=" 261641055032 "/>
        <s v=" 3338758197 "/>
        <s v=" 582399990 "/>
        <s v=" 783379979 "/>
        <s v=" 2106870869800 "/>
        <s v=" 72418387194 "/>
        <s v=" 5772279924 "/>
        <s v=" 582745601 "/>
        <s v=" 622342282184 "/>
        <s v=" 21069381899940 "/>
        <s v=" 240897514685950 "/>
        <s v=" 4302567973 "/>
        <s v=" 5126049289271 "/>
        <s v=" 143741823592 "/>
        <s v=" 143771671593 "/>
        <s v=" 2383747231 "/>
        <s v=" 6225455013117 "/>
        <s v=" 21070591676980 "/>
        <s v=" 3062349896 "/>
        <s v=" 52738151010950 "/>
        <s v=" 11432463550 "/>
        <s v=" 54650911880 "/>
        <s v=" 143856731555 "/>
        <s v=" 95041457862 "/>
        <s v=" 9500161974 "/>
        <s v=" 9408442009952 "/>
        <s v=" 3672602034 "/>
        <s v=" 11865493597000 "/>
        <s v=" 3068298848 "/>
        <s v=" 52740512294960 "/>
        <s v=" 820112298583 "/>
        <s v=" 70664522000 "/>
        <s v=" 46968539760 "/>
        <s v=" 1814721462 "/>
        <s v=" 264951159923 "/>
        <s v=" 264976514625 "/>
        <s v=" 136135498 "/>
        <s v=" 136235498 "/>
        <s v=" 307584488 "/>
        <s v=" 89501023733 "/>
        <s v=" 726166414071 "/>
        <s v=" 3893-1531073 "/>
        <s v=" 3081155813 "/>
        <s v=" 987507525399 "/>
        <s v=" 341084806 "/>
        <s v=" 9833803932 "/>
        <s v=" 9834535955 "/>
        <s v=" 1298081572103 "/>
        <s v=" 1298097344661 "/>
        <s v=" 129804235620 "/>
        <s v=" 143891151670 "/>
        <s v=" 95225579517 "/>
        <s v=" 23471733 "/>
        <s v=" 987841195902 "/>
        <s v=" 1189555328416 "/>
        <s v=" 129893590271 "/>
        <s v=" 129894663425 "/>
        <s v=" 23286102804 "/>
        <s v=" 2075799918 "/>
        <s v=" 607179900 "/>
        <s v=" 1758-179900 "/>
        <s v=" 11896003199980 "/>
        <s v=" 11896013249990 "/>
        <s v=" 790084570 "/>
        <s v=" 581121593 "/>
        <s v=" 8812361102596 "/>
        <s v=" 262301573972 "/>
        <s v=" 3103192887 "/>
        <s v=" 98873522061 "/>
        <s v=" 6232671221185 "/>
        <s v=" 9865239928 "/>
        <s v=" 3465279263280 "/>
        <s v=" 346529198201 "/>
        <s v=" 5173493913152 "/>
        <s v=" 135886806190 "/>
        <s v=" 96445221000 "/>
        <s v=" 59705258 "/>
        <s v=" 51949794700 "/>
        <s v=" 388912994000 "/>
        <s v=" 144122043159 "/>
        <s v=" 1440835513 "/>
        <s v=" 91182751723 "/>
        <s v=" 265796395349 "/>
        <s v=" 241055842345970 "/>
        <s v=" 736200001 "/>
        <s v=" 52776554163960 "/>
        <s v=" 194278290965 "/>
        <s v=" 35590449981 "/>
        <s v=" 5298902000 "/>
        <s v=" 21082694514960 "/>
        <s v=" 1947466429990 "/>
        <s v=" 19474611149990 "/>
        <s v=" 2517789765980 "/>
        <s v=" 98949839920 "/>
        <s v=" 1551450980 "/>
        <s v=" 24855257495 "/>
        <s v=" 118522834990 "/>
        <s v=" 3162107269 "/>
        <s v=" 614349800 "/>
        <s v=" 14266161970 "/>
        <s v=" 14267363970 "/>
        <s v=" 3969247600 "/>
        <s v=" 144236031739 "/>
        <s v=" 144226066403 "/>
        <s v=" 1093-6066403 "/>
        <s v=" 265961199877 "/>
        <s v=" 7487189991 "/>
        <s v=" 9879567945 "/>
        <s v=" 5406962149970 "/>
        <s v=" 24107943 "/>
        <s v=" 3126424806 "/>
        <s v=" 5324721154980 "/>
        <s v=" 14428761541 "/>
        <s v=" 242040801103890 "/>
        <s v=" 616183900 "/>
        <s v=" 615372800 "/>
        <s v=" 100013689869 "/>
        <s v=" 11917834415959 "/>
        <s v=" 53267282133970 "/>
        <s v=" 53266941507980 "/>
        <s v=" 53268571299950 "/>
        <s v=" 5326727290980 "/>
        <s v=" 9209129130 "/>
        <s v=" 266171591809 "/>
        <s v=" 5353739 "/>
        <s v=" 53318188 "/>
        <s v=" 53412833 "/>
        <s v=" 8057651649970 "/>
        <s v=" 559822709880 "/>
        <s v=" 474061079397 "/>
        <s v=" 617174900 "/>
        <s v=" 618174900 "/>
        <s v=" 1785-174900 "/>
        <s v=" 1783-174900 "/>
        <s v=" 144303120725 "/>
        <s v=" 3138224494 "/>
        <s v=" 266273275558 "/>
        <s v=" 84179108070 "/>
        <s v=" 2744072538821 "/>
        <s v=" 351362057 "/>
        <s v=" 2110955389970 "/>
        <s v=" 23671365219 "/>
        <s v=" 144237559880 "/>
        <s v=" 1276726-412119 "/>
        <s v=" 25407937 "/>
        <s v=" 3153234944 "/>
        <s v=" 624231282185 "/>
        <s v=" 43692132411 "/>
        <s v=" 72878377214 "/>
        <s v=" 807379354190 "/>
        <s v=" 621197900 "/>
        <s v=" 85136597990 "/>
        <s v=" 285387344860 "/>
        <s v=" 36574421 "/>
        <s v=" 24732094162 "/>
        <s v=" 262841310307 "/>
        <s v=" 98931103824 "/>
        <s v=" 9892583904 "/>
        <s v=" 9894239958 "/>
        <s v=" 73759580720 "/>
        <s v=" 19515981699990 "/>
        <s v=" 1163446239960 "/>
        <s v=" 1191999249948 "/>
        <s v=" 5157503289271 "/>
        <s v=" 194887563010 "/>
        <s v=" 194884215926 "/>
        <s v=" 5739860355470 "/>
        <s v=" 144426096270 "/>
        <s v=" 992721814776 "/>
        <s v=" 12288110 "/>
        <s v=" 113344035980 "/>
        <s v=" 1541208990 "/>
        <s v=" 19524761779990 "/>
        <s v=" 53307841423980 "/>
        <s v=" 33573189790 "/>
        <s v=" 30559558457 "/>
        <s v=" 1548308990 "/>
        <s v=" 5637270980 "/>
        <s v=" 882168473472 "/>
        <s v=" 10215728973 "/>
        <s v=" 3221832875 "/>
        <s v=" 53311211603970 "/>
        <s v=" 195064615718 "/>
        <s v=" 9168487960 "/>
        <s v=" 43862275152 "/>
        <s v=" 52006257135940 "/>
        <s v=" 136627200 "/>
        <s v=" 3472788486970 "/>
        <s v=" 825532299174 "/>
        <s v=" 99071007040 "/>
        <s v=" 634561701 "/>
        <s v=" 140785-309980 "/>
        <s v=" 2240215501 "/>
        <s v=" 679117810150 "/>
        <s v=" 11338676300980 "/>
        <s v=" 11921442684561 "/>
        <s v=" 32221268052 "/>
        <s v=" 539457680 "/>
        <s v=" 730913914099 "/>
        <s v=" 26497936 "/>
        <s v=" 56810281950 "/>
        <s v=" 636192900 "/>
        <s v=" 639174900 "/>
        <s v=" 1827-174900 "/>
        <s v=" 2456821133946 "/>
        <s v=" 51594292805044 "/>
        <s v=" 11926431631991 "/>
        <s v=" 546426273 "/>
        <s v=" 535402357 "/>
        <s v=" 228210364750 "/>
        <s v=" 56888253950 "/>
        <s v=" 140757321784980 "/>
        <s v=" 1954410649990 "/>
        <s v=" 1445831285 "/>
        <s v=" 53323121700940 "/>
        <s v=" 272744062775 "/>
        <s v=" 3475208449790 "/>
        <s v=" 27469809-149990 "/>
        <s v=" 5332473683980 "/>
        <s v=" 9911523934 "/>
        <s v=" 19548201549990 "/>
        <s v=" 144617523002 "/>
        <s v=" 141137698 "/>
        <s v=" 11339196594970 "/>
        <s v=" 26334415465 "/>
        <s v=" 26335911532 "/>
        <s v=" 2288306306 "/>
        <s v=" 27276359957 "/>
        <s v=" 991319992 "/>
        <s v=" 99143600 "/>
        <s v=" 52038362230 "/>
        <s v=" 130654685761 "/>
        <s v=" 14466165724 "/>
        <s v=" 11927745029848 "/>
        <s v=" 3253101052 "/>
        <s v=" 318771185659 "/>
        <s v=" 5333215757940 "/>
        <s v=" 47813233821 "/>
        <s v=" 16229980 "/>
        <s v=" 135765279620 "/>
        <s v=" 11339672300980 "/>
        <s v=" 995472159880 "/>
        <s v=" 27646179-969970 "/>
        <s v=" 27706494-209990 "/>
        <s v=" 5333532931961 "/>
        <s v=" 53335641423980 "/>
        <s v=" 53335311203980 "/>
        <s v=" 5333450723980 "/>
        <s v=" 5333406489960 "/>
        <s v=" 6255411070675 "/>
        <s v=" 24538595819960 "/>
        <s v=" 44174385179 "/>
        <s v=" 47841467641 "/>
        <s v=" 1728142970 "/>
        <s v=" 5417683563980 "/>
        <s v=" 144784538000 "/>
        <s v=" 10256359982 "/>
        <s v=" 39694902331 "/>
        <s v=" 23727499325 "/>
        <s v=" 26355918809 "/>
        <s v=" 3262393865 "/>
        <s v=" 3260134990 "/>
        <s v=" 53350911323980 "/>
        <s v=" 8458485982 "/>
        <s v=" 9916139926 "/>
        <s v=" 24538794223940 "/>
        <s v=" 5206354113190 "/>
        <s v=" 137023186208 "/>
        <s v=" 600699170 "/>
        <s v=" 54314943 "/>
        <s v=" 57194303870 "/>
        <s v=" 57180315930 "/>
        <s v=" 135900112639 "/>
        <s v=" 651179901 "/>
        <s v=" 19562711369990 "/>
        <s v=" 11929031009989 "/>
        <s v=" 995901298928 "/>
        <s v=" 995911941223 "/>
        <s v=" 61201-1298928 "/>
        <s v=" 53353062103970 "/>
        <s v=" 53352821444470 "/>
        <s v=" 5335286724480 "/>
        <s v=" 273222236587 "/>
        <s v=" 273272236587 "/>
        <s v=" 4260-2236587 "/>
        <s v=" 245389081803970 "/>
        <s v=" 742249995 "/>
        <s v=" 478982216474 "/>
        <s v=" 478931279559 "/>
        <s v=" 478973535427 "/>
        <s v=" 1956349579991 "/>
        <s v=" 1956366579991 "/>
        <s v=" 377361677 "/>
        <s v=" 3765500097 "/>
        <s v=" 245002469426 "/>
        <s v=" 11929731299989 "/>
        <s v=" 119297562971 "/>
        <s v=" 11929741670191 "/>
        <s v=" 5336113739980 "/>
        <s v=" 195625328718 "/>
        <s v=" 27510000 "/>
        <s v=" 37637904 "/>
        <s v=" 24689161 "/>
        <s v=" 4023049207 "/>
        <s v=" 1956984739980 "/>
        <s v=" 1448513989081 "/>
        <s v=" 10333539973 "/>
        <s v=" 252945102510 "/>
        <s v=" 141535198 "/>
        <s v=" 99630931407 "/>
        <s v=" 43891094160 "/>
        <s v=" 44310200099 "/>
        <s v=" 3326107481 "/>
        <s v=" 1957241589095 "/>
        <s v=" 144912482745 "/>
        <s v=" 5937552634 "/>
        <s v=" 5938552634 "/>
        <s v=" 9513357925 "/>
        <s v=" 38159948 "/>
        <s v=" 67390342720 "/>
        <s v=" 9922976577 "/>
        <s v=" 37841224600 "/>
        <s v=" 6901154000 "/>
        <s v=" 15804363840 "/>
        <s v=" 348302310980 "/>
        <s v=" 883215128251 "/>
        <s v=" 656183900 "/>
        <s v=" 31068000 "/>
        <s v=" 10357107983 "/>
        <s v=" 674895000 "/>
        <s v=" 75772259 "/>
        <s v=" 756111474 "/>
        <s v=" 5337353656980 "/>
        <s v=" 53373341732470 "/>
        <s v=" 24001343440 "/>
        <s v=" 659183900 "/>
        <s v=" 657188901 "/>
        <s v=" 1848-183900 "/>
        <s v=" 1846-188901 "/>
        <s v=" 1847-188901 "/>
        <s v=" 55188901 "/>
        <s v=" 15819366130 "/>
        <s v=" 1449878816 "/>
        <s v=" 95417117990 "/>
        <s v=" 136282681843 "/>
        <s v=" 26381159792 "/>
        <s v=" 99709533582 "/>
        <s v=" 545048610 "/>
        <s v=" 74305247520 "/>
        <s v=" 57677483930 "/>
        <s v=" 10381601131 "/>
        <s v=" 26386339569 "/>
        <s v=" 11931531539990 "/>
        <s v=" 11931511539990 "/>
        <s v=" 3311173275 "/>
        <s v=" 818028800 "/>
        <s v=" 53383011264480 "/>
        <s v=" 53382642664470 "/>
        <s v=" 1614695144240 "/>
        <s v=" 5338439384970 "/>
        <s v=" 57710261930 "/>
        <s v=" 883403629123 "/>
        <s v=" 158227880 "/>
        <s v=" 15915192 "/>
        <s v=" 16075960 "/>
        <s v=" 28959379848 "/>
        <s v=" 28960209440 "/>
        <s v=" 22671099881 "/>
        <s v=" 5338676646980 "/>
        <s v=" 53387043123970 "/>
        <s v=" 53387091403980 "/>
        <s v=" 9457154980 "/>
        <s v=" 1332055677 "/>
        <s v=" 1614451730 "/>
        <s v=" 9929213084 "/>
        <s v=" 10589555730 "/>
        <s v=" 74329318920 "/>
        <s v=" 22681351792 "/>
        <s v=" 22692523675 "/>
        <s v=" 1710-2120735 "/>
        <s v=" 683720616408 "/>
        <s v=" 11932094687007 "/>
        <s v=" 99739883172 "/>
        <s v=" 5162778289271 "/>
        <s v=" 965170829 "/>
        <s v=" 965044839 "/>
        <s v=" 31159036865 "/>
        <s v=" 425121980 "/>
        <s v=" 7446952000 "/>
        <s v=" 663529701 "/>
        <s v=" 678995000 "/>
        <s v=" 810-95000 "/>
        <s v=" 111822838930 "/>
        <s v=" 6915308001 "/>
        <s v=" 141210874445570 "/>
        <s v=" 142635698 "/>
        <s v=" 53397793105420 "/>
        <s v=" 626189610590 "/>
        <s v=" 2249500-1649968 "/>
        <s v=" 57970373920 "/>
        <s v=" 57992159930 "/>
        <s v=" 29023423640 "/>
        <s v=" 7672-299809 "/>
        <s v=" 7673-194876 "/>
        <s v=" 19606379962 "/>
        <s v=" 831745336337 "/>
        <s v=" 1723208990 "/>
        <s v=" 674556701 "/>
        <s v=" 672192900 "/>
        <s v=" 4693911724970 "/>
        <s v=" 53408721561444 "/>
        <s v=" 5340871383516 "/>
        <s v=" 5340929903980 "/>
        <s v=" 21139441453960 "/>
        <s v=" 735816514105 "/>
        <s v=" 136814225100 "/>
        <s v=" 104131313929 "/>
        <s v=" 26423345148 "/>
        <s v=" 12048011180791 "/>
        <s v=" 12048021973461 "/>
        <s v=" 350078270980 "/>
        <s v=" 53410411090960 "/>
        <s v=" 53411321297980 "/>
        <s v=" 275102659679 "/>
        <s v=" 9950351470 "/>
        <s v=" 3485837363202 "/>
        <s v=" 549026100 "/>
        <s v=" 27810686-9990 "/>
        <s v=" 14525122017 "/>
        <s v=" 33531012940 "/>
        <s v=" 2727724185980 "/>
        <s v=" 2114129854940 "/>
        <s v=" 23931540389 "/>
        <s v=" 1013993480214 "/>
        <s v=" 2735943 "/>
        <s v=" 1204880796847 "/>
        <s v=" 605421593 "/>
        <s v=" 14537213536 "/>
        <s v=" 145368175160 "/>
        <s v=" 157520704981 "/>
        <s v=" 3370222476 "/>
        <s v=" 53424061743970 "/>
        <s v=" 53424671240960 "/>
        <s v=" 5393175000 "/>
        <s v=" 39283926 "/>
        <s v=" 452364343500 "/>
        <s v=" 53423471305470 "/>
        <s v=" 104331493920 "/>
        <s v=" 12049587991938 "/>
        <s v=" 258269696650 "/>
        <s v=" 14708133835 "/>
        <s v=" 245585156303890 "/>
        <s v=" 58463237930 "/>
        <s v=" 13141010817 "/>
        <s v=" 680372801 "/>
        <s v=" 3381946017 "/>
        <s v=" 999981028009 "/>
        <s v=" 5342994404470 "/>
        <s v=" 53429971364480 "/>
        <s v=" 5343007424480 "/>
        <s v=" 626718246501 "/>
        <s v=" 996213992 "/>
        <s v=" 288598046940 "/>
        <s v=" 681359801 "/>
        <s v=" 5343814529990 "/>
        <s v=" 98362765888 "/>
        <s v=" 159624670808 "/>
        <s v=" 55872806350 "/>
        <s v=" 27787972-565880 "/>
        <s v=" 245620922006120 "/>
        <s v=" 5241074413217 "/>
        <s v=" 138193636220 "/>
        <s v=" 53439701044930 "/>
        <s v=" 5343946456900 "/>
        <s v=" 258656696650 "/>
        <s v=" 26465483545 "/>
        <s v=" 585871017751 "/>
        <s v=" 141575173268980 "/>
        <s v=" 83346219969 "/>
        <s v=" 2492215760 "/>
        <s v=" 6070147959 "/>
        <s v=" 2544131940 "/>
        <s v=" 53443591503980 "/>
        <s v=" 145591811151 "/>
        <s v=" 291540000 "/>
        <s v=" 292300000 "/>
        <s v=" 19514731121 "/>
        <s v=" 686183900 "/>
        <s v=" 1627780895 "/>
        <s v=" 103234085750 "/>
        <s v=" 1079779688 "/>
        <s v=" 9975690000 "/>
        <s v=" 997620392 "/>
        <s v=" 196681287985 "/>
        <s v=" 5344846533980 "/>
        <s v=" 665589124 "/>
        <s v=" 10459431965 "/>
        <s v=" 10460539973 "/>
        <s v=" 688179901 "/>
        <s v=" 689183900 "/>
        <s v=" 1904-179901 "/>
        <s v=" 4080547600 "/>
        <s v=" 110890993 "/>
        <s v=" 2329915878 "/>
        <s v=" 23312140513 "/>
        <s v=" 276315579181 "/>
        <s v=" 1001323237300 "/>
        <s v=" 29145247520 "/>
        <s v=" 25588493279 "/>
        <s v=" 3407624651 "/>
        <s v=" 10465481439 "/>
        <s v=" 245641894254940 "/>
        <s v=" 2795281291314 "/>
        <s v=" 3497107205 "/>
        <s v=" 112434339680 "/>
        <s v=" 5354214333980 "/>
        <s v=" 246081361683960 "/>
        <s v=" 74767266560 "/>
        <s v=" 74770266560 "/>
        <s v=" 3492526195960 "/>
        <s v=" 3407035630 "/>
        <s v=" 526225922798 "/>
        <s v=" 32269500514 "/>
        <s v=" 470142644950 "/>
        <s v=" 608281563 "/>
        <s v=" 24801398206 "/>
        <s v=" 754200000 "/>
        <s v=" 24611914203980 "/>
        <s v=" 28905597580 "/>
        <s v=" 246949069187 "/>
        <s v=" 481650001 "/>
        <s v=" 696183900 "/>
        <s v=" 5162475872501 "/>
        <s v=" 8745246982 "/>
        <s v=" 5345473403970 "/>
        <s v=" 95737457990 "/>
        <s v=" 1001771981108 "/>
        <s v=" 145738732637 "/>
        <s v=" 2115936604970 "/>
        <s v=" 35071894960 "/>
        <s v=" 3508633980 "/>
        <s v=" 193612000 "/>
        <s v=" 59101167671 "/>
        <s v=" 27869661-263940 "/>
        <s v=" 27869721-188970 "/>
        <s v=" 7789845 "/>
        <s v=" 9982447927 "/>
        <s v=" 31585000 "/>
        <s v=" 628040508773 "/>
        <s v=" 104886713544 "/>
        <s v=" 13591102980 "/>
        <s v=" 15528159990 "/>
        <s v=" 27870310-3990 "/>
        <s v=" 1925-183900 "/>
        <s v=" 5346171573980 "/>
        <s v=" 53461821383980 "/>
        <s v=" 5438249980 "/>
        <s v=" 3445358213 "/>
        <s v=" 250291937068 "/>
        <s v=" 12094813748452 "/>
        <s v=" 12094943159978 "/>
        <s v=" 5200370489271 "/>
        <s v=" 246548067759 "/>
        <s v=" 541222640807 "/>
        <s v=" 1868-35630 "/>
        <s v=" 276925603286 "/>
        <s v=" 99721810778 "/>
        <s v=" 5346733639990 "/>
        <s v=" 1002631707301 "/>
        <s v=" 21163261254980 "/>
        <s v=" 242030940 "/>
        <s v=" 5347165623980 "/>
        <s v=" 147833945 "/>
        <s v=" 53471511273980 "/>
        <s v=" 3410835630 "/>
        <s v=" 242061115149 "/>
        <s v=" 885164186206 "/>
        <s v=" 8851671190775 "/>
        <s v=" 246549067759 "/>
        <s v=" 1197125326900 "/>
        <s v=" 708298989 "/>
        <s v=" 31785047085 "/>
        <s v=" 541229340807 "/>
        <s v=" 16030-696650 "/>
        <s v=" 10000221476 "/>
        <s v=" 45394382633 "/>
        <s v=" 10002229476 "/>
        <s v=" 1000188493 "/>
        <s v=" 14829267669 "/>
        <s v=" 53473551383980 "/>
        <s v=" 5347346573980 "/>
        <s v=" 870795557 "/>
        <s v=" 688512378773 "/>
        <s v=" 593741954170 "/>
        <s v=" 2397-221476 "/>
        <s v=" 145922574421 "/>
        <s v=" 92648929990 "/>
        <s v=" 836847338088 "/>
        <s v=" 34681030679 "/>
        <s v=" 23485969990 "/>
        <s v=" 21167491444970 "/>
        <s v=" 246968868473 "/>
        <s v=" 246968919040 "/>
        <s v=" 516298464591 "/>
        <s v=" 51629812113639 "/>
        <s v=" 5162983235546 "/>
        <s v=" 741447214100 "/>
        <s v=" 19606527201 "/>
        <s v=" 1960787682 "/>
        <s v=" 279973455601 "/>
        <s v=" 53788771713960 "/>
        <s v=" 26522729303 "/>
        <s v=" 119950999900 "/>
        <s v=" 100037383904 "/>
        <s v=" 11958990 "/>
        <s v=" 5379203753980 "/>
        <s v=" 105201754903 "/>
        <s v=" 138017225279 "/>
        <s v=" 327131532232 "/>
        <s v=" 485874685477 "/>
        <s v=" 485881065189 "/>
        <s v=" 1968498879 "/>
        <s v=" 53796911383980 "/>
        <s v=" 100412802869 "/>
        <s v=" 3492142764 "/>
        <s v=" 26526729303 "/>
        <s v=" 603552350052 "/>
        <s v=" 24314192827 "/>
        <s v=" 100742500000 "/>
        <s v=" 11973603249920 "/>
        <s v=" 11973613299930 "/>
        <s v=" 11853944850 "/>
        <s v=" 4559728919 "/>
        <s v=" 10017190484 "/>
        <s v=" 280162023678 "/>
        <s v=" 280171679745 "/>
        <s v=" 100440802869 "/>
        <s v=" 1004411673830 "/>
        <s v=" 2301241900 "/>
        <s v=" 10524674956 "/>
        <s v=" 8187754703940 "/>
        <s v=" 246196352244970 "/>
        <s v=" 21170721253980 "/>
        <s v=" 1197380449970 "/>
        <s v=" 28004220-803980 "/>
        <s v=" 24034103429 "/>
        <s v=" 10022394091 "/>
        <s v=" 5380175803980 "/>
        <s v=" 19751665093 "/>
        <s v=" 19751831957 "/>
        <s v=" 19751734392 "/>
        <s v=" 562226100 "/>
        <s v=" 2412535917 "/>
        <s v=" 2411803875 "/>
        <s v=" 5272360511814 "/>
        <s v=" 75170290360 "/>
        <s v=" 280582883595 "/>
        <s v=" 1005011871828 "/>
        <s v=" 3504142764 "/>
        <s v=" 146054254467 "/>
        <s v=" 1545174271970 "/>
        <s v=" 1321492624854 "/>
        <s v=" 53809811445470 "/>
        <s v=" 53809771384970 "/>
        <s v=" 41981199990 "/>
        <s v=" 59931129810 "/>
        <s v=" 527443017862 "/>
        <s v=" 15831343980 "/>
        <s v=" 31993166262 "/>
        <s v=" 139310563700 "/>
        <s v=" 561766943926 "/>
        <s v=" 3501361501960 "/>
        <s v=" 1980278263 "/>
        <s v=" 1980123920 "/>
        <s v=" 1980037448 "/>
        <s v=" 1980368197 "/>
        <s v=" 53812631143970 "/>
        <s v=" 53813761383980 "/>
        <s v=" 12571149990 "/>
        <s v=" 12099353432173 "/>
        <s v=" 12099331229990 "/>
        <s v=" 521786362980 "/>
        <s v=" 1964992050 "/>
        <s v=" 885926450497 "/>
        <s v=" 758200001 "/>
        <s v=" 20179990 "/>
        <s v=" 12099741539990 "/>
        <s v=" 26541339569 "/>
        <s v=" 1880349980 "/>
        <s v=" 106431597000 "/>
        <s v=" 52910496153307 "/>
        <s v=" 139759060 "/>
        <s v=" 10038487968 "/>
        <s v=" 1003920801 "/>
        <s v=" 302241279845 "/>
        <s v=" 10166319645 "/>
        <s v=" 101701149176 "/>
        <s v=" 10171108931 "/>
        <s v=" 214154980 "/>
        <s v=" 10550728973 "/>
        <s v=" 754276400 "/>
        <s v=" 69731847999 "/>
        <s v=" 24439679413 "/>
        <s v=" 48801969668 "/>
        <s v=" 693315963405 "/>
        <s v=" 1744-164625 "/>
        <s v=" 8823168437 "/>
        <s v=" 1979096990 "/>
        <s v=" 1006421331929 "/>
        <s v=" 3688107822 "/>
        <s v=" 4133747600 "/>
        <s v=" 32093710 "/>
        <s v=" 53826391333980 "/>
        <s v=" 522520362980 "/>
        <s v=" 352146070 "/>
        <s v=" 1323211178528 "/>
        <s v=" 48866165277 "/>
        <s v=" 25822869335 "/>
        <s v=" 2117934709970 "/>
        <s v=" 1377937579 "/>
        <s v=" 19727372099980 "/>
        <s v=" 1972738559979 "/>
        <s v=" 3277-679414 "/>
        <s v=" 24491179016 "/>
        <s v=" 6146103177 "/>
        <s v=" 45873544749 "/>
        <s v=" 5383102757980 "/>
        <s v=" 1981477868 "/>
        <s v=" 19813156321 "/>
        <s v=" 1006601725595 "/>
        <s v=" 3824719920 "/>
        <s v=" 244921520993 "/>
        <s v=" 10427336150 "/>
        <s v=" 106683050272 "/>
        <s v=" 2117986934980 "/>
        <s v=" 5383401139980 "/>
        <s v=" 10573539982 "/>
        <s v=" 146303183121 "/>
        <s v=" 37970152950 "/>
        <s v=" 51964260 "/>
        <s v=" 40329305 "/>
        <s v=" 53838261023960 "/>
        <s v=" 704295000 "/>
        <s v=" 7043440000 "/>
        <s v=" 53838231333980 "/>
        <s v=" 529674504217 "/>
        <s v=" 1973617379980 "/>
        <s v=" 19736162050970 "/>
        <s v=" 67133000 "/>
        <s v=" 6437980 "/>
        <s v=" 6101061350991 "/>
        <s v=" 53840081333980 "/>
        <s v=" 96082317990 "/>
        <s v=" 303654879455 "/>
        <s v=" 1161858000 "/>
        <s v=" 25561408269 "/>
        <s v=" 21183221112980 "/>
        <s v=" 13835182970 "/>
        <s v=" 19739281322980 "/>
        <s v=" 2463137256980 "/>
        <s v=" 2692215941 "/>
        <s v=" 5714613746973 "/>
        <s v=" 1007319604471 "/>
        <s v=" 24615831905 "/>
        <s v=" 48978329941 "/>
        <s v=" 19164970 "/>
        <s v=" 10061310984 "/>
        <s v=" 2697338505 "/>
        <s v=" 30449623950 "/>
        <s v=" 19823466392 "/>
        <s v=" 12163593991960 "/>
        <s v=" 10601809972 "/>
        <s v=" 12384577979 "/>
        <s v=" 63061-9604471 "/>
        <s v=" 727-1113056 "/>
        <s v=" 629423307085 "/>
        <s v=" 5185913389271 "/>
        <s v=" 714334700 "/>
        <s v=" 345173980 "/>
        <s v=" 5385577890970 "/>
        <s v=" 617321593 "/>
        <s v=" 30486227977 "/>
        <s v=" 5385807553980 "/>
        <s v=" 1218211224980 "/>
        <s v=" 842417414029 "/>
        <s v=" 4681931045990 "/>
        <s v=" 6180171961 "/>
        <s v=" 30503627936 "/>
        <s v=" 53861861103970 "/>
        <s v=" 12164503627970 "/>
        <s v=" 28101970 "/>
        <s v=" 26567460976 "/>
        <s v=" 10615359982 "/>
        <s v=" 24737470121 "/>
        <s v=" 886851256502 "/>
        <s v=" 61573279870 "/>
        <s v=" 4447-227977 "/>
        <s v=" 24635386119960 "/>
        <s v=" 246353874599900 "/>
        <s v=" 10078105492 "/>
        <s v=" 10077177984 "/>
        <s v=" 41605643 "/>
        <s v=" 722818800 "/>
        <s v=" 174372099001 "/>
        <s v=" 53864121044890 "/>
        <s v=" 5386393823980 "/>
        <s v=" 53864191103940 "/>
        <s v=" 53864151373980 "/>
        <s v=" 12164826917629 "/>
        <s v=" 11981211684790 "/>
        <s v=" 12164834663960 "/>
        <s v=" 106229379271 "/>
        <s v=" 14657108674 "/>
        <s v=" 56263329905 "/>
        <s v=" 160871684950 "/>
        <s v=" 16088423980 "/>
        <s v=" 886935372414 "/>
        <s v=" 3058012592663 "/>
        <s v=" 380947129990 "/>
        <s v=" 1465947075 "/>
        <s v=" 789269600 "/>
        <s v=" 7893269500 "/>
        <s v=" 629563279482 "/>
        <s v=" 630162147971 "/>
        <s v=" 36641299991 "/>
        <s v=" 28050852-529990 "/>
        <s v=" 146715462906 "/>
        <s v=" 146641151599 "/>
        <s v=" 53874021023960 "/>
        <s v=" 75987390 "/>
        <s v=" 14054171482046 "/>
        <s v=" 1405418155990 "/>
        <s v=" 1405419259990 "/>
        <s v=" 14127572 "/>
        <s v=" 78301199990 "/>
        <s v=" 248321750215 "/>
        <s v=" 10088215484 "/>
        <s v=" 19863779968 "/>
        <s v=" 53879801370050 "/>
        <s v=" 53878032184920 "/>
        <s v=" 5387981159920 "/>
        <s v=" 26581217314 "/>
        <s v=" 162643942327 "/>
        <s v=" 38150599990 "/>
        <s v=" 160599616979 "/>
        <s v=" 1977746549989 "/>
        <s v=" 530811817897 "/>
        <s v=" 140543633718 "/>
        <s v=" 563662583344 "/>
        <s v=" 318543980 "/>
        <s v=" 20187199361 "/>
        <s v=" 20182362905 "/>
        <s v=" 20184405219 "/>
        <s v=" 20185212162 "/>
        <s v=" 2018666233 "/>
        <s v=" 20188499281 "/>
        <s v=" 2018399680 "/>
        <s v=" 20181364424 "/>
        <s v=" 12167073282990 "/>
        <s v=" 6126727152 "/>
        <s v=" 42527409 "/>
        <s v=" 75616318920 "/>
        <s v=" 764250001 "/>
        <s v=" 2119488574900 "/>
        <s v=" 11351020139990 "/>
        <s v=" 247063791012 "/>
        <s v=" 51650071298575 "/>
        <s v=" 516500690782 "/>
        <s v=" 12216491008961 "/>
        <s v=" 2953943 "/>
        <s v=" 5401113714980 "/>
        <s v=" 62056289200 "/>
        <s v=" 2119537659850 "/>
        <s v=" 542432499990 "/>
        <s v=" 162832944920 "/>
        <s v=" 11218590-481 "/>
        <s v=" 24877068684950 "/>
        <s v=" 10090141276 "/>
        <s v=" 275564558 "/>
        <s v=" 20253311481 "/>
        <s v=" 20252896650 "/>
        <s v=" 1047284823 "/>
        <s v=" 10473886676 "/>
        <s v=" 1047888346 "/>
        <s v=" 8904310458 "/>
        <s v=" 12217092692257 "/>
        <s v=" 54013481455870 "/>
        <s v=" 853716089 "/>
        <s v=" 846969440 "/>
        <s v=" 866303570 "/>
        <s v=" 71260605 "/>
        <s v=" 697515011331 "/>
        <s v=" 15200133835 "/>
        <s v=" 4185847600 "/>
        <s v=" 12217601295990 "/>
        <s v=" 26588620404 "/>
        <s v=" 10713809972 "/>
        <s v=" 26332092371 "/>
        <s v=" 54015862743970 "/>
        <s v=" 3836108072 "/>
        <s v=" 5463986130350 "/>
        <s v=" 2551841269 "/>
        <s v=" 25503551575 "/>
        <s v=" 1588203958 "/>
        <s v=" 2026027920 "/>
        <s v=" 887573128251 "/>
        <s v=" 54019531023960 "/>
        <s v=" 5401937395535 "/>
        <s v=" 49445197820 "/>
        <s v=" 6016498980 "/>
        <s v=" 629810177850 "/>
        <s v=" 307661799756 "/>
        <s v=" 106429877990 "/>
        <s v=" 533126668457 "/>
        <s v=" 248855245503890 "/>
        <s v=" 25552048073 "/>
        <s v=" 14277205768980 "/>
        <s v=" 54308551303980 "/>
        <s v=" 14688279924 "/>
        <s v=" 146871266469 "/>
        <s v=" 26221396597 "/>
        <s v=" 1591361165 "/>
        <s v=" 5469027154580 "/>
        <s v=" 1909-2048073 "/>
        <s v=" 979-361165 "/>
        <s v=" 2567594917 "/>
        <s v=" 25685200978 "/>
        <s v=" 1592361165 "/>
        <s v=" 1590239975 "/>
        <s v=" 20594950 "/>
        <s v=" 84711161940 "/>
        <s v=" 62636241911 "/>
        <s v=" 56713323941 "/>
        <s v=" 10104195985 "/>
        <s v=" 54325561463730 "/>
        <s v=" 1568619 "/>
        <s v=" 108381541478 "/>
        <s v=" 5433065819960 "/>
        <s v=" 5433214319700 "/>
        <s v=" 1012814557986 "/>
        <s v=" 10104105492 "/>
        <s v=" 10105195985 "/>
        <s v=" 887825662632 "/>
        <s v=" 19092048073 "/>
        <s v=" 979361165 "/>
        <s v=" 53328013152428 "/>
        <s v=" 248885123999920 "/>
        <s v=" 14100124969 "/>
        <s v=" 141215420 "/>
        <s v=" 309404370681 "/>
        <s v=" 108876173559 "/>
        <s v=" 54352015010890 "/>
        <s v=" 54354684863940 "/>
        <s v=" 12220204096611 "/>
        <s v=" 12220506695929 "/>
        <s v=" 26596779551 "/>
        <s v=" 630162143971 "/>
        <s v=" 26597779552 "/>
        <s v=" 166221954940 "/>
        <s v=" 142788623489960 "/>
        <s v=" 5237172589271 "/>
        <s v=" 3857130860 "/>
        <s v=" 3858690570 "/>
        <s v=" 147042937726 "/>
        <s v=" 6235179958 "/>
        <s v=" 54377251743970 "/>
        <s v=" 14707479915 "/>
        <s v=" 24889944324950 "/>
        <s v=" 32975686284 "/>
        <s v=" 455517218549 "/>
        <s v=" 61026276 "/>
        <s v=" 74395060 "/>
        <s v=" 109911790911 "/>
        <s v=" 199458107975 "/>
        <s v=" 53347703155808 "/>
        <s v=" 141348380 "/>
        <s v=" 848175377567 "/>
        <s v=" 25601558110 "/>
        <s v=" 888219324859 "/>
        <s v=" 12291774499949 "/>
        <s v=" 12291809195884 "/>
        <s v=" 1656956 "/>
        <s v=" 24893373679990 "/>
        <s v=" 248933442039920 "/>
        <s v=" 1415020249 "/>
        <s v=" 1982802899990 "/>
        <s v=" 142791142678970 "/>
        <s v=" 14171412980 "/>
        <s v=" 10371428969 "/>
        <s v=" 14713190037 "/>
        <s v=" 544271840 "/>
        <s v=" 142791951149980 "/>
        <s v=" 75911295120 "/>
        <s v=" 9185852616480 "/>
        <s v=" 140090559540 "/>
        <s v=" 11013377974 "/>
        <s v=" 12293114003171 "/>
        <s v=" 103775800 "/>
        <s v=" 101523914456 "/>
        <s v=" 751107314203 "/>
        <s v=" 234664-269843 "/>
        <s v=" 234664269843 "/>
        <s v=" 31091579875 "/>
        <s v=" 1756956 "/>
        <s v=" 12293681180791 "/>
        <s v=" 1229369185980 "/>
        <s v=" 103806000 "/>
        <s v=" 12293901526837 "/>
        <s v=" 26613475376 "/>
        <s v=" 12294172591979 "/>
        <s v=" 16310126900 "/>
        <s v=" 496371068144 "/>
        <s v=" 496646645008 "/>
        <s v=" 311261600515 "/>
        <s v=" 110302204909 "/>
        <s v=" 147304084787 "/>
        <s v=" 10391687135 "/>
        <s v=" 1039245102 "/>
        <s v=" 47030118417 "/>
        <s v=" 65935799990 "/>
        <s v=" 2178098384980 "/>
        <s v=" 43541164 "/>
        <s v=" 14229439970 "/>
        <s v=" 14230212980 "/>
        <s v=" 829301908460 "/>
        <s v=" 829286539970 "/>
        <s v=" 14728180083 "/>
        <s v=" 1472798647 "/>
        <s v=" 1984380429990 "/>
        <s v=" 16806359980 "/>
        <s v=" 26615135814 "/>
        <s v=" 6254427059 "/>
        <s v=" 292314119560 "/>
        <s v=" 630856279481 "/>
        <s v=" 630855929522 "/>
        <s v=" 12295491728410 "/>
        <s v=" 122955010360896 "/>
        <s v=" 1229551677229 "/>
        <s v=" 8484000 "/>
        <s v=" 10401105992 "/>
        <s v=" 1040384492 "/>
        <s v=" 10400489467 "/>
        <s v=" 103973600 "/>
        <s v=" 630859135502 "/>
        <s v=" 6272665835040 "/>
        <s v=" 11035629956 "/>
        <s v=" 27319329940 "/>
        <s v=" 25990141610 "/>
        <s v=" 869797300 "/>
        <s v=" 5443168394959 "/>
        <s v=" 5443167271971 "/>
        <s v=" 50743154801 "/>
        <s v=" 11494442584 "/>
        <s v=" 19977613592 "/>
        <s v=" 6261171961 "/>
        <s v=" 6262222352 "/>
        <s v=" 630925307091 "/>
        <s v=" 12297032731074 "/>
        <s v=" 12297042228390 "/>
        <s v=" 26624231991 "/>
        <s v=" 4744741027990 "/>
        <s v=" 49762167880 "/>
        <s v=" 248976521563950 "/>
        <s v=" 2097597689 "/>
        <s v=" 20976271840 "/>
        <s v=" 20977112031 "/>
        <s v=" 20978263480 "/>
        <s v=" 2097995760 "/>
        <s v=" 2098048908 "/>
        <s v=" 1017221618626 "/>
        <s v=" 12297655462148 "/>
        <s v=" 12297661365537 "/>
        <s v=" 14743527836 "/>
        <s v=" 398554627990 "/>
        <s v=" 49797199007 "/>
        <s v=" 33371524100000 "/>
        <s v=" 1985989959969 "/>
        <s v=" 1986013839970 "/>
        <s v=" 534563868804 "/>
        <s v=" 141907712848 "/>
        <s v=" 56560926970 "/>
        <s v=" 1474522714 "/>
        <s v=" 6275552634 "/>
        <s v=" 2875244557 "/>
        <s v=" 8890121115170 "/>
        <s v=" 1232342749971 "/>
        <s v=" 101767722492 "/>
        <s v=" 2257076474311 "/>
        <s v=" 5082259900 "/>
        <s v=" 771200000 "/>
        <s v=" 12324362731074 "/>
        <s v=" 12324392864754 "/>
        <s v=" 110716452689 "/>
        <s v=" 14279439603 "/>
        <s v=" 830294123980 "/>
        <s v=" 1370139990 "/>
        <s v=" 26650365258 "/>
        <s v=" 14751540443 "/>
        <s v=" 61750001 "/>
        <s v=" 10420210484 "/>
        <s v=" 47261190390 "/>
        <s v=" 6294552634 "/>
        <s v=" 4242251366 "/>
        <s v=" 4011108421 "/>
        <s v=" 738967501 "/>
        <s v=" 249065571503980 "/>
        <s v=" 313522587728 "/>
        <s v=" 1476196960 "/>
        <s v=" 311039498 "/>
        <s v=" 10426141982 "/>
        <s v=" 26632231100 "/>
        <s v=" 5445738349940 "/>
        <s v=" 54457361160980 "/>
        <s v=" 558480000 "/>
        <s v=" 1858953 "/>
        <s v=" 558580000 "/>
        <s v=" 282-80000 "/>
        <s v=" 106775817990 "/>
        <s v=" 739202900 "/>
        <s v=" 19869952099970 "/>
        <s v=" 54460521924960 "/>
        <s v=" 12326164211202 "/>
        <s v=" 534156360980 "/>
        <s v=" 2257888315370 "/>
        <s v=" 833963500 "/>
        <s v=" 235971925663 "/>
        <s v=" 397009423980 "/>
        <s v=" 536494064241 "/>
        <s v=" 20799000 "/>
        <s v=" 718591040060 "/>
        <s v=" 12326554096611 "/>
        <s v=" 27021370439 "/>
        <s v=" 321047901 "/>
        <s v=" 1232660884990 "/>
        <s v=" 712195000 "/>
        <s v=" 31357000 "/>
        <s v=" 19874191099990 "/>
        <s v=" 1987485133980 "/>
        <s v=" 151119000 "/>
        <s v=" 53662758149587 "/>
        <s v=" 1179858000 "/>
        <s v=" 142431040 "/>
        <s v=" 25398489255980 "/>
        <s v=" 742759601 "/>
        <s v=" 14323339480 "/>
        <s v=" 7431184401 "/>
        <s v=" 1434583721010940 "/>
        <s v=" 3786243980 "/>
        <s v=" 21794941123970 "/>
        <s v=" 19877211499980 "/>
        <s v=" 19877221272979 "/>
        <s v=" 2092-759601 "/>
        <s v=" 2915614344 "/>
        <s v=" 76292580720 "/>
        <s v=" 5256474989271 "/>
        <s v=" 12752062533 "/>
        <s v=" 17206328940 "/>
        <s v=" 143573501263970 "/>
        <s v=" 609247204990 "/>
        <s v=" 4661-153980 "/>
        <s v=" 1240561-204990 "/>
        <s v=" 56012997 "/>
        <s v=" 1195149990 "/>
        <s v=" 702919059898 "/>
        <s v=" 6302321502 "/>
        <s v=" 630367961 "/>
        <s v=" 748569700 "/>
        <s v=" 162496756970 "/>
        <s v=" 64613165930 "/>
        <s v=" 14357412980 "/>
        <s v=" 441090528 "/>
        <s v=" 45927736 "/>
        <s v=" 46934965 "/>
        <s v=" 33647276293 "/>
        <s v=" 10441326976 "/>
        <s v=" 12328533159978 "/>
        <s v=" 12328543250246 "/>
        <s v=" 50063689941 "/>
        <s v=" 21800551123970 "/>
        <s v=" 8324731449950 "/>
        <s v=" 913570000 "/>
        <s v=" 914570000 "/>
        <s v=" 143605260393960 "/>
        <s v=" 478209747990 "/>
        <s v=" 124-570000 "/>
        <s v=" 1765140436 "/>
        <s v=" 631195635855 "/>
        <s v=" 2661096771413 "/>
        <s v=" 12328851728410 "/>
        <s v=" 12328863456819 "/>
        <s v=" 12328871728410 "/>
        <s v=" 12328885595827 "/>
        <s v=" 8897404446753 "/>
        <s v=" 25402345399950 "/>
        <s v=" 832504253981 "/>
        <s v=" 143605985203980 "/>
        <s v=" 1988795369980 "/>
        <s v=" 1988847799991 "/>
        <s v=" 1319352-64591 "/>
        <s v=" 62012089-203980 "/>
        <s v=" 750379800 "/>
        <s v=" 5448492514980 "/>
        <s v=" 12373045920512 "/>
        <s v=" 12373053906789 "/>
        <s v=" 12373064256246 "/>
        <s v=" 6315287985 "/>
        <s v=" 1237328954918 "/>
        <s v=" 1237338954918 "/>
        <s v=" 853299378004 "/>
        <s v=" 1941449705 "/>
        <s v=" 194290475 "/>
        <s v=" 194390475 "/>
        <s v=" 194486772 "/>
        <s v=" 194590475 "/>
        <s v=" 1946722241 "/>
        <s v=" 1947722241 "/>
        <s v=" 1948573717 "/>
        <s v=" 28704831-514980 "/>
        <s v=" 141-90475 "/>
        <s v=" 142-722241 "/>
        <s v=" 755967114247 "/>
        <s v=" 178212099001 "/>
        <s v=" 17484605251 "/>
        <s v=" 6321335976 "/>
        <s v=" 2258953 "/>
        <s v=" 64840558160 "/>
        <s v=" 14795115199 "/>
        <s v=" 12373881631991 "/>
        <s v=" 757189900 "/>
        <s v=" 356309000 "/>
        <s v=" 30099487978 "/>
        <s v=" 2105-189900 "/>
        <s v=" 6327335976 "/>
        <s v=" 1227268151900 "/>
        <s v=" 8330141349950 "/>
        <s v=" 889934988407 "/>
        <s v=" 315311231869 "/>
        <s v=" 758569700 "/>
        <s v=" 293389950 "/>
        <s v=" 12374302972951 "/>
        <s v=" 478681431934 "/>
        <s v=" 54496193000536 "/>
        <s v=" 5449620559939 "/>
        <s v=" 1021261333954 "/>
        <s v=" 14802919051 "/>
        <s v=" 889989473775 "/>
        <s v=" 12059259000 "/>
        <s v=" 2106-569700 "/>
        <s v=" 50188998046 "/>
        <s v=" 14389754460 "/>
        <s v=" 26694294018 "/>
        <s v=" 62748889057679 "/>
        <s v=" 631300837163 "/>
        <s v=" 67462990000 "/>
        <s v=" 143778356584970 "/>
        <s v=" 6333587723 "/>
        <s v=" 26527138823 "/>
        <s v=" 6335195136 "/>
        <s v=" 764451056720 "/>
        <s v=" 2957418040 "/>
        <s v=" 763608600 "/>
        <s v=" 764625691 "/>
        <s v=" 765596700 "/>
        <s v=" 47682148688 "/>
        <s v=" 267071093951 "/>
        <s v=" 12375435653283 "/>
        <s v=" 540879960 "/>
        <s v=" 10465126285 "/>
        <s v=" 47694179 "/>
        <s v=" 24449183980 "/>
        <s v=" 11358433599990 "/>
        <s v=" 143816464284970 "/>
        <s v=" 913899974 "/>
        <s v=" 1438549891010940 "/>
        <s v=" 399032328940 "/>
        <s v=" 4638-1231869 "/>
        <s v=" 26717203722 "/>
        <s v=" 296559248 "/>
        <s v=" 111861664928 "/>
        <s v=" 316331279833 "/>
        <s v=" 764791113840 "/>
        <s v=" 3289943 "/>
        <s v=" 54513732004940 "/>
        <s v=" 65298393929 "/>
        <s v=" 54513791444970 "/>
        <s v=" 332247455 "/>
        <s v=" 33356228 "/>
        <s v=" 2994153258270 "/>
        <s v=" 66626239990 "/>
        <s v=" 1990616659980 "/>
        <s v=" 2181033711960 "/>
        <s v=" 19906831499980 "/>
        <s v=" 24311703211 "/>
        <s v=" 561475000 "/>
        <s v=" 102200275972 "/>
        <s v=" 1053186166 "/>
        <s v=" 1063186166 "/>
        <s v=" 1967826960 "/>
        <s v=" 26720489579 "/>
        <s v=" 11056803150221 "/>
        <s v=" 14815399923 "/>
        <s v=" 148141963613 "/>
        <s v=" 299234000 "/>
        <s v=" 300806000 "/>
        <s v=" 2981040000 "/>
        <s v=" 23-3186166 "/>
        <s v=" 67-1040000 "/>
        <s v=" 25409969711960 "/>
        <s v=" 1102085880 "/>
        <s v=" 537757707946 "/>
        <s v=" 143173153738 "/>
        <s v=" 11673803-102 "/>
        <s v=" 567523703257 "/>
        <s v=" 4646-1279833 "/>
        <s v=" 6342273551 "/>
        <s v=" 33856228 "/>
        <s v=" 631434135502 "/>
        <s v=" 148262580253 "/>
        <s v=" 17701164970 "/>
        <s v=" 26651138823 "/>
        <s v=" 3575-138823 "/>
        <s v=" 771198900 "/>
        <s v=" 8932209651 "/>
        <s v=" 180447-1099990 "/>
        <s v=" 6345159960 "/>
        <s v=" 5755839277890 "/>
        <s v=" 34348742 "/>
        <s v=" 34250986 "/>
        <s v=" 316921733735 "/>
        <s v=" 316911839794 "/>
        <s v=" 5466433473980 "/>
        <s v=" 54664831344970 "/>
        <s v=" 12377084626364 "/>
        <s v=" 12377074680364 "/>
        <s v=" 1482978263 "/>
        <s v=" 14828374212 "/>
        <s v=" 65534234890 "/>
        <s v=" 834662963960 "/>
        <s v=" 1439479321426930 "/>
        <s v=" 778200000 "/>
        <s v=" 28111325827 "/>
        <s v=" 1610339912 "/>
        <s v=" 28122566663 "/>
        <s v=" 2813834761 "/>
        <s v=" 19914951099990 "/>
        <s v=" 504524300868 "/>
        <s v=" 504531044210 "/>
        <s v=" 10486210075 "/>
        <s v=" 333399300 "/>
        <s v=" 631503635179 "/>
        <s v=" 2128752919 "/>
        <s v=" 21284173841 "/>
        <s v=" 21283167441 "/>
        <s v=" 2128263839 "/>
        <s v=" 21286391600 "/>
        <s v=" 2128547920 "/>
        <s v=" 12378032731074 "/>
        <s v=" 265494468355 "/>
        <s v=" 3898799500 "/>
        <s v=" 3900799500 "/>
        <s v=" 890635567711 "/>
        <s v=" 766131056720 "/>
        <s v=" 773138399 "/>
        <s v=" 1434388594854 "/>
        <s v=" 1434389579991 "/>
        <s v=" 38631214979 "/>
        <s v=" 4297108504 "/>
        <s v=" 4299547600 "/>
        <s v=" 3498611307990 "/>
        <s v=" 12950723152856 "/>
        <s v=" 318653543496 "/>
        <s v=" 17494192152 "/>
        <s v=" 1247094729990 "/>
        <s v=" 11318377974 "/>
        <s v=" 272730223253 "/>
        <s v=" 1318146339 "/>
        <s v=" 9413665200 "/>
        <s v=" 17774868940 "/>
        <s v=" 1439952821190940 "/>
        <s v=" 1439954471266940 "/>
        <s v=" 3541267314 "/>
        <s v=" 352187425 "/>
        <s v=" 26737735045 "/>
        <s v=" 26736735045 "/>
        <s v=" 14841646331 "/>
        <s v=" 53202133349 "/>
        <s v=" 25419712154950 "/>
        <s v=" 25419711684900 "/>
        <s v=" 17631298500 "/>
        <s v=" 21831131590720 "/>
        <s v=" 213111760252 "/>
        <s v=" 21109000 "/>
        <s v=" 5498005703980 "/>
        <s v=" 26859154247 "/>
        <s v=" 1345223892942 "/>
        <s v=" 568262871 "/>
        <s v=" 2432847661 "/>
        <s v=" 319231839800 "/>
        <s v=" 319246257751 "/>
        <s v=" 1025092659174 "/>
        <s v=" 12472171365537 "/>
        <s v=" 12472182757218 "/>
        <s v=" 119555883129 "/>
        <s v=" 134539126307 "/>
        <s v=" 66194659700 "/>
        <s v=" 401270164980 "/>
        <s v=" 3507771211980 "/>
        <s v=" 179372099001 "/>
        <s v=" 772558400 "/>
        <s v=" 399683122657 "/>
        <s v=" 47941179845 "/>
        <s v=" 631709233533 "/>
        <s v=" 5641200000 "/>
        <s v=" 161950001 "/>
        <s v=" 54987841523980 "/>
        <s v=" 714295000 "/>
        <s v=" 12472592572607 "/>
        <s v=" 267491319976 "/>
        <s v=" 107165747990 "/>
        <s v=" 148455438690 "/>
        <s v=" 14844214741 "/>
        <s v=" 50844432940 "/>
        <s v=" 26981205846 "/>
        <s v=" 539925214246 "/>
        <s v=" 181960000 "/>
        <s v=" 105031018234 "/>
        <s v=" 17658149250 "/>
        <s v=" 12472881365537 "/>
        <s v=" 1247289359970 "/>
        <s v=" 1247290359970 "/>
        <s v=" 33497936 "/>
        <s v=" 267551428632 "/>
        <s v=" 11098781947970 "/>
        <s v=" 27651333217 "/>
        <s v=" 1-1950001 "/>
        <s v=" 1245733384979 "/>
        <s v=" 791790600 "/>
        <s v=" 836934373480 "/>
        <s v=" 836931393960 "/>
        <s v=" 254252302403970 "/>
        <s v=" 21837091103970 "/>
        <s v=" 328130388 "/>
        <s v=" 1795911490000 "/>
        <s v=" 179606990001 "/>
        <s v=" 36746326811980 "/>
        <s v=" 402305227980 "/>
        <s v=" 294177612980 "/>
        <s v=" 63946819937 "/>
        <s v=" 55001251553980 "/>
        <s v=" 5500234386980 "/>
        <s v=" 12473597055950 "/>
        <s v=" 114017109611 "/>
        <s v=" 4288175 "/>
        <s v=" 141926334414 "/>
        <s v=" 142029160805 "/>
        <s v=" 1793133459 "/>
        <s v=" 2183802351980 "/>
        <s v=" 14581521980 "/>
        <s v=" 40244943980 "/>
        <s v=" 249278457120 "/>
        <s v=" 503799990 "/>
        <s v=" 1994145599990 "/>
        <s v=" 5168850603778 "/>
        <s v=" 6403103177 "/>
        <s v=" 3662200777 "/>
        <s v=" 365277425 "/>
        <s v=" 481268256 "/>
        <s v=" 631821687650 "/>
        <s v=" 550085649990 "/>
        <s v=" 5500532574960 "/>
        <s v=" 5789761253970 "/>
        <s v=" 5789760832900 "/>
        <s v=" 13466221408 "/>
        <s v=" 5247282589271 "/>
        <s v=" 50754265276 "/>
        <s v=" 254254551103970 "/>
        <s v=" 63330175790 "/>
        <s v=" 171222294810 "/>
        <s v=" 2184085143980 "/>
        <s v=" 255525724 "/>
        <s v=" 1589150470 "/>
        <s v=" 402573345985 "/>
        <s v=" 402607346653 "/>
        <s v=" 402574345985 "/>
        <s v=" 402608346653 "/>
        <s v=" 402606346654 "/>
        <s v=" 113614866990 "/>
        <s v=" 2861503917 "/>
        <s v=" 2862479976 "/>
        <s v=" 16281039917 "/>
        <s v=" 640463963 "/>
        <s v=" 55013251007940 "/>
        <s v=" 5501321474847 "/>
        <s v=" 55013201300103 "/>
        <s v=" 55013381303980 "/>
        <s v=" 1247437807490 "/>
        <s v=" 12474387286049 "/>
        <s v=" 12474213781044 "/>
        <s v=" 11420449957 "/>
        <s v=" 66901779970 "/>
        <s v=" 781123000 "/>
        <s v=" 1994484312979 "/>
        <s v=" 34292206258 "/>
        <s v=" 19944661299991 "/>
        <s v=" 6409519840 "/>
        <s v=" 1052084492 "/>
        <s v=" 10521748744 "/>
        <s v=" 654152659 "/>
        <s v=" 631882322504 "/>
        <s v=" 12474601365537 "/>
        <s v=" 26770339537 "/>
        <s v=" 2507-79992 "/>
        <s v=" 250779992 "/>
        <s v=" 859497378809 "/>
        <s v=" 939726300 "/>
        <s v=" 28973879-49990 "/>
        <s v=" 5502645291980 "/>
        <s v=" 10538214666 "/>
        <s v=" 375179938 "/>
        <s v=" 3771180902 "/>
        <s v=" 376179938 "/>
        <s v=" 26775463732 "/>
        <s v=" 709212697515 "/>
        <s v=" 169214680960 "/>
        <s v=" 67180341880 "/>
        <s v=" 4114712400 "/>
        <s v=" 180032099001 "/>
        <s v=" 760793814256 "/>
        <s v=" 403181761980 "/>
        <s v=" 5503112471980 "/>
        <s v=" 102760569177 "/>
        <s v=" 3920669484 "/>
        <s v=" 1486721578 "/>
        <s v=" 148602143523 "/>
        <s v=" 1419602 "/>
        <s v=" 20120229 "/>
        <s v=" 2122986 "/>
        <s v=" 189975 "/>
        <s v=" 1628343 "/>
        <s v=" 1910374 "/>
        <s v=" 17129045 "/>
        <s v=" 1518174 "/>
        <s v=" 134826810711 "/>
        <s v=" 367119000 "/>
        <s v=" 12615515508 "/>
        <s v=" 864220188615 "/>
        <s v=" 144277552646980 "/>
        <s v=" 49304878 "/>
        <s v=" 565815440 "/>
        <s v=" 1157556671 "/>
        <s v=" 12475883456819 "/>
        <s v=" 12475891728410 "/>
        <s v=" 804189900 "/>
        <s v=" 803216900 "/>
        <s v=" 802189900 "/>
        <s v=" 801189900 "/>
        <s v=" 6742963970 "/>
        <s v=" 33410000 "/>
        <s v=" 4048133541 "/>
        <s v=" 6444552634 "/>
        <s v=" 64432270034 "/>
        <s v=" 239551-949989 "/>
        <s v=" 254295352203940 "/>
        <s v=" 632018155691 "/>
        <s v=" 1247633807490 "/>
        <s v=" 12476341614980 "/>
        <s v=" 26784767994 "/>
        <s v=" 1117130484 "/>
        <s v=" 53572133349 "/>
        <s v=" 53542133349 "/>
        <s v=" 67570281880 "/>
        <s v=" 5503989703980 "/>
        <s v=" 1995613599990 "/>
        <s v=" 6592187947 "/>
        <s v=" 6593230336 "/>
        <s v=" 1178645 "/>
        <s v=" 1066116848 "/>
        <s v=" 148741728183 "/>
        <s v=" 7179770000 "/>
        <s v=" 587743-253970 "/>
        <s v=" 28874241-269990 "/>
        <s v=" 1253966144980 "/>
        <s v=" 125396734990 "/>
        <s v=" 811189900 "/>
        <s v=" 2186-189900 "/>
        <s v=" 2187-189900 "/>
        <s v=" 62189900 "/>
        <s v=" 22336221003980 "/>
        <s v=" 540842027140 "/>
        <s v=" 25433274389970 "/>
        <s v=" 5510807257981 "/>
        <s v=" 55107741553980 "/>
        <s v=" 62772066599970 "/>
        <s v=" 1119723830 "/>
        <s v=" 11198120453 "/>
        <s v=" 679291835880 "/>
        <s v=" 67931130021 "/>
        <s v=" 356010534990 "/>
        <s v=" 2587485973980 "/>
        <s v=" 5508730570980 "/>
        <s v=" 5511059347980 "/>
        <s v=" 415702913944 "/>
        <s v=" 7231154000 "/>
        <s v=" 499225000 "/>
        <s v=" 19963461319990 "/>
        <s v=" 54096694143462 "/>
        <s v=" 29052008-471980 "/>
        <s v=" 3365343 "/>
        <s v=" 632881285442 "/>
        <s v=" 8553442680 "/>
        <s v=" 5511171353940 "/>
        <s v=" 716995000 "/>
        <s v=" 12531125414322 "/>
        <s v=" 415783218650 "/>
        <s v=" 144379510 "/>
        <s v=" 484979118989 "/>
        <s v=" 541737567955 "/>
        <s v=" 144624553744 "/>
        <s v=" 268071188814 "/>
        <s v=" 401410461793 "/>
        <s v=" 142652192955 "/>
        <s v=" 569415311020 "/>
        <s v=" 11812924-137 "/>
        <s v=" 125664174980 "/>
        <s v=" 31782577-399950 "/>
        <s v=" 782250000 "/>
        <s v=" 3891180902 "/>
        <s v=" 148842550407 "/>
        <s v=" 5512068406980 "/>
        <s v=" 819198900 "/>
        <s v=" 485324204989 "/>
        <s v=" 18315-1835880 "/>
        <s v=" 10592272356 "/>
        <s v=" 514263512030 "/>
        <s v=" 3896737800 "/>
        <s v=" 683541775870 "/>
        <s v=" 102876263786 "/>
        <s v=" 2234224119990 "/>
        <s v=" 4347190400 "/>
        <s v=" 1997420799991 "/>
        <s v=" 19974191319990 "/>
        <s v=" 100430 "/>
        <s v=" 17478-762976 "/>
        <s v=" 17479-493823 "/>
        <s v=" 5099960 "/>
        <s v=" 21730295601 "/>
        <s v=" 2172894231 "/>
        <s v=" 2173431921 "/>
        <s v=" 21729483678 "/>
        <s v=" 21732115682 "/>
        <s v=" 2173595840 "/>
        <s v=" 2173371761 "/>
        <s v=" 2173642313 "/>
        <s v=" 21731185106 "/>
        <s v=" 268222836908 "/>
        <s v=" 514675214838 "/>
        <s v=" 17480-598765 "/>
        <s v=" 274674208637 "/>
        <s v=" 4441108756 "/>
        <s v=" 4355047600 "/>
        <s v=" 145137590 "/>
        <s v=" 1253480188520 "/>
        <s v=" 12534781909836 "/>
        <s v=" 107537376990 "/>
        <s v=" 2235-189900 "/>
        <s v=" 825189900 "/>
        <s v=" 543273638510 "/>
        <s v=" 325164615282 "/>
        <s v=" 32517359957 "/>
        <s v=" 1128323128 "/>
        <s v=" 11286435457 "/>
        <s v=" 11285282560 "/>
        <s v=" 1128461272 "/>
        <s v=" 55135671570930 "/>
        <s v=" 828198900 "/>
        <s v=" 827388800 "/>
        <s v=" 829625900 "/>
        <s v=" 112164791001 "/>
        <s v=" 148935271693 "/>
        <s v=" 8319000 "/>
        <s v=" 8309000 "/>
        <s v=" 892044737986 "/>
        <s v=" 34326716 "/>
        <s v=" 1447780964852 "/>
        <s v=" 371851041359461 "/>
        <s v=" 415285114980 "/>
        <s v=" 664967177 "/>
        <s v=" 6650131139 "/>
        <s v=" 665463963 "/>
        <s v=" 10608157992 "/>
        <s v=" 10609157992 "/>
        <s v=" 457288640 "/>
        <s v=" 458187461 "/>
        <s v=" 633017437882 "/>
        <s v=" 5514464203980 "/>
        <s v=" 5514434404899 "/>
        <s v=" 3016775126 "/>
        <s v=" 1489441569 "/>
        <s v=" 112234660673 "/>
        <s v=" 2532-35993 "/>
        <s v=" 2246-4791001 "/>
        <s v=" 253235993 "/>
        <s v=" 633052116766 "/>
        <s v=" 5683144000 "/>
        <s v=" 12595692382360 "/>
        <s v=" 26840695975 "/>
        <s v=" 115753761771 "/>
        <s v=" 27811146212 "/>
        <s v=" 28271307248 "/>
        <s v=" 43770119000 "/>
        <s v=" 35247596205 "/>
        <s v=" 10615309477 "/>
        <s v=" 460374963 "/>
        <s v=" 325684570701 "/>
        <s v=" 1132950343 "/>
        <s v=" 1032944664284 "/>
        <s v=" 125961894260 "/>
        <s v=" 5270797689271 "/>
        <s v=" 25956254108983 "/>
        <s v=" 181382099001 "/>
        <s v=" 68287899 "/>
        <s v=" 55155441430980 "/>
        <s v=" 718595000 "/>
        <s v=" 4358190400 "/>
        <s v=" 115901619373 "/>
        <s v=" 3017705484 "/>
        <s v=" 339506895980 "/>
        <s v=" 10619157992 "/>
        <s v=" 10618157992 "/>
        <s v=" 32628399959 "/>
        <s v=" 3529938 "/>
        <s v=" 149112902679 "/>
        <s v=" 6508552634 "/>
        <s v=" 17945179250 "/>
        <s v=" 26851767994 "/>
        <s v=" 14915431862 "/>
        <s v=" 54152133349 "/>
        <s v=" 892442426125 "/>
        <s v=" 864822378600 "/>
        <s v=" 283961305950 "/>
        <s v=" 2006869989971 "/>
        <s v=" 2006895729990 "/>
        <s v=" 29246097-369990 "/>
        <s v=" 24012-305950 "/>
        <s v=" 10622191284 "/>
        <s v=" 713816720788 "/>
        <s v=" 844333818460 "/>
        <s v=" 416423356980 "/>
        <s v=" 764818214284 "/>
        <s v=" 10623105492 "/>
        <s v=" 352474600 "/>
        <s v=" 12597671909836 "/>
        <s v=" 13491454960 "/>
        <s v=" 892578250994 "/>
        <s v=" 69243534770 "/>
        <s v=" 296425974590 "/>
        <s v=" 14896314480 "/>
        <s v=" 2007519729990 "/>
        <s v=" 144953878410980 "/>
        <s v=" 2362912960 "/>
        <s v=" 26859511331 "/>
        <s v=" 2235522397580 "/>
        <s v=" 3718906983981 "/>
        <s v=" 33040170256 "/>
        <s v=" 11366163699990 "/>
        <s v=" 5511522742290 "/>
        <s v=" 244-82900 "/>
        <s v=" 24482900 "/>
        <s v=" 669059976 "/>
        <s v=" 6691235923 "/>
        <s v=" 669267961 "/>
        <s v=" 68782900 "/>
        <s v=" 465104993 "/>
        <s v=" 51662312 "/>
        <s v=" 633219968849 "/>
        <s v=" 327373995570 "/>
        <s v=" 551781643980 "/>
        <s v=" 4860304640 "/>
        <s v=" 1452753859762 "/>
        <s v=" 1063095993 "/>
        <s v=" 106316000 "/>
        <s v=" 119566979 "/>
        <s v=" 551829763980 "/>
        <s v=" 5442097815676 "/>
        <s v=" 7032496990 "/>
        <s v=" 190951249990 "/>
        <s v=" 145645030 "/>
        <s v=" 92500000 "/>
        <s v=" 12599391049949 "/>
        <s v=" 59175980 "/>
        <s v=" 12599622960256 "/>
        <s v=" 8929191982124 "/>
        <s v=" 1262615108960 "/>
        <s v=" 489791979779 "/>
        <s v=" 635796653458 "/>
        <s v=" 2196147840 "/>
        <s v=" 21959140472 "/>
        <s v=" 21962146255 "/>
        <s v=" 2196023920 "/>
        <s v=" 328832599689 "/>
        <s v=" 26874690293 "/>
        <s v=" 843198900 "/>
        <s v=" 841189900 "/>
        <s v=" 842216900 "/>
        <s v=" 3719146784481 "/>
        <s v=" 417717205980 "/>
        <s v=" 2493871206820 "/>
        <s v=" 51708032096135 "/>
        <s v=" 13717714-83981 "/>
        <s v=" 475101215 "/>
        <s v=" 1260032449970 "/>
        <s v=" 12600311728410 "/>
        <s v=" 567578337980 "/>
        <s v=" 545121177971 "/>
        <s v=" 146063233752 "/>
        <s v=" 6702175991 "/>
        <s v=" 635880479697 "/>
        <s v=" 371922001349970 "/>
        <s v=" 20098751699950 "/>
        <s v=" 6705323950 "/>
        <s v=" 1064984492 "/>
        <s v=" 103741722492 "/>
        <s v=" 1144578990 "/>
        <s v=" 3765938 "/>
        <s v=" 26882715486 "/>
        <s v=" 792200000 "/>
        <s v=" 5519062749990 "/>
        <s v=" 38421693068 "/>
        <s v=" 52184590 "/>
        <s v=" 1146478990 "/>
        <s v=" 1264583699989 "/>
        <s v=" 1494473734 "/>
        <s v=" 89329085935 "/>
        <s v=" 5547192123980 "/>
        <s v=" 5547200604960 "/>
        <s v=" 1204608712990 "/>
        <s v=" 1204609612990 "/>
        <s v=" 27943791024 "/>
        <s v=" 4644108661 "/>
        <s v=" 1018752164991 "/>
        <s v=" 20105021499950 "/>
        <s v=" 4412547600 "/>
        <s v=" 466111060530 "/>
        <s v=" 31231519832 "/>
        <s v=" 12646454640910 "/>
        <s v=" 518833427111 "/>
        <s v=" 518821780062 "/>
        <s v=" 1243694583 "/>
        <s v=" 107929216990 "/>
        <s v=" 70077142410 "/>
        <s v=" 5465709115503 "/>
        <s v=" 146611630 "/>
        <s v=" 6721227135 "/>
        <s v=" 848189900 "/>
        <s v=" 14372045056 "/>
        <s v=" 371952501386961 "/>
        <s v=" 249415141364 "/>
        <s v=" 5171298500020 "/>
        <s v=" 672363963 "/>
        <s v=" 149501892870 "/>
        <s v=" 55486991403970 "/>
        <s v=" 54670920135731 "/>
        <s v=" 41901364980 "/>
        <s v=" 35145196 "/>
        <s v=" 10661259984 "/>
        <s v=" 26895489579 "/>
        <s v=" 63662162890 "/>
        <s v=" 89353186746 "/>
        <s v=" 28951243506 "/>
        <s v=" 546789064253 "/>
        <s v=" 184521114900 "/>
        <s v=" 145272170175980 "/>
        <s v=" 3213149990 "/>
        <s v=" 12117405435 "/>
        <s v=" 55492671003980 "/>
        <s v=" 70294455838 "/>
        <s v=" 146742310 "/>
        <s v=" 851189900 "/>
        <s v=" 133915-309990 "/>
        <s v=" 2296-189900 "/>
        <s v=" 22009131600 "/>
        <s v=" 2201015920 "/>
        <s v=" 2201163839 "/>
        <s v=" 149633307919 "/>
        <s v=" 5550408427960 "/>
        <s v=" 5277402390370 "/>
        <s v=" 144001180095 "/>
        <s v=" 1264887915970 "/>
        <s v=" 35519999 "/>
        <s v=" 35930106163 "/>
        <s v=" 11775511974 "/>
        <s v=" 12649221024472 "/>
        <s v=" 741403970 "/>
        <s v=" 7062898941 "/>
        <s v=" 42033756987 "/>
        <s v=" 42033556989 "/>
        <s v=" 42033656987 "/>
        <s v=" 42033456987 "/>
        <s v=" 876036379407 "/>
        <s v=" 10696396470 "/>
        <s v=" 636157269310 "/>
        <s v=" 636158538620 "/>
        <s v=" 71929790833 "/>
        <s v=" 770208414275 "/>
        <s v=" 7193490255 "/>
        <s v=" 26907308017 "/>
        <s v=" 1307881119890 "/>
        <s v=" 112498276209 "/>
        <s v=" 112499621469 "/>
        <s v=" 112500621469 "/>
        <s v=" 1125015485863 "/>
        <s v=" 55527641403980 "/>
        <s v=" 147017100 "/>
        <s v=" 116790532944 "/>
        <s v=" 55529021153980 "/>
        <s v=" 1265086954918 "/>
        <s v=" 6753172744 "/>
        <s v=" 1952000 "/>
        <s v=" 35639998 "/>
        <s v=" 421261266980 "/>
        <s v=" 20139841359961 "/>
        <s v=" 26910757202 "/>
        <s v=" 334961079821 "/>
        <s v=" 5821903295980 "/>
        <s v=" 5516267556690 "/>
        <s v=" 988557140979 "/>
        <s v=" 1071110392 "/>
        <s v=" 107123600 "/>
        <s v=" 77533178500 "/>
        <s v=" 53344963 "/>
        <s v=" 6762167921 "/>
        <s v=" 18357128890 "/>
        <s v=" 11809287974 "/>
        <s v=" 11810959973 "/>
        <s v=" 79001690000 "/>
        <s v=" 79011690000 "/>
        <s v=" 7902919000 "/>
        <s v=" 278384845173 "/>
        <s v=" 103942124852 "/>
        <s v=" 5554099253940 "/>
        <s v=" 5820275000 "/>
        <s v=" 5821110000 "/>
        <s v=" 20148121399960 "/>
        <s v=" 25980524754980 "/>
        <s v=" 2214647840 "/>
        <s v=" 2214727920 "/>
        <s v=" 22148295760 "/>
        <s v=" 1071987992 "/>
        <s v=" 107209500 "/>
        <s v=" 421900563970 "/>
        <s v=" 297-275000 "/>
        <s v=" 26917972818 "/>
        <s v=" 494756689900 "/>
        <s v=" 28290547019 "/>
        <s v=" 3257239958 "/>
        <s v=" 3258703837 "/>
        <s v=" 12714243631042 "/>
        <s v=" 149993447382 "/>
        <s v=" 676464778 "/>
        <s v=" 5554611219980 "/>
        <s v=" 3573121294980 "/>
        <s v=" 548389397968 "/>
        <s v=" 147400033750 "/>
        <s v=" 572970284916 "/>
        <s v=" 52178419940 "/>
        <s v=" 2272705273431 "/>
        <s v=" 573698211395 "/>
        <s v=" 10726165984 "/>
        <s v=" 12714612960256 "/>
        <s v=" 11841287974 "/>
        <s v=" 495232374945 "/>
        <s v=" 7152995261108 "/>
        <s v=" 10727101992 "/>
        <s v=" 1072821192 "/>
        <s v=" 11850392974 "/>
        <s v=" 894428466626 "/>
        <s v=" 7155003177467 "/>
        <s v=" 7155009143435 "/>
        <s v=" 3939310541 "/>
        <s v=" 28386715612 "/>
        <s v=" 4463947600 "/>
        <s v=" 801200000 "/>
        <s v=" 1073611500 "/>
        <s v=" 10735119984 "/>
        <s v=" 18393191024 "/>
        <s v=" 491589531 "/>
        <s v=" 11886296982 "/>
        <s v=" 678143176 "/>
        <s v=" 636300201980 "/>
        <s v=" 133337676990 "/>
        <s v=" 523377151166 "/>
        <s v=" 52338344229 "/>
        <s v=" 3461103923 "/>
        <s v=" 20168011549990 "/>
        <s v=" 549901664972 "/>
        <s v=" 22266000 "/>
        <s v=" 55774661383970 "/>
        <s v=" 2756956 "/>
        <s v=" 11905785947 "/>
        <s v=" 15005339959 "/>
        <s v=" 29671297953 "/>
        <s v=" 2968559463 "/>
        <s v=" 35919999 "/>
        <s v=" 20172421329990 "/>
        <s v=" 287-154000 "/>
        <s v=" 287154000 "/>
        <s v=" 5577743654980 "/>
        <s v=" 5577702594980 "/>
        <s v=" 7641040402 "/>
        <s v=" 78978687000 "/>
        <s v=" 133371385252 "/>
        <s v=" 14586597819560 "/>
        <s v=" 557795914990 "/>
        <s v=" 557795831990 "/>
        <s v=" 2239155264970 "/>
        <s v=" 1103737301 "/>
        <s v=" 18725211960 "/>
        <s v=" 20175811549990 "/>
        <s v=" 55009996143654 "/>
        <s v=" 9793661980 "/>
        <s v=" 636322365494 "/>
        <s v=" 104231431974 "/>
        <s v=" 12718062864754 "/>
        <s v=" 12718021119980 "/>
        <s v=" 184686990001 "/>
        <s v=" 184676990001 "/>
        <s v=" 184706990001 "/>
        <s v=" 184622099001 "/>
        <s v=" 435372189980 "/>
        <s v=" 49777191174 "/>
        <s v=" 54557288 "/>
        <s v=" 5843220000 "/>
        <s v=" 53220510106089 "/>
        <s v=" 1049196500 "/>
        <s v=" 10155116620 "/>
        <s v=" 261760971305940 "/>
        <s v=" 32403341-1305940 "/>
        <s v=" 3879897 "/>
        <s v=" 37587396181720 "/>
        <s v=" 375873943798367 "/>
        <s v=" 37587395631610 "/>
        <s v=" 37837467800 "/>
        <s v=" 20185061399960 "/>
        <s v=" 36511796120 "/>
        <s v=" 204260-1399960 "/>
        <s v=" 18461201750 "/>
        <s v=" 66231105267 "/>
        <s v=" 1502512156337 "/>
        <s v=" 10774256144 "/>
        <s v=" 149337871 "/>
        <s v=" 881908417762 "/>
        <s v=" 42158873120 "/>
        <s v=" 880198900 "/>
        <s v=" 877198900 "/>
        <s v=" 879198900 "/>
        <s v=" 878198900 "/>
        <s v=" 680287959 "/>
        <s v=" 774141614318 "/>
        <s v=" 340703743578 "/>
        <s v=" 5580708644980 "/>
        <s v=" 7771040402 "/>
        <s v=" 72437872978 "/>
        <s v=" 7244342500 "/>
        <s v=" 12775703229804 "/>
        <s v=" 119604474480 "/>
        <s v=" 13824290-3798367 "/>
        <s v=" 13824291-181720 "/>
        <s v=" 637768365494 "/>
        <s v=" 26937462201 "/>
        <s v=" 5854355277980 "/>
        <s v=" 895318466626 "/>
        <s v=" 853205908460 "/>
        <s v=" 375892734218365 "/>
        <s v=" 37589274701609 "/>
        <s v=" 37589272201241 "/>
        <s v=" 11574401560 "/>
        <s v=" 146141300354940 "/>
        <s v=" 719459893446 "/>
        <s v=" 2768139990 "/>
        <s v=" 2224315920 "/>
        <s v=" 22244215601 "/>
        <s v=" 2224573367 "/>
        <s v=" 11968319981 "/>
        <s v=" 146141980163980 "/>
        <s v=" 123386219980 "/>
        <s v=" 637775174242 "/>
        <s v=" 887198900 "/>
        <s v=" 37589942291982 "/>
        <s v=" 12777503081064 "/>
        <s v=" 1277752322980 "/>
        <s v=" 889208900 "/>
        <s v=" 890198900 "/>
        <s v=" 888408800 "/>
        <s v=" 891198900 "/>
        <s v=" 77856271320 "/>
        <s v=" 77848318920 "/>
        <s v=" 77857271320 "/>
        <s v=" 2487-53592 "/>
        <s v=" 1391762569 "/>
        <s v=" 1384075815 "/>
        <s v=" 34463373214 "/>
        <s v=" 54655240960 "/>
        <s v=" 550840433475 "/>
        <s v=" 22405191404970 "/>
        <s v=" 12152892-270 "/>
        <s v=" 5583241435980 "/>
        <s v=" 5583272427161 "/>
        <s v=" 5583271600789 "/>
        <s v=" 854039288960 "/>
        <s v=" 2240631654980 "/>
        <s v=" 85379207811 "/>
        <s v=" 11617699346 "/>
        <s v=" 2021301683980 "/>
        <s v=" 201100079 "/>
        <s v=" 2604-151992 "/>
        <s v=" 2370-189900 "/>
        <s v=" 2651294731220 "/>
        <s v=" 14525244686 "/>
        <s v=" 2157526-148980 "/>
        <s v=" 3585192148980 "/>
        <s v=" 342171782813 "/>
        <s v=" 342162475720 "/>
        <s v=" 39749366996 "/>
        <s v=" 12779442731074 "/>
        <s v=" 1277945749970 "/>
        <s v=" 5516652810689 "/>
        <s v=" 28617329950 "/>
        <s v=" 148810285030 "/>
        <s v=" 541910935764013 "/>
        <s v=" 12239709-457 "/>
        <s v=" 575414652338 "/>
        <s v=" 57574407159 "/>
        <s v=" 10789248975 "/>
        <s v=" 637857533633 "/>
        <s v=" 55845711099980 "/>
        <s v=" 5584569480980 "/>
        <s v=" 104431862798 "/>
        <s v=" 1277979349990 "/>
        <s v=" 120471443869 "/>
        <s v=" 5855487618980 "/>
        <s v=" 907198900 "/>
        <s v=" 261989565656 "/>
        <s v=" 63787152892 "/>
        <s v=" 913193900 "/>
        <s v=" 911383800 "/>
        <s v=" 912198900 "/>
        <s v=" 910198900 "/>
        <s v=" 3601856754950 "/>
        <s v=" 5173887537526 "/>
        <s v=" 576292391216 "/>
        <s v=" 10792169480 "/>
        <s v=" 10793179486 "/>
        <s v=" 12780412728399 "/>
        <s v=" 174912120543 "/>
        <s v=" 2607-169480 "/>
        <s v=" 22479000 "/>
        <s v=" 501151623968 "/>
        <s v=" 36504047461 "/>
        <s v=" 149314950 "/>
        <s v=" 5024133986 "/>
        <s v=" 26200516979990 "/>
        <s v=" 26976179744 "/>
        <s v=" 172-3325097 "/>
        <s v=" 808250000 "/>
        <s v=" 501889608 "/>
        <s v=" 22416801463970 "/>
        <s v=" 100010299940 "/>
        <s v=" 19122082500 "/>
        <s v=" 13587-271979 "/>
        <s v=" 3119000 "/>
        <s v=" 3348880243 "/>
        <s v=" 395397595 "/>
        <s v=" 921208900 "/>
        <s v=" 922198900 "/>
        <s v=" 920207900 "/>
        <s v=" 284879147942 "/>
        <s v=" 2655777259360 "/>
        <s v=" 216634271979 "/>
        <s v=" 4524647600 "/>
        <s v=" 4401621469 "/>
        <s v=" 4398621469 "/>
        <s v=" 4400276209 "/>
        <s v=" 43995485863 "/>
        <s v=" 56151671504980 "/>
        <s v=" 2958953 "/>
        <s v=" 133730436990 "/>
        <s v=" 23752143970 "/>
        <s v=" 553346187111 "/>
        <s v=" 36239258 "/>
        <s v=" 40647848 "/>
        <s v=" 103-1040402 "/>
        <s v=" 1337814030169 "/>
        <s v=" 264418321010970 "/>
        <s v=" 2242422603960 "/>
        <s v=" 2614-9500 "/>
        <s v=" 441460131970 "/>
        <s v=" 5897223930 "/>
        <s v=" 5896330000 "/>
        <s v=" 3639962940 "/>
        <s v=" 113951869966 "/>
        <s v=" 1139502380000 "/>
        <s v=" 66930400 "/>
        <s v=" 32792525-776980 "/>
        <s v=" 301-223930 "/>
      </sharedItems>
    </cacheField>
    <cacheField name="Fecha de pago">
      <sharedItems containsDate="1" containsBlank="1" containsMixedTypes="1">
        <m/>
        <d v="2021-01-20T00:00:00Z"/>
        <d v="2021-03-31T00:00:00Z"/>
        <d v="2021-07-09T00:00:00Z"/>
        <d v="2021-07-13T00:00:00Z"/>
        <d v="2021-07-29T00:00:00Z"/>
        <d v="2021-08-13T00:00:00Z"/>
        <d v="2021-09-22T00:00:00Z"/>
        <d v="2021-10-01T00:00:00Z"/>
        <d v="2021-10-29T00:00:00Z"/>
        <d v="2021-11-17T00:00:00Z"/>
        <d v="2021-11-19T00:00:00Z"/>
        <d v="2021-12-16T00:00:00Z"/>
        <d v="2022-01-15T00:00:00Z"/>
        <d v="2022-01-12T00:00:00Z"/>
        <d v="2022-02-11T00:00:00Z"/>
        <d v="2022-02-16T00:00:00Z"/>
        <d v="2022-02-23T00:00:00Z"/>
        <d v="2022-01-25T00:00:00Z"/>
        <d v="2022-03-18T00:00:00Z"/>
        <d v="2022-04-15T00:00:00Z"/>
        <d v="2022-04-21T00:00:00Z"/>
        <d v="2022-04-01T00:00:00Z"/>
        <d v="2022-05-18T00:00:00Z"/>
        <d v="2022-05-29T00:00:00Z"/>
        <d v="2022-06-15T00:00:00Z"/>
        <d v="2022-06-23T00:00:00Z"/>
        <d v="2022-06-30T00:00:00Z"/>
        <d v="2022-07-11T00:00:00Z"/>
        <d v="2022-07-15T00:00:00Z"/>
        <d v="2022-07-16T00:00:00Z"/>
        <d v="2022-07-30T00:00:00Z"/>
        <d v="2022-08-17T00:00:00Z"/>
        <d v="2022-08-28T00:00:00Z"/>
        <d v="2022-09-09T00:00:00Z"/>
        <d v="2022-09-15T00:00:00Z"/>
        <d v="2022-08-26T00:00:00Z"/>
        <d v="2022-09-30T00:00:00Z"/>
        <d v="2022-10-30T00:00:00Z"/>
        <d v="2022-11-11T00:00:00Z"/>
        <d v="2023-03-09T00:00:00Z"/>
        <d v="2022-11-16T00:00:00Z"/>
        <d v="2022-11-27T00:00:00Z"/>
        <d v="2022-12-16T00:00:00Z"/>
        <d v="2022-12-30T00:00:00Z"/>
        <d v="2023-01-15T00:00:00Z"/>
        <d v="2023-01-29T00:00:00Z"/>
        <d v="2023-02-15T00:00:00Z"/>
        <d v="2023-03-01T00:00:00Z"/>
        <d v="2023-03-18T00:00:00Z"/>
        <d v="2023-04-15T00:00:00Z"/>
        <d v="2023-04-30T00:00:00Z"/>
        <d v="2023-05-06T00:00:00Z"/>
        <d v="2023-05-17T00:00:00Z"/>
        <d v="2023-05-18T00:00:00Z"/>
        <d v="2023-06-08T00:00:00Z"/>
        <d v="2023-06-13T00:00:00Z"/>
        <d v="2023-06-15T00:00:00Z"/>
        <d v="2023-06-23T00:00:00Z"/>
        <d v="2023-07-05T00:00:00Z"/>
        <d v="2023-07-16T00:00:00Z"/>
        <d v="2023-07-20T00:00:00Z"/>
        <d v="2023-07-23T00:00:00Z"/>
        <d v="2023-08-02T00:00:00Z"/>
        <d v="2023-08-16T00:00:00Z"/>
        <d v="2023-08-17T00:00:00Z"/>
        <d v="2023-08-23T00:00:00Z"/>
        <d v="2023-08-30T00:00:00Z"/>
        <d v="2023-09-09T00:00:00Z"/>
        <d v="2023-09-15T00:00:00Z"/>
        <d v="2023-09-30T00:00:00Z"/>
        <d v="2023-10-10T00:00:00Z"/>
        <d v="2023-10-02T00:00:00Z"/>
        <d v="2023-10-12T00:00:00Z"/>
        <d v="2023-10-27T00:00:00Z"/>
        <d v="2023-10-29T00:00:00Z"/>
        <d v="2023-11-15T00:00:00Z"/>
        <d v="2023-11-23T00:00:00Z"/>
        <d v="2023-10-25T00:00:00Z"/>
        <d v="2023-11-25T00:00:00Z"/>
        <d v="2024-10-19T00:00:00Z"/>
        <d v="2023-11-30T00:00:00Z"/>
        <d v="2025-03-04T00:00:00Z"/>
        <d v="2023-11-16T00:00:00Z"/>
        <d v="2024-02-21T00:00:00Z"/>
        <d v="2024-02-16T00:00:00Z"/>
        <d v="2023-12-16T00:00:00Z"/>
        <d v="2023-12-20T00:00:00Z"/>
        <d v="2023-12-27T00:00:00Z"/>
        <d v="2023-11-28T00:00:00Z"/>
        <d v="2023-12-30T00:00:00Z"/>
        <d v="2024-08-12T00:00:00Z"/>
        <d v="2024-01-22T00:00:00Z"/>
        <d v="2023-12-11T00:00:00Z"/>
        <d v="2024-01-17T00:00:00Z"/>
        <d v="2023-12-18T00:00:00Z"/>
        <d v="2024-01-25T00:00:00Z"/>
        <d v="2024-01-28T00:00:00Z"/>
        <d v="2023-12-26T00:00:00Z"/>
        <d v="2024-01-03T00:00:00Z"/>
        <d v="2024-01-09T00:00:00Z"/>
        <d v="2024-02-15T00:00:00Z"/>
        <d v="2024-02-22T00:00:00Z"/>
        <d v="2024-01-29T00:00:00Z"/>
        <d v="2024-03-01T00:00:00Z"/>
        <d v="2024-03-15T00:00:00Z"/>
        <d v="2024-03-17T00:00:00Z"/>
        <d v="2024-02-20T00:00:00Z"/>
        <d v="2024-02-27T00:00:00Z"/>
        <d v="2024-03-30T00:00:00Z"/>
        <d v="2024-03-07T00:00:00Z"/>
        <d v="2025-04-04T00:00:00Z"/>
        <d v="2024-04-07T00:00:00Z"/>
        <d v="2024-04-12T00:00:00Z"/>
        <d v="2024-03-14T00:00:00Z"/>
        <d v="2024-04-17T00:00:00Z"/>
        <d v="2024-08-22T00:00:00Z"/>
        <d v="2024-04-18T00:00:00Z"/>
        <d v="2024-04-24T00:00:00Z"/>
        <d v="2024-03-26T00:00:00Z"/>
        <d v="2024-04-27T00:00:00Z"/>
        <d v="2024-07-04T00:00:00Z"/>
        <d v="2024-05-30T00:00:00Z"/>
        <d v="2024-05-09T00:00:00Z"/>
        <d v="2024-03-11T00:00:00Z"/>
        <d v="2024-05-16T00:00:00Z"/>
        <d v="2024-04-26T00:00:00Z"/>
        <d v="2024-05-28T00:00:00Z"/>
        <d v="2024-03-08T00:00:00Z"/>
        <d v="2024-05-08T00:00:00Z"/>
        <d v="2024-07-29T00:00:00Z"/>
        <d v="2024-06-07T00:00:00Z"/>
        <d v="2024-06-14T00:00:00Z"/>
        <d v="2024-05-15T00:00:00Z"/>
        <d v="2024-06-15T00:00:00Z"/>
        <d v="2024-08-05T00:00:00Z"/>
        <d v="2024-06-26T00:00:00Z"/>
        <d v="2024-06-30T00:00:00Z"/>
        <d v="2024-06-19T00:00:00Z"/>
        <d v="2024-06-21T00:00:00Z"/>
        <d v="2024-06-03T00:00:00Z"/>
        <d v="2024-06-04T00:00:00Z"/>
        <d v="2025-02-13T00:00:00Z"/>
        <d v="2024-07-19T00:00:00Z"/>
        <d v="2024-06-25T00:00:00Z"/>
        <d v="2024-07-17T00:00:00Z"/>
        <d v="2024-07-24T00:00:00Z"/>
        <d v="2024-07-23T00:00:00Z"/>
        <d v="2024-07-28T00:00:00Z"/>
        <d v="2024-04-08T00:00:00Z"/>
        <d v="2024-06-24T00:00:00Z"/>
        <d v="2025-09-10T00:00:00Z"/>
        <d v="2024-07-08T00:00:00Z"/>
        <d v="2024-08-03T00:00:00Z"/>
        <d v="2024-06-18T00:00:00Z"/>
        <d v="2024-08-02T00:00:00Z"/>
        <d v="2024-07-10T00:00:00Z"/>
        <d v="2024-08-09T00:00:00Z"/>
        <d v="2024-08-21T00:00:00Z"/>
        <d v="2024-08-10T00:00:00Z"/>
        <d v="2024-07-15T00:00:00Z"/>
        <d v="2024-07-11T00:00:00Z"/>
        <d v="2024-08-16T00:00:00Z"/>
        <d v="2024-07-18T00:00:00Z"/>
        <d v="2024-08-30T00:00:00Z"/>
        <d v="2024-09-05T00:00:00Z"/>
        <d v="2024-07-26T00:00:00Z"/>
        <d v="2024-07-31T00:00:00Z"/>
        <d v="2024-12-06T00:00:00Z"/>
        <d v="2024-09-01T00:00:00Z"/>
        <d v="2024-09-04T00:00:00Z"/>
        <d v="2024-09-17T00:00:00Z"/>
        <d v="2024-10-11T00:00:00Z"/>
        <d v="2024-10-16T00:00:00Z"/>
        <d v="2024-08-06T00:00:00Z"/>
        <d v="2024-09-12T00:00:00Z"/>
        <d v="2024-09-02T00:00:00Z"/>
        <d v="2024-09-24T00:00:00Z"/>
        <d v="2024-09-15T00:00:00Z"/>
        <d v="2024-12-05T00:00:00Z"/>
        <d v="2024-10-03T00:00:00Z"/>
        <d v="2024-09-30T00:00:00Z"/>
        <d v="2024-10-09T00:00:00Z"/>
        <d v="2024-10-07T00:00:00Z"/>
        <d v="2024-09-06T00:00:00Z"/>
        <d v="2024-08-28T00:00:00Z"/>
        <d v="2024-10-08T00:00:00Z"/>
        <d v="2024-10-28T00:00:00Z"/>
        <d v="2024-09-29T00:00:00Z"/>
        <d v="2024-08-27T00:00:00Z"/>
        <d v="2024-10-14T00:00:00Z"/>
        <d v="2024-10-02T00:00:00Z"/>
        <d v="2024-10-17T00:00:00Z"/>
        <d v="2024-10-23T00:00:00Z"/>
        <d v="2025-03-10T00:00:00Z"/>
        <d v="2024-10-25T00:00:00Z"/>
        <d v="2024-10-18T00:00:00Z"/>
        <d v="2024-10-12T00:00:00Z"/>
        <d v="2024-09-16T00:00:00Z"/>
        <d v="2024-12-27T00:00:00Z"/>
        <d v="2024-09-13T00:00:00Z"/>
        <d v="2024-11-06T00:00:00Z"/>
        <d v="2024-11-11T00:00:00Z"/>
        <d v="2024-09-26T00:00:00Z"/>
        <d v="2024-10-30T00:00:00Z"/>
        <d v="2024-09-25T00:00:00Z"/>
        <d v="2024-10-01T00:00:00Z"/>
        <d v="2024-11-25T00:00:00Z"/>
        <d v="2024-10-21T00:00:00Z"/>
        <d v="2024-10-04T00:00:00Z"/>
        <d v="2024-11-05T00:00:00Z"/>
        <d v="2024-11-18T00:00:00Z"/>
        <d v="2024-11-21T00:00:00Z"/>
        <d v="2024-11-10T00:00:00Z"/>
        <d v="2024-11-26T00:00:00Z"/>
        <d v="2024-11-14T00:00:00Z"/>
        <d v="2024-11-15T00:00:00Z"/>
        <d v="2024-11-22T00:00:00Z"/>
        <d v="2024-11-16T00:00:00Z"/>
        <d v="2024-11-29T00:00:00Z"/>
        <d v="2024-10-22T00:00:00Z"/>
        <d v="2024-12-03T00:00:00Z"/>
        <d v="2024-11-27T00:00:00Z"/>
        <d v="2024-11-07T00:00:00Z"/>
        <d v="2024-12-17T00:00:00Z"/>
        <d v="2024-11-04T00:00:00Z"/>
        <d v="2025-01-03T00:00:00Z"/>
        <d v="2024-12-10T00:00:00Z"/>
        <d v="2025-01-06T00:00:00Z"/>
        <d v="2024-12-13T00:00:00Z"/>
        <d v="2024-12-30T00:00:00Z"/>
        <d v="2024-10-15T00:00:00Z"/>
        <d v="2024-12-02T00:00:00Z"/>
        <d v="2024-12-12T00:00:00Z"/>
        <d v="2024-12-20T00:00:00Z"/>
        <d v="2025-01-17T00:00:00Z"/>
        <d v="2024-12-23T00:00:00Z"/>
        <d v="2025-01-13T00:00:00Z"/>
        <d v="2024-11-20T00:00:00Z"/>
        <d v="2025-01-02T00:00:00Z"/>
        <d v="2024-12-26T00:00:00Z"/>
        <d v="2024-12-25T00:00:00Z"/>
        <d v="2025-03-21T00:00:00Z"/>
        <d v="2025-01-22T00:00:00Z"/>
        <d v="2025-02-07T00:00:00Z"/>
        <d v="2025-01-14T00:00:00Z"/>
        <d v="2024-12-29T00:00:00Z"/>
        <d v="2025-02-06T00:00:00Z"/>
        <d v="2024-12-04T00:00:00Z"/>
        <d v="2024-12-09T00:00:00Z"/>
        <d v="2024-12-14T00:00:00Z"/>
        <d v="2025-01-24T00:00:00Z"/>
        <d v="2024-12-11T00:00:00Z"/>
        <d v="2025-01-10T00:00:00Z"/>
        <d v="2025-01-28T00:00:00Z"/>
        <d v="2025-02-11T00:00:00Z"/>
        <d v="2024-12-16T00:00:00Z"/>
        <d v="2025-01-31T00:00:00Z"/>
        <d v="2025-01-15T00:00:00Z"/>
        <d v="2025-01-20T00:00:00Z"/>
        <d v="2024-12-18T00:00:00Z"/>
        <d v="2024-12-19T00:00:00Z"/>
        <d v="2025-10-15T00:00:00Z"/>
        <d v="2025-01-25T00:00:00Z"/>
        <d v="2025-02-21T00:00:00Z"/>
        <d v="2025-02-28T00:00:00Z"/>
        <d v="2025-02-18T00:00:00Z"/>
        <d v="2025-03-07T00:00:00Z"/>
        <d v="2025-01-29T00:00:00Z"/>
        <d v="2025-01-01T00:00:00Z"/>
        <d v="2025-03-01T00:00:00Z"/>
        <d v="2025-02-01T00:00:00Z"/>
        <d v="2025-01-05T00:00:00Z"/>
        <d v="2025-03-03T00:00:00Z"/>
        <d v="2025-01-08T00:00:00Z"/>
        <d v="2025-07-17T00:00:00Z"/>
        <d v="2025-01-09T00:00:00Z"/>
        <d v="2025-02-04T00:00:00Z"/>
        <d v="2025-01-12T00:00:00Z"/>
        <d v="2025-03-28T00:00:00Z"/>
        <d v="2025-02-12T00:00:00Z"/>
        <d v="2025-04-22T00:00:00Z"/>
        <d v="2025-02-26T00:00:00Z"/>
        <d v="2024-01-07T00:00:00Z"/>
        <d v="2025-01-07T00:00:00Z"/>
        <d v="2025-02-15T00:00:00Z"/>
        <d v="2025-02-05T00:00:00Z"/>
        <d v="2025-06-24T00:00:00Z"/>
        <d v="2025-05-30T00:00:00Z"/>
        <d v="2025-05-26T00:00:00Z"/>
        <d v="2025-01-23T00:00:00Z"/>
        <d v="2025-01-21T00:00:00Z"/>
        <d v="2025-01-26T00:00:00Z"/>
        <d v="2025-02-27T00:00:00Z"/>
        <d v="2025-03-20T00:00:00Z"/>
        <d v="2025-03-14T00:00:00Z"/>
        <d v="2025-01-30T00:00:00Z"/>
        <d v="2025-03-02T00:00:00Z"/>
        <d v="2025-02-03T00:00:00Z"/>
        <d v="2025-04-11T00:00:00Z"/>
        <d v="2025-03-18T00:00:00Z"/>
        <d v="2025-03-17T00:00:00Z"/>
        <d v="2025-03-09T00:00:00Z"/>
        <d v="2025-02-14T00:00:00Z"/>
        <d v="2025-03-05T00:00:00Z"/>
        <d v="2025-04-16T00:00:00Z"/>
        <d v="2025-03-12T00:00:00Z"/>
        <d v="2025-02-19T00:00:00Z"/>
        <d v="2025-04-01T00:00:00Z"/>
        <d v="2025-02-17T00:00:00Z"/>
        <d v="2025-03-27T00:00:00Z"/>
        <d v="2025-03-25T00:00:00Z"/>
        <d v="2025-02-24T00:00:00Z"/>
        <d v="2025-02-25T00:00:00Z"/>
        <d v="2025-05-19T00:00:00Z"/>
        <d v="2025-04-03T00:00:00Z"/>
        <d v="2025-03-06T00:00:00Z"/>
        <d v="2025-04-25T00:00:00Z"/>
        <d v="2025-04-14T00:00:00Z"/>
        <d v="2025-04-30T00:00:00Z"/>
        <d v="2025-04-09T00:00:00Z"/>
        <d v="2025-03-11T00:00:00Z"/>
        <d v="2025-04-15T00:00:00Z"/>
        <d v="2025-03-19T00:00:00Z"/>
        <d v="2025-04-17T00:00:00Z"/>
        <d v="2025-03-13T00:00:00Z"/>
        <d v="2025-03-15T00:00:00Z"/>
        <d v="2025-03-24T00:00:00Z"/>
        <d v="2025-05-16T00:00:00Z"/>
        <d v="2025-03-26T00:00:00Z"/>
        <d v="2025-03-31T00:00:00Z"/>
        <d v="2025-05-09T00:00:00Z"/>
        <d v="2025-04-07T00:00:00Z"/>
        <d v="2025-05-06T00:00:00Z"/>
        <d v="2025-05-08T00:00:00Z"/>
        <d v="2025-05-07T00:00:00Z"/>
        <d v="2025-04-08T00:00:00Z"/>
        <d v="2025-04-10T00:00:00Z"/>
        <d v="2025-05-29T00:00:00Z"/>
        <d v="2025-05-02T00:00:00Z"/>
        <d v="2025-05-14T00:00:00Z"/>
        <d v="2025-04-20T00:00:00Z"/>
        <d v="2025-04-21T00:00:00Z"/>
        <d v="2025-05-20T00:00:00Z"/>
        <d v="2025-04-27T00:00:00Z"/>
        <d v="2025-04-28T00:00:00Z"/>
        <d v="2025-04-29T00:00:00Z"/>
        <d v="2025-06-13T00:00:00Z"/>
        <d v="2024-05-05T00:00:00Z"/>
        <d v="2025-05-05T00:00:00Z"/>
        <d v="2025-06-06T00:00:00Z"/>
        <d v="2025-04-24T00:00:00Z"/>
        <d v="2025-06-11T00:00:00Z"/>
        <d v="2025-06-02T00:00:00Z"/>
        <d v="2025-05-13T00:00:00Z"/>
        <d v="2024-04-04T00:00:00Z"/>
        <d v="2025-06-09T00:00:00Z"/>
        <d v="2025-06-19T00:00:00Z"/>
        <d v="2025-06-18T00:00:00Z"/>
        <d v="2024-05-23T00:00:00Z"/>
        <d v="2025-07-04T00:00:00Z"/>
        <d v="2025-05-27T00:00:00Z"/>
        <d v="2025-05-28T00:00:00Z"/>
        <d v="2025-06-04T00:00:00Z"/>
        <d v="2025-05-23T00:00:00Z"/>
        <d v="2025-06-26T00:00:00Z"/>
        <d v="2025-06-27T00:00:00Z"/>
        <d v="2025-06-01T00:00:00Z"/>
        <d v="2025-07-01T00:00:00Z"/>
        <d v="2025-07-02T00:00:00Z"/>
        <d v="2025-06-05T00:00:00Z"/>
        <d v="2025-06-03T00:00:00Z"/>
        <d v="2025-07-08T00:00:00Z"/>
        <d v="2025-06-07T00:00:00Z"/>
        <d v="2025-07-15T00:00:00Z"/>
        <d v="2025-07-18T00:00:00Z"/>
        <d v="2025-06-10T00:00:00Z"/>
        <d v="2025-06-12T00:00:00Z"/>
        <d v="2025-07-03T00:00:00Z"/>
        <d v="2025-05-15T00:00:00Z"/>
        <d v="2025-06-16T00:00:00Z"/>
        <d v="2025-06-17T00:00:00Z"/>
        <d v="2025-07-28T00:00:00Z"/>
        <d v="2025-06-23T00:00:00Z"/>
        <d v="2025-07-31T00:00:00Z"/>
        <d v="2025-06-25T00:00:00Z"/>
        <s v="-"/>
        <d v="2025-06-30T00:00:00Z"/>
        <d v="2025-07-22T00:00:00Z"/>
        <d v="2025-08-12T00:00:00Z"/>
        <d v="2025-08-07T00:00:00Z"/>
        <d v="2025-07-07T00:00:00Z"/>
        <d v="2025-08-08T00:00:00Z"/>
        <d v="2025-07-09T00:00:00Z"/>
        <d v="2025-08-01T00:00:00Z"/>
        <d v="2025-07-10T00:00:00Z"/>
        <d v="2025-07-11T00:00:00Z"/>
        <d v="2025-07-14T00:00:00Z"/>
        <d v="2025-08-18T00:00:00Z"/>
        <d v="2025-07-19T00:00:00Z"/>
        <d v="2025-07-21T00:00:00Z"/>
        <d v="2025-07-23T00:00:00Z"/>
        <d v="2025-07-30T00:00:00Z"/>
        <d v="2025-07-24T00:00:00Z"/>
        <d v="2025-07-25T00:00:00Z"/>
        <d v="2025-07-26T00:00:00Z"/>
        <d v="2025-08-25T00:00:00Z"/>
        <d v="2025-07-29T00:00:00Z"/>
        <d v="2025-09-09T00:00:00Z"/>
        <d v="2025-08-29T00:00:00Z"/>
        <d v="2025-08-04T00:00:00Z"/>
        <d v="2025-08-03T00:00:00Z"/>
        <d v="2025-08-05T00:00:00Z"/>
        <d v="2025-09-02T00:00:00Z"/>
        <d v="2025-08-06T00:00:00Z"/>
        <d v="2025-09-27T00:00:00Z"/>
        <d v="2025-09-12T00:00:00Z"/>
        <d v="2025-09-01T00:00:00Z"/>
        <d v="2025-08-11T00:00:00Z"/>
        <d v="2025-08-13T00:00:00Z"/>
        <d v="2025-08-21T00:00:00Z"/>
        <d v="2025-08-14T00:00:00Z"/>
        <d v="2025-08-19T00:00:00Z"/>
        <d v="2025-09-16T00:00:00Z"/>
        <d v="2025-08-20T00:00:00Z"/>
        <d v="2025-08-22T00:00:00Z"/>
        <d v="2025-09-29T00:00:00Z"/>
        <d v="2025-08-26T00:00:00Z"/>
        <d v="2025-08-27T00:00:00Z"/>
        <d v="2025-09-30T00:00:00Z"/>
        <d v="2025-08-28T00:00:00Z"/>
        <d v="2025-10-06T00:00:00Z"/>
        <d v="2025-10-08T00:00:00Z"/>
        <d v="2025-09-03T00:00:00Z"/>
        <d v="2025-09-05T00:00:00Z"/>
        <d v="2025-09-04T00:00:00Z"/>
        <d v="2025-09-08T00:00:00Z"/>
        <d v="2025-10-01T00:00:00Z"/>
        <d v="2025-09-11T00:00:00Z"/>
        <d v="2025-09-14T00:00:00Z"/>
        <d v="2025-09-15T00:00:00Z"/>
        <d v="2025-10-24T00:00:00Z"/>
        <d v="2026-09-16T00:00:00Z"/>
        <d v="2025-09-17T00:00:00Z"/>
        <d v="2025-09-23T00:00:00Z"/>
        <d v="2025-10-16T00:00:00Z"/>
        <d v="2025-09-25T00:00:00Z"/>
        <d v="2025-09-26T00:00:00Z"/>
        <d v="2025-10-07T00:00:00Z"/>
        <d v="2025-10-29T00:00:00Z"/>
        <d v="2025-10-30T00:00:00Z"/>
        <d v="2025-10-02T00:00:00Z"/>
        <d v="2025-11-04T00:00:00Z"/>
        <d v="2025-10-05T00:00:00Z"/>
        <d v="2025-11-11T00:00:00Z"/>
        <d v="2025-11-05T00:00:00Z"/>
        <d v="2025-11-26T00:00:00Z"/>
        <d v="2025-10-10T00:00:00Z"/>
        <d v="2025-11-03T00:00:00Z"/>
        <d v="2025-10-12T00:00:00Z"/>
        <d v="2025-10-13T00:00:00Z"/>
        <d v="2025-11-07T00:00:00Z"/>
        <d v="2025-10-14T00:00:00Z"/>
        <d v="2025-11-13T00:00:00Z"/>
        <d v="2025-11-18T00:00:00Z"/>
        <d v="2025-10-20T00:00:00Z"/>
        <d v="2025-10-21T00:00:00Z"/>
        <d v="2025-10-22T00:00:00Z"/>
        <d v="2025-10-27T00:00:00Z"/>
        <d v="2025-11-17T00:00:00Z"/>
        <d v="2025-11-25T00:00:00Z"/>
        <d v="2025-10-28T00:00:00Z"/>
        <d v="2025-12-01T00:00:00Z"/>
        <d v="2025-12-02T00:00:00Z"/>
        <d v="2025-11-06T00:00:00Z"/>
        <d v="2025-11-12T00:00:00Z"/>
        <d v="2025-10-17T00:00:00Z"/>
        <d v="2025-12-09T00:00:00Z"/>
        <d v="2025-11-14T00:00:00Z"/>
        <d v="2025-12-11T00:00:00Z"/>
        <d v="2025-12-17T00:00:00Z"/>
        <d v="2025-12-15T00:00:00Z"/>
        <d v="2025-11-28T00:00:00Z"/>
        <d v="2025-11-19T00:00:00Z"/>
        <d v="2025-11-20T00:00:00Z"/>
        <d v="2025-12-30T00:00:00Z"/>
        <d v="2025-11-21T00:00:00Z"/>
        <d v="2025-12-24T00:00:00Z"/>
        <d v="2025-11-24T00:00:00Z"/>
        <d v="2025-12-31T00:00:00Z"/>
        <d v="2026-01-30T00:00:00Z"/>
        <d v="2025-11-27T00:00:00Z"/>
        <d v="2025-12-04T00:00:00Z"/>
        <d v="2026-01-09T00:00:00Z"/>
        <d v="2025-12-03T00:00:00Z"/>
        <d v="2025-12-10T00:00:00Z"/>
        <d v="2025-12-05T00:00:00Z"/>
        <d v="2026-02-02T00:00:00Z"/>
        <d v="2025-12-07T00:00:00Z"/>
        <d v="2025-12-12T00:00:00Z"/>
        <d v="2026-12-18T00:00:00Z"/>
        <d v="2026-01-02T00:00:00Z"/>
        <d v="2026-01-13T00:00:00Z"/>
        <d v="2025-12-14T00:00:00Z"/>
        <d v="2025-12-16T00:00:00Z"/>
        <d v="2025-12-18T00:00:00Z"/>
        <d v="2026-12-22T00:00:00Z"/>
        <d v="2026-01-28T00:00:00Z"/>
        <d v="2025-12-19T00:00:00Z"/>
        <d v="2026-01-14T00:00:00Z"/>
        <d v="2025-12-23T00:00:00Z"/>
        <d v="2025-12-21T00:00:00Z"/>
        <d v="2026-03-10T00:00:00Z"/>
        <d v="2025-12-22T00:00:00Z"/>
        <d v="2025-12-25T00:00:00Z"/>
        <d v="2026-01-22T00:00:00Z"/>
        <d v="2025-12-26T00:00:00Z"/>
        <d v="2026-01-23T00:00:00Z"/>
        <d v="2025-12-28T00:00:00Z"/>
        <d v="2025-12-29T00:00:00Z"/>
        <d v="2026-01-05T00:00:00Z"/>
        <d v="2026-01-03T00:00:00Z"/>
        <d v="2026-01-06T00:00:00Z"/>
        <d v="2026-02-05T00:00:00Z"/>
        <d v="2026-01-07T00:00:00Z"/>
        <d v="2026-01-12T00:00:00Z"/>
        <d v="2026-01-15T00:00:00Z"/>
        <d v="2026-02-17T00:00:00Z"/>
        <d v="2026-01-16T00:00:00Z"/>
        <d v="2026-01-18T00:00:00Z"/>
        <d v="2026-01-19T00:00:00Z"/>
        <d v="2026-01-20T00:00:00Z"/>
        <d v="2026-01-21T00:00:00Z"/>
        <d v="2026-01-25T00:00:00Z"/>
        <d v="2026-01-27T00:00:00Z"/>
        <d v="2026-01-26T00:00:00Z"/>
        <d v="2026-01-29T00:00:00Z"/>
        <d v="2026-02-03T00:00:00Z"/>
        <d v="2026-03-02T00:00:00Z"/>
        <d v="2026-02-01T00:00:00Z"/>
        <d v="2026-02-04T00:00:00Z"/>
        <d v="2026-02-06T00:00:00Z"/>
        <d v="2026-02-10T00:00:00Z"/>
        <d v="2026-02-12T00:00:00Z"/>
        <d v="2026-02-13T00:00:00Z"/>
        <d v="2026-02-16T00:00:00Z"/>
        <d v="2026-02-18T00:00:00Z"/>
        <d v="2026-02-19T00:00:00Z"/>
        <d v="2026-03-20T00:00:00Z"/>
        <d v="2026-02-20T00:00:00Z"/>
        <d v="2026-02-23T00:00:00Z"/>
        <d v="2026-02-24T00:00:00Z"/>
        <d v="2026-03-23T00:00:00Z"/>
        <d v="2026-02-25T00:00:00Z"/>
        <d v="2026-02-26T00:00:00Z"/>
        <d v="2026-02-27T00:00:00Z"/>
        <d v="2026-02-28T00:00:00Z"/>
        <d v="2026-03-09T00:00:00Z"/>
        <d v="2026-03-30T00:00:00Z"/>
        <d v="2026-03-03T00:00:00Z"/>
        <d v="2026-03-04T00:00:00Z"/>
        <d v="2026-03-05T00:00:00Z"/>
        <d v="2026-03-14T00:00:00Z"/>
        <d v="2026-03-06T00:00:00Z"/>
        <d v="2026-03-07T00:00:00Z"/>
        <d v="2895-03-23T00:00:00Z"/>
        <d v="2026-04-02T00:00:00Z"/>
        <d v="2026-03-16T00:00:00Z"/>
        <d v="2026-03-12T00:00:00Z"/>
        <d v="2026-04-14T00:00:00Z"/>
        <d v="2026-04-15T00:00:00Z"/>
        <d v="2026-04-13T00:00:00Z"/>
        <d v="2026-03-17T00:00:00Z"/>
        <d v="2026-03-18T00:00:00Z"/>
        <d v="2026-03-19T00:00:00Z"/>
        <d v="2026-03-24T00:00:00Z"/>
        <d v="2026-03-25T00:00:00Z"/>
        <d v="2026-03-26T00:00:00Z"/>
        <d v="2026-03-27T00:00:00Z"/>
        <d v="2026-03-31T00:00:00Z"/>
        <d v="2026-04-01T00:00:00Z"/>
        <d v="2026-04-07T00:00:00Z"/>
        <d v="2026-04-03T00:00:00Z"/>
        <d v="2026-04-08T00:00:00Z"/>
        <d v="2026-04-10T00:00:00Z"/>
      </sharedItems>
    </cacheField>
    <cacheField name=" Monto pagado " numFmtId="0">
      <sharedItems containsString="0" containsBlank="1" containsNumber="1" containsInteger="1">
        <m/>
        <n v="75776.0"/>
        <n v="1749786.0"/>
        <n v="504007.0"/>
        <n v="914235.0"/>
        <n v="144052.0"/>
        <n v="350048.0"/>
        <n v="1825207.0"/>
        <n v="100353.0"/>
        <n v="721240.0"/>
        <n v="916235.0"/>
        <n v="89032.0"/>
        <n v="1824407.0"/>
        <n v="719201.0"/>
        <n v="281377.0"/>
        <n v="10864.0"/>
        <n v="2853733.0"/>
        <n v="53934.0"/>
        <n v="11111.0"/>
        <n v="1824259.0"/>
        <n v="719679.0"/>
        <n v="11176.0"/>
        <n v="1826015.0"/>
        <n v="3156813.0"/>
        <n v="11276.0"/>
        <n v="11386.0"/>
        <n v="1630643.0"/>
        <n v="799298.0"/>
        <n v="11476.0"/>
        <n v="38541.0"/>
        <n v="11666.0"/>
        <n v="2876563.0"/>
        <n v="39105.0"/>
        <n v="1705141.0"/>
        <n v="5618068.0"/>
        <n v="11825.0"/>
        <n v="-97747.0"/>
        <n v="39684.0"/>
        <n v="11964.0"/>
        <n v="59871.0"/>
        <n v="1823004.0"/>
        <n v="12079.0"/>
        <n v="2489736.0"/>
        <n v="60463.0"/>
        <n v="61231.0"/>
        <n v="2157422.0"/>
        <n v="2024943.0"/>
        <n v="12384.0"/>
        <n v="62041.0"/>
        <n v="12482.0"/>
        <n v="62622.0"/>
        <n v="12558.0"/>
        <n v="42262.0"/>
        <n v="12663.0"/>
        <n v="21747.0"/>
        <n v="12718.0"/>
        <n v="12791.0"/>
        <n v="19733.0"/>
        <n v="9356.0"/>
        <n v="12819.0"/>
        <n v="95350.0"/>
        <n v="5651.0"/>
        <n v="1426774.0"/>
        <n v="12931.0"/>
        <n v="1435482.0"/>
        <n v="171669.0"/>
        <n v="6633.0"/>
        <n v="12964.0"/>
        <n v="6947504.0"/>
        <n v="93881.0"/>
        <n v="721081.0"/>
        <n v="12967.0"/>
        <n v="490007.0"/>
        <n v="879182.0"/>
        <n v="22334.0"/>
        <n v="21467.0"/>
        <n v="12959.0"/>
        <n v="22305.0"/>
        <n v="980015.0"/>
        <n v="2659809.0"/>
        <n v="721580.0"/>
        <n v="12756.0"/>
        <n v="22360.0"/>
        <n v="13033.0"/>
        <n v="2207450.0"/>
        <n v="232420.0"/>
        <n v="509700.0"/>
        <n v="13404.0"/>
        <n v="269820.0"/>
        <n v="22401.0"/>
        <n v="360000.0"/>
        <n v="370400.0"/>
        <n v="185200.0"/>
        <n v="3276000.0"/>
        <n v="13116.0"/>
        <n v="169956.0"/>
        <n v="326129.0"/>
        <n v="3302250.0"/>
        <n v="183400.0"/>
        <n v="11952.0"/>
        <n v="27291.0"/>
        <n v="22527.0"/>
        <n v="874802.0"/>
        <n v="218700.0"/>
        <n v="174900.0"/>
        <n v="13183.0"/>
        <n v="488900.0"/>
        <n v="13073.0"/>
        <n v="27423.0"/>
        <n v="22629.0"/>
        <n v="52634.0"/>
        <n v="367800.0"/>
        <n v="13233.0"/>
        <n v="35000.0"/>
        <n v="10637.0"/>
        <n v="724112.0"/>
        <n v="27580.0"/>
        <n v="22808.0"/>
        <n v="4830.0"/>
        <n v="14561.0"/>
        <n v="13204.0"/>
        <n v="188400.0"/>
        <n v="187375.0"/>
        <n v="22040.0"/>
        <n v="5510.0"/>
        <n v="22727.0"/>
        <n v="112532.0"/>
        <n v="1429629.0"/>
        <n v="1414482.0"/>
        <n v="12593.0"/>
        <n v="8724.0"/>
        <n v="460460.0"/>
        <n v="13297.0"/>
        <n v="39586.0"/>
        <n v="969610.0"/>
        <n v="13296.0"/>
        <n v="22114.0"/>
        <n v="5528.0"/>
        <n v="110326.0"/>
        <n v="22812.0"/>
        <n v="306350.0"/>
        <n v="737558.0"/>
        <n v="6825.0"/>
        <n v="183990.0"/>
        <n v="561651.0"/>
        <n v="188900.0"/>
        <n v="13366.0"/>
        <n v="372800.0"/>
        <n v="325783.0"/>
        <n v="27804.0"/>
        <n v="14183.0"/>
        <n v="22957.0"/>
        <n v="171845.0"/>
        <n v="20000.0"/>
        <n v="97867.0"/>
        <n v="47600.0"/>
        <n v="71400.0"/>
        <n v="274800.0"/>
        <n v="154858.0"/>
        <n v="7840.0"/>
        <n v="12000.0"/>
        <n v="13422.0"/>
        <n v="240852.0"/>
        <n v="12303.0"/>
        <n v="23063.0"/>
        <n v="7307851.0"/>
        <n v="1493060.0"/>
        <n v="180590.0"/>
        <n v="1130398.0"/>
        <n v="433372.0"/>
        <n v="142911.0"/>
        <n v="9651813.0"/>
        <n v="1547351.0"/>
        <n v="2969502.0"/>
        <n v="564694.0"/>
        <n v="5330792.0"/>
        <n v="4150147.0"/>
        <n v="13485.0"/>
        <n v="-2358925.0"/>
        <n v="89776.0"/>
        <n v="558501.0"/>
        <n v="7877.0"/>
        <n v="-551620.0"/>
        <n v="3524170.0"/>
        <n v="753598.0"/>
        <n v="4788786.0"/>
        <n v="23179.0"/>
        <n v="2515004.0"/>
        <n v="559960.0"/>
        <n v="191971.0"/>
        <n v="741601.0"/>
        <n v="504364.0"/>
        <n v="6915.0"/>
        <n v="384797.0"/>
        <n v="191897.0"/>
        <n v="437767.0"/>
        <n v="144918.0"/>
        <n v="36979.0"/>
        <n v="1702781.0"/>
        <n v="176293.0"/>
        <n v="6098830.0"/>
        <n v="5047295.0"/>
        <n v="22000.0"/>
        <n v="23308.0"/>
        <n v="1990896.0"/>
        <n v="4895010.0"/>
        <n v="1269402.0"/>
        <n v="1438482.0"/>
        <n v="1610077.0"/>
        <n v="1701987.0"/>
        <n v="1038144.0"/>
        <n v="859439.0"/>
        <n v="4632203.0"/>
        <n v="13511.0"/>
        <n v="229240.0"/>
        <n v="372801.0"/>
        <n v="839459.0"/>
        <n v="1.0274362E7"/>
        <n v="-346528.0"/>
        <n v="2612603.0"/>
        <n v="8095543.0"/>
        <n v="732602.0"/>
        <n v="367960.0"/>
        <n v="183980.0"/>
        <n v="2755197.0"/>
        <n v="28099.0"/>
        <n v="23251.0"/>
        <n v="349932.0"/>
        <n v="1932997.0"/>
        <n v="920584.0"/>
        <n v="404872.0"/>
        <n v="93980.0"/>
        <n v="468850.0"/>
        <n v="7916.0"/>
        <n v="457860.0"/>
        <n v="4016764.0"/>
        <n v="225071.0"/>
        <n v="1869003.0"/>
        <n v="555000.0"/>
        <n v="-113800.0"/>
        <n v="0.0"/>
        <n v="447440.0"/>
        <n v="861393.0"/>
        <n v="1380210.0"/>
        <n v="1922751.0"/>
        <n v="1694183.0"/>
        <n v="7906.0"/>
        <n v="561701.0"/>
        <n v="389000.0"/>
        <n v="2679372.0"/>
        <n v="13522.0"/>
        <n v="392664.0"/>
        <n v="27583.0"/>
        <n v="-23993.0"/>
        <n v="160746.0"/>
        <n v="1615779.0"/>
        <n v="625809.0"/>
        <n v="865506.0"/>
        <n v="288832.0"/>
        <n v="10927.0"/>
        <n v="3772791.0"/>
        <n v="1985887.0"/>
        <n v="1765160.0"/>
        <n v="-27390.0"/>
        <n v="-457099.0"/>
        <n v="6424.0"/>
        <n v="142705.0"/>
        <n v="4053816.0"/>
        <n v="3418144.0"/>
        <n v="12650.0"/>
        <n v="5952.0"/>
        <n v="287966.0"/>
        <n v="567403.0"/>
        <n v="23253.0"/>
        <n v="6733953.0"/>
        <n v="31980.0"/>
        <n v="6056819.0"/>
        <n v="1395170.0"/>
        <n v="129010.0"/>
        <n v="498782.0"/>
        <n v="2263883.0"/>
        <n v="435336.0"/>
        <n v="2449982.0"/>
        <n v="541772.0"/>
        <n v="922284.0"/>
        <n v="683519.0"/>
        <n v="429907.0"/>
        <n v="300000.0"/>
        <n v="63594.0"/>
        <n v="80444.0"/>
        <n v="183900.0"/>
        <n v="238298.0"/>
        <n v="1094513.0"/>
        <n v="95872.0"/>
        <n v="351907.0"/>
        <n v="1283830.0"/>
        <n v="87959.0"/>
        <n v="28946.0"/>
        <n v="6670986.0"/>
        <n v="1388397.0"/>
        <n v="123522.0"/>
        <n v="1699915.0"/>
        <n v="45989.0"/>
        <n v="2057356.0"/>
        <n v="1063860.0"/>
        <n v="75812.0"/>
        <n v="209851.0"/>
        <n v="311968.0"/>
        <n v="362950.0"/>
        <n v="86530.0"/>
        <n v="38046.0"/>
        <n v="279983.0"/>
        <n v="7042.0"/>
        <n v="1338750.0"/>
        <n v="15000.0"/>
        <n v="2849970.0"/>
        <n v="99935.0"/>
        <n v="143983.0"/>
        <n v="300168.0"/>
        <n v="6948.0"/>
        <n v="363782.0"/>
        <n v="25015.0"/>
        <n v="23748.0"/>
        <n v="294391.0"/>
        <n v="1520133.0"/>
        <n v="425461.0"/>
        <n v="161840.0"/>
        <n v="2867543.0"/>
        <n v="349621.0"/>
        <n v="160888.0"/>
        <n v="334742.0"/>
        <n v="78939.0"/>
        <n v="499990.0"/>
        <n v="4893420.0"/>
        <n v="62227.0"/>
        <n v="1065190.0"/>
        <n v="45573.0"/>
        <n v="1142100.0"/>
        <n v="942480.0"/>
        <n v="1496349.0"/>
        <n v="521076.0"/>
        <n v="45588.0"/>
        <n v="1966385.0"/>
        <n v="1790593.0"/>
        <n v="2620380.0"/>
        <n v="12706.0"/>
        <n v="5978.0"/>
        <n v="5633612.0"/>
        <n v="2292299.0"/>
        <n v="832669.0"/>
        <n v="23373.0"/>
        <n v="778000.0"/>
        <n v="469000.0"/>
        <n v="759880.0"/>
        <n v="4574848.0"/>
        <n v="1348722.0"/>
        <n v="499980.0"/>
        <n v="12891.0"/>
        <n v="939940.0"/>
        <n v="1759677.0"/>
        <n v="468482.0"/>
        <n v="959759.0"/>
        <n v="125982.0"/>
        <n v="297580.0"/>
        <n v="196400.0"/>
        <n v="1591132.0"/>
        <n v="2349920.0"/>
        <n v="402409.0"/>
        <n v="6416876.0"/>
        <n v="2293883.0"/>
        <n v="1371051.0"/>
        <n v="6408424.0"/>
        <n v="151915.0"/>
        <n v="560000.0"/>
        <n v="7683905.0"/>
        <n v="1079116.0"/>
        <n v="361092.0"/>
        <n v="236477.0"/>
        <n v="166093.0"/>
        <n v="577150.0"/>
        <n v="1316934.0"/>
        <n v="3108875.0"/>
        <n v="333980.0"/>
        <n v="5712000.0"/>
        <n v="476400.0"/>
        <n v="273863.0"/>
        <n v="390570.0"/>
        <n v="8872950.0"/>
        <n v="4997487.0"/>
        <n v="6443478.0"/>
        <n v="115739.0"/>
        <n v="1681738.0"/>
        <n v="8641.0"/>
        <n v="80160.0"/>
        <n v="39782.0"/>
        <n v="357999.0"/>
        <n v="270000.0"/>
        <n v="162935.0"/>
        <n v="79963.0"/>
        <n v="1987162.0"/>
        <n v="1575917.0"/>
        <n v="1804016.0"/>
        <n v="1301033.0"/>
        <n v="31493.0"/>
        <n v="1961742.0"/>
        <n v="8712296.0"/>
        <n v="1564850.0"/>
        <n v="244000.0"/>
        <n v="295000.0"/>
        <n v="5345639.0"/>
        <n v="1475937.0"/>
        <n v="48541.0"/>
        <n v="5828722.0"/>
        <n v="268000.0"/>
        <n v="13640.0"/>
        <n v="230000.0"/>
        <n v="4596468.0"/>
        <n v="1206856.0"/>
        <n v="1025982.0"/>
        <n v="2267892.0"/>
        <n v="566973.0"/>
        <n v="19990.0"/>
        <n v="13958.0"/>
        <n v="1277892.0"/>
        <n v="473495.0"/>
        <n v="1.5215905E7"/>
        <n v="8198416.0"/>
        <n v="580000.0"/>
        <n v="799990.0"/>
        <n v="4287997.0"/>
        <n v="207825.0"/>
        <n v="38818.0"/>
        <n v="873472.0"/>
        <n v="2549970.0"/>
        <n v="3074429.0"/>
        <n v="2933950.0"/>
        <n v="4093600.0"/>
        <n v="36000.0"/>
        <n v="2331693.0"/>
        <n v="1202740.0"/>
        <n v="274712.0"/>
        <n v="183991.0"/>
        <n v="890351.0"/>
        <n v="6133498.0"/>
        <n v="1.3924584E7"/>
        <n v="32823.0"/>
        <n v="37543.0"/>
        <n v="215782.0"/>
        <n v="12761.0"/>
        <n v="6005.0"/>
        <n v="7180.0"/>
        <n v="680130.0"/>
        <n v="499919.0"/>
        <n v="499800.0"/>
        <n v="54257.0"/>
        <n v="1743521.0"/>
        <n v="1726690.0"/>
        <n v="2606100.0"/>
        <n v="1187891.0"/>
        <n v="198000.0"/>
        <n v="1826193.0"/>
        <n v="349800.0"/>
        <n v="770000.0"/>
        <n v="23461.0"/>
        <n v="1.6112972E7"/>
        <n v="1495480.0"/>
        <n v="254992.0"/>
        <n v="902208.0"/>
        <n v="2879973.0"/>
        <n v="1823980.0"/>
        <n v="95008.0"/>
        <n v="1368500.0"/>
        <n v="844046.0"/>
        <n v="761541.0"/>
        <n v="333200.0"/>
        <n v="1095033.0"/>
        <n v="215780.0"/>
        <n v="948139.0"/>
        <n v="155333.0"/>
        <n v="50000.0"/>
        <n v="260944.0"/>
        <n v="201911.0"/>
        <n v="290955.0"/>
        <n v="1711420.0"/>
        <n v="380000.0"/>
        <n v="887876.0"/>
        <n v="1393871.0"/>
        <n v="3153970.0"/>
        <n v="1301078.0"/>
        <n v="1207000.0"/>
        <n v="250940.0"/>
        <n v="6867616.0"/>
        <n v="1286483.0"/>
        <n v="2550667.0"/>
        <n v="3887969.0"/>
        <n v="211411.0"/>
        <n v="107695.0"/>
        <n v="122528.0"/>
        <n v="226076.0"/>
        <n v="2907170.0"/>
        <n v="158996.0"/>
        <n v="236078.0"/>
        <n v="2820300.0"/>
        <n v="6668495.0"/>
        <n v="2210534.0"/>
        <n v="660282.0"/>
        <n v="1.0144349E7"/>
        <n v="1059695.0"/>
        <n v="548079.0"/>
        <n v="1316183.0"/>
        <n v="2333833.0"/>
        <n v="3396379.0"/>
        <n v="361183.0"/>
        <n v="559990.0"/>
        <n v="87992.0"/>
        <n v="2831510.0"/>
        <n v="753980.0"/>
        <n v="635778.0"/>
        <n v="249864.0"/>
        <n v="2547619.0"/>
        <n v="896251.0"/>
        <n v="1.1280197E7"/>
        <n v="1.4517104E7"/>
        <n v="5188691.0"/>
        <n v="748756.0"/>
        <n v="3130002.0"/>
        <n v="414999.0"/>
        <n v="186586.0"/>
        <n v="32118.0"/>
        <n v="69879.0"/>
        <n v="2204868.0"/>
        <n v="449201.0"/>
        <n v="3598524.0"/>
        <n v="2959054.0"/>
        <n v="5278840.0"/>
        <n v="841330.0"/>
        <n v="8105.0"/>
        <n v="420930.0"/>
        <n v="885272.0"/>
        <n v="83000.0"/>
        <n v="1951600.0"/>
        <n v="1579947.0"/>
        <n v="200001.0"/>
        <n v="67584.0"/>
        <n v="360189.0"/>
        <n v="12781.0"/>
        <n v="6014.0"/>
        <n v="1562194.0"/>
        <n v="388722.0"/>
        <n v="1552544.0"/>
        <n v="883942.0"/>
        <n v="237983.0"/>
        <n v="331491.0"/>
        <n v="747958.0"/>
        <n v="271983.0"/>
        <n v="1602792.0"/>
        <n v="3259872.0"/>
        <n v="101983.0"/>
        <n v="721435.0"/>
        <n v="1006472.0"/>
        <n v="6000.0"/>
        <n v="123463.0"/>
        <n v="174323.0"/>
        <n v="886095.0"/>
        <n v="359982.0"/>
        <n v="8012813.0"/>
        <n v="4555433.0"/>
        <n v="175918.0"/>
        <n v="3167950.0"/>
        <n v="6838855.0"/>
        <n v="284598.0"/>
        <n v="5237915.0"/>
        <n v="23500.0"/>
        <n v="94208.0"/>
        <n v="3349950.0"/>
        <n v="1955740.0"/>
        <n v="1721216.0"/>
        <n v="624644.0"/>
        <n v="608535.0"/>
        <n v="63990.0"/>
        <n v="1053807.0"/>
        <n v="675776.0"/>
        <n v="104755.0"/>
        <n v="485948.0"/>
        <n v="110670.0"/>
        <n v="539973.0"/>
        <n v="314005.0"/>
        <n v="3587622.0"/>
        <n v="142472.0"/>
        <n v="883850.0"/>
        <n v="3246415.0"/>
        <n v="6556285.0"/>
        <n v="779978.0"/>
        <n v="4959960.0"/>
        <n v="2191345.0"/>
        <n v="955960.0"/>
        <n v="1412837.0"/>
        <n v="1.188988E7"/>
        <n v="302970.0"/>
        <n v="4872707.0"/>
        <n v="3403335.0"/>
        <n v="911990.0"/>
        <n v="1.086989E7"/>
        <n v="14169.0"/>
        <n v="284890.0"/>
        <n v="1219960.0"/>
        <n v="151984.0"/>
        <n v="148450.0"/>
        <n v="4120156.0"/>
        <n v="3020832.0"/>
        <n v="4094012.0"/>
        <n v="1072309.0"/>
        <n v="1019920.0"/>
        <n v="677980.0"/>
        <n v="384970.0"/>
        <n v="89272.0"/>
        <n v="4079512.0"/>
        <n v="1591374.0"/>
        <n v="292381.0"/>
        <n v="1054171.0"/>
        <n v="5882950.0"/>
        <n v="1167148.0"/>
        <n v="1354875.0"/>
        <n v="1.3459539E7"/>
        <n v="1169990.0"/>
        <n v="749990.0"/>
        <n v="2132480.0"/>
        <n v="590000.0"/>
        <n v="292695.0"/>
        <n v="7039.0"/>
        <n v="281840.0"/>
        <n v="195235.0"/>
        <n v="69362.0"/>
        <n v="1647640.0"/>
        <n v="1779800.0"/>
        <n v="1244950.0"/>
        <n v="3968156.0"/>
        <n v="899955.0"/>
        <n v="2792755.0"/>
        <n v="1409566.0"/>
        <n v="1943799.0"/>
        <n v="837185.0"/>
        <n v="539957.0"/>
        <n v="342980.0"/>
        <n v="492523.0"/>
        <n v="772967.0"/>
        <n v="807840.0"/>
        <n v="633960.0"/>
        <n v="1359765.0"/>
        <n v="744471.0"/>
        <n v="83660.0"/>
        <n v="13793.0"/>
        <n v="95766.0"/>
        <n v="559569.0"/>
        <n v="30383.0"/>
        <n v="153965.0"/>
        <n v="15192.0"/>
        <n v="25827.0"/>
        <n v="364606.0"/>
        <n v="223840.0"/>
        <n v="403260.0"/>
        <n v="552634.0"/>
        <n v="267850.0"/>
        <n v="4003950.0"/>
        <n v="219990.0"/>
        <n v="8691192.0"/>
        <n v="743943.0"/>
        <n v="381080.0"/>
        <n v="311425.0"/>
        <n v="1427131.0"/>
        <n v="351050.0"/>
        <n v="350350.0"/>
        <n v="528145.0"/>
        <n v="1688466.0"/>
        <n v="242629.0"/>
        <n v="1934869.0"/>
        <n v="404552.0"/>
        <n v="2069997.0"/>
        <n v="649625.0"/>
        <n v="1019970.0"/>
        <n v="118066.0"/>
        <n v="3069871.0"/>
        <n v="1.9909749E7"/>
        <n v="3300920.0"/>
        <n v="763693.0"/>
        <n v="2399442.0"/>
        <n v="234751.0"/>
        <n v="72611.0"/>
        <n v="907360.0"/>
        <n v="585950.0"/>
        <n v="1459793.0"/>
        <n v="719914.0"/>
        <n v="43185.0"/>
        <n v="399697.0"/>
        <n v="1344971.0"/>
        <n v="639980.0"/>
        <n v="561210.0"/>
        <n v="414002.0"/>
        <n v="855001.0"/>
        <n v="3070200.0"/>
        <n v="2689400.0"/>
        <n v="11305.0"/>
        <n v="23802.0"/>
        <n v="439912.0"/>
        <n v="1900382.0"/>
        <n v="152308.0"/>
        <n v="656880.0"/>
        <n v="1366989.0"/>
        <n v="254309.0"/>
        <n v="12869.0"/>
        <n v="6057.0"/>
        <n v="1699990.0"/>
        <n v="409876.0"/>
        <n v="779940.0"/>
        <n v="8561891.0"/>
        <n v="1392300.0"/>
        <n v="8171.0"/>
        <n v="2028781.0"/>
        <n v="387885.0"/>
        <n v="277984.0"/>
        <n v="699980.0"/>
        <n v="475966.0"/>
        <n v="2058210.0"/>
        <n v="9790809.0"/>
        <n v="4479577.0"/>
        <n v="153553.0"/>
        <n v="56994.0"/>
        <n v="549900.0"/>
        <n v="46456.0"/>
        <n v="1202694.0"/>
        <n v="903970.0"/>
        <n v="3119454.0"/>
        <n v="250001.0"/>
        <n v="1.4224991E7"/>
        <n v="19637.0"/>
        <n v="442778.0"/>
        <n v="59863.0"/>
        <n v="1679756.0"/>
        <n v="129710.0"/>
        <n v="1623274.0"/>
        <n v="105160.0"/>
        <n v="5762865.0"/>
        <n v="31921.0"/>
        <n v="271984.0"/>
        <n v="1.5339088E7"/>
        <n v="1303981.0"/>
        <n v="192900.0"/>
        <n v="13980.0"/>
        <n v="282970.0"/>
        <n v="394997.0"/>
        <n v="1839383.0"/>
        <n v="625980.0"/>
        <n v="263020.0"/>
        <n v="1651546.0"/>
        <n v="66960.0"/>
        <n v="795070.0"/>
        <n v="1467139.0"/>
        <n v="2674947.0"/>
        <n v="510260.0"/>
        <n v="65940.0"/>
        <n v="562388.0"/>
        <n v="1399980.0"/>
        <n v="1139970.0"/>
        <n v="494169.0"/>
        <n v="8489.0"/>
        <n v="434357.0"/>
        <n v="152201.0"/>
        <n v="1269990.0"/>
        <n v="14143.0"/>
        <n v="155161.0"/>
        <n v="301500.0"/>
        <n v="69940.0"/>
        <n v="654446.0"/>
        <n v="1851813.0"/>
        <n v="44990.0"/>
        <n v="265863.0"/>
        <n v="170141.0"/>
        <n v="728372.0"/>
        <n v="314625.0"/>
        <n v="115034.0"/>
        <n v="163680.0"/>
        <n v="30150.0"/>
        <n v="237000.0"/>
        <n v="133944.0"/>
        <n v="317135.0"/>
        <n v="1309970.0"/>
        <n v="403980.0"/>
        <n v="1406437.0"/>
        <n v="1289990.0"/>
        <n v="574980.0"/>
        <n v="221805.0"/>
        <n v="292447.0"/>
        <n v="102804.0"/>
        <n v="128992.0"/>
        <n v="2750880.0"/>
        <n v="340980.0"/>
        <n v="159960.0"/>
        <n v="6990000.0"/>
        <n v="183539.0"/>
        <n v="482549.0"/>
        <n v="177274.0"/>
        <n v="743057.0"/>
        <n v="87940.0"/>
        <n v="1963353.0"/>
        <n v="643100.0"/>
        <n v="146192.0"/>
        <n v="131951.0"/>
        <n v="13808.0"/>
        <n v="205608.0"/>
        <n v="1.9514293E7"/>
        <n v="305314.0"/>
        <n v="1100012.0"/>
        <n v="76400.0"/>
        <n v="1094184.0"/>
        <n v="48100.0"/>
        <n v="343922.0"/>
        <n v="164684.0"/>
        <n v="225100.0"/>
        <n v="158960.0"/>
        <n v="590970.0"/>
        <n v="994406.0"/>
        <n v="3506924.0"/>
        <n v="41940.0"/>
        <n v="3122000.0"/>
        <n v="846963.0"/>
        <n v="162980.0"/>
        <n v="6060702.0"/>
        <n v="1420526.0"/>
        <n v="359990.0"/>
        <n v="594958.0"/>
        <n v="52336.0"/>
        <n v="951326.0"/>
        <n v="90655.0"/>
        <n v="589261.0"/>
        <n v="87917.0"/>
        <n v="676376.0"/>
        <n v="347980.0"/>
        <n v="383980.0"/>
        <n v="1709702.0"/>
        <n v="104672.0"/>
        <n v="1.1288079E7"/>
        <n v="984980.0"/>
        <n v="589474.0"/>
        <n v="723980.0"/>
        <n v="23911.0"/>
        <n v="389211.0"/>
        <n v="1879991.0"/>
        <n v="2103419.0"/>
        <n v="809914.0"/>
        <n v="326985.0"/>
        <n v="979930.0"/>
        <n v="9768950.0"/>
        <n v="42000.0"/>
        <n v="68730.0"/>
        <n v="16501.0"/>
        <n v="463096.0"/>
        <n v="4607256.0"/>
        <n v="733100.0"/>
        <n v="2306262.0"/>
        <n v="237453.0"/>
        <n v="755132.0"/>
        <n v="1323930.0"/>
        <n v="1911409.0"/>
        <n v="3777274.0"/>
        <n v="77327.0"/>
        <n v="12929.0"/>
        <n v="6086.0"/>
        <n v="5879940.0"/>
        <n v="119408.0"/>
        <n v="1414129.0"/>
        <n v="1652065.0"/>
        <n v="258980.0"/>
        <n v="884950.0"/>
        <n v="2014960.0"/>
        <n v="1831813.0"/>
        <n v="1.1754354E7"/>
        <n v="977980.0"/>
        <n v="315980.0"/>
        <n v="694240.0"/>
        <n v="3806191.0"/>
        <n v="1.0889642E7"/>
        <n v="1190900.0"/>
        <n v="297449.0"/>
        <n v="1918216.0"/>
        <n v="2373650.0"/>
        <n v="611583.0"/>
        <n v="422960.0"/>
        <n v="46636.0"/>
        <n v="277112.0"/>
        <n v="284966.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1417491.0"/>
        <n v="259920.0"/>
        <n v="1244970.0"/>
        <n v="99867.0"/>
        <n v="3503635.0"/>
        <n v="403450.0"/>
        <n v="263737.0"/>
        <n v="263739.0"/>
        <n v="839801.0"/>
        <n v="2499331.0"/>
        <n v="3199979.0"/>
        <n v="7066.0"/>
        <n v="129936.0"/>
        <n v="4784771.0"/>
        <n v="89271.0"/>
        <n v="681275.0"/>
        <n v="24514.0"/>
        <n v="685679.0"/>
        <n v="2.1044566E7"/>
        <n v="8255.0"/>
        <n v="334617.0"/>
        <n v="849980.0"/>
        <n v="579839.0"/>
        <n v="412119.0"/>
        <n v="618174.0"/>
        <n v="137372.0"/>
        <n v="4294756.0"/>
        <n v="1.9326402E7"/>
        <n v="89980.0"/>
        <n v="87980.0"/>
        <n v="974739.0"/>
        <n v="1529970.0"/>
        <n v="100012.0"/>
        <n v="512945.0"/>
        <n v="856502.0"/>
        <n v="1338788.0"/>
        <n v="428281.0"/>
        <n v="222673.0"/>
        <n v="609768.0"/>
        <n v="159924.0"/>
        <n v="2796523.0"/>
        <n v="12257.0"/>
        <n v="294457.0"/>
        <n v="719981.0"/>
        <n v="359942.0"/>
        <n v="413974.0"/>
        <n v="286985.0"/>
        <n v="1800137.0"/>
        <n v="1312701.0"/>
        <n v="13993.0"/>
        <n v="1109970.0"/>
        <n v="945232.0"/>
        <n v="77176.0"/>
        <n v="111980.0"/>
        <n v="1278805.0"/>
        <n v="1350981.0"/>
        <n v="2026471.0"/>
        <n v="145376.0"/>
        <n v="1299980.0"/>
        <n v="755980.0"/>
        <n v="335951.0"/>
        <n v="971053.0"/>
        <n v="174291.0"/>
        <n v="590240.0"/>
        <n v="346430.0"/>
        <n v="98890.0"/>
        <n v="1275562.0"/>
        <n v="695975.0"/>
        <n v="7622212.0"/>
        <n v="8726.0"/>
        <n v="1358917.0"/>
        <n v="426554.0"/>
        <n v="101092.0"/>
        <n v="221076.0"/>
        <n v="239699.0"/>
        <n v="854940.0"/>
        <n v="460067.0"/>
        <n v="12920.0"/>
        <n v="6080.0"/>
        <n v="1379981.0"/>
        <n v="188520.0"/>
        <n v="347933.0"/>
        <n v="529990.0"/>
        <n v="2911139.0"/>
        <n v="1035580.0"/>
        <n v="187959.0"/>
        <n v="614752.0"/>
        <n v="699791.0"/>
        <n v="989955.0"/>
        <n v="5058761.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299624.0"/>
        <n v="14800.0"/>
        <n v="1375862.0"/>
        <n v="593044.0"/>
        <n v="83952.0"/>
        <n v="42876.0"/>
        <n v="630155.0"/>
        <n v="766147.0"/>
        <n v="404736.0"/>
        <n v="424181.0"/>
        <n v="1099990.0"/>
        <n v="793790.0"/>
        <n v="64835.0"/>
        <n v="6233744.0"/>
        <n v="111984.0"/>
        <n v="4786160.0"/>
        <n v="298980.0"/>
        <n v="4388951.0"/>
        <n v="299951.0"/>
        <n v="58134.0"/>
        <n v="1107533.0"/>
        <n v="1064645.0"/>
        <n v="1059960.0"/>
        <n v="8443.0"/>
        <n v="869970.0"/>
        <n v="49980.0"/>
        <n v="296332.0"/>
        <n v="1309941.0"/>
        <n v="50980.0"/>
        <n v="449699.0"/>
        <n v="178980.0"/>
        <n v="283980.0"/>
        <n v="13953.0"/>
        <n v="759980.0"/>
        <n v="35700.0"/>
        <n v="66791.0"/>
        <n v="181947.0"/>
        <n v="17261.0"/>
        <n v="1007940.0"/>
        <n v="1433980.0"/>
        <n v="2054564.0"/>
        <n v="533970.0"/>
        <n v="457960.0"/>
        <n v="17911.0"/>
        <n v="882841.0"/>
        <n v="2261000.0"/>
        <n v="2559416.0"/>
        <n v="5580067.0"/>
        <n v="735960.0"/>
        <n v="506988.0"/>
        <n v="1268621.0"/>
        <n v="3385468.0"/>
        <n v="842239.0"/>
        <n v="8990.0"/>
        <n v="807601.0"/>
        <n v="189805.0"/>
        <n v="65931.0"/>
        <n v="2811375.0"/>
        <n v="65545.0"/>
        <n v="27115.0"/>
        <n v="90040.0"/>
        <n v="159969.0"/>
        <n v="2679870.0"/>
        <n v="6592486.0"/>
        <n v="4997941.0"/>
        <n v="141092.0"/>
        <n v="639937.0"/>
        <n v="203890.0"/>
        <n v="401.0"/>
        <n v="871774.0"/>
        <n v="107699.0"/>
        <n v="574950.0"/>
        <n v="1263960.0"/>
        <n v="289990.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659980.0"/>
        <n v="599990.0"/>
        <n v="4263467.0"/>
        <n v="8890.0"/>
        <n v="8190.0"/>
        <n v="491005.0"/>
        <n v="1684950.0"/>
        <n v="479970.0"/>
        <n v="1100900.0"/>
        <n v="246973.0"/>
        <n v="106467.0"/>
        <n v="92780.0"/>
        <n v="793897.0"/>
        <n v="4917259.0"/>
        <n v="291299.0"/>
        <n v="1880230.0"/>
        <n v="377801.0"/>
        <n v="328000.0"/>
        <n v="188901.0"/>
        <n v="378384.0"/>
        <n v="361712.0"/>
        <n v="6833380.0"/>
        <n v="2.674026E7"/>
        <n v="1747246.0"/>
        <n v="2546076.0"/>
        <n v="1351792.0"/>
        <n v="849990.0"/>
        <n v="3313829.0"/>
        <n v="2114890.0"/>
        <n v="219960.0"/>
        <n v="247500.0"/>
        <n v="1253890.0"/>
        <n v="12275.0"/>
        <n v="56000.0"/>
        <n v="2027409.0"/>
        <n v="4803306.0"/>
        <n v="7918879.0"/>
        <n v="481386.0"/>
        <n v="141091.0"/>
        <n v="489405.0"/>
        <n v="7990.0"/>
        <n v="5589860.0"/>
        <n v="591619.0"/>
        <n v="1372556.0"/>
        <n v="5668120.0"/>
        <n v="9680500.0"/>
        <n v="1531073.0"/>
        <n v="2302202.0"/>
        <n v="1499900.0"/>
        <n v="4063910.0"/>
        <n v="2547552.0"/>
        <n v="259945.0"/>
        <n v="3.7963678E7"/>
        <n v="319990.0"/>
        <n v="345433.0"/>
        <n v="2908776.0"/>
        <n v="944878.0"/>
        <n v="713286.0"/>
        <n v="1078985.0"/>
        <n v="414980.0"/>
        <n v="169900.0"/>
        <n v="1.3016666E7"/>
        <n v="749961.0"/>
        <n v="285000.0"/>
        <n v="711058.0"/>
        <n v="7529.0"/>
        <n v="346290.0"/>
        <n v="239904.0"/>
        <n v="843222.0"/>
        <n v="77000.0"/>
        <n v="656970.0"/>
        <n v="3655579.0"/>
        <n v="1320198.0"/>
        <n v="221097.0"/>
        <n v="178020.0"/>
        <n v="464326.0"/>
        <n v="209702.0"/>
        <n v="2592477.0"/>
        <n v="1559980.0"/>
        <n v="297711.0"/>
        <n v="1256745.0"/>
        <n v="24990.0"/>
        <n v="450201.0"/>
        <n v="217593.0"/>
        <n v="1438875.0"/>
        <n v="7453602.0"/>
        <n v="2519777.0"/>
        <n v="149940.0"/>
        <n v="900283.0"/>
        <n v="1763970.0"/>
        <n v="1759980.0"/>
        <n v="14010.0"/>
        <n v="129555.0"/>
        <n v="471954.0"/>
        <n v="719601.0"/>
        <n v="869116.0"/>
        <n v="993830.0"/>
        <n v="556701.0"/>
        <n v="1419960.0"/>
        <n v="264930.0"/>
        <n v="607938.0"/>
        <n v="250995.0"/>
        <n v="869117.0"/>
        <n v="57980.0"/>
        <n v="588781.0"/>
        <n v="854956.0"/>
        <n v="291691.0"/>
        <n v="107487.0"/>
        <n v="8705679.0"/>
        <n v="5842.0"/>
        <n v="1022691.0"/>
        <n v="1.7670021E7"/>
        <n v="200099.0"/>
        <n v="657671.0"/>
        <n v="87633.0"/>
        <n v="487260.0"/>
        <n v="829800.0"/>
        <n v="7721.0"/>
        <n v="49916.0"/>
        <n v="36200.0"/>
        <n v="13092.0"/>
        <n v="6161.0"/>
        <n v="1402102.0"/>
        <n v="183984.0"/>
        <n v="205700.0"/>
        <n v="4663960.0"/>
        <n v="419755.0"/>
        <n v="333970.0"/>
        <n v="506980.0"/>
        <n v="4411632.0"/>
        <n v="5249949.0"/>
        <n v="442074.0"/>
        <n v="779884.0"/>
        <n v="559919.0"/>
        <n v="27820.0"/>
        <n v="2.3092143E7"/>
        <n v="72529.0"/>
        <n v="2950000.0"/>
        <n v="200000.0"/>
        <n v="266526.0"/>
        <n v="51349.0"/>
        <n v="45782.0"/>
        <n v="106985.0"/>
        <n v="1415684.0"/>
        <n v="429900.0"/>
        <n v="182650.0"/>
        <n v="1499990.0"/>
        <n v="879922.0"/>
        <n v="1103631.0"/>
        <n v="542997.0"/>
        <n v="540980.0"/>
        <n v="936016.0"/>
        <n v="2166199.0"/>
        <n v="164834.0"/>
        <n v="303045.0"/>
        <n v="1079976.0"/>
        <n v="259980.0"/>
        <n v="307091.0"/>
        <n v="1362522.0"/>
        <n v="473472.0"/>
        <n v="114990.0"/>
        <n v="1055032.0"/>
        <n v="58197.0"/>
        <n v="99990.0"/>
        <n v="379979.0"/>
        <n v="869800.0"/>
        <n v="7194.0"/>
        <n v="279924.0"/>
        <n v="745601.0"/>
        <n v="282184.0"/>
        <n v="1879980.0"/>
        <n v="4685950.0"/>
        <n v="67973.0"/>
        <n v="1823592.0"/>
        <n v="1671593.0"/>
        <n v="747231.0"/>
        <n v="5013117.0"/>
        <n v="1676980.0"/>
        <n v="349896.0"/>
        <n v="1010950.0"/>
        <n v="63550.0"/>
        <n v="911880.0"/>
        <n v="6731555.0"/>
        <n v="1457862.0"/>
        <n v="161974.0"/>
        <n v="2009952.0"/>
        <n v="602034.0"/>
        <n v="3597000.0"/>
        <n v="298848.0"/>
        <n v="2294960.0"/>
        <n v="298583.0"/>
        <n v="4522000.0"/>
        <n v="539760.0"/>
        <n v="721462.0"/>
        <n v="1159923.0"/>
        <n v="6514625.0"/>
        <n v="35498.0"/>
        <n v="84488.0"/>
        <n v="1023733.0"/>
        <n v="14071.0"/>
        <n v="155813.0"/>
        <n v="7525399.0"/>
        <n v="1084806.0"/>
        <n v="535955.0"/>
        <n v="328416.0"/>
        <n v="1572103.0"/>
        <n v="7344661.0"/>
        <n v="235620.0"/>
        <n v="1151670.0"/>
        <n v="5579517.0"/>
        <n v="471733.0"/>
        <n v="1195902.0"/>
        <n v="590271.0"/>
        <n v="663425.0"/>
        <n v="799918.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0.0"/>
        <n v="902000.0"/>
        <n v="4514960.0"/>
        <n v="429990.0"/>
        <n v="1149990.0"/>
        <n v="765980.0"/>
        <n v="839920.0"/>
        <n v="57495.0"/>
        <n v="34990.0"/>
        <n v="107269.0"/>
        <n v="363970.0"/>
        <n v="6031739.0"/>
        <n v="1199877.0"/>
        <n v="189990.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07937.0"/>
        <n v="234944.0"/>
        <n v="282185.0"/>
        <n v="132411.0"/>
        <n v="7214.0"/>
        <n v="354190.0"/>
        <n v="197900.0"/>
        <n v="44860.0"/>
        <n v="574421.0"/>
        <n v="2094162.0"/>
        <n v="1310307.0"/>
        <n v="1103824.0"/>
        <n v="583904.0"/>
        <n v="239958.0"/>
        <n v="580720.0"/>
        <n v="239960.0"/>
        <n v="249948.0"/>
        <n v="563010.0"/>
        <n v="215926.0"/>
        <n v="55470.0"/>
        <n v="6096270.0"/>
        <n v="1814776.0"/>
        <n v="88110.0"/>
        <n v="35980.0"/>
        <n v="208990.0"/>
        <n v="1779990.0"/>
        <n v="1423980.0"/>
        <n v="208770.0"/>
        <n v="8457.0"/>
        <n v="308990.0"/>
        <n v="70980.0"/>
        <n v="728973.0"/>
        <n v="832875.0"/>
        <n v="1603970.0"/>
        <n v="615718.0"/>
        <n v="487960.0"/>
        <n v="275152.0"/>
        <n v="135940.0"/>
        <n v="486970.0"/>
        <n v="299174.0"/>
        <n v="1007040.0"/>
        <n v="215501.0"/>
        <n v="1.781015E7"/>
        <n v="300980.0"/>
        <n v="2684561.0"/>
        <n v="1268052.0"/>
        <n v="57680.0"/>
        <n v="14099.0"/>
        <n v="497936.0"/>
        <n v="281950.0"/>
        <n v="133946.0"/>
        <n v="2805044.0"/>
        <n v="1631991.0"/>
        <n v="6426273.0"/>
        <n v="5402357.0"/>
        <n v="64750.0"/>
        <n v="253950.0"/>
        <n v="784980.0"/>
        <n v="649990.0"/>
        <n v="31285.0"/>
        <n v="1700940.0"/>
        <n v="4062775.0"/>
        <n v="449790.0"/>
        <n v="683980.0"/>
        <n v="523934.0"/>
        <n v="1549990.0"/>
        <n v="7523002.0"/>
        <n v="37698.0"/>
        <n v="594970.0"/>
        <n v="415465.0"/>
        <n v="911532.0"/>
        <n v="306306.0"/>
        <n v="359957.0"/>
        <n v="19992.0"/>
        <n v="3600.0"/>
        <n v="230.0"/>
        <n v="685724.0"/>
        <n v="165724.0"/>
        <n v="5029848.0"/>
        <n v="101052.0"/>
        <n v="1185659.0"/>
        <n v="757940.0"/>
        <n v="233821.0"/>
        <n v="29980.0"/>
        <n v="279620.0"/>
        <n v="215988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79901.0"/>
        <n v="1369990.0"/>
        <n v="1009989.0"/>
        <n v="1298928.0"/>
        <n v="1941223.0"/>
        <n v="2103970.0"/>
        <n v="1444470.0"/>
        <n v="724480.0"/>
        <n v="2236587.0"/>
        <n v="1803970.0"/>
        <n v="249995.0"/>
        <n v="2216474.0"/>
        <n v="1279559.0"/>
        <n v="3535427.0"/>
        <n v="579990.0"/>
        <n v="361677.0"/>
        <n v="500097.0"/>
        <n v="2469426.0"/>
        <n v="1299989.0"/>
        <n v="62971.0"/>
        <n v="1670191.0"/>
        <n v="739980.0"/>
        <n v="328718.0"/>
        <n v="10000.0"/>
        <n v="637904.0"/>
        <n v="89161.0"/>
        <n v="49207.0"/>
        <n v="1.3989081E7"/>
        <n v="102510.0"/>
        <n v="35198.0"/>
        <n v="931407.0"/>
        <n v="1094160.0"/>
        <n v="107481.0"/>
        <n v="589095.0"/>
        <n v="2482745.0"/>
        <n v="357925.0"/>
        <n v="159948.0"/>
        <n v="342720.0"/>
        <n v="976577.0"/>
        <n v="247060.0"/>
        <n v="154000.0"/>
        <n v="367009.0"/>
        <n v="310980.0"/>
        <n v="128251.0"/>
        <n v="68000.0"/>
        <n v="107983.0"/>
        <n v="95000.0"/>
        <n v="72259.0"/>
        <n v="111474.0"/>
        <n v="656980.0"/>
        <n v="1732470.0"/>
        <n v="1343440.0"/>
        <n v="364570.0"/>
        <n v="78816.0"/>
        <n v="681843.0"/>
        <n v="159792.0"/>
        <n v="533582.0"/>
        <n v="48610.0"/>
        <n v="483930.0"/>
        <n v="601131.0"/>
        <n v="339569.0"/>
        <n v="1539990.0"/>
        <n v="173275.0"/>
        <n v="28800.0"/>
        <n v="1264480.0"/>
        <n v="2664470.0"/>
        <n v="144240.0"/>
        <n v="261930.0"/>
        <n v="227880.0"/>
        <n v="75960.0"/>
        <n v="1099881.0"/>
        <n v="646980.0"/>
        <n v="3123970.0"/>
        <n v="1403980.0"/>
        <n v="55677.0"/>
        <n v="51730.0"/>
        <n v="213084.0"/>
        <n v="555730.0"/>
        <n v="318920.0"/>
        <n v="2523675.0"/>
        <n v="2.0616408E7"/>
        <n v="4687007.0"/>
        <n v="883172.0"/>
        <n v="70829.0"/>
        <n v="44839.0"/>
        <n v="6865.0"/>
        <n v="21980.0"/>
        <n v="952000.0"/>
        <n v="533700.0"/>
        <n v="38930.0"/>
        <n v="308001.0"/>
        <n v="445570.0"/>
        <n v="35698.0"/>
        <n v="3105420.0"/>
        <n v="610590.0"/>
        <n v="373920.0"/>
        <n v="159930.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506183.0"/>
        <n v="350.0"/>
        <n v="2006120.0"/>
        <n v="13217.0"/>
        <n v="6220.0"/>
        <n v="1044930.0"/>
        <n v="483545.0"/>
        <n v="1017751.0"/>
        <n v="268980.0"/>
        <n v="219969.0"/>
        <n v="215760.0"/>
        <n v="131940.0"/>
        <n v="1503980.0"/>
        <n v="1811151.0"/>
        <n v="540000.0"/>
        <n v="731121.0"/>
        <n v="780895.0"/>
        <n v="4085750.0"/>
        <n v="779688.0"/>
        <n v="690000.0"/>
        <n v="20392.0"/>
        <n v="287985.0"/>
        <n v="533980.0"/>
        <n v="5589124.0"/>
        <n v="431965.0"/>
        <n v="90993.0"/>
        <n v="915878.0"/>
        <n v="2140513.0"/>
        <n v="5579181.0"/>
        <n v="3237300.0"/>
        <n v="247520.0"/>
        <n v="93279.0"/>
        <n v="624651.0"/>
        <n v="481439.0"/>
        <n v="4254940.0"/>
        <n v="1291314.0"/>
        <n v="107205.0"/>
        <n v="39680.0"/>
        <n v="1683960.0"/>
        <n v="266560.0"/>
        <n v="195960.0"/>
        <n v="2798.0"/>
        <n v="500515.0"/>
        <n v="644950.0"/>
        <n v="81563.0"/>
        <n v="1398206.0"/>
        <n v="203980.0"/>
        <n v="7580.0"/>
        <n v="69187.0"/>
        <n v="650000.0"/>
        <n v="872501.0"/>
        <n v="46983.0"/>
        <n v="403970.0"/>
        <n v="1981108.0"/>
        <n v="8732637.0"/>
        <n v="604970.0"/>
        <n v="1894960.0"/>
        <n v="633980.0"/>
        <n v="167671.0"/>
        <n v="89950.0"/>
        <n v="447927.0"/>
        <n v="85000.0"/>
        <n v="508773.0"/>
        <n v="6713544.0"/>
        <n v="102980.0"/>
        <n v="159990.0"/>
        <n v="573980.0"/>
        <n v="1383980.0"/>
        <n v="249980.0"/>
        <n v="358213.0"/>
        <n v="1937068.0"/>
        <n v="3748452.0"/>
        <n v="3159978.0"/>
        <n v="67759.0"/>
        <n v="40807.0"/>
        <n v="5603286.0"/>
        <n v="1810778.0"/>
        <n v="639990.0"/>
        <n v="1707301.0"/>
        <n v="1254980.0"/>
        <n v="30940.0"/>
        <n v="623980.0"/>
        <n v="33946.0"/>
        <n v="1273980.0"/>
        <n v="35630.0"/>
        <n v="186206.0"/>
        <n v="1190775.0"/>
        <n v="98989.0"/>
        <n v="7085.0"/>
        <n v="382633.0"/>
        <n v="229476.0"/>
        <n v="88493.0"/>
        <n v="267669.0"/>
        <n v="113713.0"/>
        <n v="1.2378773E7"/>
        <n v="1954170.0"/>
        <n v="2574421.0"/>
        <n v="929990.0"/>
        <n v="338088.0"/>
        <n v="1030679.0"/>
        <n v="69990.0"/>
        <n v="1444970.0"/>
        <n v="68473.0"/>
        <n v="19040.0"/>
        <n v="64591.0"/>
        <n v="2113639.0"/>
        <n v="235546.0"/>
        <n v="14100.0"/>
        <n v="527201.0"/>
        <n v="87682.0"/>
        <n v="3455601.0"/>
        <n v="1713960.0"/>
        <n v="729303.0"/>
        <n v="999990.0"/>
        <n v="395691.0"/>
        <n v="1754903.0"/>
        <n v="225279.0"/>
        <n v="1532232.0"/>
        <n v="4685477.0"/>
        <n v="1065189.0"/>
        <n v="98879.0"/>
        <n v="802869.0"/>
        <n v="142764.0"/>
        <n v="5.2350052E7"/>
        <n v="192827.0"/>
        <n v="2500000.0"/>
        <n v="3249920.0"/>
        <n v="3299930.0"/>
        <n v="3944850.0"/>
        <n v="28919.0"/>
        <n v="190484.0"/>
        <n v="2023678.0"/>
        <n v="1679745.0"/>
        <n v="1673830.0"/>
        <n v="241900.0"/>
        <n v="674956.0"/>
        <n v="4703940.0"/>
        <n v="2244970.0"/>
        <n v="1253980.0"/>
        <n v="449970.0"/>
        <n v="4103429.0"/>
        <n v="394091.0"/>
        <n v="803980.0"/>
        <n v="65093.0"/>
        <n v="31957.0"/>
        <n v="34392.0"/>
        <n v="535917.0"/>
        <n v="803875.0"/>
        <n v="11814.0"/>
        <n v="290360.0"/>
        <n v="2883595.0"/>
        <n v="1871828.0"/>
        <n v="4254467.0"/>
        <n v="271970.0"/>
        <n v="2624854.0"/>
        <n v="1445470.0"/>
        <n v="1384970.0"/>
        <n v="199990.0"/>
        <n v="129810.0"/>
        <n v="7862.0"/>
        <n v="343980.0"/>
        <n v="6262.0"/>
        <n v="3700.0"/>
        <n v="3926.0"/>
        <n v="501960.0"/>
        <n v="78263.0"/>
        <n v="23920.0"/>
        <n v="37448.0"/>
        <n v="68197.0"/>
        <n v="1143970.0"/>
        <n v="1153980.0"/>
        <n v="3432173.0"/>
        <n v="1229990.0"/>
        <n v="362980.0"/>
        <n v="4992050.0"/>
        <n v="450497.0"/>
        <n v="179990.0"/>
        <n v="349980.0"/>
        <n v="1597000.0"/>
        <n v="153307.0"/>
        <n v="487968.0"/>
        <n v="20801.0"/>
        <n v="1279845.0"/>
        <n v="319645.0"/>
        <n v="1149176.0"/>
        <n v="108931.0"/>
        <n v="276400.0"/>
        <n v="1847999.0"/>
        <n v="969668.0"/>
        <n v="1.4850349E7"/>
        <n v="168437.0"/>
        <n v="6990.0"/>
        <n v="1331929.0"/>
        <n v="107822.0"/>
        <n v="1333980.0"/>
        <n v="6070.0"/>
        <n v="1178528.0"/>
        <n v="165277.0"/>
        <n v="69335.0"/>
        <n v="709970.0"/>
        <n v="37579.0"/>
        <n v="2099980.0"/>
        <n v="559979.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307085.0"/>
        <n v="34700.0"/>
        <n v="173980.0"/>
        <n v="890970.0"/>
        <n v="227977.0"/>
        <n v="553980.0"/>
        <n v="224980.0"/>
        <n v="414029.0"/>
        <n v="1045990.0"/>
        <n v="171961.0"/>
        <n v="627936.0"/>
        <n v="1103970.0"/>
        <n v="3627970.0"/>
        <n v="101970.0"/>
        <n v="460976.0"/>
        <n v="470121.0"/>
        <n v="256502.0"/>
        <n v="279870.0"/>
        <n v="119960.0"/>
        <n v="4599900.0"/>
        <n v="105492.0"/>
        <n v="177984.0"/>
        <n v="605643.0"/>
        <n v="18800.0"/>
        <n v="2098999.0"/>
        <n v="1044890.0"/>
        <n v="823980.0"/>
        <n v="1103940.0"/>
        <n v="1373980.0"/>
        <n v="6917629.0"/>
        <n v="1684790.0"/>
        <n v="9379271.0"/>
        <n v="108674.0"/>
        <n v="329905.0"/>
        <n v="423980.0"/>
        <n v="372414.0"/>
        <n v="1.2592663E7"/>
        <n v="129990.0"/>
        <n v="47075.0"/>
        <n v="69600.0"/>
        <n v="269500.0"/>
        <n v="279482.0"/>
        <n v="147971.0"/>
        <n v="5462906.0"/>
        <n v="1151599.0"/>
        <n v="87390.0"/>
        <n v="2757788.0"/>
        <n v="-155990.0"/>
        <n v="127572.0"/>
        <n v="1204980.0"/>
        <n v="1750215.0"/>
        <n v="215484.0"/>
        <n v="79968.0"/>
        <n v="1370050.0"/>
        <n v="2184920.0"/>
        <n v="159920.0"/>
        <n v="217314.0"/>
        <n v="3942327.0"/>
        <n v="616979.0"/>
        <n v="549989.0"/>
        <n v="7897.0"/>
        <n v="3718.0"/>
        <n v="3344.0"/>
        <n v="543980.0"/>
        <n v="199361.0"/>
        <n v="362905.0"/>
        <n v="405219.0"/>
        <n v="212162.0"/>
        <n v="66233.0"/>
        <n v="499281.0"/>
        <n v="99680.0"/>
        <n v="364424.0"/>
        <n v="3282990.0"/>
        <n v="727152.0"/>
        <n v="527409.0"/>
        <n v="250000.0"/>
        <n v="574900.0"/>
        <n v="139990.0"/>
        <n v="91012.0"/>
        <n v="1298575.0"/>
        <n v="90782.0"/>
        <n v="714980.0"/>
        <n v="289200.0"/>
        <n v="659850.0"/>
        <n v="2944920.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68980.0"/>
        <n v="1303980.0"/>
        <n v="1266469.0"/>
        <n v="1396597.0"/>
        <n v="154580.0"/>
        <n v="594917.0"/>
        <n v="5200978.0"/>
        <n v="361165.0"/>
        <n v="239975.0"/>
        <n v="94950.0"/>
        <n v="161940.0"/>
        <n v="241911.0"/>
        <n v="323941.0"/>
        <n v="195985.0"/>
        <n v="1463730.0"/>
        <n v="68619.0"/>
        <n v="1541478.0"/>
        <n v="319700.0"/>
        <n v="4557986.0"/>
        <n v="662632.0"/>
        <n v="152428.0"/>
        <n v="3999920.0"/>
        <n v="124969.0"/>
        <n v="4370681.0"/>
        <n v="6173559.0"/>
        <n v="5010890.0"/>
        <n v="4863940.0"/>
        <n v="4096611.0"/>
        <n v="6695929.0"/>
        <n v="779551.0"/>
        <n v="143971.0"/>
        <n v="779552.0"/>
        <n v="1954940.0"/>
        <n v="2937726.0"/>
        <n v="179958.0"/>
        <n v="479915.0"/>
        <n v="324950.0"/>
        <n v="6284.0"/>
        <n v="218549.0"/>
        <n v="26276.0"/>
        <n v="395060.0"/>
        <n v="1790911.0"/>
        <n v="107975.0"/>
        <n v="155808.0"/>
        <n v="377567.0"/>
        <n v="558110.0"/>
        <n v="324859.0"/>
        <n v="4499949.0"/>
        <n v="9195884.0"/>
        <n v="56956.0"/>
        <n v="679990.0"/>
        <n v="2039920.0"/>
        <n v="1.5020249E7"/>
        <n v="899990.0"/>
        <n v="678970.0"/>
        <n v="412980.0"/>
        <n v="428969.0"/>
        <n v="190037.0"/>
        <n v="149980.0"/>
        <n v="295120.0"/>
        <n v="16480.0"/>
        <n v="559540.0"/>
        <n v="377974.0"/>
        <n v="4003171.0"/>
        <n v="5800.0"/>
        <n v="914456.0"/>
        <n v="1420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670000.0"/>
        <n v="394959.0"/>
        <n v="271971.0"/>
        <n v="3154801.0"/>
        <n v="13592.0"/>
        <n v="222352.0"/>
        <n v="2731074.0"/>
        <n v="2228390.0"/>
        <n v="231991.0"/>
        <n v="1027990.0"/>
        <n v="167880.0"/>
        <n v="1563950.0"/>
        <n v="97689.0"/>
        <n v="271840.0"/>
        <n v="112031.0"/>
        <n v="263480.0"/>
        <n v="95760.0"/>
        <n v="48908.0"/>
        <n v="1618626.0"/>
        <n v="5462148.0"/>
        <n v="1365537.0"/>
        <n v="527836.0"/>
        <n v="27990.0"/>
        <n v="199007.0"/>
        <n v="4100000.0"/>
        <n v="959969.0"/>
        <n v="839970.0"/>
        <n v="8804.0"/>
        <n v="2848.0"/>
        <n v="970.0"/>
        <n v="22714.0"/>
        <n v="244557.0"/>
        <n v="1115170.0"/>
        <n v="749971.0"/>
        <n v="722492.0"/>
        <n v="474310.0"/>
        <n v="259900.0"/>
        <n v="2864754.0"/>
        <n v="6452689.0"/>
        <n v="439603.0"/>
        <n v="123980.0"/>
        <n v="65258.0"/>
        <n v="540443.0"/>
        <n v="210484.0"/>
        <n v="190390.0"/>
        <n v="51366.0"/>
        <n v="108421.0"/>
        <n v="2587728.0"/>
        <n v="96960.0"/>
        <n v="1039498.0"/>
        <n v="141982.0"/>
        <n v="231100.0"/>
        <n v="349940.0"/>
        <n v="1160980.0"/>
        <n v="80000.0"/>
        <n v="58953.0"/>
        <n v="202900.0"/>
        <n v="2099970.0"/>
        <n v="1924960.0"/>
        <n v="4211202.0"/>
        <n v="360980.0"/>
        <n v="315370.0"/>
        <n v="63500.0"/>
        <n v="897660.0"/>
        <n v="4241.0"/>
        <n v="9000.0"/>
        <n v="1040060.0"/>
        <n v="1370439.0"/>
        <n v="1047901.0"/>
        <n v="350000.0"/>
        <n v="133980.0"/>
        <n v="149587.0"/>
        <n v="255980.0"/>
        <n v="759601.0"/>
        <n v="339480.0"/>
        <n v="1184401.0"/>
        <n v="1010940.0"/>
        <n v="243980.0"/>
        <n v="1123970.0"/>
        <n v="1499980.0"/>
        <n v="1272979.0"/>
        <n v="614344.0"/>
        <n v="2062533.0"/>
        <n v="328940.0"/>
        <n v="263970.0"/>
        <n v="12997.0"/>
        <n v="149990.0"/>
        <n v="1.9059898E7"/>
        <n v="31502.0"/>
        <n v="67961.0"/>
        <n v="569700.0"/>
        <n v="756970.0"/>
        <n v="165930.0"/>
        <n v="1090528.0"/>
        <n v="927736.0"/>
        <n v="934965.0"/>
        <n v="6293.0"/>
        <n v="326976.0"/>
        <n v="3250246.0"/>
        <n v="689941.0"/>
        <n v="1449950.0"/>
        <n v="570000.0"/>
        <n v="393960.0"/>
        <n v="747990.0"/>
        <n v="40436.0"/>
        <n v="635855.0"/>
        <n v="6771413.0"/>
        <n v="3456819.0"/>
        <n v="5595827.0"/>
        <n v="4446753.0"/>
        <n v="399950.0"/>
        <n v="253981.0"/>
        <n v="369980.0"/>
        <n v="379800.0"/>
        <n v="5920512.0"/>
        <n v="3906789.0"/>
        <n v="4256246.0"/>
        <n v="954918.0"/>
        <n v="378004.0"/>
        <n v="449705.0"/>
        <n v="90475.0"/>
        <n v="86772.0"/>
        <n v="722241.0"/>
        <n v="573717.0"/>
        <n v="14247.0"/>
        <n v="2099001.0"/>
        <n v="605251.0"/>
        <n v="335976.0"/>
        <n v="558160.0"/>
        <n v="115199.0"/>
        <n v="189900.0"/>
        <n v="309000.0"/>
        <n v="487978.0"/>
        <n v="151900.0"/>
        <n v="1349950.0"/>
        <n v="988407.0"/>
        <n v="599700.0"/>
        <n v="2972951.0"/>
        <n v="431934.0"/>
        <n v="3000536.0"/>
        <n v="559939.0"/>
        <n v="1333954.0"/>
        <n v="919051.0"/>
        <n v="473775.0"/>
        <n v="59000.0"/>
        <n v="998046.0"/>
        <n v="754460.0"/>
        <n v="294018.0"/>
        <n v="9057679.0"/>
        <n v="837163.0"/>
        <n v="2990000.0"/>
        <n v="584970.0"/>
        <n v="587723.0"/>
        <n v="138823.0"/>
        <n v="195136.0"/>
        <n v="1056750.0"/>
        <n v="418040.0"/>
        <n v="608600.0"/>
        <n v="625691.0"/>
        <n v="596700.0"/>
        <n v="148688.0"/>
        <n v="1093951.0"/>
        <n v="5653283.0"/>
        <n v="79960.0"/>
        <n v="126285.0"/>
        <n v="694179.0"/>
        <n v="284970.0"/>
        <n v="99980.0"/>
        <n v="203722.0"/>
        <n v="59248.0"/>
        <n v="1664928.0"/>
        <n v="1279833.0"/>
        <n v="1113840.0"/>
        <n v="89943.0"/>
        <n v="2004940.0"/>
        <n v="393929.0"/>
        <n v="247455.0"/>
        <n v="56228.0"/>
        <n v="258270.0"/>
        <n v="239990.0"/>
        <n v="711960.0"/>
        <n v="1703211.0"/>
        <n v="75000.0"/>
        <n v="275972.0"/>
        <n v="3186166.0"/>
        <n v="826960.0"/>
        <n v="489579.0"/>
        <n v="150221.0"/>
        <n v="399923.0"/>
        <n v="1963613.0"/>
        <n v="234000.0"/>
        <n v="806000.0"/>
        <n v="85880.0"/>
        <n v="7946.0"/>
        <n v="3738.0"/>
        <n v="3257.0"/>
        <n v="273551.0"/>
        <n v="2580253.0"/>
        <n v="198900.0"/>
        <n v="209651.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056720.0"/>
        <n v="152240.0"/>
        <n v="594854.0"/>
        <n v="579991.0"/>
        <n v="1214980.0"/>
        <n v="108504.0"/>
        <n v="1307990.0"/>
        <n v="152856.0"/>
        <n v="3543496.0"/>
        <n v="192152.0"/>
        <n v="729990.0"/>
        <n v="223253.0"/>
        <n v="146339.0"/>
        <n v="3665200.0"/>
        <n v="868940.0"/>
        <n v="1190940.0"/>
        <n v="1266940.0"/>
        <n v="1267314.0"/>
        <n v="187425.0"/>
        <n v="735045.0"/>
        <n v="646331.0"/>
        <n v="2133349.0"/>
        <n v="384900.0"/>
        <n v="298500.0"/>
        <n v="1590720.0"/>
        <n v="1760252.0"/>
        <n v="703980.0"/>
        <n v="154247.0"/>
        <n v="3892942.0"/>
        <n v="262871.0"/>
        <n v="847661.0"/>
        <n v="1839800.0"/>
        <n v="6257751.0"/>
        <n v="2659174.0"/>
        <n v="2757218.0"/>
        <n v="83129.0"/>
        <n v="126307.0"/>
        <n v="659700.0"/>
        <n v="164980.0"/>
        <n v="1211980.0"/>
        <n v="558400.0"/>
        <n v="122657.0"/>
        <n v="179845.0"/>
        <n v="233533.0"/>
        <n v="1523980.0"/>
        <n v="2572607.0"/>
        <n v="1319976.0"/>
        <n v="5438690.0"/>
        <n v="214741.0"/>
        <n v="432940.0"/>
        <n v="205846.0"/>
        <n v="4246.0"/>
        <n v="1960000.0"/>
        <n v="1018234.0"/>
        <n v="149250.0"/>
        <n v="359970.0"/>
        <n v="1428632.0"/>
        <n v="1947970.0"/>
        <n v="1333217.0"/>
        <n v="384979.0"/>
        <n v="790600.0"/>
        <n v="373480.0"/>
        <n v="2403970.0"/>
        <n v="130388.0"/>
        <n v="1.149E7"/>
        <n v="811980.0"/>
        <n v="227980.0"/>
        <n v="12980.0"/>
        <n v="819937.0"/>
        <n v="1553980.0"/>
        <n v="386980.0"/>
        <n v="7055950.0"/>
        <n v="7109611.0"/>
        <n v="288175.0"/>
        <n v="334414.0"/>
        <n v="160805.0"/>
        <n v="133459.0"/>
        <n v="351980.0"/>
        <n v="521980.0"/>
        <n v="43980.0"/>
        <n v="57120.0"/>
        <n v="603778.0"/>
        <n v="2200777.0"/>
        <n v="277425.0"/>
        <n v="1268256.0"/>
        <n v="687650.0"/>
        <n v="574960.0"/>
        <n v="253970.0"/>
        <n v="832900.0"/>
        <n v="21408.0"/>
        <n v="265276.0"/>
        <n v="175790.0"/>
        <n v="294810.0"/>
        <n v="143980.0"/>
        <n v="25724.0"/>
        <n v="150470.0"/>
        <n v="345985.0"/>
        <n v="346653.0"/>
        <n v="34654.0"/>
        <n v="503917.0"/>
        <n v="479976.0"/>
        <n v="1039917.0"/>
        <n v="63963.0"/>
        <n v="474847.0"/>
        <n v="1300103.0"/>
        <n v="807490.0"/>
        <n v="7286049.0"/>
        <n v="3781044.0"/>
        <n v="449957.0"/>
        <n v="779970.0"/>
        <n v="123000.0"/>
        <n v="312979.0"/>
        <n v="6258.0"/>
        <n v="1299991.0"/>
        <n v="519840.0"/>
        <n v="748744.0"/>
        <n v="152660.0"/>
        <n v="322504.0"/>
        <n v="339537.0"/>
        <n v="79992.0"/>
        <n v="378809.0"/>
        <n v="291980.0"/>
        <n v="214666.0"/>
        <n v="1799387.0"/>
        <n v="1180902.0"/>
        <n v="179935.0"/>
        <n v="463732.0"/>
        <n v="1.2697515E7"/>
        <n v="4680960.0"/>
        <n v="341880.0"/>
        <n v="4712400.0"/>
        <n v="14256.0"/>
        <n v="761980.0"/>
        <n v="569177.0"/>
        <n v="669484.0"/>
        <n v="21578.0"/>
        <n v="2143523.0"/>
        <n v="19602.0"/>
        <n v="120229.0"/>
        <n v="22986.0"/>
        <n v="9975.0"/>
        <n v="28343.0"/>
        <n v="10374.0"/>
        <n v="129045.0"/>
        <n v="18174.0"/>
        <n v="810711.0"/>
        <n v="119000.0"/>
        <n v="515508.0"/>
        <n v="188615.0"/>
        <n v="304878.0"/>
        <n v="15440.0"/>
        <n v="7556671.0"/>
        <n v="216900.0"/>
        <n v="63970.0"/>
        <n v="2270034.0"/>
        <n v="2203940.0"/>
        <n v="155691.0"/>
        <n v="1614980.0"/>
        <n v="767994.0"/>
        <n v="130484.0"/>
        <n v="281880.0"/>
        <n v="187947.0"/>
        <n v="230336.0"/>
        <n v="8646.0"/>
        <n v="116848.0"/>
        <n v="1728183.0"/>
        <n v="144980.0"/>
        <n v="1003980.0"/>
        <n v="7140.0"/>
        <n v="257981.0"/>
        <n v="6599970.0"/>
        <n v="23830.0"/>
        <n v="120453.0"/>
        <n v="1835880.0"/>
        <n v="130021.0"/>
        <n v="535000.0"/>
        <n v="973980.0"/>
        <n v="570980.0"/>
        <n v="13944.0"/>
        <n v="225000.0"/>
        <n v="1319990.0"/>
        <n v="143462.0"/>
        <n v="5343.0"/>
        <n v="285442.0"/>
        <n v="442680.0"/>
        <n v="353940.0"/>
        <n v="5414322.0"/>
        <n v="18650.0"/>
        <n v="118990.0"/>
        <n v="7955.0"/>
        <n v="3744.0"/>
        <n v="1188814.0"/>
        <n v="297000.0"/>
        <n v="192955.0"/>
        <n v="1020.0"/>
        <n v="74980.0"/>
        <n v="2550407.0"/>
        <n v="406980.0"/>
        <n v="204989.0"/>
        <n v="272356.0"/>
        <n v="1656466.0"/>
        <n v="737800.0"/>
        <n v="263787.0"/>
        <n v="119990.0"/>
        <n v="190400.0"/>
        <n v="799991.0"/>
        <n v="99960.0"/>
        <n v="295601.0"/>
        <n v="94231.0"/>
        <n v="483678.0"/>
        <n v="115682.0"/>
        <n v="95840.0"/>
        <n v="71761.0"/>
        <n v="42313.0"/>
        <n v="185106.0"/>
        <n v="2836908.0"/>
        <n v="5214838.0"/>
        <n v="208637.0"/>
        <n v="108756.0"/>
        <n v="1909836.0"/>
        <n v="8510.0"/>
        <n v="3335449.0"/>
        <n v="23128.0"/>
        <n v="435457.0"/>
        <n v="282560.0"/>
        <n v="61272.0"/>
        <n v="1570930.0"/>
        <n v="388800.0"/>
        <n v="625900.0"/>
        <n v="4660670.0"/>
        <n v="5271693.0"/>
        <n v="737986.0"/>
        <n v="26716.0"/>
        <n v="964852.0"/>
        <n v="1359461.0"/>
        <n v="114980.0"/>
        <n v="67177.0"/>
        <n v="131139.0"/>
        <n v="157992.0"/>
        <n v="288640.0"/>
        <n v="187461.0"/>
        <n v="437882.0"/>
        <n v="404899.0"/>
        <n v="775126.0"/>
        <n v="41569.0"/>
        <n v="4660673.0"/>
        <n v="116766.0"/>
        <n v="144000.0"/>
        <n v="2382360.0"/>
        <n v="3761771.0"/>
        <n v="146212.0"/>
        <n v="1307248.0"/>
        <n v="6205.0"/>
        <n v="309477.0"/>
        <n v="374963.0"/>
        <n v="4570701.0"/>
        <n v="50343.0"/>
        <n v="4664284.0"/>
        <n v="94260.0"/>
        <n v="108983.0"/>
        <n v="87900.0"/>
        <n v="1430980.0"/>
        <n v="1619373.0"/>
        <n v="705484.0"/>
        <n v="895980.0"/>
        <n v="399959.0"/>
        <n v="29938.0"/>
        <n v="2902679.0"/>
        <n v="179250.0"/>
        <n v="431862.0"/>
        <n v="426125.0"/>
        <n v="378600.0"/>
        <n v="305950.0"/>
        <n v="989971.0"/>
        <n v="191284.0"/>
        <n v="1.6720788E7"/>
        <n v="818460.0"/>
        <n v="356980.0"/>
        <n v="14284.0"/>
        <n v="2474600.0"/>
        <n v="454960.0"/>
        <n v="250994.0"/>
        <n v="534770.0"/>
        <n v="74590.0"/>
        <n v="314480.0"/>
        <n v="410980.0"/>
        <n v="912960.0"/>
        <n v="511331.0"/>
        <n v="397580.0"/>
        <n v="83981.0"/>
        <n v="170256.0"/>
        <n v="699990.0"/>
        <n v="742290.0"/>
        <n v="59976.0"/>
        <n v="235923.0"/>
        <n v="82900.0"/>
        <n v="104993.0"/>
        <n v="662312.0"/>
        <n v="968849.0"/>
        <n v="3995570.0"/>
        <n v="304640.0"/>
        <n v="859762.0"/>
        <n v="95993.0"/>
        <n v="66980.0"/>
        <n v="15676.0"/>
        <n v="1249990.0"/>
        <n v="1049949.0"/>
        <n v="2960256.0"/>
        <n v="1982124.0"/>
        <n v="108960.0"/>
        <n v="979980.0"/>
        <n v="653458.0"/>
        <n v="47840.0"/>
        <n v="140472.0"/>
        <n v="146255.0"/>
        <n v="2599689.0"/>
        <n v="690293.0"/>
        <n v="131600.0"/>
        <n v="15920.0"/>
        <n v="3307919.0"/>
        <n v="180095.0"/>
        <n v="915970.0"/>
        <n v="19999.0"/>
        <n v="511974.0"/>
        <n v="1024472.0"/>
        <n v="379407.0"/>
        <n v="396470.0"/>
        <n v="269310.0"/>
        <n v="538620.0"/>
        <n v="9790833.0"/>
        <n v="490255.0"/>
        <n v="308017.0"/>
        <n v="172744.0"/>
        <n v="757202.0"/>
        <n v="1079821.0"/>
        <n v="10392.0"/>
        <n v="184590.0"/>
        <n v="78990.0"/>
        <n v="699989.0"/>
        <n v="79734.0"/>
        <n v="85935.0"/>
        <n v="604960.0"/>
        <n v="12990.0"/>
        <n v="91024.0"/>
        <n v="108661.0"/>
        <n v="2164991.0"/>
        <n v="1499950.0"/>
        <n v="1060530.0"/>
        <n v="1519832.0"/>
        <n v="4640910.0"/>
        <n v="3427111.0"/>
        <n v="1780062.0"/>
        <n v="3694583.0"/>
        <n v="142410.0"/>
        <n v="15503.0"/>
        <n v="227135.0"/>
        <n v="1886870.0"/>
        <n v="1403970.0"/>
        <n v="135731.0"/>
        <n v="64980.0"/>
        <n v="45196.0"/>
        <n v="259984.0"/>
        <n v="162890.0"/>
        <n v="86746.0"/>
        <n v="1243506.0"/>
        <n v="4253.0"/>
        <n v="1114980.0"/>
        <n v="175980.0"/>
        <n v="405435.0"/>
        <n v="455838.0"/>
        <n v="427960.0"/>
        <n v="90370.0"/>
        <n v="6163.0"/>
        <n v="98990.0"/>
        <n v="56987.0"/>
        <n v="56989.0"/>
        <n v="14275.0"/>
        <n v="19890.0"/>
        <n v="32944.0"/>
        <n v="39998.0"/>
        <n v="266980.0"/>
        <n v="1359961.0"/>
        <n v="295980.0"/>
        <n v="556690.0"/>
        <n v="140980.0"/>
        <n v="178500.0"/>
        <n v="344963.0"/>
        <n v="167921.0"/>
        <n v="128890.0"/>
        <n v="287974.0"/>
        <n v="959973.0"/>
        <n v="1690000.0"/>
        <n v="919000.0"/>
        <n v="4845173.0"/>
        <n v="124852.0"/>
        <n v="253940.0"/>
        <n v="110000.0"/>
        <n v="1399960.0"/>
        <n v="754980.0"/>
        <n v="295760.0"/>
        <n v="9500.0"/>
        <n v="563970.0"/>
        <n v="972818.0"/>
        <n v="689900.0"/>
        <n v="547019.0"/>
        <n v="703837.0"/>
        <n v="3631042.0"/>
        <n v="3447382.0"/>
        <n v="64778.0"/>
        <n v="219980.0"/>
        <n v="294980.0"/>
        <n v="7968.0"/>
        <n v="3750.0"/>
        <n v="4916.0"/>
        <n v="419940.0"/>
        <n v="273431.0"/>
        <n v="1395.0"/>
        <n v="165984.0"/>
        <n v="374950.0"/>
        <n v="261108.0"/>
        <n v="101992.0"/>
        <n v="21192.0"/>
        <n v="392974.0"/>
        <n v="466626.0"/>
        <n v="177467.0"/>
        <n v="143435.0"/>
        <n v="10541.0"/>
        <n v="15612.0"/>
        <n v="11500.0"/>
        <n v="119984.0"/>
        <n v="191024.0"/>
        <n v="89531.0"/>
        <n v="296982.0"/>
        <n v="43176.0"/>
        <n v="201980.0"/>
        <n v="7151166.0"/>
        <n v="344229.0"/>
        <n v="50331.0"/>
        <n v="4972.0"/>
        <n v="785947.0"/>
        <n v="339959.0"/>
        <n v="1297953.0"/>
        <n v="559463.0"/>
        <n v="1329990.0"/>
        <n v="654980.0"/>
        <n v="594980.0"/>
        <n v="1040402.0"/>
        <n v="8687000.0"/>
        <n v="5252.0"/>
        <n v="14990.0"/>
        <n v="31990.0"/>
        <n v="264970.0"/>
        <n v="37301.0"/>
        <n v="211960.0"/>
        <n v="143654.0"/>
        <n v="61980.0"/>
        <n v="365494.0"/>
        <n v="431974.0"/>
        <n v="1119980.0"/>
        <n v="6990001.0"/>
        <n v="189980.0"/>
        <n v="191174.0"/>
        <n v="557288.0"/>
        <n v="220000.0"/>
        <n v="106089.0"/>
        <n v="196500.0"/>
        <n v="116620.0"/>
        <n v="79897.0"/>
        <n v="181720.0"/>
        <n v="3798367.0"/>
        <n v="631610.0"/>
        <n v="467800.0"/>
        <n v="6120.0"/>
        <n v="201750.0"/>
        <n v="1.2156337E7"/>
        <n v="256144.0"/>
        <n v="37871.0"/>
        <n v="417762.0"/>
        <n v="73120.0"/>
        <n v="208900.0"/>
        <n v="408800.0"/>
        <n v="7872978.0"/>
        <n v="342500.0"/>
        <n v="3229804.0"/>
        <n v="4474480.0"/>
        <n v="462201.0"/>
        <n v="277980.0"/>
        <n v="4218365.0"/>
        <n v="701609.0"/>
        <n v="201241.0"/>
        <n v="401560.0"/>
        <n v="354940.0"/>
        <n v="93446.0"/>
        <n v="215601.0"/>
        <n v="73367.0"/>
        <n v="319981.0"/>
        <n v="163980.0"/>
        <n v="19980.0"/>
        <n v="291982.0"/>
        <n v="240960.0"/>
        <n v="3475.0"/>
        <n v="1404970.0"/>
        <n v="435980.0"/>
        <n v="427161.0"/>
        <n v="600789.0"/>
        <n v="288960.0"/>
        <n v="207811.0"/>
        <n v="699345.0"/>
        <n v="100079.0"/>
        <n v="31220.0"/>
        <n v="244686.0"/>
        <n v="366996.0"/>
        <n v="10689.0"/>
        <n v="329950.0"/>
        <n v="5030.0"/>
        <n v="3.5764013E7"/>
        <n v="2338.0"/>
        <n v="159.0"/>
        <n v="1099980.0"/>
        <n v="480980.0"/>
        <n v="618980.0"/>
        <n v="193900.0"/>
        <n v="383800.0"/>
        <n v="207900.0"/>
        <n v="537526.0"/>
        <n v="1216.0"/>
        <n v="623968.0"/>
        <n v="89608.0"/>
        <n v="1463970.0"/>
        <n v="299940.0"/>
        <n v="2082500.0"/>
        <n v="59360.0"/>
        <n v="271979.0"/>
        <n v="1504980.0"/>
        <n v="7111.0"/>
        <n v="30169.0"/>
        <n v="1010970.0"/>
        <n v="603960.0"/>
        <n v="73430.0"/>
        <n v="869966.0"/>
        <n v="930800.0"/>
      </sharedItems>
    </cacheField>
    <cacheField name=" Diferencia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0.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786481.0"/>
        <n v="-2109124.0"/>
        <n v="-152171.0"/>
        <n v="-949981.0"/>
        <n v="-52976.0"/>
        <n v="-799991.0"/>
        <n v="-43218.0"/>
        <n v="-41495.0"/>
        <n v="-399992.0"/>
        <n v="-172484.0"/>
        <n v="-764473.0"/>
        <n v="-116984.0"/>
        <n v="-239985.0"/>
        <n v="-1419577.0"/>
        <n v="-709990.0"/>
        <n v="-54059.0"/>
        <n v="-1195950.0"/>
        <n v="-183765.0"/>
        <n v="-1.2540448E7"/>
        <n v="-361795.0"/>
        <n v="-799989.0"/>
        <n v="-1604080.0"/>
        <n v="-211445.0"/>
        <n v="-134772.0"/>
        <n v="-563999.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192090.0"/>
        <n v="-149955.0"/>
        <n v="-251949.0"/>
        <n v="-1040851.0"/>
        <n v="-294934.0"/>
        <n v="-1019906.0"/>
        <n v="-983952.0"/>
        <n v="-61147.0"/>
        <n v="-17583.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1.0"/>
        <n v="-545948.0"/>
        <n v="-589467.0"/>
        <n v="589467.0"/>
        <n v="-420615.0"/>
        <n v="-759980.0"/>
        <n v="-202975.0"/>
        <n v="-420824.0"/>
        <n v="-399980.0"/>
        <n v="-484500.0"/>
        <n v="-224970.0"/>
        <n v="-17592.0"/>
        <n v="399980.0"/>
        <n v="-799980.0"/>
        <n v="-170181.0"/>
        <n v="-213081.0"/>
        <n v="-1099950.0"/>
        <n v="-2391526.0"/>
        <n v="-99960.0"/>
        <n v="-156811.0"/>
        <n v="-77350.0"/>
        <n v="-800012.0"/>
        <n v="-310967.0"/>
        <n v="-1885555.0"/>
        <n v="-1398715.0"/>
        <n v="-97482.0"/>
        <n v="-1539980.0"/>
        <n v="-397392.0"/>
        <n v="397392.0"/>
        <n v="-779850.0"/>
        <n v="-353870.0"/>
        <n v="-362743.0"/>
        <n v="-3152565.0"/>
        <n v="-431775.0"/>
        <n v="-1139990.0"/>
        <n v="-741726.0"/>
        <n v="-124913.0"/>
        <n v="-1099990.0"/>
        <n v="-2296117.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647049.0"/>
        <n v="-568888.0"/>
        <n v="-501090.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87984.0"/>
        <n v="-1087185.0"/>
        <n v="-2686.0"/>
        <n v="-483910.0"/>
        <n v="-679990.0"/>
        <n v="-129990.0"/>
        <n v="-285600.0"/>
        <n v="-331980.0"/>
        <n v="-184976.0"/>
        <n v="-3599970.0"/>
        <n v="-2261000.0"/>
        <n v="-1519960.0"/>
        <n v="-181602.0"/>
        <n v="-899051.0"/>
        <n v="-1200960.0"/>
        <n v="-92990.0"/>
        <n v="-960372.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3935975.0"/>
        <n v="-453859.0"/>
        <n v="-1780718.0"/>
        <n v="-71983.0"/>
        <n v="-18900.0"/>
        <n v="-57584.0"/>
        <n v="1780718.0"/>
        <n v="-215992.0"/>
        <n v="-47983.0"/>
        <n v="-7003.0"/>
        <n v="45020.0"/>
        <n v="-399008.0"/>
        <n v="-979971.0"/>
        <n v="264.0"/>
        <n v="423.0"/>
        <n v="-1547000.0"/>
        <n v="-940140.0"/>
        <n v="-489656.0"/>
        <n v="-768697.0"/>
        <n v="-294970.0"/>
        <n v="-19199.0"/>
        <n v="-39999.0"/>
        <n v="-1991976.0"/>
        <n v="-2459970.0"/>
        <n v="-76160.0"/>
        <n v="-420930.0"/>
        <n v="1320900.0"/>
        <n v="-579991.0"/>
        <n v="-27245.0"/>
        <n v="-141693.0"/>
        <n v="-46648.0"/>
        <n v="-1279991.0"/>
        <n v="-94367.0"/>
        <n v="-159984.0"/>
        <n v="201952.0"/>
        <n v="-6337.0"/>
        <n v="-5399920.0"/>
        <n v="-1679.0"/>
        <n v="-191985.0"/>
        <n v="-233240.0"/>
        <n v="-71509.0"/>
        <n v="-593233.0"/>
        <n v="-1028088.0"/>
        <n v="-816398.0"/>
        <n v="-57602.0"/>
        <n v="57602.0"/>
        <n v="-2351415.0"/>
        <n v="2351415.0"/>
        <n v="-39566.0"/>
        <n v="-2560306.0"/>
        <n v="-79566.0"/>
        <n v="-895970.0"/>
        <n v="-425639.0"/>
        <n v="-2385212.0"/>
        <n v="-1557118.0"/>
        <n v="-133754.0"/>
        <n v="-180680.0"/>
        <n v="-333545.0"/>
        <n v="-10.0"/>
        <n v="-134081.0"/>
        <n v="-8672927.0"/>
        <n v="-143625.0"/>
        <n v="-27986.0"/>
        <n v="-387903.0"/>
        <n v="-171184.0"/>
        <n v="-431984.0"/>
        <n v="-1843776.0"/>
        <n v="-7079880.0"/>
        <n v="253.0"/>
        <n v="-2003.0"/>
        <n v="-1059624.0"/>
        <n v="-92527.0"/>
        <n v="-128511.0"/>
        <n v="-327508.0"/>
        <n v="-318285.0"/>
        <n v="-361219.0"/>
        <n v="-638907.0"/>
        <n v="-2068426.0"/>
        <n v="-169970.0"/>
        <n v="-426020.0"/>
        <n v="-990336.0"/>
        <n v="-30841.0"/>
        <n v="-1.3769849E7"/>
        <n v="-537985.0"/>
        <n v="-228990.0"/>
        <n v="-137569.0"/>
        <n v="-71781.0"/>
        <n v="-1285301.0"/>
        <n v="-28428.0"/>
        <n v="-944885.0"/>
        <n v="-506816.0"/>
        <n v="-74993.0"/>
        <n v="-2209950.0"/>
        <n v="-1919839.0"/>
        <n v="-206460.0"/>
        <n v="-97747.0"/>
        <n v="2741505.0"/>
        <n v="-5052633.0"/>
        <n v="-895984.0"/>
        <n v="-5199960.0"/>
        <n v="-93555.0"/>
        <n v="-2839252.0"/>
        <n v="-117067.0"/>
        <n v="-2624485.0"/>
        <n v="-340836.0"/>
        <n v="-452200.0"/>
        <n v="-874828.0"/>
        <n v="-662179.0"/>
        <n v="-1046468.0"/>
        <n v="-2693.0"/>
        <n v="-164025.0"/>
        <n v="-342368.0"/>
        <n v="-2124150.0"/>
        <n v="-1121448.0"/>
        <n v="-629086.0"/>
        <n v="-2479910.0"/>
        <n v="-171360.0"/>
        <n v="-135510.0"/>
        <n v="-51992.0"/>
        <n v="-10160.0"/>
        <n v="-10990.0"/>
        <n v="-2031858.0"/>
        <n v="-47600.0"/>
        <n v="-319967.0"/>
        <n v="-162867.0"/>
        <n v="386.0"/>
        <n v="-902897.0"/>
        <n v="-399700.0"/>
        <n v="-1499980.0"/>
        <n v="-199999.0"/>
        <n v="-390739.0"/>
        <n v="-759194.0"/>
        <n v="-4139940.0"/>
        <n v="-195935.0"/>
        <n v="-5280000.0"/>
        <n v="-1760000.0"/>
        <n v="40.0"/>
        <n v="-851278.0"/>
        <n v="-1486800.0"/>
        <n v="-1499935.0"/>
        <n v="-8201.0"/>
        <n v="-629530.0"/>
        <n v="-494397.0"/>
        <n v="-329509.0"/>
        <n v="-139984.0"/>
        <n v="-1780040.0"/>
        <n v="-251996.0"/>
        <n v="-418342.0"/>
        <n v="-671972.0"/>
        <n v="-2.61681E7"/>
        <n v="-2241729.0"/>
        <n v="-249305.0"/>
        <n v="-5089930.0"/>
        <n v="-229551.0"/>
        <n v="-1368500.0"/>
        <n v="-309967.0"/>
        <n v="-641088.0"/>
        <n v="-40145.0"/>
        <n v="-201740.0"/>
        <n v="-549990.0"/>
        <n v="-1089384.0"/>
        <n v="-273700.0"/>
        <n v="-489075.0"/>
        <n v="-38080.0"/>
        <n v="-144560.0"/>
        <n v="-658982.0"/>
        <n v="-229999.0"/>
        <n v="-235117.0"/>
        <n v="-1855986.0"/>
        <n v="-9.9158291E7"/>
        <n v="-2601581.0"/>
        <n v="9.9158291E7"/>
        <n v="-5859921.0"/>
        <n v="-327373.0"/>
        <n v="-674844.0"/>
        <n v="-331954.0"/>
        <n v="-254092.0"/>
        <n v="-77124.0"/>
        <n v="-2035060.0"/>
        <n v="2035060.0"/>
        <n v="519.0"/>
        <n v="-513310.0"/>
        <n v="-2599980.0"/>
        <n v="-95966.0"/>
        <n v="-140363.0"/>
        <n v="-4070120.0"/>
        <n v="-9770.0"/>
        <n v="-1.2269847E7"/>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351726.0"/>
        <n v="-3964748.0"/>
        <n v="-397748.0"/>
        <n v="-1764306.0"/>
        <n v="-19577.0"/>
        <n v="-1117344.0"/>
        <n v="-839975.0"/>
        <n v="-345927.0"/>
        <n v="-1689174.0"/>
        <n v="-1.0609829E7"/>
        <n v="-1181643.0"/>
        <n v="-3316074.0"/>
        <n v="-571200.0"/>
        <n v="-500000.0"/>
        <n v="500000.0"/>
        <n v="-2559983.0"/>
        <n v="-20706.0"/>
        <n v="-3999920.0"/>
        <n v="-3798520.0"/>
        <n v="-4604590.0"/>
        <n v="-1113.0"/>
        <n v="-453309.0"/>
        <n v="-305654.0"/>
        <n v="-827234.0"/>
        <n v="-3270979.0"/>
        <n v="-1475000.0"/>
        <n v="-254660.0"/>
        <n v="-3305603.0"/>
        <n v="-1138488.0"/>
        <n v="-305134.0"/>
        <n v="-724800.0"/>
        <n v="-374986.0"/>
        <n v="-414175.0"/>
        <n v="-766132.0"/>
        <n v="-5747700.0"/>
        <n v="-2.166422E7"/>
        <n v="-2585092.0"/>
        <n v="-772334.0"/>
        <n v="-98937.0"/>
        <n v="-589050.0"/>
        <n v="-1175944.0"/>
        <n v="-2990000.0"/>
        <n v="-59976.0"/>
        <n v="-5057500.0"/>
        <n v="-2465353.0"/>
        <n v="-3013180.0"/>
        <n v="-3783634.0"/>
        <n v="-3.4514624E7"/>
        <n v="-139944.0"/>
        <n v="-1415.0"/>
        <n v="-2672980.0"/>
        <n v="-1924410.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13165.0"/>
        <n v="-2774912.0"/>
        <n v="-13592.0"/>
        <n v="-558110.0"/>
        <n v="-478036.0"/>
        <n v="-1092901.0"/>
        <n v="-65890.0"/>
        <n v="-169932.0"/>
        <n v="-2319920.0"/>
        <n v="-71924.0"/>
        <n v="-1096476.0"/>
        <n v="-6714137.0"/>
        <n v="1092901.0"/>
        <n v="-2365.0"/>
        <n v="2319920.0"/>
        <n v="-543355.0"/>
        <n v="-1019955.0"/>
        <n v="-2650445.0"/>
        <n v="-1070000.0"/>
        <n v="-202776.0"/>
        <n v="-193054.0"/>
        <n v="-383418.0"/>
        <n v="-807817.0"/>
        <n v="-1535871.0"/>
        <n v="-3763273.0"/>
        <n v="-934011.0"/>
        <n v="-2969268.0"/>
        <n v="-1315652.0"/>
        <n v="-3856.0"/>
        <n v="-1.930384E7"/>
        <n v="-4633384.0"/>
        <n v="-1026120.0"/>
        <n v="-1.149E7"/>
        <n v="-2729860.0"/>
        <n v="-9990000.0"/>
        <n v="-16313.0"/>
        <n v="-1.1832991E7"/>
        <n v="-951942.0"/>
        <n v="-11.0"/>
        <n v="36.0"/>
        <n v="-386443.0"/>
        <n v="-6474553.0"/>
        <n v="-271.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244970.0"/>
        <n v="-1282307.0"/>
        <n v="-95200.0"/>
        <n v="-551980.0"/>
        <n v="-1343976.0"/>
        <n v="-1310.0"/>
        <n v="-32846.0"/>
        <n v="-759935.0"/>
        <n v="-972447.0"/>
        <n v="-420381.0"/>
        <n v="-547400.0"/>
        <n v="-63903.0"/>
        <n v="-2016149.0"/>
        <n v="1.149E7"/>
        <n v="9990000.0"/>
        <n v="-1630300.0"/>
        <n v="-950600.0"/>
        <n v="-659932.0"/>
        <n v="-971577.0"/>
        <n v="-977472.0"/>
        <n v="-62980.0"/>
        <n v="-1106921.0"/>
        <n v="-225799.0"/>
        <n v="-3375.0"/>
        <n v="-14000.0"/>
        <n v="-443094.0"/>
        <n v="-71400.0"/>
        <n v="331980.0"/>
        <n v="-1804940.0"/>
        <n v="-7199940.0"/>
        <n v="-5020277.0"/>
        <n v="1699990.0"/>
        <n v="-1589970.0"/>
        <n v="-2999960.0"/>
        <n v="-121770.0"/>
        <n v="-1423847.0"/>
        <n v="-899907.0"/>
        <n v="1423847.0"/>
        <n v="-378159.0"/>
        <n v="-2584086.0"/>
        <n v="-2803601.0"/>
        <n v="-458979.0"/>
        <n v="-2305644.0"/>
        <n v="-629980.0"/>
        <n v="-683950.0"/>
        <n v="-2789969.0"/>
        <n v="-163377.0"/>
        <n v="-295617.0"/>
        <n v="-5771755.0"/>
        <n v="-8838.0"/>
        <n v="-719200.0"/>
        <n v="-2914727.0"/>
        <n v="-9206611.0"/>
        <n v="-443980.0"/>
        <n v="-772980.0"/>
        <n v="-1847261.0"/>
        <n v="-58500.0"/>
        <n v="-361912.0"/>
        <n v="-704480.0"/>
        <n v="-43771.0"/>
        <n v="-530450.0"/>
        <n v="-299899.0"/>
        <n v="-972768.0"/>
        <n v="-506650.0"/>
        <n v="-121596.0"/>
        <n v="-31981.0"/>
        <n v="-401030.0"/>
        <n v="-2119552.0"/>
        <n v="-276461.0"/>
        <n v="-2843102.0"/>
        <n v="-1111428.0"/>
        <n v="-133280.0"/>
        <n v="-102340.0"/>
        <n v="-64318.0"/>
        <n v="-130279.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1840711.0"/>
        <n v="-2249970.0"/>
        <n v="-817980.0"/>
        <n v="-61565.0"/>
        <n v="-75565.0"/>
        <n v="-324275.0"/>
        <n v="-5040362.0"/>
        <n v="-46980.0"/>
        <n v="-158761.0"/>
        <n v="-143980.0"/>
        <n v="-144980.0"/>
        <n v="-404600.0"/>
        <n v="-30024.0"/>
        <n v="-85442.0"/>
        <n v="-116007.0"/>
        <n v="-1018541.0"/>
        <n v="-849990.0"/>
        <n v="-412894.0"/>
        <n v="-40456.0"/>
        <n v="40456.0"/>
        <n v="-2013371.0"/>
        <n v="2013371.0"/>
        <n v="-280840.0"/>
        <n v="2.0"/>
        <n v="849990.0"/>
        <n v="-2092511.0"/>
        <n v="-2428007.0"/>
        <n v="-71024.0"/>
        <n v="-230826.0"/>
        <n v="-111984.0"/>
        <n v="-1003369.0"/>
        <n v="-481309.0"/>
        <n v="-10700.0"/>
        <n v="-199980.0"/>
        <n v="-273980.0"/>
        <n v="660.0"/>
        <n v="-298590.0"/>
        <n v="-5090507.0"/>
        <n v="-291980.0"/>
        <n v="-3305100.0"/>
        <n v="-1249990.0"/>
        <n v="-165466.0"/>
        <n v="-973932.0"/>
        <n v="-3919960.0"/>
        <n v="-296980.0"/>
        <n v="-722785.0"/>
        <n v="-73990.0"/>
        <n v="-329980.0"/>
        <n v="-887927.0"/>
        <n v="-760980.0"/>
        <n v="-70100.0"/>
        <n v="-999990.0"/>
        <n v="-468773.0"/>
        <n v="-899990.0"/>
        <n v="-396489.0"/>
        <n v="-620620.0"/>
        <n v="-955919.0"/>
        <n v="-2404349.0"/>
        <n v="-336980.0"/>
        <n v="-1021089.0"/>
        <n v="-1503970.0"/>
        <n v="-515980.0"/>
        <n v="-1409100.0"/>
        <n v="-1397001.0"/>
        <n v="-550508.0"/>
        <n v="-1117180.0"/>
        <n v="-656800.0"/>
        <n v="-785400.0"/>
        <n v="-843980.0"/>
        <n v="-1154300.0"/>
        <n v="-902204.0"/>
        <n v="-15756.0"/>
        <n v="-449990.0"/>
        <n v="-382190.0"/>
        <n v="-1909950.0"/>
        <n v="-1290.0"/>
        <n v="-496370.0"/>
        <n v="-225391.0"/>
        <n v="-63036.0"/>
        <n v="-62471.0"/>
        <n v="-2173906.0"/>
        <n v="-1149990.0"/>
        <n v="-1732490.0"/>
        <n v="-6210610.0"/>
        <n v="-43166.0"/>
        <n v="-794980.0"/>
        <n v="38080.0"/>
        <n v="-229263.0"/>
        <n v="-955764.0"/>
        <n v="-35700.0"/>
        <n v="-20230.0"/>
        <n v="-328374.0"/>
        <n v="-112968.0"/>
        <n v="-387942.0"/>
        <n v="-1306.0"/>
        <n v="-87390.0"/>
        <n v="-575895.0"/>
        <n v="-205611.0"/>
        <n v="-178144.0"/>
        <n v="-39700.0"/>
        <n v="-77408.0"/>
        <n v="-73278.0"/>
        <n v="-112500.0"/>
        <n v="-136980.0"/>
        <n v="-48980.0"/>
        <n v="-634980.0"/>
        <n v="-254160.0"/>
        <n v="-363533.0"/>
        <n v="-191980.0"/>
        <n v="-419552.0"/>
        <n v="-602100.0"/>
        <n v="-343980.0"/>
        <n v="-460720.0"/>
        <n v="-270522.0"/>
        <n v="-13841.0"/>
        <n v="-119990.0"/>
        <n v="-18681.0"/>
        <n v="-16126.0"/>
        <n v="-5310830.0"/>
        <n v="-1315693.0"/>
        <n v="-504882.0"/>
        <n v="-636980.0"/>
        <n v="-35980.0"/>
        <n v="314.0"/>
        <n v="307.0"/>
        <n v="-107671.0"/>
        <n v="-171960.0"/>
        <n v="-36089.0"/>
        <n v="-4399961.0"/>
        <n v="-205678.0"/>
        <n v="-338291.0"/>
        <n v="-20792.0"/>
        <n v="36089.0"/>
        <n v="-257040.0"/>
        <n v="-5021800.0"/>
        <n v="-152320.0"/>
        <n v="-33023.0"/>
        <n v="-248246.0"/>
        <n v="-4654671.0"/>
        <n v="-17850.0"/>
        <n v="-856800.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3892.0"/>
        <n v="-718883.0"/>
        <n v="-349989.0"/>
        <n v="96.0"/>
        <n v="-511969.0"/>
        <n v="-1283000.0"/>
        <n v="-300182.0"/>
        <n v="-4094947.0"/>
        <n v="-304640.0"/>
        <n v="-2883206.0"/>
        <n v="-46003.0"/>
        <n v="-458900.0"/>
        <n v="-51961.0"/>
        <n v="51961.0"/>
        <n v="-1.1877314E7"/>
        <n v="-676206.0"/>
        <n v="-507868.0"/>
        <n v="-869970.0"/>
        <n v="-157706.0"/>
        <n v="-304778.0"/>
        <n v="-9738.0"/>
        <n v="-1999200.0"/>
        <n v="-3045425.0"/>
        <n v="-2974462.0"/>
        <n v="-6579941.0"/>
        <n v="-12380.0"/>
        <n v="-496980.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104058.0"/>
        <n v="-129147.0"/>
        <n v="-399469.0"/>
        <n v="-690333.0"/>
        <n v="-56228.0"/>
        <n v="-195800.0"/>
        <n v="-272759.0"/>
        <n v="-2749970.0"/>
        <n v="-483142.0"/>
        <n v="214200.0"/>
        <n v="-5998.0"/>
        <n v="-2338965.0"/>
        <n v="-1359920.0"/>
        <n v="-37227.0"/>
        <n v="-127958.0"/>
        <n v="-422100.0"/>
        <n v="-100229.0"/>
        <n v="-537785.0"/>
        <n v="-231992.0"/>
        <n v="-527980.0"/>
        <n v="-327977.0"/>
        <n v="-189910.0"/>
        <n v="-806.0"/>
        <n v="-770368.0"/>
        <n v="-285898.0"/>
        <n v="-895000.0"/>
        <n v="-1035976.0"/>
        <n v="-2199000.0"/>
        <n v="-176001.0"/>
        <n v="-967979.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241100.0"/>
        <n v="-2419370.0"/>
        <n v="-950881.0"/>
        <n v="-702788.0"/>
        <n v="-395032.0"/>
        <n v="-239454.0"/>
        <n v="-501686.0"/>
        <n v="-19290.0"/>
        <n v="2299000.0"/>
        <n v="-704158.0"/>
        <n v="-448219.0"/>
        <n v="-712491.0"/>
        <n v="-150000.0"/>
        <n v="-3795087.0"/>
        <n v="-11369.0"/>
        <n v="-5519949.0"/>
        <n v="-223968.0"/>
        <n v="-261951.0"/>
        <n v="-42990.0"/>
        <n v="-1678000.0"/>
        <n v="-1329981.0"/>
        <n v="-237491.0"/>
        <n v="1329981.0"/>
        <n v="237490.0"/>
        <n v="-41759.0"/>
        <n v="-1.0"/>
        <n v="-225329.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99014.0"/>
        <n v="-1119980.0"/>
        <n v="-403980.0"/>
        <n v="-294990.0"/>
        <n v="-3280450.0"/>
        <n v="-1200471.0"/>
        <n v="-74080.0"/>
        <n v="294990.0"/>
        <n v="-1154517.0"/>
        <n v="140230.0"/>
        <n v="3406900.0"/>
        <n v="-2151712.0"/>
        <n v="2151712.0"/>
        <n v="-2159501.0"/>
        <n v="-1633614.0"/>
        <n v="-300768.0"/>
        <n v="-311212.0"/>
        <n v="-175858.0"/>
        <n v="39606.0"/>
        <n v="-617574.0"/>
        <n v="-1999979.0"/>
        <n v="-1073591.0"/>
        <n v="-325943.0"/>
        <n v="-229990.0"/>
        <n v="-109991.0"/>
        <n v="-959000.0"/>
        <n v="-477969.0"/>
        <n v="477970.0"/>
        <n v="-24000.0"/>
        <n v="-1311006.0"/>
        <n v="-50520.0"/>
        <n v="-239960.0"/>
        <n v="-206821.0"/>
        <n v="-39606.0"/>
        <n v="-222793.0"/>
        <n v="-5249991.0"/>
        <n v="-1542070.0"/>
        <n v="-3084141.0"/>
        <n v="-1053150.0"/>
        <n v="-205568.0"/>
        <n v="-709980.0"/>
        <n v="709980.0"/>
        <n v="-156542.0"/>
        <n v="-10906.0"/>
        <n v="-45458.0"/>
        <n v="-2261007.0"/>
        <n v="-1430913.0"/>
        <n v="-4827001.0"/>
        <n v="-1048325.0"/>
        <n v="-321592.0"/>
        <n v="-672536.0"/>
        <n v="-975562.0"/>
        <n v="-4626211.0"/>
        <n v="-181960.0"/>
        <n v="-2069949.0"/>
        <n v="2069950.0"/>
        <n v="724112.0"/>
        <n v="-5751381.0"/>
        <n v="-135992.0"/>
        <n v="-59991.0"/>
        <n v="-89993.0"/>
        <n v="-8687.0"/>
        <n v="-1113970.0"/>
        <n v="-137842.0"/>
        <n v="-195453.0"/>
        <n v="-2753449.0"/>
        <n v="-2399950.0"/>
        <n v="-1250016.0"/>
        <n v="-128639.0"/>
        <n v="-217215.0"/>
        <n v="-207448.0"/>
        <n v="-6780301.0"/>
        <n v="-152946.0"/>
        <n v="-1029990.0"/>
        <n v="-150842.0"/>
        <n v="-61759.0"/>
        <n v="-32969.0"/>
        <n v="-453833.0"/>
        <n v="-94423.0"/>
        <n v="-2020111.0"/>
        <n v="-2299980.0"/>
        <n v="-414979.0"/>
        <n v="-1595143.0"/>
        <n v="-528999.0"/>
        <n v="-4357452.0"/>
        <n v="-1565426.0"/>
        <n v="-323934.0"/>
        <n v="-276001.0"/>
        <n v="-1913155.0"/>
        <n v="1316.0"/>
        <n v="-7674710.0"/>
        <n v="-78190.0"/>
        <n v="-2490000.0"/>
        <n v="-1467995.0"/>
        <n v="-80293.0"/>
        <n v="-1400299.0"/>
        <n v="-349777.0"/>
        <n v="-2974923.0"/>
        <n v="-404481.0"/>
        <n v="-799918.0"/>
        <n v="-235620.0"/>
        <n v="-635980.0"/>
        <n v="-809200.0"/>
        <n v="-867109.0"/>
        <n v="-343852.0"/>
        <n v="-221492.0"/>
        <n v="221492.0"/>
        <n v="-938067.0"/>
        <n v="-839000.0"/>
        <n v="-3640.0"/>
        <n v="-251739.0"/>
        <n v="-529990.0"/>
        <n v="-439990.0"/>
        <n v="-172312.0"/>
        <n v="-760236.0"/>
        <n v="-437326.0"/>
        <n v="-4860450.0"/>
        <n v="-112689.0"/>
        <n v="-2158597.0"/>
        <n v="-3480526.0"/>
        <n v="-1.0167761E7"/>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1199958.0"/>
        <n v="-225990.0"/>
        <n v="-609890.0"/>
        <n v="-3915160.0"/>
        <n v="-564967.0"/>
        <n v="-2705911.0"/>
        <n v="2705911.0"/>
        <n v="-23955.0"/>
        <n v="-355470.0"/>
        <n v="-1095798.0"/>
        <n v="-979096.0"/>
        <n v="-739802.0"/>
        <n v="-19990.0"/>
        <n v="-64980.0"/>
        <n v="-328003.0"/>
        <n v="-4378500.0"/>
        <n v="-3726857.0"/>
        <n v="-419174.0"/>
        <n v="-41890.0"/>
        <n v="-549989.0"/>
        <n v="549989.0"/>
        <n v="-86960.0"/>
        <n v="174900.0"/>
        <n v="-171930.0"/>
        <n v="-149071.0"/>
        <n v="-124970.0"/>
        <n v="-1709970.0"/>
        <n v="-659989.0"/>
        <n v="-959990.0"/>
        <n v="-191962.0"/>
        <n v="916300.0"/>
        <n v="-111119.0"/>
        <n v="-105315.0"/>
        <n v="-3815641.0"/>
        <n v="-3659960.0"/>
        <n v="341.0"/>
        <n v="-264738.0"/>
        <n v="-458920.0"/>
        <n v="599900.0"/>
        <n v="-186452.0"/>
        <n v="9990.0"/>
        <n v="-695.0"/>
        <n v="-3410.0"/>
        <n v="-4366260.0"/>
        <n v="-464430.0"/>
        <n v="-3318379.0"/>
        <n v="-189989.0"/>
        <n v="251739.0"/>
        <n v="-519067.0"/>
        <n v="-804980.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226622.0"/>
        <n v="-14328.0"/>
        <n v="-529981.0"/>
        <n v="-499464.0"/>
        <n v="-669990.0"/>
        <n v="-2429970.0"/>
        <n v="-1087990.0"/>
        <n v="-239000.0"/>
        <n v="-123980.0"/>
        <n v="-51591.0"/>
        <n v="-391030.0"/>
        <n v="-686200.0"/>
        <n v="-423801.0"/>
        <n v="-45000.0"/>
        <n v="-16990.0"/>
        <n v="29990.0"/>
        <n v="-68980.0"/>
        <n v="-126021.0"/>
        <n v="-94790.0"/>
        <n v="-274700.0"/>
        <n v="239000.0"/>
        <n v="-118983.0"/>
        <n v="-198989.0"/>
        <n v="-397980.0"/>
        <n v="-387984.0"/>
        <n v="-271320.0"/>
        <n v="17385.0"/>
        <n v="397980.0"/>
        <n v="-956471.0"/>
        <n v="-302201.0"/>
        <n v="-227626.0"/>
        <n v="29832.0"/>
        <n v="-1332324.0"/>
        <n v="-1406370.0"/>
        <n v="-606194.0"/>
        <n v="6725.0"/>
        <n v="1414482.0"/>
        <n v="-1.1676994E8"/>
        <n v="-314990.0"/>
        <n v="-119977.0"/>
        <n v="-2523971.0"/>
        <n v="-175676.0"/>
        <n v="-132970.0"/>
        <n v="-44980.0"/>
        <n v="-1376430.0"/>
        <n v="1376430.0"/>
        <n v="-134961.0"/>
        <n v="-124990.0"/>
        <n v="-883980.0"/>
        <n v="-445981.0"/>
        <n v="-2299210.0"/>
        <n v="-71500.0"/>
        <n v="-256350.0"/>
        <n v="-187990.0"/>
        <n v="41860.0"/>
        <n v="-9133.0"/>
        <n v="-305980.0"/>
        <n v="-266560.0"/>
        <n v="-642354.0"/>
        <n v="-26900.0"/>
        <n v="-284900.0"/>
        <n v="-999517.0"/>
        <n v="-73980.0"/>
        <n v="-198540.0"/>
        <n v="-140375.0"/>
        <n v="-280721.0"/>
        <n v="-2112.0"/>
        <n v="-2793406.0"/>
        <n v="-321603.0"/>
        <n v="-4336489.0"/>
        <n v="45276.0"/>
        <n v="-122928.0"/>
        <n v="-43550.0"/>
        <n v="-2029619.0"/>
        <n v="-1336340.0"/>
        <n v="-411700.0"/>
        <n v="-47675.0"/>
        <n v="-40734.0"/>
        <n v="-155176.0"/>
        <n v="-395173.0"/>
        <n v="198540.0"/>
        <n v="-91242.0"/>
        <n v="-345980.0"/>
        <n v="-246360.0"/>
        <n v="-601769.0"/>
        <n v="-1396104.0"/>
        <n v="-12509.0"/>
        <n v="-6819910.0"/>
        <n v="-37500.0"/>
        <n v="-979990.0"/>
        <n v="979990.0"/>
        <n v="-266268.0"/>
        <n v="-107100.0"/>
        <n v="294.0"/>
        <n v="-354980.0"/>
        <n v="561651.0"/>
        <n v="-295980.0"/>
        <n v="305980.0"/>
        <n v="-411143.0"/>
        <n v="-845863.0"/>
        <n v="-771118.0"/>
        <n v="-434160.0"/>
        <n v="-163980.0"/>
        <n v="-309108.0"/>
        <n v="266268.0"/>
        <n v="-146770.0"/>
        <n v="-227892.0"/>
        <n v="-607659.0"/>
        <n v="-665786.0"/>
        <n v="-238000.0"/>
        <n v="-136850.0"/>
        <n v="136850.0"/>
        <n v="-544163.0"/>
        <n v="-90021.0"/>
        <n v="-595133.0"/>
        <n v="-1539960.0"/>
        <n v="-418609.0"/>
        <n v="-1484637.0"/>
        <n v="1484637.0"/>
        <n v="325783.0"/>
        <n v="175907.0"/>
        <n v="-335980.0"/>
        <n v="-674700.0"/>
        <n v="-75056.0"/>
        <n v="-183177.0"/>
        <n v="-442211.0"/>
        <n v="-8489.0"/>
        <n v="-154360.0"/>
        <n v="-121380.0"/>
        <n v="-5040.0"/>
        <n v="-2490882.0"/>
        <n v="2490882.0"/>
        <n v="-31950.0"/>
        <n v="-27730.0"/>
        <n v="-101150.0"/>
        <n v="-20990.0"/>
        <n v="-152796.0"/>
        <n v="-93945.0"/>
        <n v="183177.0"/>
        <n v="-460000.0"/>
        <n v="66.0"/>
        <n v="-641796.0"/>
        <n v="-98792.0"/>
        <n v="-222200.0"/>
        <n v="-178474.0"/>
        <n v="-140420.0"/>
        <n v="171845.0"/>
        <n v="-132898.0"/>
        <n v="-566440.0"/>
        <n v="-2249979.0"/>
        <n v="-17961.0"/>
        <n v="-909876.0"/>
        <n v="-330177.0"/>
        <n v="-1029250.0"/>
        <n v="-489970.0"/>
        <n v="-84001.0"/>
        <n v="-303186.0"/>
        <n v="-5073441.0"/>
        <n v="-60.0"/>
        <n v="-293980.0"/>
        <n v="-202300.0"/>
        <n v="-160888.0"/>
        <n v="-4461261.0"/>
        <n v="-280600.0"/>
        <n v="-699980.0"/>
        <n v="166731.0"/>
        <n v="-285480.0"/>
        <n v="-83480.0"/>
        <n v="280600.0"/>
        <n v="-7700.0"/>
        <n v="-112212.0"/>
        <n v="-25990.0"/>
        <n v="-4889960.0"/>
        <n v="-17418.0"/>
        <n v="-96985.0"/>
        <n v="97867.0"/>
        <n v="-337884.0"/>
        <n v="15000.0"/>
        <n v="-106015.0"/>
        <n v="-80373.0"/>
        <n v="89161.0"/>
        <n v="-110420.0"/>
        <n v="-29450.0"/>
        <n v="-36370.0"/>
        <n v="-3808000.0"/>
        <n v="-80896.0"/>
        <n v="-862679.0"/>
        <n v="80896.0"/>
        <n v="-807936.0"/>
        <n v="-3137569.0"/>
        <n v="-24150.0"/>
        <n v="-85656.0"/>
        <n v="-2851780.0"/>
        <n v="154858.0"/>
        <n v="-33980.0"/>
        <n v="-49338.0"/>
        <n v="-103920.0"/>
        <n v="-63550.0"/>
        <n v="-195950.0"/>
        <n v="-1195960.0"/>
        <n v="-199975.0"/>
        <n v="-99584.0"/>
        <n v="-8480.0"/>
        <n v="-329226.0"/>
        <n v="-14270.0"/>
        <n v="103920.0"/>
        <n v="-19640.0"/>
        <n v="-640980.0"/>
        <n v="-53550.0"/>
        <n v="-22384.0"/>
        <n v="-19980.0"/>
        <n v="-681275.0"/>
        <n v="-108465.0"/>
        <n v="-61800.0"/>
        <n v="-740830.0"/>
        <n v="-44769.0"/>
        <n v="-323761.0"/>
        <n v="-1413575.0"/>
        <n v="-6018431.0"/>
        <n v="142911.0"/>
        <n v="-346209.0"/>
        <n v="-233200.0"/>
        <n v="-3281.0"/>
        <n v="-503903.0"/>
        <n v="-3821771.0"/>
        <n v="-1.00016E7"/>
        <n v="-159992.0"/>
        <n v="-339980.0"/>
        <n v="-1449607.0"/>
        <n v="-2914836.0"/>
        <n v="-503472.0"/>
        <n v="1493060.0"/>
        <n v="-178475.0"/>
        <n v="-1360521.0"/>
        <n v="-12544.0"/>
        <n v="-29990.0"/>
        <n v="-1942450.0"/>
        <n v="-21813.0"/>
        <n v="-12735.0"/>
        <n v="-1089620.0"/>
        <n v="25996.0"/>
        <n v="-27965.0"/>
        <n v="-2027571.0"/>
        <n v="-1425890.0"/>
        <n v="-1539130.0"/>
        <n v="-135806.0"/>
        <n v="-652163.0"/>
        <n v="-434350.0"/>
        <n v="-79160.0"/>
        <n v="-90799.0"/>
        <n v="-1072612.0"/>
        <n v="-112330.0"/>
        <n v="-1373462.0"/>
        <n v="-1746650.0"/>
        <n v="-1.6091643E7"/>
        <n v="-240965.0"/>
        <n v="-207499.0"/>
        <n v="-239483.0"/>
        <n v="-357439.0"/>
        <n v="-276665.0"/>
        <n v="-176266.0"/>
        <n v="-257291.0"/>
        <n v="-173980.0"/>
        <n v="-9959.0"/>
        <n v="-129472.0"/>
        <n v="-180080.0"/>
        <n v="-3084569.0"/>
        <n v="10990.0"/>
        <n v="-23800.0"/>
        <n v="-381399.0"/>
        <n v="-75951.0"/>
        <n v="-161491.0"/>
        <n v="-130980.0"/>
        <n v="-20160.0"/>
        <n v="1212910.0"/>
        <n v="1469952.0"/>
        <n v="4150147.0"/>
        <n v="2969502.0"/>
        <n v="-1131.0"/>
        <n v="-521102.0"/>
        <n v="-2358925.0"/>
        <n v="-85561.0"/>
        <n v="-70805.0"/>
        <n v="-678910.0"/>
        <n v="-490451.0"/>
        <n v="-223980.0"/>
        <n v="-339882.0"/>
        <n v="-87016.0"/>
        <n v="-551620.0"/>
        <n v="-1.013309E7"/>
        <n v="-3781076.0"/>
        <n v="-223984.0"/>
        <n v="-2396850.0"/>
        <n v="-255794.0"/>
        <n v="2396850.0"/>
        <n v="-1648990.0"/>
        <n v="-983936.0"/>
        <n v="-3188372.0"/>
        <n v="-2386181.0"/>
        <n v="-2098970.0"/>
        <n v="384797.0"/>
        <n v="-1007065.0"/>
        <n v="-2133979.0"/>
        <n v="-423952.0"/>
        <n v="-139656.0"/>
        <n v="-179621.0"/>
        <n v="-151939.0"/>
        <n v="-4313225.0"/>
        <n v="-2779999.0"/>
        <n v="-559980.0"/>
        <n v="-12776.0"/>
        <n v="-140034.0"/>
        <n v="-360884.0"/>
        <n v="-388867.0"/>
        <n v="-170000.0"/>
        <n v="-819780.0"/>
        <n v="-1057980.0"/>
        <n v="-951910.0"/>
        <n v="-4000.0"/>
        <n v="-3797971.0"/>
        <n v="191897.0"/>
        <n v="2997.0"/>
        <n v="-179901.0"/>
        <n v="9000.0"/>
        <n v="179901.0"/>
        <n v="-296107.0"/>
        <n v="-111941.0"/>
        <n v="-47185.0"/>
        <n v="144918.0"/>
        <n v="36979.0"/>
        <n v="-36979.0"/>
        <n v="-143966.0"/>
        <n v="-101980.0"/>
        <n v="-655968.0"/>
        <n v="5047295.0"/>
        <n v="4895010.0"/>
        <n v="-1361797.0"/>
        <n v="-1971229.0"/>
        <n v="-403098.0"/>
        <n v="-1098753.0"/>
        <n v="-6130361.0"/>
        <n v="1610077.0"/>
        <n v="1701987.0"/>
        <n v="-295120.0"/>
        <n v="-1009120.0"/>
        <n v="-214200.0"/>
        <n v="859439.0"/>
        <n v="920584.0"/>
        <n v="-73066.0"/>
        <n v="-346528.0"/>
        <n v="839459.0"/>
        <n v="2711717.0"/>
        <n v="-416047.0"/>
        <n v="20840.0"/>
        <n v="-1288652.0"/>
        <n v="-24606.0"/>
        <n v="-8634688.0"/>
        <n v="-58262.0"/>
        <n v="-54329.0"/>
        <n v="-303450.0"/>
        <n v="-295000.0"/>
        <n v="-3533072.0"/>
        <n v="-1872258.0"/>
        <n v="-1232865.0"/>
        <n v="-1410000.0"/>
        <n v="-1171569.0"/>
        <n v="-1888267.0"/>
        <n v="1869003.0"/>
        <n v="561701.0"/>
        <n v="-1357623.0"/>
        <n v="-2549203.0"/>
        <n v="-1427624.0"/>
        <n v="-1754955.0"/>
        <n v="-7999.0"/>
        <n v="-1611687.0"/>
        <n v="-556717.0"/>
        <n v="-27643.0"/>
        <n v="-1998615.0"/>
        <n v="-17002.0"/>
        <n v="-39990.0"/>
        <n v="2755197.0"/>
        <n v="-456980.0"/>
        <n v="-180057.0"/>
        <n v="-617398.0"/>
        <n v="-869990.0"/>
        <n v="-3300620.0"/>
        <n v="468850.0"/>
        <n v="183980.0"/>
        <n v="-25520.0"/>
        <n v="-48966.0"/>
        <n v="-4287361.0"/>
        <n v="-1.2483223E7"/>
        <n v="-535980.0"/>
        <n v="-3008764.0"/>
        <n v="-171919.0"/>
        <n v="-22512.0"/>
        <n v="-430001.0"/>
        <n v="1932997.0"/>
        <n v="-7572.0"/>
        <n v="-33832.0"/>
        <n v="-7440801.0"/>
        <n v="-5785479.0"/>
        <n v="315540.0"/>
        <n v="-60000.0"/>
        <n v="895348.0"/>
        <n v="89990.0"/>
        <n v="-76250.0"/>
        <n v="-2820000.0"/>
        <n v="-6557123.0"/>
        <n v="-3405647.0"/>
        <n v="-394193.0"/>
        <n v="457860.0"/>
        <n v="519990.0"/>
        <n v="174431.0"/>
        <n v="-90960.0"/>
        <n v="-326470.0"/>
        <n v="-44800.0"/>
        <n v="-373980.0"/>
        <n v="-640735.0"/>
        <n v="2981464.0"/>
        <n v="-529550.0"/>
        <n v="-373990.0"/>
        <n v="-1388477.0"/>
        <n v="-949990.0"/>
        <n v="-110450.0"/>
        <n v="-1517250.0"/>
        <n v="-149900.0"/>
        <n v="149900.0"/>
        <n v="-247496.0"/>
        <n v="-113800.0"/>
        <n v="-440299.0"/>
        <n v="-470038.0"/>
        <n v="-2045241.0"/>
        <n v="176293.0"/>
        <n v="-4808491.0"/>
        <n v="-1009970.0"/>
        <n v="-844046.0"/>
        <n v="-23993.0"/>
        <n v="1615779.0"/>
        <n v="-37471.0"/>
        <n v="-1399979.0"/>
        <n v="-1124379.0"/>
        <n v="-1122468.0"/>
        <n v="-287885.0"/>
        <n v="-3356163.0"/>
        <n v="-1707540.0"/>
        <n v="-8715404.0"/>
        <n v="-1537341.0"/>
        <n v="-80000.0"/>
        <n v="-585795.0"/>
        <n v="-7494593.0"/>
        <n v="865506.0"/>
        <n v="-283980.0"/>
        <n v="-1175225.0"/>
        <n v="-106395.0"/>
        <n v="-569689.0"/>
        <n v="373853.0"/>
        <n v="-3551760.0"/>
        <n v="3356163.0"/>
        <n v="-229970.0"/>
        <n v="-1100435.0"/>
        <n v="-241679.0"/>
        <n v="470038.0"/>
        <n v="373980.0"/>
        <n v="328389.0"/>
        <n v="21420.0"/>
        <n v="-5877842.0"/>
        <n v="-8682.0"/>
        <n v="-1339432.0"/>
        <n v="288832.0"/>
        <n v="31980.0"/>
        <n v="-385790.0"/>
        <n v="-63980.0"/>
        <n v="-198400.0"/>
        <n v="-606900.0"/>
        <n v="-4990.0"/>
        <n v="-1441743.0"/>
        <n v="-590428.0"/>
        <n v="-346879.0"/>
        <n v="-58023.0"/>
        <n v="-158384.0"/>
        <n v="1985887.0"/>
        <n v="859418.0"/>
        <n v="-27390.0"/>
        <n v="-1949656.0"/>
        <n v="-1964888.0"/>
        <n v="-471169.0"/>
        <n v="1289160.0"/>
        <n v="-457099.0"/>
        <n v="-886808.0"/>
        <n v="-259990.0"/>
        <n v="-278390.0"/>
        <n v="-249240.0"/>
        <n v="-897010.0"/>
        <n v="-1901180.0"/>
        <n v="-468622.0"/>
        <n v="-158820.0"/>
        <n v="3418144.0"/>
        <n v="1388397.0"/>
        <n v="-421393.0"/>
        <n v="-1714014.0"/>
        <n v="-26366.0"/>
        <n v="-23748.0"/>
        <n v="-14539.0"/>
        <n v="-1877872.0"/>
        <n v="346879.0"/>
        <n v="8682.0"/>
        <n v="-99979.0"/>
        <n v="-158980.0"/>
        <n v="-183900.0"/>
        <n v="183900.0"/>
        <n v="-349574.0"/>
        <n v="-1315681.0"/>
        <n v="1395170.0"/>
        <n v="129010.0"/>
        <n v="-85342.0"/>
        <n v="-598980.0"/>
        <n v="-248935.0"/>
        <n v="-506940.0"/>
        <n v="-59980.0"/>
        <n v="6424.0"/>
        <n v="-12842.0"/>
        <n v="-1900003.0"/>
        <n v="-633980.0"/>
        <n v="579991.0"/>
        <n v="-540.0"/>
        <n v="60008.0"/>
        <n v="-3513.0"/>
        <n v="-287760.0"/>
        <n v="-326980.0"/>
        <n v="-9729.0"/>
        <n v="-6000.0"/>
        <n v="-27230.0"/>
        <n v="-922250.0"/>
        <n v="-1359897.0"/>
        <n v="4822916.0"/>
        <n v="-979900.0"/>
        <n v="33327.0"/>
        <n v="-590000.0"/>
        <n v="-311500.0"/>
        <n v="-162780.0"/>
        <n v="-361689.0"/>
        <n v="-29738.0"/>
        <n v="-1263970.0"/>
        <n v="-26985.0"/>
        <n v="-279941.0"/>
        <n v="-542970.0"/>
        <n v="-7800.0"/>
        <n v="-1374980.0"/>
        <n v="-57881.0"/>
        <n v="-85374.0"/>
        <n v="77124.0"/>
        <n v="-466388.0"/>
        <n v="-5.0"/>
        <n v="-571350.0"/>
        <n v="-1610314.0"/>
        <n v="-1935867.0"/>
        <n v="1935867.0"/>
        <n v="571350.0"/>
        <n v="-1400990.0"/>
        <n v="-91957.0"/>
        <n v="-1782000.0"/>
        <n v="-83300.0"/>
        <n v="2199000.0"/>
        <n v="-2739742.0"/>
        <n v="-1.0111143E7"/>
        <n v="-18654.0"/>
        <n v="-45990.0"/>
        <n v="-1500.0"/>
        <n v="-1475814.0"/>
        <n v="-4734713.0"/>
        <n v="-9618.0"/>
        <n v="-8173402.0"/>
        <n v="8173402.0"/>
        <n v="-31333.0"/>
        <n v="-36300.0"/>
        <n v="-94141.0"/>
        <n v="31333.0"/>
        <n v="36300.0"/>
        <n v="-684919.0"/>
        <n v="-3051148.0"/>
        <n v="-248715.0"/>
        <n v="-61856.0"/>
        <n v="-950590.0"/>
        <n v="-2599961.0"/>
        <n v="-289427.0"/>
        <n v="-294360.0"/>
        <n v="-3674972.0"/>
        <n v="-305990.0"/>
        <n v="-53980.0"/>
        <n v="1315681.0"/>
        <n v="-319853.0"/>
        <n v="319853.0"/>
        <n v="135580.0"/>
        <n v="209970.0"/>
        <n v="-1082648.0"/>
        <n v="-300926.0"/>
        <n v="319967.0"/>
        <n v="-3.0"/>
        <n v="-89271.0"/>
        <n v="-383859.0"/>
        <n v="1569947.0"/>
        <n v="1000.0"/>
        <n v="500.0"/>
        <n v="-533120.0"/>
        <n v="-51884.0"/>
        <n v="-493680.0"/>
        <n v="-98790.0"/>
        <n v="-320747.0"/>
        <n v="-174331.0"/>
        <n v="-722980.0"/>
        <n v="-719673.0"/>
        <n v="-377859.0"/>
        <n v="-1653940.0"/>
        <n v="-3371437.0"/>
        <n v="30464.0"/>
        <n v="38818.0"/>
        <n v="2933950.0"/>
        <n v="-2730118.0"/>
        <n v="230850.0"/>
        <n v="-53981.0"/>
        <n v="53981.0"/>
        <n v="-105710.0"/>
        <n v="-113539.0"/>
        <n v="396.0"/>
        <n v="-74490.0"/>
        <n v="-98360.0"/>
        <n v="-571590.0"/>
        <n v="98790.0"/>
        <n v="-165919.0"/>
        <n v="-727980.0"/>
        <n v="-119.0"/>
        <n v="14193.0"/>
        <n v="-3225961.0"/>
        <n v="8.0"/>
        <n v="-184025.0"/>
        <n v="-170989.0"/>
        <n v="-1711420.0"/>
        <n v="-231880.0"/>
        <n v="-157980.0"/>
        <n v="-509940.0"/>
        <n v="-23205.0"/>
        <n v="-163968.0"/>
        <n v="163968.0"/>
        <n v="-84990.0"/>
        <n v="-107695.0"/>
        <n v="-17289.0"/>
        <n v="33257.0"/>
        <n v="-3230832.0"/>
        <n v="-327831.0"/>
        <n v="-152980.0"/>
        <n v="-67480.0"/>
        <n v="-34650.0"/>
        <n v="-51949.0"/>
        <n v="-405990.0"/>
        <n v="-1071000.0"/>
        <n v="-143960.0"/>
        <n v="-3599524.0"/>
        <n v="3599524.0"/>
        <n v="-1362550.0"/>
        <n v="-1199984.0"/>
        <n v="-13691.0"/>
        <n v="-1309000.0"/>
        <n v="799991.0"/>
        <n v="-594810.0"/>
        <n v="-93010.0"/>
        <n v="-5990.0"/>
        <n v="-1253980.0"/>
        <n v="7800.0"/>
        <n v="20000.0"/>
        <n v="660282.0"/>
        <n v="-491946.0"/>
        <n v="-6990.0"/>
        <n v="-5236.0"/>
        <n v="-107461.0"/>
        <n v="-5981.0"/>
        <n v="-3496.0"/>
        <n v="5981.0"/>
        <n v="610696.0"/>
        <n v="-93392.0"/>
        <n v="-46696.0"/>
        <n v="94176.0"/>
        <n v="47088.0"/>
        <n v="1745.0"/>
        <n v="171274.0"/>
        <n v="-223979.0"/>
        <n v="-629991.0"/>
        <n v="-17731.0"/>
        <n v="-519990.0"/>
        <n v="-107699.0"/>
        <n v="107699.0"/>
        <n v="-101941.0"/>
        <n v="-39981.0"/>
        <n v="-14970.0"/>
        <n v="-86883.0"/>
        <n v="-156980.0"/>
        <n v="-428281.0"/>
        <n v="-117810.0"/>
        <n v="-1329990.0"/>
        <n v="-308970.0"/>
        <n v="10030.0"/>
        <n v="1953.0"/>
        <n v="1433.0"/>
        <n v="-4118203.0"/>
        <n v="4118203.0"/>
        <n v="208374.0"/>
        <n v="-470978.0"/>
        <n v="-27018.0"/>
        <n v="-3149972.0"/>
        <n v="-911990.0"/>
        <n v="-130500.0"/>
        <n v="635778.0"/>
        <n v="304327.0"/>
        <n v="-22171.0"/>
        <n v="73440.0"/>
        <n v="7610.0"/>
        <n v="36660.0"/>
        <n v="24352.0"/>
        <n v="1169990.0"/>
        <n v="31850.0"/>
        <n v="-53149.0"/>
        <n v="-158968.0"/>
        <n v="1269738.0"/>
        <n v="3069871.0"/>
        <n v="-2618000.0"/>
        <n v="1344971.0"/>
        <n v="-54056.0"/>
        <n v="-689991.0"/>
        <n v="-1583980.0"/>
        <n v="-1579989.0"/>
        <n v="152308.0"/>
        <n v="-1169990.0"/>
        <n v="-1366989.0"/>
        <n v="1366989.0"/>
        <n v="-351660.0"/>
        <n v="-717930.0"/>
        <n v="8171.0"/>
        <n v="1256640.0"/>
        <n v="-566225.0"/>
        <n v="-209940.0"/>
        <n v="-6.0"/>
        <n v="-188520.0"/>
        <n v="426062.0"/>
        <n v="14880.0"/>
        <n v="499990.0"/>
        <n v="-1035490.0"/>
        <n v="-205608.0"/>
        <n v="205608.0"/>
        <n v="-116071.0"/>
        <n v="17235.0"/>
        <n v="3019399.0"/>
        <n v="-2490188.0"/>
        <n v="150245.0"/>
        <n v="-4474174.0"/>
        <n v="-1976085.0"/>
        <n v="1976085.0"/>
        <n v="-192900.0"/>
        <n v="192900.0"/>
        <n v="28000.0"/>
        <n v="-5001.0"/>
        <n v="46324.0"/>
        <n v="99570.0"/>
        <n v="-1831813.0"/>
        <n v="3225007.0"/>
        <n v="1831813.0"/>
        <n v="-4814830.0"/>
        <n v="4814830.0"/>
        <n v="64986.0"/>
        <n v="58523.0"/>
        <n v="-959300.0"/>
        <n v="5.0"/>
        <n v="1009670.0"/>
        <n v="729980.0"/>
        <n v="-1.9236422E7"/>
        <n v="706151.0"/>
        <n v="-970802.0"/>
        <n v="970802.0"/>
        <n v="332035.0"/>
        <n v="849980.0"/>
        <n v="1019954.0"/>
        <n v="959300.0"/>
        <n v="-46519.0"/>
        <n v="-627461.0"/>
        <n v="-2257304.0"/>
        <n v="-69901.0"/>
        <n v="749990.0"/>
        <n v="-4388951.0"/>
        <n v="4388951.0"/>
        <n v="5990.0"/>
        <n v="-21420.0"/>
        <n v="503973.0"/>
        <n v="298980.0"/>
        <n v="254992.0"/>
        <n v="3989.0"/>
        <n v="70.0"/>
        <n v="367521.0"/>
        <n v="-367522.0"/>
        <n v="399727.0"/>
        <n v="2.1100374E7"/>
        <n v="15186.0"/>
        <n v="-6447206.0"/>
        <n v="6447206.0"/>
        <n v="-1531073.0"/>
        <n v="119992.0"/>
        <n v="524963.0"/>
        <n v="-345433.0"/>
        <n v="-10770.0"/>
        <n v="-5639886.0"/>
        <n v="5639886.0"/>
        <n v="7094.0"/>
        <n v="82931.0"/>
        <n v="-26276.0"/>
        <n v="26276.0"/>
        <n v="10.0"/>
        <n v="1303158.0"/>
        <n v="-1.4655493E7"/>
        <n v="-239904.0"/>
        <n v="239904.0"/>
        <n v="252054.0"/>
        <n v="1.4655493E7"/>
        <n v="345433.0"/>
        <n v="81040.0"/>
        <n v="-270.0"/>
        <n v="1765.0"/>
        <n v="18700.0"/>
        <n v="27782.0"/>
        <n v="-894390.0"/>
        <n v="-6444885.0"/>
        <n v="1.9326402E7"/>
        <n v="-19960.0"/>
        <n v="1531073.0"/>
        <n v="-267977.0"/>
        <n v="-207539.0"/>
        <n v="179900.0"/>
        <n v="-116135.0"/>
        <n v="-6066403.0"/>
        <n v="6066403.0"/>
        <n v="412119.0"/>
        <n v="18980.0"/>
        <n v="309980.0"/>
        <n v="149990.0"/>
        <n v="-37.0"/>
        <n v="969970.0"/>
        <n v="209990.0"/>
        <n v="1298928.0"/>
        <n v="-2236587.0"/>
        <n v="2236587.0"/>
        <n v="22460.0"/>
        <n v="3169.0"/>
        <n v="188901.0"/>
        <n v="-1560.0"/>
        <n v="-247520.0"/>
        <n v="-244153.0"/>
        <n v="-379848.0"/>
        <n v="-209440.0"/>
        <n v="2120735.0"/>
        <n v="3999.0"/>
        <n v="-95000.0"/>
        <n v="95000.0"/>
        <n v="1649968.0"/>
        <n v="-423640.0"/>
        <n v="299809.0"/>
        <n v="194876.0"/>
        <n v="-164625.0"/>
        <n v="565880.0"/>
        <n v="-456900.0"/>
        <n v="-696650.0"/>
        <n v="-35630.0"/>
        <n v="263940.0"/>
        <n v="188970.0"/>
        <n v="105.0"/>
        <n v="3990.0"/>
        <n v="35630.0"/>
        <n v="1238350.0"/>
        <n v="-1079519.0"/>
        <n v="-286093.0"/>
        <n v="696650.0"/>
        <n v="-221476.0"/>
        <n v="18156.0"/>
        <n v="221476.0"/>
        <n v="90.0"/>
        <n v="11787.0"/>
        <n v="803980.0"/>
        <n v="-679413.0"/>
        <n v="-1113056.0"/>
        <n v="164625.0"/>
        <n v="679414.0"/>
        <n v="9604471.0"/>
        <n v="1113056.0"/>
        <n v="227977.0"/>
        <n v="-2.0"/>
        <n v="529990.0"/>
        <n v="1275742.0"/>
        <n v="-155990.0"/>
        <n v="-415980.0"/>
        <n v="4990.0"/>
        <n v="-1008961.0"/>
        <n v="-53943.0"/>
        <n v="481.0"/>
        <n v="-2048073.0"/>
        <n v="-361165.0"/>
        <n v="2048073.0"/>
        <n v="361165.0"/>
        <n v="589060.0"/>
        <n v="29350.0"/>
        <n v="-271840.0"/>
        <n v="269843.0"/>
        <n v="-269843.0"/>
        <n v="-127300.0"/>
        <n v="-584.0"/>
        <n v="-139990.0"/>
        <n v="-967501.0"/>
        <n v="80000.0"/>
        <n v="-28003.0"/>
        <n v="-7000.0"/>
        <n v="759601.0"/>
        <n v="-204990.0"/>
        <n v="153980.0"/>
        <n v="204990.0"/>
        <n v="-290000.0"/>
        <n v="-570000.0"/>
        <n v="570000.0"/>
        <n v="-203980.0"/>
        <n v="64591.0"/>
        <n v="203980.0"/>
        <n v="-514980.0"/>
        <n v="-287985.0"/>
        <n v="-90475.0"/>
        <n v="-722241.0"/>
        <n v="514980.0"/>
        <n v="90475.0"/>
        <n v="722241.0"/>
        <n v="189900.0"/>
        <n v="-1231869.0"/>
        <n v="30000.0"/>
        <n v="569700.0"/>
        <n v="30.0"/>
        <n v="6.0"/>
        <n v="1231869.0"/>
        <n v="-3186166.0"/>
        <n v="-1040000.0"/>
        <n v="3186166.0"/>
        <n v="1040000.0"/>
        <n v="102.0"/>
        <n v="1279833.0"/>
        <n v="-1164970.0"/>
        <n v="-138823.0"/>
        <n v="138823.0"/>
        <n v="1099990.0"/>
        <n v="13841.0"/>
        <n v="-154950.0"/>
        <n v="-300000.0"/>
        <n v="-1950001.0"/>
        <n v="1950001.0"/>
        <n v="-49990.0"/>
        <n v="-312000.0"/>
        <n v="79992.0"/>
        <n v="-26300.0"/>
        <n v="49990.0"/>
        <n v="1619449.0"/>
        <n v="-471980.0"/>
        <n v="-189900.0"/>
        <n v="-133541.0"/>
        <n v="949989.0"/>
        <n v="-703980.0"/>
        <n v="253970.0"/>
        <n v="269990.0"/>
        <n v="-347980.0"/>
        <n v="-154000.0"/>
        <n v="471980.0"/>
        <n v="-164793.0"/>
        <n v="137.0"/>
        <n v="399950.0"/>
        <n v="1835880.0"/>
        <n v="-1855564.0"/>
        <n v="-1775870.0"/>
        <n v="762976.0"/>
        <n v="493823.0"/>
        <n v="598765.0"/>
        <n v="-1279833.0"/>
        <n v="-130331.0"/>
        <n v="35993.0"/>
        <n v="4791001.0"/>
        <n v="-35993.0"/>
        <n v="-190400.0"/>
        <n v="369990.0"/>
        <n v="305950.0"/>
        <n v="82900.0"/>
        <n v="-82900.0"/>
        <n v="-66979.0"/>
        <n v="3000.0"/>
        <n v="-496990.0"/>
        <n v="-175980.0"/>
        <n v="201.0"/>
        <n v="105419.0"/>
        <n v="-16080.0"/>
        <n v="-75220.0"/>
        <n v="-2080215.0"/>
        <n v="147820.0"/>
        <n v="3206704.0"/>
        <n v="-269875.0"/>
        <n v="-812440.0"/>
        <n v="-317981.0"/>
        <n v="504003.0"/>
        <n v="1020720.0"/>
        <n v="203416.0"/>
        <n v="-83227.0"/>
        <n v="-1080660.0"/>
        <n v="-1161330.0"/>
        <n v="9466883.0"/>
        <n v="405763.0"/>
        <n v="-414475.0"/>
        <n v="875928.0"/>
        <n v="106806.0"/>
        <n v="41716.0"/>
        <n v="879821.0"/>
        <n v="-739598.0"/>
        <n v="-689468.0"/>
        <n v="6000.0"/>
        <n v="144844.0"/>
        <n v="-1255361.0"/>
        <n v="-41364.0"/>
        <n v="-500020.0"/>
        <n v="80.0"/>
        <n v="441590.0"/>
        <n v="49.0"/>
        <n v="-276209.0"/>
        <n v="-621469.0"/>
        <n v="-5485863.0"/>
        <n v="-275000.0"/>
        <n v="275000.0"/>
        <n v="-53592.0"/>
        <n v="-1383970.0"/>
        <n v="154000.0"/>
        <n v="-1305940.0"/>
        <n v="1305940.0"/>
        <n v="-1399960.0"/>
        <n v="1399960.0"/>
        <n v="-1105267.0"/>
        <n v="110941.0"/>
        <n v="194582.0"/>
        <n v="-3544678.0"/>
        <n v="-236180.0"/>
        <n v="-841502.0"/>
        <n v="3798367.0"/>
        <n v="181720.0"/>
        <n v="-174242.0"/>
        <n v="-9000.0"/>
        <n v="-3081064.0"/>
        <n v="-322980.0"/>
        <n v="-318920.0"/>
        <n v="53592.0"/>
        <n v="-1762569.0"/>
        <n v="-4075815.0"/>
        <n v="-3373214.0"/>
        <n v="270.0"/>
        <n v="151992.0"/>
        <n v="148980.0"/>
        <n v="-148980.0"/>
        <n v="-1782813.0"/>
        <n v="-2475720.0"/>
        <n v="-2731074.0"/>
        <n v="-749970.0"/>
        <n v="457.0"/>
        <n v="-248975.0"/>
        <n v="-533633.0"/>
        <n v="-862798.0"/>
        <n v="-1443869.0"/>
        <n v="188244.0"/>
        <n v="330908.0"/>
        <n v="-547050.0"/>
        <n v="-169480.0"/>
        <n v="-179486.0"/>
        <n v="-2728399.0"/>
        <n v="-2120543.0"/>
        <n v="169480.0"/>
        <n v="-4047461.0"/>
        <n v="-33986.0"/>
        <n v="-179744.0"/>
        <n v="3325097.0"/>
        <n v="271979.0"/>
        <n v="-880243.0"/>
        <n v="-7595.0"/>
        <n v="-147942.0"/>
        <n v="-143970.0"/>
        <n v="-39258.0"/>
        <n v="-647848.0"/>
        <n v="1040402.0"/>
        <n v="9500.0"/>
        <n v="-131970.0"/>
        <n v="-223930.0"/>
        <n v="-330000.0"/>
        <n v="10490.0"/>
        <n v="-2380000.0"/>
        <n v="400.0"/>
        <n v="776980.0"/>
        <n v="223930.0"/>
      </sharedItems>
    </cacheField>
    <cacheField name="fecha2" databaseField="0">
      <fieldGroup base="3">
        <rangePr autoStart="0" autoEnd="0" groupBy="years" startDate="2020-11-24T00:00:00Z" endDate="2026-04-11T00:00:00Z"/>
        <groupItems>
          <s v="&lt;11/24/20"/>
          <s v="120"/>
          <s v="121"/>
          <s v="122"/>
          <s v="123"/>
          <s v="124"/>
          <s v="125"/>
          <s v="126"/>
          <s v="&gt;04/11/26"/>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6375" sheet="Libredte"/>
  </cacheSource>
  <cacheFields>
    <cacheField name="Empresa" numFmtId="0">
      <sharedItems>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 LE CO"/>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constructora arky ltda"/>
        <s v="SAN ANTONIO TERMINAL INTERNACIONAL S A"/>
        <s v="FERRETERÃA HAMBURGO SPA"/>
        <s v="ECOTRANS SPA"/>
        <s v="INDIGAS SPA"/>
        <s v="TECH BOX SPA"/>
        <s v="IX COMERCIO CHILE SPA"/>
        <s v="COMERCIAL   ESTELLA  SPA"/>
        <s v="COMERCIALIZADORA E IMPORTADORA EL IMPERIO SPA"/>
        <s v="IMPORTADORA BPK LIMITADA"/>
        <s v="INVERSIONES INVERTIR SPA"/>
        <s v="GLOBAL KERRY SPA"/>
        <s v="SOCIEDAD COMERCIAL INFOSTORE LIMITADA"/>
        <s v="XIAOMI TECHNOLOGY CHILE SPA"/>
        <s v="BICE VIDA COMPAÃƒ'IA DE SEGUROS S.A."/>
        <s v="CERCANO SA"/>
        <s v="MXNS Chile"/>
        <s v="DP SISTEMAS Y AUTOMATIZACIONES SPA"/>
        <s v="MAIGAS COMERCIAL SA"/>
        <s v="JONATHAN FERNANDO ACEVEDO ROJAS"/>
        <s v="GRUPO AVEXA SPA"/>
        <s v="LE BISTROT DU VIET NAM LIMITADA"/>
        <s v="SERVICIOS FELLAY Y AMENABAR LTDA"/>
        <s v="MATRIZ IDEAS S.A."/>
        <s v="IMPORTADORA DCIC SPA"/>
        <s v="WELCU CHILE SPA"/>
        <s v="EEI SPA"/>
        <s v="COMERCIALIZADORA DE ART DE PROTECCION Y SEGURIDAD INDUSTRIAL MANQUEHUE LIMITADA"/>
        <s v="LB TECHNOLOGY SPA"/>
        <s v="QUALITY RUBBER S.A."/>
        <s v="MERIEUX NUTRISCIENCES CHILE SPA"/>
        <s v="DISTRIBUIDORA ULTRAPREMIUM SPA"/>
        <s v="OSHER CHILE SPA"/>
      </sharedItems>
    </cacheField>
    <cacheField name="Documento" numFmtId="0">
      <sharedItems>
        <s v="Factura electrÃ³nica"/>
        <s v="Factura no afecta o exenta electrÃ³nica"/>
        <s v="Nota de crÃ©dito electrÃ³nica"/>
        <s v="Nota de dÃ©bito electrÃ³nica"/>
      </sharedItems>
    </cacheField>
    <cacheField name="Folio" numFmtId="1">
      <sharedItems containsSemiMixedTypes="0" containsString="0"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2.5425455E7"/>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5511059.0"/>
        <n v="4157029.0"/>
        <n v="7231.0"/>
        <n v="499.0"/>
        <n v="1996346.0"/>
        <n v="5.4096694E7"/>
        <n v="2.9052008E7"/>
        <n v="632881.0"/>
        <n v="8553.0"/>
        <n v="5511171.0"/>
        <n v="7169.0"/>
        <n v="1253112.0"/>
        <n v="4157832.0"/>
        <n v="1.4437951E7"/>
        <n v="484979.0"/>
        <n v="5.4173756E7"/>
        <n v="1.4462455E7"/>
        <n v="26807.0"/>
        <n v="401410.0"/>
        <n v="142652.0"/>
        <n v="5.6941531E7"/>
        <n v="1.1812924E7"/>
        <n v="1256641.0"/>
        <n v="3.1782577E7"/>
        <n v="782.0"/>
        <n v="14884.0"/>
        <n v="5512068.0"/>
        <n v="819.0"/>
        <n v="485324.0"/>
        <n v="18315.0"/>
        <n v="10592.0"/>
        <n v="51426.0"/>
        <n v="3896.0"/>
        <n v="68354.0"/>
        <n v="102876.0"/>
        <n v="2234224.0"/>
        <n v="4347.0"/>
        <n v="1997420.0"/>
        <n v="1997419.0"/>
        <n v="10043.0"/>
        <n v="17478.0"/>
        <n v="17479.0"/>
        <n v="50.0"/>
        <n v="21730.0"/>
        <n v="21728.0"/>
        <n v="21734.0"/>
        <n v="21729.0"/>
        <n v="21732.0"/>
        <n v="21735.0"/>
        <n v="21733.0"/>
        <n v="21731.0"/>
        <n v="26822.0"/>
        <n v="51467.0"/>
        <n v="17480.0"/>
        <n v="274674.0"/>
        <n v="43550.0"/>
        <n v="1.4513759E7"/>
        <n v="1253480.0"/>
        <n v="1253478.0"/>
        <n v="1.0753737E7"/>
        <n v="2235.0"/>
        <n v="5.4327363E7"/>
        <n v="32516.0"/>
        <n v="32517.0"/>
        <n v="11283.0"/>
        <n v="11286.0"/>
        <n v="11285.0"/>
        <n v="5513567.0"/>
        <n v="828.0"/>
        <n v="827.0"/>
        <n v="829.0"/>
        <n v="11216.0"/>
        <n v="14893.0"/>
        <n v="831.0"/>
        <n v="830.0"/>
        <n v="892044.0"/>
        <n v="1447780.0"/>
        <n v="3.7185104E7"/>
        <n v="415285.0"/>
        <n v="6649.0"/>
        <n v="6650.0"/>
        <n v="6654.0"/>
        <n v="10608.0"/>
        <n v="10609.0"/>
        <n v="457.0"/>
        <n v="458.0"/>
        <n v="633017.0"/>
        <n v="5514464.0"/>
        <n v="5514434.0"/>
        <n v="3016.0"/>
        <n v="14894.0"/>
        <n v="11223.0"/>
        <n v="2532.0"/>
        <n v="2246.0"/>
        <n v="633052.0"/>
        <n v="5683.0"/>
        <n v="1259569.0"/>
        <n v="26840.0"/>
        <n v="11575.0"/>
        <n v="27811.0"/>
        <n v="2827.0"/>
        <n v="43770.0"/>
        <n v="3524759.0"/>
        <n v="32568.0"/>
        <n v="11329.0"/>
        <n v="103294.0"/>
        <n v="1259618.0"/>
        <n v="5.2707976E7"/>
        <n v="2.5956254E7"/>
        <n v="18138.0"/>
        <n v="682.0"/>
        <n v="5515544.0"/>
        <n v="7185.0"/>
        <n v="4358.0"/>
        <n v="11590.0"/>
        <n v="3017.0"/>
        <n v="339506.0"/>
        <n v="10619.0"/>
        <n v="10618.0"/>
        <n v="32628.0"/>
        <n v="14911.0"/>
        <n v="17945.0"/>
        <n v="26851.0"/>
        <n v="14915.0"/>
        <n v="5415.0"/>
        <n v="892442.0"/>
        <n v="864822.0"/>
        <n v="283961.0"/>
        <n v="2006869.0"/>
        <n v="2006895.0"/>
        <n v="2.9246097E7"/>
        <n v="24012.0"/>
        <n v="7138.0"/>
        <n v="844333.0"/>
        <n v="416423.0"/>
        <n v="7648182.0"/>
        <n v="10623.0"/>
        <n v="1259767.0"/>
        <n v="13491.0"/>
        <n v="892578.0"/>
        <n v="69243.0"/>
        <n v="2964259.0"/>
        <n v="14896.0"/>
        <n v="2007519.0"/>
        <n v="1.44953878E8"/>
        <n v="2362.0"/>
        <n v="2235522.0"/>
        <n v="3.7189069E7"/>
        <n v="33040.0"/>
        <n v="1.1366163E7"/>
        <n v="5511522.0"/>
        <n v="244.0"/>
        <n v="6690.0"/>
        <n v="6691.0"/>
        <n v="6692.0"/>
        <n v="687.0"/>
        <n v="465.0"/>
        <n v="633219.0"/>
        <n v="32737.0"/>
        <n v="5517816.0"/>
        <n v="1452753.0"/>
        <n v="10630.0"/>
        <n v="10631.0"/>
        <n v="5518297.0"/>
        <n v="5.4420978E7"/>
        <n v="7032.0"/>
        <n v="19095.0"/>
        <n v="1.4564503E7"/>
        <n v="1259939.0"/>
        <n v="1259962.0"/>
        <n v="892919.0"/>
        <n v="1262615.0"/>
        <n v="489791.0"/>
        <n v="635796.0"/>
        <n v="21961.0"/>
        <n v="21959.0"/>
        <n v="21962.0"/>
        <n v="21960.0"/>
        <n v="32883.0"/>
        <n v="26874.0"/>
        <n v="841.0"/>
        <n v="842.0"/>
        <n v="3.7191467E7"/>
        <n v="417717.0"/>
        <n v="2493871.0"/>
        <n v="5170803.0"/>
        <n v="1.3717714E7"/>
        <n v="1260032.0"/>
        <n v="1260031.0"/>
        <n v="567578.0"/>
        <n v="5.4512117E7"/>
        <n v="1.4606323E7"/>
        <n v="635880.0"/>
        <n v="3.71922E7"/>
        <n v="2009875.0"/>
        <n v="6705.0"/>
        <n v="10649.0"/>
        <n v="103741.0"/>
        <n v="11445.0"/>
        <n v="26882.0"/>
        <n v="792.0"/>
        <n v="5519062.0"/>
        <n v="38421.0"/>
        <n v="52.0"/>
        <n v="11464.0"/>
        <n v="1264583.0"/>
        <n v="14944.0"/>
        <n v="893290.0"/>
        <n v="5547192.0"/>
        <n v="5547200.0"/>
        <n v="1.2046087E7"/>
        <n v="1.2046096E7"/>
        <n v="279437.0"/>
        <n v="4644.0"/>
        <n v="101875.0"/>
        <n v="2010502.0"/>
        <n v="44125.0"/>
        <n v="46611.0"/>
        <n v="3123.0"/>
        <n v="1264645.0"/>
        <n v="51883.0"/>
        <n v="51882.0"/>
        <n v="1.0792921E7"/>
        <n v="70077.0"/>
        <n v="5.4657091E7"/>
        <n v="1.4661163E7"/>
        <n v="6721.0"/>
        <n v="848.0"/>
        <n v="143720.0"/>
        <n v="3.719525E7"/>
        <n v="2494151.0"/>
        <n v="5171298.0"/>
        <n v="6723.0"/>
        <n v="14950.0"/>
        <n v="5548699.0"/>
        <n v="5.467092E7"/>
        <n v="419013.0"/>
        <n v="351.0"/>
        <n v="10661.0"/>
        <n v="26895.0"/>
        <n v="63662.0"/>
        <n v="893531.0"/>
        <n v="2895.0"/>
        <n v="5.4678906E7"/>
        <n v="18452.0"/>
        <n v="1.4527217E8"/>
        <n v="3213.0"/>
        <n v="12117.0"/>
        <n v="5549267.0"/>
        <n v="70294.0"/>
        <n v="1.4674231E7"/>
        <n v="851.0"/>
        <n v="133915.0"/>
        <n v="2296.0"/>
        <n v="22009.0"/>
        <n v="22010.0"/>
        <n v="22011.0"/>
        <n v="14963.0"/>
        <n v="5550408.0"/>
        <n v="5.2774023E7"/>
        <n v="144001.0"/>
        <n v="1264887.0"/>
        <n v="355.0"/>
        <n v="3593010.0"/>
        <n v="11775.0"/>
        <n v="1264922.0"/>
        <n v="741.0"/>
        <n v="70628.0"/>
        <n v="420337.0"/>
        <n v="420335.0"/>
        <n v="420336.0"/>
        <n v="420334.0"/>
        <n v="876036.0"/>
        <n v="10696.0"/>
        <n v="636157.0"/>
        <n v="636158.0"/>
        <n v="7192.0"/>
        <n v="7702084.0"/>
        <n v="7193.0"/>
        <n v="26907.0"/>
        <n v="1.3078811E7"/>
        <n v="112498.0"/>
        <n v="112499.0"/>
        <n v="112500.0"/>
        <n v="112501.0"/>
        <n v="5552764.0"/>
        <n v="1.470171E7"/>
        <n v="1167905.0"/>
        <n v="5552902.0"/>
        <n v="1265086.0"/>
        <n v="6753.0"/>
        <n v="421261.0"/>
        <n v="2013984.0"/>
        <n v="26910.0"/>
        <n v="33496.0"/>
        <n v="5821903.0"/>
        <n v="5516267.0"/>
        <n v="988557.0"/>
        <n v="10711.0"/>
        <n v="77533.0"/>
        <n v="6762.0"/>
        <n v="18357.0"/>
        <n v="11809.0"/>
        <n v="11810.0"/>
        <n v="7901.0"/>
        <n v="7902.0"/>
        <n v="27838.0"/>
        <n v="103942.0"/>
        <n v="5554099.0"/>
        <n v="5820.0"/>
        <n v="5821.0"/>
        <n v="2014812.0"/>
        <n v="2.5980524E7"/>
        <n v="22146.0"/>
        <n v="22147.0"/>
        <n v="22148.0"/>
        <n v="10719.0"/>
        <n v="10720.0"/>
        <n v="421900.0"/>
        <n v="297.0"/>
        <n v="26917.0"/>
        <n v="494756.0"/>
        <n v="28290.0"/>
        <n v="3257.0"/>
        <n v="1271424.0"/>
        <n v="14999.0"/>
        <n v="6764.0"/>
        <n v="5554611.0"/>
        <n v="3573121.0"/>
        <n v="5.4838939E7"/>
        <n v="1.4740003E7"/>
        <n v="5.7297028E7"/>
        <n v="52178.0"/>
        <n v="2272705.0"/>
        <n v="5.7369821E7"/>
        <n v="10726.0"/>
        <n v="1271461.0"/>
        <n v="11841.0"/>
        <n v="495232.0"/>
        <n v="7152995.0"/>
        <n v="10727.0"/>
        <n v="10728.0"/>
        <n v="894428.0"/>
        <n v="7155003.0"/>
        <n v="7155009.0"/>
        <n v="39393.0"/>
        <n v="283867.0"/>
        <n v="44639.0"/>
        <n v="10736.0"/>
        <n v="10735.0"/>
        <n v="18393.0"/>
        <n v="4915.0"/>
        <n v="11886.0"/>
        <n v="6781.0"/>
        <n v="636300.0"/>
        <n v="1.3333767E7"/>
        <n v="52338.0"/>
        <n v="3461.0"/>
        <n v="2016801.0"/>
        <n v="5.4990166E7"/>
        <n v="2226.0"/>
        <n v="5577466.0"/>
        <n v="11905.0"/>
        <n v="15005.0"/>
        <n v="2017242.0"/>
        <n v="287.0"/>
        <n v="5577743.0"/>
        <n v="5577702.0"/>
        <n v="7897.0"/>
        <n v="1.3337138E7"/>
        <n v="1.45865978E8"/>
        <n v="5577959.0"/>
        <n v="5577958.0"/>
        <n v="2239155.0"/>
        <n v="11037.0"/>
        <n v="18725.0"/>
        <n v="2017581.0"/>
        <n v="5.5009996E7"/>
        <n v="636322.0"/>
        <n v="104231.0"/>
        <n v="1271806.0"/>
        <n v="1271802.0"/>
        <n v="18468.0"/>
        <n v="18467.0"/>
        <n v="18470.0"/>
        <n v="18462.0"/>
        <n v="435372.0"/>
        <n v="49777.0"/>
        <n v="5843.0"/>
        <n v="5.322051E7"/>
        <n v="10155.0"/>
        <n v="2.6176097E7"/>
        <n v="3.2403341E7"/>
        <n v="3.7587396E7"/>
        <n v="3.7587394E7"/>
        <n v="3.7587395E7"/>
        <n v="37837.0"/>
        <n v="2018506.0"/>
        <n v="3651179.0"/>
        <n v="204260.0"/>
        <n v="18461.0"/>
        <n v="6623.0"/>
        <n v="15025.0"/>
        <n v="10774.0"/>
        <n v="1493.0"/>
        <n v="881908.0"/>
        <n v="421588.0"/>
        <n v="880.0"/>
        <n v="879.0"/>
        <n v="878.0"/>
        <n v="6802.0"/>
        <n v="7741416.0"/>
        <n v="5580708.0"/>
        <n v="777.0"/>
        <n v="7243.0"/>
        <n v="7244.0"/>
        <n v="1277570.0"/>
        <n v="11960.0"/>
        <n v="1.382429E7"/>
        <n v="1.3824291E7"/>
        <n v="637768.0"/>
        <n v="26937.0"/>
        <n v="5854355.0"/>
        <n v="895318.0"/>
        <n v="853205.0"/>
        <n v="3.7589273E7"/>
        <n v="3.7589274E7"/>
        <n v="3.7589272E7"/>
        <n v="11574.0"/>
        <n v="1.461413E8"/>
        <n v="7194598.0"/>
        <n v="2768.0"/>
        <n v="22243.0"/>
        <n v="22244.0"/>
        <n v="22245.0"/>
        <n v="11968.0"/>
        <n v="1.4614198E8"/>
        <n v="1233862.0"/>
        <n v="637775.0"/>
        <n v="887.0"/>
        <n v="3.7589942E7"/>
        <n v="1277750.0"/>
        <n v="1277752.0"/>
        <n v="889.0"/>
        <n v="890.0"/>
        <n v="888.0"/>
        <n v="77856.0"/>
        <n v="77848.0"/>
        <n v="77857.0"/>
        <n v="2487.0"/>
        <n v="3446.0"/>
        <n v="54655.0"/>
        <n v="5.5084043E7"/>
        <n v="2240519.0"/>
        <n v="1.2152892E7"/>
        <n v="5583241.0"/>
        <n v="5583272.0"/>
        <n v="5583271.0"/>
        <n v="854039.0"/>
        <n v="2240631.0"/>
        <n v="85379.0"/>
        <n v="11617.0"/>
        <n v="2021301.0"/>
        <n v="2604.0"/>
        <n v="2370.0"/>
        <n v="2.6512947E7"/>
        <n v="2157526.0"/>
        <n v="3585192.0"/>
        <n v="34217.0"/>
        <n v="34216.0"/>
        <n v="39749.0"/>
        <n v="1277944.0"/>
        <n v="1277945.0"/>
        <n v="5.5166528E7"/>
        <n v="28617.0"/>
        <n v="1.4881028E7"/>
        <n v="5419109.0"/>
        <n v="1.2239709E7"/>
        <n v="5.7541465E7"/>
        <n v="5.7574407E7"/>
        <n v="10789.0"/>
        <n v="637857.0"/>
        <n v="5584571.0"/>
        <n v="5584569.0"/>
        <n v="104431.0"/>
        <n v="1277979.0"/>
        <n v="12047.0"/>
        <n v="5855487.0"/>
        <n v="907.0"/>
        <n v="2.6198956E7"/>
        <n v="637871.0"/>
        <n v="911.0"/>
        <n v="910.0"/>
        <n v="3601856.0"/>
        <n v="5173887.0"/>
        <n v="5.7629239E7"/>
        <n v="10792.0"/>
        <n v="10793.0"/>
        <n v="1278041.0"/>
        <n v="17491.0"/>
        <n v="2607.0"/>
        <n v="2247.0"/>
        <n v="501151.0"/>
        <n v="3650.0"/>
        <n v="1.4931495E7"/>
        <n v="50241.0"/>
        <n v="2.6200516E7"/>
        <n v="26976.0"/>
        <n v="172.0"/>
        <n v="5018.0"/>
        <n v="2241680.0"/>
        <n v="100010.0"/>
        <n v="1912.0"/>
        <n v="13587.0"/>
        <n v="3348.0"/>
        <n v="39539.0"/>
        <n v="921.0"/>
        <n v="922.0"/>
        <n v="920.0"/>
        <n v="284879.0"/>
        <n v="2.6557772E7"/>
        <n v="216634.0"/>
        <n v="45246.0"/>
        <n v="4401.0"/>
        <n v="4398.0"/>
        <n v="4400.0"/>
        <n v="4399.0"/>
        <n v="5615167.0"/>
        <n v="1.3373043E7"/>
        <n v="23752.0"/>
        <n v="5.5334618E7"/>
        <n v="362.0"/>
        <n v="1.337814E7"/>
        <n v="2.6441832E7"/>
        <n v="2242422.0"/>
        <n v="2614.0"/>
        <n v="441460.0"/>
        <n v="5897.0"/>
        <n v="5896.0"/>
        <n v="36399.0"/>
        <n v="113951.0"/>
        <n v="113950.0"/>
        <n v="3.2792525E7"/>
        <n v="301.0"/>
      </sharedItems>
    </cacheField>
    <cacheField name="Fecha" numFmtId="165">
      <sharedItems containsSemiMixedTypes="0" containsDate="1" containsString="0">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2T00:00:00Z"/>
        <d v="2026-01-13T00:00:00Z"/>
        <d v="2026-01-14T00:00:00Z"/>
        <d v="2026-01-15T00:00:00Z"/>
        <d v="2026-01-16T00:00:00Z"/>
        <d v="2026-01-18T00:00:00Z"/>
        <d v="2026-01-19T00:00:00Z"/>
        <d v="2026-01-20T00:00:00Z"/>
        <d v="2026-01-21T00:00:00Z"/>
        <d v="2026-01-22T00:00:00Z"/>
        <d v="2026-01-23T00:00:00Z"/>
        <d v="2026-01-25T00:00:00Z"/>
        <d v="2026-01-26T00:00:00Z"/>
        <d v="2026-01-27T00:00:00Z"/>
        <d v="2026-01-28T00:00:00Z"/>
        <d v="2026-01-29T00:00:00Z"/>
        <d v="2026-01-30T00:00:00Z"/>
        <d v="2026-02-01T00:00:00Z"/>
        <d v="2026-02-02T00:00:00Z"/>
        <d v="2026-02-03T00:00:00Z"/>
        <d v="2026-02-04T00:00:00Z"/>
        <d v="2026-02-05T00:00:00Z"/>
        <d v="2026-02-06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9T00:00:00Z"/>
        <d v="2026-03-10T00:00:00Z"/>
        <d v="2026-03-11T00:00:00Z"/>
        <d v="2026-03-12T00:00:00Z"/>
        <d v="2026-03-13T00:00:00Z"/>
        <d v="2026-03-14T00:00:00Z"/>
        <d v="2026-03-16T00:00:00Z"/>
        <d v="2026-03-17T00:00:00Z"/>
        <d v="2026-03-18T00:00:00Z"/>
        <d v="2026-03-19T00:00:00Z"/>
        <d v="2026-03-20T00:00:00Z"/>
        <d v="2026-03-22T00:00:00Z"/>
        <d v="2026-03-23T00:00:00Z"/>
        <d v="2026-03-24T00:00:00Z"/>
        <d v="2026-03-25T00:00:00Z"/>
        <d v="2026-03-26T00:00:00Z"/>
        <d v="2026-03-27T00:00:00Z"/>
        <d v="2026-03-28T00:00:00Z"/>
        <d v="2026-03-30T00:00:00Z"/>
        <d v="2026-03-31T00:00:00Z"/>
        <d v="2026-04-01T00:00:00Z"/>
        <d v="2026-04-02T00:00:00Z"/>
        <d v="2026-04-03T00:00:00Z"/>
        <d v="2026-04-06T00:00:00Z"/>
        <d v="2026-04-07T00:00:00Z"/>
        <d v="2026-04-08T00:00:00Z"/>
        <d v="2026-04-09T00:00:00Z"/>
        <d v="2026-04-10T00:00:00Z"/>
      </sharedItems>
    </cacheField>
    <cacheField name=" Total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347980.0"/>
        <n v="13944.0"/>
        <n v="225000.0"/>
        <n v="1319990.0"/>
        <n v="143462.0"/>
        <n v="-471980.0"/>
        <n v="5343.0"/>
        <n v="285442.0"/>
        <n v="442680.0"/>
        <n v="353940.0"/>
        <n v="5414322.0"/>
        <n v="18650.0"/>
        <n v="118989.0"/>
        <n v="7955.0"/>
        <n v="3744.0"/>
        <n v="1188814.0"/>
        <n v="461793.0"/>
        <n v="192955.0"/>
        <n v="1020.0"/>
        <n v="-137.0"/>
        <n v="74980.0"/>
        <n v="-399950.0"/>
        <n v="250000.0"/>
        <n v="2550407.0"/>
        <n v="406980.0"/>
        <n v="204989.0"/>
        <n v="-1835880.0"/>
        <n v="272356.0"/>
        <n v="3512030.0"/>
        <n v="737800.0"/>
        <n v="1775870.0"/>
        <n v="263786.0"/>
        <n v="190400.0"/>
        <n v="-762976.0"/>
        <n v="-493823.0"/>
        <n v="295601.0"/>
        <n v="94231.0"/>
        <n v="483678.0"/>
        <n v="115682.0"/>
        <n v="95840.0"/>
        <n v="71761.0"/>
        <n v="42313.0"/>
        <n v="185106.0"/>
        <n v="2836908.0"/>
        <n v="5214838.0"/>
        <n v="-598765.0"/>
        <n v="208637.0"/>
        <n v="108756.0"/>
        <n v="1909836.0"/>
        <n v="8510.0"/>
        <n v="4615282.0"/>
        <n v="23128.0"/>
        <n v="435457.0"/>
        <n v="282560.0"/>
        <n v="61272.0"/>
        <n v="1570930.0"/>
        <n v="388800.0"/>
        <n v="625900.0"/>
        <n v="4791001.0"/>
        <n v="5271693.0"/>
        <n v="737986.0"/>
        <n v="26716.0"/>
        <n v="964852.0"/>
        <n v="1359461.0"/>
        <n v="114980.0"/>
        <n v="67177.0"/>
        <n v="131139.0"/>
        <n v="157992.0"/>
        <n v="288640.0"/>
        <n v="187461.0"/>
        <n v="437882.0"/>
        <n v="404899.0"/>
        <n v="775126.0"/>
        <n v="41569.0"/>
        <n v="4660673.0"/>
        <n v="-35993.0"/>
        <n v="-4791001.0"/>
        <n v="35993.0"/>
        <n v="116766.0"/>
        <n v="144000.0"/>
        <n v="2382360.0"/>
        <n v="3761771.0"/>
        <n v="146212.0"/>
        <n v="1307248.0"/>
        <n v="6205.0"/>
        <n v="309477.0"/>
        <n v="374963.0"/>
        <n v="4570701.0"/>
        <n v="50343.0"/>
        <n v="4664284.0"/>
        <n v="94260.0"/>
        <n v="108983.0"/>
        <n v="87899.0"/>
        <n v="1430980.0"/>
        <n v="1619373.0"/>
        <n v="705484.0"/>
        <n v="895980.0"/>
        <n v="399959.0"/>
        <n v="29938.0"/>
        <n v="2902679.0"/>
        <n v="179250.0"/>
        <n v="431862.0"/>
        <n v="426125.0"/>
        <n v="378600.0"/>
        <n v="305950.0"/>
        <n v="989971.0"/>
        <n v="-369990.0"/>
        <n v="-305950.0"/>
        <n v="191284.0"/>
        <n v="1.6720788E7"/>
        <n v="818460.0"/>
        <n v="356980.0"/>
        <n v="14284.0"/>
        <n v="2474600.0"/>
        <n v="454960.0"/>
        <n v="250994.0"/>
        <n v="534770.0"/>
        <n v="74590.0"/>
        <n v="314480.0"/>
        <n v="410980.0"/>
        <n v="912960.0"/>
        <n v="511331.0"/>
        <n v="397580.0"/>
        <n v="83981.0"/>
        <n v="170256.0"/>
        <n v="742290.0"/>
        <n v="-82900.0"/>
        <n v="82900.0"/>
        <n v="235923.0"/>
        <n v="104993.0"/>
        <n v="662312.0"/>
        <n v="968849.0"/>
        <n v="3995570.0"/>
        <n v="859762.0"/>
        <n v="95993.0"/>
        <n v="66979.0"/>
        <n v="15676.0"/>
        <n v="496990.0"/>
        <n v="1049949.0"/>
        <n v="175980.0"/>
        <n v="2960256.0"/>
        <n v="1982124.0"/>
        <n v="108960.0"/>
        <n v="979779.0"/>
        <n v="653458.0"/>
        <n v="47840.0"/>
        <n v="140472.0"/>
        <n v="146255.0"/>
        <n v="2599689.0"/>
        <n v="690293.0"/>
        <n v="84481.0"/>
        <n v="205980.0"/>
        <n v="206820.0"/>
        <n v="2096135.0"/>
        <n v="-83981.0"/>
        <n v="101215.0"/>
        <n v="337980.0"/>
        <n v="7971.0"/>
        <n v="3752.0"/>
        <n v="175991.0"/>
        <n v="479697.0"/>
        <n v="1349970.0"/>
        <n v="1699950.0"/>
        <n v="323950.0"/>
        <n v="78990.0"/>
        <n v="65938.0"/>
        <n v="715486.0"/>
        <n v="693068.0"/>
        <n v="184590.0"/>
        <n v="699989.0"/>
        <n v="73734.0"/>
        <n v="85935.0"/>
        <n v="604960.0"/>
        <n v="12990.0"/>
        <n v="91024.0"/>
        <n v="108661.0"/>
        <n v="2164991.0"/>
        <n v="1499950.0"/>
        <n v="1060530.0"/>
        <n v="1519832.0"/>
        <n v="4640910.0"/>
        <n v="3427111.0"/>
        <n v="1780062.0"/>
        <n v="3694583.0"/>
        <n v="142410.0"/>
        <n v="15503.0"/>
        <n v="227135.0"/>
        <n v="45056.0"/>
        <n v="1386961.0"/>
        <n v="41364.0"/>
        <n v="500020.0"/>
        <n v="1892870.0"/>
        <n v="1403970.0"/>
        <n v="135731.0"/>
        <n v="45196.0"/>
        <n v="259984.0"/>
        <n v="162890.0"/>
        <n v="86746.0"/>
        <n v="1243506.0"/>
        <n v="4253.0"/>
        <n v="1114900.0"/>
        <n v="405435.0"/>
        <n v="455838.0"/>
        <n v="-309990.0"/>
        <n v="131600.0"/>
        <n v="15920.0"/>
        <n v="3307919.0"/>
        <n v="427960.0"/>
        <n v="90370.0"/>
        <n v="180095.0"/>
        <n v="915970.0"/>
        <n v="19999.0"/>
        <n v="6163.0"/>
        <n v="511974.0"/>
        <n v="1024472.0"/>
        <n v="98941.0"/>
        <n v="56987.0"/>
        <n v="56989.0"/>
        <n v="379407.0"/>
        <n v="396470.0"/>
        <n v="269310.0"/>
        <n v="538620.0"/>
        <n v="9790833.0"/>
        <n v="14275.0"/>
        <n v="490255.0"/>
        <n v="308017.0"/>
        <n v="19890.0"/>
        <n v="276209.0"/>
        <n v="621469.0"/>
        <n v="5485863.0"/>
        <n v="32944.0"/>
        <n v="1153980.0"/>
        <n v="172744.0"/>
        <n v="39998.0"/>
        <n v="266980.0"/>
        <n v="1359961.0"/>
        <n v="757202.0"/>
        <n v="1079821.0"/>
        <n v="556690.0"/>
        <n v="140979.0"/>
        <n v="10392.0"/>
        <n v="344963.0"/>
        <n v="167921.0"/>
        <n v="128890.0"/>
        <n v="287974.0"/>
        <n v="959973.0"/>
        <n v="1690000.0"/>
        <n v="919000.0"/>
        <n v="4845173.0"/>
        <n v="124852.0"/>
        <n v="253940.0"/>
        <n v="275000.0"/>
        <n v="110000.0"/>
        <n v="1399960.0"/>
        <n v="295760.0"/>
        <n v="9500.0"/>
        <n v="563970.0"/>
        <n v="-275000.0"/>
        <n v="972818.0"/>
        <n v="689900.0"/>
        <n v="547019.0"/>
        <n v="703837.0"/>
        <n v="3631042.0"/>
        <n v="3447382.0"/>
        <n v="64778.0"/>
        <n v="294980.0"/>
        <n v="7968.0"/>
        <n v="3750.0"/>
        <n v="4916.0"/>
        <n v="419940.0"/>
        <n v="273431.0"/>
        <n v="1395.0"/>
        <n v="165984.0"/>
        <n v="374945.0"/>
        <n v="261108.0"/>
        <n v="101992.0"/>
        <n v="21192.0"/>
        <n v="392974.0"/>
        <n v="466626.0"/>
        <n v="177467.0"/>
        <n v="143435.0"/>
        <n v="10541.0"/>
        <n v="15612.0"/>
        <n v="11500.0"/>
        <n v="119984.0"/>
        <n v="191024.0"/>
        <n v="89531.0"/>
        <n v="296982.0"/>
        <n v="43176.0"/>
        <n v="201980.0"/>
        <n v="7151166.0"/>
        <n v="344229.0"/>
        <n v="103923.0"/>
        <n v="4972.0"/>
        <n v="1383970.0"/>
        <n v="785947.0"/>
        <n v="339959.0"/>
        <n v="1297953.0"/>
        <n v="559463.0"/>
        <n v="-154000.0"/>
        <n v="654980.0"/>
        <n v="594980.0"/>
        <n v="1040402.0"/>
        <n v="8687000.0"/>
        <n v="5252.0"/>
        <n v="31990.0"/>
        <n v="264970.0"/>
        <n v="37301.0"/>
        <n v="211960.0"/>
        <n v="143654.0"/>
        <n v="61980.0"/>
        <n v="365494.0"/>
        <n v="431974.0"/>
        <n v="189980.0"/>
        <n v="191174.0"/>
        <n v="557288.0"/>
        <n v="220000.0"/>
        <n v="106089.0"/>
        <n v="196500.0"/>
        <n v="116620.0"/>
        <n v="1305940.0"/>
        <n v="-1305940.0"/>
        <n v="79897.0"/>
        <n v="181720.0"/>
        <n v="3798367.0"/>
        <n v="631610.0"/>
        <n v="467800.0"/>
        <n v="6120.0"/>
        <n v="-1399960.0"/>
        <n v="201750.0"/>
        <n v="1105267.0"/>
        <n v="1.2156337E7"/>
        <n v="256144.0"/>
        <n v="37871.0"/>
        <n v="417762.0"/>
        <n v="73120.0"/>
        <n v="14318.0"/>
        <n v="3743578.0"/>
        <n v="644980.0"/>
        <n v="7872978.0"/>
        <n v="342500.0"/>
        <n v="3229804.0"/>
        <n v="4474480.0"/>
        <n v="-3798367.0"/>
        <n v="-181720.0"/>
        <n v="462201.0"/>
        <n v="277980.0"/>
        <n v="4218365.0"/>
        <n v="701609.0"/>
        <n v="201241.0"/>
        <n v="401560.0"/>
        <n v="354940.0"/>
        <n v="93446.0"/>
        <n v="215601.0"/>
        <n v="73367.0"/>
        <n v="319981.0"/>
        <n v="174242.0"/>
        <n v="291982.0"/>
        <n v="3081064.0"/>
        <n v="322980.0"/>
        <n v="208900.0"/>
        <n v="408800.0"/>
        <n v="-53592.0"/>
        <n v="1762569.0"/>
        <n v="4075815.0"/>
        <n v="3373214.0"/>
        <n v="240960.0"/>
        <n v="3475.0"/>
        <n v="1404970.0"/>
        <n v="-270.0"/>
        <n v="435980.0"/>
        <n v="427161.0"/>
        <n v="600789.0"/>
        <n v="288960.0"/>
        <n v="207811.0"/>
        <n v="699346.0"/>
        <n v="100079.0"/>
        <n v="-151992.0"/>
        <n v="31220.0"/>
        <n v="244686.0"/>
        <n v="-148980.0"/>
        <n v="148980.0"/>
        <n v="1782813.0"/>
        <n v="2475720.0"/>
        <n v="366996.0"/>
        <n v="749970.0"/>
        <n v="10689.0"/>
        <n v="329950.0"/>
        <n v="5030.0"/>
        <n v="3.5764013E7"/>
        <n v="-457.0"/>
        <n v="2338.0"/>
        <n v="159.0"/>
        <n v="248975.0"/>
        <n v="533633.0"/>
        <n v="480980.0"/>
        <n v="862798.0"/>
        <n v="1443869.0"/>
        <n v="618980.0"/>
        <n v="5656.0"/>
        <n v="52892.0"/>
        <n v="193900.0"/>
        <n v="383800.0"/>
        <n v="754950.0"/>
        <n v="537526.0"/>
        <n v="1216.0"/>
        <n v="169480.0"/>
        <n v="179486.0"/>
        <n v="2728399.0"/>
        <n v="2120543.0"/>
        <n v="-169480.0"/>
        <n v="623968.0"/>
        <n v="4047461.0"/>
        <n v="33986.0"/>
        <n v="179744.0"/>
        <n v="-3325097.0"/>
        <n v="89608.0"/>
        <n v="1463970.0"/>
        <n v="299940.0"/>
        <n v="2082500.0"/>
        <n v="-271979.0"/>
        <n v="880243.0"/>
        <n v="7595.0"/>
        <n v="207900.0"/>
        <n v="147942.0"/>
        <n v="59360.0"/>
        <n v="271979.0"/>
        <n v="1504980.0"/>
        <n v="143970.0"/>
        <n v="7111.0"/>
        <n v="39258.0"/>
        <n v="647848.0"/>
        <n v="-1040402.0"/>
        <n v="30169.0"/>
        <n v="1010970.0"/>
        <n v="603960.0"/>
        <n v="-9500.0"/>
        <n v="131970.0"/>
        <n v="223930.0"/>
        <n v="330000.0"/>
        <n v="62940.0"/>
        <n v="869966.0"/>
        <n v="2380000.0"/>
        <n v="930400.0"/>
        <n v="-776980.0"/>
        <n v="-223930.0"/>
      </sharedItems>
    </cacheField>
    <cacheField name="Usuario" numFmtId="0">
      <sharedItems>
        <s v="francisca.molina@bravium.cl"/>
        <s v="rlopez@bmlconsultores.cl"/>
        <s v="daniela-avila"/>
      </sharedItems>
    </cacheField>
    <cacheField name="Vencimiento" numFmtId="165">
      <sharedItems containsSemiMixedTypes="0" containsNonDate="0" containsDate="1" containsString="0" minDate="2020-12-24T00:00:00Z" maxDate="2026-05-11T00:00:00Z">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1T00:00:00Z"/>
        <d v="2026-02-12T00:00:00Z"/>
        <d v="2026-02-13T00:00:00Z"/>
        <d v="2026-02-14T00:00:00Z"/>
        <d v="2026-02-15T00:00:00Z"/>
        <d v="2026-02-17T00:00:00Z"/>
        <d v="2026-02-18T00:00:00Z"/>
        <d v="2026-02-19T00:00:00Z"/>
        <d v="2026-02-20T00:00:00Z"/>
        <d v="2026-02-21T00:00:00Z"/>
        <d v="2026-02-22T00:00:00Z"/>
        <d v="2026-02-24T00:00:00Z"/>
        <d v="2026-02-25T00:00:00Z"/>
        <d v="2026-02-26T00:00:00Z"/>
        <d v="2026-02-27T00:00:00Z"/>
        <d v="2026-02-28T00:00:00Z"/>
        <d v="2026-03-01T00:00:00Z"/>
        <d v="2026-03-03T00:00:00Z"/>
        <d v="2026-03-04T00:00:00Z"/>
        <d v="2026-03-05T00:00:00Z"/>
        <d v="2026-03-06T00:00:00Z"/>
        <d v="2026-03-07T00:00:00Z"/>
        <d v="2026-03-08T00:00:00Z"/>
        <d v="2026-03-11T00:00:00Z"/>
        <d v="2026-03-12T00:00:00Z"/>
        <d v="2026-03-13T00:00:00Z"/>
        <d v="2026-03-14T00:00:00Z"/>
        <d v="2026-03-15T00:00:00Z"/>
        <d v="2026-03-16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8T00:00:00Z"/>
        <d v="2026-04-09T00:00:00Z"/>
        <d v="2026-04-10T00:00:00Z"/>
        <d v="2026-04-11T00:00:00Z"/>
        <d v="2026-04-12T00:00:00Z"/>
        <d v="2026-04-13T00:00:00Z"/>
        <d v="2026-04-15T00:00:00Z"/>
        <d v="2026-04-16T00:00:00Z"/>
        <d v="2026-04-17T00:00:00Z"/>
        <d v="2026-04-18T00:00:00Z"/>
        <d v="2026-04-19T00:00:00Z"/>
        <d v="2026-04-21T00:00:00Z"/>
        <d v="2026-04-22T00:00:00Z"/>
        <d v="2026-04-23T00:00:00Z"/>
        <d v="2026-04-24T00:00:00Z"/>
        <d v="2026-04-25T00:00:00Z"/>
        <d v="2026-04-26T00:00:00Z"/>
        <d v="2026-04-27T00:00:00Z"/>
        <d v="2026-04-29T00:00:00Z"/>
        <d v="2026-04-30T00:00:00Z"/>
        <d v="2026-05-01T00:00:00Z"/>
        <d v="2026-05-02T00:00:00Z"/>
        <d v="2026-05-03T00:00:00Z"/>
        <d v="2026-05-06T00:00:00Z"/>
        <d v="2026-05-07T00:00:00Z"/>
        <d v="2026-05-08T00:00:00Z"/>
        <d v="2026-05-09T00:00:00Z"/>
        <d v="2026-05-10T00:00:00Z"/>
      </sharedItems>
      <fieldGroup par="12" base="6">
        <rangePr autoStart="0" autoEnd="0" groupBy="months" startDate="2020-12-24T00:00:00Z" endDate="2026-05-11T00:00:00Z"/>
        <groupItems>
          <s v="&lt;12/24/20"/>
          <s v="Jan"/>
          <s v="Feb"/>
          <s v="Mar"/>
          <s v="Apr"/>
          <s v="May"/>
          <s v="Jun"/>
          <s v="Jul"/>
          <s v="Aug"/>
          <s v="Sep"/>
          <s v="Oct"/>
          <s v="Nov"/>
          <s v="Dec"/>
          <s v="&gt;05/11/26"/>
        </groupItems>
      </fieldGroup>
    </cacheField>
    <cacheField name="Estado" numFmtId="0">
      <sharedItems containsBlank="1">
        <s v="Pagado"/>
        <s v="Nota de credito"/>
        <s v="Anulada"/>
        <s v="Anulado"/>
        <m/>
      </sharedItems>
    </cacheField>
    <cacheField name="Validador" numFmtId="166">
      <sharedItems>
        <s v=" 1085294262493 "/>
        <s v=" 1085307524985 "/>
        <s v=" 395225886 "/>
        <s v=" 286125753453 "/>
        <s v=" 17649386750 "/>
        <s v=" 2209386750 "/>
        <s v=" 3695767961 "/>
        <s v=" 114388810 "/>
        <s v=" 26995492704 "/>
        <s v=" 35801159622 "/>
        <s v=" 1148148048 "/>
        <s v=" 72923990 "/>
        <s v=" 112841039979 "/>
        <s v=" 8643598661 "/>
        <s v=" 781530000 "/>
        <s v=" 3678175733 "/>
        <s v=" 22492974249 "/>
        <s v=" 27125363677 "/>
        <s v=" 199306880953 "/>
        <s v=" 4229899622980 "/>
        <s v=" 49406877118 "/>
        <s v=" 7556600000 "/>
        <s v=" 8331161989 "/>
        <s v=" 1089605449972 "/>
        <s v=" 69665803975 "/>
        <s v=" 5287041852680 "/>
        <s v=" 35391604203940 "/>
        <s v=" 2464689939 "/>
        <s v=" 2741140775 "/>
        <s v=" 1090129134984 "/>
        <s v=" 115271888 "/>
        <s v=" 86946124193 "/>
        <s v=" 69850102912 "/>
        <s v=" 1090613187486 "/>
        <s v=" 36311302719 "/>
        <s v=" 27629204775 "/>
        <s v=" 3734183715 "/>
        <s v=" 831030000 "/>
        <s v=" 1018271646480 "/>
        <s v=" 55563151531 "/>
        <s v=" 115475268 "/>
        <s v=" 4248720522980 "/>
        <s v=" 2771347992 "/>
        <s v=" 2775122492 "/>
        <s v=" 2776447992 "/>
        <s v=" 2776697576 "/>
        <s v=" 27790111975 "/>
        <s v=" 2780847992 "/>
        <s v=" 325516214900 "/>
        <s v=" 2785837492 "/>
        <s v=" 613713657980 "/>
        <s v=" 2788447992 "/>
        <s v=" 27891110492 "/>
        <s v=" 35673482075970 "/>
        <s v=" 71074299062 "/>
        <s v=" 1155168397 "/>
        <s v=" 200651502351 "/>
        <s v=" 55732424030 "/>
        <s v=" 2797143992 "/>
        <s v=" 2797216792 "/>
        <s v=" 71132215467 "/>
        <s v=" 5493483707220 "/>
        <s v=" 41981111992 "/>
        <s v=" 41991012727 "/>
        <s v=" 3674908348 "/>
        <s v=" 872830000 "/>
        <s v=" 94737-412791 "/>
        <s v=" 41675776 "/>
        <s v=" 4171749786 "/>
        <s v=" 54152226100 "/>
        <s v=" 3785180300 "/>
        <s v=" 5507432923085 "/>
        <s v=" 5507532102369 "/>
        <s v=" 8842470222 "/>
        <s v=" 10937131117425 "/>
        <s v=" 51503804912 "/>
        <s v=" 2421026340874 "/>
        <s v=" 28151365475 "/>
        <s v=" 24224031793877 "/>
        <s v=" 4259426222980 "/>
        <s v=" 15869801303980 "/>
        <s v=" 2423632252137 "/>
        <s v=" 28186151095 "/>
        <s v=" 3597694799990 "/>
        <s v=" 3597693188970 "/>
        <s v=" 23859555243960 "/>
        <s v=" 28225101991 "/>
        <s v=" 28226110492 "/>
        <s v=" 28224339991 "/>
        <s v=" 1372046069960 "/>
        <s v=" 3600439134000 "/>
        <s v=" 5560133715610 "/>
        <s v=" 130731259979 "/>
        <s v=" 24292102069587 "/>
        <s v=" 5564721070405 "/>
        <s v=" 2826939976 "/>
        <s v=" 2828422492 "/>
        <s v=" 2431338721718 "/>
        <s v=" 1094545119985 "/>
        <s v=" 2432175721718 "/>
        <s v=" 85006659980 "/>
        <s v=" 2434292172614 "/>
        <s v=" 3576357613980 "/>
        <s v=" 1372226058980 "/>
        <s v=" 2435341442709 "/>
        <s v=" 28346181990 "/>
        <s v=" 4365831992 "/>
        <s v=" 201453541450 "/>
        <s v=" 1094956412461 "/>
        <s v=" 2440034481146 "/>
        <s v=" 5673591734080 "/>
        <s v=" 6817059000 "/>
        <s v=" 28426187477 "/>
        <s v=" 2843164868 "/>
        <s v=" 1588467289990 "/>
        <s v=" 360099899990 "/>
        <s v=" 26351740886 "/>
        <s v=" 5707341660050 "/>
        <s v=" 3216173403 "/>
        <s v=" 97756-1070405 "/>
        <s v=" 89481202686 "/>
        <s v=" 935530000 "/>
        <s v=" 2449228470139 "/>
        <s v=" 109559267492 "/>
        <s v=" 3852179475 "/>
        <s v=" 28590149984 "/>
        <s v=" 115663754 "/>
        <s v=" 245341595815 "/>
        <s v=" 1095748149985 "/>
        <s v=" 4281570930105 "/>
        <s v=" 8979829111 "/>
        <s v=" 3904675669 "/>
        <s v=" 115719219 "/>
        <s v=" 5775253773303 "/>
        <s v=" 28717135982 "/>
        <s v=" 2870223992 "/>
        <s v=" 24067696485980 "/>
        <s v=" 37381818510 "/>
        <s v=" 1590502349990 "/>
        <s v=" 1590585759990 "/>
        <s v=" 473129900 "/>
        <s v=" 3614179518990 "/>
        <s v=" 28781127492 "/>
        <s v=" 2878263992 "/>
        <s v=" 2908439278589 "/>
        <s v=" 28843151957 "/>
        <s v=" 1591324279980 "/>
        <s v=" 1591309699990 "/>
        <s v=" 360563754990 "/>
        <s v=" 1591523699990 "/>
        <s v=" 5842241070405 "/>
        <s v=" 5842143048630 "/>
        <s v=" 584751219209 "/>
        <s v=" 5628409243 "/>
        <s v=" 360688574990 "/>
        <s v=" 18329990 "/>
        <s v=" 61467375523970 "/>
        <s v=" 61467373263980 "/>
        <s v=" 72429102864 "/>
        <s v=" 3607490341970 "/>
        <s v=" 24170741819981 "/>
        <s v=" 28963179978 "/>
        <s v=" 28977247466 "/>
        <s v=" 9023479511 "/>
        <s v=" 20239792233 "/>
        <s v=" 2474604586747 "/>
        <s v=" 29053127492 "/>
        <s v=" 1097142982446 "/>
        <s v=" 37921498319 "/>
        <s v=" 23732391971 "/>
        <s v=" 23733641510 "/>
        <s v=" 982330000 "/>
        <s v=" 5926512952466 "/>
        <s v=" 1858174767 "/>
        <s v=" 1842856000 "/>
        <s v=" 1097783149985 "/>
        <s v=" 3950176313 "/>
        <s v=" 44775776 "/>
        <s v=" 2485021790115 "/>
        <s v=" 56471648903 "/>
        <s v=" 16439138-74990 "/>
        <s v=" 3007388511 "/>
        <s v=" 4300090135970 "/>
        <s v=" 5964631765939 "/>
        <s v=" 5964622391900 "/>
        <s v=" 363212479990 "/>
        <s v=" 1159180951 "/>
        <s v=" 72828330602 "/>
        <s v=" 3635207169990 "/>
        <s v=" 26991747646 "/>
        <s v=" 1598548639991 "/>
        <s v=" 2946011992 "/>
        <s v=" 11046439991 "/>
        <s v=" 6026402779020 "/>
        <s v=" 92132190786 "/>
        <s v=" 2959731992 "/>
        <s v=" 1162245211 "/>
        <s v=" 38421349117 "/>
        <s v=" 2516245679410 "/>
        <s v=" 1399236650000 "/>
        <s v=" 6168001660050 "/>
        <s v=" 55697473800 "/>
        <s v=" 3764-473800 "/>
        <s v=" 14528688802950 "/>
        <s v=" 1047530000 "/>
        <s v=" 6175261139980 "/>
        <s v=" 155337880 "/>
        <s v=" 1924248700 "/>
        <s v=" 4023179983 "/>
        <s v=" 4801479984 "/>
        <s v=" 6201431174090 "/>
        <s v=" 369240776900 "/>
        <s v=" 56229473799 "/>
        <s v=" 29936382474 "/>
        <s v=" 2991771991 "/>
        <s v=" 29935722492 "/>
        <s v=" 468504007 "/>
        <s v=" 3202786481 "/>
        <s v=" 4318520935970 "/>
        <s v=" 27412109124 "/>
        <s v=" 475914235 "/>
        <s v=" 479144052 "/>
        <s v=" 2540475152171 "/>
        <s v=" 625200949981 "/>
        <s v=" 292955252976 "/>
        <s v=" 626040799991 "/>
        <s v=" 9283743218 "/>
        <s v=" 9283841495 "/>
        <s v=" 4901399992 "/>
        <s v=" 30405172484 "/>
        <s v=" 158852764473 "/>
        <s v=" 30473116984 "/>
        <s v=" 1105385239985 "/>
        <s v=" 38981419577 "/>
        <s v=" 632302709990 "/>
        <s v=" 56991648903 "/>
        <s v=" 485350048 "/>
        <s v=" 42675354059 "/>
        <s v=" 6343191195950 "/>
        <s v=" 4114183765 "/>
        <s v=" 19512540448 "/>
        <s v=" 2559369361795 "/>
        <s v=" 634824799989 "/>
        <s v=" 6348181604080 "/>
        <s v=" 1114730000 "/>
        <s v=" 30767211445 "/>
        <s v=" 427336134772 "/>
        <s v=" 18555563999 "/>
        <s v=" 6364001195950 "/>
        <s v=" 4331861435970 "/>
        <s v=" 5051825207 "/>
        <s v=" 640210936688 "/>
        <s v=" 144843817150 "/>
        <s v=" 144843914160 "/>
        <s v=" 373407139900 "/>
        <s v=" 3178062468 "/>
        <s v=" 9409653457 "/>
        <s v=" 6415932140810 "/>
        <s v=" 1606975659990 "/>
        <s v=" 3182622492 "/>
        <s v=" 31827235595 "/>
        <s v=" 1170460685 "/>
        <s v=" 11289017980 "/>
        <s v=" 2572507602817 "/>
        <s v=" 117188001 "/>
        <s v=" 204649969000 "/>
        <s v=" 6441141787990 "/>
        <s v=" 31945404968 "/>
        <s v=" 76689454071 "/>
        <s v=" 80172331624 "/>
        <s v=" 39511376381 "/>
        <s v=" 3591896421 "/>
        <s v=" 32028207712 "/>
        <s v=" 1254300971 "/>
        <s v=" 4181190050 "/>
        <s v=" 1109201127479 "/>
        <s v=" 25352848351 "/>
        <s v=" 1174930000 "/>
        <s v=" 25882011094474 "/>
        <s v=" 6488021195950 "/>
        <s v=" 375125085990 "/>
        <s v=" 4350329936020 "/>
        <s v=" 1614289399990 "/>
        <s v=" 32207404023 "/>
        <s v=" 25476245023 "/>
        <s v=" 3718567278 "/>
        <s v=" 8124451138372 "/>
        <s v=" 812446185391 "/>
        <s v=" 3226567982 "/>
        <s v=" 25545310007 "/>
        <s v=" 2597260721718 "/>
        <s v=" 2597258296390 "/>
        <s v=" 6567372664080 "/>
        <s v=" 3678185189 "/>
        <s v=" 32351407965 "/>
        <s v=" 3235031992 "/>
        <s v=" 6653138930 "/>
        <s v=" 1149774719980 "/>
        <s v=" 11162601128960 "/>
        <s v=" 81822420976 "/>
        <s v=" 1180173609 "/>
        <s v=" 16145731839960 "/>
        <s v=" 7911454999 "/>
        <s v=" 7910454999 "/>
        <s v=" 1507-454999 "/>
        <s v=" 25638501267 "/>
        <s v=" 758344491 "/>
        <s v=" 260175188887 "/>
        <s v=" 14854739599970 "/>
        <s v=" 1616001754980 "/>
        <s v=" 101414999 "/>
        <s v=" 672476960 "/>
        <s v=" 95470224574 "/>
        <s v=" 755201572 "/>
        <s v=" 1183100567 "/>
        <s v=" 6584441366688 "/>
        <s v=" 6584401439970 "/>
        <s v=" 32530110568 "/>
        <s v=" 3253152784 "/>
        <s v=" 545100353 "/>
        <s v=" 546721240 "/>
        <s v=" 24224550800 "/>
        <s v=" 6811201970 "/>
        <s v=" 2606070302174 "/>
        <s v=" 3806101124 "/>
        <s v=" 3807313159 "/>
        <s v=" 2851223868 "/>
        <s v=" 2852101438 "/>
        <s v=" 32610506528 "/>
        <s v=" 55947178500 "/>
        <s v=" 50231111992 "/>
        <s v=" 5022367986 "/>
        <s v=" 757500954 "/>
        <s v=" 218768243 "/>
        <s v=" 871-68243 "/>
        <s v=" 11157523535960 "/>
        <s v=" 2101298528 "/>
        <s v=" 2093893242 "/>
        <s v=" 39971889263 "/>
        <s v=" 2611571658771 "/>
        <s v=" 2870311321 "/>
        <s v=" 219171715 "/>
        <s v=" 7758470750 "/>
        <s v=" 77582316409 "/>
        <s v=" 1217630000 "/>
        <s v=" 7009181929 "/>
        <s v=" 103430839 "/>
        <s v=" 32748353178 "/>
        <s v=" 2957761166560 "/>
        <s v=" 53941111992 "/>
        <s v=" 95702906516 "/>
        <s v=" 565916235 "/>
        <s v=" 56689032 "/>
        <s v=" 4234192090 "/>
        <s v=" 32885149955 "/>
        <s v=" 7258251949 "/>
        <s v=" 261361040851 "/>
        <s v=" 95884294934 "/>
        <s v=" 215921019906 "/>
        <s v=" 1189983952 "/>
        <s v=" 262259161147 "/>
        <s v=" 4361681235970 "/>
        <s v=" 3300017583 "/>
        <s v=" 5681824407 "/>
        <s v=" 3915307989 "/>
        <s v=" 33051202956 "/>
        <s v=" 33052254983 "/>
        <s v=" 814132159774 "/>
        <s v=" 7780864310 "/>
        <s v=" 2624930303024 "/>
        <s v=" 6682931749979 "/>
        <s v=" 6685912569970 "/>
        <s v=" 6685902279960 "/>
        <s v=" 38304112509980 "/>
        <s v=" 3310531992 "/>
        <s v=" 86701295057 "/>
        <s v=" 2217188239 "/>
        <s v=" 668707799989 "/>
        <s v=" 29262881133 "/>
        <s v=" 33202223952 "/>
        <s v=" 96123336290 "/>
        <s v=" 984299900 "/>
        <s v=" 6688471699980 "/>
        <s v=" 78003475960 "/>
        <s v=" 33250151483 "/>
        <s v=" 84662526835 "/>
        <s v=" 16215591319980 "/>
        <s v=" 2633188505756 "/>
        <s v=" 379905589990 "/>
        <s v=" 672614179980 "/>
        <s v=" 6726181299991 "/>
        <s v=" 22215800 "/>
        <s v=" 33304146975 "/>
        <s v=" 5588831992 "/>
        <s v=" 4091715300 "/>
        <s v=" 3946139954 "/>
        <s v=" 24512435140980 "/>
        <s v=" 2224141520 "/>
        <s v=" 2225154203 "/>
        <s v=" 895-141520 "/>
        <s v=" 894-188239 "/>
        <s v=" 33327290166 "/>
        <s v=" 815020784327 "/>
        <s v=" 93931314950 "/>
        <s v=" 586719200 "/>
        <s v=" 1195545948 "/>
        <s v=" 1194589467 "/>
        <s v=" 62-589467 "/>
        <s v=" 672913179980 "/>
        <s v=" 1281830000 "/>
        <s v=" 2641044420615 "/>
        <s v=" 3804252759980 "/>
        <s v=" 4288202975 "/>
        <s v=" 815234420824 "/>
        <s v=" 3808597399980 "/>
        <s v=" 207315484500 "/>
        <s v=" 15011508224970 "/>
        <s v=" 3354917592 "/>
        <s v=" 3793766399980 "/>
        <s v=" 17647257-399980 "/>
        <s v=" 1628489799980 "/>
        <s v=" 4390713535970 "/>
        <s v=" 564170181 "/>
        <s v=" 1200213081 "/>
        <s v=" 150134471099950 "/>
        <s v=" 40582391526 "/>
        <s v=" 120299960 "/>
        <s v=" 2654966156811 "/>
        <s v=" 84377350 "/>
        <s v=" 5678831992 "/>
        <s v=" 595281377 "/>
        <s v=" 24943800012 "/>
        <s v=" 33939310967 "/>
        <s v=" 513492810864 "/>
        <s v=" 29381885555 "/>
        <s v=" 26570721398715 "/>
        <s v=" 400397482 "/>
        <s v=" 6325751539980 "/>
        <s v=" 816081397392 "/>
        <s v=" 816095397392 "/>
        <s v=" 31526-397392 "/>
        <s v=" 4382131779850 "/>
        <s v=" 4277391353870 "/>
        <s v=" 83470362743 "/>
        <s v=" 6744653152565 "/>
        <s v=" 106431775 "/>
        <s v=" 34167119985 "/>
        <s v=" 16304581139990 "/>
        <s v=" 2659877741726 "/>
        <s v=" 674702949981 "/>
        <s v=" 290696124913 "/>
        <s v=" 1630705657980 "/>
        <s v=" 16305601099990 "/>
        <s v=" 21062296117 "/>
        <s v=" 5982853733 "/>
        <s v=" 3857079349990 "/>
        <s v=" 9726943911 "/>
        <s v=" 97268129296 "/>
        <s v=" 83738115755 "/>
        <s v=" 2663072706267 "/>
        <s v=" 3858273729990 "/>
        <s v=" 41193889447 "/>
        <s v=" 1631207499990 "/>
        <s v=" 2666602154035 "/>
        <s v=" 34332173445 "/>
        <s v=" 2978233220683 "/>
        <s v=" 8167741359573 "/>
        <s v=" 994359900 "/>
        <s v=" 675524699990 "/>
        <s v=" 675558699990 "/>
        <s v=" 110554-699990 "/>
        <s v=" 4030411373 "/>
        <s v=" 4339203605 "/>
        <s v=" 9009-15192 "/>
        <s v=" 5747479984 "/>
        <s v=" 5748831992 "/>
        <s v=" 629114835 "/>
        <s v=" 4056419952 "/>
        <s v=" 26701601313596 "/>
        <s v=" 22207312092 "/>
        <s v=" 2979507220683 "/>
        <s v=" 270201000811 "/>
        <s v=" 1354230000 "/>
        <s v=" 120817255 "/>
        <s v=" 3862659659970 "/>
        <s v=" 34414722492 "/>
        <s v=" 861477980 "/>
        <s v=" 6760872639970 "/>
        <s v=" 6760891569980 "/>
        <s v=" 44217254059 "/>
        <s v=" 442142225875 "/>
        <s v=" 1633174959980 "/>
        <s v=" 6762441759980 "/>
        <s v=" 4403175335970 "/>
        <s v=" 3444815192 "/>
        <s v=" 34449220983 "/>
        <s v=" 676337179980 "/>
        <s v=" 6763751799970 "/>
        <s v=" 2895815-434980 "/>
        <s v=" 34513251962 "/>
        <s v=" 345151104966 "/>
        <s v=" 97754113650 "/>
        <s v=" 18347551-729990 "/>
        <s v=" 22279311985 "/>
        <s v=" 676557409680 "/>
        <s v=" 676569799991 "/>
        <s v=" 4058359896 "/>
        <s v=" 15380446419990 "/>
        <s v=" 34593111365 "/>
        <s v=" 517370553934 "/>
        <s v=" 676737179690 "/>
        <s v=" 34632110720 "/>
        <s v=" 97890175644 "/>
        <s v=" 4935399980 "/>
        <s v=" 2680798589804 "/>
        <s v=" 56974239990 "/>
        <s v=" 121334510 "/>
        <s v=" 6771512959961 "/>
        <s v=" 817822645524 "/>
        <s v=" 84267135691 "/>
        <s v=" 4132275961 "/>
        <s v=" 443675346101 "/>
        <s v=" 25356611282 "/>
        <s v=" 25353800000 "/>
        <s v=" 592-800000 "/>
        <s v=" 2985497131681 "/>
        <s v=" 893777980 "/>
        <s v=" 730283074 "/>
        <s v=" 4136272980 "/>
        <s v=" 677322799989 "/>
        <s v=" 390041779990 "/>
        <s v=" 390040799990 "/>
        <s v=" 7218119981 "/>
        <s v=" 34740199645 "/>
        <s v=" 21516615719 "/>
        <s v=" 5731182673 "/>
        <s v=" 304064179628 "/>
        <s v=" 390059239900 "/>
        <s v=" 58441111992 "/>
        <s v=" 3986767311806 "/>
        <s v=" 44432661512 "/>
        <s v=" 2686992398789 "/>
        <s v=" 4165265948 "/>
        <s v=" 41783486898 "/>
        <s v=" 34904313119 "/>
        <s v=" 5903153186 "/>
        <s v=" 1568646296 "/>
        <s v=" 1570627000 "/>
        <s v=" 62-646296 "/>
        <s v=" 3921670799980 "/>
        <s v=" 3921671329990 "/>
        <s v=" 3921672359990 "/>
        <s v=" 392171677890 "/>
        <s v=" 4404207043 "/>
        <s v=" 21641424001 "/>
        <s v=" 25550696872 "/>
        <s v=" 2695164183644 "/>
        <s v=" 18547229-80889 "/>
        <s v=" 209034969000 "/>
        <s v=" 1638348629970 "/>
        <s v=" 27800781884 "/>
        <s v=" 26989731536014 "/>
        <s v=" 35074277448 "/>
        <s v=" 9492427879 "/>
        <s v=" 6783839189851 "/>
        <s v=" 3937831399980 "/>
        <s v=" 35199199475 "/>
        <s v=" 1230256149990 "/>
        <s v=" 818762856473 "/>
        <s v=" 12882760986 "/>
        <s v=" 1424730000 "/>
        <s v=" 18625523-333980 "/>
        <s v=" 4419046435970 "/>
        <s v=" 98563598265 "/>
        <s v=" 9857043316 "/>
        <s v=" 12552347811 "/>
        <s v=" 6577399992 "/>
        <s v=" 2705378551840 "/>
        <s v=" 3940328809990 "/>
        <s v=" 394036577890 "/>
        <s v=" 35389606881 "/>
        <s v=" 35445407468 "/>
        <s v=" 28059490047 "/>
        <s v=" 86148275209 "/>
        <s v=" 4128399730 "/>
        <s v=" 35569152410 "/>
        <s v=" 521282111111 "/>
        <s v=" 2993888647049 "/>
        <s v=" 819179568888 "/>
        <s v=" 627501090 "/>
        <s v=" 6261824259 "/>
        <s v=" 6791973239959 "/>
        <s v=" 3942712219980 "/>
        <s v=" 3942811289980 "/>
        <s v=" 3942812353980 "/>
        <s v=" 35615239964 "/>
        <s v=" 15559249799980 "/>
        <s v=" 8237528000 "/>
        <s v=" 86238128620 "/>
        <s v=" 5139216 "/>
        <s v=" 6795363239959 "/>
        <s v=" 3944654353980 "/>
        <s v=" 3582687101 "/>
        <s v=" 3582489985 "/>
        <s v=" 35828132765 "/>
        <s v=" 6172163117 "/>
        <s v=" 3945103151790 "/>
        <s v=" 2996003118829 "/>
        <s v=" 98877174771 "/>
        <s v=" 446873206471 "/>
        <s v=" 51422783 "/>
        <s v=" 4171578045 "/>
        <s v=" 10393-87101 "/>
        <s v=" 680083599990 "/>
        <s v=" 819622420824 "/>
        <s v=" 401870943413 "/>
        <s v=" 8640938582 "/>
        <s v=" 995341900 "/>
        <s v=" 1226319491 "/>
        <s v=" 139411260030 "/>
        <s v=" 36009188953 "/>
        <s v=" 272215292563 "/>
        <s v=" 36046199993 "/>
        <s v=" 3970486-1244 "/>
        <s v=" 42284497033 "/>
        <s v=" 28393232075 "/>
        <s v=" 4276370960 "/>
        <s v=" 691602223060 "/>
        <s v=" 8199111243264 "/>
        <s v=" 69168773070 "/>
        <s v=" 209433484500 "/>
        <s v=" 1471730000 "/>
        <s v=" 3000312118829 "/>
        <s v=" 73779593315 "/>
        <s v=" 4439413335970 "/>
        <s v=" 3629439984 "/>
        <s v=" 632719679 "/>
        <s v=" 3636187984 "/>
        <s v=" 67311087185 "/>
        <s v=" 73781022686 "/>
        <s v=" 36370483910 "/>
        <s v=" 57548226100 "/>
        <s v=" 644566679990 "/>
        <s v=" 52522783 "/>
        <s v=" 3959057129990 "/>
        <s v=" 6415285600 "/>
        <s v=" 644598331980 "/>
        <s v=" 525296211176 "/>
        <s v=" 99460184976 "/>
        <s v=" 6925923599970 "/>
        <s v=" 100652261000 "/>
        <s v=" 156697501519960 "/>
        <s v=" 6511181602 "/>
        <s v=" 6361826015 "/>
        <s v=" 6926581759980 "/>
        <s v=" 692664599990 "/>
        <s v=" 33592899051 "/>
        <s v=" 263061200960 "/>
        <s v=" 397061592990 "/>
        <s v=" 57960372 "/>
        <s v=" 22633156813 "/>
        <s v=" 273750792563 "/>
        <s v=" 36617229552 "/>
        <s v=" 4517199808 "/>
        <s v=" 692948659970 "/>
        <s v=" 142062618030 "/>
        <s v=" 3971654467990 "/>
        <s v=" 4050795716583 "/>
        <s v=" 397208018320 "/>
        <s v=" 101272760800 "/>
        <s v=" 36683131977 "/>
        <s v=" 4383174-82 "/>
        <s v=" 6930592959960 "/>
        <s v=" 42712645976 "/>
        <s v=" 14245412250 "/>
        <s v=" 4282199267 "/>
        <s v=" 99731245111 "/>
        <s v=" 452590304209 "/>
        <s v=" 142712200025 "/>
        <s v=" 1529930000 "/>
        <s v=" 18223920 "/>
        <s v=" 142992618030 "/>
        <s v=" 5453-2200025 "/>
        <s v=" 3975495929980 "/>
        <s v=" 36834126384 "/>
        <s v=" 4575967140 "/>
        <s v=" 28838935604 "/>
        <s v=" 6656319983 "/>
        <s v=" 44919301299991 "/>
        <s v=" 2653015000 "/>
        <s v=" 143301099980 "/>
        <s v=" 14346813830 "/>
        <s v=" 4455399735970 "/>
        <s v=" 36940207976 "/>
        <s v=" 22331380010 "/>
        <s v=" 693857829990 "/>
        <s v=" 3696215992 "/>
        <s v=" 693931469991 "/>
        <s v=" 646665169990 "/>
        <s v=" 143991260030 "/>
        <s v=" 529687111276 "/>
        <s v=" 6788123785 "/>
        <s v=" 28986904594 "/>
        <s v=" 100119114097 "/>
        <s v=" 3271279836 "/>
        <s v=" 1445169990 "/>
        <s v=" 37073114230 "/>
        <s v=" 4013037174990 "/>
        <s v=" 3015367150488 "/>
        <s v=" 646770344470 "/>
        <s v=" 4082119510045 "/>
        <s v=" 8820445020 "/>
        <s v=" 8821445020 "/>
        <s v=" 410513781616 "/>
        <s v=" 2756500146545 "/>
        <s v=" 33108139 "/>
        <s v=" 694720599990 "/>
        <s v=" 37222107945 "/>
        <s v=" 13993282990 "/>
        <s v=" 6948121199990 "/>
        <s v=" 100425280804 "/>
        <s v=" 57914794920 "/>
        <s v=" 4632504569 "/>
        <s v=" 4625968772 "/>
        <s v=" 1596230000 "/>
        <s v=" 4517495694190 "/>
        <s v=" 40495121065960 "/>
        <s v=" 2765331115192 "/>
        <s v=" 145912618030 "/>
        <s v=" 4050196179990 "/>
        <s v=" 4050190179990 "/>
        <s v=" 100730122850 "/>
        <s v=" 4474633935970 "/>
        <s v=" 3020772197456 "/>
        <s v=" 6997142800 "/>
        <s v=" 33091320900 "/>
        <s v=" 4148924 "/>
        <s v=" 146212618030 "/>
        <s v=" 5709-2618030 "/>
        <s v=" 37472239985 "/>
        <s v=" 6956022399980 "/>
        <s v=" 6957061699979 "/>
        <s v=" 539404711386 "/>
        <s v=" 69853935975 "/>
        <s v=" 100933453859 "/>
        <s v=" 6531630643 "/>
        <s v=" 43671780718 "/>
        <s v=" 146572618030 "/>
        <s v=" 3764071983 "/>
        <s v=" 43681780718 "/>
        <s v=" 708187599990 "/>
        <s v=" 286708318900 "/>
        <s v=" 286708418900 "/>
        <s v=" 3770757584 "/>
        <s v=" 508-1780718 "/>
        <s v=" 23240215992 "/>
        <s v=" 3777547983 "/>
        <s v=" 657799298 "/>
        <s v=" 412948597003 "/>
        <s v=" 639747-45020 "/>
        <s v=" 2780947399008 "/>
        <s v=" 708664979971 "/>
        <s v=" 4597165-264 "/>
        <s v=" 4602238-423 "/>
        <s v=" 21143792233 "/>
        <s v=" 37911119985 "/>
        <s v=" 3791947992 "/>
        <s v=" 1911547000 "/>
        <s v=" 4724940140 "/>
        <s v=" 4725489656 "/>
        <s v=" 27202768697 "/>
        <s v=" 38131294970 "/>
        <s v=" 4483144435970 "/>
        <s v=" 3813919199 "/>
        <s v=" 1683339999 "/>
        <s v=" 44251991976 "/>
        <s v=" 7095192459970 "/>
        <s v=" 335776160 "/>
        <s v=" 27334420930 "/>
        <s v=" 2661-1320900 "/>
        <s v=" 709707579991 "/>
        <s v=" 544568811476 "/>
        <s v=" 6127245 "/>
        <s v=" 1240141693 "/>
        <s v=" 1677946648 "/>
        <s v=" 71241279991 "/>
        <s v=" 3839194367 "/>
        <s v=" 23469159984 "/>
        <s v=" 24074-201952 "/>
        <s v=" 423726336337 "/>
        <s v=" 7102275399920 "/>
        <s v=" 426013561679 "/>
        <s v=" 38502191985 "/>
        <s v=" 747274438541 "/>
        <s v=" 18066233240 "/>
        <s v=" 46362471509 "/>
        <s v=" 38616593233 "/>
        <s v=" 48661028088 "/>
        <s v=" 101938816398 "/>
        <s v=" 3866157602 "/>
        <s v=" 13300-57602 "/>
        <s v=" 32912351415 "/>
        <s v=" 32902351415 "/>
        <s v=" 282-2351415 "/>
        <s v=" 1740339999 "/>
        <s v=" 4505969335970 "/>
        <s v=" 2081547000 "/>
        <s v=" 8539566 "/>
        <s v=" 44762560306 "/>
        <s v=" 150952618030 "/>
        <s v=" 453079566 "/>
        <s v=" 38812179978 "/>
        <s v=" 23614895970 "/>
        <s v=" 102118425639 "/>
        <s v=" 33132385212 "/>
        <s v=" 552406311666 "/>
        <s v=" 4701557118 "/>
        <s v=" 91691133754 "/>
        <s v=" 4536180680 "/>
        <s v=" 38893333545 "/>
        <s v=" 2778710 "/>
        <s v=" 2816855134081 "/>
        <s v=" 7632508672927 "/>
        <s v=" 102348143625 "/>
        <s v=" 9427986 "/>
        <s v=" 15201387903 "/>
        <s v=" 38974171184 "/>
        <s v=" 7226431984 "/>
        <s v=" 91061843776 "/>
        <s v=" 7633547079880 "/>
        <s v=" 4782012-253 "/>
        <s v=" 427096012003 "/>
        <s v=" 273481059624 "/>
        <s v=" 282058292527 "/>
        <s v=" 4946128511 "/>
        <s v=" 7002876563 "/>
        <s v=" 28979327508 "/>
        <s v=" 212913318285 "/>
        <s v=" 750649739105 "/>
        <s v=" 466009361219 "/>
        <s v=" 466494638907 "/>
        <s v=" 45362068426 "/>
        <s v=" 39177169970 "/>
        <s v=" 18819426020 "/>
        <s v=" 7021705141 "/>
        <s v=" 4961990336 "/>
        <s v=" 768230841 "/>
        <s v=" 76774813769849 "/>
        <s v=" 1792539999 "/>
        <s v=" 328537985 "/>
        <s v=" 489228990 "/>
        <s v=" 39532137569 "/>
        <s v=" 10276071781 "/>
        <s v=" 4673661285301 "/>
        <s v=" 4522830428428 "/>
        <s v=" 39536944885 "/>
        <s v=" 4611506816 "/>
        <s v=" 3954874993 "/>
        <s v=" 7683852209950 "/>
        <s v=" 396611919839 "/>
        <s v=" 92389206460 "/>
        <s v=" 9239197747 "/>
        <s v=" 7232876563 "/>
        <s v=" 154515052633 "/>
        <s v=" 7335895984 "/>
        <s v=" 557155211825 "/>
        <s v=" 7685615199960 "/>
        <s v=" 3991693555 "/>
        <s v=" 7272741505 "/>
        <s v=" 102940117067 "/>
        <s v=" 1042624485 "/>
        <s v=" 2841395340836 "/>
        <s v=" 59283452200 "/>
        <s v=" 105874828 "/>
        <s v=" 468446662179 "/>
        <s v=" 3351046468 "/>
        <s v=" 432059102693 "/>
        <s v=" 7979164025 "/>
        <s v=" 40241342368 "/>
        <s v=" 754048339684 "/>
        <s v=" 19289233240 "/>
        <s v=" 103154114097 "/>
        <s v=" 109462124150 "/>
        <s v=" 50441121448 "/>
        <s v=" 188503476160 "/>
        <s v=" 1850739999 "/>
        <s v=" 2847930629086 "/>
        <s v=" 7729012479910 "/>
        <s v=" 338171360 "/>
        <s v=" 4668135510 "/>
        <s v=" 4060651992 "/>
        <s v=" 16810160 "/>
        <s v=" 4535459110990 "/>
        <s v=" 46002031858 "/>
        <s v=" 817447600 "/>
        <s v=" 24238319967 "/>
        <s v=" 103396162867 "/>
        <s v=" 655-386 "/>
        <s v=" 40934902897 "/>
        <s v=" 59622399700 "/>
        <s v=" 7752451499980 "/>
        <s v=" 37199999 "/>
        <s v=" 562905011964 "/>
        <s v=" 8243390739 "/>
        <s v=" 472589759194 "/>
        <s v=" 7758504139940 "/>
        <s v=" 41169195935 "/>
        <s v=" 4297395280000 "/>
        <s v=" 4297401760000 "/>
        <s v=" 5414891-40 "/>
        <s v=" 103580851278 "/>
        <s v=" 82311486800 "/>
        <s v=" 86191499935 "/>
        <s v=" 435422658201 "/>
        <s v=" 15848629530 "/>
        <s v=" 38769494397 "/>
        <s v=" 41395329509 "/>
        <s v=" 41424139984 "/>
        <s v=" 4746591780040 "/>
        <s v=" 31179251996 "/>
        <s v=" 103700418342 "/>
        <s v=" 757275059871 "/>
        <s v=" 345671972 "/>
        <s v=" 32817126168100 "/>
        <s v=" 32817026168100 "/>
        <s v=" 46712241729 "/>
        <s v=" 20017249305 "/>
        <s v=" 7863665089930 "/>
        <s v=" 1906327229551 "/>
        <s v=" 988061368500 "/>
        <s v=" 129309967 "/>
        <s v=" 28655641088 "/>
        <s v=" 17840145 "/>
        <s v=" 475744201740 "/>
        <s v=" 4265123549990 "/>
        <s v=" 51221089384 "/>
        <s v=" 59852273700 "/>
        <s v=" 1929839999 "/>
        <s v=" 44407489075 "/>
        <s v=" 4559385710990 "/>
        <s v=" 191515738080 "/>
        <s v=" 104006144560 "/>
        <s v=" 42259658982 "/>
        <s v=" 8655229999 "/>
        <s v=" 7991823004 "/>
        <s v=" 25458235117 "/>
        <s v=" 567441312079 "/>
        <s v=" 75941855986 "/>
        <s v=" 53799158291 "/>
        <s v=" 5382601581 "/>
        <s v=" 80-99158291 "/>
        <s v=" 7928795859921 "/>
        <s v=" 4761327373 "/>
        <s v=" 42355674844 "/>
        <s v=" 142331954 "/>
        <s v=" 353254092 "/>
        <s v=" 858477124 "/>
        <s v=" 161032035060 "/>
        <s v=" 6638-2035060 "/>
        <s v=" 5595368-519 "/>
        <s v=" 2874663513310 "/>
        <s v=" 7977202599980 "/>
        <s v=" 4260195966 "/>
        <s v=" 9451899140363 "/>
        <s v=" 161464070120 "/>
        <s v=" 438910509770 "/>
        <s v=" 79881112269847 "/>
        <s v=" 24612489736 "/>
        <s v=" 760770460463 "/>
        <s v=" 47352854718 "/>
        <s v=" 4815451703 "/>
        <s v=" 20631233240 "/>
        <s v=" 10758473424 "/>
        <s v=" 42786499924 "/>
        <s v=" 104437842964 "/>
        <s v=" 157678911 "/>
        <s v=" 836384462 "/>
        <s v=" 21338758 "/>
        <s v=" 2070213744 "/>
        <s v=" 51851039536 "/>
        <s v=" 211332-26168100 "/>
        <s v=" 211326-26168100 "/>
        <s v=" 8740394001 "/>
        <s v=" 1991839999 "/>
        <s v=" 162744740390 "/>
        <s v=" 2557355614 "/>
        <s v=" 4572574510990 "/>
        <s v=" 78483119966 "/>
        <s v=" 317822022206 "/>
        <s v=" 104591169389 "/>
        <s v=" 80458410459868 "/>
        <s v=" 1269904400 "/>
        <s v=" 49041171959 "/>
        <s v=" 4903186270 "/>
        <s v=" 256455148 "/>
        <s v=" 43077927549 "/>
        <s v=" 43040198043 "/>
        <s v=" 430761103541 "/>
        <s v=" 15038-1103541 "/>
        <s v=" 110061211283 "/>
        <s v=" 725745600 "/>
        <s v=" 60465159460 "/>
        <s v=" 7879215992 "/>
        <s v=" 49291434462 "/>
        <s v=" 102893226710 "/>
        <s v=" 80922219799778 "/>
        <s v=" 446381022949 "/>
        <s v=" 1642312454800 "/>
        <s v=" 434632882805 "/>
        <s v=" 5714418-29 "/>
        <s v=" 11142790083 "/>
        <s v=" 174559947 "/>
        <s v=" 103267869910 "/>
        <s v=" 764152961231 "/>
        <s v=" 483388351726 "/>
        <s v=" 8612157422 "/>
        <s v=" 47953964748 "/>
        <s v=" 21640233240 "/>
        <s v=" 31975397748 "/>
        <s v=" 115181764306 "/>
        <s v=" 25119577 "/>
        <s v=" 52481117344 "/>
        <s v=" 2155613744 "/>
        <s v=" 2055539999 "/>
        <s v=" 7928839975 "/>
        <s v=" 178345927 "/>
        <s v=" 96471689174 "/>
        <s v=" 82574210609829 "/>
        <s v=" 35061181643 "/>
        <s v=" 8772024943 "/>
        <s v=" 103883316074 "/>
        <s v=" 11613571200 "/>
        <s v=" 575585112384 "/>
        <s v=" 84500000 "/>
        <s v=" 85500000 "/>
        <s v=" 6-500000 "/>
        <s v=" 79822559983 "/>
        <s v=" 2193920706 "/>
        <s v=" 8301253999920 "/>
        <s v=" 60824273700 "/>
        <s v=" 167343798520 "/>
        <s v=" 167334604590 "/>
        <s v=" 449362611113 "/>
        <s v=" 105579453309 "/>
        <s v=" 97148305654 "/>
        <s v=" 767638262041 "/>
        <s v=" 44561827234 "/>
        <s v=" 49593270979 "/>
        <s v=" 53651475000 "/>
        <s v=" 22390254660 "/>
        <s v=" 907123305603 "/>
        <s v=" 53111138488 "/>
        <s v=" 2124039999 "/>
        <s v=" 489205305134 "/>
        <s v=" 756724800 "/>
        <s v=" 375374986 "/>
        <s v=" 2310113744 "/>
        <s v=" 4609436610990 "/>
        <s v=" 45196414175 "/>
        <s v=" 105913766132 "/>
        <s v=" 118285747700 "/>
        <s v=" 84168121664220 "/>
        <s v=" 581202612482 "/>
        <s v=" 35882585092 "/>
        <s v=" 1272772334 "/>
        <s v=" 127498937 "/>
        <s v=" 11850589050 "/>
        <s v=" 151175944 "/>
        <s v=" 118572990000 "/>
        <s v=" 118582990000 "/>
        <s v=" 118592990000 "/>
        <s v=" 118602990000 "/>
        <s v=" 4533659976 "/>
        <s v=" 2475057500 "/>
        <s v=" 120352465353 "/>
        <s v=" 12783013180 "/>
        <s v=" 4543431992 "/>
        <s v=" 454323783634 "/>
        <s v=" 84492834514624 "/>
        <s v=" 45474139944 "/>
        <s v=" 453178701415 "/>
        <s v=" 8498672672980 "/>
        <s v=" 2171924410 "/>
        <s v=" 771233162622 "/>
        <s v=" 173758818 "/>
        <s v=" 23173333200 "/>
        <s v=" 122592499000 "/>
        <s v=" 53781073784 "/>
        <s v=" 106379312840 "/>
        <s v=" 98451773755 "/>
        <s v=" 45734411804 "/>
        <s v=" 35912850 "/>
        <s v=" 89201620001 "/>
        <s v=" 2183239999 "/>
        <s v=" 85547521129709 "/>
        <s v=" 2938954245351 "/>
        <s v=" 52535513364 "/>
        <s v=" 45900155977 "/>
        <s v=" 4590247983 "/>
        <s v=" 4622242610990 "/>
        <s v=" 1065251169389 "/>
        <s v=" 272011637421 "/>
        <s v=" 994726035773 "/>
        <s v=" 105701872176 "/>
        <s v=" 1282290860 "/>
        <s v=" 46039277306 "/>
        <s v=" 106570258563 "/>
        <s v=" 4607344984 "/>
        <s v=" 4607295926 "/>
        <s v=" 2543332000 "/>
        <s v=" 8595633269959 "/>
        <s v=" 994921167352 "/>
        <s v=" 99499775656 "/>
        <s v=" 8600236119911 "/>
        <s v=" 46178159984 "/>
        <s v=" 585710812558 "/>
        <s v=" 332711213165 "/>
        <s v=" 50412774912 "/>
        <s v=" 4629213592 "/>
        <s v=" 12485558110 "/>
        <s v=" 2430613744 "/>
        <s v=" 5379478036 "/>
        <s v=" 8651092901 "/>
        <s v=" 264065890 "/>
        <s v=" 27369169932 "/>
        <s v=" 8630462319920 "/>
        <s v=" 4651271924 "/>
        <s v=" 274101096476 "/>
        <s v=" 36696714137 "/>
        <s v=" 66-1092901 "/>
        <s v=" 459952662365 "/>
        <s v=" 8701092901 "/>
        <s v=" 8644812319920 "/>
        <s v=" 141675-2319920 "/>
        <s v=" 5404543355 "/>
        <s v=" 274231019955 "/>
        <s v=" 8374262650445 "/>
        <s v=" 791070000 "/>
        <s v=" 774857042262 "/>
        <s v=" 23935333200 "/>
        <s v=" 1295202776 "/>
        <s v=" 1294193054 "/>
        <s v=" 2005399383418 "/>
        <s v=" 46969807817 "/>
        <s v=" 2536813744 "/>
        <s v=" 104431535871 "/>
        <s v=" 275163763273 "/>
        <s v=" 33594934011 "/>
        <s v=" 2256739999 "/>
        <s v=" 3852969268 "/>
        <s v=" 54981315652 "/>
        <s v=" 4223856 "/>
        <s v=" 4645303210990 "/>
        <s v=" 86766119303840 "/>
        <s v=" 50964633384 "/>
        <s v=" 91026120 "/>
        <s v=" 590221012663 "/>
        <s v=" 1218711490000 "/>
        <s v=" 121862990000 "/>
        <s v=" 121922729860 "/>
        <s v=" 122009990000 "/>
        <s v=" 1220111490000 "/>
        <s v=" 66384116313 "/>
        <s v=" 87084711832991 "/>
        <s v=" 10537951942 "/>
        <s v=" 4619043911 "/>
        <s v=" 6845729-36 "/>
        <s v=" 9035386443 "/>
        <s v=" 122986474553 "/>
        <s v=" 46409326271 "/>
        <s v=" 780180021747 "/>
        <s v=" 37293877638 "/>
        <s v=" 8726171285200 "/>
        <s v=" 28970940100 "/>
        <s v=" 28968940100 "/>
        <s v=" 24759333200 "/>
        <s v=" 47556158838 "/>
        <s v=" 123859586786980 "/>
        <s v=" 14335673403910 "/>
        <s v=" 107810295138 "/>
        <s v=" 2636413744 "/>
        <s v=" 179703601643960 "/>
        <s v=" 4782090 "/>
        <s v=" 827331112560 "/>
        <s v=" 434690503980 "/>
        <s v=" 4760920228 "/>
        <s v=" 124236465923 "/>
        <s v=" 57946656 "/>
        <s v=" 2335439999 "/>
        <s v=" 4664844010990 "/>
        <s v=" 5489925-2719960 "/>
        <s v=" 8757361349990 "/>
        <s v=" 8757351349990 "/>
        <s v=" 2674160940 "/>
        <s v=" 7652645903814 "/>
        <s v=" 51658727422 "/>
        <s v=" 2031593191709 "/>
        <s v=" 100333900477 "/>
        <s v=" 502604609555 "/>
        <s v=" 10640719880 "/>
        <s v=" 278882541406 "/>
        <s v=" 839836464321 "/>
        <s v=" 218683339504 "/>
        <s v=" 876418829990 "/>
        <s v=" 595121612718 "/>
        <s v=" 4463283244970 "/>
        <s v=" 279171282307 "/>
        <s v=" 2195200 "/>
        <s v=" 6144551980 "/>
        <s v=" 90411343976 "/>
        <s v=" 467065341310 "/>
        <s v=" 10835932846 "/>
        <s v=" 10704759935 "/>
        <s v=" 106140972447 "/>
        <s v=" 214813420381 "/>
        <s v=" 62561547400 "/>
        <s v=" 203988163903 "/>
        <s v=" 7146245-1 "/>
        <s v=" 52302016149 "/>
        <s v=" 808-11490000 "/>
        <s v=" 807-9990000 "/>
        <s v=" 25524333200 "/>
        <s v=" 9064811630300 "/>
        <s v=" 18055950600 "/>
        <s v=" 10759659932 "/>
        <s v=" 28017971577 "/>
        <s v=" 106977472 "/>
        <s v=" 203823462980 "/>
        <s v=" 342421106921 "/>
        <s v=" 2733613744 "/>
        <s v=" 75225799 "/>
        <s v=" 5283375 "/>
        <s v=" 6489514000 "/>
        <s v=" 2381439999 "/>
        <s v=" 1308443094 "/>
        <s v=" 2371400 "/>
        <s v=" 1975244-331980 "/>
        <s v=" 4677148310990 "/>
        <s v=" 14367451804940 "/>
        <s v=" 9106317199940 "/>
        <s v=" 2471400 "/>
        <s v=" 37615020277 "/>
        <s v=" 151126-1699990 "/>
        <s v=" 14371401589970 "/>
        <s v=" 179992862999960 "/>
        <s v=" 271281121770 "/>
        <s v=" 600732012791 "/>
        <s v=" 108761423847 "/>
        <s v=" 10885899907 "/>
        <s v=" 1930-1423847 "/>
        <s v=" 217121378159 "/>
        <s v=" 217132378159 "/>
        <s v=" 2171332584086 "/>
        <s v=" 69032803601 "/>
        <s v=" 534458979 "/>
        <s v=" 281702305644 "/>
        <s v=" 9480629980 "/>
        <s v=" 1468015683950 "/>
        <s v=" 851212789969 "/>
        <s v=" 20753163377 "/>
        <s v=" 109119295617 "/>
        <s v=" 345555771755 "/>
        <s v=" 472249778838 "/>
        <s v=" 817719200 "/>
        <s v=" 135512914727 "/>
        <s v=" 9174749206611 "/>
        <s v=" 1468888443980 "/>
        <s v=" 18347520772980 "/>
        <s v=" 133590019733 "/>
        <s v=" 26316333200 "/>
        <s v=" 94271847261 "/>
        <s v=" 115158500 "/>
        <s v=" 49105361912 "/>
        <s v=" 2442839999 "/>
        <s v=" 159704480 "/>
        <s v=" 56943771 "/>
        <s v=" 109431530450 "/>
        <s v=" 69299899 "/>
        <s v=" 2843013744 "/>
        <s v=" 208972768 "/>
        <s v=" 209506650 "/>
        <s v=" 210121596 "/>
        <s v=" 60449949356 "/>
        <s v=" 2210931981 "/>
        <s v=" 4697740410990 "/>
        <s v=" 28401030 "/>
        <s v=" 347092119552 "/>
        <s v=" 104380276461 "/>
        <s v=" 52922843102 "/>
        <s v=" 51111428 "/>
        <s v=" 160133280 "/>
        <s v=" 121947102340 "/>
        <s v=" 10441964318 "/>
        <s v=" 22834130279 "/>
        <s v=" 605814812819 "/>
        <s v=" 608930795350 "/>
        <s v=" 70091406600 "/>
        <s v=" 18361548663950 "/>
        <s v=" 104563102892 "/>
        <s v=" 6403399000 "/>
        <s v=" 17444174900 "/>
        <s v=" 115372263891 "/>
        <s v=" 4860322910 "/>
        <s v=" 271675730878 "/>
        <s v=" 1315393271 "/>
        <s v=" 475437218103 "/>
        <s v=" 104640205784 "/>
        <s v=" 7527870-493 "/>
        <s v=" 13907753716 "/>
        <s v=" 9293738968340 "/>
        <s v=" 53562036286 "/>
        <s v=" 27121333200 "/>
        <s v=" 19454100 "/>
        <s v=" 500691919327 "/>
        <s v=" 32093411320 "/>
        <s v=" 61236792 "/>
        <s v=" 8437851242669 "/>
        <s v=" 1317342720 "/>
        <s v=" 70641406402 "/>
        <s v=" 1168379968 "/>
        <s v=" 284911708431 "/>
        <s v=" 2961213744 "/>
        <s v=" 3102037399 "/>
        <s v=" 9284431984 "/>
        <s v=" 73599798 "/>
        <s v=" 185851348300 "/>
        <s v=" 389960648 "/>
        <s v=" 390500338 "/>
        <s v=" 2515939999 "/>
        <s v=" 89143400 "/>
        <s v=" 18597969030 "/>
        <s v=" 4530441319990 "/>
        <s v=" 5024663984 "/>
        <s v=" 60874745651 "/>
        <s v=" 1064541840711 "/>
        <s v=" 9335932249970 "/>
        <s v=" 18376394817980 "/>
        <s v=" 209322361565 "/>
        <s v=" 3775565 "/>
        <s v=" 45866324275 "/>
        <s v=" 9344595040362 "/>
        <s v=" 12200046980 "/>
        <s v=" 17376149990 "/>
        <s v=" 17377158761 "/>
        <s v=" 4531194319990 "/>
        <s v=" 1472942143980 "/>
        <s v=" 1472941144980 "/>
        <s v=" 166404600 "/>
        <s v=" 209564930024 "/>
        <s v=" 10351426774 "/>
        <s v=" 308685442 "/>
        <s v=" 106771116007 "/>
        <s v=" 505231018541 "/>
        <s v=" 610513512931 "/>
        <s v=" 941007849990 "/>
        <s v=" 9381412894 "/>
        <s v=" 941326849990 "/>
        <s v=" 9413251299991 "/>
        <s v=" 591840456 "/>
        <s v=" 591940456 "/>
        <s v=" 721-40456 "/>
        <s v=" 118802013371 "/>
        <s v=" 2055-2013371 "/>
        <s v=" 118812013371 "/>
        <s v=" 63799280840 "/>
        <s v=" 10481435480 "/>
        <s v=" 71181406600 "/>
        <s v=" 942059849990 "/>
        <s v=" 942061849990 "/>
        <s v=" 154921-849990 "/>
        <s v=" 286152092511 "/>
        <s v=" 38432428007 "/>
        <s v=" 56823571024 "/>
        <s v=" 3032820706 "/>
        <s v=" 5920230826 "/>
        <s v=" 6110589171669 "/>
        <s v=" 106957111984 "/>
        <s v=" 1072451003369 "/>
        <s v=" 14098481309 "/>
        <s v=" 1148761910700 "/>
        <s v=" 1484088199980 "/>
        <s v=" 1484093273980 "/>
        <s v=" 7643733-660 "/>
        <s v=" 22158298590 "/>
        <s v=" 950747799991 "/>
        <s v=" 95065599990 "/>
        <s v=" 54235090507 "/>
        <s v=" 1486070291980 "/>
        <s v=" 28498333200 "/>
        <s v=" 114973305100 "/>
        <s v=" 9574571249990 "/>
        <s v=" 3045087165466 "/>
        <s v=" 468973932 "/>
        <s v=" 9579313919960 "/>
        <s v=" 1507883296980 "/>
        <s v=" 61253506633 "/>
        <s v=" 3057513744 "/>
        <s v=" 35555722785 "/>
        <s v=" 285998973990 "/>
        <s v=" 4593217329980 "/>
        <s v=" 12358887927 "/>
        <s v=" 136817760980 "/>
        <s v=" 119970100 "/>
        <s v=" 9594531249990 "/>
        <s v=" 959461999990 "/>
        <s v=" 9680468773 "/>
        <s v=" 4727656610990 "/>
        <s v=" 212113238080 "/>
        <s v=" 2594339999 "/>
        <s v=" 960386899990 "/>
        <s v=" 846012396489 "/>
        <s v=" 10701620620 "/>
        <s v=" 12433955919 "/>
        <s v=" 111414425639 "/>
        <s v=" 115722404349 "/>
        <s v=" 4594756336980 "/>
        <s v=" 516271021089 "/>
        <s v=" 184034921503970 "/>
        <s v=" 126336592515980 "/>
        <s v=" 72481409100 "/>
        <s v=" 72491397001 "/>
        <s v=" 28790550508 "/>
        <s v=" 615267312964 "/>
        <s v=" 9618311117180 "/>
        <s v=" 857656800 "/>
        <s v=" 5065785400 "/>
        <s v=" 11066947504 "/>
        <s v=" 1509413843980 "/>
        <s v=" 615703593881 "/>
        <s v=" 190281154300 "/>
        <s v=" 35807902204 "/>
        <s v=" 4831878215756 "/>
        <s v=" 963755449990 "/>
        <s v=" 963735382190 "/>
        <s v=" 9637511909950 "/>
        <s v=" 485343511290 "/>
        <s v=" 108705496370 "/>
        <s v=" 963999225391 "/>
        <s v=" 600163036 "/>
        <s v=" 600262471 "/>
        <s v=" 9865289990 "/>
        <s v=" 54792173906 "/>
        <s v=" 9647541149990 "/>
        <s v=" 9647521299991 "/>
        <s v=" 9647501732490 "/>
        <s v=" 129006210610 "/>
        <s v=" 5208843166 "/>
        <s v=" 1509834794980 "/>
        <s v=" 28899333200 "/>
        <s v=" 154307-38080 "/>
        <s v=" 14662229263 "/>
        <s v=" 3187813744 "/>
        <s v=" 505955764 "/>
        <s v=" 17635700 "/>
        <s v=" 214004020230 "/>
        <s v=" 126963422760980 "/>
        <s v=" 30352328374 "/>
        <s v=" 4753288810990 "/>
        <s v=" 697112968 "/>
        <s v=" 2651139999 "/>
        <s v=" 12669387942 "/>
        <s v=" 1124722387 "/>
        <s v=" 94387390 "/>
        <s v=" 30390575895 "/>
        <s v=" 9622205611 "/>
        <s v=" 4127466178144 "/>
        <s v=" 21439700 "/>
        <s v=" 2075477408 "/>
        <s v=" 2079373278 "/>
        <s v=" 6027112500 "/>
        <s v=" 61614100136980 "/>
        <s v=" 151083748980 "/>
        <s v=" 61614145634980 "/>
        <s v=" 13298254160 "/>
        <s v=" 13297363533 "/>
        <s v=" 225194191980 "/>
        <s v=" 847620419552 "/>
        <s v=" 19172602100 "/>
        <s v=" 8226343980 "/>
        <s v=" 53460720 "/>
        <s v=" 619869812967 "/>
        <s v=" 36047270522 "/>
        <s v=" 1129503848 "/>
        <s v=" 9888119990 "/>
        <s v=" 2523218681 "/>
        <s v=" 4956316126 "/>
        <s v=" 41358705310830 "/>
        <s v=" 329311315693 "/>
        <s v=" 29782358504882 "/>
        <s v=" 61614468636980 "/>
        <s v=" 1885527735980 "/>
        <s v=" 7876472-314 "/>
        <s v=" 7954256-307 "/>
        <s v=" 112350107671 "/>
        <s v=" 109587171960 "/>
        <s v=" 2276436089 "/>
        <s v=" 9664404399961 "/>
        <s v=" 33205678 "/>
        <s v=" 30473338291 "/>
        <s v=" 186636089 "/>
        <s v=" 1305820792 "/>
        <s v=" 1566-36089 "/>
        <s v=" 1716436089 "/>
        <s v=" 22058500 "/>
        <s v=" 64651257040 "/>
        <s v=" 3905021800 "/>
        <s v=" 183152320 "/>
        <s v=" 215696433023 "/>
        <s v=" 1152879182 "/>
        <s v=" 109808248246 "/>
        <s v=" 9666704654671 "/>
        <s v=" 18617850 "/>
        <s v=" 352856800 "/>
        <s v=" 802344122334 "/>
        <s v=" 55372660356 "/>
        <s v=" 9667455394061 "/>
        <s v=" 192721297860 "/>
        <s v=" 4634032165980 "/>
        <s v=" 12870479942 "/>
        <s v=" 61616264284980 "/>
        <s v=" 61616255284980 "/>
        <s v=" 30544427215 "/>
        <s v=" 1512460273980 "/>
        <s v=" 1512473553980 "/>
        <s v=" 29749333200 "/>
        <s v=" 126-36089 "/>
        <s v=" 9668971249990 "/>
        <s v=" 192952209660 "/>
        <s v=" 226596757191 "/>
        <s v=" 27496768310 "/>
        <s v=" 253261523160 "/>
        <s v=" 9899164990 "/>
        <s v=" 30308575576 "/>
        <s v=" 23210000 "/>
        <s v=" 112792516009 "/>
        <s v=" 2692739999 "/>
        <s v=" 530453295610 "/>
        <s v=" 6051024788 "/>
        <s v=" 2896-333200 "/>
        <s v=" 1183916300 "/>
        <s v=" 3311013744 "/>
        <s v=" 2580231980 "/>
        <s v=" 8488571556977 "/>
        <s v=" 9670293649970 "/>
        <s v=" 967030172550 "/>
        <s v=" 4655797421980 "/>
        <s v=" 4655794421980 "/>
        <s v=" 13410696150 "/>
        <s v=" 5351794368 "/>
        <s v=" 9671421849980 "/>
        <s v=" 9671431979970 "/>
        <s v=" 61121014307 "/>
        <s v=" 4769167919498 "/>
        <s v=" 157915121467 "/>
        <s v=" 74323892 "/>
        <s v=" 30356718883 "/>
        <s v=" 5778349989 "/>
        <s v=" 8080664-96 "/>
        <s v=" 624533812959 "/>
        <s v=" 13132511969 "/>
        <s v=" 85991283000 "/>
        <s v=" 531978300182 "/>
        <s v=" 74984094947 "/>
        <s v=" 65038304640 "/>
        <s v=" 39202883206 "/>
        <s v=" 64120446003 "/>
        <s v=" 1028458900 "/>
        <s v=" 5416451961 "/>
        <s v=" 19842-51961 "/>
        <s v=" 869411877314 "/>
        <s v=" 12064676206 "/>
        <s v=" 1347507868 "/>
        <s v=" 967887869970 "/>
        <s v=" 9678881499980 "/>
        <s v=" 54217157706 "/>
        <s v=" 30717304778 "/>
        <s v=" 490009179738 "/>
        <s v=" 3691999200 "/>
        <s v=" 120923045425 "/>
        <s v=" 366452974462 "/>
        <s v=" 9679386579941 "/>
        <s v=" 2656012380 "/>
        <s v=" 3596496980 "/>
        <s v=" 806087822305 "/>
        <s v=" 4978168653980 "/>
        <s v=" 55902112818 "/>
        <s v=" 19534561630 "/>
        <s v=" 306021632204 "/>
        <s v=" 1737924779990 "/>
        <s v=" 1737922314989 "/>
        <s v=" 232296514990 "/>
        <s v=" 4192327100376 "/>
        <s v=" 1738237215980 "/>
        <s v=" 4974592188180 "/>
        <s v=" 443208459990 "/>
        <s v=" 9856209448 "/>
        <s v=" 9857199990 "/>
        <s v=" 13300207983 "/>
        <s v=" 61621610134980 "/>
        <s v=" 61621611306980 "/>
        <s v=" 30769432415 "/>
        <s v=" 411197980 "/>
        <s v=" 1738526417970 "/>
        <s v=" 17385301403982 "/>
        <s v=" 4966365649990 "/>
        <s v=" 6591025988 "/>
        <s v=" 166234102291 "/>
        <s v=" 33495423780 "/>
        <s v=" 968280769990 "/>
        <s v=" 2011904000 "/>
        <s v=" 30074401132992 "/>
        <s v=" 1340-11877314 "/>
        <s v=" 9683001499980 "/>
        <s v=" 2021904000 "/>
        <s v=" 25-1904000 "/>
        <s v=" 1983209555 "/>
        <s v=" 869911886880 "/>
        <s v=" 121632044381 "/>
        <s v=" 2767139999 "/>
        <s v=" 44778249380 "/>
        <s v=" 229431974997 "/>
        <s v=" 884726400 "/>
        <s v=" 4783296924177 "/>
        <s v=" 23939700 "/>
        <s v=" 78911149 "/>
        <s v=" 27211815951 "/>
        <s v=" 210503366 "/>
        <s v=" 322549472620 "/>
        <s v=" 27283298980 "/>
        <s v=" 1740454299970 "/>
        <s v=" 1740473168960 "/>
        <s v=" 949412340 "/>
        <s v=" 1228980015 "/>
        <s v=" 327118104058 "/>
        <s v=" 140129147 "/>
        <s v=" 2304508399469 "/>
        <s v=" 229571690333 "/>
        <s v=" 5497356228 "/>
        <s v=" 2876211195800 "/>
        <s v=" 12432659809 "/>
        <s v=" 1244721580 "/>
        <s v=" 3103482272759 "/>
        <s v=" 9685372749970 "/>
        <s v=" 13438483142 "/>
        <s v=" 3008-214200 "/>
        <s v=" 32135935998 "/>
        <s v=" 2412338965 "/>
        <s v=" 551741359920 "/>
        <s v=" 219271137227 "/>
        <s v=" 327440127958 "/>
        <s v=" 851037422100 "/>
        <s v=" 17066100229 "/>
        <s v=" 1000537785 "/>
        <s v=" 13489231992 "/>
        <s v=" 61623374527980 "/>
        <s v=" 30870327977 "/>
        <s v=" 1742328829990 "/>
        <s v=" 38064189910 "/>
        <s v=" 968745999990 "/>
        <s v=" 49274732806 "/>
        <s v=" 12330770368 "/>
        <s v=" 15632285898 "/>
        <s v=" 1078895000 "/>
        <s v=" 62411035976 "/>
        <s v=" 166492412756 "/>
        <s v=" 216862199000 "/>
        <s v=" 1350176001 "/>
        <s v=" 99867967979 "/>
        <s v=" 809680822360 "/>
        <s v=" 4520331929 "/>
        <s v=" 9689614759958 "/>
        <s v=" 312981310904 "/>
        <s v=" 101258325000 "/>
        <s v=" 2811239999 "/>
        <s v=" 221383767035 "/>
        <s v=" 3378-575576 "/>
        <s v=" 1293178500 "/>
        <s v=" 30984392075 "/>
        <s v=" 123142892483 "/>
        <s v=" 50671192000 "/>
        <s v=" 448539980 "/>
        <s v=" 12465249180 "/>
        <s v=" 6751095912 "/>
        <s v=" 26384231400 "/>
        <s v=" 6572299000 "/>
        <s v=" 8253159 "/>
        <s v=" 1747765729990 "/>
        <s v=" 4818147824177 "/>
        <s v=" 158235238980 "/>
        <s v=" 209119000 "/>
        <s v=" 77074076854 "/>
        <s v=" 9693832939950 "/>
        <s v=" 5194132980 "/>
        <s v=" 4122766006 "/>
        <s v=" 956247404 "/>
        <s v=" 262416500 "/>
        <s v=" 65762344240 "/>
        <s v=" 36393315998 "/>
        <s v=" 3123409175861 "/>
        <s v=" 633943413033 "/>
        <s v=" 16035241100 "/>
        <s v=" 56722419370 "/>
        <s v=" 34003950881 "/>
        <s v=" 3238177702788 "/>
        <s v=" 1032395032 "/>
        <s v=" 31083239454 "/>
        <s v=" 112279501686 "/>
        <s v=" 11228019290 "/>
        <s v=" 6602299000 "/>
        <s v=" 83-2299000 "/>
        <s v=" 5010444704158 "/>
        <s v=" 3125060448219 "/>
        <s v=" 9696361849980 "/>
        <s v=" 1750258712491 "/>
        <s v=" 336150000 "/>
        <s v=" 123793795087 "/>
        <s v=" 2562338965 "/>
        <s v=" 12622207450 "/>
        <s v=" 1263232420 "/>
        <s v=" 21743911369 "/>
        <s v=" 9697445519949 "/>
        <s v=" 58103223968 "/>
        <s v=" 31113261951 "/>
        <s v=" 324088542990 "/>
        <s v=" 342741678000 "/>
        <s v=" 6622299000 "/>
        <s v=" 84-2299000 "/>
        <s v=" 5281329981 "/>
        <s v=" 521237491 "/>
        <s v=" 597-1329981 "/>
        <s v=" 592-237490 "/>
        <s v=" 5814941759 "/>
        <s v=" 245509700 "/>
        <s v=" 172351513404 "/>
        <s v=" 3094269821 "/>
        <s v=" 3130015225329 "/>
        <s v=" 813390122401 "/>
        <s v=" 57314016381 "/>
        <s v=" 58386225551 "/>
        <s v=" 3243442132490 "/>
        <s v=" 321391310904 "/>
        <s v=" 18925219937 "/>
        <s v=" 32883842980 "/>
        <s v=" 853180260674 "/>
        <s v=" 34218784800 "/>
        <s v=" 9701904299960 "/>
        <s v=" 376041055888 "/>
        <s v=" 3133019219197 "/>
        <s v=" 7321057560 "/>
        <s v=" 1122837950 "/>
        <s v=" 3126895785 "/>
        <s v=" 344672057001 "/>
        <s v=" 37623149206 "/>
        <s v=" 1754176779990 "/>
        <s v=" 546443244610 "/>
        <s v=" 5010819328780 "/>
        <s v=" 970261969990 "/>
        <s v=" 200771609000 "/>
        <s v=" 4274626108842 "/>
        <s v=" 970331999990 "/>
        <s v=" 2400055196008 "/>
        <s v=" 853529468642 "/>
        <s v=" 125262873050 "/>
        <s v=" 125252873050 "/>
        <s v=" 1401-2873050 "/>
        <s v=" 2903839999 "/>
        <s v=" 1180456141470 "/>
        <s v=" 1655143670 "/>
        <s v=" 46535990 "/>
        <s v=" 6385102792 "/>
        <s v=" 4811867434019 "/>
        <s v=" 5886586376 "/>
        <s v=" 1070391604971 "/>
        <s v=" 24881239920 "/>
        <s v=" 4412360000 "/>
        <s v=" 11636599014 "/>
        <s v=" 17552861119980 "/>
        <s v=" 5023434403980 "/>
        <s v=" 3592703294990 "/>
        <s v=" 9705043280450 "/>
        <s v=" 9705031200471 "/>
        <s v=" 601774080 "/>
        <s v=" 3601591294990 "/>
        <s v=" 36607435998 "/>
        <s v=" 2043976-294990 "/>
        <s v=" 1132731154517 "/>
        <s v=" 6001370401 "/>
        <s v=" 127744970 "/>
        <s v=" 600-130900 "/>
        <s v=" 638892213116 "/>
        <s v=" 125482151712 "/>
        <s v=" 1404-2151712 "/>
        <s v=" 3609142359990 "/>
        <s v=" 125492159501 "/>
        <s v=" 2672338965 "/>
        <s v=" 202071633614 "/>
        <s v=" 15223300768 "/>
        <s v=" 59293311212 "/>
        <s v=" 31372175858 "/>
        <s v=" 24911-39606 "/>
        <s v=" 1282169956 "/>
        <s v=" 1285326129 "/>
        <s v=" 3141372617574 "/>
        <s v=" 9707641999979 "/>
        <s v=" 9707551073591 "/>
        <s v=" 10079325943 "/>
        <s v=" 10080229990 "/>
        <s v=" 560494109991 "/>
        <s v=" 34746959000 "/>
        <s v=" 576477969 "/>
        <s v=" 629-477970 "/>
        <s v=" 393224000 "/>
        <s v=" 79784094947 "/>
        <s v=" 31425141311006 "/>
        <s v=" 258335750520 "/>
        <s v=" 15267239960 "/>
        <s v=" 31143302250 "/>
        <s v=" 37945206821 "/>
        <s v=" 11666939606 "/>
        <s v=" 116668222793 "/>
        <s v=" 31446205249991 "/>
        <s v=" 10241431542070 "/>
        <s v=" 10241313084141 "/>
        <s v=" 10241381542070 "/>
        <s v=" 10241371542070 "/>
        <s v=" 151911053150 "/>
        <s v=" 15324205568 "/>
        <s v=" 13960696150 "/>
        <s v=" 259183400 "/>
        <s v=" 583709980 "/>
        <s v=" 635-709980 "/>
        <s v=" 178273511952 "/>
        <s v=" 854464156542 "/>
        <s v=" 4996329410906 "/>
        <s v=" 11674545458 "/>
        <s v=" 42132261007 "/>
        <s v=" 42141430913 "/>
        <s v=" 375740331980 "/>
        <s v=" 4579423727291 "/>
        <s v=" 349004827001 "/>
        <s v=" 1137021048325 "/>
        <s v=" 113671321592 "/>
        <s v=" 12569672536 "/>
        <s v=" 1113395032 "/>
        <s v=" 1112975562 "/>
        <s v=" 10243044626211 "/>
        <s v=" 59840181960 "/>
        <s v=" 6032069949 "/>
        <s v=" 638-2069950 "/>
        <s v=" 819543722527 "/>
        <s v=" 3137150690 "/>
        <s v=" 10243855751381 "/>
        <s v=" 10243501200471 "/>
        <s v=" 10243511200471 "/>
        <s v=" 15519135992 "/>
        <s v=" 1551859991 "/>
        <s v=" 37370089993 "/>
        <s v=" 329701310904 "/>
        <s v=" 1933448687 "/>
        <s v=" 112693501113970 "/>
        <s v=" 4309763137842 "/>
        <s v=" 31697195453 "/>
        <s v=" 126162753449 "/>
        <s v=" 17601212399950 "/>
        <s v=" 10245663084141 "/>
        <s v=" 7901250016 "/>
        <s v=" 2250662128639 "/>
        <s v=" 16876217215 "/>
        <s v=" 162207448 "/>
        <s v=" 140266780301 "/>
        <s v=" 117003152946 "/>
        <s v=" 17608701029990 "/>
        <s v=" 4314107150842 "/>
        <s v=" 91661759 "/>
        <s v=" 4828604732969 "/>
        <s v=" 855105453833 "/>
        <s v=" 11709994423 "/>
        <s v=" 2965039999 "/>
        <s v=" 3155218700 "/>
        <s v=" 31590262020111 "/>
        <s v=" 10247242299980 "/>
        <s v=" 10554414979 "/>
        <s v=" 562842109991 "/>
        <s v=" 1140721595143 "/>
        <s v=" 266174900 "/>
        <s v=" 12778528999 "/>
        <s v=" 57884357452 "/>
        <s v=" 8554301565426 "/>
        <s v=" 36816995998 "/>
        <s v=" 6551323934 "/>
        <s v=" 9810276001 "/>
        <s v=" 31664541913155 "/>
        <s v=" 643934613183 "/>
        <s v=" 8645152-1316 "/>
        <s v=" 1038488900 "/>
        <s v=" 10250897674710 "/>
        <s v=" 3182978190 "/>
        <s v=" 87352490000 "/>
        <s v=" 386461467995 "/>
        <s v=" 2782338965 "/>
        <s v=" 53280293 "/>
        <s v=" 6981400299 "/>
        <s v=" 17093349777 "/>
        <s v=" 170952974923 "/>
        <s v=" 1188404481 "/>
        <s v=" 1025175799918 "/>
        <s v=" 66814235620 "/>
        <s v=" 4745049635980 "/>
        <s v=" 4745055634980 "/>
        <s v=" 41809200 "/>
        <s v=" 16148867109 "/>
        <s v=" 62311343852 "/>
        <s v=" 62305221492 "/>
        <s v=" 21736-221492 "/>
        <s v=" 31893938067 "/>
        <s v=" 202289913073 "/>
        <s v=" 35363839000 "/>
        <s v=" 503679523640 "/>
        <s v=" 552214251739 "/>
        <s v=" 4745680529990 "/>
        <s v=" 4745706439990 "/>
        <s v=" 4745700439990 "/>
        <s v=" 4745709529990 "/>
        <s v=" 121172312 "/>
        <s v=" 4614263027423 "/>
        <s v=" 38768760236 "/>
        <s v=" 114534437326 "/>
        <s v=" 10254814860450 "/>
        <s v=" 3265809112689 "/>
        <s v=" 126842158597 "/>
        <s v=" 823243022629 "/>
        <s v=" 58513480526 "/>
        <s v=" 10255821149990 "/>
        <s v=" 102558410167761 "/>
        <s v=" 644958152634 "/>
        <s v=" 336881310904 "/>
        <s v=" 19625113373 "/>
        <s v=" 1040488900 "/>
        <s v=" 1041488900 "/>
        <s v=" 7833254650 "/>
        <s v=" 318085219057 "/>
        <s v=" 510786751 "/>
        <s v=" 127130900 "/>
        <s v=" 31993364579 "/>
        <s v=" 96519863 "/>
        <s v=" 18005971029990 "/>
        <s v=" 1800575749990 "/>
        <s v=" 9705136480 "/>
        <s v=" 3118-136480 "/>
        <s v=" 1361185819 "/>
        <s v=" 4747064674980 "/>
        <s v=" 4747031192980 "/>
        <s v=" 47470322119960 "/>
        <s v=" 16374659135 "/>
        <s v=" 31996467492 "/>
        <s v=" 82843654600 "/>
        <s v=" 12341377806 "/>
        <s v=" 47472121595930 "/>
        <s v=" 47472251171940 "/>
        <s v=" 4747335192980 "/>
        <s v=" 141432199000 "/>
        <s v=" 1586349299989 "/>
        <s v=" 8681282453 "/>
        <s v=" 650953940 "/>
        <s v=" 768-953939 "/>
        <s v=" 12922209150 "/>
        <s v=" 10754559983 "/>
        <s v=" 279367800 "/>
        <s v=" 6541199958 "/>
        <s v=" 6674225990 "/>
        <s v=" 4748320609890 "/>
        <s v=" 3021947600 "/>
        <s v=" 10266323915160 "/>
        <s v=" 4848176432969 "/>
        <s v=" 32113564967 "/>
        <s v=" 6552705911 "/>
        <s v=" 769-2705911 "/>
        <s v=" 104823955 "/>
        <s v=" 10266331149990 "/>
        <s v=" 63062355470 "/>
        <s v=" 42088645998 "/>
        <s v=" 8567991095798 "/>
        <s v=" 39045979096 "/>
        <s v=" 17311739802 "/>
        <s v=" 403535119990 "/>
        <s v=" 4809672359990 "/>
        <s v=" 480967164980 "/>
        <s v=" 648032513233 "/>
        <s v=" 115302328003 "/>
        <s v=" 10262084378500 "/>
        <s v=" 2239113726857 "/>
        <s v=" 39108419174 "/>
        <s v=" 1976341890 "/>
        <s v=" 665549989 "/>
        <s v=" 778-549989 "/>
        <s v=" 40691086960 "/>
        <s v=" 11535000 "/>
        <s v=" 961-174900 "/>
        <s v=" 32577171930 "/>
        <s v=" 2932338965 "/>
        <s v=" 3193422149071 "/>
        <s v=" 4810957349990 "/>
        <s v=" 4810903124970 "/>
        <s v=" 48109461709970 "/>
        <s v=" 1805691399990 "/>
        <s v=" 1805820659989 "/>
        <s v=" 1805690959990 "/>
        <s v=" 554159191962 "/>
        <s v=" 89-916300 "/>
        <s v=" 650128710637 "/>
        <s v=" 3274802111119 "/>
        <s v=" 2283423105315 "/>
        <s v=" 10263983815641 "/>
        <s v=" 10263973659960 "/>
        <s v=" 8773816-341 "/>
        <s v=" 63635264738 "/>
        <s v=" 7620458920 "/>
        <s v=" 24678065-599900 "/>
        <s v=" 283174900 "/>
        <s v=" 154780186452 "/>
        <s v=" 24641519-9990 "/>
        <s v=" 50896644695 "/>
        <s v=" 3226727522 "/>
        <s v=" 80604366260 "/>
        <s v=" 3196753464430 "/>
        <s v=" 10265133318379 "/>
        <s v=" 4645524527580 "/>
        <s v=" 1807872189989 "/>
        <s v=" 80867-251739 "/>
        <s v=" 238743519067 "/>
        <s v=" 113181804980 "/>
        <s v=" 826915022808 "/>
        <s v=" 59403972859 "/>
        <s v=" 6370131177 "/>
        <s v=" 341821310904 "/>
        <s v=" 55576259775 "/>
        <s v=" 13194249469 "/>
        <s v=" 13137129479 "/>
        <s v=" 2081518113 "/>
        <s v=" 19915030927 "/>
        <s v=" 4813294264980 "/>
        <s v=" 481349831980 "/>
        <s v=" 4813500419990 "/>
        <s v=" 4813499719980 "/>
        <s v=" 24698698-182990 "/>
        <s v=" 24706331-1159960 "/>
        <s v=" 32331437901 "/>
        <s v=" 4813608664980 "/>
        <s v=" 24706622-11980 "/>
        <s v=" 24706621-9990 "/>
        <s v=" 951572016870 "/>
        <s v=" 5797-129479 "/>
        <s v=" 10248857 "/>
        <s v=" 9371368568 "/>
        <s v=" 1550361171313 "/>
        <s v=" 15503813375467 "/>
        <s v=" 3071447600 "/>
        <s v=" 411419000 "/>
        <s v=" 4814676665970 "/>
        <s v=" 52519373065 "/>
        <s v=" 1810264159990 "/>
        <s v=" 1810250999990 "/>
        <s v=" 16742831929 "/>
        <s v=" 1641832153980 "/>
        <s v=" 10277612911970 "/>
        <s v=" 4856126232969 "/>
        <s v=" 115820630310 "/>
        <s v=" 42322785998 "/>
        <s v=" 4173258189990 "/>
        <s v=" 3282993269074 "/>
        <s v=" 4815815959970 "/>
        <s v=" 65345004830 "/>
        <s v=" 212222714561 "/>
        <s v=" 4386848226622 "/>
        <s v=" 10277621149990 "/>
        <s v=" 11870214328 "/>
        <s v=" 711529981 "/>
        <s v=" 32388499464 "/>
        <s v=" 652925113204 "/>
        <s v=" 4816370669990 "/>
        <s v=" 10272942429970 "/>
        <s v=" 210081087990 "/>
        <s v=" 10929239000 "/>
        <s v=" 1642532123980 "/>
        <s v=" 85871451591 "/>
        <s v=" 4699391030 "/>
        <s v=" 2992338965 "/>
        <s v=" 45249686200 "/>
        <s v=" 293188400 "/>
        <s v=" 1952423801 "/>
        <s v=" 55445000 "/>
        <s v=" 30876316990 "/>
        <s v=" 171733-29990 "/>
        <s v=" 263204768980 "/>
        <s v=" 138119000 "/>
        <s v=" 2304062126021 "/>
        <s v=" 130994790 "/>
        <s v=" 10945274700 "/>
        <s v=" 247-239000 "/>
        <s v=" 6466915992 "/>
        <s v=" 32453118983 "/>
        <s v=" 1237198989 "/>
        <s v=" 1235397980 "/>
        <s v=" 16861387984 "/>
        <s v=" 67442271320 "/>
        <s v=" 67136169990 "/>
        <s v=" 137-397980 "/>
        <s v=" 1024159990 "/>
        <s v=" 1027486956471 "/>
        <s v=" 4677206722040 "/>
        <s v=" 119009715510 "/>
        <s v=" 94471400 "/>
        <s v=" 2308852302201 "/>
        <s v=" 830669022727 "/>
        <s v=" 1238397980 "/>
        <s v=" 45476227626 "/>
        <s v=" 138782700 "/>
        <s v=" 389801332324 "/>
        <s v=" 6102185200 "/>
        <s v=" 10111406370 "/>
        <s v=" 1010606194 "/>
        <s v=" 13901436354 "/>
        <s v=" 13891414482 "/>
        <s v=" 93-1414482 "/>
        <s v=" 4362528116769940 "/>
        <s v=" 10731314990 "/>
        <s v=" 65284119977 "/>
        <s v=" 3131447600 "/>
        <s v=" 10280192523971 "/>
        <s v=" 32581175676 "/>
        <s v=" 215914212593 "/>
        <s v=" 94871400 "/>
        <s v=" 4845288132970 "/>
        <s v=" 4895246432969 "/>
        <s v=" 493344980 "/>
        <s v=" 211941376430 "/>
        <s v=" 211961376430 "/>
        <s v=" 8419-1376430 "/>
        <s v=" 31794357134961 "/>
        <s v=" 10739124990 "/>
        <s v=" 1644573883980 "/>
        <s v=" 4389445981 "/>
        <s v=" 1817831359990 "/>
        <s v=" 59982299210 "/>
        <s v=" 41171500 "/>
        <s v=" 65833248724 "/>
        <s v=" 34406256350 "/>
        <s v=" 42553865998 "/>
        <s v=" 3867187990 "/>
        <s v=" 22649418600 "/>
        <s v=" 119658339133 "/>
        <s v=" 94971400 "/>
        <s v=" 4846944305980 "/>
        <s v=" 67613266560 "/>
        <s v=" 657809813297 "/>
        <s v=" 39888642354 "/>
        <s v=" 350694226900 "/>
        <s v=" 934284900 "/>
        <s v=" 1303999517 "/>
        <s v=" 486565573980 "/>
        <s v=" 1077339585 "/>
        <s v=" 4527189198540 "/>
        <s v=" 3230449140375 "/>
        <s v=" 2327561280721 "/>
        <s v=" 3258969610 "/>
        <s v=" 219192013296 "/>
        <s v=" 513007142112 "/>
        <s v=" 213022793406 "/>
        <s v=" 4702402322114 "/>
        <s v=" 120942365528 "/>
        <s v=" 117211321603 "/>
        <s v=" 43827634336489 "/>
        <s v=" 141565050 "/>
        <s v=" 834251222812 "/>
        <s v=" 4442752122928 "/>
        <s v=" 2620343550 "/>
        <s v=" 1047488900 "/>
        <s v=" 60542029619 "/>
        <s v=" 393871336340 "/>
        <s v=" 1250411700 "/>
        <s v=" 20519647675 "/>
        <s v=" 237240734 "/>
        <s v=" 16433155176 "/>
        <s v=" 32847395173 "/>
        <s v=" 3611402-198540 "/>
        <s v=" 143339391242 "/>
        <s v=" 4868820345980 "/>
        <s v=" 95471400 "/>
        <s v=" 3180247600 "/>
        <s v=" 66428246360 "/>
        <s v=" 1103601769 "/>
        <s v=" 11021396104 "/>
        <s v=" 112912509 "/>
        <s v=" 10292026819910 "/>
        <s v=" 235337500 "/>
        <s v=" 1029217979990 "/>
        <s v=" 175981-979990 "/>
        <s v=" 18103266268 "/>
        <s v=" 177410107100 "/>
        <s v=" 5129391030 "/>
        <s v=" 1373306056 "/>
        <s v=" 2575354980 "/>
        <s v=" 1923175907 "/>
        <s v=" 4870659295980 "/>
        <s v=" 25092167-305980 "/>
        <s v=" 17454411143 "/>
        <s v=" 17452845863 "/>
        <s v=" 17453771118 "/>
        <s v=" 32945434160 "/>
        <s v=" 4464445981 "/>
        <s v=" 66137826825 "/>
        <s v=" 35526163980 "/>
        <s v=" 313183990 "/>
        <s v=" 18117309108 "/>
        <s v=" 2216-266268 "/>
        <s v=" 5142469146770 "/>
        <s v=" 4899183632969 "/>
        <s v=" 40174227892 "/>
        <s v=" 40175607659 "/>
        <s v=" 861134665786 "/>
        <s v=" 956238000 "/>
        <s v=" 955136850 "/>
        <s v=" 40-136850 "/>
        <s v=" 120013544163 "/>
        <s v=" 11784390021 "/>
        <s v=" 1825545459990 "/>
        <s v=" 3241630595133 "/>
        <s v=" 10294241539960 "/>
        <s v=" 6811418609 "/>
        <s v=" 347861484637 "/>
        <s v=" 347911484637 "/>
        <s v=" 1900-1484637 "/>
        <s v=" 1940235868 "/>
        <s v=" 3690-175907 "/>
        <s v=" 4871259335980 "/>
        <s v=" 11135674700 "/>
        <s v=" 1080975056 "/>
        <s v=" 66913183177 "/>
        <s v=" 68024183177 "/>
        <s v=" 3305532442211 "/>
        <s v=" 317188901 "/>
        <s v=" 42790238489 "/>
        <s v=" 118011154360 "/>
        <s v=" 25511121380 "/>
        <s v=" 347971484637 "/>
        <s v=" 865040 "/>
        <s v=" 7932490882 "/>
        <s v=" 933-2490882 "/>
        <s v=" 1254411700 "/>
        <s v=" 31858531950 "/>
        <s v=" 265910027730 "/>
        <s v=" 663269213366 "/>
        <s v=" 958101150 "/>
        <s v=" 320372800 "/>
        <s v=" 9620990 "/>
        <s v=" 16490152796 "/>
        <s v=" 6715393945 "/>
        <s v=" 24596-183177 "/>
        <s v=" 24595-183177 "/>
        <s v=" 176460000 "/>
        <s v=" 9240310-66 "/>
        <s v=" 18728641796 "/>
        <s v=" 1827544129990 "/>
        <s v=" 469283398792 "/>
        <s v=" 3245445222200 "/>
        <s v=" 67169178474 "/>
        <s v=" 265140420 "/>
        <s v=" 1958153938 "/>
        <s v=" 32555132898 "/>
        <s v=" 68067566440 "/>
        <s v=" 10297672249979 "/>
        <s v=" 1714903153980 "/>
        <s v=" 906917961 "/>
        <s v=" 40281909876 "/>
        <s v=" 118342330177 "/>
        <s v=" 12571029250 "/>
        <s v=" 10832489970 "/>
        <s v=" 9884001 "/>
        <s v=" 3310040303186 "/>
        <s v=" 44365073441 "/>
        <s v=" 5156245960 "/>
        <s v=" 4742548127804 "/>
        <s v=" 225564414183 "/>
        <s v=" 36253293980 "/>
        <s v=" 959202300 "/>
        <s v=" 120454160888 "/>
        <s v=" 10300354461261 "/>
        <s v=" 29126280600 "/>
        <s v=" 1715518699980 "/>
        <s v=" 1955-166731 "/>
        <s v=" 843575522957 "/>
        <s v=" 13728285480 "/>
        <s v=" 83283480 "/>
        <s v=" 2821-280600 "/>
        <s v=" 398501310904 "/>
        <s v=" 228327700 "/>
        <s v=" 206885112212 "/>
        <s v=" 3638325990 "/>
        <s v=" 10301194889960 "/>
        <s v=" 1203793817418 "/>
        <s v=" 12054196985 "/>
        <s v=" 199273978 "/>
        <s v=" 40451337884 "/>
        <s v=" 15015000 "/>
        <s v=" 15120000 "/>
        <s v=" 4-15000 "/>
        <s v=" 33103106015 "/>
        <s v=" 11918180373 "/>
        <s v=" 2403186839 "/>
        <s v=" 199997867 "/>
        <s v=" 3262247600 "/>
        <s v=" 4692110420 "/>
        <s v=" 267006329450 "/>
        <s v=" 3186162836370 "/>
        <s v=" 57263808000 "/>
        <s v=" 139680896 "/>
        <s v=" 1400862679 "/>
        <s v=" 140180896 "/>
        <s v=" 3719-80896 "/>
        <s v=" 4917804732969 "/>
        <s v=" 18074807936 "/>
        <s v=" 28171400 "/>
        <s v=" 43024948489 "/>
        <s v=" 61103137569 "/>
        <s v=" 814524150 "/>
        <s v=" 963404600 "/>
        <s v=" 140785656 "/>
        <s v=" 10305952851780 "/>
        <s v=" 2012119942 "/>
        <s v=" 10333980 "/>
        <s v=" 684549338 "/>
        <s v=" 68194103920 "/>
        <s v=" 814863550 "/>
        <s v=" 2013154857 "/>
        <s v=" 439195950 "/>
        <s v=" 48851091195960 "/>
        <s v=" 18287199975 "/>
        <s v=" 3316899584 "/>
        <s v=" 92948480 "/>
        <s v=" 66818207840 "/>
        <s v=" 57636329226 "/>
        <s v=" 10412000 "/>
        <s v=" 6830714270 "/>
        <s v=" 24897-103920 "/>
        <s v=" 930919640 "/>
        <s v=" 93108480 "/>
        <s v=" 667520713422 "/>
        <s v=" 1834488640980 "/>
        <s v=" 61053550 "/>
        <s v=" 4885575219980 "/>
        <s v=" 6831222384 "/>
        <s v=" 76256519980 "/>
        <s v=" 965101150 "/>
        <s v=" 54937681275 "/>
        <s v=" 35219108465 "/>
        <s v=" 477314990 "/>
        <s v=" 1266411700 "/>
        <s v=" 1155261800 "/>
        <s v=" 11238740830 "/>
        <s v=" 6842744769 "/>
        <s v=" 40717323761 "/>
        <s v=" 407191413575 "/>
        <s v=" 76427419980 "/>
        <s v=" 1061929969990 "/>
        <s v=" 10619196018431 "/>
        <s v=" 202797941 "/>
        <s v=" 148129990000 "/>
        <s v=" 14813178500 "/>
        <s v=" 3320562346209 "/>
        <s v=" 179985233200 "/>
        <s v=" 180963281 "/>
        <s v=" 18507503903 "/>
        <s v=" 231069512303 "/>
        <s v=" 10620783821771 "/>
        <s v=" 539416110001600 "/>
        <s v=" 13253159992 "/>
        <s v=" 4887809339980 "/>
        <s v=" 58193808000 "/>
        <s v=" 409061449607 "/>
        <s v=" 847320323063 "/>
        <s v=" 61452914836 "/>
        <s v=" 230225503472 "/>
        <s v=" 121355814791 "/>
        <s v=" 121401493060 "/>
        <s v=" 582436180591 "/>
        <s v=" 6888115992 "/>
        <s v=" 68882178475 "/>
        <s v=" 13391360521 "/>
        <s v=" 353621310904 "/>
        <s v=" 21030412544 "/>
        <s v=" 109188429990 "/>
        <s v=" 1204841942450 "/>
        <s v=" 3305747600 "/>
        <s v=" 1326621813 "/>
        <s v=" 1840812735 "/>
        <s v=" 409631089620 "/>
        <s v=" 3481104402 "/>
        <s v=" 12133727965 "/>
        <s v=" 10624192027571 "/>
        <s v=" 10624201425890 "/>
        <s v=" 13451539130 "/>
        <s v=" 1393135806 "/>
        <s v=" 35383652163 "/>
        <s v=" 897434350 "/>
        <s v=" 454571279160 "/>
        <s v=" 1330190799 "/>
        <s v=" 20731072612 "/>
        <s v=" 4550434112330 "/>
        <s v=" 4950373632969 "/>
        <s v=" 781373462 "/>
        <s v=" 88491746650 "/>
        <s v=" 885016091643 "/>
        <s v=" 157137240965 "/>
        <s v=" 157138207499 "/>
        <s v=" 157141239483 "/>
        <s v=" 157140357439 "/>
        <s v=" 157139276665 "/>
        <s v=" 157142176266 "/>
        <s v=" 1449433372 "/>
        <s v=" 120813257291 "/>
        <s v=" 55259388489 "/>
        <s v=" 4919221173980 "/>
        <s v=" 95409959 "/>
        <s v=" 121630129472 "/>
        <s v=" 120895180080 "/>
        <s v=" 10627573084569 "/>
        <s v=" 2067131921 "/>
        <s v=" 122139651814 "/>
        <s v=" 17123800 "/>
        <s v=" 864342381399 "/>
        <s v=" 7070775951 "/>
        <s v=" 33393161491 "/>
        <s v=" 21068096130980 "/>
        <s v=" 268763720160 "/>
        <s v=" 120955334441 "/>
        <s v=" 12791499550 "/>
        <s v=" 12223564694 "/>
        <s v=" 122271180645 "/>
        <s v=" 122281180645 "/>
        <s v=" 1741131 "/>
        <s v=" 672319613485 "/>
        <s v=" 41191521102 "/>
        <s v=" 411902358925 "/>
        <s v=" 1858785561 "/>
        <s v=" 1858870805 "/>
        <s v=" 11300678910 "/>
        <s v=" 10990490451 "/>
        <s v=" 21068439223980 "/>
        <s v=" 157235339882 "/>
        <s v=" 15723687016 "/>
        <s v=" 902434350 "/>
        <s v=" 10734702098971 "/>
        <s v=" 107346910133090 "/>
        <s v=" 122461422151 "/>
        <s v=" 48322889776 "/>
        <s v=" 358558501 "/>
        <s v=" 19169223984 "/>
        <s v=" 68808238000 "/>
        <s v=" 8012396850 "/>
        <s v=" 8022396850 "/>
        <s v=" 803255794 "/>
        <s v=" 6-2396850 "/>
        <s v=" 1514142800 "/>
        <s v=" 10735701648990 "/>
        <s v=" 19170983936 "/>
        <s v=" 67328537877 "/>
        <s v=" 136833188372 "/>
        <s v=" 10736602386181 "/>
        <s v=" 122771547350 "/>
        <s v=" 122763524171 "/>
        <s v=" 363368801 "/>
        <s v=" 6331007065 "/>
        <s v=" 10736822133979 "/>
        <s v=" 19359423952 "/>
        <s v=" 122924788786 "/>
        <s v=" 13355139656 "/>
        <s v=" 13357179621 "/>
        <s v=" 13356151939 "/>
        <s v=" 851088823179 "/>
        <s v=" 50072515004 "/>
        <s v=" 3381559960 "/>
        <s v=" 332191971 "/>
        <s v=" 62234313225 "/>
        <s v=" 6402779999 "/>
        <s v=" 356831310904 "/>
        <s v=" 805559980 "/>
        <s v=" 1932412776 "/>
        <s v=" 41356140034 "/>
        <s v=" 41357360884 "/>
        <s v=" 41371388867 "/>
        <s v=" 51684170000 "/>
        <s v=" 806819780 "/>
        <s v=" 210810461057980 "/>
        <s v=" 21081002719980 "/>
        <s v=" 121791951910 "/>
        <s v=" 368745601 "/>
        <s v=" 3366647600 "/>
        <s v=" 1479504364 "/>
        <s v=" 10740193797971 "/>
        <s v=" 67564846915 "/>
        <s v=" 369192900 "/>
        <s v=" 370197900 "/>
        <s v=" 371179901 "/>
        <s v=" 1227-9000 "/>
        <s v=" 1228-179901 "/>
        <s v=" 13387296107 "/>
        <s v=" 13386111941 "/>
        <s v=" 1338547185 "/>
        <s v=" 2104292849 "/>
        <s v=" 2105107939 "/>
        <s v=" 210336979 "/>
        <s v=" 210636979 "/>
        <s v=" 4223-36979 "/>
        <s v=" 19548143966 "/>
        <s v=" 904696150 "/>
        <s v=" 32711295101980 "/>
        <s v=" 5957501702782 "/>
        <s v=" 595751176293 "/>
        <s v=" 19584655968 "/>
        <s v=" 123831051535 "/>
        <s v=" 12382152285 "/>
        <s v=" 14191361797 "/>
        <s v=" 414781971229 "/>
        <s v=" 157509403098 "/>
        <s v=" 12322001 "/>
        <s v=" 4961645332969 "/>
        <s v=" 19647239985 "/>
        <s v=" 239593623308 "/>
        <s v=" 133941098753 "/>
        <s v=" 10743126130361 "/>
        <s v=" 2129380819 "/>
        <s v=" 124003193023 "/>
        <s v=" 69091295120 "/>
        <s v=" 690921009120 "/>
        <s v=" 69090214200 "/>
        <s v=" 24065278724 "/>
        <s v=" 3751269402 "/>
        <s v=" 55493478489 "/>
        <s v=" 14891438482 "/>
        <s v=" 2130750638 "/>
        <s v=" 124021701987 "/>
        <s v=" 17823800 "/>
        <s v=" 12405117560 "/>
        <s v=" 12232973066 "/>
        <s v=" 122330346528 "/>
        <s v=" 213519980 "/>
        <s v=" 124111920486 "/>
        <s v=" 677813713511 "/>
        <s v=" 865840416047 "/>
        <s v=" 52163208400 "/>
        <s v=" 134161288652 "/>
        <s v=" 3389874802 "/>
        <s v=" 329197524606 "/>
        <s v=" 329201024606 "/>
        <s v=" 4968634688 "/>
        <s v=" 1343658262 "/>
        <s v=" 1343754329 "/>
        <s v=" 908303450 "/>
        <s v=" 7837295000 "/>
        <s v=" 379372801 "/>
        <s v=" 11000413533072 "/>
        <s v=" 124442711717 "/>
        <s v=" 1244310274362 "/>
        <s v=" 416111232865 "/>
        <s v=" 6611410000 "/>
        <s v=" 12456825041 "/>
        <s v=" 416281888267 "/>
        <s v=" 380743600 "/>
        <s v=" 2147277758 "/>
        <s v=" 1581357623 "/>
        <s v=" 1562549203 "/>
        <s v=" 1551427624 "/>
        <s v=" 1591754955 "/>
        <s v=" 121652677999 "/>
        <s v=" 31223800 "/>
        <s v=" 134591611687 "/>
        <s v=" 13457556717 "/>
        <s v=" 1345627643 "/>
        <s v=" 134581998615 "/>
        <s v=" 534304417002 "/>
        <s v=" 534304017002 "/>
        <s v=" 534303317002 "/>
        <s v=" 534304217002 "/>
        <s v=" 534304817002 "/>
        <s v=" 534304917002 "/>
        <s v=" 20739990 "/>
        <s v=" 124645340346 "/>
        <s v=" 21093568456980 "/>
        <s v=" 122650180057 "/>
        <s v=" 122649617398 "/>
        <s v=" 1852765869990 "/>
        <s v=" 11002363300620 "/>
        <s v=" 2151263752 "/>
        <s v=" 4938320183980 "/>
        <s v=" 4938319183980 "/>
        <s v=" 270613625520 "/>
        <s v=" 69317295120 "/>
        <s v=" 383174900 "/>
        <s v=" 1260-174900 "/>
        <s v=" 537069648966 "/>
        <s v=" 912303450 "/>
        <s v=" 11002584287361 "/>
        <s v=" 110029412483223 "/>
        <s v=" 21094812535980 "/>
        <s v=" 139253008764 "/>
        <s v=" 1103171919 "/>
        <s v=" 537307822512 "/>
        <s v=" 118430001 "/>
        <s v=" 20186319967 "/>
        <s v=" 12513822200 "/>
        <s v=" 121743217572 "/>
        <s v=" 1217644733832 "/>
        <s v=" 197440801 "/>
        <s v=" 1539876119990 "/>
        <s v=" 829928099 "/>
        <s v=" 854746423251 "/>
        <s v=" 62815785479 "/>
        <s v=" 18460634392 "/>
        <s v=" 4060000 "/>
        <s v=" 125791037649 "/>
        <s v=" 12528920584 "/>
        <s v=" 1110189990 "/>
        <s v=" 1687-89990 "/>
        <s v=" 598473404873 "/>
        <s v=" 360291310904 "/>
        <s v=" 21754276250 "/>
        <s v=" 2028912776 "/>
        <s v=" 6732820000 "/>
        <s v=" 11004326557123 "/>
        <s v=" 9417593980 "/>
        <s v=" 139683405647 "/>
        <s v=" 6085394193 "/>
        <s v=" 216310990 "/>
        <s v=" 27557744-519990 "/>
        <s v=" 24416967916 "/>
        <s v=" 1266-174431 "/>
        <s v=" 3994990960 "/>
        <s v=" 9478326470 "/>
        <s v=" 366280844800 "/>
        <s v=" 3426347600 "/>
        <s v=" 2166457860 "/>
        <s v=" 33032407373980 "/>
        <s v=" 20252640735 "/>
        <s v=" 125831035300 "/>
        <s v=" 57074529550 "/>
        <s v=" 33883373990 "/>
        <s v=" 14811388477 "/>
        <s v=" 256227949990 "/>
        <s v=" 40035110450 "/>
        <s v=" 123112225071 "/>
        <s v=" 3881869003 "/>
        <s v=" 81351517250 "/>
        <s v=" 3401149900 "/>
        <s v=" 3402555000 "/>
        <s v=" 338-149900 "/>
        <s v=" 1596247496 "/>
        <s v=" 19468113800 "/>
        <s v=" 163440299 "/>
        <s v=" 164470038 "/>
        <s v=" 125991931441 "/>
        <s v=" 117641-176293 "/>
        <s v=" 11035964808491 "/>
        <s v=" 11035971009970 "/>
        <s v=" 12607844046 "/>
        <s v=" 122894447440 "/>
        <s v=" 1350223993 "/>
        <s v=" 1861393 "/>
        <s v=" 21380210 "/>
        <s v=" 3306972 "/>
        <s v=" 5995741694183 "/>
        <s v=" 4963207137471 "/>
        <s v=" 55728208489 "/>
        <s v=" 392367800 "/>
        <s v=" 11036931399979 "/>
        <s v=" 419371124379 "/>
        <s v=" 135081122468 "/>
        <s v=" 90287885 "/>
        <s v=" 68131227906 "/>
        <s v=" 19110214200 "/>
        <s v=" 19111214200 "/>
        <s v=" 2393-214200 "/>
        <s v=" 11037653356163 "/>
        <s v=" 6196452200 "/>
        <s v=" 362631707540 "/>
        <s v=" 394561701 "/>
        <s v=" 135188715404 "/>
        <s v=" 135171537341 "/>
        <s v=" 1065389000 "/>
        <s v=" 1064469000 "/>
        <s v=" 4656241585795 "/>
        <s v=" 87587494593 "/>
        <s v=" 21811813866 "/>
        <s v=" 4948546283980 "/>
        <s v=" 203391175225 "/>
        <s v=" 683039213522 "/>
        <s v=" 395179901 "/>
        <s v=" 396174900 "/>
        <s v=" 1300-179901 "/>
        <s v=" 1301-174900 "/>
        <s v=" 807392662 "/>
        <s v=" 4106395 "/>
        <s v=" 69598271320 "/>
        <s v=" 1857300579991 "/>
        <s v=" 1617569689 "/>
        <s v=" 1579-373853 "/>
        <s v=" 11061443551760 "/>
        <s v=" 181468-3356163 "/>
        <s v=" 18382127583 "/>
        <s v=" 12649205977 "/>
        <s v=" 1777867397980 "/>
        <s v=" 69608271320 "/>
        <s v=" 8674501100435 "/>
        <s v=" 123160241679 "/>
        <s v=" 123425160746 "/>
        <s v=" 4-470038 "/>
        <s v=" 12426873-373980 "/>
        <s v=" 41287390 "/>
        <s v=" 5604389 "/>
        <s v=" 135315877842 "/>
        <s v=" 135248682 "/>
        <s v=" 375601339432 "/>
        <s v=" 375611339432 "/>
        <s v=" 2195576674 "/>
        <s v=" 2196256852 "/>
        <s v=" 185484396717 "/>
        <s v=" 4066463980 "/>
        <s v=" 53200198400 "/>
        <s v=" 400179901 "/>
        <s v=" 1310-179901 "/>
        <s v=" 8173606900 "/>
        <s v=" 27266534990 "/>
        <s v=" 204391441743 "/>
        <s v=" 3355462590428 "/>
        <s v=" 13532346879 "/>
        <s v=" 513191858023 "/>
        <s v=" 20611158384 "/>
        <s v=" 126781786904 "/>
        <s v=" 126771126469 "/>
        <s v=" 1016627390 "/>
        <s v=" 196421949656 "/>
        <s v=" 420881964888 "/>
        <s v=" 1635471169 "/>
        <s v=" 8722476000 "/>
        <s v=" 12686429709 "/>
        <s v=" 12690429709 "/>
        <s v=" 192336424 "/>
        <s v=" 9753259990 "/>
        <s v=" 5251363278390 "/>
        <s v=" 13542249240 "/>
        <s v=" 1640897010 "/>
        <s v=" 11064631901180 "/>
        <s v=" 123455468622 "/>
        <s v=" 615984158820 "/>
        <s v=" 185805142705 "/>
        <s v=" 7635672 "/>
        <s v=" 62029747 "/>
        <s v=" 4868635512650 "/>
        <s v=" 126766515952 "/>
        <s v=" 13552421393 "/>
        <s v=" 135601714014 "/>
        <s v=" 1355326366 "/>
        <s v=" 1355423748 "/>
        <s v=" 1355514539 "/>
        <s v=" 135621877872 "/>
        <s v=" 1049-346879 "/>
        <s v=" 1050-8682 "/>
        <s v=" 4967035499979 "/>
        <s v=" 20746287966 "/>
        <s v=" 868111567403 "/>
        <s v=" 135036132158980 "/>
        <s v=" 408183900 "/>
        <s v=" 1325-183900 "/>
        <s v=" 858362423253 "/>
        <s v=" 1860108469991 "/>
        <s v=" 1389349574 "/>
        <s v=" 63378049634 "/>
        <s v=" 223631980 "/>
        <s v=" 12790369990 "/>
        <s v=" 127696056819 "/>
        <s v=" 127671266160 "/>
        <s v=" 12766129010 "/>
        <s v=" 1121085342 "/>
        <s v=" 601985498783 "/>
        <s v=" 1778822598980 "/>
        <s v=" 409179901 "/>
        <s v=" 1326-174900 "/>
        <s v=" 218482248935 "/>
        <s v=" 69852506940 "/>
        <s v=" 4144659980 "/>
        <s v=" 192782257459 "/>
        <s v=" 2129312842 "/>
        <s v=" 1891900003 "/>
        <s v=" 1779020633980 "/>
        <s v=" 3360256435336 "/>
        <s v=" 146440-579991 "/>
        <s v=" 11066762449982 "/>
        <s v=" 602748541772 "/>
        <s v=" 42343922824 "/>
        <s v=" 42344683519 "/>
        <s v=" 868308429907 "/>
        <s v=" 3478547600 "/>
        <s v=" 25734239992 "/>
        <s v=" 88493513 "/>
        <s v=" 225463594 "/>
        <s v=" 114287760 "/>
        <s v=" 1779291326980 "/>
        <s v=" 122411639729 "/>
        <s v=" 12373680444 "/>
        <s v=" 410189900 "/>
        <s v=" 1330-179901 "/>
        <s v=" 13577238298 "/>
        <s v=" 135751094513 "/>
        <s v=" 1067389000 "/>
        <s v=" 1238929727230 "/>
        <s v=" 18616895872 "/>
        <s v=" 186161351907 "/>
        <s v=" 209331283830 "/>
        <s v=" 2097287959 "/>
        <s v=" 43590922250 "/>
        <s v=" 15521359897 "/>
        <s v=" 1359228946 "/>
        <s v=" 128031848070 "/>
        <s v=" 81388397 "/>
        <s v=" 123806123522 "/>
        <s v=" 1238051699915 "/>
        <s v=" 1359445989 "/>
        <s v=" 68979900 "/>
        <s v=" 128072057356 "/>
        <s v=" 128061063860 "/>
        <s v=" 55964058489 "/>
        <s v=" 4972664942485 "/>
        <s v=" 165183177 "/>
        <s v=" 809209851 "/>
        <s v=" 1862435579991 "/>
        <s v=" 21043311968 "/>
        <s v=" 12819362950 "/>
        <s v=" 8095590000 "/>
        <s v=" 2012311500 "/>
        <s v=" 230186530 "/>
        <s v=" 170162780 "/>
        <s v=" 18440638046 "/>
        <s v=" 21071279983 "/>
        <s v=" 11547361689 "/>
        <s v=" 25287487042 "/>
        <s v=" 416183900 "/>
        <s v=" 81129738 "/>
        <s v=" 128421338750 "/>
        <s v=" 18215000 "/>
        <s v=" 18541351263970 "/>
        <s v=" 1225547126985 "/>
        <s v=" 42455279941 "/>
        <s v=" 10048542970 "/>
        <s v=" 11180962849970 "/>
        <s v=" 231599935 "/>
        <s v=" 43557800 "/>
        <s v=" 21124143983 "/>
        <s v=" 29893300168 "/>
        <s v=" 68696986948 "/>
        <s v=" 8128590000 "/>
        <s v=" 42555363782 "/>
        <s v=" 1354249761374980 "/>
        <s v=" 1362125015 "/>
        <s v=" 1362023748 "/>
        <s v=" 470938457881 "/>
        <s v=" 2330294391 "/>
        <s v=" 41520133 "/>
        <s v=" 3425461 "/>
        <s v=" 12851161840 "/>
        <s v=" 128602867543 "/>
        <s v=" 124040349621 "/>
        <s v=" 124039160888 "/>
        <s v=" 2057177124 "/>
        <s v=" 2333334742 "/>
        <s v=" 9096685374 "/>
        <s v=" 2057777124 "/>
        <s v=" 2451-77124 "/>
        <s v=" 1362978939 "/>
        <s v=" 1119691499990 "/>
        <s v=" 947364893420 "/>
        <s v=" 9473762227 "/>
        <s v=" 211991065190 "/>
        <s v=" 21201511961 "/>
        <s v=" 128821142100 "/>
        <s v=" 12886942480 "/>
        <s v=" 6039861496354 "/>
        <s v=" 13641571350 "/>
        <s v=" 13643521076 "/>
        <s v=" 136441655902 "/>
        <s v=" 136421935867 "/>
        <s v=" 1054-1935867 "/>
        <s v=" 1055-571350 "/>
        <s v=" 81671966385 "/>
        <s v=" 3572371400990 "/>
        <s v=" 128971790593 "/>
        <s v=" 128962620380 "/>
        <s v=" 4897595712706 "/>
        <s v=" 127518585978 "/>
        <s v=" 81815633612 "/>
        <s v=" 18670691957 "/>
        <s v=" 1867051782000 "/>
        <s v=" 213112292299 "/>
        <s v=" 1544383300 "/>
        <s v=" 154442199000 "/>
        <s v=" 154422199000 "/>
        <s v=" 949-2199000 "/>
        <s v=" 42708832669 "/>
        <s v=" 862809923373 "/>
        <s v=" 1073778001 "/>
        <s v=" 1072469000 "/>
        <s v=" 11212112739742 "/>
        <s v=" 21319759880 "/>
        <s v=" 129884574848 "/>
        <s v=" 129791348722 "/>
        <s v=" 53310111143 "/>
        <s v=" 10225499980 "/>
        <s v=" 2639418654 "/>
        <s v=" 22163145990 "/>
        <s v=" 2235312891 "/>
        <s v=" 1112182939940 "/>
        <s v=" 214291759677 "/>
        <s v=" 21401468482 "/>
        <s v=" 21431959759 "/>
        <s v=" 33534611125982 "/>
        <s v=" 3370424297580 "/>
        <s v=" 869520429907 "/>
        <s v=" 424197900 "/>
        <s v=" 380101591132 "/>
        <s v=" 11125252349920 "/>
        <s v=" 2374402409 "/>
        <s v=" 948266416876 "/>
        <s v=" 948182293883 "/>
        <s v=" 214401371051 "/>
        <s v=" 214396408424 "/>
        <s v=" 21465959759 "/>
        <s v=" 21466151915 "/>
        <s v=" 44256560000 "/>
        <s v=" 3532947600 "/>
        <s v=" 148508-579991 "/>
        <s v=" 136701475814 "/>
        <s v=" 136694734713 "/>
        <s v=" 214867693523 "/>
        <s v=" 214858173402 "/>
        <s v=" 3413-8173402 "/>
        <s v=" 173125631333 "/>
        <s v=" 173125736300 "/>
        <s v=" 173125594141 "/>
        <s v=" 91079116 "/>
        <s v=" 8152295000 "/>
        <s v=" 3371563361092 "/>
        <s v=" 94831236477 "/>
        <s v=" 1731491166093 "/>
        <s v=" 173137836300 "/>
        <s v=" 1949827-31333 "/>
        <s v=" 1950661-36300 "/>
        <s v=" 1949828-36300 "/>
        <s v=" 58742577150 "/>
        <s v=" 16101316934 "/>
        <s v=" 124719684919 "/>
        <s v=" 142973051148 "/>
        <s v=" 6119035248715 "/>
        <s v=" 173161856 "/>
        <s v=" 1122387950590 "/>
        <s v=" 11223862599961 "/>
        <s v=" 130273108875 "/>
        <s v=" 43481333979 "/>
        <s v=" 124732289427 "/>
        <s v=" 13693294360 "/>
        <s v=" 11227523674972 "/>
        <s v=" 7335712000 "/>
        <s v=" 16213476400 "/>
        <s v=" 1631305990 "/>
        <s v=" 13572151353980 "/>
        <s v=" 661-1315681 "/>
        <s v=" 2423593716 "/>
        <s v=" 4605-319853 "/>
        <s v=" 606140254990 "/>
        <s v=" 1148081-209970 "/>
        <s v=" 137061082648 "/>
        <s v=" 13708300926 "/>
        <s v=" -45614183900 "/>
        <s v=" 1056-319967 "/>
        <s v=" 56197338489 "/>
        <s v=" 89848872953 "/>
        <s v=" 4441187990 "/>
        <s v=" 949724997487 "/>
        <s v=" 4992599589271 "/>
        <s v=" 9045383859 "/>
        <s v=" 85606443478 "/>
        <s v=" 1392115739 "/>
        <s v=" 606566111791 "/>
        <s v=" 25863798641 "/>
        <s v=" 430366800 "/>
        <s v=" 429183400 "/>
        <s v=" 274162680160 "/>
        <s v=" 3323517839782 "/>
        <s v=" 33235177357999 "/>
        <s v=" 5163270000 "/>
        <s v=" 40162935 "/>
        <s v=" 244079963 "/>
        <s v=" 950041987162 "/>
        <s v=" 216741575917 "/>
        <s v=" 130861804016 "/>
        <s v=" 92081301033 "/>
        <s v=" 921031493 "/>
        <s v=" 92071961742 "/>
        <s v=" 70408533120 "/>
        <s v=" 63958712296 "/>
        <s v=" 112620851884 "/>
        <s v=" 130921564850 "/>
        <s v=" 753235000 "/>
        <s v=" 8210295000 "/>
        <s v=" 1985345639 "/>
        <s v=" 43785493680 "/>
        <s v=" 662698790 "/>
        <s v=" 13729320747 "/>
        <s v=" 85831475937 "/>
        <s v=" 1266174331 "/>
        <s v=" 245248541 "/>
        <s v=" 92295828722 "/>
        <s v=" 755259000 "/>
        <s v=" 691587213640 "/>
        <s v=" 676230000 "/>
        <s v=" 430414596468 "/>
        <s v=" 8704731206856 "/>
        <s v=" 10466722980 "/>
        <s v=" 85891025982 "/>
        <s v=" 85882267892 "/>
        <s v=" 8587566973 "/>
        <s v=" 1270719673 "/>
        <s v=" 42054377859 "/>
        <s v=" 50280651653940 "/>
        <s v=" 144219990 "/>
        <s v=" 692148113958 "/>
        <s v=" 143753371437 "/>
        <s v=" 85941277892 "/>
        <s v=" 3491473495 "/>
        <s v=" 112668815215905 "/>
        <s v=" 11266898198416 "/>
        <s v=" 930580000 "/>
        <s v=" 433174900 "/>
        <s v=" 1378-174900 "/>
        <s v=" 1871718799991 "/>
        <s v=" 7464257533 "/>
        <s v=" 6390559169007 "/>
        <s v=" 639056138818 "/>
        <s v=" 8873472 "/>
        <s v=" 11279342549970 "/>
        <s v=" 5029045140479 "/>
        <s v=" 50290442933950 "/>
        <s v=" 131134093600 "/>
        <s v=" 36736000 "/>
        <s v=" 92542331693 "/>
        <s v=" 12488871400 "/>
        <s v=" 137532730118 "/>
        <s v=" 11279531202740 "/>
        <s v=" 2474274712 "/>
        <s v=" 4696-230850 "/>
        <s v=" 95106183991 "/>
        <s v=" 95107890351 "/>
        <s v=" 3362380453981 "/>
        <s v=" 12677597-53981 "/>
        <s v=" 131226133498 "/>
        <s v=" 135905442105710 "/>
        <s v=" 13762113539 "/>
        <s v=" 540047913924188 "/>
        <s v=" 4629174490 "/>
        <s v=" 5815032823 "/>
        <s v=" 10464098360 "/>
        <s v=" 6743571590 "/>
        <s v=" 3548-98790 "/>
        <s v=" 46398165919 "/>
        <s v=" 112877937543 "/>
        <s v=" 607688215780 "/>
        <s v=" 4935763812761 "/>
        <s v=" 128579606005 "/>
        <s v=" 26126497180 "/>
        <s v=" 3382594680130 "/>
        <s v=" 137801227899 "/>
        <s v=" 3507499919 "/>
        <s v=" 248954257 "/>
        <s v=" 951571743521 "/>
        <s v=" 131741726690 "/>
        <s v=" 131732606100 "/>
        <s v=" 92761187891 "/>
        <s v=" 758198000 "/>
        <s v=" 841812000 "/>
        <s v=" 438349800 "/>
        <s v=" 33269770000 "/>
        <s v=" 144243225961 "/>
        <s v=" 866424723461 "/>
        <s v=" 643816112972 "/>
        <s v=" 11299201495480 "/>
        <s v=" 1129900254992 "/>
        <s v=" 1129872902208 "/>
        <s v=" 11298272879973 "/>
        <s v=" 11298261823980 "/>
        <s v=" 525495000 "/>
        <s v=" 132071368500 "/>
        <s v=" 13198844046 "/>
        <s v=" 13197761541 "/>
        <s v=" 13196333200 "/>
        <s v=" 101095033 "/>
        <s v=" 607796215780 "/>
        <s v=" 1665948139 "/>
        <s v=" 49475644155333 "/>
        <s v=" 128951330 "/>
        <s v=" 226279184025 "/>
        <s v=" 2230170989 "/>
        <s v=" 68150000 "/>
        <s v=" 871325260944 "/>
        <s v=" 3583947600 "/>
        <s v=" 11862201911 "/>
        <s v=" 125121290955 "/>
        <s v=" 46791711420 "/>
        <s v=" 46781711420 "/>
        <s v=" 1130025254992 "/>
        <s v=" 5281380000 "/>
        <s v=" 9292887876 "/>
        <s v=" 16711393871 "/>
        <s v=" 4453153970 "/>
        <s v=" 4443153970 "/>
        <s v=" 433891301078 "/>
        <s v=" 10821207000 "/>
        <s v=" 11250940 "/>
        <s v=" 11300376867616 "/>
        <s v=" 6081851286483 "/>
        <s v=" 44874231880 "/>
        <s v=" 10712157980 "/>
        <s v=" 46982550667 "/>
        <s v=" 46971711420 "/>
        <s v=" 11307093887969 "/>
        <s v=" 1309509940 "/>
        <s v=" 1510123205 "/>
        <s v=" 13819163968 "/>
        <s v=" 13820211411 "/>
        <s v=" 1064-163968 "/>
        <s v=" 131184990 "/>
        <s v=" 1954215390 "/>
        <s v=" 64408228489 "/>
        <s v=" 626354017289 "/>
        <s v=" 5013893989271 "/>
        <s v=" 144533230832 "/>
        <s v=" 1835226076 "/>
        <s v=" 132522907170 "/>
        <s v=" 45236327831 "/>
        <s v=" 10797152980 "/>
        <s v=" 610432167480 "/>
        <s v=" 615608834650 "/>
        <s v=" 610421551949 "/>
        <s v=" 13840158996 "/>
        <s v=" 11308405990 "/>
        <s v=" 2533236078 "/>
        <s v=" 132602820300 "/>
        <s v=" 11071000 "/>
        <s v=" 86886668495 "/>
        <s v=" 53842210534 "/>
        <s v=" 2537660282 "/>
        <s v=" 9535710144349 "/>
        <s v=" 34958143960 "/>
        <s v=" 223323599524 "/>
        <s v=" 121059695 "/>
        <s v=" 11548079 "/>
        <s v=" 6086811316184 "/>
        <s v=" 138512333833 "/>
        <s v=" 3545-3599524 "/>
        <s v=" 132753396379 "/>
        <s v=" 599761362550 "/>
        <s v=" 608747361183 "/>
        <s v=" 1321199984 "/>
        <s v=" 1860721559990 "/>
        <s v=" 934087992 "/>
        <s v=" 696490513691 "/>
        <s v=" 1791309000 "/>
        <s v=" 152319-799991 "/>
        <s v=" 962-339638 "/>
        <s v=" 45601594810 "/>
        <s v=" 16760493010 "/>
        <s v=" 480915990 "/>
        <s v=" 50586591253980 "/>
        <s v=" 223622831510 "/>
        <s v=" 1860869753980 "/>
        <s v=" 3391660635778 "/>
        <s v=" 125543249864 "/>
        <s v=" 447372801 "/>
        <s v=" 138622547619 "/>
        <s v=" 280222-7800 "/>
        <s v=" 12896251 "/>
        <s v=" 113582611280197 "/>
        <s v=" 113582814517104 "/>
        <s v=" 11358275168691 "/>
        <s v=" 4807-660282 "/>
        <s v=" 2554748756 "/>
        <s v=" 144923130002 "/>
        <s v=" 3528499919 "/>
        <s v=" 778414999 "/>
        <s v=" 21321186586 "/>
        <s v=" 2132432118 "/>
        <s v=" 1386969879 "/>
        <s v=" 87142204868 "/>
        <s v=" 2560449201 "/>
        <s v=" 133283598524 "/>
        <s v=" 133063451000 "/>
        <s v=" 133335278840 "/>
        <s v=" 211841330 "/>
        <s v=" 26683538105 "/>
        <s v=" 69732326990 "/>
        <s v=" 45930420930 "/>
        <s v=" 43793885272 "/>
        <s v=" 2347683000 "/>
        <s v=" 337049185236 "/>
        <s v=" 33704916107461 "/>
        <s v=" 337049155981 "/>
        <s v=" 337049173496 "/>
        <s v=" 12748623-5981 "/>
        <s v=" 133341951600 "/>
        <s v=" 609150969251 "/>
        <s v=" 684200001 "/>
        <s v=" 12650267584 "/>
        <s v=" 126503360189 "/>
        <s v=" 4967869912781 "/>
        <s v=" 129610596014 "/>
        <s v=" 242166593392 "/>
        <s v=" 242166446696 "/>
        <s v=" 51487651468018 "/>
        <s v=" 5148764341634 "/>
        <s v=" 258521552544 "/>
        <s v=" 25845883942 "/>
        <s v=" 25850237983 "/>
        <s v=" 25849331491 "/>
        <s v=" 25846747958 "/>
        <s v=" 25847271983 "/>
        <s v=" 258531602792 "/>
        <s v=" 258513259872 "/>
        <s v=" 25848101983 "/>
        <s v=" 2576721435 "/>
        <s v=" 955151006472 "/>
        <s v=" 12751972-1745 "/>
        <s v=" 15046000 "/>
        <s v=" 213123463 "/>
        <s v=" 21365174323 "/>
        <s v=" 77290223979 "/>
        <s v=" 13872886095 "/>
        <s v=" 8754359982 "/>
        <s v=" 11367318012813 "/>
        <s v=" 11367324555433 "/>
        <s v=" 35629991 "/>
        <s v=" 22407175918 "/>
        <s v=" 223993167950 "/>
        <s v=" 223986838855 "/>
        <s v=" 6040817731 "/>
        <s v=" 43956284598 "/>
        <s v=" 160905237916 "/>
        <s v=" 870193823500 "/>
        <s v=" 1880651519990 "/>
        <s v=" 167494208 "/>
        <s v=" 86107699 "/>
        <s v=" 36-107699 "/>
        <s v=" 48912101941 "/>
        <s v=" 50621713349950 "/>
        <s v=" 224111955740 "/>
        <s v=" 3370728839981 "/>
        <s v=" 151721216 "/>
        <s v=" 14624644 "/>
        <s v=" 13608535 "/>
        <s v=" 35139414970 "/>
        <s v=" 22968086883 "/>
        <s v=" 3637547600 "/>
        <s v=" 1563990 "/>
        <s v=" 141053807 "/>
        <s v=" 2585675776 "/>
        <s v=" 2359104755 "/>
        <s v=" 168570156980 "/>
        <s v=" 95619485948 "/>
        <s v=" 125917110670 "/>
        <s v=" 8869539973 "/>
        <s v=" 1932428281 "/>
        <s v=" 2600314005 "/>
        <s v=" 224943587622 "/>
        <s v=" 215142472 "/>
        <s v=" 71421117810 "/>
        <s v=" 44106883850 "/>
        <s v=" 139053246415 "/>
        <s v=" 65016556285 "/>
        <s v=" 787779978 "/>
        <s v=" 11155204959960 "/>
        <s v=" 11382522191345 "/>
        <s v=" 391329990 "/>
        <s v=" 304486955960 "/>
        <s v=" 17381412837 "/>
        <s v=" 168700308970 "/>
        <s v=" 111557211889880 "/>
        <s v=" 452367800 "/>
        <s v=" 11292302970 "/>
        <s v=" 88864872707 "/>
        <s v=" 6651255259990 "/>
        <s v=" 6651268259990 "/>
        <s v=" 64649978489 "/>
        <s v=" 11388343403335 "/>
        <s v=" 1138833911990 "/>
        <s v=" 111567710859860 "/>
        <s v=" 568814169 "/>
        <s v=" 5083009284890 "/>
        <s v=" 19173231219960 "/>
        <s v=" 9437151984 "/>
        <s v=" 75148450 "/>
        <s v=" 145484118203 "/>
        <s v=" 145383019399 "/>
        <s v=" 145394118203 "/>
        <s v=" 1590-4118203 "/>
        <s v=" 210043885638 "/>
        <s v=" 425254470978 "/>
        <s v=" 958801072309 "/>
        <s v=" 3100501019920 "/>
        <s v=" 5083541677980 "/>
        <s v=" 5083345384970 "/>
        <s v=" 5058824189271 "/>
        <s v=" 225424079512 "/>
        <s v=" 6106481591374 "/>
        <s v=" 610649292381 "/>
        <s v=" 94391054171 "/>
        <s v=" 10830375882950 "/>
        <s v=" 442521167148 "/>
        <s v=" 139291354875 "/>
        <s v=" 113245113459539 "/>
        <s v=" 11157641169990 "/>
        <s v=" 1115765749990 "/>
        <s v=" 134462132480 "/>
        <s v=" 8665590000 "/>
        <s v=" 789551292695 "/>
        <s v=" 70118947039 "/>
        <s v=" 80281840 "/>
        <s v=" 13931195235 "/>
        <s v=" 130169362 "/>
        <s v=" 210341674658 "/>
        <s v=" 11402753149972 "/>
        <s v=" 1140274911990 "/>
        <s v=" 50842001779800 "/>
        <s v=" 50842771244950 "/>
        <s v=" 14078130500 "/>
        <s v=" 145533968156 "/>
        <s v=" 8904899955 "/>
        <s v=" 65082792755 "/>
        <s v=" 161409566 "/>
        <s v=" 54922291943800 "/>
        <s v=" 3402139635778 "/>
        <s v=" 3402137635778 "/>
        <s v=" 16837185 "/>
        <s v=" 71566235630 "/>
        <s v=" 11473342980 "/>
        <s v=" 2632514694 "/>
        <s v=" 2634772967 "/>
        <s v=" 11337734400 "/>
        <s v=" 5085650633960 "/>
        <s v=" 225941359765 "/>
        <s v=" 14807744471 "/>
        <s v=" 10527176050 "/>
        <s v=" 71613271320 "/>
        <s v=" 8704295000 "/>
        <s v=" 701835413793 "/>
        <s v=" 4444995766 "/>
        <s v=" 873598559569 "/>
        <s v=" 14430383 "/>
        <s v=" 149153965 "/>
        <s v=" 14315192 "/>
        <s v=" 14115192 "/>
        <s v=" 14625827 "/>
        <s v=" 14215192 "/>
        <s v=" 145153965 "/>
        <s v=" 147364606 "/>
        <s v=" 148223840 "/>
        <s v=" 6158366600 "/>
        <s v=" 5517552634 "/>
        <s v=" 3522243498 "/>
        <s v=" 191606-1169990 "/>
        <s v=" 50861394003950 "/>
        <s v=" 5085854219990 "/>
        <s v=" 226258691192 "/>
        <s v=" 18743943 "/>
        <s v=" 17381080 "/>
        <s v=" 44541311425 "/>
        <s v=" 444941427131 "/>
        <s v=" 126329351050 "/>
        <s v=" 1445-174900 "/>
        <s v=" 460174900 "/>
        <s v=" 1157318500 "/>
        <s v=" 1342553149 "/>
        <s v=" 13944528145 "/>
        <s v=" 139461688466 "/>
        <s v=" 13945242629 "/>
        <s v=" 89141934869 "/>
        <s v=" 2262987959 "/>
        <s v=" 9776704158968 "/>
        <s v=" 14833404552 "/>
        <s v=" 2140751-635778 "/>
        <s v=" 8737402069997 "/>
        <s v=" 127350649625 "/>
        <s v=" 18860751019970 "/>
        <s v=" 13954118066 "/>
        <s v=" 11433603069869 "/>
        <s v=" 114336116839878 "/>
        <s v=" 50867193300920 "/>
        <s v=" 12632618000 "/>
        <s v=" 5385763693 "/>
        <s v=" 18863201054471 "/>
        <s v=" 8918539957 "/>
        <s v=" 17234751 "/>
        <s v=" 250354056 "/>
        <s v=" 1146283689991 "/>
        <s v=" 264972611 "/>
        <s v=" 96207907360 "/>
        <s v=" 33378585949 "/>
        <s v=" 226661459793 "/>
        <s v=" 22665719914 "/>
        <s v=" 539043185 "/>
        <s v=" 5391399697 "/>
        <s v=" 10830681583980 "/>
        <s v=" 9476985374 "/>
        <s v=" 18865581344971 "/>
        <s v=" 1886543639980 "/>
        <s v=" 11465241579989 "/>
        <s v=" 2654561210 "/>
        <s v=" 2653414002 "/>
        <s v=" 5628855000 "/>
        <s v=" 987-152308 "/>
        <s v=" 135303070200 "/>
        <s v=" 135292689400 "/>
        <s v=" 22511305 "/>
        <s v=" 4998007223802 "/>
        <s v=" 13969439912 "/>
        <s v=" 139701900382 "/>
        <s v=" 11465591169990 "/>
        <s v=" 13550152308 "/>
        <s v=" 13549656880 "/>
        <s v=" 17881366989 "/>
        <s v=" 17891366989 "/>
        <s v=" 212-1366989 "/>
        <s v=" 5399254309 "/>
        <s v=" 48442351660 "/>
        <s v=" 5007182212869 "/>
        <s v=" 130635306057 "/>
        <s v=" 18867741699990 "/>
        <s v=" 1116552717930 "/>
        <s v=" 96305409876 "/>
        <s v=" 96303779940 "/>
        <s v=" 135608553720 "/>
        <s v=" 135751392300 "/>
        <s v=" 990-1256640 "/>
        <s v=" 27287998171 "/>
        <s v=" 447592028781 "/>
        <s v=" 874070387885 "/>
        <s v=" 126508277984 "/>
        <s v=" 1887453699990 "/>
        <s v=" 7484566225 "/>
        <s v=" 650221209940 "/>
        <s v=" 25881475966 "/>
        <s v=" 122058210 "/>
        <s v=" 227089790809 "/>
        <s v=" 227094479577 "/>
        <s v=" 20815000 "/>
        <s v=" 5407153553 "/>
        <s v=" 87412856994 "/>
        <s v=" 137417114549900 "/>
        <s v=" 873944846456 "/>
        <s v=" 218941202694 "/>
        <s v=" 5088925903970 "/>
        <s v=" 227133119454 "/>
        <s v=" 694250001 "/>
        <s v=" 1397514224991 "/>
        <s v=" 2872319637 "/>
        <s v=" 231673442778 "/>
        <s v=" 3691759863 "/>
        <s v=" 228721679756 "/>
        <s v=" 20258129710 "/>
        <s v=" 6119851623280 "/>
        <s v=" 6119861316188 "/>
        <s v=" 2464105160 "/>
        <s v=" 1277515762865 "/>
        <s v=" 130931921 "/>
        <s v=" 25896271984 "/>
        <s v=" 1150588188520 "/>
        <s v=" 9643415339088 "/>
        <s v=" 721303981 "/>
        <s v=" 477192900 "/>
        <s v=" 65064313980 "/>
        <s v=" 11982282970 "/>
        <s v=" 2682394997 "/>
        <s v=" 964711839383 "/>
        <s v=" 5090318625980 "/>
        <s v=" 5437263020 "/>
        <s v=" 215311651546 "/>
        <s v=" 509035666960 "/>
        <s v=" 9534795070 "/>
        <s v=" 18121467139 "/>
        <s v=" 8872295000 "/>
        <s v=" 54382674947 "/>
        <s v=" 5439510260 "/>
        <s v=" 4494465940 "/>
        <s v=" 874506562388 "/>
        <s v=" 19107611399980 "/>
        <s v=" 19107711139970 "/>
        <s v=" 14014494169 "/>
        <s v=" 64900688489 "/>
        <s v=" 18434357 "/>
        <s v=" 2696152201 "/>
        <s v=" 50910321269990 "/>
        <s v=" 704426014143 "/>
        <s v=" 5445155161 "/>
        <s v=" 26301500 "/>
        <s v=" 1328469940 "/>
        <s v=" 25912654446 "/>
        <s v=" 965731851813 "/>
        <s v=" 31193844990 "/>
        <s v=" 1852265863 "/>
        <s v=" 612851170141 "/>
        <s v=" 59648302310 "/>
        <s v=" 14996314625 "/>
        <s v=" 14995492523 "/>
        <s v=" 2680115034 "/>
        <s v=" 497148800 "/>
        <s v=" 118130150 "/>
        <s v=" 5052429689271 "/>
        <s v=" 137562390237000 "/>
        <s v=" 64886113980 "/>
        <s v=" 19133944 "/>
        <s v=" 126809317135 "/>
        <s v=" 137635951809980 "/>
        <s v=" 78205403980 "/>
        <s v=" 1391406437 "/>
        <s v=" 11319674499990 "/>
        <s v=" 11413771289990 "/>
        <s v=" 96660574980 "/>
        <s v=" 2238783221805 "/>
        <s v=" 797214292447 "/>
        <s v=" 22062102804 "/>
        <s v=" 14028128992 "/>
        <s v=" 16952750880 "/>
        <s v=" 11530281035490 "/>
        <s v=" 312386340980 "/>
        <s v=" 23129159960 "/>
        <s v=" 15936000 "/>
        <s v=" 160766990001 "/>
        <s v=" 263633183539 "/>
        <s v=" 12641482549 "/>
        <s v=" 128086177274 "/>
        <s v=" 14037743057 "/>
        <s v=" 219626287940 "/>
        <s v=" 259221963353 "/>
        <s v=" 2719643100 "/>
        <s v=" 613384146192 "/>
        <s v=" 9554131951 "/>
        <s v=" 706378513808 "/>
        <s v=" 483192900 "/>
        <s v=" 484367800 "/>
        <s v=" 22076205608 "/>
        <s v=" 22077205608 "/>
        <s v=" 2808-205608 "/>
        <s v=" 656319630364 "/>
        <s v=" 13647305314 "/>
        <s v=" 201100012 "/>
        <s v=" 2040476400 "/>
        <s v=" 6135091076949 "/>
        <s v=" 575248100 "/>
        <s v=" 5478343922 "/>
        <s v=" 127018164684 "/>
        <s v=" 128216225100 "/>
        <s v=" 12218158960 "/>
        <s v=" 1600-3019399 "/>
        <s v=" 11320619590970 "/>
        <s v=" 25924994406 "/>
        <s v=" 259253506924 "/>
        <s v=" 1941940 "/>
        <s v=" 2693122000 "/>
        <s v=" 11540992490188 "/>
        <s v=" 96720997208 "/>
        <s v=" 1088640162980 "/>
        <s v=" 232316060702 "/>
        <s v=" 8750841420526 "/>
        <s v=" 1914051359990 "/>
        <s v=" 25926594958 "/>
        <s v=" 273752336 "/>
        <s v=" 136595425500 "/>
        <s v=" 613830107890 "/>
        <s v=" 613829589261 "/>
        <s v=" 956887917 "/>
        <s v=" 875180676376 "/>
        <s v=" 6751347991 "/>
        <s v=" 1914398383980 "/>
        <s v=" 140531709702 "/>
        <s v=" 2738104672 "/>
        <s v=" 9680811288079 "/>
        <s v=" 968071976085 "/>
        <s v=" 56760-1976085 "/>
        <s v=" 5096845984980 "/>
        <s v=" 12674589474 "/>
        <s v=" 22362827723980 "/>
        <s v=" 5031320523911 "/>
        <s v=" 1696389211 "/>
        <s v=" 11541851879991 "/>
        <s v=" 11541682103419 "/>
        <s v=" 96835809914 "/>
        <s v=" 313028326985 "/>
        <s v=" 313027326985 "/>
        <s v=" 5097187979930 "/>
        <s v=" 8629768950 "/>
        <s v=" 490192900 "/>
        <s v=" 1543-192900 "/>
        <s v=" 3514000 "/>
        <s v=" 13781036568730 "/>
        <s v=" 492372801 "/>
        <s v=" 637216501 "/>
        <s v=" 45197728372 "/>
        <s v=" 45198463096 "/>
        <s v=" 218394560932 "/>
        <s v=" 684-99570 "/>
        <s v=" 21933733100 "/>
        <s v=" 968972306262 "/>
        <s v=" 233121831813 "/>
        <s v=" 231237453 "/>
        <s v=" 21755132 "/>
        <s v=" 19211071323930 "/>
        <s v=" 54981911409 "/>
        <s v=" 8755603777274 "/>
        <s v=" 147063098159 "/>
        <s v=" 5036240312929 "/>
        <s v=" 131680716086 "/>
        <s v=" 19164015879940 "/>
        <s v=" 14070119408 "/>
        <s v=" 259351414129 "/>
        <s v=" 27601652065 "/>
        <s v=" 502962258980 "/>
        <s v=" 5208915384970 "/>
        <s v=" 5208916884950 "/>
        <s v=" 52089172014960 "/>
        <s v=" 3742-1831813 "/>
        <s v=" 233141831813 "/>
        <s v=" 2332111754354 "/>
        <s v=" 16735977980 "/>
        <s v=" 23547600 "/>
        <s v=" 22367537315980 "/>
        <s v=" 50012694240 "/>
        <s v=" 140843806191 "/>
        <s v=" 90584814830 "/>
        <s v=" 906010889642 "/>
        <s v=" 3402-4814830 "/>
        <s v=" 7961190900 "/>
        <s v=" 7981190900 "/>
        <s v=" 7971190900 "/>
        <s v=" 20297449 "/>
        <s v=" 27641918216 "/>
        <s v=" 969352373650 "/>
        <s v=" 22183611583 "/>
        <s v=" 12372499980 "/>
        <s v=" 12361422960 "/>
        <s v=" 877830146636 "/>
        <s v=" 14089277112 "/>
        <s v=" 7156020219980 "/>
        <s v=" 21803260 "/>
        <s v=" 11419461509940 "/>
        <s v=" 3279715980 "/>
        <s v=" 703200006 "/>
        <s v=" 306129021 "/>
        <s v=" 236457301237 "/>
        <s v=" 2592105051 "/>
        <s v=" 1287591174012 "/>
        <s v=" 123991714960 "/>
        <s v=" 2128299500 "/>
        <s v=" 15205588522 "/>
        <s v=" 95982815472 "/>
        <s v=" 453751358909 "/>
        <s v=" 3754647600 "/>
        <s v=" 71890495592564 "/>
        <s v=" 170765248 "/>
        <s v=" 259471494030 "/>
        <s v=" 5210602729980 "/>
        <s v=" 52106071353980 "/>
        <s v=" 5210598729980 "/>
        <s v=" 221111017 "/>
        <s v=" 453961174221 "/>
        <s v=" 496183900 "/>
        <s v=" 22232224648 "/>
        <s v=" 25949639161 "/>
        <s v=" 2778104952 "/>
        <s v=" 52107973163970 "/>
        <s v=" 5210773680980 "/>
        <s v=" 232441419169 "/>
        <s v=" 232439628753 "/>
        <s v=" 232440419169 "/>
        <s v=" 960212992 "/>
        <s v=" 1925959300 "/>
        <s v=" 18821417491 "/>
        <s v=" 9049590000 "/>
        <s v=" 5538259920 "/>
        <s v=" 2858531244970 "/>
        <s v=" 87595499867 "/>
        <s v=" 128879225071 "/>
        <s v=" 141023503635 "/>
        <s v=" 2199009403450 "/>
        <s v=" 320142263737 "/>
        <s v=" 320145263737 "/>
        <s v=" 320143263737 "/>
        <s v=" 320144263739 "/>
        <s v=" 23367839801 "/>
        <s v=" 13777152308 "/>
        <s v=" 6152392499326 "/>
        <s v=" 65135928489 "/>
        <s v=" 11583663199979 "/>
        <s v=" 70955027066 "/>
        <s v=" 501129936 "/>
        <s v=" 222123775101 "/>
        <s v=" 5089657889271 "/>
        <s v=" 62802681275 "/>
        <s v=" 4107224514 "/>
        <s v=" 65685679 "/>
        <s v=" 660221044566 "/>
        <s v=" 26922153-729980 "/>
        <s v=" 28195528255 "/>
        <s v=" 129181334617 "/>
        <s v=" 138318046849980 "/>
        <s v=" 14123579839 "/>
        <s v=" 2432277412119 "/>
        <s v=" 2432278618174 "/>
        <s v=" 2432279137372 "/>
        <s v=" 51523784294756 "/>
        <s v=" 515236219326402 "/>
        <s v=" 515237719326402 "/>
        <s v=" 26842089979 "/>
        <s v=" 26842187980 "/>
        <s v=" 25960974739 "/>
        <s v=" 11422611529970 "/>
        <s v=" 52126491353980 "/>
        <s v=" 876375100012 "/>
        <s v=" 876354512945 "/>
        <s v=" 22333856502 "/>
        <s v=" 17481338788 "/>
        <s v=" 2155428281 "/>
        <s v=" 2807222673 "/>
        <s v=" 97180609768 "/>
        <s v=" 191270159924 "/>
        <s v=" 235442796523 "/>
        <s v=" 4115612257 "/>
        <s v=" 803760294457 "/>
        <s v=" 9106719981 "/>
        <s v=" 711454013830 "/>
        <s v=" 22359942 "/>
        <s v=" 97210413974 "/>
        <s v=" 321033286985 "/>
        <s v=" 321034286985 "/>
        <s v=" 138021800137 "/>
        <s v=" 231312701 "/>
        <s v=" 1729035000 "/>
        <s v=" 2348223713993 "/>
        <s v=" 1931109970 "/>
        <s v=" 45572945232 "/>
        <s v=" 12937877176 "/>
        <s v=" 138409643111980 "/>
        <s v=" 138409634111980 "/>
        <s v=" 141381278805 "/>
        <s v=" 1756970802 "/>
        <s v=" 1387-970802 "/>
        <s v=" 11653541350981 "/>
        <s v=" 11653582026471 "/>
        <s v=" 2818145376 "/>
        <s v=" 972361299980 "/>
        <s v=" 5213947755980 "/>
        <s v=" 191412335951 "/>
        <s v=" 616305971053 "/>
        <s v=" 616306174291 "/>
        <s v=" 72320590240 "/>
        <s v=" 3426832346430 "/>
        <s v=" 4557598890 "/>
        <s v=" 60025907-849980 "/>
        <s v=" 17591275562 "/>
        <s v=" 25975695975 "/>
        <s v=" 223866602258 "/>
        <s v=" 412728726 "/>
        <s v=" 455911358917 "/>
        <s v=" 2170226076 "/>
        <s v=" 191459426554 "/>
        <s v=" 98-959300 "/>
        <s v=" 50658776101092 "/>
        <s v=" 1776221076 "/>
        <s v=" 15386239699 "/>
        <s v=" 5215237854940 "/>
        <s v=" 24460067 "/>
        <s v=" 5069886312920 "/>
        <s v=" 132669766080 "/>
        <s v=" 11663561379981 "/>
        <s v=" 1166357188520 "/>
        <s v=" 521557346519 "/>
        <s v=" 5215572627461 "/>
        <s v=" 23612347933 "/>
        <s v=" 1923834529990 "/>
        <s v=" 141652911139 "/>
        <s v=" 17831035580 "/>
        <s v=" 1729187959 "/>
        <s v=" 2841614752 "/>
        <s v=" 2840699791 "/>
        <s v=" 881523023748 "/>
        <s v=" 9141989955 "/>
        <s v=" 226057316065 "/>
        <s v=" 423273899991 "/>
        <s v=" 191692220918 "/>
        <s v=" 80131054290 "/>
        <s v=" 8014470488 "/>
        <s v=" 80121424440 "/>
        <s v=" 801561756 "/>
        <s v=" 111982427600 "/>
        <s v=" 709200001 "/>
        <s v=" 23952133596 "/>
        <s v=" 321832150980 "/>
        <s v=" 2729105862 "/>
        <s v=" 3803547600 "/>
        <s v=" 349142437600 "/>
        <s v=" 285295188 "/>
        <s v=" 5216961404970 "/>
        <s v=" 97445658344 "/>
        <s v=" 23643303983 "/>
        <s v=" 5740280980 "/>
        <s v=" 617588344432 "/>
        <s v=" 46254844 "/>
        <s v=" 6041190000 "/>
        <s v=" 71420527115 "/>
        <s v=" 18773157080 "/>
        <s v=" 26004219984 "/>
        <s v=" 811187839 "/>
        <s v=" 8110276610 "/>
        <s v=" 617958558585 "/>
        <s v=" 236410121013980 "/>
        <s v=" 84379418489 "/>
        <s v=" 138743969825980 "/>
        <s v=" 19259211799990 "/>
        <s v=" 1143108884990 "/>
        <s v=" 11693901928971 "/>
        <s v=" 287489971 "/>
        <s v=" 5094668889271 "/>
        <s v=" 504369901 "/>
        <s v=" 15493299624 "/>
        <s v=" 965414800 "/>
        <s v=" 19921375862 "/>
        <s v=" 1993593044 "/>
        <s v=" 560783952 "/>
        <s v=" 50642876 "/>
        <s v=" 45928630155 "/>
        <s v=" 45933766147 "/>
        <s v=" 877444404736 "/>
        <s v=" 22593424181 "/>
        <s v=" 19262841099990 "/>
        <s v=" 5344612793790 "/>
        <s v=" 1420464835 "/>
        <s v=" 239246233744 "/>
        <s v=" 16646000 "/>
        <s v=" 9653111984 "/>
        <s v=" 516192900 "/>
        <s v=" 142144786160 "/>
        <s v=" 11326348298980 "/>
        <s v=" 11719414388951 "/>
        <s v=" 11719403199979 "/>
        <s v=" 27047737-749990 "/>
        <s v=" 13960299951 "/>
        <s v=" 50758134 "/>
        <s v=" 18131107533 "/>
        <s v=" 7871400 "/>
        <s v=" 11719664388951 "/>
        <s v=" 197952-4388951 "/>
        <s v=" 975701064645 "/>
        <s v=" 27053481-5990 "/>
        <s v=" 52258431059960 "/>
        <s v=" 28735268443 "/>
        <s v=" 1927321869970 "/>
        <s v=" 24749980 "/>
        <s v=" 2521420 "/>
        <s v=" 808658296332 "/>
        <s v=" 55630051309941 "/>
        <s v=" 5186150980 "/>
        <s v=" 45984449699 "/>
        <s v=" 23965289178980 "/>
        <s v=" 23965288283980 "/>
        <s v=" 716177713953 "/>
        <s v=" 12970759980 "/>
        <s v=" 3837535700 "/>
        <s v=" 1422866791 "/>
        <s v=" 14227181947 "/>
        <s v=" 24085617261 "/>
        <s v=" 52269471007940 "/>
        <s v=" 52269561433980 "/>
        <s v=" 52269422054564 "/>
        <s v=" 5226936533970 "/>
        <s v=" 5226966457960 "/>
        <s v=" 824017911 "/>
        <s v=" 1924932882841 "/>
        <s v=" 67992261000 "/>
        <s v=" 142422559416 "/>
        <s v=" 142415580067 "/>
        <s v=" 26027735960 "/>
        <s v=" 2902506988 "/>
        <s v=" 29031268621 "/>
        <s v=" 976493385468 "/>
        <s v=" 58099-503973 "/>
        <s v=" 35482219990 "/>
        <s v=" 26842239 "/>
        <s v=" 10957768990 "/>
        <s v=" 526807601 "/>
        <s v=" 51189805 "/>
        <s v=" 52065931 "/>
        <s v=" 18262811375 "/>
        <s v=" 243306165545 "/>
        <s v=" 515487427115 "/>
        <s v=" 13058190040 "/>
        <s v=" 1929644499990 "/>
        <s v=" 11087110-298980 "/>
        <s v=" 26033159969 "/>
        <s v=" 11599902679870 "/>
        <s v=" 11741036592486 "/>
        <s v=" 11741024997941 "/>
        <s v=" 199266-254992 "/>
        <s v=" 619052141092 "/>
        <s v=" 9672639937 "/>
        <s v=" 23648831203890 "/>
        <s v=" 50993094401 "/>
        <s v=" 14258871774 "/>
        <s v=" 100107699 "/>
        <s v=" 116-107699 "/>
        <s v=" 1160022574950 "/>
        <s v=" 5871259971 "/>
        <s v=" 5251683289990 "/>
        <s v=" 140351830332 "/>
        <s v=" 2519155541 "/>
        <s v=" 19254502424900 "/>
        <s v=" 41934115175 "/>
        <s v=" 52337191950 "/>
        <s v=" 77057378000 "/>
        <s v=" 770614863100 "/>
        <s v=" 142633419872 "/>
        <s v=" 92631772894 "/>
        <s v=" 19239474392 "/>
        <s v=" 318444899 "/>
        <s v=" 19255404199960 "/>
        <s v=" 5101393613010 "/>
        <s v=" 665812746457 "/>
        <s v=" 26042367521 "/>
        <s v=" 342819362 "/>
        <s v=" 334556986 "/>
        <s v=" 328885907 "/>
        <s v=" 257484699423 "/>
        <s v=" 2107975628 "/>
        <s v=" 619307315385 "/>
        <s v=" 9306295000 "/>
        <s v=" 133740076121 "/>
        <s v=" 92911799869 "/>
        <s v=" 117559110396196 "/>
        <s v=" 2929180856 "/>
        <s v=" 885294623944 "/>
        <s v=" 93115039650 "/>
        <s v=" 3640692165 "/>
        <s v=" 2934346380 "/>
        <s v=" 1926061105387 "/>
        <s v=" 8394181867 "/>
        <s v=" 839520207 "/>
        <s v=" 2578310358831 "/>
        <s v=" 5669147959 "/>
        <s v=" 463552371004 "/>
        <s v=" 46356315077 "/>
        <s v=" 3858147600 "/>
        <s v=" 1932422659980 "/>
        <s v=" 1932421599990 "/>
        <s v=" 18534263467 "/>
        <s v=" 317808820 "/>
        <s v=" 2421488190 "/>
        <s v=" 3781-367521 "/>
        <s v=" 26052367522 "/>
        <s v=" 175875091278 "/>
        <s v=" 19262311684950 "/>
        <s v=" 9696479970 "/>
        <s v=" 511100900 "/>
        <s v=" 42158246973 "/>
        <s v=" 2868106467 "/>
        <s v=" 344367592780 "/>
        <s v=" 718250001 "/>
        <s v=" 131252225100 "/>
        <s v=" 14280793897 "/>
        <s v=" 142854917259 "/>
        <s v=" 6455585291299 "/>
        <s v=" 979361880230 "/>
        <s v=" 131316225100 "/>
        <s v=" 536377801 "/>
        <s v=" 535328000 "/>
        <s v=" 537188901 "/>
        <s v=" 2277378384 "/>
        <s v=" 2276361712 "/>
        <s v=" 11769096833380 "/>
        <s v=" 45655285639886 "/>
        <s v=" 2196861-15186 "/>
        <s v=" 271747246 "/>
        <s v=" 282546076 "/>
        <s v=" 18621351792 "/>
        <s v=" 1176958849990 "/>
        <s v=" 29463313829 "/>
        <s v=" 52551612114890 "/>
        <s v=" 192806219960 "/>
        <s v=" 258326447206 "/>
        <s v=" 3887247500 "/>
        <s v=" 238707191253890 "/>
        <s v=" 719152812275 "/>
        <s v=" 999156000 "/>
        <s v=" 142892027409 "/>
        <s v=" 3856-6447206 "/>
        <s v=" 258484803306 "/>
        <s v=" 258477918879 "/>
        <s v=" 619931481386 "/>
        <s v=" 619932141091 "/>
        <s v=" 22977489405 "/>
        <s v=" 84623457990 "/>
        <s v=" 52562695589860 "/>
        <s v=" 2085591619 "/>
        <s v=" 20861372556 "/>
        <s v=" 142955668120 "/>
        <s v=" 236099680500 "/>
        <s v=" 260731531073 "/>
        <s v=" 260721531073 "/>
        <s v=" 260712302202 "/>
        <s v=" 52565501499900 "/>
        <s v=" 2264-119992 "/>
        <s v=" 2263-524963 "/>
        <s v=" 97184063910 "/>
        <s v=" 97242547552 "/>
        <s v=" 5691259945 "/>
        <s v=" 3537963678 "/>
        <s v=" 1935250319990 "/>
        <s v=" 2967345433 "/>
        <s v=" 2968345433 "/>
        <s v=" 332502908776 "/>
        <s v=" 98087944878 "/>
        <s v=" 5713286 "/>
        <s v=" 5139059789271 "/>
        <s v=" 349780211078985 "/>
        <s v=" 5608250414980 "/>
        <s v=" 1652-174900 "/>
        <s v=" 544169900 "/>
        <s v=" 21137410770 "/>
        <s v=" 669813016666 "/>
        <s v=" 1178644749961 "/>
        <s v=" 6254285000 "/>
        <s v=" 193072711058 "/>
        <s v=" 45690515639886 "/>
        <s v=" 331783-5639886 "/>
        <s v=" 29355817529 "/>
        <s v=" 530346290 "/>
        <s v=" 29239904 "/>
        <s v=" 535843222 "/>
        <s v=" 692-7094 "/>
        <s v=" 691-82931 "/>
        <s v=" 5907477000 "/>
        <s v=" 5257781656970 "/>
        <s v=" 259373655579 "/>
        <s v=" 259401320198 "/>
        <s v=" 42395221097 "/>
        <s v=" 60726276 "/>
        <s v=" 114-26276 "/>
        <s v=" 53290178020 "/>
        <s v=" 14315464326 "/>
        <s v=" 2980209702 "/>
        <s v=" 981752592477 "/>
        <s v=" 21053261559980 "/>
        <s v=" 814024297711 "/>
        <s v=" 8792891256745 "/>
        <s v=" 13524980 "/>
        <s v=" 132089450201 "/>
        <s v=" 6484912217593 "/>
        <s v=" 260811438875 "/>
        <s v=" 11811346150444 "/>
        <s v=" 457064414655493 "/>
        <s v=" 259532519777 "/>
        <s v=" 255149940 "/>
        <s v=" 30239904 "/>
        <s v=" 31900283 "/>
        <s v=" 1-239904 "/>
        <s v=" 21054361763970 "/>
        <s v=" 21053961759980 "/>
        <s v=" 721381414010 "/>
        <s v=" 5713129555 "/>
        <s v=" 129041471954 "/>
        <s v=" 552219900 "/>
        <s v=" 551719601 "/>
        <s v=" 2987869116 "/>
        <s v=" 331995-14655493 "/>
        <s v=" 457117114655493 "/>
        <s v=" 5283197993830 "/>
        <s v=" 558556701 "/>
        <s v=" 1677-179901 "/>
        <s v=" 559179901 "/>
        <s v=" 135301419960 "/>
        <s v=" 6702-345433 "/>
        <s v=" 2105640264930 "/>
        <s v=" 9771607938 "/>
        <s v=" 53531149940 "/>
        <s v=" 46606250995 "/>
        <s v=" 2996869117 "/>
        <s v=" 299757980 "/>
        <s v=" 98368588781 "/>
        <s v=" 98362854956 "/>
        <s v=" 193313291961 "/>
        <s v=" 42611107487 "/>
        <s v=" 143338705679 "/>
        <s v=" 560179901 "/>
        <s v=" 1682-179901 "/>
        <s v=" 1681-179901 "/>
        <s v=" 51179901 "/>
        <s v=" 30054077 "/>
        <s v=" 260891022691 "/>
        <s v=" 2634917670021 "/>
        <s v=" 42663200099 "/>
        <s v=" 879715657671 "/>
        <s v=" 1689-179901 "/>
        <s v=" 1433887633 "/>
        <s v=" 252026487260 "/>
        <s v=" 2105962829800 "/>
        <s v=" 29559627721 "/>
        <s v=" 1657249916 "/>
        <s v=" 1940136200 "/>
        <s v=" 5141183013092 "/>
        <s v=" 134777576161 "/>
        <s v=" 321402102 "/>
        <s v=" 9782183984 "/>
        <s v=" 570174900 "/>
        <s v=" 571179901 "/>
        <s v=" 1698-174900 "/>
        <s v=" 20206187000 "/>
        <s v=" 11842684663960 "/>
        <s v=" 3023419755 "/>
        <s v=" 2106211333970 "/>
        <s v=" 5608736506980 "/>
        <s v=" 467924411632 "/>
        <s v=" 467865249949 "/>
        <s v=" 46782442074 "/>
        <s v=" 2022779884 "/>
        <s v=" 2023559919 "/>
        <s v=" 135527820 "/>
        <s v=" 674023092143 "/>
        <s v=" 25239472529 "/>
        <s v=" 94832950000 "/>
        <s v=" 731200000 "/>
        <s v=" 245310266526 "/>
        <s v=" 3914651349 "/>
        <s v=" 6374380000 "/>
        <s v=" 175718000 "/>
        <s v=" 1801894390 "/>
        <s v=" 3008106985 "/>
        <s v=" 143621415684 "/>
        <s v=" 45765476444885 "/>
        <s v=" 2106648429900 "/>
        <s v=" 54219182650 "/>
        <s v=" 19407491499990 "/>
        <s v=" 2043879922 "/>
        <s v=" 1275650-19326402 "/>
        <s v=" 731103631 "/>
        <s v=" 3039542997 "/>
        <s v=" 5272131540980 "/>
        <s v=" 33936016 "/>
        <s v=" 98072166199 "/>
        <s v=" 42883164834 "/>
        <s v=" 42882303045 "/>
        <s v=" 580174900 "/>
        <s v=" 1713-174900 "/>
        <s v=" 261611079976 "/>
        <s v=" 5272504259980 "/>
        <s v=" 622244307091 "/>
        <s v=" 22141362522 "/>
        <s v=" 880365473472 "/>
        <s v=" 139114990 "/>
        <s v=" 84876827990 "/>
        <s v=" 261641055032 "/>
        <s v=" 3338758197 "/>
        <s v=" 582399990 "/>
        <s v=" 783379979 "/>
        <s v=" 2106870869800 "/>
        <s v=" 72418387194 "/>
        <s v=" 5772279924 "/>
        <s v=" 582745601 "/>
        <s v=" 622342282184 "/>
        <s v=" 21069381899940 "/>
        <s v=" 240897514685950 "/>
        <s v=" 4302567973 "/>
        <s v=" 5126049289271 "/>
        <s v=" 143741823592 "/>
        <s v=" 143771671593 "/>
        <s v=" 2383747231 "/>
        <s v=" 6225455013117 "/>
        <s v=" 21070591676980 "/>
        <s v=" 3062349896 "/>
        <s v=" 52738151010950 "/>
        <s v=" 11432463550 "/>
        <s v=" 54650911880 "/>
        <s v=" 143856731555 "/>
        <s v=" 95041457862 "/>
        <s v=" 9500161974 "/>
        <s v=" 9408442009952 "/>
        <s v=" 3672602034 "/>
        <s v=" 11865493597000 "/>
        <s v=" 3068298848 "/>
        <s v=" 52740512294960 "/>
        <s v=" 820112298583 "/>
        <s v=" 70664522000 "/>
        <s v=" 46968539760 "/>
        <s v=" 1814721462 "/>
        <s v=" 264951159923 "/>
        <s v=" 264976514625 "/>
        <s v=" 136135498 "/>
        <s v=" 136235498 "/>
        <s v=" 307584488 "/>
        <s v=" 89501023733 "/>
        <s v=" 726166414071 "/>
        <s v=" 3893-1531073 "/>
        <s v=" 3081155813 "/>
        <s v=" 987507525399 "/>
        <s v=" 341084806 "/>
        <s v=" 9833803932 "/>
        <s v=" 9834535955 "/>
        <s v=" 1298081572103 "/>
        <s v=" 1298097344661 "/>
        <s v=" 129804235620 "/>
        <s v=" 143891151670 "/>
        <s v=" 95225579517 "/>
        <s v=" 23471733 "/>
        <s v=" 987841195902 "/>
        <s v=" 1189555328416 "/>
        <s v=" 129893590271 "/>
        <s v=" 129894663425 "/>
        <s v=" 23286102804 "/>
        <s v=" 2075799918 "/>
        <s v=" 607179900 "/>
        <s v=" 1758-179900 "/>
        <s v=" 11896003199980 "/>
        <s v=" 11896013249990 "/>
        <s v=" 790084570 "/>
        <s v=" 581121593 "/>
        <s v=" 8812361102596 "/>
        <s v=" 262301573972 "/>
        <s v=" 3103192887 "/>
        <s v=" 98873522061 "/>
        <s v=" 6232671221185 "/>
        <s v=" 9865239928 "/>
        <s v=" 3465279263280 "/>
        <s v=" 346529198201 "/>
        <s v=" 5173493913152 "/>
        <s v=" 135886806190 "/>
        <s v=" 96445221000 "/>
        <s v=" 59705258 "/>
        <s v=" 51949794700 "/>
        <s v=" 388912994000 "/>
        <s v=" 144122043159 "/>
        <s v=" 1440835513 "/>
        <s v=" 91182751723 "/>
        <s v=" 265796395349 "/>
        <s v=" 241055842345970 "/>
        <s v=" 736200001 "/>
        <s v=" 52776554163960 "/>
        <s v=" 194278290965 "/>
        <s v=" 35590449981 "/>
        <s v=" 5298902000 "/>
        <s v=" 21082694514960 "/>
        <s v=" 1947466429990 "/>
        <s v=" 19474611149990 "/>
        <s v=" 2517789765980 "/>
        <s v=" 98949839920 "/>
        <s v=" 1551450980 "/>
        <s v=" 24855257495 "/>
        <s v=" 118522834990 "/>
        <s v=" 3162107269 "/>
        <s v=" 614349800 "/>
        <s v=" 14266161970 "/>
        <s v=" 14267363970 "/>
        <s v=" 3969247600 "/>
        <s v=" 144236031739 "/>
        <s v=" 144226066403 "/>
        <s v=" 1093-6066403 "/>
        <s v=" 265961199877 "/>
        <s v=" 7487189991 "/>
        <s v=" 9879567945 "/>
        <s v=" 5406962149970 "/>
        <s v=" 24107943 "/>
        <s v=" 3126424806 "/>
        <s v=" 5324721154980 "/>
        <s v=" 14428761541 "/>
        <s v=" 242040801103890 "/>
        <s v=" 616183900 "/>
        <s v=" 615372800 "/>
        <s v=" 100013689869 "/>
        <s v=" 11917834415959 "/>
        <s v=" 53267282133970 "/>
        <s v=" 53266941507980 "/>
        <s v=" 53268571299950 "/>
        <s v=" 5326727290980 "/>
        <s v=" 9209129130 "/>
        <s v=" 266171591809 "/>
        <s v=" 5353739 "/>
        <s v=" 53318188 "/>
        <s v=" 53412833 "/>
        <s v=" 8057651649970 "/>
        <s v=" 559822709880 "/>
        <s v=" 474061079397 "/>
        <s v=" 617174900 "/>
        <s v=" 618174900 "/>
        <s v=" 1785-174900 "/>
        <s v=" 1783-174900 "/>
        <s v=" 144303120725 "/>
        <s v=" 3138224494 "/>
        <s v=" 266273275558 "/>
        <s v=" 84179108070 "/>
        <s v=" 2744072538821 "/>
        <s v=" 351362057 "/>
        <s v=" 2110955389970 "/>
        <s v=" 23671365219 "/>
        <s v=" 144237559880 "/>
        <s v=" 1276726-412119 "/>
        <s v=" 25407937 "/>
        <s v=" 3153234944 "/>
        <s v=" 624231282185 "/>
        <s v=" 43692132411 "/>
        <s v=" 72878377214 "/>
        <s v=" 807379354190 "/>
        <s v=" 621197900 "/>
        <s v=" 85136597990 "/>
        <s v=" 285387344860 "/>
        <s v=" 36574421 "/>
        <s v=" 24732094162 "/>
        <s v=" 262841310307 "/>
        <s v=" 98931103824 "/>
        <s v=" 9892583904 "/>
        <s v=" 9894239958 "/>
        <s v=" 73759580720 "/>
        <s v=" 19515981699990 "/>
        <s v=" 1163446239960 "/>
        <s v=" 1191999249948 "/>
        <s v=" 5157503289271 "/>
        <s v=" 194887563010 "/>
        <s v=" 194884215926 "/>
        <s v=" 5739860355470 "/>
        <s v=" 144426096270 "/>
        <s v=" 992721814776 "/>
        <s v=" 12288110 "/>
        <s v=" 113344035980 "/>
        <s v=" 1541208990 "/>
        <s v=" 19524761779990 "/>
        <s v=" 53307841423980 "/>
        <s v=" 33573189790 "/>
        <s v=" 30559558457 "/>
        <s v=" 1548308990 "/>
        <s v=" 5637270980 "/>
        <s v=" 882168473472 "/>
        <s v=" 10215728973 "/>
        <s v=" 3221832875 "/>
        <s v=" 53311211603970 "/>
        <s v=" 195064615718 "/>
        <s v=" 9168487960 "/>
        <s v=" 43862275152 "/>
        <s v=" 52006257135940 "/>
        <s v=" 136627200 "/>
        <s v=" 3472788486970 "/>
        <s v=" 825532299174 "/>
        <s v=" 99071007040 "/>
        <s v=" 634561701 "/>
        <s v=" 140785-309980 "/>
        <s v=" 2240215501 "/>
        <s v=" 679117810150 "/>
        <s v=" 11338676300980 "/>
        <s v=" 11921442684561 "/>
        <s v=" 32221268052 "/>
        <s v=" 539457680 "/>
        <s v=" 730913914099 "/>
        <s v=" 26497936 "/>
        <s v=" 56810281950 "/>
        <s v=" 636192900 "/>
        <s v=" 639174900 "/>
        <s v=" 1827-174900 "/>
        <s v=" 2456821133946 "/>
        <s v=" 51594292805044 "/>
        <s v=" 11926431631991 "/>
        <s v=" 546426273 "/>
        <s v=" 535402357 "/>
        <s v=" 228210364750 "/>
        <s v=" 56888253950 "/>
        <s v=" 140757321784980 "/>
        <s v=" 1954410649990 "/>
        <s v=" 1445831285 "/>
        <s v=" 53323121700940 "/>
        <s v=" 272744062775 "/>
        <s v=" 3475208449790 "/>
        <s v=" 27469809-149990 "/>
        <s v=" 5332473683980 "/>
        <s v=" 9911523934 "/>
        <s v=" 19548201549990 "/>
        <s v=" 144617523002 "/>
        <s v=" 141137698 "/>
        <s v=" 11339196594970 "/>
        <s v=" 26334415465 "/>
        <s v=" 26335911532 "/>
        <s v=" 2288306306 "/>
        <s v=" 27276359957 "/>
        <s v=" 991319992 "/>
        <s v=" 99143600 "/>
        <s v=" 52038362230 "/>
        <s v=" 130654685761 "/>
        <s v=" 14466165724 "/>
        <s v=" 11927745029848 "/>
        <s v=" 3253101052 "/>
        <s v=" 318771185659 "/>
        <s v=" 5333215757940 "/>
        <s v=" 47813233821 "/>
        <s v=" 16229980 "/>
        <s v=" 135765279620 "/>
        <s v=" 11339672300980 "/>
        <s v=" 995472159880 "/>
        <s v=" 27646179-969970 "/>
        <s v=" 27706494-209990 "/>
        <s v=" 5333532931961 "/>
        <s v=" 53335641423980 "/>
        <s v=" 53335311203980 "/>
        <s v=" 5333450723980 "/>
        <s v=" 5333406489960 "/>
        <s v=" 6255411070675 "/>
        <s v=" 24538595819960 "/>
        <s v=" 44174385179 "/>
        <s v=" 47841467641 "/>
        <s v=" 1728142970 "/>
        <s v=" 5417683563980 "/>
        <s v=" 144784538000 "/>
        <s v=" 10256359982 "/>
        <s v=" 39694902331 "/>
        <s v=" 23727499325 "/>
        <s v=" 26355918809 "/>
        <s v=" 3262393865 "/>
        <s v=" 3260134990 "/>
        <s v=" 53350911323980 "/>
        <s v=" 8458485982 "/>
        <s v=" 9916139926 "/>
        <s v=" 24538794223940 "/>
        <s v=" 5206354113190 "/>
        <s v=" 137023186208 "/>
        <s v=" 600699170 "/>
        <s v=" 54314943 "/>
        <s v=" 57194303870 "/>
        <s v=" 57180315930 "/>
        <s v=" 135900112639 "/>
        <s v=" 651179901 "/>
        <s v=" 19562711369990 "/>
        <s v=" 11929031009989 "/>
        <s v=" 995901298928 "/>
        <s v=" 995911941223 "/>
        <s v=" 61201-1298928 "/>
        <s v=" 53353062103970 "/>
        <s v=" 53352821444470 "/>
        <s v=" 5335286724480 "/>
        <s v=" 273222236587 "/>
        <s v=" 273272236587 "/>
        <s v=" 4260-2236587 "/>
        <s v=" 245389081803970 "/>
        <s v=" 742249995 "/>
        <s v=" 478982216474 "/>
        <s v=" 478931279559 "/>
        <s v=" 478973535427 "/>
        <s v=" 1956349579991 "/>
        <s v=" 1956366579991 "/>
        <s v=" 377361677 "/>
        <s v=" 3765500097 "/>
        <s v=" 245002469426 "/>
        <s v=" 11929731299989 "/>
        <s v=" 119297562971 "/>
        <s v=" 11929741670191 "/>
        <s v=" 5336113739980 "/>
        <s v=" 195625328718 "/>
        <s v=" 27510000 "/>
        <s v=" 37637904 "/>
        <s v=" 24689161 "/>
        <s v=" 4023049207 "/>
        <s v=" 1956984739980 "/>
        <s v=" 1448513989081 "/>
        <s v=" 10333539973 "/>
        <s v=" 252945102510 "/>
        <s v=" 141535198 "/>
        <s v=" 99630931407 "/>
        <s v=" 43891094160 "/>
        <s v=" 44310200099 "/>
        <s v=" 3326107481 "/>
        <s v=" 1957241589095 "/>
        <s v=" 144912482745 "/>
        <s v=" 5937552634 "/>
        <s v=" 5938552634 "/>
        <s v=" 9513357925 "/>
        <s v=" 38159948 "/>
        <s v=" 67390342720 "/>
        <s v=" 9922976577 "/>
        <s v=" 37841224600 "/>
        <s v=" 6901154000 "/>
        <s v=" 15804363840 "/>
        <s v=" 348302310980 "/>
        <s v=" 883215128251 "/>
        <s v=" 656183900 "/>
        <s v=" 31068000 "/>
        <s v=" 10357107983 "/>
        <s v=" 674895000 "/>
        <s v=" 75772259 "/>
        <s v=" 756111474 "/>
        <s v=" 5337353656980 "/>
        <s v=" 53373341732470 "/>
        <s v=" 24001343440 "/>
        <s v=" 659183900 "/>
        <s v=" 657188901 "/>
        <s v=" 1848-183900 "/>
        <s v=" 1846-188901 "/>
        <s v=" 1847-188901 "/>
        <s v=" 55188901 "/>
        <s v=" 15819366130 "/>
        <s v=" 1449878816 "/>
        <s v=" 95417117990 "/>
        <s v=" 136282681843 "/>
        <s v=" 26381159792 "/>
        <s v=" 99709533582 "/>
        <s v=" 545048610 "/>
        <s v=" 74305247520 "/>
        <s v=" 57677483930 "/>
        <s v=" 10381601131 "/>
        <s v=" 26386339569 "/>
        <s v=" 11931531539990 "/>
        <s v=" 11931511539990 "/>
        <s v=" 3311173275 "/>
        <s v=" 818028800 "/>
        <s v=" 53383011264480 "/>
        <s v=" 53382642664470 "/>
        <s v=" 1614695144240 "/>
        <s v=" 5338439384970 "/>
        <s v=" 57710261930 "/>
        <s v=" 883403629123 "/>
        <s v=" 158227880 "/>
        <s v=" 15915192 "/>
        <s v=" 16075960 "/>
        <s v=" 28959379848 "/>
        <s v=" 28960209440 "/>
        <s v=" 22671099881 "/>
        <s v=" 5338676646980 "/>
        <s v=" 53387043123970 "/>
        <s v=" 53387091403980 "/>
        <s v=" 9457154980 "/>
        <s v=" 1332055677 "/>
        <s v=" 1614451730 "/>
        <s v=" 9929213084 "/>
        <s v=" 10589555730 "/>
        <s v=" 74329318920 "/>
        <s v=" 22681351792 "/>
        <s v=" 22692523675 "/>
        <s v=" 1710-2120735 "/>
        <s v=" 683720616408 "/>
        <s v=" 11932094687007 "/>
        <s v=" 99739883172 "/>
        <s v=" 5162778289271 "/>
        <s v=" 965170829 "/>
        <s v=" 965044839 "/>
        <s v=" 31159036865 "/>
        <s v=" 425121980 "/>
        <s v=" 7446952000 "/>
        <s v=" 663529701 "/>
        <s v=" 678995000 "/>
        <s v=" 810-95000 "/>
        <s v=" 111822838930 "/>
        <s v=" 6915308001 "/>
        <s v=" 141210874445570 "/>
        <s v=" 142635698 "/>
        <s v=" 53397793105420 "/>
        <s v=" 626189610590 "/>
        <s v=" 2249500-1649968 "/>
        <s v=" 57970373920 "/>
        <s v=" 57992159930 "/>
        <s v=" 29023423640 "/>
        <s v=" 7672-299809 "/>
        <s v=" 7673-194876 "/>
        <s v=" 19606379962 "/>
        <s v=" 831745336337 "/>
        <s v=" 1723208990 "/>
        <s v=" 674556701 "/>
        <s v=" 672192900 "/>
        <s v=" 4693911724970 "/>
        <s v=" 53408721561444 "/>
        <s v=" 5340871383516 "/>
        <s v=" 5340929903980 "/>
        <s v=" 21139441453960 "/>
        <s v=" 735816514105 "/>
        <s v=" 136814225100 "/>
        <s v=" 104131313929 "/>
        <s v=" 26423345148 "/>
        <s v=" 12048011180791 "/>
        <s v=" 12048021973461 "/>
        <s v=" 350078270980 "/>
        <s v=" 53410411090960 "/>
        <s v=" 53411321297980 "/>
        <s v=" 275102659679 "/>
        <s v=" 9950351470 "/>
        <s v=" 3485837363202 "/>
        <s v=" 549026100 "/>
        <s v=" 27810686-9990 "/>
        <s v=" 14525122017 "/>
        <s v=" 33531012940 "/>
        <s v=" 2727724185980 "/>
        <s v=" 2114129854940 "/>
        <s v=" 23931540389 "/>
        <s v=" 1013993480214 "/>
        <s v=" 2735943 "/>
        <s v=" 1204880796847 "/>
        <s v=" 605421593 "/>
        <s v=" 14537213536 "/>
        <s v=" 145368175160 "/>
        <s v=" 157520704981 "/>
        <s v=" 3370222476 "/>
        <s v=" 53424061743970 "/>
        <s v=" 53424671240960 "/>
        <s v=" 5393175000 "/>
        <s v=" 39283926 "/>
        <s v=" 452364343500 "/>
        <s v=" 53423471305470 "/>
        <s v=" 104331493920 "/>
        <s v=" 12049587991938 "/>
        <s v=" 258269696650 "/>
        <s v=" 14708133835 "/>
        <s v=" 245585156303890 "/>
        <s v=" 58463237930 "/>
        <s v=" 13141010817 "/>
        <s v=" 680372801 "/>
        <s v=" 3381946017 "/>
        <s v=" 999981028009 "/>
        <s v=" 5342994404470 "/>
        <s v=" 53429971364480 "/>
        <s v=" 5343007424480 "/>
        <s v=" 626718246501 "/>
        <s v=" 996213992 "/>
        <s v=" 288598046940 "/>
        <s v=" 681359801 "/>
        <s v=" 5343814529990 "/>
        <s v=" 98362765888 "/>
        <s v=" 159624670808 "/>
        <s v=" 55872806350 "/>
        <s v=" 27787972-565880 "/>
        <s v=" 245620922006120 "/>
        <s v=" 5241074413217 "/>
        <s v=" 138193636220 "/>
        <s v=" 53439701044930 "/>
        <s v=" 5343946456900 "/>
        <s v=" 258656696650 "/>
        <s v=" 26465483545 "/>
        <s v=" 585871017751 "/>
        <s v=" 141575173268980 "/>
        <s v=" 83346219969 "/>
        <s v=" 2492215760 "/>
        <s v=" 6070147959 "/>
        <s v=" 2544131940 "/>
        <s v=" 53443591503980 "/>
        <s v=" 145591811151 "/>
        <s v=" 291540000 "/>
        <s v=" 292300000 "/>
        <s v=" 19514731121 "/>
        <s v=" 686183900 "/>
        <s v=" 1627780895 "/>
        <s v=" 103234085750 "/>
        <s v=" 1079779688 "/>
        <s v=" 9975690000 "/>
        <s v=" 997620392 "/>
        <s v=" 196681287985 "/>
        <s v=" 5344846533980 "/>
        <s v=" 665589124 "/>
        <s v=" 10459431965 "/>
        <s v=" 10460539973 "/>
        <s v=" 688179901 "/>
        <s v=" 689183900 "/>
        <s v=" 1904-179901 "/>
        <s v=" 4080547600 "/>
        <s v=" 110890993 "/>
        <s v=" 2329915878 "/>
        <s v=" 23312140513 "/>
        <s v=" 276315579181 "/>
        <s v=" 1001323237300 "/>
        <s v=" 29145247520 "/>
        <s v=" 25588493279 "/>
        <s v=" 3407624651 "/>
        <s v=" 10465481439 "/>
        <s v=" 245641894254940 "/>
        <s v=" 2795281291314 "/>
        <s v=" 3497107205 "/>
        <s v=" 112434339680 "/>
        <s v=" 5354214333980 "/>
        <s v=" 246081361683960 "/>
        <s v=" 74767266560 "/>
        <s v=" 74770266560 "/>
        <s v=" 3492526195960 "/>
        <s v=" 3407035630 "/>
        <s v=" 526225922798 "/>
        <s v=" 32269500514 "/>
        <s v=" 470142644950 "/>
        <s v=" 608281563 "/>
        <s v=" 24801398206 "/>
        <s v=" 754200000 "/>
        <s v=" 24611914203980 "/>
        <s v=" 28905597580 "/>
        <s v=" 246949069187 "/>
        <s v=" 481650001 "/>
        <s v=" 696183900 "/>
        <s v=" 5162475872501 "/>
        <s v=" 8745246982 "/>
        <s v=" 5345473403970 "/>
        <s v=" 95737457990 "/>
        <s v=" 1001771981108 "/>
        <s v=" 145738732637 "/>
        <s v=" 2115936604970 "/>
        <s v=" 35071894960 "/>
        <s v=" 3508633980 "/>
        <s v=" 193612000 "/>
        <s v=" 59101167671 "/>
        <s v=" 27869661-263940 "/>
        <s v=" 27869721-188970 "/>
        <s v=" 7789845 "/>
        <s v=" 9982447927 "/>
        <s v=" 31585000 "/>
        <s v=" 628040508773 "/>
        <s v=" 104886713544 "/>
        <s v=" 13591102980 "/>
        <s v=" 15528159990 "/>
        <s v=" 27870310-3990 "/>
        <s v=" 1925-183900 "/>
        <s v=" 5346171573980 "/>
        <s v=" 53461821383980 "/>
        <s v=" 5438249980 "/>
        <s v=" 3445358213 "/>
        <s v=" 250291937068 "/>
        <s v=" 12094813748452 "/>
        <s v=" 12094943159978 "/>
        <s v=" 5200370489271 "/>
        <s v=" 246548067759 "/>
        <s v=" 541222640807 "/>
        <s v=" 1868-35630 "/>
        <s v=" 276925603286 "/>
        <s v=" 99721810778 "/>
        <s v=" 5346733639990 "/>
        <s v=" 1002631707301 "/>
        <s v=" 21163261254980 "/>
        <s v=" 242030940 "/>
        <s v=" 5347165623980 "/>
        <s v=" 147833945 "/>
        <s v=" 53471511273980 "/>
        <s v=" 3410835630 "/>
        <s v=" 242061115149 "/>
        <s v=" 885164186206 "/>
        <s v=" 8851671190775 "/>
        <s v=" 246549067759 "/>
        <s v=" 1197125326900 "/>
        <s v=" 708298989 "/>
        <s v=" 31785047085 "/>
        <s v=" 541229340807 "/>
        <s v=" 16030-696650 "/>
        <s v=" 10000221476 "/>
        <s v=" 45394382633 "/>
        <s v=" 10002229476 "/>
        <s v=" 1000188493 "/>
        <s v=" 14829267669 "/>
        <s v=" 53473551383980 "/>
        <s v=" 5347346573980 "/>
        <s v=" 870795557 "/>
        <s v=" 688512378773 "/>
        <s v=" 593741954170 "/>
        <s v=" 2397-221476 "/>
        <s v=" 145922574421 "/>
        <s v=" 92648929990 "/>
        <s v=" 836847338088 "/>
        <s v=" 34681030679 "/>
        <s v=" 23485969990 "/>
        <s v=" 21167491444970 "/>
        <s v=" 246968868473 "/>
        <s v=" 246968919040 "/>
        <s v=" 516298464591 "/>
        <s v=" 51629812113639 "/>
        <s v=" 5162983235546 "/>
        <s v=" 741447214100 "/>
        <s v=" 19606527201 "/>
        <s v=" 1960787682 "/>
        <s v=" 279973455601 "/>
        <s v=" 53788771713960 "/>
        <s v=" 26522729303 "/>
        <s v=" 119950999900 "/>
        <s v=" 100037383904 "/>
        <s v=" 11958990 "/>
        <s v=" 5379203753980 "/>
        <s v=" 105201754903 "/>
        <s v=" 138017225279 "/>
        <s v=" 327131532232 "/>
        <s v=" 485874685477 "/>
        <s v=" 485881065189 "/>
        <s v=" 1968498879 "/>
        <s v=" 53796911383980 "/>
        <s v=" 100412802869 "/>
        <s v=" 3492142764 "/>
        <s v=" 26526729303 "/>
        <s v=" 603552350052 "/>
        <s v=" 24314192827 "/>
        <s v=" 100742500000 "/>
        <s v=" 11973603249920 "/>
        <s v=" 11973613299930 "/>
        <s v=" 11853944850 "/>
        <s v=" 4559728919 "/>
        <s v=" 10017190484 "/>
        <s v=" 280162023678 "/>
        <s v=" 280171679745 "/>
        <s v=" 100440802869 "/>
        <s v=" 1004411673830 "/>
        <s v=" 2301241900 "/>
        <s v=" 10524674956 "/>
        <s v=" 8187754703940 "/>
        <s v=" 246196352244970 "/>
        <s v=" 21170721253980 "/>
        <s v=" 1197380449970 "/>
        <s v=" 28004220-803980 "/>
        <s v=" 24034103429 "/>
        <s v=" 10022394091 "/>
        <s v=" 5380175803980 "/>
        <s v=" 19751665093 "/>
        <s v=" 19751831957 "/>
        <s v=" 19751734392 "/>
        <s v=" 562226100 "/>
        <s v=" 2412535917 "/>
        <s v=" 2411803875 "/>
        <s v=" 5272360511814 "/>
        <s v=" 75170290360 "/>
        <s v=" 280582883595 "/>
        <s v=" 1005011871828 "/>
        <s v=" 3504142764 "/>
        <s v=" 146054254467 "/>
        <s v=" 1545174271970 "/>
        <s v=" 1321492624854 "/>
        <s v=" 53809811445470 "/>
        <s v=" 53809771384970 "/>
        <s v=" 41981199990 "/>
        <s v=" 59931129810 "/>
        <s v=" 527443017862 "/>
        <s v=" 15831343980 "/>
        <s v=" 31993166262 "/>
        <s v=" 139310563700 "/>
        <s v=" 561766943926 "/>
        <s v=" 3501361501960 "/>
        <s v=" 1980278263 "/>
        <s v=" 1980123920 "/>
        <s v=" 1980037448 "/>
        <s v=" 1980368197 "/>
        <s v=" 53812631143970 "/>
        <s v=" 53813761383980 "/>
        <s v=" 12571149990 "/>
        <s v=" 12099353432173 "/>
        <s v=" 12099331229990 "/>
        <s v=" 521786362980 "/>
        <s v=" 1964992050 "/>
        <s v=" 885926450497 "/>
        <s v=" 758200001 "/>
        <s v=" 20179990 "/>
        <s v=" 12099741539990 "/>
        <s v=" 26541339569 "/>
        <s v=" 1880349980 "/>
        <s v=" 106431597000 "/>
        <s v=" 52910496153307 "/>
        <s v=" 139759060 "/>
        <s v=" 10038487968 "/>
        <s v=" 1003920801 "/>
        <s v=" 302241279845 "/>
        <s v=" 10166319645 "/>
        <s v=" 101701149176 "/>
        <s v=" 10171108931 "/>
        <s v=" 214154980 "/>
        <s v=" 10550728973 "/>
        <s v=" 754276400 "/>
        <s v=" 69731847999 "/>
        <s v=" 24439679413 "/>
        <s v=" 48801969668 "/>
        <s v=" 693315963405 "/>
        <s v=" 1744-164625 "/>
        <s v=" 8823168437 "/>
        <s v=" 1979096990 "/>
        <s v=" 1006421331929 "/>
        <s v=" 3688107822 "/>
        <s v=" 4133747600 "/>
        <s v=" 32093710 "/>
        <s v=" 53826391333980 "/>
        <s v=" 522520362980 "/>
        <s v=" 352146070 "/>
        <s v=" 1323211178528 "/>
        <s v=" 48866165277 "/>
        <s v=" 25822869335 "/>
        <s v=" 2117934709970 "/>
        <s v=" 1377937579 "/>
        <s v=" 19727372099980 "/>
        <s v=" 1972738559979 "/>
        <s v=" 3277-679414 "/>
        <s v=" 24491179016 "/>
        <s v=" 6146103177 "/>
        <s v=" 45873544749 "/>
        <s v=" 5383102757980 "/>
        <s v=" 1981477868 "/>
        <s v=" 19813156321 "/>
        <s v=" 1006601725595 "/>
        <s v=" 3824719920 "/>
        <s v=" 244921520993 "/>
        <s v=" 10427336150 "/>
        <s v=" 106683050272 "/>
        <s v=" 2117986934980 "/>
        <s v=" 5383401139980 "/>
        <s v=" 10573539982 "/>
        <s v=" 146303183121 "/>
        <s v=" 37970152950 "/>
        <s v=" 51964260 "/>
        <s v=" 40329305 "/>
        <s v=" 53838261023960 "/>
        <s v=" 704295000 "/>
        <s v=" 7043440000 "/>
        <s v=" 53838231333980 "/>
        <s v=" 529674504217 "/>
        <s v=" 1973617379980 "/>
        <s v=" 19736162050970 "/>
        <s v=" 67133000 "/>
        <s v=" 6437980 "/>
        <s v=" 6101061350991 "/>
        <s v=" 53840081333980 "/>
        <s v=" 96082317990 "/>
        <s v=" 303654879455 "/>
        <s v=" 1161858000 "/>
        <s v=" 25561408269 "/>
        <s v=" 21183221112980 "/>
        <s v=" 13835182970 "/>
        <s v=" 19739281322980 "/>
        <s v=" 2463137256980 "/>
        <s v=" 2692215941 "/>
        <s v=" 5714613746973 "/>
        <s v=" 1007319604471 "/>
        <s v=" 24615831905 "/>
        <s v=" 48978329941 "/>
        <s v=" 19164970 "/>
        <s v=" 10061310984 "/>
        <s v=" 2697338505 "/>
        <s v=" 30449623950 "/>
        <s v=" 19823466392 "/>
        <s v=" 12163593991960 "/>
        <s v=" 10601809972 "/>
        <s v=" 12384577979 "/>
        <s v=" 63061-9604471 "/>
        <s v=" 727-1113056 "/>
        <s v=" 629423307085 "/>
        <s v=" 5185913389271 "/>
        <s v=" 714334700 "/>
        <s v=" 345173980 "/>
        <s v=" 5385577890970 "/>
        <s v=" 617321593 "/>
        <s v=" 30486227977 "/>
        <s v=" 5385807553980 "/>
        <s v=" 1218211224980 "/>
        <s v=" 842417414029 "/>
        <s v=" 4681931045990 "/>
        <s v=" 6180171961 "/>
        <s v=" 30503627936 "/>
        <s v=" 53861861103970 "/>
        <s v=" 12164503627970 "/>
        <s v=" 28101970 "/>
        <s v=" 26567460976 "/>
        <s v=" 10615359982 "/>
        <s v=" 24737470121 "/>
        <s v=" 886851256502 "/>
        <s v=" 61573279870 "/>
        <s v=" 4447-227977 "/>
        <s v=" 24635386119960 "/>
        <s v=" 246353874599900 "/>
        <s v=" 10078105492 "/>
        <s v=" 10077177984 "/>
        <s v=" 41605643 "/>
        <s v=" 722818800 "/>
        <s v=" 174372099001 "/>
        <s v=" 53864121044890 "/>
        <s v=" 5386393823980 "/>
        <s v=" 53864191103940 "/>
        <s v=" 53864151373980 "/>
        <s v=" 12164826917629 "/>
        <s v=" 11981211684790 "/>
        <s v=" 12164834663960 "/>
        <s v=" 106229379271 "/>
        <s v=" 14657108674 "/>
        <s v=" 56263329905 "/>
        <s v=" 160871684950 "/>
        <s v=" 16088423980 "/>
        <s v=" 886935372414 "/>
        <s v=" 3058012592663 "/>
        <s v=" 380947129990 "/>
        <s v=" 1465947075 "/>
        <s v=" 789269600 "/>
        <s v=" 7893269500 "/>
        <s v=" 629563279482 "/>
        <s v=" 630162147971 "/>
        <s v=" 36641299991 "/>
        <s v=" 28050852-529990 "/>
        <s v=" 146715462906 "/>
        <s v=" 146641151599 "/>
        <s v=" 53874021023960 "/>
        <s v=" 75987390 "/>
        <s v=" 14054171482046 "/>
        <s v=" 1405418155990 "/>
        <s v=" 1405419259990 "/>
        <s v=" 14127572 "/>
        <s v=" 78301199990 "/>
        <s v=" 248321750215 "/>
        <s v=" 10088215484 "/>
        <s v=" 19863779968 "/>
        <s v=" 53879801370050 "/>
        <s v=" 53878032184920 "/>
        <s v=" 5387981159920 "/>
        <s v=" 26581217314 "/>
        <s v=" 162643942327 "/>
        <s v=" 38150599990 "/>
        <s v=" 160599616979 "/>
        <s v=" 1977746549989 "/>
        <s v=" 530811817897 "/>
        <s v=" 140543633718 "/>
        <s v=" 563662583344 "/>
        <s v=" 318543980 "/>
        <s v=" 20187199361 "/>
        <s v=" 20182362905 "/>
        <s v=" 20184405219 "/>
        <s v=" 20185212162 "/>
        <s v=" 2018666233 "/>
        <s v=" 20188499281 "/>
        <s v=" 2018399680 "/>
        <s v=" 20181364424 "/>
        <s v=" 12167073282990 "/>
        <s v=" 6126727152 "/>
        <s v=" 42527409 "/>
        <s v=" 75616318920 "/>
        <s v=" 764250001 "/>
        <s v=" 2119488574900 "/>
        <s v=" 11351020139990 "/>
        <s v=" 247063791012 "/>
        <s v=" 51650071298575 "/>
        <s v=" 516500690782 "/>
        <s v=" 12216491008961 "/>
        <s v=" 2953943 "/>
        <s v=" 5401113714980 "/>
        <s v=" 62056289200 "/>
        <s v=" 2119537659850 "/>
        <s v=" 542432499990 "/>
        <s v=" 162832944920 "/>
        <s v=" 11218590-481 "/>
        <s v=" 24877068684950 "/>
        <s v=" 10090141276 "/>
        <s v=" 275564558 "/>
        <s v=" 20253311481 "/>
        <s v=" 20252896650 "/>
        <s v=" 1047284823 "/>
        <s v=" 10473886676 "/>
        <s v=" 1047888346 "/>
        <s v=" 8904310458 "/>
        <s v=" 12217092692257 "/>
        <s v=" 54013481455870 "/>
        <s v=" 853716089 "/>
        <s v=" 846969440 "/>
        <s v=" 866303570 "/>
        <s v=" 71260605 "/>
        <s v=" 697515011331 "/>
        <s v=" 15200133835 "/>
        <s v=" 4185847600 "/>
        <s v=" 12217601295990 "/>
        <s v=" 26588620404 "/>
        <s v=" 10713809972 "/>
        <s v=" 26332092371 "/>
        <s v=" 54015862743970 "/>
        <s v=" 3836108072 "/>
        <s v=" 5463986130350 "/>
        <s v=" 2551841269 "/>
        <s v=" 25503551575 "/>
        <s v=" 1588203958 "/>
        <s v=" 2026027920 "/>
        <s v=" 887573128251 "/>
        <s v=" 54019531023960 "/>
        <s v=" 5401937395535 "/>
        <s v=" 49445197820 "/>
        <s v=" 6016498980 "/>
        <s v=" 629810177850 "/>
        <s v=" 307661799756 "/>
        <s v=" 106429877990 "/>
        <s v=" 533126668457 "/>
        <s v=" 248855245503890 "/>
        <s v=" 25552048073 "/>
        <s v=" 14277205768980 "/>
        <s v=" 54308551303980 "/>
        <s v=" 14688279924 "/>
        <s v=" 146871266469 "/>
        <s v=" 26221396597 "/>
        <s v=" 1591361165 "/>
        <s v=" 5469027154580 "/>
        <s v=" 1909-2048073 "/>
        <s v=" 979-361165 "/>
        <s v=" 2567594917 "/>
        <s v=" 25685200978 "/>
        <s v=" 1592361165 "/>
        <s v=" 1590239975 "/>
        <s v=" 20594950 "/>
        <s v=" 84711161940 "/>
        <s v=" 62636241911 "/>
        <s v=" 56713323941 "/>
        <s v=" 10104195985 "/>
        <s v=" 54325561463730 "/>
        <s v=" 1568619 "/>
        <s v=" 108381541478 "/>
        <s v=" 5433065819960 "/>
        <s v=" 5433214319700 "/>
        <s v=" 1012814557986 "/>
        <s v=" 10104105492 "/>
        <s v=" 10105195985 "/>
        <s v=" 887825662632 "/>
        <s v=" 19092048073 "/>
        <s v=" 979361165 "/>
        <s v=" 53328013152428 "/>
        <s v=" 248885123999920 "/>
        <s v=" 14100124969 "/>
        <s v=" 141215420 "/>
        <s v=" 309404370681 "/>
        <s v=" 108876173559 "/>
        <s v=" 54352015010890 "/>
        <s v=" 54354684863940 "/>
        <s v=" 12220204096611 "/>
        <s v=" 12220506695929 "/>
        <s v=" 26596779551 "/>
        <s v=" 630162143971 "/>
        <s v=" 26597779552 "/>
        <s v=" 166221954940 "/>
        <s v=" 142788623489960 "/>
        <s v=" 5237172589271 "/>
        <s v=" 3857130860 "/>
        <s v=" 3858690570 "/>
        <s v=" 147042937726 "/>
        <s v=" 6235179958 "/>
        <s v=" 54377251743970 "/>
        <s v=" 14707479915 "/>
        <s v=" 24889944324950 "/>
        <s v=" 32975686284 "/>
        <s v=" 455517218549 "/>
        <s v=" 61026276 "/>
        <s v=" 74395060 "/>
        <s v=" 109911790911 "/>
        <s v=" 199458107975 "/>
        <s v=" 53347703155808 "/>
        <s v=" 141348380 "/>
        <s v=" 848175377567 "/>
        <s v=" 25601558110 "/>
        <s v=" 888219324859 "/>
        <s v=" 12291774499949 "/>
        <s v=" 12291809195884 "/>
        <s v=" 1656956 "/>
        <s v=" 24893373679990 "/>
        <s v=" 248933442039920 "/>
        <s v=" 1415020249 "/>
        <s v=" 1982802899990 "/>
        <s v=" 142791142678970 "/>
        <s v=" 14171412980 "/>
        <s v=" 10371428969 "/>
        <s v=" 14713190037 "/>
        <s v=" 544271840 "/>
        <s v=" 142791951149980 "/>
        <s v=" 75911295120 "/>
        <s v=" 9185852616480 "/>
        <s v=" 140090559540 "/>
        <s v=" 11013377974 "/>
        <s v=" 12293114003171 "/>
        <s v=" 103775800 "/>
        <s v=" 101523914456 "/>
        <s v=" 751107314203 "/>
        <s v=" 234664-269843 "/>
        <s v=" 234664269843 "/>
        <s v=" 31091579875 "/>
        <s v=" 1756956 "/>
        <s v=" 12293681180791 "/>
        <s v=" 1229369185980 "/>
        <s v=" 103806000 "/>
        <s v=" 12293901526837 "/>
        <s v=" 26613475376 "/>
        <s v=" 12294172591979 "/>
        <s v=" 16310126900 "/>
        <s v=" 496371068144 "/>
        <s v=" 496646645008 "/>
        <s v=" 311261600515 "/>
        <s v=" 110302204909 "/>
        <s v=" 147304084787 "/>
        <s v=" 10391687135 "/>
        <s v=" 1039245102 "/>
        <s v=" 47030118417 "/>
        <s v=" 65935799990 "/>
        <s v=" 2178098384980 "/>
        <s v=" 43541164 "/>
        <s v=" 14229439970 "/>
        <s v=" 14230212980 "/>
        <s v=" 829301908460 "/>
        <s v=" 829286539970 "/>
        <s v=" 14728180083 "/>
        <s v=" 1472798647 "/>
        <s v=" 1984380429990 "/>
        <s v=" 16806359980 "/>
        <s v=" 26615135814 "/>
        <s v=" 6254427059 "/>
        <s v=" 292314119560 "/>
        <s v=" 630856279481 "/>
        <s v=" 630855929522 "/>
        <s v=" 12295491728410 "/>
        <s v=" 122955010360896 "/>
        <s v=" 1229551677229 "/>
        <s v=" 8484000 "/>
        <s v=" 10401105992 "/>
        <s v=" 1040384492 "/>
        <s v=" 10400489467 "/>
        <s v=" 103973600 "/>
        <s v=" 630859135502 "/>
        <s v=" 6272665835040 "/>
        <s v=" 11035629956 "/>
        <s v=" 27319329940 "/>
        <s v=" 25990141610 "/>
        <s v=" 869797300 "/>
        <s v=" 5443168394959 "/>
        <s v=" 5443167271971 "/>
        <s v=" 50743154801 "/>
        <s v=" 11494442584 "/>
        <s v=" 19977613592 "/>
        <s v=" 6261171961 "/>
        <s v=" 6262222352 "/>
        <s v=" 630925307091 "/>
        <s v=" 12297032731074 "/>
        <s v=" 12297042228390 "/>
        <s v=" 26624231991 "/>
        <s v=" 4744741027990 "/>
        <s v=" 49762167880 "/>
        <s v=" 248976521563950 "/>
        <s v=" 2097597689 "/>
        <s v=" 20976271840 "/>
        <s v=" 20977112031 "/>
        <s v=" 20978263480 "/>
        <s v=" 2097995760 "/>
        <s v=" 2098048908 "/>
        <s v=" 1017221618626 "/>
        <s v=" 12297655462148 "/>
        <s v=" 12297661365537 "/>
        <s v=" 14743527836 "/>
        <s v=" 398554627990 "/>
        <s v=" 49797199007 "/>
        <s v=" 33371524100000 "/>
        <s v=" 1985989959969 "/>
        <s v=" 1986013839970 "/>
        <s v=" 534563868804 "/>
        <s v=" 141907712848 "/>
        <s v=" 56560926970 "/>
        <s v=" 1474522714 "/>
        <s v=" 6275552634 "/>
        <s v=" 2875244557 "/>
        <s v=" 8890121115170 "/>
        <s v=" 1232342749971 "/>
        <s v=" 101767722492 "/>
        <s v=" 2257076474311 "/>
        <s v=" 5082259900 "/>
        <s v=" 771200000 "/>
        <s v=" 12324362731074 "/>
        <s v=" 12324392864754 "/>
        <s v=" 110716452689 "/>
        <s v=" 14279439603 "/>
        <s v=" 830294123980 "/>
        <s v=" 1370139990 "/>
        <s v=" 26650365258 "/>
        <s v=" 14751540443 "/>
        <s v=" 61750001 "/>
        <s v=" 10420210484 "/>
        <s v=" 47261190390 "/>
        <s v=" 6294552634 "/>
        <s v=" 4242251366 "/>
        <s v=" 4011108421 "/>
        <s v=" 738967501 "/>
        <s v=" 249065571503980 "/>
        <s v=" 313522587728 "/>
        <s v=" 1476196960 "/>
        <s v=" 311039498 "/>
        <s v=" 10426141982 "/>
        <s v=" 26632231100 "/>
        <s v=" 5445738349940 "/>
        <s v=" 54457361160980 "/>
        <s v=" 558480000 "/>
        <s v=" 1858953 "/>
        <s v=" 558580000 "/>
        <s v=" 282-80000 "/>
        <s v=" 106775817990 "/>
        <s v=" 739202900 "/>
        <s v=" 19869952099970 "/>
        <s v=" 54460521924960 "/>
        <s v=" 12326164211202 "/>
        <s v=" 534156360980 "/>
        <s v=" 2257888315370 "/>
        <s v=" 833963500 "/>
        <s v=" 235971925663 "/>
        <s v=" 397009423980 "/>
        <s v=" 536494064241 "/>
        <s v=" 20799000 "/>
        <s v=" 718591040060 "/>
        <s v=" 12326554096611 "/>
        <s v=" 27021370439 "/>
        <s v=" 321047901 "/>
        <s v=" 1232660884990 "/>
        <s v=" 712195000 "/>
        <s v=" 31357000 "/>
        <s v=" 19874191099990 "/>
        <s v=" 1987485133980 "/>
        <s v=" 151119000 "/>
        <s v=" 53662758149587 "/>
        <s v=" 1179858000 "/>
        <s v=" 142431040 "/>
        <s v=" 25398489255980 "/>
        <s v=" 742759601 "/>
        <s v=" 14323339480 "/>
        <s v=" 7431184401 "/>
        <s v=" 1434583721010940 "/>
        <s v=" 3786243980 "/>
        <s v=" 21794941123970 "/>
        <s v=" 19877211499980 "/>
        <s v=" 19877221272979 "/>
        <s v=" 2092-759601 "/>
        <s v=" 2915614344 "/>
        <s v=" 76292580720 "/>
        <s v=" 5256474989271 "/>
        <s v=" 12752062533 "/>
        <s v=" 17206328940 "/>
        <s v=" 143573501263970 "/>
        <s v=" 609247204990 "/>
        <s v=" 4661-153980 "/>
        <s v=" 1240561-204990 "/>
        <s v=" 56012997 "/>
        <s v=" 1195149990 "/>
        <s v=" 702919059898 "/>
        <s v=" 6302321502 "/>
        <s v=" 630367961 "/>
        <s v=" 748569700 "/>
        <s v=" 162496756970 "/>
        <s v=" 64613165930 "/>
        <s v=" 14357412980 "/>
        <s v=" 441090528 "/>
        <s v=" 45927736 "/>
        <s v=" 46934965 "/>
        <s v=" 33647276293 "/>
        <s v=" 10441326976 "/>
        <s v=" 12328533159978 "/>
        <s v=" 12328543250246 "/>
        <s v=" 50063689941 "/>
        <s v=" 21800551123970 "/>
        <s v=" 8324731449950 "/>
        <s v=" 913570000 "/>
        <s v=" 914570000 "/>
        <s v=" 143605260393960 "/>
        <s v=" 478209747990 "/>
        <s v=" 124-570000 "/>
        <s v=" 1765140436 "/>
        <s v=" 631195635855 "/>
        <s v=" 2661096771413 "/>
        <s v=" 12328851728410 "/>
        <s v=" 12328863456819 "/>
        <s v=" 12328871728410 "/>
        <s v=" 12328885595827 "/>
        <s v=" 8897404446753 "/>
        <s v=" 25402345399950 "/>
        <s v=" 832504253981 "/>
        <s v=" 143605985203980 "/>
        <s v=" 1988795369980 "/>
        <s v=" 1988847799991 "/>
        <s v=" 1319352-64591 "/>
        <s v=" 62012089-203980 "/>
        <s v=" 750379800 "/>
        <s v=" 5448492514980 "/>
        <s v=" 12373045920512 "/>
        <s v=" 12373053906789 "/>
        <s v=" 12373064256246 "/>
        <s v=" 6315287985 "/>
        <s v=" 1237328954918 "/>
        <s v=" 1237338954918 "/>
        <s v=" 853299378004 "/>
        <s v=" 1941449705 "/>
        <s v=" 194290475 "/>
        <s v=" 194390475 "/>
        <s v=" 194486772 "/>
        <s v=" 194590475 "/>
        <s v=" 1946722241 "/>
        <s v=" 1947722241 "/>
        <s v=" 1948573717 "/>
        <s v=" 28704831-514980 "/>
        <s v=" 141-90475 "/>
        <s v=" 142-722241 "/>
        <s v=" 755967114247 "/>
        <s v=" 178212099001 "/>
        <s v=" 17484605251 "/>
        <s v=" 6321335976 "/>
        <s v=" 2258953 "/>
        <s v=" 64840558160 "/>
        <s v=" 14795115199 "/>
        <s v=" 12373881631991 "/>
        <s v=" 757189900 "/>
        <s v=" 356309000 "/>
        <s v=" 30099487978 "/>
        <s v=" 2105-189900 "/>
        <s v=" 6327335976 "/>
        <s v=" 1227268151900 "/>
        <s v=" 8330141349950 "/>
        <s v=" 889934988407 "/>
        <s v=" 315311231869 "/>
        <s v=" 758569700 "/>
        <s v=" 293389950 "/>
        <s v=" 12374302972951 "/>
        <s v=" 478681431934 "/>
        <s v=" 54496193000536 "/>
        <s v=" 5449620559939 "/>
        <s v=" 1021261333954 "/>
        <s v=" 14802919051 "/>
        <s v=" 889989473775 "/>
        <s v=" 12059259000 "/>
        <s v=" 2106-569700 "/>
        <s v=" 50188998046 "/>
        <s v=" 14389754460 "/>
        <s v=" 26694294018 "/>
        <s v=" 62748889057679 "/>
        <s v=" 631300837163 "/>
        <s v=" 67462990000 "/>
        <s v=" 143778356584970 "/>
        <s v=" 6333587723 "/>
        <s v=" 26527138823 "/>
        <s v=" 6335195136 "/>
        <s v=" 764451056720 "/>
        <s v=" 2957418040 "/>
        <s v=" 763608600 "/>
        <s v=" 764625691 "/>
        <s v=" 765596700 "/>
        <s v=" 47682148688 "/>
        <s v=" 267071093951 "/>
        <s v=" 12375435653283 "/>
        <s v=" 540879960 "/>
        <s v=" 10465126285 "/>
        <s v=" 47694179 "/>
        <s v=" 24449183980 "/>
        <s v=" 11358433599990 "/>
        <s v=" 143816464284970 "/>
        <s v=" 913899974 "/>
        <s v=" 1438549891010940 "/>
        <s v=" 399032328940 "/>
        <s v=" 4638-1231869 "/>
        <s v=" 26717203722 "/>
        <s v=" 296559248 "/>
        <s v=" 111861664928 "/>
        <s v=" 316331279833 "/>
        <s v=" 764791113840 "/>
        <s v=" 3289943 "/>
        <s v=" 54513732004940 "/>
        <s v=" 65298393929 "/>
        <s v=" 54513791444970 "/>
        <s v=" 332247455 "/>
        <s v=" 33356228 "/>
        <s v=" 2994153258270 "/>
        <s v=" 66626239990 "/>
        <s v=" 1990616659980 "/>
        <s v=" 2181033711960 "/>
        <s v=" 19906831499980 "/>
        <s v=" 24311703211 "/>
        <s v=" 561475000 "/>
        <s v=" 102200275972 "/>
        <s v=" 1053186166 "/>
        <s v=" 1063186166 "/>
        <s v=" 1967826960 "/>
        <s v=" 26720489579 "/>
        <s v=" 11056803150221 "/>
        <s v=" 14815399923 "/>
        <s v=" 148141963613 "/>
        <s v=" 299234000 "/>
        <s v=" 300806000 "/>
        <s v=" 2981040000 "/>
        <s v=" 23-3186166 "/>
        <s v=" 67-1040000 "/>
        <s v=" 25409969711960 "/>
        <s v=" 1102085880 "/>
        <s v=" 537757707946 "/>
        <s v=" 143173153738 "/>
        <s v=" 11673803-102 "/>
        <s v=" 567523703257 "/>
        <s v=" 4646-1279833 "/>
        <s v=" 6342273551 "/>
        <s v=" 33856228 "/>
        <s v=" 631434135502 "/>
        <s v=" 148262580253 "/>
        <s v=" 17701164970 "/>
        <s v=" 26651138823 "/>
        <s v=" 3575-138823 "/>
        <s v=" 771198900 "/>
        <s v=" 8932209651 "/>
        <s v=" 180447-1099990 "/>
        <s v=" 6345159960 "/>
        <s v=" 5755839277890 "/>
        <s v=" 34348742 "/>
        <s v=" 34250986 "/>
        <s v=" 316921733735 "/>
        <s v=" 316911839794 "/>
        <s v=" 5466433473980 "/>
        <s v=" 54664831344970 "/>
        <s v=" 12377084626364 "/>
        <s v=" 12377074680364 "/>
        <s v=" 1482978263 "/>
        <s v=" 14828374212 "/>
        <s v=" 65534234890 "/>
        <s v=" 834662963960 "/>
        <s v=" 1439479321426930 "/>
        <s v=" 778200000 "/>
        <s v=" 28111325827 "/>
        <s v=" 1610339912 "/>
        <s v=" 28122566663 "/>
        <s v=" 2813834761 "/>
        <s v=" 19914951099990 "/>
        <s v=" 504524300868 "/>
        <s v=" 504531044210 "/>
        <s v=" 10486210075 "/>
        <s v=" 333399300 "/>
        <s v=" 631503635179 "/>
        <s v=" 2128752919 "/>
        <s v=" 21284173841 "/>
        <s v=" 21283167441 "/>
        <s v=" 2128263839 "/>
        <s v=" 21286391600 "/>
        <s v=" 2128547920 "/>
        <s v=" 12378032731074 "/>
        <s v=" 265494468355 "/>
        <s v=" 3898799500 "/>
        <s v=" 3900799500 "/>
        <s v=" 890635567711 "/>
        <s v=" 766131056720 "/>
        <s v=" 773138399 "/>
        <s v=" 1434388594854 "/>
        <s v=" 1434389579991 "/>
        <s v=" 38631214979 "/>
        <s v=" 4297108504 "/>
        <s v=" 4299547600 "/>
        <s v=" 3498611307990 "/>
        <s v=" 12950723152856 "/>
        <s v=" 318653543496 "/>
        <s v=" 17494192152 "/>
        <s v=" 1247094729990 "/>
        <s v=" 11318377974 "/>
        <s v=" 272730223253 "/>
        <s v=" 1318146339 "/>
        <s v=" 9413665200 "/>
        <s v=" 17774868940 "/>
        <s v=" 1439952821190940 "/>
        <s v=" 1439954471266940 "/>
        <s v=" 3541267314 "/>
        <s v=" 352187425 "/>
        <s v=" 26737735045 "/>
        <s v=" 26736735045 "/>
        <s v=" 14841646331 "/>
        <s v=" 53202133349 "/>
        <s v=" 25419712154950 "/>
        <s v=" 25419711684900 "/>
        <s v=" 17631298500 "/>
        <s v=" 21831131590720 "/>
        <s v=" 213111760252 "/>
        <s v=" 21109000 "/>
        <s v=" 5498005703980 "/>
        <s v=" 26859154247 "/>
        <s v=" 1345223892942 "/>
        <s v=" 568262871 "/>
        <s v=" 2432847661 "/>
        <s v=" 319231839800 "/>
        <s v=" 319246257751 "/>
        <s v=" 1025092659174 "/>
        <s v=" 12472171365537 "/>
        <s v=" 12472182757218 "/>
        <s v=" 119555883129 "/>
        <s v=" 134539126307 "/>
        <s v=" 66194659700 "/>
        <s v=" 401270164980 "/>
        <s v=" 3507771211980 "/>
        <s v=" 179372099001 "/>
        <s v=" 772558400 "/>
        <s v=" 399683122657 "/>
        <s v=" 47941179845 "/>
        <s v=" 631709233533 "/>
        <s v=" 5641200000 "/>
        <s v=" 161950001 "/>
        <s v=" 54987841523980 "/>
        <s v=" 714295000 "/>
        <s v=" 12472592572607 "/>
        <s v=" 267491319976 "/>
        <s v=" 107165747990 "/>
        <s v=" 148455438690 "/>
        <s v=" 14844214741 "/>
        <s v=" 50844432940 "/>
        <s v=" 26981205846 "/>
        <s v=" 539925214246 "/>
        <s v=" 181960000 "/>
        <s v=" 105031018234 "/>
        <s v=" 17658149250 "/>
        <s v=" 12472881365537 "/>
        <s v=" 1247289359970 "/>
        <s v=" 1247290359970 "/>
        <s v=" 33497936 "/>
        <s v=" 267551428632 "/>
        <s v=" 11098781947970 "/>
        <s v=" 27651333217 "/>
        <s v=" 1-1950001 "/>
        <s v=" 1245733384979 "/>
        <s v=" 791790600 "/>
        <s v=" 836934373480 "/>
        <s v=" 836931393960 "/>
        <s v=" 254252302403970 "/>
        <s v=" 21837091103970 "/>
        <s v=" 328130388 "/>
        <s v=" 1795911490000 "/>
        <s v=" 179606990001 "/>
        <s v=" 36746326811980 "/>
        <s v=" 402305227980 "/>
        <s v=" 294177612980 "/>
        <s v=" 63946819937 "/>
        <s v=" 55001251553980 "/>
        <s v=" 5500234386980 "/>
        <s v=" 12473597055950 "/>
        <s v=" 114017109611 "/>
        <s v=" 4288175 "/>
        <s v=" 141926334414 "/>
        <s v=" 142029160805 "/>
        <s v=" 1793133459 "/>
        <s v=" 2183802351980 "/>
        <s v=" 14581521980 "/>
        <s v=" 40244943980 "/>
        <s v=" 249278457120 "/>
        <s v=" 503799990 "/>
        <s v=" 1994145599990 "/>
        <s v=" 5168850603778 "/>
        <s v=" 6403103177 "/>
        <s v=" 3662200777 "/>
        <s v=" 365277425 "/>
        <s v=" 481268256 "/>
        <s v=" 631821687650 "/>
        <s v=" 550085649990 "/>
        <s v=" 5500532574960 "/>
        <s v=" 5789761253970 "/>
        <s v=" 5789760832900 "/>
        <s v=" 13466221408 "/>
        <s v=" 5247282589271 "/>
        <s v=" 50754265276 "/>
        <s v=" 254254551103970 "/>
        <s v=" 63330175790 "/>
        <s v=" 171222294810 "/>
        <s v=" 2184085143980 "/>
        <s v=" 255525724 "/>
        <s v=" 1589150470 "/>
        <s v=" 402573345985 "/>
        <s v=" 402607346653 "/>
        <s v=" 402574345985 "/>
        <s v=" 402608346653 "/>
        <s v=" 402606346654 "/>
        <s v=" 113614866990 "/>
        <s v=" 2861503917 "/>
        <s v=" 2862479976 "/>
        <s v=" 16281039917 "/>
        <s v=" 640463963 "/>
        <s v=" 55013251007940 "/>
        <s v=" 5501321474847 "/>
        <s v=" 55013201300103 "/>
        <s v=" 55013381303980 "/>
        <s v=" 1247437807490 "/>
        <s v=" 12474387286049 "/>
        <s v=" 12474213781044 "/>
        <s v=" 11420449957 "/>
        <s v=" 66901779970 "/>
        <s v=" 781123000 "/>
        <s v=" 1994484312979 "/>
        <s v=" 34292206258 "/>
        <s v=" 19944661299991 "/>
        <s v=" 6409519840 "/>
        <s v=" 1052084492 "/>
        <s v=" 10521748744 "/>
        <s v=" 654152659 "/>
        <s v=" 631882322504 "/>
        <s v=" 12474601365537 "/>
        <s v=" 26770339537 "/>
        <s v=" 2507-79992 "/>
        <s v=" 250779992 "/>
        <s v=" 859497378809 "/>
        <s v=" 939726300 "/>
        <s v=" 28973879-49990 "/>
        <s v=" 5502645291980 "/>
        <s v=" 10538214666 "/>
        <s v=" 375179938 "/>
        <s v=" 3771180902 "/>
        <s v=" 376179938 "/>
        <s v=" 26775463732 "/>
        <s v=" 709212697515 "/>
        <s v=" 169214680960 "/>
        <s v=" 67180341880 "/>
        <s v=" 4114712400 "/>
        <s v=" 180032099001 "/>
        <s v=" 760793814256 "/>
        <s v=" 403181761980 "/>
        <s v=" 5503112471980 "/>
        <s v=" 102760569177 "/>
        <s v=" 3920669484 "/>
        <s v=" 1486721578 "/>
        <s v=" 148602143523 "/>
        <s v=" 1419602 "/>
        <s v=" 20120229 "/>
        <s v=" 2122986 "/>
        <s v=" 189975 "/>
        <s v=" 1628343 "/>
        <s v=" 1910374 "/>
        <s v=" 17129045 "/>
        <s v=" 1518174 "/>
        <s v=" 134826810711 "/>
        <s v=" 367119000 "/>
        <s v=" 12615515508 "/>
        <s v=" 864220188615 "/>
        <s v=" 144277552646980 "/>
        <s v=" 49304878 "/>
        <s v=" 565815440 "/>
        <s v=" 1157556671 "/>
        <s v=" 12475883456819 "/>
        <s v=" 12475891728410 "/>
        <s v=" 804189900 "/>
        <s v=" 803216900 "/>
        <s v=" 802189900 "/>
        <s v=" 801189900 "/>
        <s v=" 6742963970 "/>
        <s v=" 33410000 "/>
        <s v=" 4048133541 "/>
        <s v=" 6444552634 "/>
        <s v=" 64432270034 "/>
        <s v=" 239551-949989 "/>
        <s v=" 254295352203940 "/>
        <s v=" 632018155691 "/>
        <s v=" 1247633807490 "/>
        <s v=" 12476341614980 "/>
        <s v=" 26784767994 "/>
        <s v=" 1117130484 "/>
        <s v=" 53572133349 "/>
        <s v=" 53542133349 "/>
        <s v=" 67570281880 "/>
        <s v=" 5503989703980 "/>
        <s v=" 1995613599990 "/>
        <s v=" 6592187947 "/>
        <s v=" 6593230336 "/>
        <s v=" 1178645 "/>
        <s v=" 1066116848 "/>
        <s v=" 148741728183 "/>
        <s v=" 7179770000 "/>
        <s v=" 587743-253970 "/>
        <s v=" 28874241-269990 "/>
        <s v=" 1253966144980 "/>
        <s v=" 125396734990 "/>
        <s v=" 811189900 "/>
        <s v=" 2186-189900 "/>
        <s v=" 2187-189900 "/>
        <s v=" 62189900 "/>
        <s v=" 22336221003980 "/>
        <s v=" 540842027140 "/>
        <s v=" 25433274389970 "/>
        <s v=" 5510807257981 "/>
        <s v=" 55107741553980 "/>
        <s v=" 62772066599970 "/>
        <s v=" 1119723830 "/>
        <s v=" 11198120453 "/>
        <s v=" 679291835880 "/>
        <s v=" 67931130021 "/>
        <s v=" 356010534990 "/>
        <s v=" 2587485973980 "/>
        <s v=" 5508730570980 "/>
        <s v=" 5511059347980 "/>
        <s v=" 415702913944 "/>
        <s v=" 7231154000 "/>
        <s v=" 499225000 "/>
        <s v=" 19963461319990 "/>
        <s v=" 54096694143462 "/>
        <s v=" 29052008-471980 "/>
        <s v=" 3365343 "/>
        <s v=" 632881285442 "/>
        <s v=" 8553442680 "/>
        <s v=" 5511171353940 "/>
        <s v=" 716995000 "/>
        <s v=" 12531125414322 "/>
        <s v=" 415783218650 "/>
        <s v=" 144379510 "/>
        <s v=" 484979118989 "/>
        <s v=" 541737567955 "/>
        <s v=" 144624553744 "/>
        <s v=" 268071188814 "/>
        <s v=" 401410461793 "/>
        <s v=" 142652192955 "/>
        <s v=" 569415311020 "/>
        <s v=" 11812924-137 "/>
        <s v=" 125664174980 "/>
        <s v=" 31782577-399950 "/>
        <s v=" 782250000 "/>
        <s v=" 3891180902 "/>
        <s v=" 148842550407 "/>
        <s v=" 5512068406980 "/>
        <s v=" 819198900 "/>
        <s v=" 485324204989 "/>
        <s v=" 18315-1835880 "/>
        <s v=" 10592272356 "/>
        <s v=" 514263512030 "/>
        <s v=" 3896737800 "/>
        <s v=" 683541775870 "/>
        <s v=" 102876263786 "/>
        <s v=" 2234224119990 "/>
        <s v=" 4347190400 "/>
        <s v=" 1997420799991 "/>
        <s v=" 19974191319990 "/>
        <s v=" 100430 "/>
        <s v=" 17478-762976 "/>
        <s v=" 17479-493823 "/>
        <s v=" 5099960 "/>
        <s v=" 21730295601 "/>
        <s v=" 2172894231 "/>
        <s v=" 2173431921 "/>
        <s v=" 21729483678 "/>
        <s v=" 21732115682 "/>
        <s v=" 2173595840 "/>
        <s v=" 2173371761 "/>
        <s v=" 2173642313 "/>
        <s v=" 21731185106 "/>
        <s v=" 268222836908 "/>
        <s v=" 514675214838 "/>
        <s v=" 17480-598765 "/>
        <s v=" 274674208637 "/>
        <s v=" 4441108756 "/>
        <s v=" 4355047600 "/>
        <s v=" 145137590 "/>
        <s v=" 1253480188520 "/>
        <s v=" 12534781909836 "/>
        <s v=" 107537376990 "/>
        <s v=" 2235-189900 "/>
        <s v=" 825189900 "/>
        <s v=" 543273638510 "/>
        <s v=" 325164615282 "/>
        <s v=" 32517359957 "/>
        <s v=" 1128323128 "/>
        <s v=" 11286435457 "/>
        <s v=" 11285282560 "/>
        <s v=" 1128461272 "/>
        <s v=" 55135671570930 "/>
        <s v=" 828198900 "/>
        <s v=" 827388800 "/>
        <s v=" 829625900 "/>
        <s v=" 112164791001 "/>
        <s v=" 148935271693 "/>
        <s v=" 8319000 "/>
        <s v=" 8309000 "/>
        <s v=" 892044737986 "/>
        <s v=" 34326716 "/>
        <s v=" 1447780964852 "/>
        <s v=" 371851041359461 "/>
        <s v=" 415285114980 "/>
        <s v=" 664967177 "/>
        <s v=" 6650131139 "/>
        <s v=" 665463963 "/>
        <s v=" 10608157992 "/>
        <s v=" 10609157992 "/>
        <s v=" 457288640 "/>
        <s v=" 458187461 "/>
        <s v=" 633017437882 "/>
        <s v=" 5514464203980 "/>
        <s v=" 5514434404899 "/>
        <s v=" 3016775126 "/>
        <s v=" 1489441569 "/>
        <s v=" 112234660673 "/>
        <s v=" 2532-35993 "/>
        <s v=" 2246-4791001 "/>
        <s v=" 253235993 "/>
        <s v=" 633052116766 "/>
        <s v=" 5683144000 "/>
        <s v=" 12595692382360 "/>
        <s v=" 26840695975 "/>
        <s v=" 115753761771 "/>
        <s v=" 27811146212 "/>
        <s v=" 28271307248 "/>
        <s v=" 43770119000 "/>
        <s v=" 35247596205 "/>
        <s v=" 10615309477 "/>
        <s v=" 460374963 "/>
        <s v=" 325684570701 "/>
        <s v=" 1132950343 "/>
        <s v=" 1032944664284 "/>
        <s v=" 125961894260 "/>
        <s v=" 5270797689271 "/>
        <s v=" 25956254108983 "/>
        <s v=" 181382099001 "/>
        <s v=" 68287899 "/>
        <s v=" 55155441430980 "/>
        <s v=" 718595000 "/>
        <s v=" 4358190400 "/>
        <s v=" 115901619373 "/>
        <s v=" 3017705484 "/>
        <s v=" 339506895980 "/>
        <s v=" 10619157992 "/>
        <s v=" 10618157992 "/>
        <s v=" 32628399959 "/>
        <s v=" 3529938 "/>
        <s v=" 149112902679 "/>
        <s v=" 6508552634 "/>
        <s v=" 17945179250 "/>
        <s v=" 26851767994 "/>
        <s v=" 14915431862 "/>
        <s v=" 54152133349 "/>
        <s v=" 892442426125 "/>
        <s v=" 864822378600 "/>
        <s v=" 283961305950 "/>
        <s v=" 2006869989971 "/>
        <s v=" 2006895729990 "/>
        <s v=" 29246097-369990 "/>
        <s v=" 24012-305950 "/>
        <s v=" 10622191284 "/>
        <s v=" 713816720788 "/>
        <s v=" 844333818460 "/>
        <s v=" 416423356980 "/>
        <s v=" 764818214284 "/>
        <s v=" 10623105492 "/>
        <s v=" 352474600 "/>
        <s v=" 12597671909836 "/>
        <s v=" 13491454960 "/>
        <s v=" 892578250994 "/>
        <s v=" 69243534770 "/>
        <s v=" 296425974590 "/>
        <s v=" 14896314480 "/>
        <s v=" 2007519729990 "/>
        <s v=" 144953878410980 "/>
        <s v=" 2362912960 "/>
        <s v=" 26859511331 "/>
        <s v=" 2235522397580 "/>
        <s v=" 3718906983981 "/>
        <s v=" 33040170256 "/>
        <s v=" 11366163699990 "/>
        <s v=" 5511522742290 "/>
        <s v=" 244-82900 "/>
        <s v=" 24482900 "/>
        <s v=" 669059976 "/>
        <s v=" 6691235923 "/>
        <s v=" 669267961 "/>
        <s v=" 68782900 "/>
        <s v=" 465104993 "/>
        <s v=" 51662312 "/>
        <s v=" 633219968849 "/>
        <s v=" 327373995570 "/>
        <s v=" 551781643980 "/>
        <s v=" 4860304640 "/>
        <s v=" 1452753859762 "/>
        <s v=" 1063095993 "/>
        <s v=" 106316000 "/>
        <s v=" 119566979 "/>
        <s v=" 551829763980 "/>
        <s v=" 5442097815676 "/>
        <s v=" 7032496990 "/>
        <s v=" 190951249990 "/>
        <s v=" 145645030 "/>
        <s v=" 92500000 "/>
        <s v=" 12599391049949 "/>
        <s v=" 59175980 "/>
        <s v=" 12599622960256 "/>
        <s v=" 8929191982124 "/>
        <s v=" 1262615108960 "/>
        <s v=" 489791979779 "/>
        <s v=" 635796653458 "/>
        <s v=" 2196147840 "/>
        <s v=" 21959140472 "/>
        <s v=" 21962146255 "/>
        <s v=" 2196023920 "/>
        <s v=" 328832599689 "/>
        <s v=" 26874690293 "/>
        <s v=" 843198900 "/>
        <s v=" 841189900 "/>
        <s v=" 842216900 "/>
        <s v=" 3719146784481 "/>
        <s v=" 417717205980 "/>
        <s v=" 2493871206820 "/>
        <s v=" 51708032096135 "/>
        <s v=" 13717714-83981 "/>
        <s v=" 475101215 "/>
        <s v=" 1260032449970 "/>
        <s v=" 12600311728410 "/>
        <s v=" 567578337980 "/>
        <s v=" 545121177971 "/>
        <s v=" 146063233752 "/>
        <s v=" 6702175991 "/>
        <s v=" 635880479697 "/>
        <s v=" 371922001349970 "/>
        <s v=" 20098751699950 "/>
        <s v=" 6705323950 "/>
        <s v=" 1064984492 "/>
        <s v=" 103741722492 "/>
        <s v=" 1144578990 "/>
        <s v=" 3765938 "/>
        <s v=" 26882715486 "/>
        <s v=" 792200000 "/>
        <s v=" 5519062749990 "/>
        <s v=" 38421693068 "/>
        <s v=" 52184590 "/>
        <s v=" 1146478990 "/>
        <s v=" 1264583699989 "/>
        <s v=" 1494473734 "/>
        <s v=" 89329085935 "/>
        <s v=" 5547192123980 "/>
        <s v=" 5547200604960 "/>
        <s v=" 1204608712990 "/>
        <s v=" 1204609612990 "/>
        <s v=" 27943791024 "/>
        <s v=" 4644108661 "/>
        <s v=" 1018752164991 "/>
        <s v=" 20105021499950 "/>
        <s v=" 4412547600 "/>
        <s v=" 466111060530 "/>
        <s v=" 31231519832 "/>
        <s v=" 12646454640910 "/>
        <s v=" 518833427111 "/>
        <s v=" 518821780062 "/>
        <s v=" 1243694583 "/>
        <s v=" 107929216990 "/>
        <s v=" 70077142410 "/>
        <s v=" 5465709115503 "/>
        <s v=" 146611630 "/>
        <s v=" 6721227135 "/>
        <s v=" 848189900 "/>
        <s v=" 14372045056 "/>
        <s v=" 371952501386961 "/>
        <s v=" 249415141364 "/>
        <s v=" 5171298500020 "/>
        <s v=" 672363963 "/>
        <s v=" 149501892870 "/>
        <s v=" 55486991403970 "/>
        <s v=" 54670920135731 "/>
        <s v=" 41901364980 "/>
        <s v=" 35145196 "/>
        <s v=" 10661259984 "/>
        <s v=" 26895489579 "/>
        <s v=" 63662162890 "/>
        <s v=" 89353186746 "/>
        <s v=" 28951243506 "/>
        <s v=" 546789064253 "/>
        <s v=" 184521114900 "/>
        <s v=" 145272170175980 "/>
        <s v=" 3213149990 "/>
        <s v=" 12117405435 "/>
        <s v=" 55492671003980 "/>
        <s v=" 70294455838 "/>
        <s v=" 146742310 "/>
        <s v=" 851189900 "/>
        <s v=" 133915-309990 "/>
        <s v=" 2296-189900 "/>
        <s v=" 22009131600 "/>
        <s v=" 2201015920 "/>
        <s v=" 2201163839 "/>
        <s v=" 149633307919 "/>
        <s v=" 5550408427960 "/>
        <s v=" 5277402390370 "/>
        <s v=" 144001180095 "/>
        <s v=" 1264887915970 "/>
        <s v=" 35519999 "/>
        <s v=" 35930106163 "/>
        <s v=" 11775511974 "/>
        <s v=" 12649221024472 "/>
        <s v=" 741403970 "/>
        <s v=" 7062898941 "/>
        <s v=" 42033756987 "/>
        <s v=" 42033556989 "/>
        <s v=" 42033656987 "/>
        <s v=" 42033456987 "/>
        <s v=" 876036379407 "/>
        <s v=" 10696396470 "/>
        <s v=" 636157269310 "/>
        <s v=" 636158538620 "/>
        <s v=" 71929790833 "/>
        <s v=" 770208414275 "/>
        <s v=" 7193490255 "/>
        <s v=" 26907308017 "/>
        <s v=" 1307881119890 "/>
        <s v=" 112498276209 "/>
        <s v=" 112499621469 "/>
        <s v=" 112500621469 "/>
        <s v=" 1125015485863 "/>
        <s v=" 55527641403980 "/>
        <s v=" 147017100 "/>
        <s v=" 116790532944 "/>
        <s v=" 55529021153980 "/>
        <s v=" 1265086954918 "/>
        <s v=" 6753172744 "/>
        <s v=" 1952000 "/>
        <s v=" 35639998 "/>
        <s v=" 421261266980 "/>
        <s v=" 20139841359961 "/>
        <s v=" 26910757202 "/>
        <s v=" 334961079821 "/>
        <s v=" 5821903295980 "/>
        <s v=" 5516267556690 "/>
        <s v=" 988557140979 "/>
        <s v=" 1071110392 "/>
        <s v=" 107123600 "/>
        <s v=" 77533178500 "/>
        <s v=" 53344963 "/>
        <s v=" 6762167921 "/>
        <s v=" 18357128890 "/>
        <s v=" 11809287974 "/>
        <s v=" 11810959973 "/>
        <s v=" 79001690000 "/>
        <s v=" 79011690000 "/>
        <s v=" 7902919000 "/>
        <s v=" 278384845173 "/>
        <s v=" 103942124852 "/>
        <s v=" 5554099253940 "/>
        <s v=" 5820275000 "/>
        <s v=" 5821110000 "/>
        <s v=" 20148121399960 "/>
        <s v=" 25980524754980 "/>
        <s v=" 2214647840 "/>
        <s v=" 2214727920 "/>
        <s v=" 22148295760 "/>
        <s v=" 1071987992 "/>
        <s v=" 107209500 "/>
        <s v=" 421900563970 "/>
        <s v=" 297-275000 "/>
        <s v=" 26917972818 "/>
        <s v=" 494756689900 "/>
        <s v=" 28290547019 "/>
        <s v=" 3257239958 "/>
        <s v=" 3258703837 "/>
        <s v=" 12714243631042 "/>
        <s v=" 149993447382 "/>
        <s v=" 676464778 "/>
        <s v=" 5554611219980 "/>
        <s v=" 3573121294980 "/>
        <s v=" 548389397968 "/>
        <s v=" 147400033750 "/>
        <s v=" 572970284916 "/>
        <s v=" 52178419940 "/>
        <s v=" 2272705273431 "/>
        <s v=" 573698211395 "/>
        <s v=" 10726165984 "/>
        <s v=" 12714612960256 "/>
        <s v=" 11841287974 "/>
        <s v=" 495232374945 "/>
        <s v=" 7152995261108 "/>
        <s v=" 10727101992 "/>
        <s v=" 1072821192 "/>
        <s v=" 11850392974 "/>
        <s v=" 894428466626 "/>
        <s v=" 7155003177467 "/>
        <s v=" 7155009143435 "/>
        <s v=" 3939310541 "/>
        <s v=" 28386715612 "/>
        <s v=" 4463947600 "/>
        <s v=" 801200000 "/>
        <s v=" 1073611500 "/>
        <s v=" 10735119984 "/>
        <s v=" 18393191024 "/>
        <s v=" 491589531 "/>
        <s v=" 11886296982 "/>
        <s v=" 678143176 "/>
        <s v=" 636300201980 "/>
        <s v=" 133337676990 "/>
        <s v=" 523377151166 "/>
        <s v=" 52338344229 "/>
        <s v=" 3461103923 "/>
        <s v=" 20168011549990 "/>
        <s v=" 549901664972 "/>
        <s v=" 22266000 "/>
        <s v=" 55774661383970 "/>
        <s v=" 2756956 "/>
        <s v=" 11905785947 "/>
        <s v=" 15005339959 "/>
        <s v=" 29671297953 "/>
        <s v=" 2968559463 "/>
        <s v=" 35919999 "/>
        <s v=" 20172421329990 "/>
        <s v=" 287-154000 "/>
        <s v=" 287154000 "/>
        <s v=" 5577743654980 "/>
        <s v=" 5577702594980 "/>
        <s v=" 7641040402 "/>
        <s v=" 78978687000 "/>
        <s v=" 133371385252 "/>
        <s v=" 14586597819560 "/>
        <s v=" 557795914990 "/>
        <s v=" 557795831990 "/>
        <s v=" 2239155264970 "/>
        <s v=" 1103737301 "/>
        <s v=" 18725211960 "/>
        <s v=" 20175811549990 "/>
        <s v=" 55009996143654 "/>
        <s v=" 9793661980 "/>
        <s v=" 636322365494 "/>
        <s v=" 104231431974 "/>
        <s v=" 12718062864754 "/>
        <s v=" 12718021119980 "/>
        <s v=" 184686990001 "/>
        <s v=" 184676990001 "/>
        <s v=" 184706990001 "/>
        <s v=" 184622099001 "/>
        <s v=" 435372189980 "/>
        <s v=" 49777191174 "/>
        <s v=" 54557288 "/>
        <s v=" 5843220000 "/>
        <s v=" 53220510106089 "/>
        <s v=" 1049196500 "/>
        <s v=" 10155116620 "/>
        <s v=" 261760971305940 "/>
        <s v=" 32403341-1305940 "/>
        <s v=" 3879897 "/>
        <s v=" 37587396181720 "/>
        <s v=" 375873943798367 "/>
        <s v=" 37587395631610 "/>
        <s v=" 37837467800 "/>
        <s v=" 20185061399960 "/>
        <s v=" 36511796120 "/>
        <s v=" 204260-1399960 "/>
        <s v=" 18461201750 "/>
        <s v=" 66231105267 "/>
        <s v=" 1502512156337 "/>
        <s v=" 10774256144 "/>
        <s v=" 149337871 "/>
        <s v=" 881908417762 "/>
        <s v=" 42158873120 "/>
        <s v=" 880198900 "/>
        <s v=" 877198900 "/>
        <s v=" 879198900 "/>
        <s v=" 878198900 "/>
        <s v=" 680287959 "/>
        <s v=" 774141614318 "/>
        <s v=" 340703743578 "/>
        <s v=" 5580708644980 "/>
        <s v=" 7771040402 "/>
        <s v=" 72437872978 "/>
        <s v=" 7244342500 "/>
        <s v=" 12775703229804 "/>
        <s v=" 119604474480 "/>
        <s v=" 13824290-3798367 "/>
        <s v=" 13824291-181720 "/>
        <s v=" 637768365494 "/>
        <s v=" 26937462201 "/>
        <s v=" 5854355277980 "/>
        <s v=" 895318466626 "/>
        <s v=" 853205908460 "/>
        <s v=" 375892734218365 "/>
        <s v=" 37589274701609 "/>
        <s v=" 37589272201241 "/>
        <s v=" 11574401560 "/>
        <s v=" 146141300354940 "/>
        <s v=" 719459893446 "/>
        <s v=" 2768139990 "/>
        <s v=" 2224315920 "/>
        <s v=" 22244215601 "/>
        <s v=" 2224573367 "/>
        <s v=" 11968319981 "/>
        <s v=" 146141980163980 "/>
        <s v=" 123386219980 "/>
        <s v=" 637775174242 "/>
        <s v=" 887198900 "/>
        <s v=" 37589942291982 "/>
        <s v=" 12777503081064 "/>
        <s v=" 1277752322980 "/>
        <s v=" 889208900 "/>
        <s v=" 890198900 "/>
        <s v=" 888408800 "/>
        <s v=" 891198900 "/>
        <s v=" 77856271320 "/>
        <s v=" 77848318920 "/>
        <s v=" 77857271320 "/>
        <s v=" 2487-53592 "/>
        <s v=" 1391762569 "/>
        <s v=" 1384075815 "/>
        <s v=" 34463373214 "/>
        <s v=" 54655240960 "/>
        <s v=" 550840433475 "/>
        <s v=" 22405191404970 "/>
        <s v=" 12152892-270 "/>
        <s v=" 5583241435980 "/>
        <s v=" 5583272427161 "/>
        <s v=" 5583271600789 "/>
        <s v=" 854039288960 "/>
        <s v=" 2240631654980 "/>
        <s v=" 85379207811 "/>
        <s v=" 11617699346 "/>
        <s v=" 2021301683980 "/>
        <s v=" 201100079 "/>
        <s v=" 2604-151992 "/>
        <s v=" 2370-189900 "/>
        <s v=" 2651294731220 "/>
        <s v=" 14525244686 "/>
        <s v=" 2157526-148980 "/>
        <s v=" 3585192148980 "/>
        <s v=" 342171782813 "/>
        <s v=" 342162475720 "/>
        <s v=" 39749366996 "/>
        <s v=" 12779442731074 "/>
        <s v=" 1277945749970 "/>
        <s v=" 5516652810689 "/>
        <s v=" 28617329950 "/>
        <s v=" 148810285030 "/>
        <s v=" 541910935764013 "/>
        <s v=" 12239709-457 "/>
        <s v=" 575414652338 "/>
        <s v=" 57574407159 "/>
        <s v=" 10789248975 "/>
        <s v=" 637857533633 "/>
        <s v=" 55845711099980 "/>
        <s v=" 5584569480980 "/>
        <s v=" 104431862798 "/>
        <s v=" 1277979349990 "/>
        <s v=" 120471443869 "/>
        <s v=" 5855487618980 "/>
        <s v=" 907198900 "/>
        <s v=" 261989565656 "/>
        <s v=" 63787152892 "/>
        <s v=" 913193900 "/>
        <s v=" 911383800 "/>
        <s v=" 912198900 "/>
        <s v=" 910198900 "/>
        <s v=" 3601856754950 "/>
        <s v=" 5173887537526 "/>
        <s v=" 576292391216 "/>
        <s v=" 10792169480 "/>
        <s v=" 10793179486 "/>
        <s v=" 12780412728399 "/>
        <s v=" 174912120543 "/>
        <s v=" 2607-169480 "/>
        <s v=" 22479000 "/>
        <s v=" 501151623968 "/>
        <s v=" 36504047461 "/>
        <s v=" 149314950 "/>
        <s v=" 5024133986 "/>
        <s v=" 26200516979990 "/>
        <s v=" 26976179744 "/>
        <s v=" 172-3325097 "/>
        <s v=" 808250000 "/>
        <s v=" 501889608 "/>
        <s v=" 22416801463970 "/>
        <s v=" 100010299940 "/>
        <s v=" 19122082500 "/>
        <s v=" 13587-271979 "/>
        <s v=" 3119000 "/>
        <s v=" 3348880243 "/>
        <s v=" 395397595 "/>
        <s v=" 921208900 "/>
        <s v=" 922198900 "/>
        <s v=" 920207900 "/>
        <s v=" 284879147942 "/>
        <s v=" 2655777259360 "/>
        <s v=" 216634271979 "/>
        <s v=" 4524647600 "/>
        <s v=" 4401621469 "/>
        <s v=" 4398621469 "/>
        <s v=" 4400276209 "/>
        <s v=" 43995485863 "/>
        <s v=" 56151671504980 "/>
        <s v=" 2958953 "/>
        <s v=" 133730436990 "/>
        <s v=" 23752143970 "/>
        <s v=" 553346187111 "/>
        <s v=" 36239258 "/>
        <s v=" 40647848 "/>
        <s v=" 103-1040402 "/>
        <s v=" 1337814030169 "/>
        <s v=" 264418321010970 "/>
        <s v=" 2242422603960 "/>
        <s v=" 2614-9500 "/>
        <s v=" 441460131970 "/>
        <s v=" 5897223930 "/>
        <s v=" 5896330000 "/>
        <s v=" 3639962940 "/>
        <s v=" 113951869966 "/>
        <s v=" 1139502380000 "/>
        <s v=" 66930400 "/>
        <s v=" 32792525-776980 "/>
        <s v=" 301-223930 "/>
      </sharedItems>
    </cacheField>
    <cacheField name="Fecha de pago">
      <sharedItems containsDate="1" containsBlank="1" containsMixedTypes="1">
        <m/>
        <d v="2021-01-20T00:00:00Z"/>
        <d v="2021-03-31T00:00:00Z"/>
        <d v="2021-07-09T00:00:00Z"/>
        <d v="2021-07-13T00:00:00Z"/>
        <d v="2021-07-29T00:00:00Z"/>
        <d v="2021-08-13T00:00:00Z"/>
        <d v="2021-09-22T00:00:00Z"/>
        <d v="2021-10-01T00:00:00Z"/>
        <d v="2021-10-29T00:00:00Z"/>
        <d v="2021-11-17T00:00:00Z"/>
        <d v="2021-11-19T00:00:00Z"/>
        <d v="2021-12-16T00:00:00Z"/>
        <d v="2022-01-15T00:00:00Z"/>
        <d v="2022-01-12T00:00:00Z"/>
        <d v="2022-02-11T00:00:00Z"/>
        <d v="2022-02-16T00:00:00Z"/>
        <d v="2022-02-23T00:00:00Z"/>
        <d v="2022-01-25T00:00:00Z"/>
        <d v="2022-03-18T00:00:00Z"/>
        <d v="2022-04-15T00:00:00Z"/>
        <d v="2022-04-21T00:00:00Z"/>
        <d v="2022-04-01T00:00:00Z"/>
        <d v="2022-05-18T00:00:00Z"/>
        <d v="2022-05-29T00:00:00Z"/>
        <d v="2022-06-15T00:00:00Z"/>
        <d v="2022-06-23T00:00:00Z"/>
        <d v="2022-06-30T00:00:00Z"/>
        <d v="2022-07-11T00:00:00Z"/>
        <d v="2022-07-15T00:00:00Z"/>
        <d v="2022-07-16T00:00:00Z"/>
        <d v="2022-07-30T00:00:00Z"/>
        <d v="2022-08-17T00:00:00Z"/>
        <d v="2022-08-28T00:00:00Z"/>
        <d v="2022-09-09T00:00:00Z"/>
        <d v="2022-09-15T00:00:00Z"/>
        <d v="2022-08-26T00:00:00Z"/>
        <d v="2022-09-30T00:00:00Z"/>
        <d v="2022-10-30T00:00:00Z"/>
        <d v="2022-11-11T00:00:00Z"/>
        <d v="2023-03-09T00:00:00Z"/>
        <d v="2022-11-16T00:00:00Z"/>
        <d v="2022-11-27T00:00:00Z"/>
        <d v="2022-12-16T00:00:00Z"/>
        <d v="2022-12-30T00:00:00Z"/>
        <d v="2023-01-15T00:00:00Z"/>
        <d v="2023-01-29T00:00:00Z"/>
        <d v="2023-02-15T00:00:00Z"/>
        <d v="2023-03-01T00:00:00Z"/>
        <d v="2023-03-18T00:00:00Z"/>
        <d v="2023-04-15T00:00:00Z"/>
        <d v="2023-04-30T00:00:00Z"/>
        <d v="2023-05-06T00:00:00Z"/>
        <d v="2023-05-17T00:00:00Z"/>
        <d v="2023-05-18T00:00:00Z"/>
        <d v="2023-06-08T00:00:00Z"/>
        <d v="2023-06-13T00:00:00Z"/>
        <d v="2023-06-15T00:00:00Z"/>
        <d v="2023-06-23T00:00:00Z"/>
        <d v="2023-07-05T00:00:00Z"/>
        <d v="2023-07-16T00:00:00Z"/>
        <d v="2023-07-20T00:00:00Z"/>
        <d v="2023-07-23T00:00:00Z"/>
        <d v="2023-08-02T00:00:00Z"/>
        <d v="2023-08-16T00:00:00Z"/>
        <d v="2023-08-17T00:00:00Z"/>
        <d v="2023-08-23T00:00:00Z"/>
        <d v="2023-08-30T00:00:00Z"/>
        <d v="2023-09-09T00:00:00Z"/>
        <d v="2023-09-15T00:00:00Z"/>
        <d v="2023-09-30T00:00:00Z"/>
        <d v="2023-10-10T00:00:00Z"/>
        <d v="2023-10-02T00:00:00Z"/>
        <d v="2023-10-12T00:00:00Z"/>
        <d v="2023-10-27T00:00:00Z"/>
        <d v="2023-10-29T00:00:00Z"/>
        <d v="2023-11-15T00:00:00Z"/>
        <d v="2023-11-23T00:00:00Z"/>
        <d v="2023-10-25T00:00:00Z"/>
        <d v="2023-11-25T00:00:00Z"/>
        <d v="2024-10-19T00:00:00Z"/>
        <d v="2023-11-30T00:00:00Z"/>
        <d v="2025-03-04T00:00:00Z"/>
        <d v="2023-11-16T00:00:00Z"/>
        <d v="2024-02-21T00:00:00Z"/>
        <d v="2024-02-16T00:00:00Z"/>
        <d v="2023-12-16T00:00:00Z"/>
        <d v="2023-12-20T00:00:00Z"/>
        <d v="2023-12-27T00:00:00Z"/>
        <d v="2023-11-28T00:00:00Z"/>
        <d v="2023-12-30T00:00:00Z"/>
        <d v="2024-08-12T00:00:00Z"/>
        <d v="2024-01-22T00:00:00Z"/>
        <d v="2023-12-11T00:00:00Z"/>
        <d v="2024-01-17T00:00:00Z"/>
        <d v="2023-12-18T00:00:00Z"/>
        <d v="2024-01-25T00:00:00Z"/>
        <d v="2024-01-28T00:00:00Z"/>
        <d v="2023-12-26T00:00:00Z"/>
        <d v="2024-01-03T00:00:00Z"/>
        <d v="2024-01-09T00:00:00Z"/>
        <d v="2024-02-15T00:00:00Z"/>
        <d v="2024-02-22T00:00:00Z"/>
        <d v="2024-01-29T00:00:00Z"/>
        <d v="2024-03-01T00:00:00Z"/>
        <d v="2024-03-15T00:00:00Z"/>
        <d v="2024-03-17T00:00:00Z"/>
        <d v="2024-02-20T00:00:00Z"/>
        <d v="2024-02-27T00:00:00Z"/>
        <d v="2024-03-30T00:00:00Z"/>
        <d v="2024-03-07T00:00:00Z"/>
        <d v="2025-04-04T00:00:00Z"/>
        <d v="2024-04-07T00:00:00Z"/>
        <d v="2024-04-12T00:00:00Z"/>
        <d v="2024-03-14T00:00:00Z"/>
        <d v="2024-04-17T00:00:00Z"/>
        <d v="2024-08-22T00:00:00Z"/>
        <d v="2024-04-18T00:00:00Z"/>
        <d v="2024-04-24T00:00:00Z"/>
        <d v="2024-03-26T00:00:00Z"/>
        <d v="2024-04-27T00:00:00Z"/>
        <d v="2024-07-04T00:00:00Z"/>
        <d v="2024-05-30T00:00:00Z"/>
        <d v="2024-05-09T00:00:00Z"/>
        <d v="2024-03-11T00:00:00Z"/>
        <d v="2024-05-16T00:00:00Z"/>
        <d v="2024-04-26T00:00:00Z"/>
        <d v="2024-05-28T00:00:00Z"/>
        <d v="2024-03-08T00:00:00Z"/>
        <d v="2024-05-08T00:00:00Z"/>
        <d v="2024-07-29T00:00:00Z"/>
        <d v="2024-06-07T00:00:00Z"/>
        <d v="2024-06-14T00:00:00Z"/>
        <d v="2024-05-15T00:00:00Z"/>
        <d v="2024-06-15T00:00:00Z"/>
        <d v="2024-08-05T00:00:00Z"/>
        <d v="2024-06-26T00:00:00Z"/>
        <d v="2024-06-30T00:00:00Z"/>
        <d v="2024-06-19T00:00:00Z"/>
        <d v="2024-06-21T00:00:00Z"/>
        <d v="2024-06-03T00:00:00Z"/>
        <d v="2024-06-04T00:00:00Z"/>
        <d v="2025-02-13T00:00:00Z"/>
        <d v="2024-07-19T00:00:00Z"/>
        <d v="2024-06-25T00:00:00Z"/>
        <d v="2024-07-17T00:00:00Z"/>
        <d v="2024-07-24T00:00:00Z"/>
        <d v="2024-07-23T00:00:00Z"/>
        <d v="2024-07-28T00:00:00Z"/>
        <d v="2024-04-08T00:00:00Z"/>
        <d v="2024-06-24T00:00:00Z"/>
        <d v="2025-09-10T00:00:00Z"/>
        <d v="2024-07-08T00:00:00Z"/>
        <d v="2024-08-03T00:00:00Z"/>
        <d v="2024-06-18T00:00:00Z"/>
        <d v="2024-08-02T00:00:00Z"/>
        <d v="2024-07-10T00:00:00Z"/>
        <d v="2024-08-09T00:00:00Z"/>
        <d v="2024-08-21T00:00:00Z"/>
        <d v="2024-08-10T00:00:00Z"/>
        <d v="2024-07-15T00:00:00Z"/>
        <d v="2024-07-11T00:00:00Z"/>
        <d v="2024-08-16T00:00:00Z"/>
        <d v="2024-07-18T00:00:00Z"/>
        <d v="2024-08-30T00:00:00Z"/>
        <d v="2024-09-05T00:00:00Z"/>
        <d v="2024-07-26T00:00:00Z"/>
        <d v="2024-07-31T00:00:00Z"/>
        <d v="2024-12-06T00:00:00Z"/>
        <d v="2024-09-01T00:00:00Z"/>
        <d v="2024-09-04T00:00:00Z"/>
        <d v="2024-09-17T00:00:00Z"/>
        <d v="2024-10-11T00:00:00Z"/>
        <d v="2024-10-16T00:00:00Z"/>
        <d v="2024-08-06T00:00:00Z"/>
        <d v="2024-09-12T00:00:00Z"/>
        <d v="2024-09-02T00:00:00Z"/>
        <d v="2024-09-24T00:00:00Z"/>
        <d v="2024-09-15T00:00:00Z"/>
        <d v="2024-12-05T00:00:00Z"/>
        <d v="2024-10-03T00:00:00Z"/>
        <d v="2024-09-30T00:00:00Z"/>
        <d v="2024-10-09T00:00:00Z"/>
        <d v="2024-10-07T00:00:00Z"/>
        <d v="2024-09-06T00:00:00Z"/>
        <d v="2024-08-28T00:00:00Z"/>
        <d v="2024-10-08T00:00:00Z"/>
        <d v="2024-10-28T00:00:00Z"/>
        <d v="2024-09-29T00:00:00Z"/>
        <d v="2024-08-27T00:00:00Z"/>
        <d v="2024-10-14T00:00:00Z"/>
        <d v="2024-10-02T00:00:00Z"/>
        <d v="2024-10-17T00:00:00Z"/>
        <d v="2024-10-23T00:00:00Z"/>
        <d v="2025-03-10T00:00:00Z"/>
        <d v="2024-10-25T00:00:00Z"/>
        <d v="2024-10-18T00:00:00Z"/>
        <d v="2024-10-12T00:00:00Z"/>
        <d v="2024-09-16T00:00:00Z"/>
        <d v="2024-12-27T00:00:00Z"/>
        <d v="2024-09-13T00:00:00Z"/>
        <d v="2024-11-06T00:00:00Z"/>
        <d v="2024-11-11T00:00:00Z"/>
        <d v="2024-09-26T00:00:00Z"/>
        <d v="2024-10-30T00:00:00Z"/>
        <d v="2024-09-25T00:00:00Z"/>
        <d v="2024-10-01T00:00:00Z"/>
        <d v="2024-11-25T00:00:00Z"/>
        <d v="2024-10-21T00:00:00Z"/>
        <d v="2024-10-04T00:00:00Z"/>
        <d v="2024-11-05T00:00:00Z"/>
        <d v="2024-11-18T00:00:00Z"/>
        <d v="2024-11-21T00:00:00Z"/>
        <d v="2024-11-10T00:00:00Z"/>
        <d v="2024-11-26T00:00:00Z"/>
        <d v="2024-11-14T00:00:00Z"/>
        <d v="2024-11-15T00:00:00Z"/>
        <d v="2024-11-22T00:00:00Z"/>
        <d v="2024-11-16T00:00:00Z"/>
        <d v="2024-11-29T00:00:00Z"/>
        <d v="2024-10-22T00:00:00Z"/>
        <d v="2024-12-03T00:00:00Z"/>
        <d v="2024-11-27T00:00:00Z"/>
        <d v="2024-11-07T00:00:00Z"/>
        <d v="2024-12-17T00:00:00Z"/>
        <d v="2024-11-04T00:00:00Z"/>
        <d v="2025-01-03T00:00:00Z"/>
        <d v="2024-12-10T00:00:00Z"/>
        <d v="2025-01-06T00:00:00Z"/>
        <d v="2024-12-13T00:00:00Z"/>
        <d v="2024-12-30T00:00:00Z"/>
        <d v="2024-10-15T00:00:00Z"/>
        <d v="2024-12-02T00:00:00Z"/>
        <d v="2024-12-12T00:00:00Z"/>
        <d v="2024-12-20T00:00:00Z"/>
        <d v="2025-01-17T00:00:00Z"/>
        <d v="2024-12-23T00:00:00Z"/>
        <d v="2025-01-13T00:00:00Z"/>
        <d v="2024-11-20T00:00:00Z"/>
        <d v="2025-01-02T00:00:00Z"/>
        <d v="2024-12-26T00:00:00Z"/>
        <d v="2024-12-25T00:00:00Z"/>
        <d v="2025-03-21T00:00:00Z"/>
        <d v="2025-01-22T00:00:00Z"/>
        <d v="2025-02-07T00:00:00Z"/>
        <d v="2025-01-14T00:00:00Z"/>
        <d v="2024-12-29T00:00:00Z"/>
        <d v="2025-02-06T00:00:00Z"/>
        <d v="2024-12-04T00:00:00Z"/>
        <d v="2024-12-09T00:00:00Z"/>
        <d v="2024-12-14T00:00:00Z"/>
        <d v="2025-01-24T00:00:00Z"/>
        <d v="2024-12-11T00:00:00Z"/>
        <d v="2025-01-10T00:00:00Z"/>
        <d v="2025-01-28T00:00:00Z"/>
        <d v="2025-02-11T00:00:00Z"/>
        <d v="2024-12-16T00:00:00Z"/>
        <d v="2025-01-31T00:00:00Z"/>
        <d v="2025-01-15T00:00:00Z"/>
        <d v="2025-01-20T00:00:00Z"/>
        <d v="2024-12-18T00:00:00Z"/>
        <d v="2024-12-19T00:00:00Z"/>
        <d v="2025-10-15T00:00:00Z"/>
        <d v="2025-01-25T00:00:00Z"/>
        <d v="2025-02-21T00:00:00Z"/>
        <d v="2025-02-28T00:00:00Z"/>
        <d v="2025-02-18T00:00:00Z"/>
        <d v="2025-03-07T00:00:00Z"/>
        <d v="2025-01-29T00:00:00Z"/>
        <d v="2025-01-01T00:00:00Z"/>
        <d v="2025-03-01T00:00:00Z"/>
        <d v="2025-02-01T00:00:00Z"/>
        <d v="2025-01-05T00:00:00Z"/>
        <d v="2025-03-03T00:00:00Z"/>
        <d v="2025-01-08T00:00:00Z"/>
        <d v="2025-07-17T00:00:00Z"/>
        <d v="2025-01-09T00:00:00Z"/>
        <d v="2025-02-04T00:00:00Z"/>
        <d v="2025-01-12T00:00:00Z"/>
        <d v="2025-03-28T00:00:00Z"/>
        <d v="2025-02-12T00:00:00Z"/>
        <d v="2025-04-22T00:00:00Z"/>
        <d v="2025-02-26T00:00:00Z"/>
        <d v="2024-01-07T00:00:00Z"/>
        <d v="2025-01-07T00:00:00Z"/>
        <d v="2025-02-15T00:00:00Z"/>
        <d v="2025-02-05T00:00:00Z"/>
        <d v="2025-06-24T00:00:00Z"/>
        <d v="2025-05-30T00:00:00Z"/>
        <d v="2025-05-26T00:00:00Z"/>
        <d v="2025-01-23T00:00:00Z"/>
        <d v="2025-01-21T00:00:00Z"/>
        <d v="2025-01-26T00:00:00Z"/>
        <d v="2025-02-27T00:00:00Z"/>
        <d v="2025-03-20T00:00:00Z"/>
        <d v="2025-03-14T00:00:00Z"/>
        <d v="2025-01-30T00:00:00Z"/>
        <d v="2025-03-02T00:00:00Z"/>
        <d v="2025-02-03T00:00:00Z"/>
        <d v="2025-04-11T00:00:00Z"/>
        <d v="2025-03-18T00:00:00Z"/>
        <d v="2025-03-17T00:00:00Z"/>
        <d v="2025-03-09T00:00:00Z"/>
        <d v="2025-02-14T00:00:00Z"/>
        <d v="2025-03-05T00:00:00Z"/>
        <d v="2025-04-16T00:00:00Z"/>
        <d v="2025-03-12T00:00:00Z"/>
        <d v="2025-02-19T00:00:00Z"/>
        <d v="2025-04-01T00:00:00Z"/>
        <d v="2025-02-17T00:00:00Z"/>
        <d v="2025-03-27T00:00:00Z"/>
        <d v="2025-03-25T00:00:00Z"/>
        <d v="2025-02-24T00:00:00Z"/>
        <d v="2025-02-25T00:00:00Z"/>
        <d v="2025-05-19T00:00:00Z"/>
        <d v="2025-04-03T00:00:00Z"/>
        <d v="2025-03-06T00:00:00Z"/>
        <d v="2025-04-25T00:00:00Z"/>
        <d v="2025-04-14T00:00:00Z"/>
        <d v="2025-04-30T00:00:00Z"/>
        <d v="2025-04-09T00:00:00Z"/>
        <d v="2025-03-11T00:00:00Z"/>
        <d v="2025-04-15T00:00:00Z"/>
        <d v="2025-03-19T00:00:00Z"/>
        <d v="2025-04-17T00:00:00Z"/>
        <d v="2025-03-13T00:00:00Z"/>
        <d v="2025-03-15T00:00:00Z"/>
        <d v="2025-03-24T00:00:00Z"/>
        <d v="2025-05-16T00:00:00Z"/>
        <d v="2025-03-26T00:00:00Z"/>
        <d v="2025-03-31T00:00:00Z"/>
        <d v="2025-05-09T00:00:00Z"/>
        <d v="2025-04-07T00:00:00Z"/>
        <d v="2025-05-06T00:00:00Z"/>
        <d v="2025-05-08T00:00:00Z"/>
        <d v="2025-05-07T00:00:00Z"/>
        <d v="2025-04-08T00:00:00Z"/>
        <d v="2025-04-10T00:00:00Z"/>
        <d v="2025-05-29T00:00:00Z"/>
        <d v="2025-05-02T00:00:00Z"/>
        <d v="2025-05-14T00:00:00Z"/>
        <d v="2025-04-20T00:00:00Z"/>
        <d v="2025-04-21T00:00:00Z"/>
        <d v="2025-05-20T00:00:00Z"/>
        <d v="2025-04-27T00:00:00Z"/>
        <d v="2025-04-28T00:00:00Z"/>
        <d v="2025-04-29T00:00:00Z"/>
        <d v="2025-06-13T00:00:00Z"/>
        <d v="2024-05-05T00:00:00Z"/>
        <d v="2025-05-05T00:00:00Z"/>
        <d v="2025-06-06T00:00:00Z"/>
        <d v="2025-04-24T00:00:00Z"/>
        <d v="2025-06-11T00:00:00Z"/>
        <d v="2025-06-02T00:00:00Z"/>
        <d v="2025-05-13T00:00:00Z"/>
        <d v="2024-04-04T00:00:00Z"/>
        <d v="2025-06-09T00:00:00Z"/>
        <d v="2025-06-19T00:00:00Z"/>
        <d v="2025-06-18T00:00:00Z"/>
        <d v="2024-05-23T00:00:00Z"/>
        <d v="2025-07-04T00:00:00Z"/>
        <d v="2025-05-27T00:00:00Z"/>
        <d v="2025-05-28T00:00:00Z"/>
        <d v="2025-06-04T00:00:00Z"/>
        <d v="2025-05-23T00:00:00Z"/>
        <d v="2025-06-26T00:00:00Z"/>
        <d v="2025-06-27T00:00:00Z"/>
        <d v="2025-06-01T00:00:00Z"/>
        <d v="2025-07-01T00:00:00Z"/>
        <d v="2025-07-02T00:00:00Z"/>
        <d v="2025-06-05T00:00:00Z"/>
        <d v="2025-06-03T00:00:00Z"/>
        <d v="2025-07-08T00:00:00Z"/>
        <d v="2025-06-07T00:00:00Z"/>
        <d v="2025-07-15T00:00:00Z"/>
        <d v="2025-07-18T00:00:00Z"/>
        <d v="2025-06-10T00:00:00Z"/>
        <d v="2025-06-12T00:00:00Z"/>
        <d v="2025-07-03T00:00:00Z"/>
        <d v="2025-05-15T00:00:00Z"/>
        <d v="2025-06-16T00:00:00Z"/>
        <d v="2025-06-17T00:00:00Z"/>
        <d v="2025-07-28T00:00:00Z"/>
        <d v="2025-06-23T00:00:00Z"/>
        <d v="2025-07-31T00:00:00Z"/>
        <d v="2025-06-25T00:00:00Z"/>
        <s v="-"/>
        <d v="2025-06-30T00:00:00Z"/>
        <d v="2025-07-22T00:00:00Z"/>
        <d v="2025-08-12T00:00:00Z"/>
        <d v="2025-08-07T00:00:00Z"/>
        <d v="2025-07-07T00:00:00Z"/>
        <d v="2025-08-08T00:00:00Z"/>
        <d v="2025-07-09T00:00:00Z"/>
        <d v="2025-08-01T00:00:00Z"/>
        <d v="2025-07-10T00:00:00Z"/>
        <d v="2025-07-11T00:00:00Z"/>
        <d v="2025-07-14T00:00:00Z"/>
        <d v="2025-08-18T00:00:00Z"/>
        <d v="2025-07-19T00:00:00Z"/>
        <d v="2025-07-21T00:00:00Z"/>
        <d v="2025-07-23T00:00:00Z"/>
        <d v="2025-07-30T00:00:00Z"/>
        <d v="2025-07-24T00:00:00Z"/>
        <d v="2025-07-25T00:00:00Z"/>
        <d v="2025-07-26T00:00:00Z"/>
        <d v="2025-08-25T00:00:00Z"/>
        <d v="2025-07-29T00:00:00Z"/>
        <d v="2025-09-09T00:00:00Z"/>
        <d v="2025-08-29T00:00:00Z"/>
        <d v="2025-08-04T00:00:00Z"/>
        <d v="2025-08-03T00:00:00Z"/>
        <d v="2025-08-05T00:00:00Z"/>
        <d v="2025-09-02T00:00:00Z"/>
        <d v="2025-08-06T00:00:00Z"/>
        <d v="2025-09-27T00:00:00Z"/>
        <d v="2025-09-12T00:00:00Z"/>
        <d v="2025-09-01T00:00:00Z"/>
        <d v="2025-08-11T00:00:00Z"/>
        <d v="2025-08-13T00:00:00Z"/>
        <d v="2025-08-21T00:00:00Z"/>
        <d v="2025-08-14T00:00:00Z"/>
        <d v="2025-08-19T00:00:00Z"/>
        <d v="2025-09-16T00:00:00Z"/>
        <d v="2025-08-20T00:00:00Z"/>
        <d v="2025-08-22T00:00:00Z"/>
        <d v="2025-09-29T00:00:00Z"/>
        <d v="2025-08-26T00:00:00Z"/>
        <d v="2025-08-27T00:00:00Z"/>
        <d v="2025-09-30T00:00:00Z"/>
        <d v="2025-08-28T00:00:00Z"/>
        <d v="2025-10-06T00:00:00Z"/>
        <d v="2025-10-08T00:00:00Z"/>
        <d v="2025-09-03T00:00:00Z"/>
        <d v="2025-09-05T00:00:00Z"/>
        <d v="2025-09-04T00:00:00Z"/>
        <d v="2025-09-08T00:00:00Z"/>
        <d v="2025-10-01T00:00:00Z"/>
        <d v="2025-09-11T00:00:00Z"/>
        <d v="2025-09-14T00:00:00Z"/>
        <d v="2025-09-15T00:00:00Z"/>
        <d v="2025-10-24T00:00:00Z"/>
        <d v="2026-09-16T00:00:00Z"/>
        <d v="2025-09-17T00:00:00Z"/>
        <d v="2025-09-23T00:00:00Z"/>
        <d v="2025-10-16T00:00:00Z"/>
        <d v="2025-09-25T00:00:00Z"/>
        <d v="2025-09-26T00:00:00Z"/>
        <d v="2025-10-07T00:00:00Z"/>
        <d v="2025-10-29T00:00:00Z"/>
        <d v="2025-10-30T00:00:00Z"/>
        <d v="2025-10-02T00:00:00Z"/>
        <d v="2025-11-04T00:00:00Z"/>
        <d v="2025-10-05T00:00:00Z"/>
        <d v="2025-11-11T00:00:00Z"/>
        <d v="2025-11-05T00:00:00Z"/>
        <d v="2025-11-26T00:00:00Z"/>
        <d v="2025-10-10T00:00:00Z"/>
        <d v="2025-11-03T00:00:00Z"/>
        <d v="2025-10-12T00:00:00Z"/>
        <d v="2025-10-13T00:00:00Z"/>
        <d v="2025-11-07T00:00:00Z"/>
        <d v="2025-10-14T00:00:00Z"/>
        <d v="2025-11-13T00:00:00Z"/>
        <d v="2025-11-18T00:00:00Z"/>
        <d v="2025-10-20T00:00:00Z"/>
        <d v="2025-10-21T00:00:00Z"/>
        <d v="2025-10-22T00:00:00Z"/>
        <d v="2025-10-27T00:00:00Z"/>
        <d v="2025-11-17T00:00:00Z"/>
        <d v="2025-11-25T00:00:00Z"/>
        <d v="2025-10-28T00:00:00Z"/>
        <d v="2025-12-01T00:00:00Z"/>
        <d v="2025-12-02T00:00:00Z"/>
        <d v="2025-11-06T00:00:00Z"/>
        <d v="2025-11-12T00:00:00Z"/>
        <d v="2025-10-17T00:00:00Z"/>
        <d v="2025-12-09T00:00:00Z"/>
        <d v="2025-11-14T00:00:00Z"/>
        <d v="2025-12-11T00:00:00Z"/>
        <d v="2025-12-17T00:00:00Z"/>
        <d v="2025-12-15T00:00:00Z"/>
        <d v="2025-11-28T00:00:00Z"/>
        <d v="2025-11-19T00:00:00Z"/>
        <d v="2025-11-20T00:00:00Z"/>
        <d v="2025-12-30T00:00:00Z"/>
        <d v="2025-11-21T00:00:00Z"/>
        <d v="2025-12-24T00:00:00Z"/>
        <d v="2025-11-24T00:00:00Z"/>
        <d v="2025-12-31T00:00:00Z"/>
        <d v="2026-01-30T00:00:00Z"/>
        <d v="2025-11-27T00:00:00Z"/>
        <d v="2025-12-04T00:00:00Z"/>
        <d v="2026-01-09T00:00:00Z"/>
        <d v="2025-12-03T00:00:00Z"/>
        <d v="2025-12-10T00:00:00Z"/>
        <d v="2025-12-05T00:00:00Z"/>
        <d v="2026-02-02T00:00:00Z"/>
        <d v="2025-12-07T00:00:00Z"/>
        <d v="2025-12-12T00:00:00Z"/>
        <d v="2026-12-18T00:00:00Z"/>
        <d v="2026-01-02T00:00:00Z"/>
        <d v="2026-01-13T00:00:00Z"/>
        <d v="2025-12-14T00:00:00Z"/>
        <d v="2025-12-16T00:00:00Z"/>
        <d v="2025-12-18T00:00:00Z"/>
        <d v="2026-12-22T00:00:00Z"/>
        <d v="2026-01-28T00:00:00Z"/>
        <d v="2025-12-19T00:00:00Z"/>
        <d v="2026-01-14T00:00:00Z"/>
        <d v="2025-12-23T00:00:00Z"/>
        <d v="2025-12-21T00:00:00Z"/>
        <d v="2026-03-10T00:00:00Z"/>
        <d v="2025-12-22T00:00:00Z"/>
        <d v="2025-12-25T00:00:00Z"/>
        <d v="2026-01-22T00:00:00Z"/>
        <d v="2025-12-26T00:00:00Z"/>
        <d v="2026-01-23T00:00:00Z"/>
        <d v="2025-12-28T00:00:00Z"/>
        <d v="2025-12-29T00:00:00Z"/>
        <d v="2026-01-05T00:00:00Z"/>
        <d v="2026-01-03T00:00:00Z"/>
        <d v="2026-01-06T00:00:00Z"/>
        <d v="2026-02-05T00:00:00Z"/>
        <d v="2026-01-07T00:00:00Z"/>
        <d v="2026-01-12T00:00:00Z"/>
        <d v="2026-01-15T00:00:00Z"/>
        <d v="2026-02-17T00:00:00Z"/>
        <d v="2026-01-16T00:00:00Z"/>
        <d v="2026-01-18T00:00:00Z"/>
        <d v="2026-01-19T00:00:00Z"/>
        <d v="2026-01-20T00:00:00Z"/>
        <d v="2026-01-21T00:00:00Z"/>
        <d v="2026-01-25T00:00:00Z"/>
        <d v="2026-01-27T00:00:00Z"/>
        <d v="2026-01-26T00:00:00Z"/>
        <d v="2026-01-29T00:00:00Z"/>
        <d v="2026-02-03T00:00:00Z"/>
        <d v="2026-03-02T00:00:00Z"/>
        <d v="2026-02-01T00:00:00Z"/>
        <d v="2026-02-04T00:00:00Z"/>
        <d v="2026-02-06T00:00:00Z"/>
        <d v="2026-02-10T00:00:00Z"/>
        <d v="2026-02-12T00:00:00Z"/>
        <d v="2026-02-13T00:00:00Z"/>
        <d v="2026-02-16T00:00:00Z"/>
        <d v="2026-02-18T00:00:00Z"/>
        <d v="2026-02-19T00:00:00Z"/>
        <d v="2026-03-20T00:00:00Z"/>
        <d v="2026-02-20T00:00:00Z"/>
        <d v="2026-02-23T00:00:00Z"/>
        <d v="2026-02-24T00:00:00Z"/>
        <d v="2026-03-23T00:00:00Z"/>
        <d v="2026-02-25T00:00:00Z"/>
        <d v="2026-02-26T00:00:00Z"/>
        <d v="2026-02-27T00:00:00Z"/>
        <d v="2026-02-28T00:00:00Z"/>
        <d v="2026-03-09T00:00:00Z"/>
        <d v="2026-03-30T00:00:00Z"/>
        <d v="2026-03-03T00:00:00Z"/>
        <d v="2026-03-04T00:00:00Z"/>
        <d v="2026-03-05T00:00:00Z"/>
        <d v="2026-03-14T00:00:00Z"/>
        <d v="2026-03-06T00:00:00Z"/>
        <d v="2026-03-07T00:00:00Z"/>
        <d v="2895-03-23T00:00:00Z"/>
        <d v="2026-04-02T00:00:00Z"/>
        <d v="2026-03-16T00:00:00Z"/>
        <d v="2026-03-12T00:00:00Z"/>
        <d v="2026-04-14T00:00:00Z"/>
        <d v="2026-04-15T00:00:00Z"/>
        <d v="2026-04-13T00:00:00Z"/>
        <d v="2026-03-17T00:00:00Z"/>
        <d v="2026-03-18T00:00:00Z"/>
        <d v="2026-03-19T00:00:00Z"/>
        <d v="2026-03-24T00:00:00Z"/>
        <d v="2026-03-25T00:00:00Z"/>
        <d v="2026-03-26T00:00:00Z"/>
        <d v="2026-03-27T00:00:00Z"/>
        <d v="2026-03-31T00:00:00Z"/>
        <d v="2026-04-01T00:00:00Z"/>
        <d v="2026-04-07T00:00:00Z"/>
        <d v="2026-04-03T00:00:00Z"/>
        <d v="2026-04-08T00:00:00Z"/>
        <d v="2026-04-10T00:00:00Z"/>
      </sharedItems>
    </cacheField>
    <cacheField name=" Monto pagado " numFmtId="0">
      <sharedItems containsString="0" containsBlank="1" containsNumber="1" containsInteger="1">
        <m/>
        <n v="75776.0"/>
        <n v="1749786.0"/>
        <n v="504007.0"/>
        <n v="914235.0"/>
        <n v="144052.0"/>
        <n v="350048.0"/>
        <n v="1825207.0"/>
        <n v="100353.0"/>
        <n v="721240.0"/>
        <n v="916235.0"/>
        <n v="89032.0"/>
        <n v="1824407.0"/>
        <n v="719201.0"/>
        <n v="281377.0"/>
        <n v="10864.0"/>
        <n v="2853733.0"/>
        <n v="53934.0"/>
        <n v="11111.0"/>
        <n v="1824259.0"/>
        <n v="719679.0"/>
        <n v="11176.0"/>
        <n v="1826015.0"/>
        <n v="3156813.0"/>
        <n v="11276.0"/>
        <n v="11386.0"/>
        <n v="1630643.0"/>
        <n v="799298.0"/>
        <n v="11476.0"/>
        <n v="38541.0"/>
        <n v="11666.0"/>
        <n v="2876563.0"/>
        <n v="39105.0"/>
        <n v="1705141.0"/>
        <n v="5618068.0"/>
        <n v="11825.0"/>
        <n v="-97747.0"/>
        <n v="39684.0"/>
        <n v="11964.0"/>
        <n v="59871.0"/>
        <n v="1823004.0"/>
        <n v="12079.0"/>
        <n v="2489736.0"/>
        <n v="60463.0"/>
        <n v="61231.0"/>
        <n v="2157422.0"/>
        <n v="2024943.0"/>
        <n v="12384.0"/>
        <n v="62041.0"/>
        <n v="12482.0"/>
        <n v="62622.0"/>
        <n v="12558.0"/>
        <n v="42262.0"/>
        <n v="12663.0"/>
        <n v="21747.0"/>
        <n v="12718.0"/>
        <n v="12791.0"/>
        <n v="19733.0"/>
        <n v="9356.0"/>
        <n v="12819.0"/>
        <n v="95350.0"/>
        <n v="5651.0"/>
        <n v="1426774.0"/>
        <n v="12931.0"/>
        <n v="1435482.0"/>
        <n v="171669.0"/>
        <n v="6633.0"/>
        <n v="12964.0"/>
        <n v="6947504.0"/>
        <n v="93881.0"/>
        <n v="721081.0"/>
        <n v="12967.0"/>
        <n v="490007.0"/>
        <n v="879182.0"/>
        <n v="22334.0"/>
        <n v="21467.0"/>
        <n v="12959.0"/>
        <n v="22305.0"/>
        <n v="980015.0"/>
        <n v="2659809.0"/>
        <n v="721580.0"/>
        <n v="12756.0"/>
        <n v="22360.0"/>
        <n v="13033.0"/>
        <n v="2207450.0"/>
        <n v="232420.0"/>
        <n v="509700.0"/>
        <n v="13404.0"/>
        <n v="269820.0"/>
        <n v="22401.0"/>
        <n v="360000.0"/>
        <n v="370400.0"/>
        <n v="185200.0"/>
        <n v="3276000.0"/>
        <n v="13116.0"/>
        <n v="169956.0"/>
        <n v="326129.0"/>
        <n v="3302250.0"/>
        <n v="183400.0"/>
        <n v="11952.0"/>
        <n v="27291.0"/>
        <n v="22527.0"/>
        <n v="874802.0"/>
        <n v="218700.0"/>
        <n v="174900.0"/>
        <n v="13183.0"/>
        <n v="488900.0"/>
        <n v="13073.0"/>
        <n v="27423.0"/>
        <n v="22629.0"/>
        <n v="52634.0"/>
        <n v="367800.0"/>
        <n v="13233.0"/>
        <n v="35000.0"/>
        <n v="10637.0"/>
        <n v="724112.0"/>
        <n v="27580.0"/>
        <n v="22808.0"/>
        <n v="4830.0"/>
        <n v="14561.0"/>
        <n v="13204.0"/>
        <n v="188400.0"/>
        <n v="187375.0"/>
        <n v="22040.0"/>
        <n v="5510.0"/>
        <n v="22727.0"/>
        <n v="112532.0"/>
        <n v="1429629.0"/>
        <n v="1414482.0"/>
        <n v="12593.0"/>
        <n v="8724.0"/>
        <n v="460460.0"/>
        <n v="13297.0"/>
        <n v="39586.0"/>
        <n v="969610.0"/>
        <n v="13296.0"/>
        <n v="22114.0"/>
        <n v="5528.0"/>
        <n v="110326.0"/>
        <n v="22812.0"/>
        <n v="306350.0"/>
        <n v="737558.0"/>
        <n v="6825.0"/>
        <n v="183990.0"/>
        <n v="561651.0"/>
        <n v="188900.0"/>
        <n v="13366.0"/>
        <n v="372800.0"/>
        <n v="325783.0"/>
        <n v="27804.0"/>
        <n v="14183.0"/>
        <n v="22957.0"/>
        <n v="171845.0"/>
        <n v="20000.0"/>
        <n v="97867.0"/>
        <n v="47600.0"/>
        <n v="71400.0"/>
        <n v="274800.0"/>
        <n v="154858.0"/>
        <n v="7840.0"/>
        <n v="12000.0"/>
        <n v="13422.0"/>
        <n v="240852.0"/>
        <n v="12303.0"/>
        <n v="23063.0"/>
        <n v="7307851.0"/>
        <n v="1493060.0"/>
        <n v="180590.0"/>
        <n v="1130398.0"/>
        <n v="433372.0"/>
        <n v="142911.0"/>
        <n v="9651813.0"/>
        <n v="1547351.0"/>
        <n v="2969502.0"/>
        <n v="564694.0"/>
        <n v="5330792.0"/>
        <n v="4150147.0"/>
        <n v="13485.0"/>
        <n v="-2358925.0"/>
        <n v="89776.0"/>
        <n v="558501.0"/>
        <n v="7877.0"/>
        <n v="-551620.0"/>
        <n v="3524170.0"/>
        <n v="753598.0"/>
        <n v="4788786.0"/>
        <n v="23179.0"/>
        <n v="2515004.0"/>
        <n v="559960.0"/>
        <n v="191971.0"/>
        <n v="741601.0"/>
        <n v="504364.0"/>
        <n v="6915.0"/>
        <n v="384797.0"/>
        <n v="191897.0"/>
        <n v="437767.0"/>
        <n v="144918.0"/>
        <n v="36979.0"/>
        <n v="1702781.0"/>
        <n v="176293.0"/>
        <n v="6098830.0"/>
        <n v="5047295.0"/>
        <n v="22000.0"/>
        <n v="23308.0"/>
        <n v="1990896.0"/>
        <n v="4895010.0"/>
        <n v="1269402.0"/>
        <n v="1438482.0"/>
        <n v="1610077.0"/>
        <n v="1701987.0"/>
        <n v="1038144.0"/>
        <n v="859439.0"/>
        <n v="4632203.0"/>
        <n v="13511.0"/>
        <n v="229240.0"/>
        <n v="372801.0"/>
        <n v="839459.0"/>
        <n v="1.0274362E7"/>
        <n v="-346528.0"/>
        <n v="2612603.0"/>
        <n v="8095543.0"/>
        <n v="732602.0"/>
        <n v="367960.0"/>
        <n v="183980.0"/>
        <n v="2755197.0"/>
        <n v="28099.0"/>
        <n v="23251.0"/>
        <n v="349932.0"/>
        <n v="1932997.0"/>
        <n v="920584.0"/>
        <n v="404872.0"/>
        <n v="93980.0"/>
        <n v="468850.0"/>
        <n v="7916.0"/>
        <n v="457860.0"/>
        <n v="4016764.0"/>
        <n v="225071.0"/>
        <n v="1869003.0"/>
        <n v="555000.0"/>
        <n v="-113800.0"/>
        <n v="0.0"/>
        <n v="447440.0"/>
        <n v="861393.0"/>
        <n v="1380210.0"/>
        <n v="1922751.0"/>
        <n v="1694183.0"/>
        <n v="7906.0"/>
        <n v="561701.0"/>
        <n v="389000.0"/>
        <n v="2679372.0"/>
        <n v="13522.0"/>
        <n v="392664.0"/>
        <n v="27583.0"/>
        <n v="-23993.0"/>
        <n v="160746.0"/>
        <n v="1615779.0"/>
        <n v="625809.0"/>
        <n v="865506.0"/>
        <n v="288832.0"/>
        <n v="10927.0"/>
        <n v="3772791.0"/>
        <n v="1985887.0"/>
        <n v="1765160.0"/>
        <n v="-27390.0"/>
        <n v="-457099.0"/>
        <n v="6424.0"/>
        <n v="142705.0"/>
        <n v="4053816.0"/>
        <n v="3418144.0"/>
        <n v="12650.0"/>
        <n v="5952.0"/>
        <n v="287966.0"/>
        <n v="567403.0"/>
        <n v="23253.0"/>
        <n v="6733953.0"/>
        <n v="31980.0"/>
        <n v="6056819.0"/>
        <n v="1395170.0"/>
        <n v="129010.0"/>
        <n v="498782.0"/>
        <n v="2263883.0"/>
        <n v="435336.0"/>
        <n v="2449982.0"/>
        <n v="541772.0"/>
        <n v="922284.0"/>
        <n v="683519.0"/>
        <n v="429907.0"/>
        <n v="300000.0"/>
        <n v="63594.0"/>
        <n v="80444.0"/>
        <n v="183900.0"/>
        <n v="238298.0"/>
        <n v="1094513.0"/>
        <n v="95872.0"/>
        <n v="351907.0"/>
        <n v="1283830.0"/>
        <n v="87959.0"/>
        <n v="28946.0"/>
        <n v="6670986.0"/>
        <n v="1388397.0"/>
        <n v="123522.0"/>
        <n v="1699915.0"/>
        <n v="45989.0"/>
        <n v="2057356.0"/>
        <n v="1063860.0"/>
        <n v="75812.0"/>
        <n v="209851.0"/>
        <n v="311968.0"/>
        <n v="362950.0"/>
        <n v="86530.0"/>
        <n v="38046.0"/>
        <n v="279983.0"/>
        <n v="7042.0"/>
        <n v="1338750.0"/>
        <n v="15000.0"/>
        <n v="2849970.0"/>
        <n v="99935.0"/>
        <n v="143983.0"/>
        <n v="300168.0"/>
        <n v="6948.0"/>
        <n v="363782.0"/>
        <n v="25015.0"/>
        <n v="23748.0"/>
        <n v="294391.0"/>
        <n v="1520133.0"/>
        <n v="425461.0"/>
        <n v="161840.0"/>
        <n v="2867543.0"/>
        <n v="349621.0"/>
        <n v="160888.0"/>
        <n v="334742.0"/>
        <n v="78939.0"/>
        <n v="499990.0"/>
        <n v="4893420.0"/>
        <n v="62227.0"/>
        <n v="1065190.0"/>
        <n v="45573.0"/>
        <n v="1142100.0"/>
        <n v="942480.0"/>
        <n v="1496349.0"/>
        <n v="521076.0"/>
        <n v="45588.0"/>
        <n v="1966385.0"/>
        <n v="1790593.0"/>
        <n v="2620380.0"/>
        <n v="12706.0"/>
        <n v="5978.0"/>
        <n v="5633612.0"/>
        <n v="2292299.0"/>
        <n v="832669.0"/>
        <n v="23373.0"/>
        <n v="778000.0"/>
        <n v="469000.0"/>
        <n v="759880.0"/>
        <n v="4574848.0"/>
        <n v="1348722.0"/>
        <n v="499980.0"/>
        <n v="12891.0"/>
        <n v="939940.0"/>
        <n v="1759677.0"/>
        <n v="468482.0"/>
        <n v="959759.0"/>
        <n v="125982.0"/>
        <n v="297580.0"/>
        <n v="196400.0"/>
        <n v="1591132.0"/>
        <n v="2349920.0"/>
        <n v="402409.0"/>
        <n v="6416876.0"/>
        <n v="2293883.0"/>
        <n v="1371051.0"/>
        <n v="6408424.0"/>
        <n v="151915.0"/>
        <n v="560000.0"/>
        <n v="7683905.0"/>
        <n v="1079116.0"/>
        <n v="361092.0"/>
        <n v="236477.0"/>
        <n v="166093.0"/>
        <n v="577150.0"/>
        <n v="1316934.0"/>
        <n v="3108875.0"/>
        <n v="333980.0"/>
        <n v="5712000.0"/>
        <n v="476400.0"/>
        <n v="273863.0"/>
        <n v="390570.0"/>
        <n v="8872950.0"/>
        <n v="4997487.0"/>
        <n v="6443478.0"/>
        <n v="115739.0"/>
        <n v="1681738.0"/>
        <n v="8641.0"/>
        <n v="80160.0"/>
        <n v="39782.0"/>
        <n v="357999.0"/>
        <n v="270000.0"/>
        <n v="162935.0"/>
        <n v="79963.0"/>
        <n v="1987162.0"/>
        <n v="1575917.0"/>
        <n v="1804016.0"/>
        <n v="1301033.0"/>
        <n v="31493.0"/>
        <n v="1961742.0"/>
        <n v="8712296.0"/>
        <n v="1564850.0"/>
        <n v="244000.0"/>
        <n v="295000.0"/>
        <n v="5345639.0"/>
        <n v="1475937.0"/>
        <n v="48541.0"/>
        <n v="5828722.0"/>
        <n v="268000.0"/>
        <n v="13640.0"/>
        <n v="230000.0"/>
        <n v="4596468.0"/>
        <n v="1206856.0"/>
        <n v="1025982.0"/>
        <n v="2267892.0"/>
        <n v="566973.0"/>
        <n v="19990.0"/>
        <n v="13958.0"/>
        <n v="1277892.0"/>
        <n v="473495.0"/>
        <n v="1.5215905E7"/>
        <n v="8198416.0"/>
        <n v="580000.0"/>
        <n v="799990.0"/>
        <n v="4287997.0"/>
        <n v="207825.0"/>
        <n v="38818.0"/>
        <n v="873472.0"/>
        <n v="2549970.0"/>
        <n v="3074429.0"/>
        <n v="2933950.0"/>
        <n v="4093600.0"/>
        <n v="36000.0"/>
        <n v="2331693.0"/>
        <n v="1202740.0"/>
        <n v="274712.0"/>
        <n v="183991.0"/>
        <n v="890351.0"/>
        <n v="6133498.0"/>
        <n v="1.3924584E7"/>
        <n v="32823.0"/>
        <n v="37543.0"/>
        <n v="215782.0"/>
        <n v="12761.0"/>
        <n v="6005.0"/>
        <n v="7180.0"/>
        <n v="680130.0"/>
        <n v="499919.0"/>
        <n v="499800.0"/>
        <n v="54257.0"/>
        <n v="1743521.0"/>
        <n v="1726690.0"/>
        <n v="2606100.0"/>
        <n v="1187891.0"/>
        <n v="198000.0"/>
        <n v="1826193.0"/>
        <n v="349800.0"/>
        <n v="770000.0"/>
        <n v="23461.0"/>
        <n v="1.6112972E7"/>
        <n v="1495480.0"/>
        <n v="254992.0"/>
        <n v="902208.0"/>
        <n v="2879973.0"/>
        <n v="1823980.0"/>
        <n v="95008.0"/>
        <n v="1368500.0"/>
        <n v="844046.0"/>
        <n v="761541.0"/>
        <n v="333200.0"/>
        <n v="1095033.0"/>
        <n v="215780.0"/>
        <n v="948139.0"/>
        <n v="155333.0"/>
        <n v="50000.0"/>
        <n v="260944.0"/>
        <n v="201911.0"/>
        <n v="290955.0"/>
        <n v="1711420.0"/>
        <n v="380000.0"/>
        <n v="887876.0"/>
        <n v="1393871.0"/>
        <n v="3153970.0"/>
        <n v="1301078.0"/>
        <n v="1207000.0"/>
        <n v="250940.0"/>
        <n v="6867616.0"/>
        <n v="1286483.0"/>
        <n v="2550667.0"/>
        <n v="3887969.0"/>
        <n v="211411.0"/>
        <n v="107695.0"/>
        <n v="122528.0"/>
        <n v="226076.0"/>
        <n v="2907170.0"/>
        <n v="158996.0"/>
        <n v="236078.0"/>
        <n v="2820300.0"/>
        <n v="6668495.0"/>
        <n v="2210534.0"/>
        <n v="660282.0"/>
        <n v="1.0144349E7"/>
        <n v="1059695.0"/>
        <n v="548079.0"/>
        <n v="1316183.0"/>
        <n v="2333833.0"/>
        <n v="3396379.0"/>
        <n v="361183.0"/>
        <n v="559990.0"/>
        <n v="87992.0"/>
        <n v="2831510.0"/>
        <n v="753980.0"/>
        <n v="635778.0"/>
        <n v="249864.0"/>
        <n v="2547619.0"/>
        <n v="896251.0"/>
        <n v="1.1280197E7"/>
        <n v="1.4517104E7"/>
        <n v="5188691.0"/>
        <n v="748756.0"/>
        <n v="3130002.0"/>
        <n v="414999.0"/>
        <n v="186586.0"/>
        <n v="32118.0"/>
        <n v="69879.0"/>
        <n v="2204868.0"/>
        <n v="449201.0"/>
        <n v="3598524.0"/>
        <n v="2959054.0"/>
        <n v="5278840.0"/>
        <n v="841330.0"/>
        <n v="8105.0"/>
        <n v="420930.0"/>
        <n v="885272.0"/>
        <n v="83000.0"/>
        <n v="1951600.0"/>
        <n v="1579947.0"/>
        <n v="200001.0"/>
        <n v="67584.0"/>
        <n v="360189.0"/>
        <n v="12781.0"/>
        <n v="6014.0"/>
        <n v="1562194.0"/>
        <n v="388722.0"/>
        <n v="1552544.0"/>
        <n v="883942.0"/>
        <n v="237983.0"/>
        <n v="331491.0"/>
        <n v="747958.0"/>
        <n v="271983.0"/>
        <n v="1602792.0"/>
        <n v="3259872.0"/>
        <n v="101983.0"/>
        <n v="721435.0"/>
        <n v="1006472.0"/>
        <n v="6000.0"/>
        <n v="123463.0"/>
        <n v="174323.0"/>
        <n v="886095.0"/>
        <n v="359982.0"/>
        <n v="8012813.0"/>
        <n v="4555433.0"/>
        <n v="175918.0"/>
        <n v="3167950.0"/>
        <n v="6838855.0"/>
        <n v="284598.0"/>
        <n v="5237915.0"/>
        <n v="23500.0"/>
        <n v="94208.0"/>
        <n v="3349950.0"/>
        <n v="1955740.0"/>
        <n v="1721216.0"/>
        <n v="624644.0"/>
        <n v="608535.0"/>
        <n v="63990.0"/>
        <n v="1053807.0"/>
        <n v="675776.0"/>
        <n v="104755.0"/>
        <n v="485948.0"/>
        <n v="110670.0"/>
        <n v="539973.0"/>
        <n v="314005.0"/>
        <n v="3587622.0"/>
        <n v="142472.0"/>
        <n v="883850.0"/>
        <n v="3246415.0"/>
        <n v="6556285.0"/>
        <n v="779978.0"/>
        <n v="4959960.0"/>
        <n v="2191345.0"/>
        <n v="955960.0"/>
        <n v="1412837.0"/>
        <n v="1.188988E7"/>
        <n v="302970.0"/>
        <n v="4872707.0"/>
        <n v="3403335.0"/>
        <n v="911990.0"/>
        <n v="1.086989E7"/>
        <n v="14169.0"/>
        <n v="284890.0"/>
        <n v="1219960.0"/>
        <n v="151984.0"/>
        <n v="148450.0"/>
        <n v="4120156.0"/>
        <n v="3020832.0"/>
        <n v="4094012.0"/>
        <n v="1072309.0"/>
        <n v="1019920.0"/>
        <n v="677980.0"/>
        <n v="384970.0"/>
        <n v="89272.0"/>
        <n v="4079512.0"/>
        <n v="1591374.0"/>
        <n v="292381.0"/>
        <n v="1054171.0"/>
        <n v="5882950.0"/>
        <n v="1167148.0"/>
        <n v="1354875.0"/>
        <n v="1.3459539E7"/>
        <n v="1169990.0"/>
        <n v="749990.0"/>
        <n v="2132480.0"/>
        <n v="590000.0"/>
        <n v="292695.0"/>
        <n v="7039.0"/>
        <n v="281840.0"/>
        <n v="195235.0"/>
        <n v="69362.0"/>
        <n v="1647640.0"/>
        <n v="1779800.0"/>
        <n v="1244950.0"/>
        <n v="3968156.0"/>
        <n v="899955.0"/>
        <n v="2792755.0"/>
        <n v="1409566.0"/>
        <n v="1943799.0"/>
        <n v="837185.0"/>
        <n v="539957.0"/>
        <n v="342980.0"/>
        <n v="492523.0"/>
        <n v="772967.0"/>
        <n v="807840.0"/>
        <n v="633960.0"/>
        <n v="1359765.0"/>
        <n v="744471.0"/>
        <n v="83660.0"/>
        <n v="13793.0"/>
        <n v="95766.0"/>
        <n v="559569.0"/>
        <n v="30383.0"/>
        <n v="153965.0"/>
        <n v="15192.0"/>
        <n v="25827.0"/>
        <n v="364606.0"/>
        <n v="223840.0"/>
        <n v="403260.0"/>
        <n v="552634.0"/>
        <n v="267850.0"/>
        <n v="4003950.0"/>
        <n v="219990.0"/>
        <n v="8691192.0"/>
        <n v="743943.0"/>
        <n v="381080.0"/>
        <n v="311425.0"/>
        <n v="1427131.0"/>
        <n v="351050.0"/>
        <n v="350350.0"/>
        <n v="528145.0"/>
        <n v="1688466.0"/>
        <n v="242629.0"/>
        <n v="1934869.0"/>
        <n v="404552.0"/>
        <n v="2069997.0"/>
        <n v="649625.0"/>
        <n v="1019970.0"/>
        <n v="118066.0"/>
        <n v="3069871.0"/>
        <n v="1.9909749E7"/>
        <n v="3300920.0"/>
        <n v="763693.0"/>
        <n v="2399442.0"/>
        <n v="234751.0"/>
        <n v="72611.0"/>
        <n v="907360.0"/>
        <n v="585950.0"/>
        <n v="1459793.0"/>
        <n v="719914.0"/>
        <n v="43185.0"/>
        <n v="399697.0"/>
        <n v="1344971.0"/>
        <n v="639980.0"/>
        <n v="561210.0"/>
        <n v="414002.0"/>
        <n v="855001.0"/>
        <n v="3070200.0"/>
        <n v="2689400.0"/>
        <n v="11305.0"/>
        <n v="23802.0"/>
        <n v="439912.0"/>
        <n v="1900382.0"/>
        <n v="152308.0"/>
        <n v="656880.0"/>
        <n v="1366989.0"/>
        <n v="254309.0"/>
        <n v="12869.0"/>
        <n v="6057.0"/>
        <n v="1699990.0"/>
        <n v="409876.0"/>
        <n v="779940.0"/>
        <n v="8561891.0"/>
        <n v="1392300.0"/>
        <n v="8171.0"/>
        <n v="2028781.0"/>
        <n v="387885.0"/>
        <n v="277984.0"/>
        <n v="699980.0"/>
        <n v="475966.0"/>
        <n v="2058210.0"/>
        <n v="9790809.0"/>
        <n v="4479577.0"/>
        <n v="153553.0"/>
        <n v="56994.0"/>
        <n v="549900.0"/>
        <n v="46456.0"/>
        <n v="1202694.0"/>
        <n v="903970.0"/>
        <n v="3119454.0"/>
        <n v="250001.0"/>
        <n v="1.4224991E7"/>
        <n v="19637.0"/>
        <n v="442778.0"/>
        <n v="59863.0"/>
        <n v="1679756.0"/>
        <n v="129710.0"/>
        <n v="1623274.0"/>
        <n v="105160.0"/>
        <n v="5762865.0"/>
        <n v="31921.0"/>
        <n v="271984.0"/>
        <n v="1.5339088E7"/>
        <n v="1303981.0"/>
        <n v="192900.0"/>
        <n v="13980.0"/>
        <n v="282970.0"/>
        <n v="394997.0"/>
        <n v="1839383.0"/>
        <n v="625980.0"/>
        <n v="263020.0"/>
        <n v="1651546.0"/>
        <n v="66960.0"/>
        <n v="795070.0"/>
        <n v="1467139.0"/>
        <n v="2674947.0"/>
        <n v="510260.0"/>
        <n v="65940.0"/>
        <n v="562388.0"/>
        <n v="1399980.0"/>
        <n v="1139970.0"/>
        <n v="494169.0"/>
        <n v="8489.0"/>
        <n v="434357.0"/>
        <n v="152201.0"/>
        <n v="1269990.0"/>
        <n v="14143.0"/>
        <n v="155161.0"/>
        <n v="301500.0"/>
        <n v="69940.0"/>
        <n v="654446.0"/>
        <n v="1851813.0"/>
        <n v="44990.0"/>
        <n v="265863.0"/>
        <n v="170141.0"/>
        <n v="728372.0"/>
        <n v="314625.0"/>
        <n v="115034.0"/>
        <n v="163680.0"/>
        <n v="30150.0"/>
        <n v="237000.0"/>
        <n v="133944.0"/>
        <n v="317135.0"/>
        <n v="1309970.0"/>
        <n v="403980.0"/>
        <n v="1406437.0"/>
        <n v="1289990.0"/>
        <n v="574980.0"/>
        <n v="221805.0"/>
        <n v="292447.0"/>
        <n v="102804.0"/>
        <n v="128992.0"/>
        <n v="2750880.0"/>
        <n v="340980.0"/>
        <n v="159960.0"/>
        <n v="6990000.0"/>
        <n v="183539.0"/>
        <n v="482549.0"/>
        <n v="177274.0"/>
        <n v="743057.0"/>
        <n v="87940.0"/>
        <n v="1963353.0"/>
        <n v="643100.0"/>
        <n v="146192.0"/>
        <n v="131951.0"/>
        <n v="13808.0"/>
        <n v="205608.0"/>
        <n v="1.9514293E7"/>
        <n v="305314.0"/>
        <n v="1100012.0"/>
        <n v="76400.0"/>
        <n v="1094184.0"/>
        <n v="48100.0"/>
        <n v="343922.0"/>
        <n v="164684.0"/>
        <n v="225100.0"/>
        <n v="158960.0"/>
        <n v="590970.0"/>
        <n v="994406.0"/>
        <n v="3506924.0"/>
        <n v="41940.0"/>
        <n v="3122000.0"/>
        <n v="846963.0"/>
        <n v="162980.0"/>
        <n v="6060702.0"/>
        <n v="1420526.0"/>
        <n v="359990.0"/>
        <n v="594958.0"/>
        <n v="52336.0"/>
        <n v="951326.0"/>
        <n v="90655.0"/>
        <n v="589261.0"/>
        <n v="87917.0"/>
        <n v="676376.0"/>
        <n v="347980.0"/>
        <n v="383980.0"/>
        <n v="1709702.0"/>
        <n v="104672.0"/>
        <n v="1.1288079E7"/>
        <n v="984980.0"/>
        <n v="589474.0"/>
        <n v="723980.0"/>
        <n v="23911.0"/>
        <n v="389211.0"/>
        <n v="1879991.0"/>
        <n v="2103419.0"/>
        <n v="809914.0"/>
        <n v="326985.0"/>
        <n v="979930.0"/>
        <n v="9768950.0"/>
        <n v="42000.0"/>
        <n v="68730.0"/>
        <n v="16501.0"/>
        <n v="463096.0"/>
        <n v="4607256.0"/>
        <n v="733100.0"/>
        <n v="2306262.0"/>
        <n v="237453.0"/>
        <n v="755132.0"/>
        <n v="1323930.0"/>
        <n v="1911409.0"/>
        <n v="3777274.0"/>
        <n v="77327.0"/>
        <n v="12929.0"/>
        <n v="6086.0"/>
        <n v="5879940.0"/>
        <n v="119408.0"/>
        <n v="1414129.0"/>
        <n v="1652065.0"/>
        <n v="258980.0"/>
        <n v="884950.0"/>
        <n v="2014960.0"/>
        <n v="1831813.0"/>
        <n v="1.1754354E7"/>
        <n v="977980.0"/>
        <n v="315980.0"/>
        <n v="694240.0"/>
        <n v="3806191.0"/>
        <n v="1.0889642E7"/>
        <n v="1190900.0"/>
        <n v="297449.0"/>
        <n v="1918216.0"/>
        <n v="2373650.0"/>
        <n v="611583.0"/>
        <n v="422960.0"/>
        <n v="46636.0"/>
        <n v="277112.0"/>
        <n v="284966.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1417491.0"/>
        <n v="259920.0"/>
        <n v="1244970.0"/>
        <n v="99867.0"/>
        <n v="3503635.0"/>
        <n v="403450.0"/>
        <n v="263737.0"/>
        <n v="263739.0"/>
        <n v="839801.0"/>
        <n v="2499331.0"/>
        <n v="3199979.0"/>
        <n v="7066.0"/>
        <n v="129936.0"/>
        <n v="4784771.0"/>
        <n v="89271.0"/>
        <n v="681275.0"/>
        <n v="24514.0"/>
        <n v="685679.0"/>
        <n v="2.1044566E7"/>
        <n v="8255.0"/>
        <n v="334617.0"/>
        <n v="849980.0"/>
        <n v="579839.0"/>
        <n v="412119.0"/>
        <n v="618174.0"/>
        <n v="137372.0"/>
        <n v="4294756.0"/>
        <n v="1.9326402E7"/>
        <n v="89980.0"/>
        <n v="87980.0"/>
        <n v="974739.0"/>
        <n v="1529970.0"/>
        <n v="100012.0"/>
        <n v="512945.0"/>
        <n v="856502.0"/>
        <n v="1338788.0"/>
        <n v="428281.0"/>
        <n v="222673.0"/>
        <n v="609768.0"/>
        <n v="159924.0"/>
        <n v="2796523.0"/>
        <n v="12257.0"/>
        <n v="294457.0"/>
        <n v="719981.0"/>
        <n v="359942.0"/>
        <n v="413974.0"/>
        <n v="286985.0"/>
        <n v="1800137.0"/>
        <n v="1312701.0"/>
        <n v="13993.0"/>
        <n v="1109970.0"/>
        <n v="945232.0"/>
        <n v="77176.0"/>
        <n v="111980.0"/>
        <n v="1278805.0"/>
        <n v="1350981.0"/>
        <n v="2026471.0"/>
        <n v="145376.0"/>
        <n v="1299980.0"/>
        <n v="755980.0"/>
        <n v="335951.0"/>
        <n v="971053.0"/>
        <n v="174291.0"/>
        <n v="590240.0"/>
        <n v="346430.0"/>
        <n v="98890.0"/>
        <n v="1275562.0"/>
        <n v="695975.0"/>
        <n v="7622212.0"/>
        <n v="8726.0"/>
        <n v="1358917.0"/>
        <n v="426554.0"/>
        <n v="101092.0"/>
        <n v="221076.0"/>
        <n v="239699.0"/>
        <n v="854940.0"/>
        <n v="460067.0"/>
        <n v="12920.0"/>
        <n v="6080.0"/>
        <n v="1379981.0"/>
        <n v="188520.0"/>
        <n v="347933.0"/>
        <n v="529990.0"/>
        <n v="2911139.0"/>
        <n v="1035580.0"/>
        <n v="187959.0"/>
        <n v="614752.0"/>
        <n v="699791.0"/>
        <n v="989955.0"/>
        <n v="5058761.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299624.0"/>
        <n v="14800.0"/>
        <n v="1375862.0"/>
        <n v="593044.0"/>
        <n v="83952.0"/>
        <n v="42876.0"/>
        <n v="630155.0"/>
        <n v="766147.0"/>
        <n v="404736.0"/>
        <n v="424181.0"/>
        <n v="1099990.0"/>
        <n v="793790.0"/>
        <n v="64835.0"/>
        <n v="6233744.0"/>
        <n v="111984.0"/>
        <n v="4786160.0"/>
        <n v="298980.0"/>
        <n v="4388951.0"/>
        <n v="299951.0"/>
        <n v="58134.0"/>
        <n v="1107533.0"/>
        <n v="1064645.0"/>
        <n v="1059960.0"/>
        <n v="8443.0"/>
        <n v="869970.0"/>
        <n v="49980.0"/>
        <n v="296332.0"/>
        <n v="1309941.0"/>
        <n v="50980.0"/>
        <n v="449699.0"/>
        <n v="178980.0"/>
        <n v="283980.0"/>
        <n v="13953.0"/>
        <n v="759980.0"/>
        <n v="35700.0"/>
        <n v="66791.0"/>
        <n v="181947.0"/>
        <n v="17261.0"/>
        <n v="1007940.0"/>
        <n v="1433980.0"/>
        <n v="2054564.0"/>
        <n v="533970.0"/>
        <n v="457960.0"/>
        <n v="17911.0"/>
        <n v="882841.0"/>
        <n v="2261000.0"/>
        <n v="2559416.0"/>
        <n v="5580067.0"/>
        <n v="735960.0"/>
        <n v="506988.0"/>
        <n v="1268621.0"/>
        <n v="3385468.0"/>
        <n v="842239.0"/>
        <n v="8990.0"/>
        <n v="807601.0"/>
        <n v="189805.0"/>
        <n v="65931.0"/>
        <n v="2811375.0"/>
        <n v="65545.0"/>
        <n v="27115.0"/>
        <n v="90040.0"/>
        <n v="159969.0"/>
        <n v="2679870.0"/>
        <n v="6592486.0"/>
        <n v="4997941.0"/>
        <n v="141092.0"/>
        <n v="639937.0"/>
        <n v="203890.0"/>
        <n v="401.0"/>
        <n v="871774.0"/>
        <n v="107699.0"/>
        <n v="574950.0"/>
        <n v="1263960.0"/>
        <n v="289990.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659980.0"/>
        <n v="599990.0"/>
        <n v="4263467.0"/>
        <n v="8890.0"/>
        <n v="8190.0"/>
        <n v="491005.0"/>
        <n v="1684950.0"/>
        <n v="479970.0"/>
        <n v="1100900.0"/>
        <n v="246973.0"/>
        <n v="106467.0"/>
        <n v="92780.0"/>
        <n v="793897.0"/>
        <n v="4917259.0"/>
        <n v="291299.0"/>
        <n v="1880230.0"/>
        <n v="377801.0"/>
        <n v="328000.0"/>
        <n v="188901.0"/>
        <n v="378384.0"/>
        <n v="361712.0"/>
        <n v="6833380.0"/>
        <n v="2.674026E7"/>
        <n v="1747246.0"/>
        <n v="2546076.0"/>
        <n v="1351792.0"/>
        <n v="849990.0"/>
        <n v="3313829.0"/>
        <n v="2114890.0"/>
        <n v="219960.0"/>
        <n v="247500.0"/>
        <n v="1253890.0"/>
        <n v="12275.0"/>
        <n v="56000.0"/>
        <n v="2027409.0"/>
        <n v="4803306.0"/>
        <n v="7918879.0"/>
        <n v="481386.0"/>
        <n v="141091.0"/>
        <n v="489405.0"/>
        <n v="7990.0"/>
        <n v="5589860.0"/>
        <n v="591619.0"/>
        <n v="1372556.0"/>
        <n v="5668120.0"/>
        <n v="9680500.0"/>
        <n v="1531073.0"/>
        <n v="2302202.0"/>
        <n v="1499900.0"/>
        <n v="4063910.0"/>
        <n v="2547552.0"/>
        <n v="259945.0"/>
        <n v="3.7963678E7"/>
        <n v="319990.0"/>
        <n v="345433.0"/>
        <n v="2908776.0"/>
        <n v="944878.0"/>
        <n v="713286.0"/>
        <n v="1078985.0"/>
        <n v="414980.0"/>
        <n v="169900.0"/>
        <n v="1.3016666E7"/>
        <n v="749961.0"/>
        <n v="285000.0"/>
        <n v="711058.0"/>
        <n v="7529.0"/>
        <n v="346290.0"/>
        <n v="239904.0"/>
        <n v="843222.0"/>
        <n v="77000.0"/>
        <n v="656970.0"/>
        <n v="3655579.0"/>
        <n v="1320198.0"/>
        <n v="221097.0"/>
        <n v="178020.0"/>
        <n v="464326.0"/>
        <n v="209702.0"/>
        <n v="2592477.0"/>
        <n v="1559980.0"/>
        <n v="297711.0"/>
        <n v="1256745.0"/>
        <n v="24990.0"/>
        <n v="450201.0"/>
        <n v="217593.0"/>
        <n v="1438875.0"/>
        <n v="7453602.0"/>
        <n v="2519777.0"/>
        <n v="149940.0"/>
        <n v="900283.0"/>
        <n v="1763970.0"/>
        <n v="1759980.0"/>
        <n v="14010.0"/>
        <n v="129555.0"/>
        <n v="471954.0"/>
        <n v="719601.0"/>
        <n v="869116.0"/>
        <n v="993830.0"/>
        <n v="556701.0"/>
        <n v="1419960.0"/>
        <n v="264930.0"/>
        <n v="607938.0"/>
        <n v="250995.0"/>
        <n v="869117.0"/>
        <n v="57980.0"/>
        <n v="588781.0"/>
        <n v="854956.0"/>
        <n v="291691.0"/>
        <n v="107487.0"/>
        <n v="8705679.0"/>
        <n v="5842.0"/>
        <n v="1022691.0"/>
        <n v="1.7670021E7"/>
        <n v="200099.0"/>
        <n v="657671.0"/>
        <n v="87633.0"/>
        <n v="487260.0"/>
        <n v="829800.0"/>
        <n v="7721.0"/>
        <n v="49916.0"/>
        <n v="36200.0"/>
        <n v="13092.0"/>
        <n v="6161.0"/>
        <n v="1402102.0"/>
        <n v="183984.0"/>
        <n v="205700.0"/>
        <n v="4663960.0"/>
        <n v="419755.0"/>
        <n v="333970.0"/>
        <n v="506980.0"/>
        <n v="4411632.0"/>
        <n v="5249949.0"/>
        <n v="442074.0"/>
        <n v="779884.0"/>
        <n v="559919.0"/>
        <n v="27820.0"/>
        <n v="2.3092143E7"/>
        <n v="72529.0"/>
        <n v="2950000.0"/>
        <n v="200000.0"/>
        <n v="266526.0"/>
        <n v="51349.0"/>
        <n v="45782.0"/>
        <n v="106985.0"/>
        <n v="1415684.0"/>
        <n v="429900.0"/>
        <n v="182650.0"/>
        <n v="1499990.0"/>
        <n v="879922.0"/>
        <n v="1103631.0"/>
        <n v="542997.0"/>
        <n v="540980.0"/>
        <n v="936016.0"/>
        <n v="2166199.0"/>
        <n v="164834.0"/>
        <n v="303045.0"/>
        <n v="1079976.0"/>
        <n v="259980.0"/>
        <n v="307091.0"/>
        <n v="1362522.0"/>
        <n v="473472.0"/>
        <n v="114990.0"/>
        <n v="1055032.0"/>
        <n v="58197.0"/>
        <n v="99990.0"/>
        <n v="379979.0"/>
        <n v="869800.0"/>
        <n v="7194.0"/>
        <n v="279924.0"/>
        <n v="745601.0"/>
        <n v="282184.0"/>
        <n v="1879980.0"/>
        <n v="4685950.0"/>
        <n v="67973.0"/>
        <n v="1823592.0"/>
        <n v="1671593.0"/>
        <n v="747231.0"/>
        <n v="5013117.0"/>
        <n v="1676980.0"/>
        <n v="349896.0"/>
        <n v="1010950.0"/>
        <n v="63550.0"/>
        <n v="911880.0"/>
        <n v="6731555.0"/>
        <n v="1457862.0"/>
        <n v="161974.0"/>
        <n v="2009952.0"/>
        <n v="602034.0"/>
        <n v="3597000.0"/>
        <n v="298848.0"/>
        <n v="2294960.0"/>
        <n v="298583.0"/>
        <n v="4522000.0"/>
        <n v="539760.0"/>
        <n v="721462.0"/>
        <n v="1159923.0"/>
        <n v="6514625.0"/>
        <n v="35498.0"/>
        <n v="84488.0"/>
        <n v="1023733.0"/>
        <n v="14071.0"/>
        <n v="155813.0"/>
        <n v="7525399.0"/>
        <n v="1084806.0"/>
        <n v="535955.0"/>
        <n v="328416.0"/>
        <n v="1572103.0"/>
        <n v="7344661.0"/>
        <n v="235620.0"/>
        <n v="1151670.0"/>
        <n v="5579517.0"/>
        <n v="471733.0"/>
        <n v="1195902.0"/>
        <n v="590271.0"/>
        <n v="663425.0"/>
        <n v="799918.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0.0"/>
        <n v="902000.0"/>
        <n v="4514960.0"/>
        <n v="429990.0"/>
        <n v="1149990.0"/>
        <n v="765980.0"/>
        <n v="839920.0"/>
        <n v="57495.0"/>
        <n v="34990.0"/>
        <n v="107269.0"/>
        <n v="363970.0"/>
        <n v="6031739.0"/>
        <n v="1199877.0"/>
        <n v="189990.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07937.0"/>
        <n v="234944.0"/>
        <n v="282185.0"/>
        <n v="132411.0"/>
        <n v="7214.0"/>
        <n v="354190.0"/>
        <n v="197900.0"/>
        <n v="44860.0"/>
        <n v="574421.0"/>
        <n v="2094162.0"/>
        <n v="1310307.0"/>
        <n v="1103824.0"/>
        <n v="583904.0"/>
        <n v="239958.0"/>
        <n v="580720.0"/>
        <n v="239960.0"/>
        <n v="249948.0"/>
        <n v="563010.0"/>
        <n v="215926.0"/>
        <n v="55470.0"/>
        <n v="6096270.0"/>
        <n v="1814776.0"/>
        <n v="88110.0"/>
        <n v="35980.0"/>
        <n v="208990.0"/>
        <n v="1779990.0"/>
        <n v="1423980.0"/>
        <n v="208770.0"/>
        <n v="8457.0"/>
        <n v="308990.0"/>
        <n v="70980.0"/>
        <n v="728973.0"/>
        <n v="832875.0"/>
        <n v="1603970.0"/>
        <n v="615718.0"/>
        <n v="487960.0"/>
        <n v="275152.0"/>
        <n v="135940.0"/>
        <n v="486970.0"/>
        <n v="299174.0"/>
        <n v="1007040.0"/>
        <n v="215501.0"/>
        <n v="1.781015E7"/>
        <n v="300980.0"/>
        <n v="2684561.0"/>
        <n v="1268052.0"/>
        <n v="57680.0"/>
        <n v="14099.0"/>
        <n v="497936.0"/>
        <n v="281950.0"/>
        <n v="133946.0"/>
        <n v="2805044.0"/>
        <n v="1631991.0"/>
        <n v="6426273.0"/>
        <n v="5402357.0"/>
        <n v="64750.0"/>
        <n v="253950.0"/>
        <n v="784980.0"/>
        <n v="649990.0"/>
        <n v="31285.0"/>
        <n v="1700940.0"/>
        <n v="4062775.0"/>
        <n v="449790.0"/>
        <n v="683980.0"/>
        <n v="523934.0"/>
        <n v="1549990.0"/>
        <n v="7523002.0"/>
        <n v="37698.0"/>
        <n v="594970.0"/>
        <n v="415465.0"/>
        <n v="911532.0"/>
        <n v="306306.0"/>
        <n v="359957.0"/>
        <n v="19992.0"/>
        <n v="3600.0"/>
        <n v="230.0"/>
        <n v="685724.0"/>
        <n v="165724.0"/>
        <n v="5029848.0"/>
        <n v="101052.0"/>
        <n v="1185659.0"/>
        <n v="757940.0"/>
        <n v="233821.0"/>
        <n v="29980.0"/>
        <n v="279620.0"/>
        <n v="215988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79901.0"/>
        <n v="1369990.0"/>
        <n v="1009989.0"/>
        <n v="1298928.0"/>
        <n v="1941223.0"/>
        <n v="2103970.0"/>
        <n v="1444470.0"/>
        <n v="724480.0"/>
        <n v="2236587.0"/>
        <n v="1803970.0"/>
        <n v="249995.0"/>
        <n v="2216474.0"/>
        <n v="1279559.0"/>
        <n v="3535427.0"/>
        <n v="579990.0"/>
        <n v="361677.0"/>
        <n v="500097.0"/>
        <n v="2469426.0"/>
        <n v="1299989.0"/>
        <n v="62971.0"/>
        <n v="1670191.0"/>
        <n v="739980.0"/>
        <n v="328718.0"/>
        <n v="10000.0"/>
        <n v="637904.0"/>
        <n v="89161.0"/>
        <n v="49207.0"/>
        <n v="1.3989081E7"/>
        <n v="102510.0"/>
        <n v="35198.0"/>
        <n v="931407.0"/>
        <n v="1094160.0"/>
        <n v="107481.0"/>
        <n v="589095.0"/>
        <n v="2482745.0"/>
        <n v="357925.0"/>
        <n v="159948.0"/>
        <n v="342720.0"/>
        <n v="976577.0"/>
        <n v="247060.0"/>
        <n v="154000.0"/>
        <n v="367009.0"/>
        <n v="310980.0"/>
        <n v="128251.0"/>
        <n v="68000.0"/>
        <n v="107983.0"/>
        <n v="95000.0"/>
        <n v="72259.0"/>
        <n v="111474.0"/>
        <n v="656980.0"/>
        <n v="1732470.0"/>
        <n v="1343440.0"/>
        <n v="364570.0"/>
        <n v="78816.0"/>
        <n v="681843.0"/>
        <n v="159792.0"/>
        <n v="533582.0"/>
        <n v="48610.0"/>
        <n v="483930.0"/>
        <n v="601131.0"/>
        <n v="339569.0"/>
        <n v="1539990.0"/>
        <n v="173275.0"/>
        <n v="28800.0"/>
        <n v="1264480.0"/>
        <n v="2664470.0"/>
        <n v="144240.0"/>
        <n v="261930.0"/>
        <n v="227880.0"/>
        <n v="75960.0"/>
        <n v="1099881.0"/>
        <n v="646980.0"/>
        <n v="3123970.0"/>
        <n v="1403980.0"/>
        <n v="55677.0"/>
        <n v="51730.0"/>
        <n v="213084.0"/>
        <n v="555730.0"/>
        <n v="318920.0"/>
        <n v="2523675.0"/>
        <n v="2.0616408E7"/>
        <n v="4687007.0"/>
        <n v="883172.0"/>
        <n v="70829.0"/>
        <n v="44839.0"/>
        <n v="6865.0"/>
        <n v="21980.0"/>
        <n v="952000.0"/>
        <n v="533700.0"/>
        <n v="38930.0"/>
        <n v="308001.0"/>
        <n v="445570.0"/>
        <n v="35698.0"/>
        <n v="3105420.0"/>
        <n v="610590.0"/>
        <n v="373920.0"/>
        <n v="159930.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506183.0"/>
        <n v="350.0"/>
        <n v="2006120.0"/>
        <n v="13217.0"/>
        <n v="6220.0"/>
        <n v="1044930.0"/>
        <n v="483545.0"/>
        <n v="1017751.0"/>
        <n v="268980.0"/>
        <n v="219969.0"/>
        <n v="215760.0"/>
        <n v="131940.0"/>
        <n v="1503980.0"/>
        <n v="1811151.0"/>
        <n v="540000.0"/>
        <n v="731121.0"/>
        <n v="780895.0"/>
        <n v="4085750.0"/>
        <n v="779688.0"/>
        <n v="690000.0"/>
        <n v="20392.0"/>
        <n v="287985.0"/>
        <n v="533980.0"/>
        <n v="5589124.0"/>
        <n v="431965.0"/>
        <n v="90993.0"/>
        <n v="915878.0"/>
        <n v="2140513.0"/>
        <n v="5579181.0"/>
        <n v="3237300.0"/>
        <n v="247520.0"/>
        <n v="93279.0"/>
        <n v="624651.0"/>
        <n v="481439.0"/>
        <n v="4254940.0"/>
        <n v="1291314.0"/>
        <n v="107205.0"/>
        <n v="39680.0"/>
        <n v="1683960.0"/>
        <n v="266560.0"/>
        <n v="195960.0"/>
        <n v="2798.0"/>
        <n v="500515.0"/>
        <n v="644950.0"/>
        <n v="81563.0"/>
        <n v="1398206.0"/>
        <n v="203980.0"/>
        <n v="7580.0"/>
        <n v="69187.0"/>
        <n v="650000.0"/>
        <n v="872501.0"/>
        <n v="46983.0"/>
        <n v="403970.0"/>
        <n v="1981108.0"/>
        <n v="8732637.0"/>
        <n v="604970.0"/>
        <n v="1894960.0"/>
        <n v="633980.0"/>
        <n v="167671.0"/>
        <n v="89950.0"/>
        <n v="447927.0"/>
        <n v="85000.0"/>
        <n v="508773.0"/>
        <n v="6713544.0"/>
        <n v="102980.0"/>
        <n v="159990.0"/>
        <n v="573980.0"/>
        <n v="1383980.0"/>
        <n v="249980.0"/>
        <n v="358213.0"/>
        <n v="1937068.0"/>
        <n v="3748452.0"/>
        <n v="3159978.0"/>
        <n v="67759.0"/>
        <n v="40807.0"/>
        <n v="5603286.0"/>
        <n v="1810778.0"/>
        <n v="639990.0"/>
        <n v="1707301.0"/>
        <n v="1254980.0"/>
        <n v="30940.0"/>
        <n v="623980.0"/>
        <n v="33946.0"/>
        <n v="1273980.0"/>
        <n v="35630.0"/>
        <n v="186206.0"/>
        <n v="1190775.0"/>
        <n v="98989.0"/>
        <n v="7085.0"/>
        <n v="382633.0"/>
        <n v="229476.0"/>
        <n v="88493.0"/>
        <n v="267669.0"/>
        <n v="113713.0"/>
        <n v="1.2378773E7"/>
        <n v="1954170.0"/>
        <n v="2574421.0"/>
        <n v="929990.0"/>
        <n v="338088.0"/>
        <n v="1030679.0"/>
        <n v="69990.0"/>
        <n v="1444970.0"/>
        <n v="68473.0"/>
        <n v="19040.0"/>
        <n v="64591.0"/>
        <n v="2113639.0"/>
        <n v="235546.0"/>
        <n v="14100.0"/>
        <n v="527201.0"/>
        <n v="87682.0"/>
        <n v="3455601.0"/>
        <n v="1713960.0"/>
        <n v="729303.0"/>
        <n v="999990.0"/>
        <n v="395691.0"/>
        <n v="1754903.0"/>
        <n v="225279.0"/>
        <n v="1532232.0"/>
        <n v="4685477.0"/>
        <n v="1065189.0"/>
        <n v="98879.0"/>
        <n v="802869.0"/>
        <n v="142764.0"/>
        <n v="5.2350052E7"/>
        <n v="192827.0"/>
        <n v="2500000.0"/>
        <n v="3249920.0"/>
        <n v="3299930.0"/>
        <n v="3944850.0"/>
        <n v="28919.0"/>
        <n v="190484.0"/>
        <n v="2023678.0"/>
        <n v="1679745.0"/>
        <n v="1673830.0"/>
        <n v="241900.0"/>
        <n v="674956.0"/>
        <n v="4703940.0"/>
        <n v="2244970.0"/>
        <n v="1253980.0"/>
        <n v="449970.0"/>
        <n v="4103429.0"/>
        <n v="394091.0"/>
        <n v="803980.0"/>
        <n v="65093.0"/>
        <n v="31957.0"/>
        <n v="34392.0"/>
        <n v="535917.0"/>
        <n v="803875.0"/>
        <n v="11814.0"/>
        <n v="290360.0"/>
        <n v="2883595.0"/>
        <n v="1871828.0"/>
        <n v="4254467.0"/>
        <n v="271970.0"/>
        <n v="2624854.0"/>
        <n v="1445470.0"/>
        <n v="1384970.0"/>
        <n v="199990.0"/>
        <n v="129810.0"/>
        <n v="7862.0"/>
        <n v="343980.0"/>
        <n v="6262.0"/>
        <n v="3700.0"/>
        <n v="3926.0"/>
        <n v="501960.0"/>
        <n v="78263.0"/>
        <n v="23920.0"/>
        <n v="37448.0"/>
        <n v="68197.0"/>
        <n v="1143970.0"/>
        <n v="1153980.0"/>
        <n v="3432173.0"/>
        <n v="1229990.0"/>
        <n v="362980.0"/>
        <n v="4992050.0"/>
        <n v="450497.0"/>
        <n v="179990.0"/>
        <n v="349980.0"/>
        <n v="1597000.0"/>
        <n v="153307.0"/>
        <n v="487968.0"/>
        <n v="20801.0"/>
        <n v="1279845.0"/>
        <n v="319645.0"/>
        <n v="1149176.0"/>
        <n v="108931.0"/>
        <n v="276400.0"/>
        <n v="1847999.0"/>
        <n v="969668.0"/>
        <n v="1.4850349E7"/>
        <n v="168437.0"/>
        <n v="6990.0"/>
        <n v="1331929.0"/>
        <n v="107822.0"/>
        <n v="1333980.0"/>
        <n v="6070.0"/>
        <n v="1178528.0"/>
        <n v="165277.0"/>
        <n v="69335.0"/>
        <n v="709970.0"/>
        <n v="37579.0"/>
        <n v="2099980.0"/>
        <n v="559979.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307085.0"/>
        <n v="34700.0"/>
        <n v="173980.0"/>
        <n v="890970.0"/>
        <n v="227977.0"/>
        <n v="553980.0"/>
        <n v="224980.0"/>
        <n v="414029.0"/>
        <n v="1045990.0"/>
        <n v="171961.0"/>
        <n v="627936.0"/>
        <n v="1103970.0"/>
        <n v="3627970.0"/>
        <n v="101970.0"/>
        <n v="460976.0"/>
        <n v="470121.0"/>
        <n v="256502.0"/>
        <n v="279870.0"/>
        <n v="119960.0"/>
        <n v="4599900.0"/>
        <n v="105492.0"/>
        <n v="177984.0"/>
        <n v="605643.0"/>
        <n v="18800.0"/>
        <n v="2098999.0"/>
        <n v="1044890.0"/>
        <n v="823980.0"/>
        <n v="1103940.0"/>
        <n v="1373980.0"/>
        <n v="6917629.0"/>
        <n v="1684790.0"/>
        <n v="9379271.0"/>
        <n v="108674.0"/>
        <n v="329905.0"/>
        <n v="423980.0"/>
        <n v="372414.0"/>
        <n v="1.2592663E7"/>
        <n v="129990.0"/>
        <n v="47075.0"/>
        <n v="69600.0"/>
        <n v="269500.0"/>
        <n v="279482.0"/>
        <n v="147971.0"/>
        <n v="5462906.0"/>
        <n v="1151599.0"/>
        <n v="87390.0"/>
        <n v="2757788.0"/>
        <n v="-155990.0"/>
        <n v="127572.0"/>
        <n v="1204980.0"/>
        <n v="1750215.0"/>
        <n v="215484.0"/>
        <n v="79968.0"/>
        <n v="1370050.0"/>
        <n v="2184920.0"/>
        <n v="159920.0"/>
        <n v="217314.0"/>
        <n v="3942327.0"/>
        <n v="616979.0"/>
        <n v="549989.0"/>
        <n v="7897.0"/>
        <n v="3718.0"/>
        <n v="3344.0"/>
        <n v="543980.0"/>
        <n v="199361.0"/>
        <n v="362905.0"/>
        <n v="405219.0"/>
        <n v="212162.0"/>
        <n v="66233.0"/>
        <n v="499281.0"/>
        <n v="99680.0"/>
        <n v="364424.0"/>
        <n v="3282990.0"/>
        <n v="727152.0"/>
        <n v="527409.0"/>
        <n v="250000.0"/>
        <n v="574900.0"/>
        <n v="139990.0"/>
        <n v="91012.0"/>
        <n v="1298575.0"/>
        <n v="90782.0"/>
        <n v="714980.0"/>
        <n v="289200.0"/>
        <n v="659850.0"/>
        <n v="2944920.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68980.0"/>
        <n v="1303980.0"/>
        <n v="1266469.0"/>
        <n v="1396597.0"/>
        <n v="154580.0"/>
        <n v="594917.0"/>
        <n v="5200978.0"/>
        <n v="361165.0"/>
        <n v="239975.0"/>
        <n v="94950.0"/>
        <n v="161940.0"/>
        <n v="241911.0"/>
        <n v="323941.0"/>
        <n v="195985.0"/>
        <n v="1463730.0"/>
        <n v="68619.0"/>
        <n v="1541478.0"/>
        <n v="319700.0"/>
        <n v="4557986.0"/>
        <n v="662632.0"/>
        <n v="152428.0"/>
        <n v="3999920.0"/>
        <n v="124969.0"/>
        <n v="4370681.0"/>
        <n v="6173559.0"/>
        <n v="5010890.0"/>
        <n v="4863940.0"/>
        <n v="4096611.0"/>
        <n v="6695929.0"/>
        <n v="779551.0"/>
        <n v="143971.0"/>
        <n v="779552.0"/>
        <n v="1954940.0"/>
        <n v="2937726.0"/>
        <n v="179958.0"/>
        <n v="479915.0"/>
        <n v="324950.0"/>
        <n v="6284.0"/>
        <n v="218549.0"/>
        <n v="26276.0"/>
        <n v="395060.0"/>
        <n v="1790911.0"/>
        <n v="107975.0"/>
        <n v="155808.0"/>
        <n v="377567.0"/>
        <n v="558110.0"/>
        <n v="324859.0"/>
        <n v="4499949.0"/>
        <n v="9195884.0"/>
        <n v="56956.0"/>
        <n v="679990.0"/>
        <n v="2039920.0"/>
        <n v="1.5020249E7"/>
        <n v="899990.0"/>
        <n v="678970.0"/>
        <n v="412980.0"/>
        <n v="428969.0"/>
        <n v="190037.0"/>
        <n v="149980.0"/>
        <n v="295120.0"/>
        <n v="16480.0"/>
        <n v="559540.0"/>
        <n v="377974.0"/>
        <n v="4003171.0"/>
        <n v="5800.0"/>
        <n v="914456.0"/>
        <n v="1420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670000.0"/>
        <n v="394959.0"/>
        <n v="271971.0"/>
        <n v="3154801.0"/>
        <n v="13592.0"/>
        <n v="222352.0"/>
        <n v="2731074.0"/>
        <n v="2228390.0"/>
        <n v="231991.0"/>
        <n v="1027990.0"/>
        <n v="167880.0"/>
        <n v="1563950.0"/>
        <n v="97689.0"/>
        <n v="271840.0"/>
        <n v="112031.0"/>
        <n v="263480.0"/>
        <n v="95760.0"/>
        <n v="48908.0"/>
        <n v="1618626.0"/>
        <n v="5462148.0"/>
        <n v="1365537.0"/>
        <n v="527836.0"/>
        <n v="27990.0"/>
        <n v="199007.0"/>
        <n v="4100000.0"/>
        <n v="959969.0"/>
        <n v="839970.0"/>
        <n v="8804.0"/>
        <n v="2848.0"/>
        <n v="970.0"/>
        <n v="22714.0"/>
        <n v="244557.0"/>
        <n v="1115170.0"/>
        <n v="749971.0"/>
        <n v="722492.0"/>
        <n v="474310.0"/>
        <n v="259900.0"/>
        <n v="2864754.0"/>
        <n v="6452689.0"/>
        <n v="439603.0"/>
        <n v="123980.0"/>
        <n v="65258.0"/>
        <n v="540443.0"/>
        <n v="210484.0"/>
        <n v="190390.0"/>
        <n v="51366.0"/>
        <n v="108421.0"/>
        <n v="2587728.0"/>
        <n v="96960.0"/>
        <n v="1039498.0"/>
        <n v="141982.0"/>
        <n v="231100.0"/>
        <n v="349940.0"/>
        <n v="1160980.0"/>
        <n v="80000.0"/>
        <n v="58953.0"/>
        <n v="202900.0"/>
        <n v="2099970.0"/>
        <n v="1924960.0"/>
        <n v="4211202.0"/>
        <n v="360980.0"/>
        <n v="315370.0"/>
        <n v="63500.0"/>
        <n v="897660.0"/>
        <n v="4241.0"/>
        <n v="9000.0"/>
        <n v="1040060.0"/>
        <n v="1370439.0"/>
        <n v="1047901.0"/>
        <n v="350000.0"/>
        <n v="133980.0"/>
        <n v="149587.0"/>
        <n v="255980.0"/>
        <n v="759601.0"/>
        <n v="339480.0"/>
        <n v="1184401.0"/>
        <n v="1010940.0"/>
        <n v="243980.0"/>
        <n v="1123970.0"/>
        <n v="1499980.0"/>
        <n v="1272979.0"/>
        <n v="614344.0"/>
        <n v="2062533.0"/>
        <n v="328940.0"/>
        <n v="263970.0"/>
        <n v="12997.0"/>
        <n v="149990.0"/>
        <n v="1.9059898E7"/>
        <n v="31502.0"/>
        <n v="67961.0"/>
        <n v="569700.0"/>
        <n v="756970.0"/>
        <n v="165930.0"/>
        <n v="1090528.0"/>
        <n v="927736.0"/>
        <n v="934965.0"/>
        <n v="6293.0"/>
        <n v="326976.0"/>
        <n v="3250246.0"/>
        <n v="689941.0"/>
        <n v="1449950.0"/>
        <n v="570000.0"/>
        <n v="393960.0"/>
        <n v="747990.0"/>
        <n v="40436.0"/>
        <n v="635855.0"/>
        <n v="6771413.0"/>
        <n v="3456819.0"/>
        <n v="5595827.0"/>
        <n v="4446753.0"/>
        <n v="399950.0"/>
        <n v="253981.0"/>
        <n v="369980.0"/>
        <n v="379800.0"/>
        <n v="5920512.0"/>
        <n v="3906789.0"/>
        <n v="4256246.0"/>
        <n v="954918.0"/>
        <n v="378004.0"/>
        <n v="449705.0"/>
        <n v="90475.0"/>
        <n v="86772.0"/>
        <n v="722241.0"/>
        <n v="573717.0"/>
        <n v="14247.0"/>
        <n v="2099001.0"/>
        <n v="605251.0"/>
        <n v="335976.0"/>
        <n v="558160.0"/>
        <n v="115199.0"/>
        <n v="189900.0"/>
        <n v="309000.0"/>
        <n v="487978.0"/>
        <n v="151900.0"/>
        <n v="1349950.0"/>
        <n v="988407.0"/>
        <n v="599700.0"/>
        <n v="2972951.0"/>
        <n v="431934.0"/>
        <n v="3000536.0"/>
        <n v="559939.0"/>
        <n v="1333954.0"/>
        <n v="919051.0"/>
        <n v="473775.0"/>
        <n v="59000.0"/>
        <n v="998046.0"/>
        <n v="754460.0"/>
        <n v="294018.0"/>
        <n v="9057679.0"/>
        <n v="837163.0"/>
        <n v="2990000.0"/>
        <n v="584970.0"/>
        <n v="587723.0"/>
        <n v="138823.0"/>
        <n v="195136.0"/>
        <n v="1056750.0"/>
        <n v="418040.0"/>
        <n v="608600.0"/>
        <n v="625691.0"/>
        <n v="596700.0"/>
        <n v="148688.0"/>
        <n v="1093951.0"/>
        <n v="5653283.0"/>
        <n v="79960.0"/>
        <n v="126285.0"/>
        <n v="694179.0"/>
        <n v="284970.0"/>
        <n v="99980.0"/>
        <n v="203722.0"/>
        <n v="59248.0"/>
        <n v="1664928.0"/>
        <n v="1279833.0"/>
        <n v="1113840.0"/>
        <n v="89943.0"/>
        <n v="2004940.0"/>
        <n v="393929.0"/>
        <n v="247455.0"/>
        <n v="56228.0"/>
        <n v="258270.0"/>
        <n v="239990.0"/>
        <n v="711960.0"/>
        <n v="1703211.0"/>
        <n v="75000.0"/>
        <n v="275972.0"/>
        <n v="3186166.0"/>
        <n v="826960.0"/>
        <n v="489579.0"/>
        <n v="150221.0"/>
        <n v="399923.0"/>
        <n v="1963613.0"/>
        <n v="234000.0"/>
        <n v="806000.0"/>
        <n v="85880.0"/>
        <n v="7946.0"/>
        <n v="3738.0"/>
        <n v="3257.0"/>
        <n v="273551.0"/>
        <n v="2580253.0"/>
        <n v="198900.0"/>
        <n v="209651.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056720.0"/>
        <n v="152240.0"/>
        <n v="594854.0"/>
        <n v="579991.0"/>
        <n v="1214980.0"/>
        <n v="108504.0"/>
        <n v="1307990.0"/>
        <n v="152856.0"/>
        <n v="3543496.0"/>
        <n v="192152.0"/>
        <n v="729990.0"/>
        <n v="223253.0"/>
        <n v="146339.0"/>
        <n v="3665200.0"/>
        <n v="868940.0"/>
        <n v="1190940.0"/>
        <n v="1266940.0"/>
        <n v="1267314.0"/>
        <n v="187425.0"/>
        <n v="735045.0"/>
        <n v="646331.0"/>
        <n v="2133349.0"/>
        <n v="384900.0"/>
        <n v="298500.0"/>
        <n v="1590720.0"/>
        <n v="1760252.0"/>
        <n v="703980.0"/>
        <n v="154247.0"/>
        <n v="3892942.0"/>
        <n v="262871.0"/>
        <n v="847661.0"/>
        <n v="1839800.0"/>
        <n v="6257751.0"/>
        <n v="2659174.0"/>
        <n v="2757218.0"/>
        <n v="83129.0"/>
        <n v="126307.0"/>
        <n v="659700.0"/>
        <n v="164980.0"/>
        <n v="1211980.0"/>
        <n v="558400.0"/>
        <n v="122657.0"/>
        <n v="179845.0"/>
        <n v="233533.0"/>
        <n v="1523980.0"/>
        <n v="2572607.0"/>
        <n v="1319976.0"/>
        <n v="5438690.0"/>
        <n v="214741.0"/>
        <n v="432940.0"/>
        <n v="205846.0"/>
        <n v="4246.0"/>
        <n v="1960000.0"/>
        <n v="1018234.0"/>
        <n v="149250.0"/>
        <n v="359970.0"/>
        <n v="1428632.0"/>
        <n v="1947970.0"/>
        <n v="1333217.0"/>
        <n v="384979.0"/>
        <n v="790600.0"/>
        <n v="373480.0"/>
        <n v="2403970.0"/>
        <n v="130388.0"/>
        <n v="1.149E7"/>
        <n v="811980.0"/>
        <n v="227980.0"/>
        <n v="12980.0"/>
        <n v="819937.0"/>
        <n v="1553980.0"/>
        <n v="386980.0"/>
        <n v="7055950.0"/>
        <n v="7109611.0"/>
        <n v="288175.0"/>
        <n v="334414.0"/>
        <n v="160805.0"/>
        <n v="133459.0"/>
        <n v="351980.0"/>
        <n v="521980.0"/>
        <n v="43980.0"/>
        <n v="57120.0"/>
        <n v="603778.0"/>
        <n v="2200777.0"/>
        <n v="277425.0"/>
        <n v="1268256.0"/>
        <n v="687650.0"/>
        <n v="574960.0"/>
        <n v="253970.0"/>
        <n v="832900.0"/>
        <n v="21408.0"/>
        <n v="265276.0"/>
        <n v="175790.0"/>
        <n v="294810.0"/>
        <n v="143980.0"/>
        <n v="25724.0"/>
        <n v="150470.0"/>
        <n v="345985.0"/>
        <n v="346653.0"/>
        <n v="34654.0"/>
        <n v="503917.0"/>
        <n v="479976.0"/>
        <n v="1039917.0"/>
        <n v="63963.0"/>
        <n v="474847.0"/>
        <n v="1300103.0"/>
        <n v="807490.0"/>
        <n v="7286049.0"/>
        <n v="3781044.0"/>
        <n v="449957.0"/>
        <n v="779970.0"/>
        <n v="123000.0"/>
        <n v="312979.0"/>
        <n v="6258.0"/>
        <n v="1299991.0"/>
        <n v="519840.0"/>
        <n v="748744.0"/>
        <n v="152660.0"/>
        <n v="322504.0"/>
        <n v="339537.0"/>
        <n v="79992.0"/>
        <n v="378809.0"/>
        <n v="291980.0"/>
        <n v="214666.0"/>
        <n v="1799387.0"/>
        <n v="1180902.0"/>
        <n v="179935.0"/>
        <n v="463732.0"/>
        <n v="1.2697515E7"/>
        <n v="4680960.0"/>
        <n v="341880.0"/>
        <n v="4712400.0"/>
        <n v="14256.0"/>
        <n v="761980.0"/>
        <n v="569177.0"/>
        <n v="669484.0"/>
        <n v="21578.0"/>
        <n v="2143523.0"/>
        <n v="19602.0"/>
        <n v="120229.0"/>
        <n v="22986.0"/>
        <n v="9975.0"/>
        <n v="28343.0"/>
        <n v="10374.0"/>
        <n v="129045.0"/>
        <n v="18174.0"/>
        <n v="810711.0"/>
        <n v="119000.0"/>
        <n v="515508.0"/>
        <n v="188615.0"/>
        <n v="304878.0"/>
        <n v="15440.0"/>
        <n v="7556671.0"/>
        <n v="216900.0"/>
        <n v="63970.0"/>
        <n v="2270034.0"/>
        <n v="2203940.0"/>
        <n v="155691.0"/>
        <n v="1614980.0"/>
        <n v="767994.0"/>
        <n v="130484.0"/>
        <n v="281880.0"/>
        <n v="187947.0"/>
        <n v="230336.0"/>
        <n v="8646.0"/>
        <n v="116848.0"/>
        <n v="1728183.0"/>
        <n v="144980.0"/>
        <n v="1003980.0"/>
        <n v="7140.0"/>
        <n v="257981.0"/>
        <n v="6599970.0"/>
        <n v="23830.0"/>
        <n v="120453.0"/>
        <n v="1835880.0"/>
        <n v="130021.0"/>
        <n v="535000.0"/>
        <n v="973980.0"/>
        <n v="570980.0"/>
        <n v="13944.0"/>
        <n v="225000.0"/>
        <n v="1319990.0"/>
        <n v="143462.0"/>
        <n v="5343.0"/>
        <n v="285442.0"/>
        <n v="442680.0"/>
        <n v="353940.0"/>
        <n v="5414322.0"/>
        <n v="18650.0"/>
        <n v="118990.0"/>
        <n v="7955.0"/>
        <n v="3744.0"/>
        <n v="1188814.0"/>
        <n v="297000.0"/>
        <n v="192955.0"/>
        <n v="1020.0"/>
        <n v="74980.0"/>
        <n v="2550407.0"/>
        <n v="406980.0"/>
        <n v="204989.0"/>
        <n v="272356.0"/>
        <n v="1656466.0"/>
        <n v="737800.0"/>
        <n v="263787.0"/>
        <n v="119990.0"/>
        <n v="190400.0"/>
        <n v="799991.0"/>
        <n v="99960.0"/>
        <n v="295601.0"/>
        <n v="94231.0"/>
        <n v="483678.0"/>
        <n v="115682.0"/>
        <n v="95840.0"/>
        <n v="71761.0"/>
        <n v="42313.0"/>
        <n v="185106.0"/>
        <n v="2836908.0"/>
        <n v="5214838.0"/>
        <n v="208637.0"/>
        <n v="108756.0"/>
        <n v="1909836.0"/>
        <n v="8510.0"/>
        <n v="3335449.0"/>
        <n v="23128.0"/>
        <n v="435457.0"/>
        <n v="282560.0"/>
        <n v="61272.0"/>
        <n v="1570930.0"/>
        <n v="388800.0"/>
        <n v="625900.0"/>
        <n v="4660670.0"/>
        <n v="5271693.0"/>
        <n v="737986.0"/>
        <n v="26716.0"/>
        <n v="964852.0"/>
        <n v="1359461.0"/>
        <n v="114980.0"/>
        <n v="67177.0"/>
        <n v="131139.0"/>
        <n v="157992.0"/>
        <n v="288640.0"/>
        <n v="187461.0"/>
        <n v="437882.0"/>
        <n v="404899.0"/>
        <n v="775126.0"/>
        <n v="41569.0"/>
        <n v="4660673.0"/>
        <n v="116766.0"/>
        <n v="144000.0"/>
        <n v="2382360.0"/>
        <n v="3761771.0"/>
        <n v="146212.0"/>
        <n v="1307248.0"/>
        <n v="6205.0"/>
        <n v="309477.0"/>
        <n v="374963.0"/>
        <n v="4570701.0"/>
        <n v="50343.0"/>
        <n v="4664284.0"/>
        <n v="94260.0"/>
        <n v="108983.0"/>
        <n v="87900.0"/>
        <n v="1430980.0"/>
        <n v="1619373.0"/>
        <n v="705484.0"/>
        <n v="895980.0"/>
        <n v="399959.0"/>
        <n v="29938.0"/>
        <n v="2902679.0"/>
        <n v="179250.0"/>
        <n v="431862.0"/>
        <n v="426125.0"/>
        <n v="378600.0"/>
        <n v="305950.0"/>
        <n v="989971.0"/>
        <n v="191284.0"/>
        <n v="1.6720788E7"/>
        <n v="818460.0"/>
        <n v="356980.0"/>
        <n v="14284.0"/>
        <n v="2474600.0"/>
        <n v="454960.0"/>
        <n v="250994.0"/>
        <n v="534770.0"/>
        <n v="74590.0"/>
        <n v="314480.0"/>
        <n v="410980.0"/>
        <n v="912960.0"/>
        <n v="511331.0"/>
        <n v="397580.0"/>
        <n v="83981.0"/>
        <n v="170256.0"/>
        <n v="699990.0"/>
        <n v="742290.0"/>
        <n v="59976.0"/>
        <n v="235923.0"/>
        <n v="82900.0"/>
        <n v="104993.0"/>
        <n v="662312.0"/>
        <n v="968849.0"/>
        <n v="3995570.0"/>
        <n v="304640.0"/>
        <n v="859762.0"/>
        <n v="95993.0"/>
        <n v="66980.0"/>
        <n v="15676.0"/>
        <n v="1249990.0"/>
        <n v="1049949.0"/>
        <n v="2960256.0"/>
        <n v="1982124.0"/>
        <n v="108960.0"/>
        <n v="979980.0"/>
        <n v="653458.0"/>
        <n v="47840.0"/>
        <n v="140472.0"/>
        <n v="146255.0"/>
        <n v="2599689.0"/>
        <n v="690293.0"/>
        <n v="131600.0"/>
        <n v="15920.0"/>
        <n v="3307919.0"/>
        <n v="180095.0"/>
        <n v="915970.0"/>
        <n v="19999.0"/>
        <n v="511974.0"/>
        <n v="1024472.0"/>
        <n v="379407.0"/>
        <n v="396470.0"/>
        <n v="269310.0"/>
        <n v="538620.0"/>
        <n v="9790833.0"/>
        <n v="490255.0"/>
        <n v="308017.0"/>
        <n v="172744.0"/>
        <n v="757202.0"/>
        <n v="1079821.0"/>
        <n v="10392.0"/>
        <n v="184590.0"/>
        <n v="78990.0"/>
        <n v="699989.0"/>
        <n v="79734.0"/>
        <n v="85935.0"/>
        <n v="604960.0"/>
        <n v="12990.0"/>
        <n v="91024.0"/>
        <n v="108661.0"/>
        <n v="2164991.0"/>
        <n v="1499950.0"/>
        <n v="1060530.0"/>
        <n v="1519832.0"/>
        <n v="4640910.0"/>
        <n v="3427111.0"/>
        <n v="1780062.0"/>
        <n v="3694583.0"/>
        <n v="142410.0"/>
        <n v="15503.0"/>
        <n v="227135.0"/>
        <n v="1886870.0"/>
        <n v="1403970.0"/>
        <n v="135731.0"/>
        <n v="64980.0"/>
        <n v="45196.0"/>
        <n v="259984.0"/>
        <n v="162890.0"/>
        <n v="86746.0"/>
        <n v="1243506.0"/>
        <n v="4253.0"/>
        <n v="1114980.0"/>
        <n v="175980.0"/>
        <n v="405435.0"/>
        <n v="455838.0"/>
        <n v="427960.0"/>
        <n v="90370.0"/>
        <n v="6163.0"/>
        <n v="98990.0"/>
        <n v="56987.0"/>
        <n v="56989.0"/>
        <n v="14275.0"/>
        <n v="19890.0"/>
        <n v="32944.0"/>
        <n v="39998.0"/>
        <n v="266980.0"/>
        <n v="1359961.0"/>
        <n v="295980.0"/>
        <n v="556690.0"/>
        <n v="140980.0"/>
        <n v="178500.0"/>
        <n v="344963.0"/>
        <n v="167921.0"/>
        <n v="128890.0"/>
        <n v="287974.0"/>
        <n v="959973.0"/>
        <n v="1690000.0"/>
        <n v="919000.0"/>
        <n v="4845173.0"/>
        <n v="124852.0"/>
        <n v="253940.0"/>
        <n v="110000.0"/>
        <n v="1399960.0"/>
        <n v="754980.0"/>
        <n v="295760.0"/>
        <n v="9500.0"/>
        <n v="563970.0"/>
        <n v="972818.0"/>
        <n v="689900.0"/>
        <n v="547019.0"/>
        <n v="703837.0"/>
        <n v="3631042.0"/>
        <n v="3447382.0"/>
        <n v="64778.0"/>
        <n v="219980.0"/>
        <n v="294980.0"/>
        <n v="7968.0"/>
        <n v="3750.0"/>
        <n v="4916.0"/>
        <n v="419940.0"/>
        <n v="273431.0"/>
        <n v="1395.0"/>
        <n v="165984.0"/>
        <n v="374950.0"/>
        <n v="261108.0"/>
        <n v="101992.0"/>
        <n v="21192.0"/>
        <n v="392974.0"/>
        <n v="466626.0"/>
        <n v="177467.0"/>
        <n v="143435.0"/>
        <n v="10541.0"/>
        <n v="15612.0"/>
        <n v="11500.0"/>
        <n v="119984.0"/>
        <n v="191024.0"/>
        <n v="89531.0"/>
        <n v="296982.0"/>
        <n v="43176.0"/>
        <n v="201980.0"/>
        <n v="7151166.0"/>
        <n v="344229.0"/>
        <n v="50331.0"/>
        <n v="4972.0"/>
        <n v="785947.0"/>
        <n v="339959.0"/>
        <n v="1297953.0"/>
        <n v="559463.0"/>
        <n v="1329990.0"/>
        <n v="654980.0"/>
        <n v="594980.0"/>
        <n v="1040402.0"/>
        <n v="8687000.0"/>
        <n v="5252.0"/>
        <n v="14990.0"/>
        <n v="31990.0"/>
        <n v="264970.0"/>
        <n v="37301.0"/>
        <n v="211960.0"/>
        <n v="143654.0"/>
        <n v="61980.0"/>
        <n v="365494.0"/>
        <n v="431974.0"/>
        <n v="1119980.0"/>
        <n v="6990001.0"/>
        <n v="189980.0"/>
        <n v="191174.0"/>
        <n v="557288.0"/>
        <n v="220000.0"/>
        <n v="106089.0"/>
        <n v="196500.0"/>
        <n v="116620.0"/>
        <n v="79897.0"/>
        <n v="181720.0"/>
        <n v="3798367.0"/>
        <n v="631610.0"/>
        <n v="467800.0"/>
        <n v="6120.0"/>
        <n v="201750.0"/>
        <n v="1.2156337E7"/>
        <n v="256144.0"/>
        <n v="37871.0"/>
        <n v="417762.0"/>
        <n v="73120.0"/>
        <n v="208900.0"/>
        <n v="408800.0"/>
        <n v="7872978.0"/>
        <n v="342500.0"/>
        <n v="3229804.0"/>
        <n v="4474480.0"/>
        <n v="462201.0"/>
        <n v="277980.0"/>
        <n v="4218365.0"/>
        <n v="701609.0"/>
        <n v="201241.0"/>
        <n v="401560.0"/>
        <n v="354940.0"/>
        <n v="93446.0"/>
        <n v="215601.0"/>
        <n v="73367.0"/>
        <n v="319981.0"/>
        <n v="163980.0"/>
        <n v="19980.0"/>
        <n v="291982.0"/>
        <n v="240960.0"/>
        <n v="3475.0"/>
        <n v="1404970.0"/>
        <n v="435980.0"/>
        <n v="427161.0"/>
        <n v="600789.0"/>
        <n v="288960.0"/>
        <n v="207811.0"/>
        <n v="699345.0"/>
        <n v="100079.0"/>
        <n v="31220.0"/>
        <n v="244686.0"/>
        <n v="366996.0"/>
        <n v="10689.0"/>
        <n v="329950.0"/>
        <n v="5030.0"/>
        <n v="3.5764013E7"/>
        <n v="2338.0"/>
        <n v="159.0"/>
        <n v="1099980.0"/>
        <n v="480980.0"/>
        <n v="618980.0"/>
        <n v="193900.0"/>
        <n v="383800.0"/>
        <n v="207900.0"/>
        <n v="537526.0"/>
        <n v="1216.0"/>
        <n v="623968.0"/>
        <n v="89608.0"/>
        <n v="1463970.0"/>
        <n v="299940.0"/>
        <n v="2082500.0"/>
        <n v="59360.0"/>
        <n v="271979.0"/>
        <n v="1504980.0"/>
        <n v="7111.0"/>
        <n v="30169.0"/>
        <n v="1010970.0"/>
        <n v="603960.0"/>
        <n v="73430.0"/>
        <n v="869966.0"/>
        <n v="930800.0"/>
      </sharedItems>
    </cacheField>
    <cacheField name=" Diferencia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0.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786481.0"/>
        <n v="-2109124.0"/>
        <n v="-152171.0"/>
        <n v="-949981.0"/>
        <n v="-52976.0"/>
        <n v="-799991.0"/>
        <n v="-43218.0"/>
        <n v="-41495.0"/>
        <n v="-399992.0"/>
        <n v="-172484.0"/>
        <n v="-764473.0"/>
        <n v="-116984.0"/>
        <n v="-239985.0"/>
        <n v="-1419577.0"/>
        <n v="-709990.0"/>
        <n v="-54059.0"/>
        <n v="-1195950.0"/>
        <n v="-183765.0"/>
        <n v="-1.2540448E7"/>
        <n v="-361795.0"/>
        <n v="-799989.0"/>
        <n v="-1604080.0"/>
        <n v="-211445.0"/>
        <n v="-134772.0"/>
        <n v="-563999.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192090.0"/>
        <n v="-149955.0"/>
        <n v="-251949.0"/>
        <n v="-1040851.0"/>
        <n v="-294934.0"/>
        <n v="-1019906.0"/>
        <n v="-983952.0"/>
        <n v="-61147.0"/>
        <n v="-17583.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1.0"/>
        <n v="-545948.0"/>
        <n v="-589467.0"/>
        <n v="589467.0"/>
        <n v="-420615.0"/>
        <n v="-759980.0"/>
        <n v="-202975.0"/>
        <n v="-420824.0"/>
        <n v="-399980.0"/>
        <n v="-484500.0"/>
        <n v="-224970.0"/>
        <n v="-17592.0"/>
        <n v="399980.0"/>
        <n v="-799980.0"/>
        <n v="-170181.0"/>
        <n v="-213081.0"/>
        <n v="-1099950.0"/>
        <n v="-2391526.0"/>
        <n v="-99960.0"/>
        <n v="-156811.0"/>
        <n v="-77350.0"/>
        <n v="-800012.0"/>
        <n v="-310967.0"/>
        <n v="-1885555.0"/>
        <n v="-1398715.0"/>
        <n v="-97482.0"/>
        <n v="-1539980.0"/>
        <n v="-397392.0"/>
        <n v="397392.0"/>
        <n v="-779850.0"/>
        <n v="-353870.0"/>
        <n v="-362743.0"/>
        <n v="-3152565.0"/>
        <n v="-431775.0"/>
        <n v="-1139990.0"/>
        <n v="-741726.0"/>
        <n v="-124913.0"/>
        <n v="-1099990.0"/>
        <n v="-2296117.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647049.0"/>
        <n v="-568888.0"/>
        <n v="-501090.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87984.0"/>
        <n v="-1087185.0"/>
        <n v="-2686.0"/>
        <n v="-483910.0"/>
        <n v="-679990.0"/>
        <n v="-129990.0"/>
        <n v="-285600.0"/>
        <n v="-331980.0"/>
        <n v="-184976.0"/>
        <n v="-3599970.0"/>
        <n v="-2261000.0"/>
        <n v="-1519960.0"/>
        <n v="-181602.0"/>
        <n v="-899051.0"/>
        <n v="-1200960.0"/>
        <n v="-92990.0"/>
        <n v="-960372.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3935975.0"/>
        <n v="-453859.0"/>
        <n v="-1780718.0"/>
        <n v="-71983.0"/>
        <n v="-18900.0"/>
        <n v="-57584.0"/>
        <n v="1780718.0"/>
        <n v="-215992.0"/>
        <n v="-47983.0"/>
        <n v="-7003.0"/>
        <n v="45020.0"/>
        <n v="-399008.0"/>
        <n v="-979971.0"/>
        <n v="264.0"/>
        <n v="423.0"/>
        <n v="-1547000.0"/>
        <n v="-940140.0"/>
        <n v="-489656.0"/>
        <n v="-768697.0"/>
        <n v="-294970.0"/>
        <n v="-19199.0"/>
        <n v="-39999.0"/>
        <n v="-1991976.0"/>
        <n v="-2459970.0"/>
        <n v="-76160.0"/>
        <n v="-420930.0"/>
        <n v="1320900.0"/>
        <n v="-579991.0"/>
        <n v="-27245.0"/>
        <n v="-141693.0"/>
        <n v="-46648.0"/>
        <n v="-1279991.0"/>
        <n v="-94367.0"/>
        <n v="-159984.0"/>
        <n v="201952.0"/>
        <n v="-6337.0"/>
        <n v="-5399920.0"/>
        <n v="-1679.0"/>
        <n v="-191985.0"/>
        <n v="-233240.0"/>
        <n v="-71509.0"/>
        <n v="-593233.0"/>
        <n v="-1028088.0"/>
        <n v="-816398.0"/>
        <n v="-57602.0"/>
        <n v="57602.0"/>
        <n v="-2351415.0"/>
        <n v="2351415.0"/>
        <n v="-39566.0"/>
        <n v="-2560306.0"/>
        <n v="-79566.0"/>
        <n v="-895970.0"/>
        <n v="-425639.0"/>
        <n v="-2385212.0"/>
        <n v="-1557118.0"/>
        <n v="-133754.0"/>
        <n v="-180680.0"/>
        <n v="-333545.0"/>
        <n v="-10.0"/>
        <n v="-134081.0"/>
        <n v="-8672927.0"/>
        <n v="-143625.0"/>
        <n v="-27986.0"/>
        <n v="-387903.0"/>
        <n v="-171184.0"/>
        <n v="-431984.0"/>
        <n v="-1843776.0"/>
        <n v="-7079880.0"/>
        <n v="253.0"/>
        <n v="-2003.0"/>
        <n v="-1059624.0"/>
        <n v="-92527.0"/>
        <n v="-128511.0"/>
        <n v="-327508.0"/>
        <n v="-318285.0"/>
        <n v="-361219.0"/>
        <n v="-638907.0"/>
        <n v="-2068426.0"/>
        <n v="-169970.0"/>
        <n v="-426020.0"/>
        <n v="-990336.0"/>
        <n v="-30841.0"/>
        <n v="-1.3769849E7"/>
        <n v="-537985.0"/>
        <n v="-228990.0"/>
        <n v="-137569.0"/>
        <n v="-71781.0"/>
        <n v="-1285301.0"/>
        <n v="-28428.0"/>
        <n v="-944885.0"/>
        <n v="-506816.0"/>
        <n v="-74993.0"/>
        <n v="-2209950.0"/>
        <n v="-1919839.0"/>
        <n v="-206460.0"/>
        <n v="-97747.0"/>
        <n v="2741505.0"/>
        <n v="-5052633.0"/>
        <n v="-895984.0"/>
        <n v="-5199960.0"/>
        <n v="-93555.0"/>
        <n v="-2839252.0"/>
        <n v="-117067.0"/>
        <n v="-2624485.0"/>
        <n v="-340836.0"/>
        <n v="-452200.0"/>
        <n v="-874828.0"/>
        <n v="-662179.0"/>
        <n v="-1046468.0"/>
        <n v="-2693.0"/>
        <n v="-164025.0"/>
        <n v="-342368.0"/>
        <n v="-2124150.0"/>
        <n v="-1121448.0"/>
        <n v="-629086.0"/>
        <n v="-2479910.0"/>
        <n v="-171360.0"/>
        <n v="-135510.0"/>
        <n v="-51992.0"/>
        <n v="-10160.0"/>
        <n v="-10990.0"/>
        <n v="-2031858.0"/>
        <n v="-47600.0"/>
        <n v="-319967.0"/>
        <n v="-162867.0"/>
        <n v="386.0"/>
        <n v="-902897.0"/>
        <n v="-399700.0"/>
        <n v="-1499980.0"/>
        <n v="-199999.0"/>
        <n v="-390739.0"/>
        <n v="-759194.0"/>
        <n v="-4139940.0"/>
        <n v="-195935.0"/>
        <n v="-5280000.0"/>
        <n v="-1760000.0"/>
        <n v="40.0"/>
        <n v="-851278.0"/>
        <n v="-1486800.0"/>
        <n v="-1499935.0"/>
        <n v="-8201.0"/>
        <n v="-629530.0"/>
        <n v="-494397.0"/>
        <n v="-329509.0"/>
        <n v="-139984.0"/>
        <n v="-1780040.0"/>
        <n v="-251996.0"/>
        <n v="-418342.0"/>
        <n v="-671972.0"/>
        <n v="-2.61681E7"/>
        <n v="-2241729.0"/>
        <n v="-249305.0"/>
        <n v="-5089930.0"/>
        <n v="-229551.0"/>
        <n v="-1368500.0"/>
        <n v="-309967.0"/>
        <n v="-641088.0"/>
        <n v="-40145.0"/>
        <n v="-201740.0"/>
        <n v="-549990.0"/>
        <n v="-1089384.0"/>
        <n v="-273700.0"/>
        <n v="-489075.0"/>
        <n v="-38080.0"/>
        <n v="-144560.0"/>
        <n v="-658982.0"/>
        <n v="-229999.0"/>
        <n v="-235117.0"/>
        <n v="-1855986.0"/>
        <n v="-9.9158291E7"/>
        <n v="-2601581.0"/>
        <n v="9.9158291E7"/>
        <n v="-5859921.0"/>
        <n v="-327373.0"/>
        <n v="-674844.0"/>
        <n v="-331954.0"/>
        <n v="-254092.0"/>
        <n v="-77124.0"/>
        <n v="-2035060.0"/>
        <n v="2035060.0"/>
        <n v="519.0"/>
        <n v="-513310.0"/>
        <n v="-2599980.0"/>
        <n v="-95966.0"/>
        <n v="-140363.0"/>
        <n v="-4070120.0"/>
        <n v="-9770.0"/>
        <n v="-1.2269847E7"/>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351726.0"/>
        <n v="-3964748.0"/>
        <n v="-397748.0"/>
        <n v="-1764306.0"/>
        <n v="-19577.0"/>
        <n v="-1117344.0"/>
        <n v="-839975.0"/>
        <n v="-345927.0"/>
        <n v="-1689174.0"/>
        <n v="-1.0609829E7"/>
        <n v="-1181643.0"/>
        <n v="-3316074.0"/>
        <n v="-571200.0"/>
        <n v="-500000.0"/>
        <n v="500000.0"/>
        <n v="-2559983.0"/>
        <n v="-20706.0"/>
        <n v="-3999920.0"/>
        <n v="-3798520.0"/>
        <n v="-4604590.0"/>
        <n v="-1113.0"/>
        <n v="-453309.0"/>
        <n v="-305654.0"/>
        <n v="-827234.0"/>
        <n v="-3270979.0"/>
        <n v="-1475000.0"/>
        <n v="-254660.0"/>
        <n v="-3305603.0"/>
        <n v="-1138488.0"/>
        <n v="-305134.0"/>
        <n v="-724800.0"/>
        <n v="-374986.0"/>
        <n v="-414175.0"/>
        <n v="-766132.0"/>
        <n v="-5747700.0"/>
        <n v="-2.166422E7"/>
        <n v="-2585092.0"/>
        <n v="-772334.0"/>
        <n v="-98937.0"/>
        <n v="-589050.0"/>
        <n v="-1175944.0"/>
        <n v="-2990000.0"/>
        <n v="-59976.0"/>
        <n v="-5057500.0"/>
        <n v="-2465353.0"/>
        <n v="-3013180.0"/>
        <n v="-3783634.0"/>
        <n v="-3.4514624E7"/>
        <n v="-139944.0"/>
        <n v="-1415.0"/>
        <n v="-2672980.0"/>
        <n v="-1924410.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13165.0"/>
        <n v="-2774912.0"/>
        <n v="-13592.0"/>
        <n v="-558110.0"/>
        <n v="-478036.0"/>
        <n v="-1092901.0"/>
        <n v="-65890.0"/>
        <n v="-169932.0"/>
        <n v="-2319920.0"/>
        <n v="-71924.0"/>
        <n v="-1096476.0"/>
        <n v="-6714137.0"/>
        <n v="1092901.0"/>
        <n v="-2365.0"/>
        <n v="2319920.0"/>
        <n v="-543355.0"/>
        <n v="-1019955.0"/>
        <n v="-2650445.0"/>
        <n v="-1070000.0"/>
        <n v="-202776.0"/>
        <n v="-193054.0"/>
        <n v="-383418.0"/>
        <n v="-807817.0"/>
        <n v="-1535871.0"/>
        <n v="-3763273.0"/>
        <n v="-934011.0"/>
        <n v="-2969268.0"/>
        <n v="-1315652.0"/>
        <n v="-3856.0"/>
        <n v="-1.930384E7"/>
        <n v="-4633384.0"/>
        <n v="-1026120.0"/>
        <n v="-1.149E7"/>
        <n v="-2729860.0"/>
        <n v="-9990000.0"/>
        <n v="-16313.0"/>
        <n v="-1.1832991E7"/>
        <n v="-951942.0"/>
        <n v="-11.0"/>
        <n v="36.0"/>
        <n v="-386443.0"/>
        <n v="-6474553.0"/>
        <n v="-271.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244970.0"/>
        <n v="-1282307.0"/>
        <n v="-95200.0"/>
        <n v="-551980.0"/>
        <n v="-1343976.0"/>
        <n v="-1310.0"/>
        <n v="-32846.0"/>
        <n v="-759935.0"/>
        <n v="-972447.0"/>
        <n v="-420381.0"/>
        <n v="-547400.0"/>
        <n v="-63903.0"/>
        <n v="-2016149.0"/>
        <n v="1.149E7"/>
        <n v="9990000.0"/>
        <n v="-1630300.0"/>
        <n v="-950600.0"/>
        <n v="-659932.0"/>
        <n v="-971577.0"/>
        <n v="-977472.0"/>
        <n v="-62980.0"/>
        <n v="-1106921.0"/>
        <n v="-225799.0"/>
        <n v="-3375.0"/>
        <n v="-14000.0"/>
        <n v="-443094.0"/>
        <n v="-71400.0"/>
        <n v="331980.0"/>
        <n v="-1804940.0"/>
        <n v="-7199940.0"/>
        <n v="-5020277.0"/>
        <n v="1699990.0"/>
        <n v="-1589970.0"/>
        <n v="-2999960.0"/>
        <n v="-121770.0"/>
        <n v="-1423847.0"/>
        <n v="-899907.0"/>
        <n v="1423847.0"/>
        <n v="-378159.0"/>
        <n v="-2584086.0"/>
        <n v="-2803601.0"/>
        <n v="-458979.0"/>
        <n v="-2305644.0"/>
        <n v="-629980.0"/>
        <n v="-683950.0"/>
        <n v="-2789969.0"/>
        <n v="-163377.0"/>
        <n v="-295617.0"/>
        <n v="-5771755.0"/>
        <n v="-8838.0"/>
        <n v="-719200.0"/>
        <n v="-2914727.0"/>
        <n v="-9206611.0"/>
        <n v="-443980.0"/>
        <n v="-772980.0"/>
        <n v="-1847261.0"/>
        <n v="-58500.0"/>
        <n v="-361912.0"/>
        <n v="-704480.0"/>
        <n v="-43771.0"/>
        <n v="-530450.0"/>
        <n v="-299899.0"/>
        <n v="-972768.0"/>
        <n v="-506650.0"/>
        <n v="-121596.0"/>
        <n v="-31981.0"/>
        <n v="-401030.0"/>
        <n v="-2119552.0"/>
        <n v="-276461.0"/>
        <n v="-2843102.0"/>
        <n v="-1111428.0"/>
        <n v="-133280.0"/>
        <n v="-102340.0"/>
        <n v="-64318.0"/>
        <n v="-130279.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1840711.0"/>
        <n v="-2249970.0"/>
        <n v="-817980.0"/>
        <n v="-61565.0"/>
        <n v="-75565.0"/>
        <n v="-324275.0"/>
        <n v="-5040362.0"/>
        <n v="-46980.0"/>
        <n v="-158761.0"/>
        <n v="-143980.0"/>
        <n v="-144980.0"/>
        <n v="-404600.0"/>
        <n v="-30024.0"/>
        <n v="-85442.0"/>
        <n v="-116007.0"/>
        <n v="-1018541.0"/>
        <n v="-849990.0"/>
        <n v="-412894.0"/>
        <n v="-40456.0"/>
        <n v="40456.0"/>
        <n v="-2013371.0"/>
        <n v="2013371.0"/>
        <n v="-280840.0"/>
        <n v="2.0"/>
        <n v="849990.0"/>
        <n v="-2092511.0"/>
        <n v="-2428007.0"/>
        <n v="-71024.0"/>
        <n v="-230826.0"/>
        <n v="-111984.0"/>
        <n v="-1003369.0"/>
        <n v="-481309.0"/>
        <n v="-10700.0"/>
        <n v="-199980.0"/>
        <n v="-273980.0"/>
        <n v="660.0"/>
        <n v="-298590.0"/>
        <n v="-5090507.0"/>
        <n v="-291980.0"/>
        <n v="-3305100.0"/>
        <n v="-1249990.0"/>
        <n v="-165466.0"/>
        <n v="-973932.0"/>
        <n v="-3919960.0"/>
        <n v="-296980.0"/>
        <n v="-722785.0"/>
        <n v="-73990.0"/>
        <n v="-329980.0"/>
        <n v="-887927.0"/>
        <n v="-760980.0"/>
        <n v="-70100.0"/>
        <n v="-999990.0"/>
        <n v="-468773.0"/>
        <n v="-899990.0"/>
        <n v="-396489.0"/>
        <n v="-620620.0"/>
        <n v="-955919.0"/>
        <n v="-2404349.0"/>
        <n v="-336980.0"/>
        <n v="-1021089.0"/>
        <n v="-1503970.0"/>
        <n v="-515980.0"/>
        <n v="-1409100.0"/>
        <n v="-1397001.0"/>
        <n v="-550508.0"/>
        <n v="-1117180.0"/>
        <n v="-656800.0"/>
        <n v="-785400.0"/>
        <n v="-843980.0"/>
        <n v="-1154300.0"/>
        <n v="-902204.0"/>
        <n v="-15756.0"/>
        <n v="-449990.0"/>
        <n v="-382190.0"/>
        <n v="-1909950.0"/>
        <n v="-1290.0"/>
        <n v="-496370.0"/>
        <n v="-225391.0"/>
        <n v="-63036.0"/>
        <n v="-62471.0"/>
        <n v="-2173906.0"/>
        <n v="-1149990.0"/>
        <n v="-1732490.0"/>
        <n v="-6210610.0"/>
        <n v="-43166.0"/>
        <n v="-794980.0"/>
        <n v="38080.0"/>
        <n v="-229263.0"/>
        <n v="-955764.0"/>
        <n v="-35700.0"/>
        <n v="-20230.0"/>
        <n v="-328374.0"/>
        <n v="-112968.0"/>
        <n v="-387942.0"/>
        <n v="-1306.0"/>
        <n v="-87390.0"/>
        <n v="-575895.0"/>
        <n v="-205611.0"/>
        <n v="-178144.0"/>
        <n v="-39700.0"/>
        <n v="-77408.0"/>
        <n v="-73278.0"/>
        <n v="-112500.0"/>
        <n v="-136980.0"/>
        <n v="-48980.0"/>
        <n v="-634980.0"/>
        <n v="-254160.0"/>
        <n v="-363533.0"/>
        <n v="-191980.0"/>
        <n v="-419552.0"/>
        <n v="-602100.0"/>
        <n v="-343980.0"/>
        <n v="-460720.0"/>
        <n v="-270522.0"/>
        <n v="-13841.0"/>
        <n v="-119990.0"/>
        <n v="-18681.0"/>
        <n v="-16126.0"/>
        <n v="-5310830.0"/>
        <n v="-1315693.0"/>
        <n v="-504882.0"/>
        <n v="-636980.0"/>
        <n v="-35980.0"/>
        <n v="314.0"/>
        <n v="307.0"/>
        <n v="-107671.0"/>
        <n v="-171960.0"/>
        <n v="-36089.0"/>
        <n v="-4399961.0"/>
        <n v="-205678.0"/>
        <n v="-338291.0"/>
        <n v="-20792.0"/>
        <n v="36089.0"/>
        <n v="-257040.0"/>
        <n v="-5021800.0"/>
        <n v="-152320.0"/>
        <n v="-33023.0"/>
        <n v="-248246.0"/>
        <n v="-4654671.0"/>
        <n v="-17850.0"/>
        <n v="-856800.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3892.0"/>
        <n v="-718883.0"/>
        <n v="-349989.0"/>
        <n v="96.0"/>
        <n v="-511969.0"/>
        <n v="-1283000.0"/>
        <n v="-300182.0"/>
        <n v="-4094947.0"/>
        <n v="-304640.0"/>
        <n v="-2883206.0"/>
        <n v="-46003.0"/>
        <n v="-458900.0"/>
        <n v="-51961.0"/>
        <n v="51961.0"/>
        <n v="-1.1877314E7"/>
        <n v="-676206.0"/>
        <n v="-507868.0"/>
        <n v="-869970.0"/>
        <n v="-157706.0"/>
        <n v="-304778.0"/>
        <n v="-9738.0"/>
        <n v="-1999200.0"/>
        <n v="-3045425.0"/>
        <n v="-2974462.0"/>
        <n v="-6579941.0"/>
        <n v="-12380.0"/>
        <n v="-496980.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104058.0"/>
        <n v="-129147.0"/>
        <n v="-399469.0"/>
        <n v="-690333.0"/>
        <n v="-56228.0"/>
        <n v="-195800.0"/>
        <n v="-272759.0"/>
        <n v="-2749970.0"/>
        <n v="-483142.0"/>
        <n v="214200.0"/>
        <n v="-5998.0"/>
        <n v="-2338965.0"/>
        <n v="-1359920.0"/>
        <n v="-37227.0"/>
        <n v="-127958.0"/>
        <n v="-422100.0"/>
        <n v="-100229.0"/>
        <n v="-537785.0"/>
        <n v="-231992.0"/>
        <n v="-527980.0"/>
        <n v="-327977.0"/>
        <n v="-189910.0"/>
        <n v="-806.0"/>
        <n v="-770368.0"/>
        <n v="-285898.0"/>
        <n v="-895000.0"/>
        <n v="-1035976.0"/>
        <n v="-2199000.0"/>
        <n v="-176001.0"/>
        <n v="-967979.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241100.0"/>
        <n v="-2419370.0"/>
        <n v="-950881.0"/>
        <n v="-702788.0"/>
        <n v="-395032.0"/>
        <n v="-239454.0"/>
        <n v="-501686.0"/>
        <n v="-19290.0"/>
        <n v="2299000.0"/>
        <n v="-704158.0"/>
        <n v="-448219.0"/>
        <n v="-712491.0"/>
        <n v="-150000.0"/>
        <n v="-3795087.0"/>
        <n v="-11369.0"/>
        <n v="-5519949.0"/>
        <n v="-223968.0"/>
        <n v="-261951.0"/>
        <n v="-42990.0"/>
        <n v="-1678000.0"/>
        <n v="-1329981.0"/>
        <n v="-237491.0"/>
        <n v="1329981.0"/>
        <n v="237490.0"/>
        <n v="-41759.0"/>
        <n v="-1.0"/>
        <n v="-225329.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99014.0"/>
        <n v="-1119980.0"/>
        <n v="-403980.0"/>
        <n v="-294990.0"/>
        <n v="-3280450.0"/>
        <n v="-1200471.0"/>
        <n v="-74080.0"/>
        <n v="294990.0"/>
        <n v="-1154517.0"/>
        <n v="140230.0"/>
        <n v="3406900.0"/>
        <n v="-2151712.0"/>
        <n v="2151712.0"/>
        <n v="-2159501.0"/>
        <n v="-1633614.0"/>
        <n v="-300768.0"/>
        <n v="-311212.0"/>
        <n v="-175858.0"/>
        <n v="39606.0"/>
        <n v="-617574.0"/>
        <n v="-1999979.0"/>
        <n v="-1073591.0"/>
        <n v="-325943.0"/>
        <n v="-229990.0"/>
        <n v="-109991.0"/>
        <n v="-959000.0"/>
        <n v="-477969.0"/>
        <n v="477970.0"/>
        <n v="-24000.0"/>
        <n v="-1311006.0"/>
        <n v="-50520.0"/>
        <n v="-239960.0"/>
        <n v="-206821.0"/>
        <n v="-39606.0"/>
        <n v="-222793.0"/>
        <n v="-5249991.0"/>
        <n v="-1542070.0"/>
        <n v="-3084141.0"/>
        <n v="-1053150.0"/>
        <n v="-205568.0"/>
        <n v="-709980.0"/>
        <n v="709980.0"/>
        <n v="-156542.0"/>
        <n v="-10906.0"/>
        <n v="-45458.0"/>
        <n v="-2261007.0"/>
        <n v="-1430913.0"/>
        <n v="-4827001.0"/>
        <n v="-1048325.0"/>
        <n v="-321592.0"/>
        <n v="-672536.0"/>
        <n v="-975562.0"/>
        <n v="-4626211.0"/>
        <n v="-181960.0"/>
        <n v="-2069949.0"/>
        <n v="2069950.0"/>
        <n v="724112.0"/>
        <n v="-5751381.0"/>
        <n v="-135992.0"/>
        <n v="-59991.0"/>
        <n v="-89993.0"/>
        <n v="-8687.0"/>
        <n v="-1113970.0"/>
        <n v="-137842.0"/>
        <n v="-195453.0"/>
        <n v="-2753449.0"/>
        <n v="-2399950.0"/>
        <n v="-1250016.0"/>
        <n v="-128639.0"/>
        <n v="-217215.0"/>
        <n v="-207448.0"/>
        <n v="-6780301.0"/>
        <n v="-152946.0"/>
        <n v="-1029990.0"/>
        <n v="-150842.0"/>
        <n v="-61759.0"/>
        <n v="-32969.0"/>
        <n v="-453833.0"/>
        <n v="-94423.0"/>
        <n v="-2020111.0"/>
        <n v="-2299980.0"/>
        <n v="-414979.0"/>
        <n v="-1595143.0"/>
        <n v="-528999.0"/>
        <n v="-4357452.0"/>
        <n v="-1565426.0"/>
        <n v="-323934.0"/>
        <n v="-276001.0"/>
        <n v="-1913155.0"/>
        <n v="1316.0"/>
        <n v="-7674710.0"/>
        <n v="-78190.0"/>
        <n v="-2490000.0"/>
        <n v="-1467995.0"/>
        <n v="-80293.0"/>
        <n v="-1400299.0"/>
        <n v="-349777.0"/>
        <n v="-2974923.0"/>
        <n v="-404481.0"/>
        <n v="-799918.0"/>
        <n v="-235620.0"/>
        <n v="-635980.0"/>
        <n v="-809200.0"/>
        <n v="-867109.0"/>
        <n v="-343852.0"/>
        <n v="-221492.0"/>
        <n v="221492.0"/>
        <n v="-938067.0"/>
        <n v="-839000.0"/>
        <n v="-3640.0"/>
        <n v="-251739.0"/>
        <n v="-529990.0"/>
        <n v="-439990.0"/>
        <n v="-172312.0"/>
        <n v="-760236.0"/>
        <n v="-437326.0"/>
        <n v="-4860450.0"/>
        <n v="-112689.0"/>
        <n v="-2158597.0"/>
        <n v="-3480526.0"/>
        <n v="-1.0167761E7"/>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1199958.0"/>
        <n v="-225990.0"/>
        <n v="-609890.0"/>
        <n v="-3915160.0"/>
        <n v="-564967.0"/>
        <n v="-2705911.0"/>
        <n v="2705911.0"/>
        <n v="-23955.0"/>
        <n v="-355470.0"/>
        <n v="-1095798.0"/>
        <n v="-979096.0"/>
        <n v="-739802.0"/>
        <n v="-19990.0"/>
        <n v="-64980.0"/>
        <n v="-328003.0"/>
        <n v="-4378500.0"/>
        <n v="-3726857.0"/>
        <n v="-419174.0"/>
        <n v="-41890.0"/>
        <n v="-549989.0"/>
        <n v="549989.0"/>
        <n v="-86960.0"/>
        <n v="174900.0"/>
        <n v="-171930.0"/>
        <n v="-149071.0"/>
        <n v="-124970.0"/>
        <n v="-1709970.0"/>
        <n v="-659989.0"/>
        <n v="-959990.0"/>
        <n v="-191962.0"/>
        <n v="916300.0"/>
        <n v="-111119.0"/>
        <n v="-105315.0"/>
        <n v="-3815641.0"/>
        <n v="-3659960.0"/>
        <n v="341.0"/>
        <n v="-264738.0"/>
        <n v="-458920.0"/>
        <n v="599900.0"/>
        <n v="-186452.0"/>
        <n v="9990.0"/>
        <n v="-695.0"/>
        <n v="-3410.0"/>
        <n v="-4366260.0"/>
        <n v="-464430.0"/>
        <n v="-3318379.0"/>
        <n v="-189989.0"/>
        <n v="251739.0"/>
        <n v="-519067.0"/>
        <n v="-804980.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226622.0"/>
        <n v="-14328.0"/>
        <n v="-529981.0"/>
        <n v="-499464.0"/>
        <n v="-669990.0"/>
        <n v="-2429970.0"/>
        <n v="-1087990.0"/>
        <n v="-239000.0"/>
        <n v="-123980.0"/>
        <n v="-51591.0"/>
        <n v="-391030.0"/>
        <n v="-686200.0"/>
        <n v="-423801.0"/>
        <n v="-45000.0"/>
        <n v="-16990.0"/>
        <n v="29990.0"/>
        <n v="-68980.0"/>
        <n v="-126021.0"/>
        <n v="-94790.0"/>
        <n v="-274700.0"/>
        <n v="239000.0"/>
        <n v="-118983.0"/>
        <n v="-198989.0"/>
        <n v="-397980.0"/>
        <n v="-387984.0"/>
        <n v="-271320.0"/>
        <n v="17385.0"/>
        <n v="397980.0"/>
        <n v="-956471.0"/>
        <n v="-302201.0"/>
        <n v="-227626.0"/>
        <n v="29832.0"/>
        <n v="-1332324.0"/>
        <n v="-1406370.0"/>
        <n v="-606194.0"/>
        <n v="6725.0"/>
        <n v="1414482.0"/>
        <n v="-1.1676994E8"/>
        <n v="-314990.0"/>
        <n v="-119977.0"/>
        <n v="-2523971.0"/>
        <n v="-175676.0"/>
        <n v="-132970.0"/>
        <n v="-44980.0"/>
        <n v="-1376430.0"/>
        <n v="1376430.0"/>
        <n v="-134961.0"/>
        <n v="-124990.0"/>
        <n v="-883980.0"/>
        <n v="-445981.0"/>
        <n v="-2299210.0"/>
        <n v="-71500.0"/>
        <n v="-256350.0"/>
        <n v="-187990.0"/>
        <n v="41860.0"/>
        <n v="-9133.0"/>
        <n v="-305980.0"/>
        <n v="-266560.0"/>
        <n v="-642354.0"/>
        <n v="-26900.0"/>
        <n v="-284900.0"/>
        <n v="-999517.0"/>
        <n v="-73980.0"/>
        <n v="-198540.0"/>
        <n v="-140375.0"/>
        <n v="-280721.0"/>
        <n v="-2112.0"/>
        <n v="-2793406.0"/>
        <n v="-321603.0"/>
        <n v="-4336489.0"/>
        <n v="45276.0"/>
        <n v="-122928.0"/>
        <n v="-43550.0"/>
        <n v="-2029619.0"/>
        <n v="-1336340.0"/>
        <n v="-411700.0"/>
        <n v="-47675.0"/>
        <n v="-40734.0"/>
        <n v="-155176.0"/>
        <n v="-395173.0"/>
        <n v="198540.0"/>
        <n v="-91242.0"/>
        <n v="-345980.0"/>
        <n v="-246360.0"/>
        <n v="-601769.0"/>
        <n v="-1396104.0"/>
        <n v="-12509.0"/>
        <n v="-6819910.0"/>
        <n v="-37500.0"/>
        <n v="-979990.0"/>
        <n v="979990.0"/>
        <n v="-266268.0"/>
        <n v="-107100.0"/>
        <n v="294.0"/>
        <n v="-354980.0"/>
        <n v="561651.0"/>
        <n v="-295980.0"/>
        <n v="305980.0"/>
        <n v="-411143.0"/>
        <n v="-845863.0"/>
        <n v="-771118.0"/>
        <n v="-434160.0"/>
        <n v="-163980.0"/>
        <n v="-309108.0"/>
        <n v="266268.0"/>
        <n v="-146770.0"/>
        <n v="-227892.0"/>
        <n v="-607659.0"/>
        <n v="-665786.0"/>
        <n v="-238000.0"/>
        <n v="-136850.0"/>
        <n v="136850.0"/>
        <n v="-544163.0"/>
        <n v="-90021.0"/>
        <n v="-595133.0"/>
        <n v="-1539960.0"/>
        <n v="-418609.0"/>
        <n v="-1484637.0"/>
        <n v="1484637.0"/>
        <n v="325783.0"/>
        <n v="175907.0"/>
        <n v="-335980.0"/>
        <n v="-674700.0"/>
        <n v="-75056.0"/>
        <n v="-183177.0"/>
        <n v="-442211.0"/>
        <n v="-8489.0"/>
        <n v="-154360.0"/>
        <n v="-121380.0"/>
        <n v="-5040.0"/>
        <n v="-2490882.0"/>
        <n v="2490882.0"/>
        <n v="-31950.0"/>
        <n v="-27730.0"/>
        <n v="-101150.0"/>
        <n v="-20990.0"/>
        <n v="-152796.0"/>
        <n v="-93945.0"/>
        <n v="183177.0"/>
        <n v="-460000.0"/>
        <n v="66.0"/>
        <n v="-641796.0"/>
        <n v="-98792.0"/>
        <n v="-222200.0"/>
        <n v="-178474.0"/>
        <n v="-140420.0"/>
        <n v="171845.0"/>
        <n v="-132898.0"/>
        <n v="-566440.0"/>
        <n v="-2249979.0"/>
        <n v="-17961.0"/>
        <n v="-909876.0"/>
        <n v="-330177.0"/>
        <n v="-1029250.0"/>
        <n v="-489970.0"/>
        <n v="-84001.0"/>
        <n v="-303186.0"/>
        <n v="-5073441.0"/>
        <n v="-60.0"/>
        <n v="-293980.0"/>
        <n v="-202300.0"/>
        <n v="-160888.0"/>
        <n v="-4461261.0"/>
        <n v="-280600.0"/>
        <n v="-699980.0"/>
        <n v="166731.0"/>
        <n v="-285480.0"/>
        <n v="-83480.0"/>
        <n v="280600.0"/>
        <n v="-7700.0"/>
        <n v="-112212.0"/>
        <n v="-25990.0"/>
        <n v="-4889960.0"/>
        <n v="-17418.0"/>
        <n v="-96985.0"/>
        <n v="97867.0"/>
        <n v="-337884.0"/>
        <n v="15000.0"/>
        <n v="-106015.0"/>
        <n v="-80373.0"/>
        <n v="89161.0"/>
        <n v="-110420.0"/>
        <n v="-29450.0"/>
        <n v="-36370.0"/>
        <n v="-3808000.0"/>
        <n v="-80896.0"/>
        <n v="-862679.0"/>
        <n v="80896.0"/>
        <n v="-807936.0"/>
        <n v="-3137569.0"/>
        <n v="-24150.0"/>
        <n v="-85656.0"/>
        <n v="-2851780.0"/>
        <n v="154858.0"/>
        <n v="-33980.0"/>
        <n v="-49338.0"/>
        <n v="-103920.0"/>
        <n v="-63550.0"/>
        <n v="-195950.0"/>
        <n v="-1195960.0"/>
        <n v="-199975.0"/>
        <n v="-99584.0"/>
        <n v="-8480.0"/>
        <n v="-329226.0"/>
        <n v="-14270.0"/>
        <n v="103920.0"/>
        <n v="-19640.0"/>
        <n v="-640980.0"/>
        <n v="-53550.0"/>
        <n v="-22384.0"/>
        <n v="-19980.0"/>
        <n v="-681275.0"/>
        <n v="-108465.0"/>
        <n v="-61800.0"/>
        <n v="-740830.0"/>
        <n v="-44769.0"/>
        <n v="-323761.0"/>
        <n v="-1413575.0"/>
        <n v="-6018431.0"/>
        <n v="142911.0"/>
        <n v="-346209.0"/>
        <n v="-233200.0"/>
        <n v="-3281.0"/>
        <n v="-503903.0"/>
        <n v="-3821771.0"/>
        <n v="-1.00016E7"/>
        <n v="-159992.0"/>
        <n v="-339980.0"/>
        <n v="-1449607.0"/>
        <n v="-2914836.0"/>
        <n v="-503472.0"/>
        <n v="1493060.0"/>
        <n v="-178475.0"/>
        <n v="-1360521.0"/>
        <n v="-12544.0"/>
        <n v="-29990.0"/>
        <n v="-1942450.0"/>
        <n v="-21813.0"/>
        <n v="-12735.0"/>
        <n v="-1089620.0"/>
        <n v="25996.0"/>
        <n v="-27965.0"/>
        <n v="-2027571.0"/>
        <n v="-1425890.0"/>
        <n v="-1539130.0"/>
        <n v="-135806.0"/>
        <n v="-652163.0"/>
        <n v="-434350.0"/>
        <n v="-79160.0"/>
        <n v="-90799.0"/>
        <n v="-1072612.0"/>
        <n v="-112330.0"/>
        <n v="-1373462.0"/>
        <n v="-1746650.0"/>
        <n v="-1.6091643E7"/>
        <n v="-240965.0"/>
        <n v="-207499.0"/>
        <n v="-239483.0"/>
        <n v="-357439.0"/>
        <n v="-276665.0"/>
        <n v="-176266.0"/>
        <n v="-257291.0"/>
        <n v="-173980.0"/>
        <n v="-9959.0"/>
        <n v="-129472.0"/>
        <n v="-180080.0"/>
        <n v="-3084569.0"/>
        <n v="10990.0"/>
        <n v="-23800.0"/>
        <n v="-381399.0"/>
        <n v="-75951.0"/>
        <n v="-161491.0"/>
        <n v="-130980.0"/>
        <n v="-20160.0"/>
        <n v="1212910.0"/>
        <n v="1469952.0"/>
        <n v="4150147.0"/>
        <n v="2969502.0"/>
        <n v="-1131.0"/>
        <n v="-521102.0"/>
        <n v="-2358925.0"/>
        <n v="-85561.0"/>
        <n v="-70805.0"/>
        <n v="-678910.0"/>
        <n v="-490451.0"/>
        <n v="-223980.0"/>
        <n v="-339882.0"/>
        <n v="-87016.0"/>
        <n v="-551620.0"/>
        <n v="-1.013309E7"/>
        <n v="-3781076.0"/>
        <n v="-223984.0"/>
        <n v="-2396850.0"/>
        <n v="-255794.0"/>
        <n v="2396850.0"/>
        <n v="-1648990.0"/>
        <n v="-983936.0"/>
        <n v="-3188372.0"/>
        <n v="-2386181.0"/>
        <n v="-2098970.0"/>
        <n v="384797.0"/>
        <n v="-1007065.0"/>
        <n v="-2133979.0"/>
        <n v="-423952.0"/>
        <n v="-139656.0"/>
        <n v="-179621.0"/>
        <n v="-151939.0"/>
        <n v="-4313225.0"/>
        <n v="-2779999.0"/>
        <n v="-559980.0"/>
        <n v="-12776.0"/>
        <n v="-140034.0"/>
        <n v="-360884.0"/>
        <n v="-388867.0"/>
        <n v="-170000.0"/>
        <n v="-819780.0"/>
        <n v="-1057980.0"/>
        <n v="-951910.0"/>
        <n v="-4000.0"/>
        <n v="-3797971.0"/>
        <n v="191897.0"/>
        <n v="2997.0"/>
        <n v="-179901.0"/>
        <n v="9000.0"/>
        <n v="179901.0"/>
        <n v="-296107.0"/>
        <n v="-111941.0"/>
        <n v="-47185.0"/>
        <n v="144918.0"/>
        <n v="36979.0"/>
        <n v="-36979.0"/>
        <n v="-143966.0"/>
        <n v="-101980.0"/>
        <n v="-655968.0"/>
        <n v="5047295.0"/>
        <n v="4895010.0"/>
        <n v="-1361797.0"/>
        <n v="-1971229.0"/>
        <n v="-403098.0"/>
        <n v="-1098753.0"/>
        <n v="-6130361.0"/>
        <n v="1610077.0"/>
        <n v="1701987.0"/>
        <n v="-295120.0"/>
        <n v="-1009120.0"/>
        <n v="-214200.0"/>
        <n v="859439.0"/>
        <n v="920584.0"/>
        <n v="-73066.0"/>
        <n v="-346528.0"/>
        <n v="839459.0"/>
        <n v="2711717.0"/>
        <n v="-416047.0"/>
        <n v="20840.0"/>
        <n v="-1288652.0"/>
        <n v="-24606.0"/>
        <n v="-8634688.0"/>
        <n v="-58262.0"/>
        <n v="-54329.0"/>
        <n v="-303450.0"/>
        <n v="-295000.0"/>
        <n v="-3533072.0"/>
        <n v="-1872258.0"/>
        <n v="-1232865.0"/>
        <n v="-1410000.0"/>
        <n v="-1171569.0"/>
        <n v="-1888267.0"/>
        <n v="1869003.0"/>
        <n v="561701.0"/>
        <n v="-1357623.0"/>
        <n v="-2549203.0"/>
        <n v="-1427624.0"/>
        <n v="-1754955.0"/>
        <n v="-7999.0"/>
        <n v="-1611687.0"/>
        <n v="-556717.0"/>
        <n v="-27643.0"/>
        <n v="-1998615.0"/>
        <n v="-17002.0"/>
        <n v="-39990.0"/>
        <n v="2755197.0"/>
        <n v="-456980.0"/>
        <n v="-180057.0"/>
        <n v="-617398.0"/>
        <n v="-869990.0"/>
        <n v="-3300620.0"/>
        <n v="468850.0"/>
        <n v="183980.0"/>
        <n v="-25520.0"/>
        <n v="-48966.0"/>
        <n v="-4287361.0"/>
        <n v="-1.2483223E7"/>
        <n v="-535980.0"/>
        <n v="-3008764.0"/>
        <n v="-171919.0"/>
        <n v="-22512.0"/>
        <n v="-430001.0"/>
        <n v="1932997.0"/>
        <n v="-7572.0"/>
        <n v="-33832.0"/>
        <n v="-7440801.0"/>
        <n v="-5785479.0"/>
        <n v="315540.0"/>
        <n v="-60000.0"/>
        <n v="895348.0"/>
        <n v="89990.0"/>
        <n v="-76250.0"/>
        <n v="-2820000.0"/>
        <n v="-6557123.0"/>
        <n v="-3405647.0"/>
        <n v="-394193.0"/>
        <n v="457860.0"/>
        <n v="519990.0"/>
        <n v="174431.0"/>
        <n v="-90960.0"/>
        <n v="-326470.0"/>
        <n v="-44800.0"/>
        <n v="-373980.0"/>
        <n v="-640735.0"/>
        <n v="2981464.0"/>
        <n v="-529550.0"/>
        <n v="-373990.0"/>
        <n v="-1388477.0"/>
        <n v="-949990.0"/>
        <n v="-110450.0"/>
        <n v="-1517250.0"/>
        <n v="-149900.0"/>
        <n v="149900.0"/>
        <n v="-247496.0"/>
        <n v="-113800.0"/>
        <n v="-440299.0"/>
        <n v="-470038.0"/>
        <n v="-2045241.0"/>
        <n v="176293.0"/>
        <n v="-4808491.0"/>
        <n v="-1009970.0"/>
        <n v="-844046.0"/>
        <n v="-23993.0"/>
        <n v="1615779.0"/>
        <n v="-37471.0"/>
        <n v="-1399979.0"/>
        <n v="-1124379.0"/>
        <n v="-1122468.0"/>
        <n v="-287885.0"/>
        <n v="-3356163.0"/>
        <n v="-1707540.0"/>
        <n v="-8715404.0"/>
        <n v="-1537341.0"/>
        <n v="-80000.0"/>
        <n v="-585795.0"/>
        <n v="-7494593.0"/>
        <n v="865506.0"/>
        <n v="-283980.0"/>
        <n v="-1175225.0"/>
        <n v="-106395.0"/>
        <n v="-569689.0"/>
        <n v="373853.0"/>
        <n v="-3551760.0"/>
        <n v="3356163.0"/>
        <n v="-229970.0"/>
        <n v="-1100435.0"/>
        <n v="-241679.0"/>
        <n v="470038.0"/>
        <n v="373980.0"/>
        <n v="328389.0"/>
        <n v="21420.0"/>
        <n v="-5877842.0"/>
        <n v="-8682.0"/>
        <n v="-1339432.0"/>
        <n v="288832.0"/>
        <n v="31980.0"/>
        <n v="-385790.0"/>
        <n v="-63980.0"/>
        <n v="-198400.0"/>
        <n v="-606900.0"/>
        <n v="-4990.0"/>
        <n v="-1441743.0"/>
        <n v="-590428.0"/>
        <n v="-346879.0"/>
        <n v="-58023.0"/>
        <n v="-158384.0"/>
        <n v="1985887.0"/>
        <n v="859418.0"/>
        <n v="-27390.0"/>
        <n v="-1949656.0"/>
        <n v="-1964888.0"/>
        <n v="-471169.0"/>
        <n v="1289160.0"/>
        <n v="-457099.0"/>
        <n v="-886808.0"/>
        <n v="-259990.0"/>
        <n v="-278390.0"/>
        <n v="-249240.0"/>
        <n v="-897010.0"/>
        <n v="-1901180.0"/>
        <n v="-468622.0"/>
        <n v="-158820.0"/>
        <n v="3418144.0"/>
        <n v="1388397.0"/>
        <n v="-421393.0"/>
        <n v="-1714014.0"/>
        <n v="-26366.0"/>
        <n v="-23748.0"/>
        <n v="-14539.0"/>
        <n v="-1877872.0"/>
        <n v="346879.0"/>
        <n v="8682.0"/>
        <n v="-99979.0"/>
        <n v="-158980.0"/>
        <n v="-183900.0"/>
        <n v="183900.0"/>
        <n v="-349574.0"/>
        <n v="-1315681.0"/>
        <n v="1395170.0"/>
        <n v="129010.0"/>
        <n v="-85342.0"/>
        <n v="-598980.0"/>
        <n v="-248935.0"/>
        <n v="-506940.0"/>
        <n v="-59980.0"/>
        <n v="6424.0"/>
        <n v="-12842.0"/>
        <n v="-1900003.0"/>
        <n v="-633980.0"/>
        <n v="579991.0"/>
        <n v="-540.0"/>
        <n v="60008.0"/>
        <n v="-3513.0"/>
        <n v="-287760.0"/>
        <n v="-326980.0"/>
        <n v="-9729.0"/>
        <n v="-6000.0"/>
        <n v="-27230.0"/>
        <n v="-922250.0"/>
        <n v="-1359897.0"/>
        <n v="4822916.0"/>
        <n v="-979900.0"/>
        <n v="33327.0"/>
        <n v="-590000.0"/>
        <n v="-311500.0"/>
        <n v="-162780.0"/>
        <n v="-361689.0"/>
        <n v="-29738.0"/>
        <n v="-1263970.0"/>
        <n v="-26985.0"/>
        <n v="-279941.0"/>
        <n v="-542970.0"/>
        <n v="-7800.0"/>
        <n v="-1374980.0"/>
        <n v="-57881.0"/>
        <n v="-85374.0"/>
        <n v="77124.0"/>
        <n v="-466388.0"/>
        <n v="-5.0"/>
        <n v="-571350.0"/>
        <n v="-1610314.0"/>
        <n v="-1935867.0"/>
        <n v="1935867.0"/>
        <n v="571350.0"/>
        <n v="-1400990.0"/>
        <n v="-91957.0"/>
        <n v="-1782000.0"/>
        <n v="-83300.0"/>
        <n v="2199000.0"/>
        <n v="-2739742.0"/>
        <n v="-1.0111143E7"/>
        <n v="-18654.0"/>
        <n v="-45990.0"/>
        <n v="-1500.0"/>
        <n v="-1475814.0"/>
        <n v="-4734713.0"/>
        <n v="-9618.0"/>
        <n v="-8173402.0"/>
        <n v="8173402.0"/>
        <n v="-31333.0"/>
        <n v="-36300.0"/>
        <n v="-94141.0"/>
        <n v="31333.0"/>
        <n v="36300.0"/>
        <n v="-684919.0"/>
        <n v="-3051148.0"/>
        <n v="-248715.0"/>
        <n v="-61856.0"/>
        <n v="-950590.0"/>
        <n v="-2599961.0"/>
        <n v="-289427.0"/>
        <n v="-294360.0"/>
        <n v="-3674972.0"/>
        <n v="-305990.0"/>
        <n v="-53980.0"/>
        <n v="1315681.0"/>
        <n v="-319853.0"/>
        <n v="319853.0"/>
        <n v="135580.0"/>
        <n v="209970.0"/>
        <n v="-1082648.0"/>
        <n v="-300926.0"/>
        <n v="319967.0"/>
        <n v="-3.0"/>
        <n v="-89271.0"/>
        <n v="-383859.0"/>
        <n v="1569947.0"/>
        <n v="1000.0"/>
        <n v="500.0"/>
        <n v="-533120.0"/>
        <n v="-51884.0"/>
        <n v="-493680.0"/>
        <n v="-98790.0"/>
        <n v="-320747.0"/>
        <n v="-174331.0"/>
        <n v="-722980.0"/>
        <n v="-719673.0"/>
        <n v="-377859.0"/>
        <n v="-1653940.0"/>
        <n v="-3371437.0"/>
        <n v="30464.0"/>
        <n v="38818.0"/>
        <n v="2933950.0"/>
        <n v="-2730118.0"/>
        <n v="230850.0"/>
        <n v="-53981.0"/>
        <n v="53981.0"/>
        <n v="-105710.0"/>
        <n v="-113539.0"/>
        <n v="396.0"/>
        <n v="-74490.0"/>
        <n v="-98360.0"/>
        <n v="-571590.0"/>
        <n v="98790.0"/>
        <n v="-165919.0"/>
        <n v="-727980.0"/>
        <n v="-119.0"/>
        <n v="14193.0"/>
        <n v="-3225961.0"/>
        <n v="8.0"/>
        <n v="-184025.0"/>
        <n v="-170989.0"/>
        <n v="-1711420.0"/>
        <n v="-231880.0"/>
        <n v="-157980.0"/>
        <n v="-509940.0"/>
        <n v="-23205.0"/>
        <n v="-163968.0"/>
        <n v="163968.0"/>
        <n v="-84990.0"/>
        <n v="-107695.0"/>
        <n v="-17289.0"/>
        <n v="33257.0"/>
        <n v="-3230832.0"/>
        <n v="-327831.0"/>
        <n v="-152980.0"/>
        <n v="-67480.0"/>
        <n v="-34650.0"/>
        <n v="-51949.0"/>
        <n v="-405990.0"/>
        <n v="-1071000.0"/>
        <n v="-143960.0"/>
        <n v="-3599524.0"/>
        <n v="3599524.0"/>
        <n v="-1362550.0"/>
        <n v="-1199984.0"/>
        <n v="-13691.0"/>
        <n v="-1309000.0"/>
        <n v="799991.0"/>
        <n v="-594810.0"/>
        <n v="-93010.0"/>
        <n v="-5990.0"/>
        <n v="-1253980.0"/>
        <n v="7800.0"/>
        <n v="20000.0"/>
        <n v="660282.0"/>
        <n v="-491946.0"/>
        <n v="-6990.0"/>
        <n v="-5236.0"/>
        <n v="-107461.0"/>
        <n v="-5981.0"/>
        <n v="-3496.0"/>
        <n v="5981.0"/>
        <n v="610696.0"/>
        <n v="-93392.0"/>
        <n v="-46696.0"/>
        <n v="94176.0"/>
        <n v="47088.0"/>
        <n v="1745.0"/>
        <n v="171274.0"/>
        <n v="-223979.0"/>
        <n v="-629991.0"/>
        <n v="-17731.0"/>
        <n v="-519990.0"/>
        <n v="-107699.0"/>
        <n v="107699.0"/>
        <n v="-101941.0"/>
        <n v="-39981.0"/>
        <n v="-14970.0"/>
        <n v="-86883.0"/>
        <n v="-156980.0"/>
        <n v="-428281.0"/>
        <n v="-117810.0"/>
        <n v="-1329990.0"/>
        <n v="-308970.0"/>
        <n v="10030.0"/>
        <n v="1953.0"/>
        <n v="1433.0"/>
        <n v="-4118203.0"/>
        <n v="4118203.0"/>
        <n v="208374.0"/>
        <n v="-470978.0"/>
        <n v="-27018.0"/>
        <n v="-3149972.0"/>
        <n v="-911990.0"/>
        <n v="-130500.0"/>
        <n v="635778.0"/>
        <n v="304327.0"/>
        <n v="-22171.0"/>
        <n v="73440.0"/>
        <n v="7610.0"/>
        <n v="36660.0"/>
        <n v="24352.0"/>
        <n v="1169990.0"/>
        <n v="31850.0"/>
        <n v="-53149.0"/>
        <n v="-158968.0"/>
        <n v="1269738.0"/>
        <n v="3069871.0"/>
        <n v="-2618000.0"/>
        <n v="1344971.0"/>
        <n v="-54056.0"/>
        <n v="-689991.0"/>
        <n v="-1583980.0"/>
        <n v="-1579989.0"/>
        <n v="152308.0"/>
        <n v="-1169990.0"/>
        <n v="-1366989.0"/>
        <n v="1366989.0"/>
        <n v="-351660.0"/>
        <n v="-717930.0"/>
        <n v="8171.0"/>
        <n v="1256640.0"/>
        <n v="-566225.0"/>
        <n v="-209940.0"/>
        <n v="-6.0"/>
        <n v="-188520.0"/>
        <n v="426062.0"/>
        <n v="14880.0"/>
        <n v="499990.0"/>
        <n v="-1035490.0"/>
        <n v="-205608.0"/>
        <n v="205608.0"/>
        <n v="-116071.0"/>
        <n v="17235.0"/>
        <n v="3019399.0"/>
        <n v="-2490188.0"/>
        <n v="150245.0"/>
        <n v="-4474174.0"/>
        <n v="-1976085.0"/>
        <n v="1976085.0"/>
        <n v="-192900.0"/>
        <n v="192900.0"/>
        <n v="28000.0"/>
        <n v="-5001.0"/>
        <n v="46324.0"/>
        <n v="99570.0"/>
        <n v="-1831813.0"/>
        <n v="3225007.0"/>
        <n v="1831813.0"/>
        <n v="-4814830.0"/>
        <n v="4814830.0"/>
        <n v="64986.0"/>
        <n v="58523.0"/>
        <n v="-959300.0"/>
        <n v="5.0"/>
        <n v="1009670.0"/>
        <n v="729980.0"/>
        <n v="-1.9236422E7"/>
        <n v="706151.0"/>
        <n v="-970802.0"/>
        <n v="970802.0"/>
        <n v="332035.0"/>
        <n v="849980.0"/>
        <n v="1019954.0"/>
        <n v="959300.0"/>
        <n v="-46519.0"/>
        <n v="-627461.0"/>
        <n v="-2257304.0"/>
        <n v="-69901.0"/>
        <n v="749990.0"/>
        <n v="-4388951.0"/>
        <n v="4388951.0"/>
        <n v="5990.0"/>
        <n v="-21420.0"/>
        <n v="503973.0"/>
        <n v="298980.0"/>
        <n v="254992.0"/>
        <n v="3989.0"/>
        <n v="70.0"/>
        <n v="367521.0"/>
        <n v="-367522.0"/>
        <n v="399727.0"/>
        <n v="2.1100374E7"/>
        <n v="15186.0"/>
        <n v="-6447206.0"/>
        <n v="6447206.0"/>
        <n v="-1531073.0"/>
        <n v="119992.0"/>
        <n v="524963.0"/>
        <n v="-345433.0"/>
        <n v="-10770.0"/>
        <n v="-5639886.0"/>
        <n v="5639886.0"/>
        <n v="7094.0"/>
        <n v="82931.0"/>
        <n v="-26276.0"/>
        <n v="26276.0"/>
        <n v="10.0"/>
        <n v="1303158.0"/>
        <n v="-1.4655493E7"/>
        <n v="-239904.0"/>
        <n v="239904.0"/>
        <n v="252054.0"/>
        <n v="1.4655493E7"/>
        <n v="345433.0"/>
        <n v="81040.0"/>
        <n v="-270.0"/>
        <n v="1765.0"/>
        <n v="18700.0"/>
        <n v="27782.0"/>
        <n v="-894390.0"/>
        <n v="-6444885.0"/>
        <n v="1.9326402E7"/>
        <n v="-19960.0"/>
        <n v="1531073.0"/>
        <n v="-267977.0"/>
        <n v="-207539.0"/>
        <n v="179900.0"/>
        <n v="-116135.0"/>
        <n v="-6066403.0"/>
        <n v="6066403.0"/>
        <n v="412119.0"/>
        <n v="18980.0"/>
        <n v="309980.0"/>
        <n v="149990.0"/>
        <n v="-37.0"/>
        <n v="969970.0"/>
        <n v="209990.0"/>
        <n v="1298928.0"/>
        <n v="-2236587.0"/>
        <n v="2236587.0"/>
        <n v="22460.0"/>
        <n v="3169.0"/>
        <n v="188901.0"/>
        <n v="-1560.0"/>
        <n v="-247520.0"/>
        <n v="-244153.0"/>
        <n v="-379848.0"/>
        <n v="-209440.0"/>
        <n v="2120735.0"/>
        <n v="3999.0"/>
        <n v="-95000.0"/>
        <n v="95000.0"/>
        <n v="1649968.0"/>
        <n v="-423640.0"/>
        <n v="299809.0"/>
        <n v="194876.0"/>
        <n v="-164625.0"/>
        <n v="565880.0"/>
        <n v="-456900.0"/>
        <n v="-696650.0"/>
        <n v="-35630.0"/>
        <n v="263940.0"/>
        <n v="188970.0"/>
        <n v="105.0"/>
        <n v="3990.0"/>
        <n v="35630.0"/>
        <n v="1238350.0"/>
        <n v="-1079519.0"/>
        <n v="-286093.0"/>
        <n v="696650.0"/>
        <n v="-221476.0"/>
        <n v="18156.0"/>
        <n v="221476.0"/>
        <n v="90.0"/>
        <n v="11787.0"/>
        <n v="803980.0"/>
        <n v="-679413.0"/>
        <n v="-1113056.0"/>
        <n v="164625.0"/>
        <n v="679414.0"/>
        <n v="9604471.0"/>
        <n v="1113056.0"/>
        <n v="227977.0"/>
        <n v="-2.0"/>
        <n v="529990.0"/>
        <n v="1275742.0"/>
        <n v="-155990.0"/>
        <n v="-415980.0"/>
        <n v="4990.0"/>
        <n v="-1008961.0"/>
        <n v="-53943.0"/>
        <n v="481.0"/>
        <n v="-2048073.0"/>
        <n v="-361165.0"/>
        <n v="2048073.0"/>
        <n v="361165.0"/>
        <n v="589060.0"/>
        <n v="29350.0"/>
        <n v="-271840.0"/>
        <n v="269843.0"/>
        <n v="-269843.0"/>
        <n v="-127300.0"/>
        <n v="-584.0"/>
        <n v="-139990.0"/>
        <n v="-967501.0"/>
        <n v="80000.0"/>
        <n v="-28003.0"/>
        <n v="-7000.0"/>
        <n v="759601.0"/>
        <n v="-204990.0"/>
        <n v="153980.0"/>
        <n v="204990.0"/>
        <n v="-290000.0"/>
        <n v="-570000.0"/>
        <n v="570000.0"/>
        <n v="-203980.0"/>
        <n v="64591.0"/>
        <n v="203980.0"/>
        <n v="-514980.0"/>
        <n v="-287985.0"/>
        <n v="-90475.0"/>
        <n v="-722241.0"/>
        <n v="514980.0"/>
        <n v="90475.0"/>
        <n v="722241.0"/>
        <n v="189900.0"/>
        <n v="-1231869.0"/>
        <n v="30000.0"/>
        <n v="569700.0"/>
        <n v="30.0"/>
        <n v="6.0"/>
        <n v="1231869.0"/>
        <n v="-3186166.0"/>
        <n v="-1040000.0"/>
        <n v="3186166.0"/>
        <n v="1040000.0"/>
        <n v="102.0"/>
        <n v="1279833.0"/>
        <n v="-1164970.0"/>
        <n v="-138823.0"/>
        <n v="138823.0"/>
        <n v="1099990.0"/>
        <n v="13841.0"/>
        <n v="-154950.0"/>
        <n v="-300000.0"/>
        <n v="-1950001.0"/>
        <n v="1950001.0"/>
        <n v="-49990.0"/>
        <n v="-312000.0"/>
        <n v="79992.0"/>
        <n v="-26300.0"/>
        <n v="49990.0"/>
        <n v="1619449.0"/>
        <n v="-471980.0"/>
        <n v="-189900.0"/>
        <n v="-133541.0"/>
        <n v="949989.0"/>
        <n v="-703980.0"/>
        <n v="253970.0"/>
        <n v="269990.0"/>
        <n v="-347980.0"/>
        <n v="-154000.0"/>
        <n v="471980.0"/>
        <n v="-164793.0"/>
        <n v="137.0"/>
        <n v="399950.0"/>
        <n v="1835880.0"/>
        <n v="-1855564.0"/>
        <n v="-1775870.0"/>
        <n v="762976.0"/>
        <n v="493823.0"/>
        <n v="598765.0"/>
        <n v="-1279833.0"/>
        <n v="-130331.0"/>
        <n v="35993.0"/>
        <n v="4791001.0"/>
        <n v="-35993.0"/>
        <n v="-190400.0"/>
        <n v="369990.0"/>
        <n v="305950.0"/>
        <n v="82900.0"/>
        <n v="-82900.0"/>
        <n v="-66979.0"/>
        <n v="3000.0"/>
        <n v="-496990.0"/>
        <n v="-175980.0"/>
        <n v="201.0"/>
        <n v="105419.0"/>
        <n v="-16080.0"/>
        <n v="-75220.0"/>
        <n v="-2080215.0"/>
        <n v="147820.0"/>
        <n v="3206704.0"/>
        <n v="-269875.0"/>
        <n v="-812440.0"/>
        <n v="-317981.0"/>
        <n v="504003.0"/>
        <n v="1020720.0"/>
        <n v="203416.0"/>
        <n v="-83227.0"/>
        <n v="-1080660.0"/>
        <n v="-1161330.0"/>
        <n v="9466883.0"/>
        <n v="405763.0"/>
        <n v="-414475.0"/>
        <n v="875928.0"/>
        <n v="106806.0"/>
        <n v="41716.0"/>
        <n v="879821.0"/>
        <n v="-739598.0"/>
        <n v="-689468.0"/>
        <n v="6000.0"/>
        <n v="144844.0"/>
        <n v="-1255361.0"/>
        <n v="-41364.0"/>
        <n v="-500020.0"/>
        <n v="80.0"/>
        <n v="441590.0"/>
        <n v="49.0"/>
        <n v="-276209.0"/>
        <n v="-621469.0"/>
        <n v="-5485863.0"/>
        <n v="-275000.0"/>
        <n v="275000.0"/>
        <n v="-53592.0"/>
        <n v="-1383970.0"/>
        <n v="154000.0"/>
        <n v="-1305940.0"/>
        <n v="1305940.0"/>
        <n v="-1399960.0"/>
        <n v="1399960.0"/>
        <n v="-1105267.0"/>
        <n v="110941.0"/>
        <n v="194582.0"/>
        <n v="-3544678.0"/>
        <n v="-236180.0"/>
        <n v="-841502.0"/>
        <n v="3798367.0"/>
        <n v="181720.0"/>
        <n v="-174242.0"/>
        <n v="-9000.0"/>
        <n v="-3081064.0"/>
        <n v="-322980.0"/>
        <n v="-318920.0"/>
        <n v="53592.0"/>
        <n v="-1762569.0"/>
        <n v="-4075815.0"/>
        <n v="-3373214.0"/>
        <n v="270.0"/>
        <n v="151992.0"/>
        <n v="148980.0"/>
        <n v="-148980.0"/>
        <n v="-1782813.0"/>
        <n v="-2475720.0"/>
        <n v="-2731074.0"/>
        <n v="-749970.0"/>
        <n v="457.0"/>
        <n v="-248975.0"/>
        <n v="-533633.0"/>
        <n v="-862798.0"/>
        <n v="-1443869.0"/>
        <n v="188244.0"/>
        <n v="330908.0"/>
        <n v="-547050.0"/>
        <n v="-169480.0"/>
        <n v="-179486.0"/>
        <n v="-2728399.0"/>
        <n v="-2120543.0"/>
        <n v="169480.0"/>
        <n v="-4047461.0"/>
        <n v="-33986.0"/>
        <n v="-179744.0"/>
        <n v="3325097.0"/>
        <n v="271979.0"/>
        <n v="-880243.0"/>
        <n v="-7595.0"/>
        <n v="-147942.0"/>
        <n v="-143970.0"/>
        <n v="-39258.0"/>
        <n v="-647848.0"/>
        <n v="1040402.0"/>
        <n v="9500.0"/>
        <n v="-131970.0"/>
        <n v="-223930.0"/>
        <n v="-330000.0"/>
        <n v="10490.0"/>
        <n v="-2380000.0"/>
        <n v="400.0"/>
        <n v="776980.0"/>
        <n v="223930.0"/>
      </sharedItems>
    </cacheField>
    <cacheField name="vencimiento2" databaseField="0">
      <fieldGroup base="6">
        <rangePr autoStart="0" autoEnd="0" groupBy="years" startDate="2020-12-24T00:00:00Z" endDate="2026-05-11T00:00:00Z"/>
        <groupItems>
          <s v="&lt;12/24/20"/>
          <s v="120"/>
          <s v="121"/>
          <s v="122"/>
          <s v="123"/>
          <s v="124"/>
          <s v="125"/>
          <s v="126"/>
          <s v="&gt;05/11/26"/>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6375" sheet="Libredte"/>
  </cacheSource>
  <cacheFields>
    <cacheField name="Empresa" numFmtId="0">
      <sharedItems>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 LE CO"/>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constructora arky ltda"/>
        <s v="SAN ANTONIO TERMINAL INTERNACIONAL S A"/>
        <s v="FERRETERÃA HAMBURGO SPA"/>
        <s v="ECOTRANS SPA"/>
        <s v="INDIGAS SPA"/>
        <s v="TECH BOX SPA"/>
        <s v="IX COMERCIO CHILE SPA"/>
        <s v="COMERCIAL   ESTELLA  SPA"/>
        <s v="COMERCIALIZADORA E IMPORTADORA EL IMPERIO SPA"/>
        <s v="IMPORTADORA BPK LIMITADA"/>
        <s v="INVERSIONES INVERTIR SPA"/>
        <s v="GLOBAL KERRY SPA"/>
        <s v="SOCIEDAD COMERCIAL INFOSTORE LIMITADA"/>
        <s v="XIAOMI TECHNOLOGY CHILE SPA"/>
        <s v="BICE VIDA COMPAÃƒ'IA DE SEGUROS S.A."/>
        <s v="CERCANO SA"/>
        <s v="MXNS Chile"/>
        <s v="DP SISTEMAS Y AUTOMATIZACIONES SPA"/>
        <s v="MAIGAS COMERCIAL SA"/>
        <s v="JONATHAN FERNANDO ACEVEDO ROJAS"/>
        <s v="GRUPO AVEXA SPA"/>
        <s v="LE BISTROT DU VIET NAM LIMITADA"/>
        <s v="SERVICIOS FELLAY Y AMENABAR LTDA"/>
        <s v="MATRIZ IDEAS S.A."/>
        <s v="IMPORTADORA DCIC SPA"/>
        <s v="WELCU CHILE SPA"/>
        <s v="EEI SPA"/>
        <s v="COMERCIALIZADORA DE ART DE PROTECCION Y SEGURIDAD INDUSTRIAL MANQUEHUE LIMITADA"/>
        <s v="LB TECHNOLOGY SPA"/>
        <s v="QUALITY RUBBER S.A."/>
        <s v="MERIEUX NUTRISCIENCES CHILE SPA"/>
        <s v="DISTRIBUIDORA ULTRAPREMIUM SPA"/>
        <s v="OSHER CHILE SPA"/>
      </sharedItems>
    </cacheField>
    <cacheField name="Documento" numFmtId="0">
      <sharedItems>
        <s v="Factura electrÃ³nica"/>
        <s v="Factura no afecta o exenta electrÃ³nica"/>
        <s v="Nota de crÃ©dito electrÃ³nica"/>
        <s v="Nota de dÃ©bito electrÃ³nica"/>
      </sharedItems>
    </cacheField>
    <cacheField name="Folio" numFmtId="1">
      <sharedItems containsSemiMixedTypes="0" containsString="0"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2.5425455E7"/>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5511059.0"/>
        <n v="4157029.0"/>
        <n v="7231.0"/>
        <n v="499.0"/>
        <n v="1996346.0"/>
        <n v="5.4096694E7"/>
        <n v="2.9052008E7"/>
        <n v="632881.0"/>
        <n v="8553.0"/>
        <n v="5511171.0"/>
        <n v="7169.0"/>
        <n v="1253112.0"/>
        <n v="4157832.0"/>
        <n v="1.4437951E7"/>
        <n v="484979.0"/>
        <n v="5.4173756E7"/>
        <n v="1.4462455E7"/>
        <n v="26807.0"/>
        <n v="401410.0"/>
        <n v="142652.0"/>
        <n v="5.6941531E7"/>
        <n v="1.1812924E7"/>
        <n v="1256641.0"/>
        <n v="3.1782577E7"/>
        <n v="782.0"/>
        <n v="14884.0"/>
        <n v="5512068.0"/>
        <n v="819.0"/>
        <n v="485324.0"/>
        <n v="18315.0"/>
        <n v="10592.0"/>
        <n v="51426.0"/>
        <n v="3896.0"/>
        <n v="68354.0"/>
        <n v="102876.0"/>
        <n v="2234224.0"/>
        <n v="4347.0"/>
        <n v="1997420.0"/>
        <n v="1997419.0"/>
        <n v="10043.0"/>
        <n v="17478.0"/>
        <n v="17479.0"/>
        <n v="50.0"/>
        <n v="21730.0"/>
        <n v="21728.0"/>
        <n v="21734.0"/>
        <n v="21729.0"/>
        <n v="21732.0"/>
        <n v="21735.0"/>
        <n v="21733.0"/>
        <n v="21731.0"/>
        <n v="26822.0"/>
        <n v="51467.0"/>
        <n v="17480.0"/>
        <n v="274674.0"/>
        <n v="43550.0"/>
        <n v="1.4513759E7"/>
        <n v="1253480.0"/>
        <n v="1253478.0"/>
        <n v="1.0753737E7"/>
        <n v="2235.0"/>
        <n v="5.4327363E7"/>
        <n v="32516.0"/>
        <n v="32517.0"/>
        <n v="11283.0"/>
        <n v="11286.0"/>
        <n v="11285.0"/>
        <n v="5513567.0"/>
        <n v="828.0"/>
        <n v="827.0"/>
        <n v="829.0"/>
        <n v="11216.0"/>
        <n v="14893.0"/>
        <n v="831.0"/>
        <n v="830.0"/>
        <n v="892044.0"/>
        <n v="1447780.0"/>
        <n v="3.7185104E7"/>
        <n v="415285.0"/>
        <n v="6649.0"/>
        <n v="6650.0"/>
        <n v="6654.0"/>
        <n v="10608.0"/>
        <n v="10609.0"/>
        <n v="457.0"/>
        <n v="458.0"/>
        <n v="633017.0"/>
        <n v="5514464.0"/>
        <n v="5514434.0"/>
        <n v="3016.0"/>
        <n v="14894.0"/>
        <n v="11223.0"/>
        <n v="2532.0"/>
        <n v="2246.0"/>
        <n v="633052.0"/>
        <n v="5683.0"/>
        <n v="1259569.0"/>
        <n v="26840.0"/>
        <n v="11575.0"/>
        <n v="27811.0"/>
        <n v="2827.0"/>
        <n v="43770.0"/>
        <n v="3524759.0"/>
        <n v="32568.0"/>
        <n v="11329.0"/>
        <n v="103294.0"/>
        <n v="1259618.0"/>
        <n v="5.2707976E7"/>
        <n v="2.5956254E7"/>
        <n v="18138.0"/>
        <n v="682.0"/>
        <n v="5515544.0"/>
        <n v="7185.0"/>
        <n v="4358.0"/>
        <n v="11590.0"/>
        <n v="3017.0"/>
        <n v="339506.0"/>
        <n v="10619.0"/>
        <n v="10618.0"/>
        <n v="32628.0"/>
        <n v="14911.0"/>
        <n v="17945.0"/>
        <n v="26851.0"/>
        <n v="14915.0"/>
        <n v="5415.0"/>
        <n v="892442.0"/>
        <n v="864822.0"/>
        <n v="283961.0"/>
        <n v="2006869.0"/>
        <n v="2006895.0"/>
        <n v="2.9246097E7"/>
        <n v="24012.0"/>
        <n v="7138.0"/>
        <n v="844333.0"/>
        <n v="416423.0"/>
        <n v="7648182.0"/>
        <n v="10623.0"/>
        <n v="1259767.0"/>
        <n v="13491.0"/>
        <n v="892578.0"/>
        <n v="69243.0"/>
        <n v="2964259.0"/>
        <n v="14896.0"/>
        <n v="2007519.0"/>
        <n v="1.44953878E8"/>
        <n v="2362.0"/>
        <n v="2235522.0"/>
        <n v="3.7189069E7"/>
        <n v="33040.0"/>
        <n v="1.1366163E7"/>
        <n v="5511522.0"/>
        <n v="244.0"/>
        <n v="6690.0"/>
        <n v="6691.0"/>
        <n v="6692.0"/>
        <n v="687.0"/>
        <n v="465.0"/>
        <n v="633219.0"/>
        <n v="32737.0"/>
        <n v="5517816.0"/>
        <n v="1452753.0"/>
        <n v="10630.0"/>
        <n v="10631.0"/>
        <n v="5518297.0"/>
        <n v="5.4420978E7"/>
        <n v="7032.0"/>
        <n v="19095.0"/>
        <n v="1.4564503E7"/>
        <n v="1259939.0"/>
        <n v="1259962.0"/>
        <n v="892919.0"/>
        <n v="1262615.0"/>
        <n v="489791.0"/>
        <n v="635796.0"/>
        <n v="21961.0"/>
        <n v="21959.0"/>
        <n v="21962.0"/>
        <n v="21960.0"/>
        <n v="32883.0"/>
        <n v="26874.0"/>
        <n v="841.0"/>
        <n v="842.0"/>
        <n v="3.7191467E7"/>
        <n v="417717.0"/>
        <n v="2493871.0"/>
        <n v="5170803.0"/>
        <n v="1.3717714E7"/>
        <n v="1260032.0"/>
        <n v="1260031.0"/>
        <n v="567578.0"/>
        <n v="5.4512117E7"/>
        <n v="1.4606323E7"/>
        <n v="635880.0"/>
        <n v="3.71922E7"/>
        <n v="2009875.0"/>
        <n v="6705.0"/>
        <n v="10649.0"/>
        <n v="103741.0"/>
        <n v="11445.0"/>
        <n v="26882.0"/>
        <n v="792.0"/>
        <n v="5519062.0"/>
        <n v="38421.0"/>
        <n v="52.0"/>
        <n v="11464.0"/>
        <n v="1264583.0"/>
        <n v="14944.0"/>
        <n v="893290.0"/>
        <n v="5547192.0"/>
        <n v="5547200.0"/>
        <n v="1.2046087E7"/>
        <n v="1.2046096E7"/>
        <n v="279437.0"/>
        <n v="4644.0"/>
        <n v="101875.0"/>
        <n v="2010502.0"/>
        <n v="44125.0"/>
        <n v="46611.0"/>
        <n v="3123.0"/>
        <n v="1264645.0"/>
        <n v="51883.0"/>
        <n v="51882.0"/>
        <n v="1.0792921E7"/>
        <n v="70077.0"/>
        <n v="5.4657091E7"/>
        <n v="1.4661163E7"/>
        <n v="6721.0"/>
        <n v="848.0"/>
        <n v="143720.0"/>
        <n v="3.719525E7"/>
        <n v="2494151.0"/>
        <n v="5171298.0"/>
        <n v="6723.0"/>
        <n v="14950.0"/>
        <n v="5548699.0"/>
        <n v="5.467092E7"/>
        <n v="419013.0"/>
        <n v="351.0"/>
        <n v="10661.0"/>
        <n v="26895.0"/>
        <n v="63662.0"/>
        <n v="893531.0"/>
        <n v="2895.0"/>
        <n v="5.4678906E7"/>
        <n v="18452.0"/>
        <n v="1.4527217E8"/>
        <n v="3213.0"/>
        <n v="12117.0"/>
        <n v="5549267.0"/>
        <n v="70294.0"/>
        <n v="1.4674231E7"/>
        <n v="851.0"/>
        <n v="133915.0"/>
        <n v="2296.0"/>
        <n v="22009.0"/>
        <n v="22010.0"/>
        <n v="22011.0"/>
        <n v="14963.0"/>
        <n v="5550408.0"/>
        <n v="5.2774023E7"/>
        <n v="144001.0"/>
        <n v="1264887.0"/>
        <n v="355.0"/>
        <n v="3593010.0"/>
        <n v="11775.0"/>
        <n v="1264922.0"/>
        <n v="741.0"/>
        <n v="70628.0"/>
        <n v="420337.0"/>
        <n v="420335.0"/>
        <n v="420336.0"/>
        <n v="420334.0"/>
        <n v="876036.0"/>
        <n v="10696.0"/>
        <n v="636157.0"/>
        <n v="636158.0"/>
        <n v="7192.0"/>
        <n v="7702084.0"/>
        <n v="7193.0"/>
        <n v="26907.0"/>
        <n v="1.3078811E7"/>
        <n v="112498.0"/>
        <n v="112499.0"/>
        <n v="112500.0"/>
        <n v="112501.0"/>
        <n v="5552764.0"/>
        <n v="1.470171E7"/>
        <n v="1167905.0"/>
        <n v="5552902.0"/>
        <n v="1265086.0"/>
        <n v="6753.0"/>
        <n v="421261.0"/>
        <n v="2013984.0"/>
        <n v="26910.0"/>
        <n v="33496.0"/>
        <n v="5821903.0"/>
        <n v="5516267.0"/>
        <n v="988557.0"/>
        <n v="10711.0"/>
        <n v="77533.0"/>
        <n v="6762.0"/>
        <n v="18357.0"/>
        <n v="11809.0"/>
        <n v="11810.0"/>
        <n v="7901.0"/>
        <n v="7902.0"/>
        <n v="27838.0"/>
        <n v="103942.0"/>
        <n v="5554099.0"/>
        <n v="5820.0"/>
        <n v="5821.0"/>
        <n v="2014812.0"/>
        <n v="2.5980524E7"/>
        <n v="22146.0"/>
        <n v="22147.0"/>
        <n v="22148.0"/>
        <n v="10719.0"/>
        <n v="10720.0"/>
        <n v="421900.0"/>
        <n v="297.0"/>
        <n v="26917.0"/>
        <n v="494756.0"/>
        <n v="28290.0"/>
        <n v="3257.0"/>
        <n v="1271424.0"/>
        <n v="14999.0"/>
        <n v="6764.0"/>
        <n v="5554611.0"/>
        <n v="3573121.0"/>
        <n v="5.4838939E7"/>
        <n v="1.4740003E7"/>
        <n v="5.7297028E7"/>
        <n v="52178.0"/>
        <n v="2272705.0"/>
        <n v="5.7369821E7"/>
        <n v="10726.0"/>
        <n v="1271461.0"/>
        <n v="11841.0"/>
        <n v="495232.0"/>
        <n v="7152995.0"/>
        <n v="10727.0"/>
        <n v="10728.0"/>
        <n v="894428.0"/>
        <n v="7155003.0"/>
        <n v="7155009.0"/>
        <n v="39393.0"/>
        <n v="283867.0"/>
        <n v="44639.0"/>
        <n v="10736.0"/>
        <n v="10735.0"/>
        <n v="18393.0"/>
        <n v="4915.0"/>
        <n v="11886.0"/>
        <n v="6781.0"/>
        <n v="636300.0"/>
        <n v="1.3333767E7"/>
        <n v="52338.0"/>
        <n v="3461.0"/>
        <n v="2016801.0"/>
        <n v="5.4990166E7"/>
        <n v="2226.0"/>
        <n v="5577466.0"/>
        <n v="11905.0"/>
        <n v="15005.0"/>
        <n v="2017242.0"/>
        <n v="287.0"/>
        <n v="5577743.0"/>
        <n v="5577702.0"/>
        <n v="7897.0"/>
        <n v="1.3337138E7"/>
        <n v="1.45865978E8"/>
        <n v="5577959.0"/>
        <n v="5577958.0"/>
        <n v="2239155.0"/>
        <n v="11037.0"/>
        <n v="18725.0"/>
        <n v="2017581.0"/>
        <n v="5.5009996E7"/>
        <n v="636322.0"/>
        <n v="104231.0"/>
        <n v="1271806.0"/>
        <n v="1271802.0"/>
        <n v="18468.0"/>
        <n v="18467.0"/>
        <n v="18470.0"/>
        <n v="18462.0"/>
        <n v="435372.0"/>
        <n v="49777.0"/>
        <n v="5843.0"/>
        <n v="5.322051E7"/>
        <n v="10155.0"/>
        <n v="2.6176097E7"/>
        <n v="3.2403341E7"/>
        <n v="3.7587396E7"/>
        <n v="3.7587394E7"/>
        <n v="3.7587395E7"/>
        <n v="37837.0"/>
        <n v="2018506.0"/>
        <n v="3651179.0"/>
        <n v="204260.0"/>
        <n v="18461.0"/>
        <n v="6623.0"/>
        <n v="15025.0"/>
        <n v="10774.0"/>
        <n v="1493.0"/>
        <n v="881908.0"/>
        <n v="421588.0"/>
        <n v="880.0"/>
        <n v="879.0"/>
        <n v="878.0"/>
        <n v="6802.0"/>
        <n v="7741416.0"/>
        <n v="5580708.0"/>
        <n v="777.0"/>
        <n v="7243.0"/>
        <n v="7244.0"/>
        <n v="1277570.0"/>
        <n v="11960.0"/>
        <n v="1.382429E7"/>
        <n v="1.3824291E7"/>
        <n v="637768.0"/>
        <n v="26937.0"/>
        <n v="5854355.0"/>
        <n v="895318.0"/>
        <n v="853205.0"/>
        <n v="3.7589273E7"/>
        <n v="3.7589274E7"/>
        <n v="3.7589272E7"/>
        <n v="11574.0"/>
        <n v="1.461413E8"/>
        <n v="7194598.0"/>
        <n v="2768.0"/>
        <n v="22243.0"/>
        <n v="22244.0"/>
        <n v="22245.0"/>
        <n v="11968.0"/>
        <n v="1.4614198E8"/>
        <n v="1233862.0"/>
        <n v="637775.0"/>
        <n v="887.0"/>
        <n v="3.7589942E7"/>
        <n v="1277750.0"/>
        <n v="1277752.0"/>
        <n v="889.0"/>
        <n v="890.0"/>
        <n v="888.0"/>
        <n v="77856.0"/>
        <n v="77848.0"/>
        <n v="77857.0"/>
        <n v="2487.0"/>
        <n v="3446.0"/>
        <n v="54655.0"/>
        <n v="5.5084043E7"/>
        <n v="2240519.0"/>
        <n v="1.2152892E7"/>
        <n v="5583241.0"/>
        <n v="5583272.0"/>
        <n v="5583271.0"/>
        <n v="854039.0"/>
        <n v="2240631.0"/>
        <n v="85379.0"/>
        <n v="11617.0"/>
        <n v="2021301.0"/>
        <n v="2604.0"/>
        <n v="2370.0"/>
        <n v="2.6512947E7"/>
        <n v="2157526.0"/>
        <n v="3585192.0"/>
        <n v="34217.0"/>
        <n v="34216.0"/>
        <n v="39749.0"/>
        <n v="1277944.0"/>
        <n v="1277945.0"/>
        <n v="5.5166528E7"/>
        <n v="28617.0"/>
        <n v="1.4881028E7"/>
        <n v="5419109.0"/>
        <n v="1.2239709E7"/>
        <n v="5.7541465E7"/>
        <n v="5.7574407E7"/>
        <n v="10789.0"/>
        <n v="637857.0"/>
        <n v="5584571.0"/>
        <n v="5584569.0"/>
        <n v="104431.0"/>
        <n v="1277979.0"/>
        <n v="12047.0"/>
        <n v="5855487.0"/>
        <n v="907.0"/>
        <n v="2.6198956E7"/>
        <n v="637871.0"/>
        <n v="911.0"/>
        <n v="910.0"/>
        <n v="3601856.0"/>
        <n v="5173887.0"/>
        <n v="5.7629239E7"/>
        <n v="10792.0"/>
        <n v="10793.0"/>
        <n v="1278041.0"/>
        <n v="17491.0"/>
        <n v="2607.0"/>
        <n v="2247.0"/>
        <n v="501151.0"/>
        <n v="3650.0"/>
        <n v="1.4931495E7"/>
        <n v="50241.0"/>
        <n v="2.6200516E7"/>
        <n v="26976.0"/>
        <n v="172.0"/>
        <n v="5018.0"/>
        <n v="2241680.0"/>
        <n v="100010.0"/>
        <n v="1912.0"/>
        <n v="13587.0"/>
        <n v="3348.0"/>
        <n v="39539.0"/>
        <n v="921.0"/>
        <n v="922.0"/>
        <n v="920.0"/>
        <n v="284879.0"/>
        <n v="2.6557772E7"/>
        <n v="216634.0"/>
        <n v="45246.0"/>
        <n v="4401.0"/>
        <n v="4398.0"/>
        <n v="4400.0"/>
        <n v="4399.0"/>
        <n v="5615167.0"/>
        <n v="1.3373043E7"/>
        <n v="23752.0"/>
        <n v="5.5334618E7"/>
        <n v="362.0"/>
        <n v="1.337814E7"/>
        <n v="2.6441832E7"/>
        <n v="2242422.0"/>
        <n v="2614.0"/>
        <n v="441460.0"/>
        <n v="5897.0"/>
        <n v="5896.0"/>
        <n v="36399.0"/>
        <n v="113951.0"/>
        <n v="113950.0"/>
        <n v="3.2792525E7"/>
        <n v="301.0"/>
      </sharedItems>
    </cacheField>
    <cacheField name="Fecha" numFmtId="165">
      <sharedItems containsSemiMixedTypes="0" containsNonDate="0" containsDate="1" containsString="0" minDate="2020-11-24T00:00:00Z" maxDate="2026-04-1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2T00:00:00Z"/>
        <d v="2026-01-13T00:00:00Z"/>
        <d v="2026-01-14T00:00:00Z"/>
        <d v="2026-01-15T00:00:00Z"/>
        <d v="2026-01-16T00:00:00Z"/>
        <d v="2026-01-18T00:00:00Z"/>
        <d v="2026-01-19T00:00:00Z"/>
        <d v="2026-01-20T00:00:00Z"/>
        <d v="2026-01-21T00:00:00Z"/>
        <d v="2026-01-22T00:00:00Z"/>
        <d v="2026-01-23T00:00:00Z"/>
        <d v="2026-01-25T00:00:00Z"/>
        <d v="2026-01-26T00:00:00Z"/>
        <d v="2026-01-27T00:00:00Z"/>
        <d v="2026-01-28T00:00:00Z"/>
        <d v="2026-01-29T00:00:00Z"/>
        <d v="2026-01-30T00:00:00Z"/>
        <d v="2026-02-01T00:00:00Z"/>
        <d v="2026-02-02T00:00:00Z"/>
        <d v="2026-02-03T00:00:00Z"/>
        <d v="2026-02-04T00:00:00Z"/>
        <d v="2026-02-05T00:00:00Z"/>
        <d v="2026-02-06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9T00:00:00Z"/>
        <d v="2026-03-10T00:00:00Z"/>
        <d v="2026-03-11T00:00:00Z"/>
        <d v="2026-03-12T00:00:00Z"/>
        <d v="2026-03-13T00:00:00Z"/>
        <d v="2026-03-14T00:00:00Z"/>
        <d v="2026-03-16T00:00:00Z"/>
        <d v="2026-03-17T00:00:00Z"/>
        <d v="2026-03-18T00:00:00Z"/>
        <d v="2026-03-19T00:00:00Z"/>
        <d v="2026-03-20T00:00:00Z"/>
        <d v="2026-03-22T00:00:00Z"/>
        <d v="2026-03-23T00:00:00Z"/>
        <d v="2026-03-24T00:00:00Z"/>
        <d v="2026-03-25T00:00:00Z"/>
        <d v="2026-03-26T00:00:00Z"/>
        <d v="2026-03-27T00:00:00Z"/>
        <d v="2026-03-28T00:00:00Z"/>
        <d v="2026-03-30T00:00:00Z"/>
        <d v="2026-03-31T00:00:00Z"/>
        <d v="2026-04-01T00:00:00Z"/>
        <d v="2026-04-02T00:00:00Z"/>
        <d v="2026-04-03T00:00:00Z"/>
        <d v="2026-04-06T00:00:00Z"/>
        <d v="2026-04-07T00:00:00Z"/>
        <d v="2026-04-08T00:00:00Z"/>
        <d v="2026-04-09T00:00:00Z"/>
        <d v="2026-04-10T00:00:00Z"/>
      </sharedItems>
      <fieldGroup par="12" base="3">
        <rangePr autoStart="0" autoEnd="0" groupBy="months" startDate="2020-11-24T00:00:00Z" endDate="2026-04-11T00:00:00Z"/>
        <groupItems>
          <s v="&lt;11/24/20"/>
          <s v="Jan"/>
          <s v="Feb"/>
          <s v="Mar"/>
          <s v="Apr"/>
          <s v="May"/>
          <s v="Jun"/>
          <s v="Jul"/>
          <s v="Aug"/>
          <s v="Sep"/>
          <s v="Oct"/>
          <s v="Nov"/>
          <s v="Dec"/>
          <s v="&gt;04/11/26"/>
        </groupItems>
      </fieldGroup>
    </cacheField>
    <cacheField name=" Total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347980.0"/>
        <n v="13944.0"/>
        <n v="225000.0"/>
        <n v="1319990.0"/>
        <n v="143462.0"/>
        <n v="-471980.0"/>
        <n v="5343.0"/>
        <n v="285442.0"/>
        <n v="442680.0"/>
        <n v="353940.0"/>
        <n v="5414322.0"/>
        <n v="18650.0"/>
        <n v="118989.0"/>
        <n v="7955.0"/>
        <n v="3744.0"/>
        <n v="1188814.0"/>
        <n v="461793.0"/>
        <n v="192955.0"/>
        <n v="1020.0"/>
        <n v="-137.0"/>
        <n v="74980.0"/>
        <n v="-399950.0"/>
        <n v="250000.0"/>
        <n v="2550407.0"/>
        <n v="406980.0"/>
        <n v="204989.0"/>
        <n v="-1835880.0"/>
        <n v="272356.0"/>
        <n v="3512030.0"/>
        <n v="737800.0"/>
        <n v="1775870.0"/>
        <n v="263786.0"/>
        <n v="190400.0"/>
        <n v="-762976.0"/>
        <n v="-493823.0"/>
        <n v="295601.0"/>
        <n v="94231.0"/>
        <n v="483678.0"/>
        <n v="115682.0"/>
        <n v="95840.0"/>
        <n v="71761.0"/>
        <n v="42313.0"/>
        <n v="185106.0"/>
        <n v="2836908.0"/>
        <n v="5214838.0"/>
        <n v="-598765.0"/>
        <n v="208637.0"/>
        <n v="108756.0"/>
        <n v="1909836.0"/>
        <n v="8510.0"/>
        <n v="4615282.0"/>
        <n v="23128.0"/>
        <n v="435457.0"/>
        <n v="282560.0"/>
        <n v="61272.0"/>
        <n v="1570930.0"/>
        <n v="388800.0"/>
        <n v="625900.0"/>
        <n v="4791001.0"/>
        <n v="5271693.0"/>
        <n v="737986.0"/>
        <n v="26716.0"/>
        <n v="964852.0"/>
        <n v="1359461.0"/>
        <n v="114980.0"/>
        <n v="67177.0"/>
        <n v="131139.0"/>
        <n v="157992.0"/>
        <n v="288640.0"/>
        <n v="187461.0"/>
        <n v="437882.0"/>
        <n v="404899.0"/>
        <n v="775126.0"/>
        <n v="41569.0"/>
        <n v="4660673.0"/>
        <n v="-35993.0"/>
        <n v="-4791001.0"/>
        <n v="35993.0"/>
        <n v="116766.0"/>
        <n v="144000.0"/>
        <n v="2382360.0"/>
        <n v="3761771.0"/>
        <n v="146212.0"/>
        <n v="1307248.0"/>
        <n v="6205.0"/>
        <n v="309477.0"/>
        <n v="374963.0"/>
        <n v="4570701.0"/>
        <n v="50343.0"/>
        <n v="4664284.0"/>
        <n v="94260.0"/>
        <n v="108983.0"/>
        <n v="87899.0"/>
        <n v="1430980.0"/>
        <n v="1619373.0"/>
        <n v="705484.0"/>
        <n v="895980.0"/>
        <n v="399959.0"/>
        <n v="29938.0"/>
        <n v="2902679.0"/>
        <n v="179250.0"/>
        <n v="431862.0"/>
        <n v="426125.0"/>
        <n v="378600.0"/>
        <n v="305950.0"/>
        <n v="989971.0"/>
        <n v="-369990.0"/>
        <n v="-305950.0"/>
        <n v="191284.0"/>
        <n v="1.6720788E7"/>
        <n v="818460.0"/>
        <n v="356980.0"/>
        <n v="14284.0"/>
        <n v="2474600.0"/>
        <n v="454960.0"/>
        <n v="250994.0"/>
        <n v="534770.0"/>
        <n v="74590.0"/>
        <n v="314480.0"/>
        <n v="410980.0"/>
        <n v="912960.0"/>
        <n v="511331.0"/>
        <n v="397580.0"/>
        <n v="83981.0"/>
        <n v="170256.0"/>
        <n v="742290.0"/>
        <n v="-82900.0"/>
        <n v="82900.0"/>
        <n v="235923.0"/>
        <n v="104993.0"/>
        <n v="662312.0"/>
        <n v="968849.0"/>
        <n v="3995570.0"/>
        <n v="859762.0"/>
        <n v="95993.0"/>
        <n v="66979.0"/>
        <n v="15676.0"/>
        <n v="496990.0"/>
        <n v="1049949.0"/>
        <n v="175980.0"/>
        <n v="2960256.0"/>
        <n v="1982124.0"/>
        <n v="108960.0"/>
        <n v="979779.0"/>
        <n v="653458.0"/>
        <n v="47840.0"/>
        <n v="140472.0"/>
        <n v="146255.0"/>
        <n v="2599689.0"/>
        <n v="690293.0"/>
        <n v="84481.0"/>
        <n v="205980.0"/>
        <n v="206820.0"/>
        <n v="2096135.0"/>
        <n v="-83981.0"/>
        <n v="101215.0"/>
        <n v="337980.0"/>
        <n v="7971.0"/>
        <n v="3752.0"/>
        <n v="175991.0"/>
        <n v="479697.0"/>
        <n v="1349970.0"/>
        <n v="1699950.0"/>
        <n v="323950.0"/>
        <n v="78990.0"/>
        <n v="65938.0"/>
        <n v="715486.0"/>
        <n v="693068.0"/>
        <n v="184590.0"/>
        <n v="699989.0"/>
        <n v="73734.0"/>
        <n v="85935.0"/>
        <n v="604960.0"/>
        <n v="12990.0"/>
        <n v="91024.0"/>
        <n v="108661.0"/>
        <n v="2164991.0"/>
        <n v="1499950.0"/>
        <n v="1060530.0"/>
        <n v="1519832.0"/>
        <n v="4640910.0"/>
        <n v="3427111.0"/>
        <n v="1780062.0"/>
        <n v="3694583.0"/>
        <n v="142410.0"/>
        <n v="15503.0"/>
        <n v="227135.0"/>
        <n v="45056.0"/>
        <n v="1386961.0"/>
        <n v="41364.0"/>
        <n v="500020.0"/>
        <n v="1892870.0"/>
        <n v="1403970.0"/>
        <n v="135731.0"/>
        <n v="45196.0"/>
        <n v="259984.0"/>
        <n v="162890.0"/>
        <n v="86746.0"/>
        <n v="1243506.0"/>
        <n v="4253.0"/>
        <n v="1114900.0"/>
        <n v="405435.0"/>
        <n v="455838.0"/>
        <n v="-309990.0"/>
        <n v="131600.0"/>
        <n v="15920.0"/>
        <n v="3307919.0"/>
        <n v="427960.0"/>
        <n v="90370.0"/>
        <n v="180095.0"/>
        <n v="915970.0"/>
        <n v="19999.0"/>
        <n v="6163.0"/>
        <n v="511974.0"/>
        <n v="1024472.0"/>
        <n v="98941.0"/>
        <n v="56987.0"/>
        <n v="56989.0"/>
        <n v="379407.0"/>
        <n v="396470.0"/>
        <n v="269310.0"/>
        <n v="538620.0"/>
        <n v="9790833.0"/>
        <n v="14275.0"/>
        <n v="490255.0"/>
        <n v="308017.0"/>
        <n v="19890.0"/>
        <n v="276209.0"/>
        <n v="621469.0"/>
        <n v="5485863.0"/>
        <n v="32944.0"/>
        <n v="1153980.0"/>
        <n v="172744.0"/>
        <n v="39998.0"/>
        <n v="266980.0"/>
        <n v="1359961.0"/>
        <n v="757202.0"/>
        <n v="1079821.0"/>
        <n v="556690.0"/>
        <n v="140979.0"/>
        <n v="10392.0"/>
        <n v="344963.0"/>
        <n v="167921.0"/>
        <n v="128890.0"/>
        <n v="287974.0"/>
        <n v="959973.0"/>
        <n v="1690000.0"/>
        <n v="919000.0"/>
        <n v="4845173.0"/>
        <n v="124852.0"/>
        <n v="253940.0"/>
        <n v="275000.0"/>
        <n v="110000.0"/>
        <n v="1399960.0"/>
        <n v="295760.0"/>
        <n v="9500.0"/>
        <n v="563970.0"/>
        <n v="-275000.0"/>
        <n v="972818.0"/>
        <n v="689900.0"/>
        <n v="547019.0"/>
        <n v="703837.0"/>
        <n v="3631042.0"/>
        <n v="3447382.0"/>
        <n v="64778.0"/>
        <n v="294980.0"/>
        <n v="7968.0"/>
        <n v="3750.0"/>
        <n v="4916.0"/>
        <n v="419940.0"/>
        <n v="273431.0"/>
        <n v="1395.0"/>
        <n v="165984.0"/>
        <n v="374945.0"/>
        <n v="261108.0"/>
        <n v="101992.0"/>
        <n v="21192.0"/>
        <n v="392974.0"/>
        <n v="466626.0"/>
        <n v="177467.0"/>
        <n v="143435.0"/>
        <n v="10541.0"/>
        <n v="15612.0"/>
        <n v="11500.0"/>
        <n v="119984.0"/>
        <n v="191024.0"/>
        <n v="89531.0"/>
        <n v="296982.0"/>
        <n v="43176.0"/>
        <n v="201980.0"/>
        <n v="7151166.0"/>
        <n v="344229.0"/>
        <n v="103923.0"/>
        <n v="4972.0"/>
        <n v="1383970.0"/>
        <n v="785947.0"/>
        <n v="339959.0"/>
        <n v="1297953.0"/>
        <n v="559463.0"/>
        <n v="-154000.0"/>
        <n v="654980.0"/>
        <n v="594980.0"/>
        <n v="1040402.0"/>
        <n v="8687000.0"/>
        <n v="5252.0"/>
        <n v="31990.0"/>
        <n v="264970.0"/>
        <n v="37301.0"/>
        <n v="211960.0"/>
        <n v="143654.0"/>
        <n v="61980.0"/>
        <n v="365494.0"/>
        <n v="431974.0"/>
        <n v="189980.0"/>
        <n v="191174.0"/>
        <n v="557288.0"/>
        <n v="220000.0"/>
        <n v="106089.0"/>
        <n v="196500.0"/>
        <n v="116620.0"/>
        <n v="1305940.0"/>
        <n v="-1305940.0"/>
        <n v="79897.0"/>
        <n v="181720.0"/>
        <n v="3798367.0"/>
        <n v="631610.0"/>
        <n v="467800.0"/>
        <n v="6120.0"/>
        <n v="-1399960.0"/>
        <n v="201750.0"/>
        <n v="1105267.0"/>
        <n v="1.2156337E7"/>
        <n v="256144.0"/>
        <n v="37871.0"/>
        <n v="417762.0"/>
        <n v="73120.0"/>
        <n v="14318.0"/>
        <n v="3743578.0"/>
        <n v="644980.0"/>
        <n v="7872978.0"/>
        <n v="342500.0"/>
        <n v="3229804.0"/>
        <n v="4474480.0"/>
        <n v="-3798367.0"/>
        <n v="-181720.0"/>
        <n v="462201.0"/>
        <n v="277980.0"/>
        <n v="4218365.0"/>
        <n v="701609.0"/>
        <n v="201241.0"/>
        <n v="401560.0"/>
        <n v="354940.0"/>
        <n v="93446.0"/>
        <n v="215601.0"/>
        <n v="73367.0"/>
        <n v="319981.0"/>
        <n v="174242.0"/>
        <n v="291982.0"/>
        <n v="3081064.0"/>
        <n v="322980.0"/>
        <n v="208900.0"/>
        <n v="408800.0"/>
        <n v="-53592.0"/>
        <n v="1762569.0"/>
        <n v="4075815.0"/>
        <n v="3373214.0"/>
        <n v="240960.0"/>
        <n v="3475.0"/>
        <n v="1404970.0"/>
        <n v="-270.0"/>
        <n v="435980.0"/>
        <n v="427161.0"/>
        <n v="600789.0"/>
        <n v="288960.0"/>
        <n v="207811.0"/>
        <n v="699346.0"/>
        <n v="100079.0"/>
        <n v="-151992.0"/>
        <n v="31220.0"/>
        <n v="244686.0"/>
        <n v="-148980.0"/>
        <n v="148980.0"/>
        <n v="1782813.0"/>
        <n v="2475720.0"/>
        <n v="366996.0"/>
        <n v="749970.0"/>
        <n v="10689.0"/>
        <n v="329950.0"/>
        <n v="5030.0"/>
        <n v="3.5764013E7"/>
        <n v="-457.0"/>
        <n v="2338.0"/>
        <n v="159.0"/>
        <n v="248975.0"/>
        <n v="533633.0"/>
        <n v="480980.0"/>
        <n v="862798.0"/>
        <n v="1443869.0"/>
        <n v="618980.0"/>
        <n v="5656.0"/>
        <n v="52892.0"/>
        <n v="193900.0"/>
        <n v="383800.0"/>
        <n v="754950.0"/>
        <n v="537526.0"/>
        <n v="1216.0"/>
        <n v="169480.0"/>
        <n v="179486.0"/>
        <n v="2728399.0"/>
        <n v="2120543.0"/>
        <n v="-169480.0"/>
        <n v="623968.0"/>
        <n v="4047461.0"/>
        <n v="33986.0"/>
        <n v="179744.0"/>
        <n v="-3325097.0"/>
        <n v="89608.0"/>
        <n v="1463970.0"/>
        <n v="299940.0"/>
        <n v="2082500.0"/>
        <n v="-271979.0"/>
        <n v="880243.0"/>
        <n v="7595.0"/>
        <n v="207900.0"/>
        <n v="147942.0"/>
        <n v="59360.0"/>
        <n v="271979.0"/>
        <n v="1504980.0"/>
        <n v="143970.0"/>
        <n v="7111.0"/>
        <n v="39258.0"/>
        <n v="647848.0"/>
        <n v="-1040402.0"/>
        <n v="30169.0"/>
        <n v="1010970.0"/>
        <n v="603960.0"/>
        <n v="-9500.0"/>
        <n v="131970.0"/>
        <n v="223930.0"/>
        <n v="330000.0"/>
        <n v="62940.0"/>
        <n v="869966.0"/>
        <n v="2380000.0"/>
        <n v="930400.0"/>
        <n v="-776980.0"/>
        <n v="-223930.0"/>
      </sharedItems>
    </cacheField>
    <cacheField name="Usuario" numFmtId="0">
      <sharedItems>
        <s v="francisca.molina@bravium.cl"/>
        <s v="rlopez@bmlconsultores.cl"/>
        <s v="daniela-avila"/>
      </sharedItems>
    </cacheField>
    <cacheField name="Vencimiento" numFmtId="165">
      <sharedItems containsSemiMixedTypes="0" containsDate="1" containsString="0">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1T00:00:00Z"/>
        <d v="2026-02-12T00:00:00Z"/>
        <d v="2026-02-13T00:00:00Z"/>
        <d v="2026-02-14T00:00:00Z"/>
        <d v="2026-02-15T00:00:00Z"/>
        <d v="2026-02-17T00:00:00Z"/>
        <d v="2026-02-18T00:00:00Z"/>
        <d v="2026-02-19T00:00:00Z"/>
        <d v="2026-02-20T00:00:00Z"/>
        <d v="2026-02-21T00:00:00Z"/>
        <d v="2026-02-22T00:00:00Z"/>
        <d v="2026-02-24T00:00:00Z"/>
        <d v="2026-02-25T00:00:00Z"/>
        <d v="2026-02-26T00:00:00Z"/>
        <d v="2026-02-27T00:00:00Z"/>
        <d v="2026-02-28T00:00:00Z"/>
        <d v="2026-03-01T00:00:00Z"/>
        <d v="2026-03-03T00:00:00Z"/>
        <d v="2026-03-04T00:00:00Z"/>
        <d v="2026-03-05T00:00:00Z"/>
        <d v="2026-03-06T00:00:00Z"/>
        <d v="2026-03-07T00:00:00Z"/>
        <d v="2026-03-08T00:00:00Z"/>
        <d v="2026-03-11T00:00:00Z"/>
        <d v="2026-03-12T00:00:00Z"/>
        <d v="2026-03-13T00:00:00Z"/>
        <d v="2026-03-14T00:00:00Z"/>
        <d v="2026-03-15T00:00:00Z"/>
        <d v="2026-03-16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8T00:00:00Z"/>
        <d v="2026-04-09T00:00:00Z"/>
        <d v="2026-04-10T00:00:00Z"/>
        <d v="2026-04-11T00:00:00Z"/>
        <d v="2026-04-12T00:00:00Z"/>
        <d v="2026-04-13T00:00:00Z"/>
        <d v="2026-04-15T00:00:00Z"/>
        <d v="2026-04-16T00:00:00Z"/>
        <d v="2026-04-17T00:00:00Z"/>
        <d v="2026-04-18T00:00:00Z"/>
        <d v="2026-04-19T00:00:00Z"/>
        <d v="2026-04-21T00:00:00Z"/>
        <d v="2026-04-22T00:00:00Z"/>
        <d v="2026-04-23T00:00:00Z"/>
        <d v="2026-04-24T00:00:00Z"/>
        <d v="2026-04-25T00:00:00Z"/>
        <d v="2026-04-26T00:00:00Z"/>
        <d v="2026-04-27T00:00:00Z"/>
        <d v="2026-04-29T00:00:00Z"/>
        <d v="2026-04-30T00:00:00Z"/>
        <d v="2026-05-01T00:00:00Z"/>
        <d v="2026-05-02T00:00:00Z"/>
        <d v="2026-05-03T00:00:00Z"/>
        <d v="2026-05-06T00:00:00Z"/>
        <d v="2026-05-07T00:00:00Z"/>
        <d v="2026-05-08T00:00:00Z"/>
        <d v="2026-05-09T00:00:00Z"/>
        <d v="2026-05-10T00:00:00Z"/>
      </sharedItems>
    </cacheField>
    <cacheField name="Estado" numFmtId="0">
      <sharedItems containsBlank="1">
        <s v="Pagado"/>
        <s v="Nota de credito"/>
        <s v="Anulada"/>
        <s v="Anulado"/>
        <m/>
      </sharedItems>
    </cacheField>
    <cacheField name="Validador" numFmtId="166">
      <sharedItems>
        <s v=" 1085294262493 "/>
        <s v=" 1085307524985 "/>
        <s v=" 395225886 "/>
        <s v=" 286125753453 "/>
        <s v=" 17649386750 "/>
        <s v=" 2209386750 "/>
        <s v=" 3695767961 "/>
        <s v=" 114388810 "/>
        <s v=" 26995492704 "/>
        <s v=" 35801159622 "/>
        <s v=" 1148148048 "/>
        <s v=" 72923990 "/>
        <s v=" 112841039979 "/>
        <s v=" 8643598661 "/>
        <s v=" 781530000 "/>
        <s v=" 3678175733 "/>
        <s v=" 22492974249 "/>
        <s v=" 27125363677 "/>
        <s v=" 199306880953 "/>
        <s v=" 4229899622980 "/>
        <s v=" 49406877118 "/>
        <s v=" 7556600000 "/>
        <s v=" 8331161989 "/>
        <s v=" 1089605449972 "/>
        <s v=" 69665803975 "/>
        <s v=" 5287041852680 "/>
        <s v=" 35391604203940 "/>
        <s v=" 2464689939 "/>
        <s v=" 2741140775 "/>
        <s v=" 1090129134984 "/>
        <s v=" 115271888 "/>
        <s v=" 86946124193 "/>
        <s v=" 69850102912 "/>
        <s v=" 1090613187486 "/>
        <s v=" 36311302719 "/>
        <s v=" 27629204775 "/>
        <s v=" 3734183715 "/>
        <s v=" 831030000 "/>
        <s v=" 1018271646480 "/>
        <s v=" 55563151531 "/>
        <s v=" 115475268 "/>
        <s v=" 4248720522980 "/>
        <s v=" 2771347992 "/>
        <s v=" 2775122492 "/>
        <s v=" 2776447992 "/>
        <s v=" 2776697576 "/>
        <s v=" 27790111975 "/>
        <s v=" 2780847992 "/>
        <s v=" 325516214900 "/>
        <s v=" 2785837492 "/>
        <s v=" 613713657980 "/>
        <s v=" 2788447992 "/>
        <s v=" 27891110492 "/>
        <s v=" 35673482075970 "/>
        <s v=" 71074299062 "/>
        <s v=" 1155168397 "/>
        <s v=" 200651502351 "/>
        <s v=" 55732424030 "/>
        <s v=" 2797143992 "/>
        <s v=" 2797216792 "/>
        <s v=" 71132215467 "/>
        <s v=" 5493483707220 "/>
        <s v=" 41981111992 "/>
        <s v=" 41991012727 "/>
        <s v=" 3674908348 "/>
        <s v=" 872830000 "/>
        <s v=" 94737-412791 "/>
        <s v=" 41675776 "/>
        <s v=" 4171749786 "/>
        <s v=" 54152226100 "/>
        <s v=" 3785180300 "/>
        <s v=" 5507432923085 "/>
        <s v=" 5507532102369 "/>
        <s v=" 8842470222 "/>
        <s v=" 10937131117425 "/>
        <s v=" 51503804912 "/>
        <s v=" 2421026340874 "/>
        <s v=" 28151365475 "/>
        <s v=" 24224031793877 "/>
        <s v=" 4259426222980 "/>
        <s v=" 15869801303980 "/>
        <s v=" 2423632252137 "/>
        <s v=" 28186151095 "/>
        <s v=" 3597694799990 "/>
        <s v=" 3597693188970 "/>
        <s v=" 23859555243960 "/>
        <s v=" 28225101991 "/>
        <s v=" 28226110492 "/>
        <s v=" 28224339991 "/>
        <s v=" 1372046069960 "/>
        <s v=" 3600439134000 "/>
        <s v=" 5560133715610 "/>
        <s v=" 130731259979 "/>
        <s v=" 24292102069587 "/>
        <s v=" 5564721070405 "/>
        <s v=" 2826939976 "/>
        <s v=" 2828422492 "/>
        <s v=" 2431338721718 "/>
        <s v=" 1094545119985 "/>
        <s v=" 2432175721718 "/>
        <s v=" 85006659980 "/>
        <s v=" 2434292172614 "/>
        <s v=" 3576357613980 "/>
        <s v=" 1372226058980 "/>
        <s v=" 2435341442709 "/>
        <s v=" 28346181990 "/>
        <s v=" 4365831992 "/>
        <s v=" 201453541450 "/>
        <s v=" 1094956412461 "/>
        <s v=" 2440034481146 "/>
        <s v=" 5673591734080 "/>
        <s v=" 6817059000 "/>
        <s v=" 28426187477 "/>
        <s v=" 2843164868 "/>
        <s v=" 1588467289990 "/>
        <s v=" 360099899990 "/>
        <s v=" 26351740886 "/>
        <s v=" 5707341660050 "/>
        <s v=" 3216173403 "/>
        <s v=" 97756-1070405 "/>
        <s v=" 89481202686 "/>
        <s v=" 935530000 "/>
        <s v=" 2449228470139 "/>
        <s v=" 109559267492 "/>
        <s v=" 3852179475 "/>
        <s v=" 28590149984 "/>
        <s v=" 115663754 "/>
        <s v=" 245341595815 "/>
        <s v=" 1095748149985 "/>
        <s v=" 4281570930105 "/>
        <s v=" 8979829111 "/>
        <s v=" 3904675669 "/>
        <s v=" 115719219 "/>
        <s v=" 5775253773303 "/>
        <s v=" 28717135982 "/>
        <s v=" 2870223992 "/>
        <s v=" 24067696485980 "/>
        <s v=" 37381818510 "/>
        <s v=" 1590502349990 "/>
        <s v=" 1590585759990 "/>
        <s v=" 473129900 "/>
        <s v=" 3614179518990 "/>
        <s v=" 28781127492 "/>
        <s v=" 2878263992 "/>
        <s v=" 2908439278589 "/>
        <s v=" 28843151957 "/>
        <s v=" 1591324279980 "/>
        <s v=" 1591309699990 "/>
        <s v=" 360563754990 "/>
        <s v=" 1591523699990 "/>
        <s v=" 5842241070405 "/>
        <s v=" 5842143048630 "/>
        <s v=" 584751219209 "/>
        <s v=" 5628409243 "/>
        <s v=" 360688574990 "/>
        <s v=" 18329990 "/>
        <s v=" 61467375523970 "/>
        <s v=" 61467373263980 "/>
        <s v=" 72429102864 "/>
        <s v=" 3607490341970 "/>
        <s v=" 24170741819981 "/>
        <s v=" 28963179978 "/>
        <s v=" 28977247466 "/>
        <s v=" 9023479511 "/>
        <s v=" 20239792233 "/>
        <s v=" 2474604586747 "/>
        <s v=" 29053127492 "/>
        <s v=" 1097142982446 "/>
        <s v=" 37921498319 "/>
        <s v=" 23732391971 "/>
        <s v=" 23733641510 "/>
        <s v=" 982330000 "/>
        <s v=" 5926512952466 "/>
        <s v=" 1858174767 "/>
        <s v=" 1842856000 "/>
        <s v=" 1097783149985 "/>
        <s v=" 3950176313 "/>
        <s v=" 44775776 "/>
        <s v=" 2485021790115 "/>
        <s v=" 56471648903 "/>
        <s v=" 16439138-74990 "/>
        <s v=" 3007388511 "/>
        <s v=" 4300090135970 "/>
        <s v=" 5964631765939 "/>
        <s v=" 5964622391900 "/>
        <s v=" 363212479990 "/>
        <s v=" 1159180951 "/>
        <s v=" 72828330602 "/>
        <s v=" 3635207169990 "/>
        <s v=" 26991747646 "/>
        <s v=" 1598548639991 "/>
        <s v=" 2946011992 "/>
        <s v=" 11046439991 "/>
        <s v=" 6026402779020 "/>
        <s v=" 92132190786 "/>
        <s v=" 2959731992 "/>
        <s v=" 1162245211 "/>
        <s v=" 38421349117 "/>
        <s v=" 2516245679410 "/>
        <s v=" 1399236650000 "/>
        <s v=" 6168001660050 "/>
        <s v=" 55697473800 "/>
        <s v=" 3764-473800 "/>
        <s v=" 14528688802950 "/>
        <s v=" 1047530000 "/>
        <s v=" 6175261139980 "/>
        <s v=" 155337880 "/>
        <s v=" 1924248700 "/>
        <s v=" 4023179983 "/>
        <s v=" 4801479984 "/>
        <s v=" 6201431174090 "/>
        <s v=" 369240776900 "/>
        <s v=" 56229473799 "/>
        <s v=" 29936382474 "/>
        <s v=" 2991771991 "/>
        <s v=" 29935722492 "/>
        <s v=" 468504007 "/>
        <s v=" 3202786481 "/>
        <s v=" 4318520935970 "/>
        <s v=" 27412109124 "/>
        <s v=" 475914235 "/>
        <s v=" 479144052 "/>
        <s v=" 2540475152171 "/>
        <s v=" 625200949981 "/>
        <s v=" 292955252976 "/>
        <s v=" 626040799991 "/>
        <s v=" 9283743218 "/>
        <s v=" 9283841495 "/>
        <s v=" 4901399992 "/>
        <s v=" 30405172484 "/>
        <s v=" 158852764473 "/>
        <s v=" 30473116984 "/>
        <s v=" 1105385239985 "/>
        <s v=" 38981419577 "/>
        <s v=" 632302709990 "/>
        <s v=" 56991648903 "/>
        <s v=" 485350048 "/>
        <s v=" 42675354059 "/>
        <s v=" 6343191195950 "/>
        <s v=" 4114183765 "/>
        <s v=" 19512540448 "/>
        <s v=" 2559369361795 "/>
        <s v=" 634824799989 "/>
        <s v=" 6348181604080 "/>
        <s v=" 1114730000 "/>
        <s v=" 30767211445 "/>
        <s v=" 427336134772 "/>
        <s v=" 18555563999 "/>
        <s v=" 6364001195950 "/>
        <s v=" 4331861435970 "/>
        <s v=" 5051825207 "/>
        <s v=" 640210936688 "/>
        <s v=" 144843817150 "/>
        <s v=" 144843914160 "/>
        <s v=" 373407139900 "/>
        <s v=" 3178062468 "/>
        <s v=" 9409653457 "/>
        <s v=" 6415932140810 "/>
        <s v=" 1606975659990 "/>
        <s v=" 3182622492 "/>
        <s v=" 31827235595 "/>
        <s v=" 1170460685 "/>
        <s v=" 11289017980 "/>
        <s v=" 2572507602817 "/>
        <s v=" 117188001 "/>
        <s v=" 204649969000 "/>
        <s v=" 6441141787990 "/>
        <s v=" 31945404968 "/>
        <s v=" 76689454071 "/>
        <s v=" 80172331624 "/>
        <s v=" 39511376381 "/>
        <s v=" 3591896421 "/>
        <s v=" 32028207712 "/>
        <s v=" 1254300971 "/>
        <s v=" 4181190050 "/>
        <s v=" 1109201127479 "/>
        <s v=" 25352848351 "/>
        <s v=" 1174930000 "/>
        <s v=" 25882011094474 "/>
        <s v=" 6488021195950 "/>
        <s v=" 375125085990 "/>
        <s v=" 4350329936020 "/>
        <s v=" 1614289399990 "/>
        <s v=" 32207404023 "/>
        <s v=" 25476245023 "/>
        <s v=" 3718567278 "/>
        <s v=" 8124451138372 "/>
        <s v=" 812446185391 "/>
        <s v=" 3226567982 "/>
        <s v=" 25545310007 "/>
        <s v=" 2597260721718 "/>
        <s v=" 2597258296390 "/>
        <s v=" 6567372664080 "/>
        <s v=" 3678185189 "/>
        <s v=" 32351407965 "/>
        <s v=" 3235031992 "/>
        <s v=" 6653138930 "/>
        <s v=" 1149774719980 "/>
        <s v=" 11162601128960 "/>
        <s v=" 81822420976 "/>
        <s v=" 1180173609 "/>
        <s v=" 16145731839960 "/>
        <s v=" 7911454999 "/>
        <s v=" 7910454999 "/>
        <s v=" 1507-454999 "/>
        <s v=" 25638501267 "/>
        <s v=" 758344491 "/>
        <s v=" 260175188887 "/>
        <s v=" 14854739599970 "/>
        <s v=" 1616001754980 "/>
        <s v=" 101414999 "/>
        <s v=" 672476960 "/>
        <s v=" 95470224574 "/>
        <s v=" 755201572 "/>
        <s v=" 1183100567 "/>
        <s v=" 6584441366688 "/>
        <s v=" 6584401439970 "/>
        <s v=" 32530110568 "/>
        <s v=" 3253152784 "/>
        <s v=" 545100353 "/>
        <s v=" 546721240 "/>
        <s v=" 24224550800 "/>
        <s v=" 6811201970 "/>
        <s v=" 2606070302174 "/>
        <s v=" 3806101124 "/>
        <s v=" 3807313159 "/>
        <s v=" 2851223868 "/>
        <s v=" 2852101438 "/>
        <s v=" 32610506528 "/>
        <s v=" 55947178500 "/>
        <s v=" 50231111992 "/>
        <s v=" 5022367986 "/>
        <s v=" 757500954 "/>
        <s v=" 218768243 "/>
        <s v=" 871-68243 "/>
        <s v=" 11157523535960 "/>
        <s v=" 2101298528 "/>
        <s v=" 2093893242 "/>
        <s v=" 39971889263 "/>
        <s v=" 2611571658771 "/>
        <s v=" 2870311321 "/>
        <s v=" 219171715 "/>
        <s v=" 7758470750 "/>
        <s v=" 77582316409 "/>
        <s v=" 1217630000 "/>
        <s v=" 7009181929 "/>
        <s v=" 103430839 "/>
        <s v=" 32748353178 "/>
        <s v=" 2957761166560 "/>
        <s v=" 53941111992 "/>
        <s v=" 95702906516 "/>
        <s v=" 565916235 "/>
        <s v=" 56689032 "/>
        <s v=" 4234192090 "/>
        <s v=" 32885149955 "/>
        <s v=" 7258251949 "/>
        <s v=" 261361040851 "/>
        <s v=" 95884294934 "/>
        <s v=" 215921019906 "/>
        <s v=" 1189983952 "/>
        <s v=" 262259161147 "/>
        <s v=" 4361681235970 "/>
        <s v=" 3300017583 "/>
        <s v=" 5681824407 "/>
        <s v=" 3915307989 "/>
        <s v=" 33051202956 "/>
        <s v=" 33052254983 "/>
        <s v=" 814132159774 "/>
        <s v=" 7780864310 "/>
        <s v=" 2624930303024 "/>
        <s v=" 6682931749979 "/>
        <s v=" 6685912569970 "/>
        <s v=" 6685902279960 "/>
        <s v=" 38304112509980 "/>
        <s v=" 3310531992 "/>
        <s v=" 86701295057 "/>
        <s v=" 2217188239 "/>
        <s v=" 668707799989 "/>
        <s v=" 29262881133 "/>
        <s v=" 33202223952 "/>
        <s v=" 96123336290 "/>
        <s v=" 984299900 "/>
        <s v=" 6688471699980 "/>
        <s v=" 78003475960 "/>
        <s v=" 33250151483 "/>
        <s v=" 84662526835 "/>
        <s v=" 16215591319980 "/>
        <s v=" 2633188505756 "/>
        <s v=" 379905589990 "/>
        <s v=" 672614179980 "/>
        <s v=" 6726181299991 "/>
        <s v=" 22215800 "/>
        <s v=" 33304146975 "/>
        <s v=" 5588831992 "/>
        <s v=" 4091715300 "/>
        <s v=" 3946139954 "/>
        <s v=" 24512435140980 "/>
        <s v=" 2224141520 "/>
        <s v=" 2225154203 "/>
        <s v=" 895-141520 "/>
        <s v=" 894-188239 "/>
        <s v=" 33327290166 "/>
        <s v=" 815020784327 "/>
        <s v=" 93931314950 "/>
        <s v=" 586719200 "/>
        <s v=" 1195545948 "/>
        <s v=" 1194589467 "/>
        <s v=" 62-589467 "/>
        <s v=" 672913179980 "/>
        <s v=" 1281830000 "/>
        <s v=" 2641044420615 "/>
        <s v=" 3804252759980 "/>
        <s v=" 4288202975 "/>
        <s v=" 815234420824 "/>
        <s v=" 3808597399980 "/>
        <s v=" 207315484500 "/>
        <s v=" 15011508224970 "/>
        <s v=" 3354917592 "/>
        <s v=" 3793766399980 "/>
        <s v=" 17647257-399980 "/>
        <s v=" 1628489799980 "/>
        <s v=" 4390713535970 "/>
        <s v=" 564170181 "/>
        <s v=" 1200213081 "/>
        <s v=" 150134471099950 "/>
        <s v=" 40582391526 "/>
        <s v=" 120299960 "/>
        <s v=" 2654966156811 "/>
        <s v=" 84377350 "/>
        <s v=" 5678831992 "/>
        <s v=" 595281377 "/>
        <s v=" 24943800012 "/>
        <s v=" 33939310967 "/>
        <s v=" 513492810864 "/>
        <s v=" 29381885555 "/>
        <s v=" 26570721398715 "/>
        <s v=" 400397482 "/>
        <s v=" 6325751539980 "/>
        <s v=" 816081397392 "/>
        <s v=" 816095397392 "/>
        <s v=" 31526-397392 "/>
        <s v=" 4382131779850 "/>
        <s v=" 4277391353870 "/>
        <s v=" 83470362743 "/>
        <s v=" 6744653152565 "/>
        <s v=" 106431775 "/>
        <s v=" 34167119985 "/>
        <s v=" 16304581139990 "/>
        <s v=" 2659877741726 "/>
        <s v=" 674702949981 "/>
        <s v=" 290696124913 "/>
        <s v=" 1630705657980 "/>
        <s v=" 16305601099990 "/>
        <s v=" 21062296117 "/>
        <s v=" 5982853733 "/>
        <s v=" 3857079349990 "/>
        <s v=" 9726943911 "/>
        <s v=" 97268129296 "/>
        <s v=" 83738115755 "/>
        <s v=" 2663072706267 "/>
        <s v=" 3858273729990 "/>
        <s v=" 41193889447 "/>
        <s v=" 1631207499990 "/>
        <s v=" 2666602154035 "/>
        <s v=" 34332173445 "/>
        <s v=" 2978233220683 "/>
        <s v=" 8167741359573 "/>
        <s v=" 994359900 "/>
        <s v=" 675524699990 "/>
        <s v=" 675558699990 "/>
        <s v=" 110554-699990 "/>
        <s v=" 4030411373 "/>
        <s v=" 4339203605 "/>
        <s v=" 9009-15192 "/>
        <s v=" 5747479984 "/>
        <s v=" 5748831992 "/>
        <s v=" 629114835 "/>
        <s v=" 4056419952 "/>
        <s v=" 26701601313596 "/>
        <s v=" 22207312092 "/>
        <s v=" 2979507220683 "/>
        <s v=" 270201000811 "/>
        <s v=" 1354230000 "/>
        <s v=" 120817255 "/>
        <s v=" 3862659659970 "/>
        <s v=" 34414722492 "/>
        <s v=" 861477980 "/>
        <s v=" 6760872639970 "/>
        <s v=" 6760891569980 "/>
        <s v=" 44217254059 "/>
        <s v=" 442142225875 "/>
        <s v=" 1633174959980 "/>
        <s v=" 6762441759980 "/>
        <s v=" 4403175335970 "/>
        <s v=" 3444815192 "/>
        <s v=" 34449220983 "/>
        <s v=" 676337179980 "/>
        <s v=" 6763751799970 "/>
        <s v=" 2895815-434980 "/>
        <s v=" 34513251962 "/>
        <s v=" 345151104966 "/>
        <s v=" 97754113650 "/>
        <s v=" 18347551-729990 "/>
        <s v=" 22279311985 "/>
        <s v=" 676557409680 "/>
        <s v=" 676569799991 "/>
        <s v=" 4058359896 "/>
        <s v=" 15380446419990 "/>
        <s v=" 34593111365 "/>
        <s v=" 517370553934 "/>
        <s v=" 676737179690 "/>
        <s v=" 34632110720 "/>
        <s v=" 97890175644 "/>
        <s v=" 4935399980 "/>
        <s v=" 2680798589804 "/>
        <s v=" 56974239990 "/>
        <s v=" 121334510 "/>
        <s v=" 6771512959961 "/>
        <s v=" 817822645524 "/>
        <s v=" 84267135691 "/>
        <s v=" 4132275961 "/>
        <s v=" 443675346101 "/>
        <s v=" 25356611282 "/>
        <s v=" 25353800000 "/>
        <s v=" 592-800000 "/>
        <s v=" 2985497131681 "/>
        <s v=" 893777980 "/>
        <s v=" 730283074 "/>
        <s v=" 4136272980 "/>
        <s v=" 677322799989 "/>
        <s v=" 390041779990 "/>
        <s v=" 390040799990 "/>
        <s v=" 7218119981 "/>
        <s v=" 34740199645 "/>
        <s v=" 21516615719 "/>
        <s v=" 5731182673 "/>
        <s v=" 304064179628 "/>
        <s v=" 390059239900 "/>
        <s v=" 58441111992 "/>
        <s v=" 3986767311806 "/>
        <s v=" 44432661512 "/>
        <s v=" 2686992398789 "/>
        <s v=" 4165265948 "/>
        <s v=" 41783486898 "/>
        <s v=" 34904313119 "/>
        <s v=" 5903153186 "/>
        <s v=" 1568646296 "/>
        <s v=" 1570627000 "/>
        <s v=" 62-646296 "/>
        <s v=" 3921670799980 "/>
        <s v=" 3921671329990 "/>
        <s v=" 3921672359990 "/>
        <s v=" 392171677890 "/>
        <s v=" 4404207043 "/>
        <s v=" 21641424001 "/>
        <s v=" 25550696872 "/>
        <s v=" 2695164183644 "/>
        <s v=" 18547229-80889 "/>
        <s v=" 209034969000 "/>
        <s v=" 1638348629970 "/>
        <s v=" 27800781884 "/>
        <s v=" 26989731536014 "/>
        <s v=" 35074277448 "/>
        <s v=" 9492427879 "/>
        <s v=" 6783839189851 "/>
        <s v=" 3937831399980 "/>
        <s v=" 35199199475 "/>
        <s v=" 1230256149990 "/>
        <s v=" 818762856473 "/>
        <s v=" 12882760986 "/>
        <s v=" 1424730000 "/>
        <s v=" 18625523-333980 "/>
        <s v=" 4419046435970 "/>
        <s v=" 98563598265 "/>
        <s v=" 9857043316 "/>
        <s v=" 12552347811 "/>
        <s v=" 6577399992 "/>
        <s v=" 2705378551840 "/>
        <s v=" 3940328809990 "/>
        <s v=" 394036577890 "/>
        <s v=" 35389606881 "/>
        <s v=" 35445407468 "/>
        <s v=" 28059490047 "/>
        <s v=" 86148275209 "/>
        <s v=" 4128399730 "/>
        <s v=" 35569152410 "/>
        <s v=" 521282111111 "/>
        <s v=" 2993888647049 "/>
        <s v=" 819179568888 "/>
        <s v=" 627501090 "/>
        <s v=" 6261824259 "/>
        <s v=" 6791973239959 "/>
        <s v=" 3942712219980 "/>
        <s v=" 3942811289980 "/>
        <s v=" 3942812353980 "/>
        <s v=" 35615239964 "/>
        <s v=" 15559249799980 "/>
        <s v=" 8237528000 "/>
        <s v=" 86238128620 "/>
        <s v=" 5139216 "/>
        <s v=" 6795363239959 "/>
        <s v=" 3944654353980 "/>
        <s v=" 3582687101 "/>
        <s v=" 3582489985 "/>
        <s v=" 35828132765 "/>
        <s v=" 6172163117 "/>
        <s v=" 3945103151790 "/>
        <s v=" 2996003118829 "/>
        <s v=" 98877174771 "/>
        <s v=" 446873206471 "/>
        <s v=" 51422783 "/>
        <s v=" 4171578045 "/>
        <s v=" 10393-87101 "/>
        <s v=" 680083599990 "/>
        <s v=" 819622420824 "/>
        <s v=" 401870943413 "/>
        <s v=" 8640938582 "/>
        <s v=" 995341900 "/>
        <s v=" 1226319491 "/>
        <s v=" 139411260030 "/>
        <s v=" 36009188953 "/>
        <s v=" 272215292563 "/>
        <s v=" 36046199993 "/>
        <s v=" 3970486-1244 "/>
        <s v=" 42284497033 "/>
        <s v=" 28393232075 "/>
        <s v=" 4276370960 "/>
        <s v=" 691602223060 "/>
        <s v=" 8199111243264 "/>
        <s v=" 69168773070 "/>
        <s v=" 209433484500 "/>
        <s v=" 1471730000 "/>
        <s v=" 3000312118829 "/>
        <s v=" 73779593315 "/>
        <s v=" 4439413335970 "/>
        <s v=" 3629439984 "/>
        <s v=" 632719679 "/>
        <s v=" 3636187984 "/>
        <s v=" 67311087185 "/>
        <s v=" 73781022686 "/>
        <s v=" 36370483910 "/>
        <s v=" 57548226100 "/>
        <s v=" 644566679990 "/>
        <s v=" 52522783 "/>
        <s v=" 3959057129990 "/>
        <s v=" 6415285600 "/>
        <s v=" 644598331980 "/>
        <s v=" 525296211176 "/>
        <s v=" 99460184976 "/>
        <s v=" 6925923599970 "/>
        <s v=" 100652261000 "/>
        <s v=" 156697501519960 "/>
        <s v=" 6511181602 "/>
        <s v=" 6361826015 "/>
        <s v=" 6926581759980 "/>
        <s v=" 692664599990 "/>
        <s v=" 33592899051 "/>
        <s v=" 263061200960 "/>
        <s v=" 397061592990 "/>
        <s v=" 57960372 "/>
        <s v=" 22633156813 "/>
        <s v=" 273750792563 "/>
        <s v=" 36617229552 "/>
        <s v=" 4517199808 "/>
        <s v=" 692948659970 "/>
        <s v=" 142062618030 "/>
        <s v=" 3971654467990 "/>
        <s v=" 4050795716583 "/>
        <s v=" 397208018320 "/>
        <s v=" 101272760800 "/>
        <s v=" 36683131977 "/>
        <s v=" 4383174-82 "/>
        <s v=" 6930592959960 "/>
        <s v=" 42712645976 "/>
        <s v=" 14245412250 "/>
        <s v=" 4282199267 "/>
        <s v=" 99731245111 "/>
        <s v=" 452590304209 "/>
        <s v=" 142712200025 "/>
        <s v=" 1529930000 "/>
        <s v=" 18223920 "/>
        <s v=" 142992618030 "/>
        <s v=" 5453-2200025 "/>
        <s v=" 3975495929980 "/>
        <s v=" 36834126384 "/>
        <s v=" 4575967140 "/>
        <s v=" 28838935604 "/>
        <s v=" 6656319983 "/>
        <s v=" 44919301299991 "/>
        <s v=" 2653015000 "/>
        <s v=" 143301099980 "/>
        <s v=" 14346813830 "/>
        <s v=" 4455399735970 "/>
        <s v=" 36940207976 "/>
        <s v=" 22331380010 "/>
        <s v=" 693857829990 "/>
        <s v=" 3696215992 "/>
        <s v=" 693931469991 "/>
        <s v=" 646665169990 "/>
        <s v=" 143991260030 "/>
        <s v=" 529687111276 "/>
        <s v=" 6788123785 "/>
        <s v=" 28986904594 "/>
        <s v=" 100119114097 "/>
        <s v=" 3271279836 "/>
        <s v=" 1445169990 "/>
        <s v=" 37073114230 "/>
        <s v=" 4013037174990 "/>
        <s v=" 3015367150488 "/>
        <s v=" 646770344470 "/>
        <s v=" 4082119510045 "/>
        <s v=" 8820445020 "/>
        <s v=" 8821445020 "/>
        <s v=" 410513781616 "/>
        <s v=" 2756500146545 "/>
        <s v=" 33108139 "/>
        <s v=" 694720599990 "/>
        <s v=" 37222107945 "/>
        <s v=" 13993282990 "/>
        <s v=" 6948121199990 "/>
        <s v=" 100425280804 "/>
        <s v=" 57914794920 "/>
        <s v=" 4632504569 "/>
        <s v=" 4625968772 "/>
        <s v=" 1596230000 "/>
        <s v=" 4517495694190 "/>
        <s v=" 40495121065960 "/>
        <s v=" 2765331115192 "/>
        <s v=" 145912618030 "/>
        <s v=" 4050196179990 "/>
        <s v=" 4050190179990 "/>
        <s v=" 100730122850 "/>
        <s v=" 4474633935970 "/>
        <s v=" 3020772197456 "/>
        <s v=" 6997142800 "/>
        <s v=" 33091320900 "/>
        <s v=" 4148924 "/>
        <s v=" 146212618030 "/>
        <s v=" 5709-2618030 "/>
        <s v=" 37472239985 "/>
        <s v=" 6956022399980 "/>
        <s v=" 6957061699979 "/>
        <s v=" 539404711386 "/>
        <s v=" 69853935975 "/>
        <s v=" 100933453859 "/>
        <s v=" 6531630643 "/>
        <s v=" 43671780718 "/>
        <s v=" 146572618030 "/>
        <s v=" 3764071983 "/>
        <s v=" 43681780718 "/>
        <s v=" 708187599990 "/>
        <s v=" 286708318900 "/>
        <s v=" 286708418900 "/>
        <s v=" 3770757584 "/>
        <s v=" 508-1780718 "/>
        <s v=" 23240215992 "/>
        <s v=" 3777547983 "/>
        <s v=" 657799298 "/>
        <s v=" 412948597003 "/>
        <s v=" 639747-45020 "/>
        <s v=" 2780947399008 "/>
        <s v=" 708664979971 "/>
        <s v=" 4597165-264 "/>
        <s v=" 4602238-423 "/>
        <s v=" 21143792233 "/>
        <s v=" 37911119985 "/>
        <s v=" 3791947992 "/>
        <s v=" 1911547000 "/>
        <s v=" 4724940140 "/>
        <s v=" 4725489656 "/>
        <s v=" 27202768697 "/>
        <s v=" 38131294970 "/>
        <s v=" 4483144435970 "/>
        <s v=" 3813919199 "/>
        <s v=" 1683339999 "/>
        <s v=" 44251991976 "/>
        <s v=" 7095192459970 "/>
        <s v=" 335776160 "/>
        <s v=" 27334420930 "/>
        <s v=" 2661-1320900 "/>
        <s v=" 709707579991 "/>
        <s v=" 544568811476 "/>
        <s v=" 6127245 "/>
        <s v=" 1240141693 "/>
        <s v=" 1677946648 "/>
        <s v=" 71241279991 "/>
        <s v=" 3839194367 "/>
        <s v=" 23469159984 "/>
        <s v=" 24074-201952 "/>
        <s v=" 423726336337 "/>
        <s v=" 7102275399920 "/>
        <s v=" 426013561679 "/>
        <s v=" 38502191985 "/>
        <s v=" 747274438541 "/>
        <s v=" 18066233240 "/>
        <s v=" 46362471509 "/>
        <s v=" 38616593233 "/>
        <s v=" 48661028088 "/>
        <s v=" 101938816398 "/>
        <s v=" 3866157602 "/>
        <s v=" 13300-57602 "/>
        <s v=" 32912351415 "/>
        <s v=" 32902351415 "/>
        <s v=" 282-2351415 "/>
        <s v=" 1740339999 "/>
        <s v=" 4505969335970 "/>
        <s v=" 2081547000 "/>
        <s v=" 8539566 "/>
        <s v=" 44762560306 "/>
        <s v=" 150952618030 "/>
        <s v=" 453079566 "/>
        <s v=" 38812179978 "/>
        <s v=" 23614895970 "/>
        <s v=" 102118425639 "/>
        <s v=" 33132385212 "/>
        <s v=" 552406311666 "/>
        <s v=" 4701557118 "/>
        <s v=" 91691133754 "/>
        <s v=" 4536180680 "/>
        <s v=" 38893333545 "/>
        <s v=" 2778710 "/>
        <s v=" 2816855134081 "/>
        <s v=" 7632508672927 "/>
        <s v=" 102348143625 "/>
        <s v=" 9427986 "/>
        <s v=" 15201387903 "/>
        <s v=" 38974171184 "/>
        <s v=" 7226431984 "/>
        <s v=" 91061843776 "/>
        <s v=" 7633547079880 "/>
        <s v=" 4782012-253 "/>
        <s v=" 427096012003 "/>
        <s v=" 273481059624 "/>
        <s v=" 282058292527 "/>
        <s v=" 4946128511 "/>
        <s v=" 7002876563 "/>
        <s v=" 28979327508 "/>
        <s v=" 212913318285 "/>
        <s v=" 750649739105 "/>
        <s v=" 466009361219 "/>
        <s v=" 466494638907 "/>
        <s v=" 45362068426 "/>
        <s v=" 39177169970 "/>
        <s v=" 18819426020 "/>
        <s v=" 7021705141 "/>
        <s v=" 4961990336 "/>
        <s v=" 768230841 "/>
        <s v=" 76774813769849 "/>
        <s v=" 1792539999 "/>
        <s v=" 328537985 "/>
        <s v=" 489228990 "/>
        <s v=" 39532137569 "/>
        <s v=" 10276071781 "/>
        <s v=" 4673661285301 "/>
        <s v=" 4522830428428 "/>
        <s v=" 39536944885 "/>
        <s v=" 4611506816 "/>
        <s v=" 3954874993 "/>
        <s v=" 7683852209950 "/>
        <s v=" 396611919839 "/>
        <s v=" 92389206460 "/>
        <s v=" 9239197747 "/>
        <s v=" 7232876563 "/>
        <s v=" 154515052633 "/>
        <s v=" 7335895984 "/>
        <s v=" 557155211825 "/>
        <s v=" 7685615199960 "/>
        <s v=" 3991693555 "/>
        <s v=" 7272741505 "/>
        <s v=" 102940117067 "/>
        <s v=" 1042624485 "/>
        <s v=" 2841395340836 "/>
        <s v=" 59283452200 "/>
        <s v=" 105874828 "/>
        <s v=" 468446662179 "/>
        <s v=" 3351046468 "/>
        <s v=" 432059102693 "/>
        <s v=" 7979164025 "/>
        <s v=" 40241342368 "/>
        <s v=" 754048339684 "/>
        <s v=" 19289233240 "/>
        <s v=" 103154114097 "/>
        <s v=" 109462124150 "/>
        <s v=" 50441121448 "/>
        <s v=" 188503476160 "/>
        <s v=" 1850739999 "/>
        <s v=" 2847930629086 "/>
        <s v=" 7729012479910 "/>
        <s v=" 338171360 "/>
        <s v=" 4668135510 "/>
        <s v=" 4060651992 "/>
        <s v=" 16810160 "/>
        <s v=" 4535459110990 "/>
        <s v=" 46002031858 "/>
        <s v=" 817447600 "/>
        <s v=" 24238319967 "/>
        <s v=" 103396162867 "/>
        <s v=" 655-386 "/>
        <s v=" 40934902897 "/>
        <s v=" 59622399700 "/>
        <s v=" 7752451499980 "/>
        <s v=" 37199999 "/>
        <s v=" 562905011964 "/>
        <s v=" 8243390739 "/>
        <s v=" 472589759194 "/>
        <s v=" 7758504139940 "/>
        <s v=" 41169195935 "/>
        <s v=" 4297395280000 "/>
        <s v=" 4297401760000 "/>
        <s v=" 5414891-40 "/>
        <s v=" 103580851278 "/>
        <s v=" 82311486800 "/>
        <s v=" 86191499935 "/>
        <s v=" 435422658201 "/>
        <s v=" 15848629530 "/>
        <s v=" 38769494397 "/>
        <s v=" 41395329509 "/>
        <s v=" 41424139984 "/>
        <s v=" 4746591780040 "/>
        <s v=" 31179251996 "/>
        <s v=" 103700418342 "/>
        <s v=" 757275059871 "/>
        <s v=" 345671972 "/>
        <s v=" 32817126168100 "/>
        <s v=" 32817026168100 "/>
        <s v=" 46712241729 "/>
        <s v=" 20017249305 "/>
        <s v=" 7863665089930 "/>
        <s v=" 1906327229551 "/>
        <s v=" 988061368500 "/>
        <s v=" 129309967 "/>
        <s v=" 28655641088 "/>
        <s v=" 17840145 "/>
        <s v=" 475744201740 "/>
        <s v=" 4265123549990 "/>
        <s v=" 51221089384 "/>
        <s v=" 59852273700 "/>
        <s v=" 1929839999 "/>
        <s v=" 44407489075 "/>
        <s v=" 4559385710990 "/>
        <s v=" 191515738080 "/>
        <s v=" 104006144560 "/>
        <s v=" 42259658982 "/>
        <s v=" 8655229999 "/>
        <s v=" 7991823004 "/>
        <s v=" 25458235117 "/>
        <s v=" 567441312079 "/>
        <s v=" 75941855986 "/>
        <s v=" 53799158291 "/>
        <s v=" 5382601581 "/>
        <s v=" 80-99158291 "/>
        <s v=" 7928795859921 "/>
        <s v=" 4761327373 "/>
        <s v=" 42355674844 "/>
        <s v=" 142331954 "/>
        <s v=" 353254092 "/>
        <s v=" 858477124 "/>
        <s v=" 161032035060 "/>
        <s v=" 6638-2035060 "/>
        <s v=" 5595368-519 "/>
        <s v=" 2874663513310 "/>
        <s v=" 7977202599980 "/>
        <s v=" 4260195966 "/>
        <s v=" 9451899140363 "/>
        <s v=" 161464070120 "/>
        <s v=" 438910509770 "/>
        <s v=" 79881112269847 "/>
        <s v=" 24612489736 "/>
        <s v=" 760770460463 "/>
        <s v=" 47352854718 "/>
        <s v=" 4815451703 "/>
        <s v=" 20631233240 "/>
        <s v=" 10758473424 "/>
        <s v=" 42786499924 "/>
        <s v=" 104437842964 "/>
        <s v=" 157678911 "/>
        <s v=" 836384462 "/>
        <s v=" 21338758 "/>
        <s v=" 2070213744 "/>
        <s v=" 51851039536 "/>
        <s v=" 211332-26168100 "/>
        <s v=" 211326-26168100 "/>
        <s v=" 8740394001 "/>
        <s v=" 1991839999 "/>
        <s v=" 162744740390 "/>
        <s v=" 2557355614 "/>
        <s v=" 4572574510990 "/>
        <s v=" 78483119966 "/>
        <s v=" 317822022206 "/>
        <s v=" 104591169389 "/>
        <s v=" 80458410459868 "/>
        <s v=" 1269904400 "/>
        <s v=" 49041171959 "/>
        <s v=" 4903186270 "/>
        <s v=" 256455148 "/>
        <s v=" 43077927549 "/>
        <s v=" 43040198043 "/>
        <s v=" 430761103541 "/>
        <s v=" 15038-1103541 "/>
        <s v=" 110061211283 "/>
        <s v=" 725745600 "/>
        <s v=" 60465159460 "/>
        <s v=" 7879215992 "/>
        <s v=" 49291434462 "/>
        <s v=" 102893226710 "/>
        <s v=" 80922219799778 "/>
        <s v=" 446381022949 "/>
        <s v=" 1642312454800 "/>
        <s v=" 434632882805 "/>
        <s v=" 5714418-29 "/>
        <s v=" 11142790083 "/>
        <s v=" 174559947 "/>
        <s v=" 103267869910 "/>
        <s v=" 764152961231 "/>
        <s v=" 483388351726 "/>
        <s v=" 8612157422 "/>
        <s v=" 47953964748 "/>
        <s v=" 21640233240 "/>
        <s v=" 31975397748 "/>
        <s v=" 115181764306 "/>
        <s v=" 25119577 "/>
        <s v=" 52481117344 "/>
        <s v=" 2155613744 "/>
        <s v=" 2055539999 "/>
        <s v=" 7928839975 "/>
        <s v=" 178345927 "/>
        <s v=" 96471689174 "/>
        <s v=" 82574210609829 "/>
        <s v=" 35061181643 "/>
        <s v=" 8772024943 "/>
        <s v=" 103883316074 "/>
        <s v=" 11613571200 "/>
        <s v=" 575585112384 "/>
        <s v=" 84500000 "/>
        <s v=" 85500000 "/>
        <s v=" 6-500000 "/>
        <s v=" 79822559983 "/>
        <s v=" 2193920706 "/>
        <s v=" 8301253999920 "/>
        <s v=" 60824273700 "/>
        <s v=" 167343798520 "/>
        <s v=" 167334604590 "/>
        <s v=" 449362611113 "/>
        <s v=" 105579453309 "/>
        <s v=" 97148305654 "/>
        <s v=" 767638262041 "/>
        <s v=" 44561827234 "/>
        <s v=" 49593270979 "/>
        <s v=" 53651475000 "/>
        <s v=" 22390254660 "/>
        <s v=" 907123305603 "/>
        <s v=" 53111138488 "/>
        <s v=" 2124039999 "/>
        <s v=" 489205305134 "/>
        <s v=" 756724800 "/>
        <s v=" 375374986 "/>
        <s v=" 2310113744 "/>
        <s v=" 4609436610990 "/>
        <s v=" 45196414175 "/>
        <s v=" 105913766132 "/>
        <s v=" 118285747700 "/>
        <s v=" 84168121664220 "/>
        <s v=" 581202612482 "/>
        <s v=" 35882585092 "/>
        <s v=" 1272772334 "/>
        <s v=" 127498937 "/>
        <s v=" 11850589050 "/>
        <s v=" 151175944 "/>
        <s v=" 118572990000 "/>
        <s v=" 118582990000 "/>
        <s v=" 118592990000 "/>
        <s v=" 118602990000 "/>
        <s v=" 4533659976 "/>
        <s v=" 2475057500 "/>
        <s v=" 120352465353 "/>
        <s v=" 12783013180 "/>
        <s v=" 4543431992 "/>
        <s v=" 454323783634 "/>
        <s v=" 84492834514624 "/>
        <s v=" 45474139944 "/>
        <s v=" 453178701415 "/>
        <s v=" 8498672672980 "/>
        <s v=" 2171924410 "/>
        <s v=" 771233162622 "/>
        <s v=" 173758818 "/>
        <s v=" 23173333200 "/>
        <s v=" 122592499000 "/>
        <s v=" 53781073784 "/>
        <s v=" 106379312840 "/>
        <s v=" 98451773755 "/>
        <s v=" 45734411804 "/>
        <s v=" 35912850 "/>
        <s v=" 89201620001 "/>
        <s v=" 2183239999 "/>
        <s v=" 85547521129709 "/>
        <s v=" 2938954245351 "/>
        <s v=" 52535513364 "/>
        <s v=" 45900155977 "/>
        <s v=" 4590247983 "/>
        <s v=" 4622242610990 "/>
        <s v=" 1065251169389 "/>
        <s v=" 272011637421 "/>
        <s v=" 994726035773 "/>
        <s v=" 105701872176 "/>
        <s v=" 1282290860 "/>
        <s v=" 46039277306 "/>
        <s v=" 106570258563 "/>
        <s v=" 4607344984 "/>
        <s v=" 4607295926 "/>
        <s v=" 2543332000 "/>
        <s v=" 8595633269959 "/>
        <s v=" 994921167352 "/>
        <s v=" 99499775656 "/>
        <s v=" 8600236119911 "/>
        <s v=" 46178159984 "/>
        <s v=" 585710812558 "/>
        <s v=" 332711213165 "/>
        <s v=" 50412774912 "/>
        <s v=" 4629213592 "/>
        <s v=" 12485558110 "/>
        <s v=" 2430613744 "/>
        <s v=" 5379478036 "/>
        <s v=" 8651092901 "/>
        <s v=" 264065890 "/>
        <s v=" 27369169932 "/>
        <s v=" 8630462319920 "/>
        <s v=" 4651271924 "/>
        <s v=" 274101096476 "/>
        <s v=" 36696714137 "/>
        <s v=" 66-1092901 "/>
        <s v=" 459952662365 "/>
        <s v=" 8701092901 "/>
        <s v=" 8644812319920 "/>
        <s v=" 141675-2319920 "/>
        <s v=" 5404543355 "/>
        <s v=" 274231019955 "/>
        <s v=" 8374262650445 "/>
        <s v=" 791070000 "/>
        <s v=" 774857042262 "/>
        <s v=" 23935333200 "/>
        <s v=" 1295202776 "/>
        <s v=" 1294193054 "/>
        <s v=" 2005399383418 "/>
        <s v=" 46969807817 "/>
        <s v=" 2536813744 "/>
        <s v=" 104431535871 "/>
        <s v=" 275163763273 "/>
        <s v=" 33594934011 "/>
        <s v=" 2256739999 "/>
        <s v=" 3852969268 "/>
        <s v=" 54981315652 "/>
        <s v=" 4223856 "/>
        <s v=" 4645303210990 "/>
        <s v=" 86766119303840 "/>
        <s v=" 50964633384 "/>
        <s v=" 91026120 "/>
        <s v=" 590221012663 "/>
        <s v=" 1218711490000 "/>
        <s v=" 121862990000 "/>
        <s v=" 121922729860 "/>
        <s v=" 122009990000 "/>
        <s v=" 1220111490000 "/>
        <s v=" 66384116313 "/>
        <s v=" 87084711832991 "/>
        <s v=" 10537951942 "/>
        <s v=" 4619043911 "/>
        <s v=" 6845729-36 "/>
        <s v=" 9035386443 "/>
        <s v=" 122986474553 "/>
        <s v=" 46409326271 "/>
        <s v=" 780180021747 "/>
        <s v=" 37293877638 "/>
        <s v=" 8726171285200 "/>
        <s v=" 28970940100 "/>
        <s v=" 28968940100 "/>
        <s v=" 24759333200 "/>
        <s v=" 47556158838 "/>
        <s v=" 123859586786980 "/>
        <s v=" 14335673403910 "/>
        <s v=" 107810295138 "/>
        <s v=" 2636413744 "/>
        <s v=" 179703601643960 "/>
        <s v=" 4782090 "/>
        <s v=" 827331112560 "/>
        <s v=" 434690503980 "/>
        <s v=" 4760920228 "/>
        <s v=" 124236465923 "/>
        <s v=" 57946656 "/>
        <s v=" 2335439999 "/>
        <s v=" 4664844010990 "/>
        <s v=" 5489925-2719960 "/>
        <s v=" 8757361349990 "/>
        <s v=" 8757351349990 "/>
        <s v=" 2674160940 "/>
        <s v=" 7652645903814 "/>
        <s v=" 51658727422 "/>
        <s v=" 2031593191709 "/>
        <s v=" 100333900477 "/>
        <s v=" 502604609555 "/>
        <s v=" 10640719880 "/>
        <s v=" 278882541406 "/>
        <s v=" 839836464321 "/>
        <s v=" 218683339504 "/>
        <s v=" 876418829990 "/>
        <s v=" 595121612718 "/>
        <s v=" 4463283244970 "/>
        <s v=" 279171282307 "/>
        <s v=" 2195200 "/>
        <s v=" 6144551980 "/>
        <s v=" 90411343976 "/>
        <s v=" 467065341310 "/>
        <s v=" 10835932846 "/>
        <s v=" 10704759935 "/>
        <s v=" 106140972447 "/>
        <s v=" 214813420381 "/>
        <s v=" 62561547400 "/>
        <s v=" 203988163903 "/>
        <s v=" 7146245-1 "/>
        <s v=" 52302016149 "/>
        <s v=" 808-11490000 "/>
        <s v=" 807-9990000 "/>
        <s v=" 25524333200 "/>
        <s v=" 9064811630300 "/>
        <s v=" 18055950600 "/>
        <s v=" 10759659932 "/>
        <s v=" 28017971577 "/>
        <s v=" 106977472 "/>
        <s v=" 203823462980 "/>
        <s v=" 342421106921 "/>
        <s v=" 2733613744 "/>
        <s v=" 75225799 "/>
        <s v=" 5283375 "/>
        <s v=" 6489514000 "/>
        <s v=" 2381439999 "/>
        <s v=" 1308443094 "/>
        <s v=" 2371400 "/>
        <s v=" 1975244-331980 "/>
        <s v=" 4677148310990 "/>
        <s v=" 14367451804940 "/>
        <s v=" 9106317199940 "/>
        <s v=" 2471400 "/>
        <s v=" 37615020277 "/>
        <s v=" 151126-1699990 "/>
        <s v=" 14371401589970 "/>
        <s v=" 179992862999960 "/>
        <s v=" 271281121770 "/>
        <s v=" 600732012791 "/>
        <s v=" 108761423847 "/>
        <s v=" 10885899907 "/>
        <s v=" 1930-1423847 "/>
        <s v=" 217121378159 "/>
        <s v=" 217132378159 "/>
        <s v=" 2171332584086 "/>
        <s v=" 69032803601 "/>
        <s v=" 534458979 "/>
        <s v=" 281702305644 "/>
        <s v=" 9480629980 "/>
        <s v=" 1468015683950 "/>
        <s v=" 851212789969 "/>
        <s v=" 20753163377 "/>
        <s v=" 109119295617 "/>
        <s v=" 345555771755 "/>
        <s v=" 472249778838 "/>
        <s v=" 817719200 "/>
        <s v=" 135512914727 "/>
        <s v=" 9174749206611 "/>
        <s v=" 1468888443980 "/>
        <s v=" 18347520772980 "/>
        <s v=" 133590019733 "/>
        <s v=" 26316333200 "/>
        <s v=" 94271847261 "/>
        <s v=" 115158500 "/>
        <s v=" 49105361912 "/>
        <s v=" 2442839999 "/>
        <s v=" 159704480 "/>
        <s v=" 56943771 "/>
        <s v=" 109431530450 "/>
        <s v=" 69299899 "/>
        <s v=" 2843013744 "/>
        <s v=" 208972768 "/>
        <s v=" 209506650 "/>
        <s v=" 210121596 "/>
        <s v=" 60449949356 "/>
        <s v=" 2210931981 "/>
        <s v=" 4697740410990 "/>
        <s v=" 28401030 "/>
        <s v=" 347092119552 "/>
        <s v=" 104380276461 "/>
        <s v=" 52922843102 "/>
        <s v=" 51111428 "/>
        <s v=" 160133280 "/>
        <s v=" 121947102340 "/>
        <s v=" 10441964318 "/>
        <s v=" 22834130279 "/>
        <s v=" 605814812819 "/>
        <s v=" 608930795350 "/>
        <s v=" 70091406600 "/>
        <s v=" 18361548663950 "/>
        <s v=" 104563102892 "/>
        <s v=" 6403399000 "/>
        <s v=" 17444174900 "/>
        <s v=" 115372263891 "/>
        <s v=" 4860322910 "/>
        <s v=" 271675730878 "/>
        <s v=" 1315393271 "/>
        <s v=" 475437218103 "/>
        <s v=" 104640205784 "/>
        <s v=" 7527870-493 "/>
        <s v=" 13907753716 "/>
        <s v=" 9293738968340 "/>
        <s v=" 53562036286 "/>
        <s v=" 27121333200 "/>
        <s v=" 19454100 "/>
        <s v=" 500691919327 "/>
        <s v=" 32093411320 "/>
        <s v=" 61236792 "/>
        <s v=" 8437851242669 "/>
        <s v=" 1317342720 "/>
        <s v=" 70641406402 "/>
        <s v=" 1168379968 "/>
        <s v=" 284911708431 "/>
        <s v=" 2961213744 "/>
        <s v=" 3102037399 "/>
        <s v=" 9284431984 "/>
        <s v=" 73599798 "/>
        <s v=" 185851348300 "/>
        <s v=" 389960648 "/>
        <s v=" 390500338 "/>
        <s v=" 2515939999 "/>
        <s v=" 89143400 "/>
        <s v=" 18597969030 "/>
        <s v=" 4530441319990 "/>
        <s v=" 5024663984 "/>
        <s v=" 60874745651 "/>
        <s v=" 1064541840711 "/>
        <s v=" 9335932249970 "/>
        <s v=" 18376394817980 "/>
        <s v=" 209322361565 "/>
        <s v=" 3775565 "/>
        <s v=" 45866324275 "/>
        <s v=" 9344595040362 "/>
        <s v=" 12200046980 "/>
        <s v=" 17376149990 "/>
        <s v=" 17377158761 "/>
        <s v=" 4531194319990 "/>
        <s v=" 1472942143980 "/>
        <s v=" 1472941144980 "/>
        <s v=" 166404600 "/>
        <s v=" 209564930024 "/>
        <s v=" 10351426774 "/>
        <s v=" 308685442 "/>
        <s v=" 106771116007 "/>
        <s v=" 505231018541 "/>
        <s v=" 610513512931 "/>
        <s v=" 941007849990 "/>
        <s v=" 9381412894 "/>
        <s v=" 941326849990 "/>
        <s v=" 9413251299991 "/>
        <s v=" 591840456 "/>
        <s v=" 591940456 "/>
        <s v=" 721-40456 "/>
        <s v=" 118802013371 "/>
        <s v=" 2055-2013371 "/>
        <s v=" 118812013371 "/>
        <s v=" 63799280840 "/>
        <s v=" 10481435480 "/>
        <s v=" 71181406600 "/>
        <s v=" 942059849990 "/>
        <s v=" 942061849990 "/>
        <s v=" 154921-849990 "/>
        <s v=" 286152092511 "/>
        <s v=" 38432428007 "/>
        <s v=" 56823571024 "/>
        <s v=" 3032820706 "/>
        <s v=" 5920230826 "/>
        <s v=" 6110589171669 "/>
        <s v=" 106957111984 "/>
        <s v=" 1072451003369 "/>
        <s v=" 14098481309 "/>
        <s v=" 1148761910700 "/>
        <s v=" 1484088199980 "/>
        <s v=" 1484093273980 "/>
        <s v=" 7643733-660 "/>
        <s v=" 22158298590 "/>
        <s v=" 950747799991 "/>
        <s v=" 95065599990 "/>
        <s v=" 54235090507 "/>
        <s v=" 1486070291980 "/>
        <s v=" 28498333200 "/>
        <s v=" 114973305100 "/>
        <s v=" 9574571249990 "/>
        <s v=" 3045087165466 "/>
        <s v=" 468973932 "/>
        <s v=" 9579313919960 "/>
        <s v=" 1507883296980 "/>
        <s v=" 61253506633 "/>
        <s v=" 3057513744 "/>
        <s v=" 35555722785 "/>
        <s v=" 285998973990 "/>
        <s v=" 4593217329980 "/>
        <s v=" 12358887927 "/>
        <s v=" 136817760980 "/>
        <s v=" 119970100 "/>
        <s v=" 9594531249990 "/>
        <s v=" 959461999990 "/>
        <s v=" 9680468773 "/>
        <s v=" 4727656610990 "/>
        <s v=" 212113238080 "/>
        <s v=" 2594339999 "/>
        <s v=" 960386899990 "/>
        <s v=" 846012396489 "/>
        <s v=" 10701620620 "/>
        <s v=" 12433955919 "/>
        <s v=" 111414425639 "/>
        <s v=" 115722404349 "/>
        <s v=" 4594756336980 "/>
        <s v=" 516271021089 "/>
        <s v=" 184034921503970 "/>
        <s v=" 126336592515980 "/>
        <s v=" 72481409100 "/>
        <s v=" 72491397001 "/>
        <s v=" 28790550508 "/>
        <s v=" 615267312964 "/>
        <s v=" 9618311117180 "/>
        <s v=" 857656800 "/>
        <s v=" 5065785400 "/>
        <s v=" 11066947504 "/>
        <s v=" 1509413843980 "/>
        <s v=" 615703593881 "/>
        <s v=" 190281154300 "/>
        <s v=" 35807902204 "/>
        <s v=" 4831878215756 "/>
        <s v=" 963755449990 "/>
        <s v=" 963735382190 "/>
        <s v=" 9637511909950 "/>
        <s v=" 485343511290 "/>
        <s v=" 108705496370 "/>
        <s v=" 963999225391 "/>
        <s v=" 600163036 "/>
        <s v=" 600262471 "/>
        <s v=" 9865289990 "/>
        <s v=" 54792173906 "/>
        <s v=" 9647541149990 "/>
        <s v=" 9647521299991 "/>
        <s v=" 9647501732490 "/>
        <s v=" 129006210610 "/>
        <s v=" 5208843166 "/>
        <s v=" 1509834794980 "/>
        <s v=" 28899333200 "/>
        <s v=" 154307-38080 "/>
        <s v=" 14662229263 "/>
        <s v=" 3187813744 "/>
        <s v=" 505955764 "/>
        <s v=" 17635700 "/>
        <s v=" 214004020230 "/>
        <s v=" 126963422760980 "/>
        <s v=" 30352328374 "/>
        <s v=" 4753288810990 "/>
        <s v=" 697112968 "/>
        <s v=" 2651139999 "/>
        <s v=" 12669387942 "/>
        <s v=" 1124722387 "/>
        <s v=" 94387390 "/>
        <s v=" 30390575895 "/>
        <s v=" 9622205611 "/>
        <s v=" 4127466178144 "/>
        <s v=" 21439700 "/>
        <s v=" 2075477408 "/>
        <s v=" 2079373278 "/>
        <s v=" 6027112500 "/>
        <s v=" 61614100136980 "/>
        <s v=" 151083748980 "/>
        <s v=" 61614145634980 "/>
        <s v=" 13298254160 "/>
        <s v=" 13297363533 "/>
        <s v=" 225194191980 "/>
        <s v=" 847620419552 "/>
        <s v=" 19172602100 "/>
        <s v=" 8226343980 "/>
        <s v=" 53460720 "/>
        <s v=" 619869812967 "/>
        <s v=" 36047270522 "/>
        <s v=" 1129503848 "/>
        <s v=" 9888119990 "/>
        <s v=" 2523218681 "/>
        <s v=" 4956316126 "/>
        <s v=" 41358705310830 "/>
        <s v=" 329311315693 "/>
        <s v=" 29782358504882 "/>
        <s v=" 61614468636980 "/>
        <s v=" 1885527735980 "/>
        <s v=" 7876472-314 "/>
        <s v=" 7954256-307 "/>
        <s v=" 112350107671 "/>
        <s v=" 109587171960 "/>
        <s v=" 2276436089 "/>
        <s v=" 9664404399961 "/>
        <s v=" 33205678 "/>
        <s v=" 30473338291 "/>
        <s v=" 186636089 "/>
        <s v=" 1305820792 "/>
        <s v=" 1566-36089 "/>
        <s v=" 1716436089 "/>
        <s v=" 22058500 "/>
        <s v=" 64651257040 "/>
        <s v=" 3905021800 "/>
        <s v=" 183152320 "/>
        <s v=" 215696433023 "/>
        <s v=" 1152879182 "/>
        <s v=" 109808248246 "/>
        <s v=" 9666704654671 "/>
        <s v=" 18617850 "/>
        <s v=" 352856800 "/>
        <s v=" 802344122334 "/>
        <s v=" 55372660356 "/>
        <s v=" 9667455394061 "/>
        <s v=" 192721297860 "/>
        <s v=" 4634032165980 "/>
        <s v=" 12870479942 "/>
        <s v=" 61616264284980 "/>
        <s v=" 61616255284980 "/>
        <s v=" 30544427215 "/>
        <s v=" 1512460273980 "/>
        <s v=" 1512473553980 "/>
        <s v=" 29749333200 "/>
        <s v=" 126-36089 "/>
        <s v=" 9668971249990 "/>
        <s v=" 192952209660 "/>
        <s v=" 226596757191 "/>
        <s v=" 27496768310 "/>
        <s v=" 253261523160 "/>
        <s v=" 9899164990 "/>
        <s v=" 30308575576 "/>
        <s v=" 23210000 "/>
        <s v=" 112792516009 "/>
        <s v=" 2692739999 "/>
        <s v=" 530453295610 "/>
        <s v=" 6051024788 "/>
        <s v=" 2896-333200 "/>
        <s v=" 1183916300 "/>
        <s v=" 3311013744 "/>
        <s v=" 2580231980 "/>
        <s v=" 8488571556977 "/>
        <s v=" 9670293649970 "/>
        <s v=" 967030172550 "/>
        <s v=" 4655797421980 "/>
        <s v=" 4655794421980 "/>
        <s v=" 13410696150 "/>
        <s v=" 5351794368 "/>
        <s v=" 9671421849980 "/>
        <s v=" 9671431979970 "/>
        <s v=" 61121014307 "/>
        <s v=" 4769167919498 "/>
        <s v=" 157915121467 "/>
        <s v=" 74323892 "/>
        <s v=" 30356718883 "/>
        <s v=" 5778349989 "/>
        <s v=" 8080664-96 "/>
        <s v=" 624533812959 "/>
        <s v=" 13132511969 "/>
        <s v=" 85991283000 "/>
        <s v=" 531978300182 "/>
        <s v=" 74984094947 "/>
        <s v=" 65038304640 "/>
        <s v=" 39202883206 "/>
        <s v=" 64120446003 "/>
        <s v=" 1028458900 "/>
        <s v=" 5416451961 "/>
        <s v=" 19842-51961 "/>
        <s v=" 869411877314 "/>
        <s v=" 12064676206 "/>
        <s v=" 1347507868 "/>
        <s v=" 967887869970 "/>
        <s v=" 9678881499980 "/>
        <s v=" 54217157706 "/>
        <s v=" 30717304778 "/>
        <s v=" 490009179738 "/>
        <s v=" 3691999200 "/>
        <s v=" 120923045425 "/>
        <s v=" 366452974462 "/>
        <s v=" 9679386579941 "/>
        <s v=" 2656012380 "/>
        <s v=" 3596496980 "/>
        <s v=" 806087822305 "/>
        <s v=" 4978168653980 "/>
        <s v=" 55902112818 "/>
        <s v=" 19534561630 "/>
        <s v=" 306021632204 "/>
        <s v=" 1737924779990 "/>
        <s v=" 1737922314989 "/>
        <s v=" 232296514990 "/>
        <s v=" 4192327100376 "/>
        <s v=" 1738237215980 "/>
        <s v=" 4974592188180 "/>
        <s v=" 443208459990 "/>
        <s v=" 9856209448 "/>
        <s v=" 9857199990 "/>
        <s v=" 13300207983 "/>
        <s v=" 61621610134980 "/>
        <s v=" 61621611306980 "/>
        <s v=" 30769432415 "/>
        <s v=" 411197980 "/>
        <s v=" 1738526417970 "/>
        <s v=" 17385301403982 "/>
        <s v=" 4966365649990 "/>
        <s v=" 6591025988 "/>
        <s v=" 166234102291 "/>
        <s v=" 33495423780 "/>
        <s v=" 968280769990 "/>
        <s v=" 2011904000 "/>
        <s v=" 30074401132992 "/>
        <s v=" 1340-11877314 "/>
        <s v=" 9683001499980 "/>
        <s v=" 2021904000 "/>
        <s v=" 25-1904000 "/>
        <s v=" 1983209555 "/>
        <s v=" 869911886880 "/>
        <s v=" 121632044381 "/>
        <s v=" 2767139999 "/>
        <s v=" 44778249380 "/>
        <s v=" 229431974997 "/>
        <s v=" 884726400 "/>
        <s v=" 4783296924177 "/>
        <s v=" 23939700 "/>
        <s v=" 78911149 "/>
        <s v=" 27211815951 "/>
        <s v=" 210503366 "/>
        <s v=" 322549472620 "/>
        <s v=" 27283298980 "/>
        <s v=" 1740454299970 "/>
        <s v=" 1740473168960 "/>
        <s v=" 949412340 "/>
        <s v=" 1228980015 "/>
        <s v=" 327118104058 "/>
        <s v=" 140129147 "/>
        <s v=" 2304508399469 "/>
        <s v=" 229571690333 "/>
        <s v=" 5497356228 "/>
        <s v=" 2876211195800 "/>
        <s v=" 12432659809 "/>
        <s v=" 1244721580 "/>
        <s v=" 3103482272759 "/>
        <s v=" 9685372749970 "/>
        <s v=" 13438483142 "/>
        <s v=" 3008-214200 "/>
        <s v=" 32135935998 "/>
        <s v=" 2412338965 "/>
        <s v=" 551741359920 "/>
        <s v=" 219271137227 "/>
        <s v=" 327440127958 "/>
        <s v=" 851037422100 "/>
        <s v=" 17066100229 "/>
        <s v=" 1000537785 "/>
        <s v=" 13489231992 "/>
        <s v=" 61623374527980 "/>
        <s v=" 30870327977 "/>
        <s v=" 1742328829990 "/>
        <s v=" 38064189910 "/>
        <s v=" 968745999990 "/>
        <s v=" 49274732806 "/>
        <s v=" 12330770368 "/>
        <s v=" 15632285898 "/>
        <s v=" 1078895000 "/>
        <s v=" 62411035976 "/>
        <s v=" 166492412756 "/>
        <s v=" 216862199000 "/>
        <s v=" 1350176001 "/>
        <s v=" 99867967979 "/>
        <s v=" 809680822360 "/>
        <s v=" 4520331929 "/>
        <s v=" 9689614759958 "/>
        <s v=" 312981310904 "/>
        <s v=" 101258325000 "/>
        <s v=" 2811239999 "/>
        <s v=" 221383767035 "/>
        <s v=" 3378-575576 "/>
        <s v=" 1293178500 "/>
        <s v=" 30984392075 "/>
        <s v=" 123142892483 "/>
        <s v=" 50671192000 "/>
        <s v=" 448539980 "/>
        <s v=" 12465249180 "/>
        <s v=" 6751095912 "/>
        <s v=" 26384231400 "/>
        <s v=" 6572299000 "/>
        <s v=" 8253159 "/>
        <s v=" 1747765729990 "/>
        <s v=" 4818147824177 "/>
        <s v=" 158235238980 "/>
        <s v=" 209119000 "/>
        <s v=" 77074076854 "/>
        <s v=" 9693832939950 "/>
        <s v=" 5194132980 "/>
        <s v=" 4122766006 "/>
        <s v=" 956247404 "/>
        <s v=" 262416500 "/>
        <s v=" 65762344240 "/>
        <s v=" 36393315998 "/>
        <s v=" 3123409175861 "/>
        <s v=" 633943413033 "/>
        <s v=" 16035241100 "/>
        <s v=" 56722419370 "/>
        <s v=" 34003950881 "/>
        <s v=" 3238177702788 "/>
        <s v=" 1032395032 "/>
        <s v=" 31083239454 "/>
        <s v=" 112279501686 "/>
        <s v=" 11228019290 "/>
        <s v=" 6602299000 "/>
        <s v=" 83-2299000 "/>
        <s v=" 5010444704158 "/>
        <s v=" 3125060448219 "/>
        <s v=" 9696361849980 "/>
        <s v=" 1750258712491 "/>
        <s v=" 336150000 "/>
        <s v=" 123793795087 "/>
        <s v=" 2562338965 "/>
        <s v=" 12622207450 "/>
        <s v=" 1263232420 "/>
        <s v=" 21743911369 "/>
        <s v=" 9697445519949 "/>
        <s v=" 58103223968 "/>
        <s v=" 31113261951 "/>
        <s v=" 324088542990 "/>
        <s v=" 342741678000 "/>
        <s v=" 6622299000 "/>
        <s v=" 84-2299000 "/>
        <s v=" 5281329981 "/>
        <s v=" 521237491 "/>
        <s v=" 597-1329981 "/>
        <s v=" 592-237490 "/>
        <s v=" 5814941759 "/>
        <s v=" 245509700 "/>
        <s v=" 172351513404 "/>
        <s v=" 3094269821 "/>
        <s v=" 3130015225329 "/>
        <s v=" 813390122401 "/>
        <s v=" 57314016381 "/>
        <s v=" 58386225551 "/>
        <s v=" 3243442132490 "/>
        <s v=" 321391310904 "/>
        <s v=" 18925219937 "/>
        <s v=" 32883842980 "/>
        <s v=" 853180260674 "/>
        <s v=" 34218784800 "/>
        <s v=" 9701904299960 "/>
        <s v=" 376041055888 "/>
        <s v=" 3133019219197 "/>
        <s v=" 7321057560 "/>
        <s v=" 1122837950 "/>
        <s v=" 3126895785 "/>
        <s v=" 344672057001 "/>
        <s v=" 37623149206 "/>
        <s v=" 1754176779990 "/>
        <s v=" 546443244610 "/>
        <s v=" 5010819328780 "/>
        <s v=" 970261969990 "/>
        <s v=" 200771609000 "/>
        <s v=" 4274626108842 "/>
        <s v=" 970331999990 "/>
        <s v=" 2400055196008 "/>
        <s v=" 853529468642 "/>
        <s v=" 125262873050 "/>
        <s v=" 125252873050 "/>
        <s v=" 1401-2873050 "/>
        <s v=" 2903839999 "/>
        <s v=" 1180456141470 "/>
        <s v=" 1655143670 "/>
        <s v=" 46535990 "/>
        <s v=" 6385102792 "/>
        <s v=" 4811867434019 "/>
        <s v=" 5886586376 "/>
        <s v=" 1070391604971 "/>
        <s v=" 24881239920 "/>
        <s v=" 4412360000 "/>
        <s v=" 11636599014 "/>
        <s v=" 17552861119980 "/>
        <s v=" 5023434403980 "/>
        <s v=" 3592703294990 "/>
        <s v=" 9705043280450 "/>
        <s v=" 9705031200471 "/>
        <s v=" 601774080 "/>
        <s v=" 3601591294990 "/>
        <s v=" 36607435998 "/>
        <s v=" 2043976-294990 "/>
        <s v=" 1132731154517 "/>
        <s v=" 6001370401 "/>
        <s v=" 127744970 "/>
        <s v=" 600-130900 "/>
        <s v=" 638892213116 "/>
        <s v=" 125482151712 "/>
        <s v=" 1404-2151712 "/>
        <s v=" 3609142359990 "/>
        <s v=" 125492159501 "/>
        <s v=" 2672338965 "/>
        <s v=" 202071633614 "/>
        <s v=" 15223300768 "/>
        <s v=" 59293311212 "/>
        <s v=" 31372175858 "/>
        <s v=" 24911-39606 "/>
        <s v=" 1282169956 "/>
        <s v=" 1285326129 "/>
        <s v=" 3141372617574 "/>
        <s v=" 9707641999979 "/>
        <s v=" 9707551073591 "/>
        <s v=" 10079325943 "/>
        <s v=" 10080229990 "/>
        <s v=" 560494109991 "/>
        <s v=" 34746959000 "/>
        <s v=" 576477969 "/>
        <s v=" 629-477970 "/>
        <s v=" 393224000 "/>
        <s v=" 79784094947 "/>
        <s v=" 31425141311006 "/>
        <s v=" 258335750520 "/>
        <s v=" 15267239960 "/>
        <s v=" 31143302250 "/>
        <s v=" 37945206821 "/>
        <s v=" 11666939606 "/>
        <s v=" 116668222793 "/>
        <s v=" 31446205249991 "/>
        <s v=" 10241431542070 "/>
        <s v=" 10241313084141 "/>
        <s v=" 10241381542070 "/>
        <s v=" 10241371542070 "/>
        <s v=" 151911053150 "/>
        <s v=" 15324205568 "/>
        <s v=" 13960696150 "/>
        <s v=" 259183400 "/>
        <s v=" 583709980 "/>
        <s v=" 635-709980 "/>
        <s v=" 178273511952 "/>
        <s v=" 854464156542 "/>
        <s v=" 4996329410906 "/>
        <s v=" 11674545458 "/>
        <s v=" 42132261007 "/>
        <s v=" 42141430913 "/>
        <s v=" 375740331980 "/>
        <s v=" 4579423727291 "/>
        <s v=" 349004827001 "/>
        <s v=" 1137021048325 "/>
        <s v=" 113671321592 "/>
        <s v=" 12569672536 "/>
        <s v=" 1113395032 "/>
        <s v=" 1112975562 "/>
        <s v=" 10243044626211 "/>
        <s v=" 59840181960 "/>
        <s v=" 6032069949 "/>
        <s v=" 638-2069950 "/>
        <s v=" 819543722527 "/>
        <s v=" 3137150690 "/>
        <s v=" 10243855751381 "/>
        <s v=" 10243501200471 "/>
        <s v=" 10243511200471 "/>
        <s v=" 15519135992 "/>
        <s v=" 1551859991 "/>
        <s v=" 37370089993 "/>
        <s v=" 329701310904 "/>
        <s v=" 1933448687 "/>
        <s v=" 112693501113970 "/>
        <s v=" 4309763137842 "/>
        <s v=" 31697195453 "/>
        <s v=" 126162753449 "/>
        <s v=" 17601212399950 "/>
        <s v=" 10245663084141 "/>
        <s v=" 7901250016 "/>
        <s v=" 2250662128639 "/>
        <s v=" 16876217215 "/>
        <s v=" 162207448 "/>
        <s v=" 140266780301 "/>
        <s v=" 117003152946 "/>
        <s v=" 17608701029990 "/>
        <s v=" 4314107150842 "/>
        <s v=" 91661759 "/>
        <s v=" 4828604732969 "/>
        <s v=" 855105453833 "/>
        <s v=" 11709994423 "/>
        <s v=" 2965039999 "/>
        <s v=" 3155218700 "/>
        <s v=" 31590262020111 "/>
        <s v=" 10247242299980 "/>
        <s v=" 10554414979 "/>
        <s v=" 562842109991 "/>
        <s v=" 1140721595143 "/>
        <s v=" 266174900 "/>
        <s v=" 12778528999 "/>
        <s v=" 57884357452 "/>
        <s v=" 8554301565426 "/>
        <s v=" 36816995998 "/>
        <s v=" 6551323934 "/>
        <s v=" 9810276001 "/>
        <s v=" 31664541913155 "/>
        <s v=" 643934613183 "/>
        <s v=" 8645152-1316 "/>
        <s v=" 1038488900 "/>
        <s v=" 10250897674710 "/>
        <s v=" 3182978190 "/>
        <s v=" 87352490000 "/>
        <s v=" 386461467995 "/>
        <s v=" 2782338965 "/>
        <s v=" 53280293 "/>
        <s v=" 6981400299 "/>
        <s v=" 17093349777 "/>
        <s v=" 170952974923 "/>
        <s v=" 1188404481 "/>
        <s v=" 1025175799918 "/>
        <s v=" 66814235620 "/>
        <s v=" 4745049635980 "/>
        <s v=" 4745055634980 "/>
        <s v=" 41809200 "/>
        <s v=" 16148867109 "/>
        <s v=" 62311343852 "/>
        <s v=" 62305221492 "/>
        <s v=" 21736-221492 "/>
        <s v=" 31893938067 "/>
        <s v=" 202289913073 "/>
        <s v=" 35363839000 "/>
        <s v=" 503679523640 "/>
        <s v=" 552214251739 "/>
        <s v=" 4745680529990 "/>
        <s v=" 4745706439990 "/>
        <s v=" 4745700439990 "/>
        <s v=" 4745709529990 "/>
        <s v=" 121172312 "/>
        <s v=" 4614263027423 "/>
        <s v=" 38768760236 "/>
        <s v=" 114534437326 "/>
        <s v=" 10254814860450 "/>
        <s v=" 3265809112689 "/>
        <s v=" 126842158597 "/>
        <s v=" 823243022629 "/>
        <s v=" 58513480526 "/>
        <s v=" 10255821149990 "/>
        <s v=" 102558410167761 "/>
        <s v=" 644958152634 "/>
        <s v=" 336881310904 "/>
        <s v=" 19625113373 "/>
        <s v=" 1040488900 "/>
        <s v=" 1041488900 "/>
        <s v=" 7833254650 "/>
        <s v=" 318085219057 "/>
        <s v=" 510786751 "/>
        <s v=" 127130900 "/>
        <s v=" 31993364579 "/>
        <s v=" 96519863 "/>
        <s v=" 18005971029990 "/>
        <s v=" 1800575749990 "/>
        <s v=" 9705136480 "/>
        <s v=" 3118-136480 "/>
        <s v=" 1361185819 "/>
        <s v=" 4747064674980 "/>
        <s v=" 4747031192980 "/>
        <s v=" 47470322119960 "/>
        <s v=" 16374659135 "/>
        <s v=" 31996467492 "/>
        <s v=" 82843654600 "/>
        <s v=" 12341377806 "/>
        <s v=" 47472121595930 "/>
        <s v=" 47472251171940 "/>
        <s v=" 4747335192980 "/>
        <s v=" 141432199000 "/>
        <s v=" 1586349299989 "/>
        <s v=" 8681282453 "/>
        <s v=" 650953940 "/>
        <s v=" 768-953939 "/>
        <s v=" 12922209150 "/>
        <s v=" 10754559983 "/>
        <s v=" 279367800 "/>
        <s v=" 6541199958 "/>
        <s v=" 6674225990 "/>
        <s v=" 4748320609890 "/>
        <s v=" 3021947600 "/>
        <s v=" 10266323915160 "/>
        <s v=" 4848176432969 "/>
        <s v=" 32113564967 "/>
        <s v=" 6552705911 "/>
        <s v=" 769-2705911 "/>
        <s v=" 104823955 "/>
        <s v=" 10266331149990 "/>
        <s v=" 63062355470 "/>
        <s v=" 42088645998 "/>
        <s v=" 8567991095798 "/>
        <s v=" 39045979096 "/>
        <s v=" 17311739802 "/>
        <s v=" 403535119990 "/>
        <s v=" 4809672359990 "/>
        <s v=" 480967164980 "/>
        <s v=" 648032513233 "/>
        <s v=" 115302328003 "/>
        <s v=" 10262084378500 "/>
        <s v=" 2239113726857 "/>
        <s v=" 39108419174 "/>
        <s v=" 1976341890 "/>
        <s v=" 665549989 "/>
        <s v=" 778-549989 "/>
        <s v=" 40691086960 "/>
        <s v=" 11535000 "/>
        <s v=" 961-174900 "/>
        <s v=" 32577171930 "/>
        <s v=" 2932338965 "/>
        <s v=" 3193422149071 "/>
        <s v=" 4810957349990 "/>
        <s v=" 4810903124970 "/>
        <s v=" 48109461709970 "/>
        <s v=" 1805691399990 "/>
        <s v=" 1805820659989 "/>
        <s v=" 1805690959990 "/>
        <s v=" 554159191962 "/>
        <s v=" 89-916300 "/>
        <s v=" 650128710637 "/>
        <s v=" 3274802111119 "/>
        <s v=" 2283423105315 "/>
        <s v=" 10263983815641 "/>
        <s v=" 10263973659960 "/>
        <s v=" 8773816-341 "/>
        <s v=" 63635264738 "/>
        <s v=" 7620458920 "/>
        <s v=" 24678065-599900 "/>
        <s v=" 283174900 "/>
        <s v=" 154780186452 "/>
        <s v=" 24641519-9990 "/>
        <s v=" 50896644695 "/>
        <s v=" 3226727522 "/>
        <s v=" 80604366260 "/>
        <s v=" 3196753464430 "/>
        <s v=" 10265133318379 "/>
        <s v=" 4645524527580 "/>
        <s v=" 1807872189989 "/>
        <s v=" 80867-251739 "/>
        <s v=" 238743519067 "/>
        <s v=" 113181804980 "/>
        <s v=" 826915022808 "/>
        <s v=" 59403972859 "/>
        <s v=" 6370131177 "/>
        <s v=" 341821310904 "/>
        <s v=" 55576259775 "/>
        <s v=" 13194249469 "/>
        <s v=" 13137129479 "/>
        <s v=" 2081518113 "/>
        <s v=" 19915030927 "/>
        <s v=" 4813294264980 "/>
        <s v=" 481349831980 "/>
        <s v=" 4813500419990 "/>
        <s v=" 4813499719980 "/>
        <s v=" 24698698-182990 "/>
        <s v=" 24706331-1159960 "/>
        <s v=" 32331437901 "/>
        <s v=" 4813608664980 "/>
        <s v=" 24706622-11980 "/>
        <s v=" 24706621-9990 "/>
        <s v=" 951572016870 "/>
        <s v=" 5797-129479 "/>
        <s v=" 10248857 "/>
        <s v=" 9371368568 "/>
        <s v=" 1550361171313 "/>
        <s v=" 15503813375467 "/>
        <s v=" 3071447600 "/>
        <s v=" 411419000 "/>
        <s v=" 4814676665970 "/>
        <s v=" 52519373065 "/>
        <s v=" 1810264159990 "/>
        <s v=" 1810250999990 "/>
        <s v=" 16742831929 "/>
        <s v=" 1641832153980 "/>
        <s v=" 10277612911970 "/>
        <s v=" 4856126232969 "/>
        <s v=" 115820630310 "/>
        <s v=" 42322785998 "/>
        <s v=" 4173258189990 "/>
        <s v=" 3282993269074 "/>
        <s v=" 4815815959970 "/>
        <s v=" 65345004830 "/>
        <s v=" 212222714561 "/>
        <s v=" 4386848226622 "/>
        <s v=" 10277621149990 "/>
        <s v=" 11870214328 "/>
        <s v=" 711529981 "/>
        <s v=" 32388499464 "/>
        <s v=" 652925113204 "/>
        <s v=" 4816370669990 "/>
        <s v=" 10272942429970 "/>
        <s v=" 210081087990 "/>
        <s v=" 10929239000 "/>
        <s v=" 1642532123980 "/>
        <s v=" 85871451591 "/>
        <s v=" 4699391030 "/>
        <s v=" 2992338965 "/>
        <s v=" 45249686200 "/>
        <s v=" 293188400 "/>
        <s v=" 1952423801 "/>
        <s v=" 55445000 "/>
        <s v=" 30876316990 "/>
        <s v=" 171733-29990 "/>
        <s v=" 263204768980 "/>
        <s v=" 138119000 "/>
        <s v=" 2304062126021 "/>
        <s v=" 130994790 "/>
        <s v=" 10945274700 "/>
        <s v=" 247-239000 "/>
        <s v=" 6466915992 "/>
        <s v=" 32453118983 "/>
        <s v=" 1237198989 "/>
        <s v=" 1235397980 "/>
        <s v=" 16861387984 "/>
        <s v=" 67442271320 "/>
        <s v=" 67136169990 "/>
        <s v=" 137-397980 "/>
        <s v=" 1024159990 "/>
        <s v=" 1027486956471 "/>
        <s v=" 4677206722040 "/>
        <s v=" 119009715510 "/>
        <s v=" 94471400 "/>
        <s v=" 2308852302201 "/>
        <s v=" 830669022727 "/>
        <s v=" 1238397980 "/>
        <s v=" 45476227626 "/>
        <s v=" 138782700 "/>
        <s v=" 389801332324 "/>
        <s v=" 6102185200 "/>
        <s v=" 10111406370 "/>
        <s v=" 1010606194 "/>
        <s v=" 13901436354 "/>
        <s v=" 13891414482 "/>
        <s v=" 93-1414482 "/>
        <s v=" 4362528116769940 "/>
        <s v=" 10731314990 "/>
        <s v=" 65284119977 "/>
        <s v=" 3131447600 "/>
        <s v=" 10280192523971 "/>
        <s v=" 32581175676 "/>
        <s v=" 215914212593 "/>
        <s v=" 94871400 "/>
        <s v=" 4845288132970 "/>
        <s v=" 4895246432969 "/>
        <s v=" 493344980 "/>
        <s v=" 211941376430 "/>
        <s v=" 211961376430 "/>
        <s v=" 8419-1376430 "/>
        <s v=" 31794357134961 "/>
        <s v=" 10739124990 "/>
        <s v=" 1644573883980 "/>
        <s v=" 4389445981 "/>
        <s v=" 1817831359990 "/>
        <s v=" 59982299210 "/>
        <s v=" 41171500 "/>
        <s v=" 65833248724 "/>
        <s v=" 34406256350 "/>
        <s v=" 42553865998 "/>
        <s v=" 3867187990 "/>
        <s v=" 22649418600 "/>
        <s v=" 119658339133 "/>
        <s v=" 94971400 "/>
        <s v=" 4846944305980 "/>
        <s v=" 67613266560 "/>
        <s v=" 657809813297 "/>
        <s v=" 39888642354 "/>
        <s v=" 350694226900 "/>
        <s v=" 934284900 "/>
        <s v=" 1303999517 "/>
        <s v=" 486565573980 "/>
        <s v=" 1077339585 "/>
        <s v=" 4527189198540 "/>
        <s v=" 3230449140375 "/>
        <s v=" 2327561280721 "/>
        <s v=" 3258969610 "/>
        <s v=" 219192013296 "/>
        <s v=" 513007142112 "/>
        <s v=" 213022793406 "/>
        <s v=" 4702402322114 "/>
        <s v=" 120942365528 "/>
        <s v=" 117211321603 "/>
        <s v=" 43827634336489 "/>
        <s v=" 141565050 "/>
        <s v=" 834251222812 "/>
        <s v=" 4442752122928 "/>
        <s v=" 2620343550 "/>
        <s v=" 1047488900 "/>
        <s v=" 60542029619 "/>
        <s v=" 393871336340 "/>
        <s v=" 1250411700 "/>
        <s v=" 20519647675 "/>
        <s v=" 237240734 "/>
        <s v=" 16433155176 "/>
        <s v=" 32847395173 "/>
        <s v=" 3611402-198540 "/>
        <s v=" 143339391242 "/>
        <s v=" 4868820345980 "/>
        <s v=" 95471400 "/>
        <s v=" 3180247600 "/>
        <s v=" 66428246360 "/>
        <s v=" 1103601769 "/>
        <s v=" 11021396104 "/>
        <s v=" 112912509 "/>
        <s v=" 10292026819910 "/>
        <s v=" 235337500 "/>
        <s v=" 1029217979990 "/>
        <s v=" 175981-979990 "/>
        <s v=" 18103266268 "/>
        <s v=" 177410107100 "/>
        <s v=" 5129391030 "/>
        <s v=" 1373306056 "/>
        <s v=" 2575354980 "/>
        <s v=" 1923175907 "/>
        <s v=" 4870659295980 "/>
        <s v=" 25092167-305980 "/>
        <s v=" 17454411143 "/>
        <s v=" 17452845863 "/>
        <s v=" 17453771118 "/>
        <s v=" 32945434160 "/>
        <s v=" 4464445981 "/>
        <s v=" 66137826825 "/>
        <s v=" 35526163980 "/>
        <s v=" 313183990 "/>
        <s v=" 18117309108 "/>
        <s v=" 2216-266268 "/>
        <s v=" 5142469146770 "/>
        <s v=" 4899183632969 "/>
        <s v=" 40174227892 "/>
        <s v=" 40175607659 "/>
        <s v=" 861134665786 "/>
        <s v=" 956238000 "/>
        <s v=" 955136850 "/>
        <s v=" 40-136850 "/>
        <s v=" 120013544163 "/>
        <s v=" 11784390021 "/>
        <s v=" 1825545459990 "/>
        <s v=" 3241630595133 "/>
        <s v=" 10294241539960 "/>
        <s v=" 6811418609 "/>
        <s v=" 347861484637 "/>
        <s v=" 347911484637 "/>
        <s v=" 1900-1484637 "/>
        <s v=" 1940235868 "/>
        <s v=" 3690-175907 "/>
        <s v=" 4871259335980 "/>
        <s v=" 11135674700 "/>
        <s v=" 1080975056 "/>
        <s v=" 66913183177 "/>
        <s v=" 68024183177 "/>
        <s v=" 3305532442211 "/>
        <s v=" 317188901 "/>
        <s v=" 42790238489 "/>
        <s v=" 118011154360 "/>
        <s v=" 25511121380 "/>
        <s v=" 347971484637 "/>
        <s v=" 865040 "/>
        <s v=" 7932490882 "/>
        <s v=" 933-2490882 "/>
        <s v=" 1254411700 "/>
        <s v=" 31858531950 "/>
        <s v=" 265910027730 "/>
        <s v=" 663269213366 "/>
        <s v=" 958101150 "/>
        <s v=" 320372800 "/>
        <s v=" 9620990 "/>
        <s v=" 16490152796 "/>
        <s v=" 6715393945 "/>
        <s v=" 24596-183177 "/>
        <s v=" 24595-183177 "/>
        <s v=" 176460000 "/>
        <s v=" 9240310-66 "/>
        <s v=" 18728641796 "/>
        <s v=" 1827544129990 "/>
        <s v=" 469283398792 "/>
        <s v=" 3245445222200 "/>
        <s v=" 67169178474 "/>
        <s v=" 265140420 "/>
        <s v=" 1958153938 "/>
        <s v=" 32555132898 "/>
        <s v=" 68067566440 "/>
        <s v=" 10297672249979 "/>
        <s v=" 1714903153980 "/>
        <s v=" 906917961 "/>
        <s v=" 40281909876 "/>
        <s v=" 118342330177 "/>
        <s v=" 12571029250 "/>
        <s v=" 10832489970 "/>
        <s v=" 9884001 "/>
        <s v=" 3310040303186 "/>
        <s v=" 44365073441 "/>
        <s v=" 5156245960 "/>
        <s v=" 4742548127804 "/>
        <s v=" 225564414183 "/>
        <s v=" 36253293980 "/>
        <s v=" 959202300 "/>
        <s v=" 120454160888 "/>
        <s v=" 10300354461261 "/>
        <s v=" 29126280600 "/>
        <s v=" 1715518699980 "/>
        <s v=" 1955-166731 "/>
        <s v=" 843575522957 "/>
        <s v=" 13728285480 "/>
        <s v=" 83283480 "/>
        <s v=" 2821-280600 "/>
        <s v=" 398501310904 "/>
        <s v=" 228327700 "/>
        <s v=" 206885112212 "/>
        <s v=" 3638325990 "/>
        <s v=" 10301194889960 "/>
        <s v=" 1203793817418 "/>
        <s v=" 12054196985 "/>
        <s v=" 199273978 "/>
        <s v=" 40451337884 "/>
        <s v=" 15015000 "/>
        <s v=" 15120000 "/>
        <s v=" 4-15000 "/>
        <s v=" 33103106015 "/>
        <s v=" 11918180373 "/>
        <s v=" 2403186839 "/>
        <s v=" 199997867 "/>
        <s v=" 3262247600 "/>
        <s v=" 4692110420 "/>
        <s v=" 267006329450 "/>
        <s v=" 3186162836370 "/>
        <s v=" 57263808000 "/>
        <s v=" 139680896 "/>
        <s v=" 1400862679 "/>
        <s v=" 140180896 "/>
        <s v=" 3719-80896 "/>
        <s v=" 4917804732969 "/>
        <s v=" 18074807936 "/>
        <s v=" 28171400 "/>
        <s v=" 43024948489 "/>
        <s v=" 61103137569 "/>
        <s v=" 814524150 "/>
        <s v=" 963404600 "/>
        <s v=" 140785656 "/>
        <s v=" 10305952851780 "/>
        <s v=" 2012119942 "/>
        <s v=" 10333980 "/>
        <s v=" 684549338 "/>
        <s v=" 68194103920 "/>
        <s v=" 814863550 "/>
        <s v=" 2013154857 "/>
        <s v=" 439195950 "/>
        <s v=" 48851091195960 "/>
        <s v=" 18287199975 "/>
        <s v=" 3316899584 "/>
        <s v=" 92948480 "/>
        <s v=" 66818207840 "/>
        <s v=" 57636329226 "/>
        <s v=" 10412000 "/>
        <s v=" 6830714270 "/>
        <s v=" 24897-103920 "/>
        <s v=" 930919640 "/>
        <s v=" 93108480 "/>
        <s v=" 667520713422 "/>
        <s v=" 1834488640980 "/>
        <s v=" 61053550 "/>
        <s v=" 4885575219980 "/>
        <s v=" 6831222384 "/>
        <s v=" 76256519980 "/>
        <s v=" 965101150 "/>
        <s v=" 54937681275 "/>
        <s v=" 35219108465 "/>
        <s v=" 477314990 "/>
        <s v=" 1266411700 "/>
        <s v=" 1155261800 "/>
        <s v=" 11238740830 "/>
        <s v=" 6842744769 "/>
        <s v=" 40717323761 "/>
        <s v=" 407191413575 "/>
        <s v=" 76427419980 "/>
        <s v=" 1061929969990 "/>
        <s v=" 10619196018431 "/>
        <s v=" 202797941 "/>
        <s v=" 148129990000 "/>
        <s v=" 14813178500 "/>
        <s v=" 3320562346209 "/>
        <s v=" 179985233200 "/>
        <s v=" 180963281 "/>
        <s v=" 18507503903 "/>
        <s v=" 231069512303 "/>
        <s v=" 10620783821771 "/>
        <s v=" 539416110001600 "/>
        <s v=" 13253159992 "/>
        <s v=" 4887809339980 "/>
        <s v=" 58193808000 "/>
        <s v=" 409061449607 "/>
        <s v=" 847320323063 "/>
        <s v=" 61452914836 "/>
        <s v=" 230225503472 "/>
        <s v=" 121355814791 "/>
        <s v=" 121401493060 "/>
        <s v=" 582436180591 "/>
        <s v=" 6888115992 "/>
        <s v=" 68882178475 "/>
        <s v=" 13391360521 "/>
        <s v=" 353621310904 "/>
        <s v=" 21030412544 "/>
        <s v=" 109188429990 "/>
        <s v=" 1204841942450 "/>
        <s v=" 3305747600 "/>
        <s v=" 1326621813 "/>
        <s v=" 1840812735 "/>
        <s v=" 409631089620 "/>
        <s v=" 3481104402 "/>
        <s v=" 12133727965 "/>
        <s v=" 10624192027571 "/>
        <s v=" 10624201425890 "/>
        <s v=" 13451539130 "/>
        <s v=" 1393135806 "/>
        <s v=" 35383652163 "/>
        <s v=" 897434350 "/>
        <s v=" 454571279160 "/>
        <s v=" 1330190799 "/>
        <s v=" 20731072612 "/>
        <s v=" 4550434112330 "/>
        <s v=" 4950373632969 "/>
        <s v=" 781373462 "/>
        <s v=" 88491746650 "/>
        <s v=" 885016091643 "/>
        <s v=" 157137240965 "/>
        <s v=" 157138207499 "/>
        <s v=" 157141239483 "/>
        <s v=" 157140357439 "/>
        <s v=" 157139276665 "/>
        <s v=" 157142176266 "/>
        <s v=" 1449433372 "/>
        <s v=" 120813257291 "/>
        <s v=" 55259388489 "/>
        <s v=" 4919221173980 "/>
        <s v=" 95409959 "/>
        <s v=" 121630129472 "/>
        <s v=" 120895180080 "/>
        <s v=" 10627573084569 "/>
        <s v=" 2067131921 "/>
        <s v=" 122139651814 "/>
        <s v=" 17123800 "/>
        <s v=" 864342381399 "/>
        <s v=" 7070775951 "/>
        <s v=" 33393161491 "/>
        <s v=" 21068096130980 "/>
        <s v=" 268763720160 "/>
        <s v=" 120955334441 "/>
        <s v=" 12791499550 "/>
        <s v=" 12223564694 "/>
        <s v=" 122271180645 "/>
        <s v=" 122281180645 "/>
        <s v=" 1741131 "/>
        <s v=" 672319613485 "/>
        <s v=" 41191521102 "/>
        <s v=" 411902358925 "/>
        <s v=" 1858785561 "/>
        <s v=" 1858870805 "/>
        <s v=" 11300678910 "/>
        <s v=" 10990490451 "/>
        <s v=" 21068439223980 "/>
        <s v=" 157235339882 "/>
        <s v=" 15723687016 "/>
        <s v=" 902434350 "/>
        <s v=" 10734702098971 "/>
        <s v=" 107346910133090 "/>
        <s v=" 122461422151 "/>
        <s v=" 48322889776 "/>
        <s v=" 358558501 "/>
        <s v=" 19169223984 "/>
        <s v=" 68808238000 "/>
        <s v=" 8012396850 "/>
        <s v=" 8022396850 "/>
        <s v=" 803255794 "/>
        <s v=" 6-2396850 "/>
        <s v=" 1514142800 "/>
        <s v=" 10735701648990 "/>
        <s v=" 19170983936 "/>
        <s v=" 67328537877 "/>
        <s v=" 136833188372 "/>
        <s v=" 10736602386181 "/>
        <s v=" 122771547350 "/>
        <s v=" 122763524171 "/>
        <s v=" 363368801 "/>
        <s v=" 6331007065 "/>
        <s v=" 10736822133979 "/>
        <s v=" 19359423952 "/>
        <s v=" 122924788786 "/>
        <s v=" 13355139656 "/>
        <s v=" 13357179621 "/>
        <s v=" 13356151939 "/>
        <s v=" 851088823179 "/>
        <s v=" 50072515004 "/>
        <s v=" 3381559960 "/>
        <s v=" 332191971 "/>
        <s v=" 62234313225 "/>
        <s v=" 6402779999 "/>
        <s v=" 356831310904 "/>
        <s v=" 805559980 "/>
        <s v=" 1932412776 "/>
        <s v=" 41356140034 "/>
        <s v=" 41357360884 "/>
        <s v=" 41371388867 "/>
        <s v=" 51684170000 "/>
        <s v=" 806819780 "/>
        <s v=" 210810461057980 "/>
        <s v=" 21081002719980 "/>
        <s v=" 121791951910 "/>
        <s v=" 368745601 "/>
        <s v=" 3366647600 "/>
        <s v=" 1479504364 "/>
        <s v=" 10740193797971 "/>
        <s v=" 67564846915 "/>
        <s v=" 369192900 "/>
        <s v=" 370197900 "/>
        <s v=" 371179901 "/>
        <s v=" 1227-9000 "/>
        <s v=" 1228-179901 "/>
        <s v=" 13387296107 "/>
        <s v=" 13386111941 "/>
        <s v=" 1338547185 "/>
        <s v=" 2104292849 "/>
        <s v=" 2105107939 "/>
        <s v=" 210336979 "/>
        <s v=" 210636979 "/>
        <s v=" 4223-36979 "/>
        <s v=" 19548143966 "/>
        <s v=" 904696150 "/>
        <s v=" 32711295101980 "/>
        <s v=" 5957501702782 "/>
        <s v=" 595751176293 "/>
        <s v=" 19584655968 "/>
        <s v=" 123831051535 "/>
        <s v=" 12382152285 "/>
        <s v=" 14191361797 "/>
        <s v=" 414781971229 "/>
        <s v=" 157509403098 "/>
        <s v=" 12322001 "/>
        <s v=" 4961645332969 "/>
        <s v=" 19647239985 "/>
        <s v=" 239593623308 "/>
        <s v=" 133941098753 "/>
        <s v=" 10743126130361 "/>
        <s v=" 2129380819 "/>
        <s v=" 124003193023 "/>
        <s v=" 69091295120 "/>
        <s v=" 690921009120 "/>
        <s v=" 69090214200 "/>
        <s v=" 24065278724 "/>
        <s v=" 3751269402 "/>
        <s v=" 55493478489 "/>
        <s v=" 14891438482 "/>
        <s v=" 2130750638 "/>
        <s v=" 124021701987 "/>
        <s v=" 17823800 "/>
        <s v=" 12405117560 "/>
        <s v=" 12232973066 "/>
        <s v=" 122330346528 "/>
        <s v=" 213519980 "/>
        <s v=" 124111920486 "/>
        <s v=" 677813713511 "/>
        <s v=" 865840416047 "/>
        <s v=" 52163208400 "/>
        <s v=" 134161288652 "/>
        <s v=" 3389874802 "/>
        <s v=" 329197524606 "/>
        <s v=" 329201024606 "/>
        <s v=" 4968634688 "/>
        <s v=" 1343658262 "/>
        <s v=" 1343754329 "/>
        <s v=" 908303450 "/>
        <s v=" 7837295000 "/>
        <s v=" 379372801 "/>
        <s v=" 11000413533072 "/>
        <s v=" 124442711717 "/>
        <s v=" 1244310274362 "/>
        <s v=" 416111232865 "/>
        <s v=" 6611410000 "/>
        <s v=" 12456825041 "/>
        <s v=" 416281888267 "/>
        <s v=" 380743600 "/>
        <s v=" 2147277758 "/>
        <s v=" 1581357623 "/>
        <s v=" 1562549203 "/>
        <s v=" 1551427624 "/>
        <s v=" 1591754955 "/>
        <s v=" 121652677999 "/>
        <s v=" 31223800 "/>
        <s v=" 134591611687 "/>
        <s v=" 13457556717 "/>
        <s v=" 1345627643 "/>
        <s v=" 134581998615 "/>
        <s v=" 534304417002 "/>
        <s v=" 534304017002 "/>
        <s v=" 534303317002 "/>
        <s v=" 534304217002 "/>
        <s v=" 534304817002 "/>
        <s v=" 534304917002 "/>
        <s v=" 20739990 "/>
        <s v=" 124645340346 "/>
        <s v=" 21093568456980 "/>
        <s v=" 122650180057 "/>
        <s v=" 122649617398 "/>
        <s v=" 1852765869990 "/>
        <s v=" 11002363300620 "/>
        <s v=" 2151263752 "/>
        <s v=" 4938320183980 "/>
        <s v=" 4938319183980 "/>
        <s v=" 270613625520 "/>
        <s v=" 69317295120 "/>
        <s v=" 383174900 "/>
        <s v=" 1260-174900 "/>
        <s v=" 537069648966 "/>
        <s v=" 912303450 "/>
        <s v=" 11002584287361 "/>
        <s v=" 110029412483223 "/>
        <s v=" 21094812535980 "/>
        <s v=" 139253008764 "/>
        <s v=" 1103171919 "/>
        <s v=" 537307822512 "/>
        <s v=" 118430001 "/>
        <s v=" 20186319967 "/>
        <s v=" 12513822200 "/>
        <s v=" 121743217572 "/>
        <s v=" 1217644733832 "/>
        <s v=" 197440801 "/>
        <s v=" 1539876119990 "/>
        <s v=" 829928099 "/>
        <s v=" 854746423251 "/>
        <s v=" 62815785479 "/>
        <s v=" 18460634392 "/>
        <s v=" 4060000 "/>
        <s v=" 125791037649 "/>
        <s v=" 12528920584 "/>
        <s v=" 1110189990 "/>
        <s v=" 1687-89990 "/>
        <s v=" 598473404873 "/>
        <s v=" 360291310904 "/>
        <s v=" 21754276250 "/>
        <s v=" 2028912776 "/>
        <s v=" 6732820000 "/>
        <s v=" 11004326557123 "/>
        <s v=" 9417593980 "/>
        <s v=" 139683405647 "/>
        <s v=" 6085394193 "/>
        <s v=" 216310990 "/>
        <s v=" 27557744-519990 "/>
        <s v=" 24416967916 "/>
        <s v=" 1266-174431 "/>
        <s v=" 3994990960 "/>
        <s v=" 9478326470 "/>
        <s v=" 366280844800 "/>
        <s v=" 3426347600 "/>
        <s v=" 2166457860 "/>
        <s v=" 33032407373980 "/>
        <s v=" 20252640735 "/>
        <s v=" 125831035300 "/>
        <s v=" 57074529550 "/>
        <s v=" 33883373990 "/>
        <s v=" 14811388477 "/>
        <s v=" 256227949990 "/>
        <s v=" 40035110450 "/>
        <s v=" 123112225071 "/>
        <s v=" 3881869003 "/>
        <s v=" 81351517250 "/>
        <s v=" 3401149900 "/>
        <s v=" 3402555000 "/>
        <s v=" 338-149900 "/>
        <s v=" 1596247496 "/>
        <s v=" 19468113800 "/>
        <s v=" 163440299 "/>
        <s v=" 164470038 "/>
        <s v=" 125991931441 "/>
        <s v=" 117641-176293 "/>
        <s v=" 11035964808491 "/>
        <s v=" 11035971009970 "/>
        <s v=" 12607844046 "/>
        <s v=" 122894447440 "/>
        <s v=" 1350223993 "/>
        <s v=" 1861393 "/>
        <s v=" 21380210 "/>
        <s v=" 3306972 "/>
        <s v=" 5995741694183 "/>
        <s v=" 4963207137471 "/>
        <s v=" 55728208489 "/>
        <s v=" 392367800 "/>
        <s v=" 11036931399979 "/>
        <s v=" 419371124379 "/>
        <s v=" 135081122468 "/>
        <s v=" 90287885 "/>
        <s v=" 68131227906 "/>
        <s v=" 19110214200 "/>
        <s v=" 19111214200 "/>
        <s v=" 2393-214200 "/>
        <s v=" 11037653356163 "/>
        <s v=" 6196452200 "/>
        <s v=" 362631707540 "/>
        <s v=" 394561701 "/>
        <s v=" 135188715404 "/>
        <s v=" 135171537341 "/>
        <s v=" 1065389000 "/>
        <s v=" 1064469000 "/>
        <s v=" 4656241585795 "/>
        <s v=" 87587494593 "/>
        <s v=" 21811813866 "/>
        <s v=" 4948546283980 "/>
        <s v=" 203391175225 "/>
        <s v=" 683039213522 "/>
        <s v=" 395179901 "/>
        <s v=" 396174900 "/>
        <s v=" 1300-179901 "/>
        <s v=" 1301-174900 "/>
        <s v=" 807392662 "/>
        <s v=" 4106395 "/>
        <s v=" 69598271320 "/>
        <s v=" 1857300579991 "/>
        <s v=" 1617569689 "/>
        <s v=" 1579-373853 "/>
        <s v=" 11061443551760 "/>
        <s v=" 181468-3356163 "/>
        <s v=" 18382127583 "/>
        <s v=" 12649205977 "/>
        <s v=" 1777867397980 "/>
        <s v=" 69608271320 "/>
        <s v=" 8674501100435 "/>
        <s v=" 123160241679 "/>
        <s v=" 123425160746 "/>
        <s v=" 4-470038 "/>
        <s v=" 12426873-373980 "/>
        <s v=" 41287390 "/>
        <s v=" 5604389 "/>
        <s v=" 135315877842 "/>
        <s v=" 135248682 "/>
        <s v=" 375601339432 "/>
        <s v=" 375611339432 "/>
        <s v=" 2195576674 "/>
        <s v=" 2196256852 "/>
        <s v=" 185484396717 "/>
        <s v=" 4066463980 "/>
        <s v=" 53200198400 "/>
        <s v=" 400179901 "/>
        <s v=" 1310-179901 "/>
        <s v=" 8173606900 "/>
        <s v=" 27266534990 "/>
        <s v=" 204391441743 "/>
        <s v=" 3355462590428 "/>
        <s v=" 13532346879 "/>
        <s v=" 513191858023 "/>
        <s v=" 20611158384 "/>
        <s v=" 126781786904 "/>
        <s v=" 126771126469 "/>
        <s v=" 1016627390 "/>
        <s v=" 196421949656 "/>
        <s v=" 420881964888 "/>
        <s v=" 1635471169 "/>
        <s v=" 8722476000 "/>
        <s v=" 12686429709 "/>
        <s v=" 12690429709 "/>
        <s v=" 192336424 "/>
        <s v=" 9753259990 "/>
        <s v=" 5251363278390 "/>
        <s v=" 13542249240 "/>
        <s v=" 1640897010 "/>
        <s v=" 11064631901180 "/>
        <s v=" 123455468622 "/>
        <s v=" 615984158820 "/>
        <s v=" 185805142705 "/>
        <s v=" 7635672 "/>
        <s v=" 62029747 "/>
        <s v=" 4868635512650 "/>
        <s v=" 126766515952 "/>
        <s v=" 13552421393 "/>
        <s v=" 135601714014 "/>
        <s v=" 1355326366 "/>
        <s v=" 1355423748 "/>
        <s v=" 1355514539 "/>
        <s v=" 135621877872 "/>
        <s v=" 1049-346879 "/>
        <s v=" 1050-8682 "/>
        <s v=" 4967035499979 "/>
        <s v=" 20746287966 "/>
        <s v=" 868111567403 "/>
        <s v=" 135036132158980 "/>
        <s v=" 408183900 "/>
        <s v=" 1325-183900 "/>
        <s v=" 858362423253 "/>
        <s v=" 1860108469991 "/>
        <s v=" 1389349574 "/>
        <s v=" 63378049634 "/>
        <s v=" 223631980 "/>
        <s v=" 12790369990 "/>
        <s v=" 127696056819 "/>
        <s v=" 127671266160 "/>
        <s v=" 12766129010 "/>
        <s v=" 1121085342 "/>
        <s v=" 601985498783 "/>
        <s v=" 1778822598980 "/>
        <s v=" 409179901 "/>
        <s v=" 1326-174900 "/>
        <s v=" 218482248935 "/>
        <s v=" 69852506940 "/>
        <s v=" 4144659980 "/>
        <s v=" 192782257459 "/>
        <s v=" 2129312842 "/>
        <s v=" 1891900003 "/>
        <s v=" 1779020633980 "/>
        <s v=" 3360256435336 "/>
        <s v=" 146440-579991 "/>
        <s v=" 11066762449982 "/>
        <s v=" 602748541772 "/>
        <s v=" 42343922824 "/>
        <s v=" 42344683519 "/>
        <s v=" 868308429907 "/>
        <s v=" 3478547600 "/>
        <s v=" 25734239992 "/>
        <s v=" 88493513 "/>
        <s v=" 225463594 "/>
        <s v=" 114287760 "/>
        <s v=" 1779291326980 "/>
        <s v=" 122411639729 "/>
        <s v=" 12373680444 "/>
        <s v=" 410189900 "/>
        <s v=" 1330-179901 "/>
        <s v=" 13577238298 "/>
        <s v=" 135751094513 "/>
        <s v=" 1067389000 "/>
        <s v=" 1238929727230 "/>
        <s v=" 18616895872 "/>
        <s v=" 186161351907 "/>
        <s v=" 209331283830 "/>
        <s v=" 2097287959 "/>
        <s v=" 43590922250 "/>
        <s v=" 15521359897 "/>
        <s v=" 1359228946 "/>
        <s v=" 128031848070 "/>
        <s v=" 81388397 "/>
        <s v=" 123806123522 "/>
        <s v=" 1238051699915 "/>
        <s v=" 1359445989 "/>
        <s v=" 68979900 "/>
        <s v=" 128072057356 "/>
        <s v=" 128061063860 "/>
        <s v=" 55964058489 "/>
        <s v=" 4972664942485 "/>
        <s v=" 165183177 "/>
        <s v=" 809209851 "/>
        <s v=" 1862435579991 "/>
        <s v=" 21043311968 "/>
        <s v=" 12819362950 "/>
        <s v=" 8095590000 "/>
        <s v=" 2012311500 "/>
        <s v=" 230186530 "/>
        <s v=" 170162780 "/>
        <s v=" 18440638046 "/>
        <s v=" 21071279983 "/>
        <s v=" 11547361689 "/>
        <s v=" 25287487042 "/>
        <s v=" 416183900 "/>
        <s v=" 81129738 "/>
        <s v=" 128421338750 "/>
        <s v=" 18215000 "/>
        <s v=" 18541351263970 "/>
        <s v=" 1225547126985 "/>
        <s v=" 42455279941 "/>
        <s v=" 10048542970 "/>
        <s v=" 11180962849970 "/>
        <s v=" 231599935 "/>
        <s v=" 43557800 "/>
        <s v=" 21124143983 "/>
        <s v=" 29893300168 "/>
        <s v=" 68696986948 "/>
        <s v=" 8128590000 "/>
        <s v=" 42555363782 "/>
        <s v=" 1354249761374980 "/>
        <s v=" 1362125015 "/>
        <s v=" 1362023748 "/>
        <s v=" 470938457881 "/>
        <s v=" 2330294391 "/>
        <s v=" 41520133 "/>
        <s v=" 3425461 "/>
        <s v=" 12851161840 "/>
        <s v=" 128602867543 "/>
        <s v=" 124040349621 "/>
        <s v=" 124039160888 "/>
        <s v=" 2057177124 "/>
        <s v=" 2333334742 "/>
        <s v=" 9096685374 "/>
        <s v=" 2057777124 "/>
        <s v=" 2451-77124 "/>
        <s v=" 1362978939 "/>
        <s v=" 1119691499990 "/>
        <s v=" 947364893420 "/>
        <s v=" 9473762227 "/>
        <s v=" 211991065190 "/>
        <s v=" 21201511961 "/>
        <s v=" 128821142100 "/>
        <s v=" 12886942480 "/>
        <s v=" 6039861496354 "/>
        <s v=" 13641571350 "/>
        <s v=" 13643521076 "/>
        <s v=" 136441655902 "/>
        <s v=" 136421935867 "/>
        <s v=" 1054-1935867 "/>
        <s v=" 1055-571350 "/>
        <s v=" 81671966385 "/>
        <s v=" 3572371400990 "/>
        <s v=" 128971790593 "/>
        <s v=" 128962620380 "/>
        <s v=" 4897595712706 "/>
        <s v=" 127518585978 "/>
        <s v=" 81815633612 "/>
        <s v=" 18670691957 "/>
        <s v=" 1867051782000 "/>
        <s v=" 213112292299 "/>
        <s v=" 1544383300 "/>
        <s v=" 154442199000 "/>
        <s v=" 154422199000 "/>
        <s v=" 949-2199000 "/>
        <s v=" 42708832669 "/>
        <s v=" 862809923373 "/>
        <s v=" 1073778001 "/>
        <s v=" 1072469000 "/>
        <s v=" 11212112739742 "/>
        <s v=" 21319759880 "/>
        <s v=" 129884574848 "/>
        <s v=" 129791348722 "/>
        <s v=" 53310111143 "/>
        <s v=" 10225499980 "/>
        <s v=" 2639418654 "/>
        <s v=" 22163145990 "/>
        <s v=" 2235312891 "/>
        <s v=" 1112182939940 "/>
        <s v=" 214291759677 "/>
        <s v=" 21401468482 "/>
        <s v=" 21431959759 "/>
        <s v=" 33534611125982 "/>
        <s v=" 3370424297580 "/>
        <s v=" 869520429907 "/>
        <s v=" 424197900 "/>
        <s v=" 380101591132 "/>
        <s v=" 11125252349920 "/>
        <s v=" 2374402409 "/>
        <s v=" 948266416876 "/>
        <s v=" 948182293883 "/>
        <s v=" 214401371051 "/>
        <s v=" 214396408424 "/>
        <s v=" 21465959759 "/>
        <s v=" 21466151915 "/>
        <s v=" 44256560000 "/>
        <s v=" 3532947600 "/>
        <s v=" 148508-579991 "/>
        <s v=" 136701475814 "/>
        <s v=" 136694734713 "/>
        <s v=" 214867693523 "/>
        <s v=" 214858173402 "/>
        <s v=" 3413-8173402 "/>
        <s v=" 173125631333 "/>
        <s v=" 173125736300 "/>
        <s v=" 173125594141 "/>
        <s v=" 91079116 "/>
        <s v=" 8152295000 "/>
        <s v=" 3371563361092 "/>
        <s v=" 94831236477 "/>
        <s v=" 1731491166093 "/>
        <s v=" 173137836300 "/>
        <s v=" 1949827-31333 "/>
        <s v=" 1950661-36300 "/>
        <s v=" 1949828-36300 "/>
        <s v=" 58742577150 "/>
        <s v=" 16101316934 "/>
        <s v=" 124719684919 "/>
        <s v=" 142973051148 "/>
        <s v=" 6119035248715 "/>
        <s v=" 173161856 "/>
        <s v=" 1122387950590 "/>
        <s v=" 11223862599961 "/>
        <s v=" 130273108875 "/>
        <s v=" 43481333979 "/>
        <s v=" 124732289427 "/>
        <s v=" 13693294360 "/>
        <s v=" 11227523674972 "/>
        <s v=" 7335712000 "/>
        <s v=" 16213476400 "/>
        <s v=" 1631305990 "/>
        <s v=" 13572151353980 "/>
        <s v=" 661-1315681 "/>
        <s v=" 2423593716 "/>
        <s v=" 4605-319853 "/>
        <s v=" 606140254990 "/>
        <s v=" 1148081-209970 "/>
        <s v=" 137061082648 "/>
        <s v=" 13708300926 "/>
        <s v=" -45614183900 "/>
        <s v=" 1056-319967 "/>
        <s v=" 56197338489 "/>
        <s v=" 89848872953 "/>
        <s v=" 4441187990 "/>
        <s v=" 949724997487 "/>
        <s v=" 4992599589271 "/>
        <s v=" 9045383859 "/>
        <s v=" 85606443478 "/>
        <s v=" 1392115739 "/>
        <s v=" 606566111791 "/>
        <s v=" 25863798641 "/>
        <s v=" 430366800 "/>
        <s v=" 429183400 "/>
        <s v=" 274162680160 "/>
        <s v=" 3323517839782 "/>
        <s v=" 33235177357999 "/>
        <s v=" 5163270000 "/>
        <s v=" 40162935 "/>
        <s v=" 244079963 "/>
        <s v=" 950041987162 "/>
        <s v=" 216741575917 "/>
        <s v=" 130861804016 "/>
        <s v=" 92081301033 "/>
        <s v=" 921031493 "/>
        <s v=" 92071961742 "/>
        <s v=" 70408533120 "/>
        <s v=" 63958712296 "/>
        <s v=" 112620851884 "/>
        <s v=" 130921564850 "/>
        <s v=" 753235000 "/>
        <s v=" 8210295000 "/>
        <s v=" 1985345639 "/>
        <s v=" 43785493680 "/>
        <s v=" 662698790 "/>
        <s v=" 13729320747 "/>
        <s v=" 85831475937 "/>
        <s v=" 1266174331 "/>
        <s v=" 245248541 "/>
        <s v=" 92295828722 "/>
        <s v=" 755259000 "/>
        <s v=" 691587213640 "/>
        <s v=" 676230000 "/>
        <s v=" 430414596468 "/>
        <s v=" 8704731206856 "/>
        <s v=" 10466722980 "/>
        <s v=" 85891025982 "/>
        <s v=" 85882267892 "/>
        <s v=" 8587566973 "/>
        <s v=" 1270719673 "/>
        <s v=" 42054377859 "/>
        <s v=" 50280651653940 "/>
        <s v=" 144219990 "/>
        <s v=" 692148113958 "/>
        <s v=" 143753371437 "/>
        <s v=" 85941277892 "/>
        <s v=" 3491473495 "/>
        <s v=" 112668815215905 "/>
        <s v=" 11266898198416 "/>
        <s v=" 930580000 "/>
        <s v=" 433174900 "/>
        <s v=" 1378-174900 "/>
        <s v=" 1871718799991 "/>
        <s v=" 7464257533 "/>
        <s v=" 6390559169007 "/>
        <s v=" 639056138818 "/>
        <s v=" 8873472 "/>
        <s v=" 11279342549970 "/>
        <s v=" 5029045140479 "/>
        <s v=" 50290442933950 "/>
        <s v=" 131134093600 "/>
        <s v=" 36736000 "/>
        <s v=" 92542331693 "/>
        <s v=" 12488871400 "/>
        <s v=" 137532730118 "/>
        <s v=" 11279531202740 "/>
        <s v=" 2474274712 "/>
        <s v=" 4696-230850 "/>
        <s v=" 95106183991 "/>
        <s v=" 95107890351 "/>
        <s v=" 3362380453981 "/>
        <s v=" 12677597-53981 "/>
        <s v=" 131226133498 "/>
        <s v=" 135905442105710 "/>
        <s v=" 13762113539 "/>
        <s v=" 540047913924188 "/>
        <s v=" 4629174490 "/>
        <s v=" 5815032823 "/>
        <s v=" 10464098360 "/>
        <s v=" 6743571590 "/>
        <s v=" 3548-98790 "/>
        <s v=" 46398165919 "/>
        <s v=" 112877937543 "/>
        <s v=" 607688215780 "/>
        <s v=" 4935763812761 "/>
        <s v=" 128579606005 "/>
        <s v=" 26126497180 "/>
        <s v=" 3382594680130 "/>
        <s v=" 137801227899 "/>
        <s v=" 3507499919 "/>
        <s v=" 248954257 "/>
        <s v=" 951571743521 "/>
        <s v=" 131741726690 "/>
        <s v=" 131732606100 "/>
        <s v=" 92761187891 "/>
        <s v=" 758198000 "/>
        <s v=" 841812000 "/>
        <s v=" 438349800 "/>
        <s v=" 33269770000 "/>
        <s v=" 144243225961 "/>
        <s v=" 866424723461 "/>
        <s v=" 643816112972 "/>
        <s v=" 11299201495480 "/>
        <s v=" 1129900254992 "/>
        <s v=" 1129872902208 "/>
        <s v=" 11298272879973 "/>
        <s v=" 11298261823980 "/>
        <s v=" 525495000 "/>
        <s v=" 132071368500 "/>
        <s v=" 13198844046 "/>
        <s v=" 13197761541 "/>
        <s v=" 13196333200 "/>
        <s v=" 101095033 "/>
        <s v=" 607796215780 "/>
        <s v=" 1665948139 "/>
        <s v=" 49475644155333 "/>
        <s v=" 128951330 "/>
        <s v=" 226279184025 "/>
        <s v=" 2230170989 "/>
        <s v=" 68150000 "/>
        <s v=" 871325260944 "/>
        <s v=" 3583947600 "/>
        <s v=" 11862201911 "/>
        <s v=" 125121290955 "/>
        <s v=" 46791711420 "/>
        <s v=" 46781711420 "/>
        <s v=" 1130025254992 "/>
        <s v=" 5281380000 "/>
        <s v=" 9292887876 "/>
        <s v=" 16711393871 "/>
        <s v=" 4453153970 "/>
        <s v=" 4443153970 "/>
        <s v=" 433891301078 "/>
        <s v=" 10821207000 "/>
        <s v=" 11250940 "/>
        <s v=" 11300376867616 "/>
        <s v=" 6081851286483 "/>
        <s v=" 44874231880 "/>
        <s v=" 10712157980 "/>
        <s v=" 46982550667 "/>
        <s v=" 46971711420 "/>
        <s v=" 11307093887969 "/>
        <s v=" 1309509940 "/>
        <s v=" 1510123205 "/>
        <s v=" 13819163968 "/>
        <s v=" 13820211411 "/>
        <s v=" 1064-163968 "/>
        <s v=" 131184990 "/>
        <s v=" 1954215390 "/>
        <s v=" 64408228489 "/>
        <s v=" 626354017289 "/>
        <s v=" 5013893989271 "/>
        <s v=" 144533230832 "/>
        <s v=" 1835226076 "/>
        <s v=" 132522907170 "/>
        <s v=" 45236327831 "/>
        <s v=" 10797152980 "/>
        <s v=" 610432167480 "/>
        <s v=" 615608834650 "/>
        <s v=" 610421551949 "/>
        <s v=" 13840158996 "/>
        <s v=" 11308405990 "/>
        <s v=" 2533236078 "/>
        <s v=" 132602820300 "/>
        <s v=" 11071000 "/>
        <s v=" 86886668495 "/>
        <s v=" 53842210534 "/>
        <s v=" 2537660282 "/>
        <s v=" 9535710144349 "/>
        <s v=" 34958143960 "/>
        <s v=" 223323599524 "/>
        <s v=" 121059695 "/>
        <s v=" 11548079 "/>
        <s v=" 6086811316184 "/>
        <s v=" 138512333833 "/>
        <s v=" 3545-3599524 "/>
        <s v=" 132753396379 "/>
        <s v=" 599761362550 "/>
        <s v=" 608747361183 "/>
        <s v=" 1321199984 "/>
        <s v=" 1860721559990 "/>
        <s v=" 934087992 "/>
        <s v=" 696490513691 "/>
        <s v=" 1791309000 "/>
        <s v=" 152319-799991 "/>
        <s v=" 962-339638 "/>
        <s v=" 45601594810 "/>
        <s v=" 16760493010 "/>
        <s v=" 480915990 "/>
        <s v=" 50586591253980 "/>
        <s v=" 223622831510 "/>
        <s v=" 1860869753980 "/>
        <s v=" 3391660635778 "/>
        <s v=" 125543249864 "/>
        <s v=" 447372801 "/>
        <s v=" 138622547619 "/>
        <s v=" 280222-7800 "/>
        <s v=" 12896251 "/>
        <s v=" 113582611280197 "/>
        <s v=" 113582814517104 "/>
        <s v=" 11358275168691 "/>
        <s v=" 4807-660282 "/>
        <s v=" 2554748756 "/>
        <s v=" 144923130002 "/>
        <s v=" 3528499919 "/>
        <s v=" 778414999 "/>
        <s v=" 21321186586 "/>
        <s v=" 2132432118 "/>
        <s v=" 1386969879 "/>
        <s v=" 87142204868 "/>
        <s v=" 2560449201 "/>
        <s v=" 133283598524 "/>
        <s v=" 133063451000 "/>
        <s v=" 133335278840 "/>
        <s v=" 211841330 "/>
        <s v=" 26683538105 "/>
        <s v=" 69732326990 "/>
        <s v=" 45930420930 "/>
        <s v=" 43793885272 "/>
        <s v=" 2347683000 "/>
        <s v=" 337049185236 "/>
        <s v=" 33704916107461 "/>
        <s v=" 337049155981 "/>
        <s v=" 337049173496 "/>
        <s v=" 12748623-5981 "/>
        <s v=" 133341951600 "/>
        <s v=" 609150969251 "/>
        <s v=" 684200001 "/>
        <s v=" 12650267584 "/>
        <s v=" 126503360189 "/>
        <s v=" 4967869912781 "/>
        <s v=" 129610596014 "/>
        <s v=" 242166593392 "/>
        <s v=" 242166446696 "/>
        <s v=" 51487651468018 "/>
        <s v=" 5148764341634 "/>
        <s v=" 258521552544 "/>
        <s v=" 25845883942 "/>
        <s v=" 25850237983 "/>
        <s v=" 25849331491 "/>
        <s v=" 25846747958 "/>
        <s v=" 25847271983 "/>
        <s v=" 258531602792 "/>
        <s v=" 258513259872 "/>
        <s v=" 25848101983 "/>
        <s v=" 2576721435 "/>
        <s v=" 955151006472 "/>
        <s v=" 12751972-1745 "/>
        <s v=" 15046000 "/>
        <s v=" 213123463 "/>
        <s v=" 21365174323 "/>
        <s v=" 77290223979 "/>
        <s v=" 13872886095 "/>
        <s v=" 8754359982 "/>
        <s v=" 11367318012813 "/>
        <s v=" 11367324555433 "/>
        <s v=" 35629991 "/>
        <s v=" 22407175918 "/>
        <s v=" 223993167950 "/>
        <s v=" 223986838855 "/>
        <s v=" 6040817731 "/>
        <s v=" 43956284598 "/>
        <s v=" 160905237916 "/>
        <s v=" 870193823500 "/>
        <s v=" 1880651519990 "/>
        <s v=" 167494208 "/>
        <s v=" 86107699 "/>
        <s v=" 36-107699 "/>
        <s v=" 48912101941 "/>
        <s v=" 50621713349950 "/>
        <s v=" 224111955740 "/>
        <s v=" 3370728839981 "/>
        <s v=" 151721216 "/>
        <s v=" 14624644 "/>
        <s v=" 13608535 "/>
        <s v=" 35139414970 "/>
        <s v=" 22968086883 "/>
        <s v=" 3637547600 "/>
        <s v=" 1563990 "/>
        <s v=" 141053807 "/>
        <s v=" 2585675776 "/>
        <s v=" 2359104755 "/>
        <s v=" 168570156980 "/>
        <s v=" 95619485948 "/>
        <s v=" 125917110670 "/>
        <s v=" 8869539973 "/>
        <s v=" 1932428281 "/>
        <s v=" 2600314005 "/>
        <s v=" 224943587622 "/>
        <s v=" 215142472 "/>
        <s v=" 71421117810 "/>
        <s v=" 44106883850 "/>
        <s v=" 139053246415 "/>
        <s v=" 65016556285 "/>
        <s v=" 787779978 "/>
        <s v=" 11155204959960 "/>
        <s v=" 11382522191345 "/>
        <s v=" 391329990 "/>
        <s v=" 304486955960 "/>
        <s v=" 17381412837 "/>
        <s v=" 168700308970 "/>
        <s v=" 111557211889880 "/>
        <s v=" 452367800 "/>
        <s v=" 11292302970 "/>
        <s v=" 88864872707 "/>
        <s v=" 6651255259990 "/>
        <s v=" 6651268259990 "/>
        <s v=" 64649978489 "/>
        <s v=" 11388343403335 "/>
        <s v=" 1138833911990 "/>
        <s v=" 111567710859860 "/>
        <s v=" 568814169 "/>
        <s v=" 5083009284890 "/>
        <s v=" 19173231219960 "/>
        <s v=" 9437151984 "/>
        <s v=" 75148450 "/>
        <s v=" 145484118203 "/>
        <s v=" 145383019399 "/>
        <s v=" 145394118203 "/>
        <s v=" 1590-4118203 "/>
        <s v=" 210043885638 "/>
        <s v=" 425254470978 "/>
        <s v=" 958801072309 "/>
        <s v=" 3100501019920 "/>
        <s v=" 5083541677980 "/>
        <s v=" 5083345384970 "/>
        <s v=" 5058824189271 "/>
        <s v=" 225424079512 "/>
        <s v=" 6106481591374 "/>
        <s v=" 610649292381 "/>
        <s v=" 94391054171 "/>
        <s v=" 10830375882950 "/>
        <s v=" 442521167148 "/>
        <s v=" 139291354875 "/>
        <s v=" 113245113459539 "/>
        <s v=" 11157641169990 "/>
        <s v=" 1115765749990 "/>
        <s v=" 134462132480 "/>
        <s v=" 8665590000 "/>
        <s v=" 789551292695 "/>
        <s v=" 70118947039 "/>
        <s v=" 80281840 "/>
        <s v=" 13931195235 "/>
        <s v=" 130169362 "/>
        <s v=" 210341674658 "/>
        <s v=" 11402753149972 "/>
        <s v=" 1140274911990 "/>
        <s v=" 50842001779800 "/>
        <s v=" 50842771244950 "/>
        <s v=" 14078130500 "/>
        <s v=" 145533968156 "/>
        <s v=" 8904899955 "/>
        <s v=" 65082792755 "/>
        <s v=" 161409566 "/>
        <s v=" 54922291943800 "/>
        <s v=" 3402139635778 "/>
        <s v=" 3402137635778 "/>
        <s v=" 16837185 "/>
        <s v=" 71566235630 "/>
        <s v=" 11473342980 "/>
        <s v=" 2632514694 "/>
        <s v=" 2634772967 "/>
        <s v=" 11337734400 "/>
        <s v=" 5085650633960 "/>
        <s v=" 225941359765 "/>
        <s v=" 14807744471 "/>
        <s v=" 10527176050 "/>
        <s v=" 71613271320 "/>
        <s v=" 8704295000 "/>
        <s v=" 701835413793 "/>
        <s v=" 4444995766 "/>
        <s v=" 873598559569 "/>
        <s v=" 14430383 "/>
        <s v=" 149153965 "/>
        <s v=" 14315192 "/>
        <s v=" 14115192 "/>
        <s v=" 14625827 "/>
        <s v=" 14215192 "/>
        <s v=" 145153965 "/>
        <s v=" 147364606 "/>
        <s v=" 148223840 "/>
        <s v=" 6158366600 "/>
        <s v=" 5517552634 "/>
        <s v=" 3522243498 "/>
        <s v=" 191606-1169990 "/>
        <s v=" 50861394003950 "/>
        <s v=" 5085854219990 "/>
        <s v=" 226258691192 "/>
        <s v=" 18743943 "/>
        <s v=" 17381080 "/>
        <s v=" 44541311425 "/>
        <s v=" 444941427131 "/>
        <s v=" 126329351050 "/>
        <s v=" 1445-174900 "/>
        <s v=" 460174900 "/>
        <s v=" 1157318500 "/>
        <s v=" 1342553149 "/>
        <s v=" 13944528145 "/>
        <s v=" 139461688466 "/>
        <s v=" 13945242629 "/>
        <s v=" 89141934869 "/>
        <s v=" 2262987959 "/>
        <s v=" 9776704158968 "/>
        <s v=" 14833404552 "/>
        <s v=" 2140751-635778 "/>
        <s v=" 8737402069997 "/>
        <s v=" 127350649625 "/>
        <s v=" 18860751019970 "/>
        <s v=" 13954118066 "/>
        <s v=" 11433603069869 "/>
        <s v=" 114336116839878 "/>
        <s v=" 50867193300920 "/>
        <s v=" 12632618000 "/>
        <s v=" 5385763693 "/>
        <s v=" 18863201054471 "/>
        <s v=" 8918539957 "/>
        <s v=" 17234751 "/>
        <s v=" 250354056 "/>
        <s v=" 1146283689991 "/>
        <s v=" 264972611 "/>
        <s v=" 96207907360 "/>
        <s v=" 33378585949 "/>
        <s v=" 226661459793 "/>
        <s v=" 22665719914 "/>
        <s v=" 539043185 "/>
        <s v=" 5391399697 "/>
        <s v=" 10830681583980 "/>
        <s v=" 9476985374 "/>
        <s v=" 18865581344971 "/>
        <s v=" 1886543639980 "/>
        <s v=" 11465241579989 "/>
        <s v=" 2654561210 "/>
        <s v=" 2653414002 "/>
        <s v=" 5628855000 "/>
        <s v=" 987-152308 "/>
        <s v=" 135303070200 "/>
        <s v=" 135292689400 "/>
        <s v=" 22511305 "/>
        <s v=" 4998007223802 "/>
        <s v=" 13969439912 "/>
        <s v=" 139701900382 "/>
        <s v=" 11465591169990 "/>
        <s v=" 13550152308 "/>
        <s v=" 13549656880 "/>
        <s v=" 17881366989 "/>
        <s v=" 17891366989 "/>
        <s v=" 212-1366989 "/>
        <s v=" 5399254309 "/>
        <s v=" 48442351660 "/>
        <s v=" 5007182212869 "/>
        <s v=" 130635306057 "/>
        <s v=" 18867741699990 "/>
        <s v=" 1116552717930 "/>
        <s v=" 96305409876 "/>
        <s v=" 96303779940 "/>
        <s v=" 135608553720 "/>
        <s v=" 135751392300 "/>
        <s v=" 990-1256640 "/>
        <s v=" 27287998171 "/>
        <s v=" 447592028781 "/>
        <s v=" 874070387885 "/>
        <s v=" 126508277984 "/>
        <s v=" 1887453699990 "/>
        <s v=" 7484566225 "/>
        <s v=" 650221209940 "/>
        <s v=" 25881475966 "/>
        <s v=" 122058210 "/>
        <s v=" 227089790809 "/>
        <s v=" 227094479577 "/>
        <s v=" 20815000 "/>
        <s v=" 5407153553 "/>
        <s v=" 87412856994 "/>
        <s v=" 137417114549900 "/>
        <s v=" 873944846456 "/>
        <s v=" 218941202694 "/>
        <s v=" 5088925903970 "/>
        <s v=" 227133119454 "/>
        <s v=" 694250001 "/>
        <s v=" 1397514224991 "/>
        <s v=" 2872319637 "/>
        <s v=" 231673442778 "/>
        <s v=" 3691759863 "/>
        <s v=" 228721679756 "/>
        <s v=" 20258129710 "/>
        <s v=" 6119851623280 "/>
        <s v=" 6119861316188 "/>
        <s v=" 2464105160 "/>
        <s v=" 1277515762865 "/>
        <s v=" 130931921 "/>
        <s v=" 25896271984 "/>
        <s v=" 1150588188520 "/>
        <s v=" 9643415339088 "/>
        <s v=" 721303981 "/>
        <s v=" 477192900 "/>
        <s v=" 65064313980 "/>
        <s v=" 11982282970 "/>
        <s v=" 2682394997 "/>
        <s v=" 964711839383 "/>
        <s v=" 5090318625980 "/>
        <s v=" 5437263020 "/>
        <s v=" 215311651546 "/>
        <s v=" 509035666960 "/>
        <s v=" 9534795070 "/>
        <s v=" 18121467139 "/>
        <s v=" 8872295000 "/>
        <s v=" 54382674947 "/>
        <s v=" 5439510260 "/>
        <s v=" 4494465940 "/>
        <s v=" 874506562388 "/>
        <s v=" 19107611399980 "/>
        <s v=" 19107711139970 "/>
        <s v=" 14014494169 "/>
        <s v=" 64900688489 "/>
        <s v=" 18434357 "/>
        <s v=" 2696152201 "/>
        <s v=" 50910321269990 "/>
        <s v=" 704426014143 "/>
        <s v=" 5445155161 "/>
        <s v=" 26301500 "/>
        <s v=" 1328469940 "/>
        <s v=" 25912654446 "/>
        <s v=" 965731851813 "/>
        <s v=" 31193844990 "/>
        <s v=" 1852265863 "/>
        <s v=" 612851170141 "/>
        <s v=" 59648302310 "/>
        <s v=" 14996314625 "/>
        <s v=" 14995492523 "/>
        <s v=" 2680115034 "/>
        <s v=" 497148800 "/>
        <s v=" 118130150 "/>
        <s v=" 5052429689271 "/>
        <s v=" 137562390237000 "/>
        <s v=" 64886113980 "/>
        <s v=" 19133944 "/>
        <s v=" 126809317135 "/>
        <s v=" 137635951809980 "/>
        <s v=" 78205403980 "/>
        <s v=" 1391406437 "/>
        <s v=" 11319674499990 "/>
        <s v=" 11413771289990 "/>
        <s v=" 96660574980 "/>
        <s v=" 2238783221805 "/>
        <s v=" 797214292447 "/>
        <s v=" 22062102804 "/>
        <s v=" 14028128992 "/>
        <s v=" 16952750880 "/>
        <s v=" 11530281035490 "/>
        <s v=" 312386340980 "/>
        <s v=" 23129159960 "/>
        <s v=" 15936000 "/>
        <s v=" 160766990001 "/>
        <s v=" 263633183539 "/>
        <s v=" 12641482549 "/>
        <s v=" 128086177274 "/>
        <s v=" 14037743057 "/>
        <s v=" 219626287940 "/>
        <s v=" 259221963353 "/>
        <s v=" 2719643100 "/>
        <s v=" 613384146192 "/>
        <s v=" 9554131951 "/>
        <s v=" 706378513808 "/>
        <s v=" 483192900 "/>
        <s v=" 484367800 "/>
        <s v=" 22076205608 "/>
        <s v=" 22077205608 "/>
        <s v=" 2808-205608 "/>
        <s v=" 656319630364 "/>
        <s v=" 13647305314 "/>
        <s v=" 201100012 "/>
        <s v=" 2040476400 "/>
        <s v=" 6135091076949 "/>
        <s v=" 575248100 "/>
        <s v=" 5478343922 "/>
        <s v=" 127018164684 "/>
        <s v=" 128216225100 "/>
        <s v=" 12218158960 "/>
        <s v=" 1600-3019399 "/>
        <s v=" 11320619590970 "/>
        <s v=" 25924994406 "/>
        <s v=" 259253506924 "/>
        <s v=" 1941940 "/>
        <s v=" 2693122000 "/>
        <s v=" 11540992490188 "/>
        <s v=" 96720997208 "/>
        <s v=" 1088640162980 "/>
        <s v=" 232316060702 "/>
        <s v=" 8750841420526 "/>
        <s v=" 1914051359990 "/>
        <s v=" 25926594958 "/>
        <s v=" 273752336 "/>
        <s v=" 136595425500 "/>
        <s v=" 613830107890 "/>
        <s v=" 613829589261 "/>
        <s v=" 956887917 "/>
        <s v=" 875180676376 "/>
        <s v=" 6751347991 "/>
        <s v=" 1914398383980 "/>
        <s v=" 140531709702 "/>
        <s v=" 2738104672 "/>
        <s v=" 9680811288079 "/>
        <s v=" 968071976085 "/>
        <s v=" 56760-1976085 "/>
        <s v=" 5096845984980 "/>
        <s v=" 12674589474 "/>
        <s v=" 22362827723980 "/>
        <s v=" 5031320523911 "/>
        <s v=" 1696389211 "/>
        <s v=" 11541851879991 "/>
        <s v=" 11541682103419 "/>
        <s v=" 96835809914 "/>
        <s v=" 313028326985 "/>
        <s v=" 313027326985 "/>
        <s v=" 5097187979930 "/>
        <s v=" 8629768950 "/>
        <s v=" 490192900 "/>
        <s v=" 1543-192900 "/>
        <s v=" 3514000 "/>
        <s v=" 13781036568730 "/>
        <s v=" 492372801 "/>
        <s v=" 637216501 "/>
        <s v=" 45197728372 "/>
        <s v=" 45198463096 "/>
        <s v=" 218394560932 "/>
        <s v=" 684-99570 "/>
        <s v=" 21933733100 "/>
        <s v=" 968972306262 "/>
        <s v=" 233121831813 "/>
        <s v=" 231237453 "/>
        <s v=" 21755132 "/>
        <s v=" 19211071323930 "/>
        <s v=" 54981911409 "/>
        <s v=" 8755603777274 "/>
        <s v=" 147063098159 "/>
        <s v=" 5036240312929 "/>
        <s v=" 131680716086 "/>
        <s v=" 19164015879940 "/>
        <s v=" 14070119408 "/>
        <s v=" 259351414129 "/>
        <s v=" 27601652065 "/>
        <s v=" 502962258980 "/>
        <s v=" 5208915384970 "/>
        <s v=" 5208916884950 "/>
        <s v=" 52089172014960 "/>
        <s v=" 3742-1831813 "/>
        <s v=" 233141831813 "/>
        <s v=" 2332111754354 "/>
        <s v=" 16735977980 "/>
        <s v=" 23547600 "/>
        <s v=" 22367537315980 "/>
        <s v=" 50012694240 "/>
        <s v=" 140843806191 "/>
        <s v=" 90584814830 "/>
        <s v=" 906010889642 "/>
        <s v=" 3402-4814830 "/>
        <s v=" 7961190900 "/>
        <s v=" 7981190900 "/>
        <s v=" 7971190900 "/>
        <s v=" 20297449 "/>
        <s v=" 27641918216 "/>
        <s v=" 969352373650 "/>
        <s v=" 22183611583 "/>
        <s v=" 12372499980 "/>
        <s v=" 12361422960 "/>
        <s v=" 877830146636 "/>
        <s v=" 14089277112 "/>
        <s v=" 7156020219980 "/>
        <s v=" 21803260 "/>
        <s v=" 11419461509940 "/>
        <s v=" 3279715980 "/>
        <s v=" 703200006 "/>
        <s v=" 306129021 "/>
        <s v=" 236457301237 "/>
        <s v=" 2592105051 "/>
        <s v=" 1287591174012 "/>
        <s v=" 123991714960 "/>
        <s v=" 2128299500 "/>
        <s v=" 15205588522 "/>
        <s v=" 95982815472 "/>
        <s v=" 453751358909 "/>
        <s v=" 3754647600 "/>
        <s v=" 71890495592564 "/>
        <s v=" 170765248 "/>
        <s v=" 259471494030 "/>
        <s v=" 5210602729980 "/>
        <s v=" 52106071353980 "/>
        <s v=" 5210598729980 "/>
        <s v=" 221111017 "/>
        <s v=" 453961174221 "/>
        <s v=" 496183900 "/>
        <s v=" 22232224648 "/>
        <s v=" 25949639161 "/>
        <s v=" 2778104952 "/>
        <s v=" 52107973163970 "/>
        <s v=" 5210773680980 "/>
        <s v=" 232441419169 "/>
        <s v=" 232439628753 "/>
        <s v=" 232440419169 "/>
        <s v=" 960212992 "/>
        <s v=" 1925959300 "/>
        <s v=" 18821417491 "/>
        <s v=" 9049590000 "/>
        <s v=" 5538259920 "/>
        <s v=" 2858531244970 "/>
        <s v=" 87595499867 "/>
        <s v=" 128879225071 "/>
        <s v=" 141023503635 "/>
        <s v=" 2199009403450 "/>
        <s v=" 320142263737 "/>
        <s v=" 320145263737 "/>
        <s v=" 320143263737 "/>
        <s v=" 320144263739 "/>
        <s v=" 23367839801 "/>
        <s v=" 13777152308 "/>
        <s v=" 6152392499326 "/>
        <s v=" 65135928489 "/>
        <s v=" 11583663199979 "/>
        <s v=" 70955027066 "/>
        <s v=" 501129936 "/>
        <s v=" 222123775101 "/>
        <s v=" 5089657889271 "/>
        <s v=" 62802681275 "/>
        <s v=" 4107224514 "/>
        <s v=" 65685679 "/>
        <s v=" 660221044566 "/>
        <s v=" 26922153-729980 "/>
        <s v=" 28195528255 "/>
        <s v=" 129181334617 "/>
        <s v=" 138318046849980 "/>
        <s v=" 14123579839 "/>
        <s v=" 2432277412119 "/>
        <s v=" 2432278618174 "/>
        <s v=" 2432279137372 "/>
        <s v=" 51523784294756 "/>
        <s v=" 515236219326402 "/>
        <s v=" 515237719326402 "/>
        <s v=" 26842089979 "/>
        <s v=" 26842187980 "/>
        <s v=" 25960974739 "/>
        <s v=" 11422611529970 "/>
        <s v=" 52126491353980 "/>
        <s v=" 876375100012 "/>
        <s v=" 876354512945 "/>
        <s v=" 22333856502 "/>
        <s v=" 17481338788 "/>
        <s v=" 2155428281 "/>
        <s v=" 2807222673 "/>
        <s v=" 97180609768 "/>
        <s v=" 191270159924 "/>
        <s v=" 235442796523 "/>
        <s v=" 4115612257 "/>
        <s v=" 803760294457 "/>
        <s v=" 9106719981 "/>
        <s v=" 711454013830 "/>
        <s v=" 22359942 "/>
        <s v=" 97210413974 "/>
        <s v=" 321033286985 "/>
        <s v=" 321034286985 "/>
        <s v=" 138021800137 "/>
        <s v=" 231312701 "/>
        <s v=" 1729035000 "/>
        <s v=" 2348223713993 "/>
        <s v=" 1931109970 "/>
        <s v=" 45572945232 "/>
        <s v=" 12937877176 "/>
        <s v=" 138409643111980 "/>
        <s v=" 138409634111980 "/>
        <s v=" 141381278805 "/>
        <s v=" 1756970802 "/>
        <s v=" 1387-970802 "/>
        <s v=" 11653541350981 "/>
        <s v=" 11653582026471 "/>
        <s v=" 2818145376 "/>
        <s v=" 972361299980 "/>
        <s v=" 5213947755980 "/>
        <s v=" 191412335951 "/>
        <s v=" 616305971053 "/>
        <s v=" 616306174291 "/>
        <s v=" 72320590240 "/>
        <s v=" 3426832346430 "/>
        <s v=" 4557598890 "/>
        <s v=" 60025907-849980 "/>
        <s v=" 17591275562 "/>
        <s v=" 25975695975 "/>
        <s v=" 223866602258 "/>
        <s v=" 412728726 "/>
        <s v=" 455911358917 "/>
        <s v=" 2170226076 "/>
        <s v=" 191459426554 "/>
        <s v=" 98-959300 "/>
        <s v=" 50658776101092 "/>
        <s v=" 1776221076 "/>
        <s v=" 15386239699 "/>
        <s v=" 5215237854940 "/>
        <s v=" 24460067 "/>
        <s v=" 5069886312920 "/>
        <s v=" 132669766080 "/>
        <s v=" 11663561379981 "/>
        <s v=" 1166357188520 "/>
        <s v=" 521557346519 "/>
        <s v=" 5215572627461 "/>
        <s v=" 23612347933 "/>
        <s v=" 1923834529990 "/>
        <s v=" 141652911139 "/>
        <s v=" 17831035580 "/>
        <s v=" 1729187959 "/>
        <s v=" 2841614752 "/>
        <s v=" 2840699791 "/>
        <s v=" 881523023748 "/>
        <s v=" 9141989955 "/>
        <s v=" 226057316065 "/>
        <s v=" 423273899991 "/>
        <s v=" 191692220918 "/>
        <s v=" 80131054290 "/>
        <s v=" 8014470488 "/>
        <s v=" 80121424440 "/>
        <s v=" 801561756 "/>
        <s v=" 111982427600 "/>
        <s v=" 709200001 "/>
        <s v=" 23952133596 "/>
        <s v=" 321832150980 "/>
        <s v=" 2729105862 "/>
        <s v=" 3803547600 "/>
        <s v=" 349142437600 "/>
        <s v=" 285295188 "/>
        <s v=" 5216961404970 "/>
        <s v=" 97445658344 "/>
        <s v=" 23643303983 "/>
        <s v=" 5740280980 "/>
        <s v=" 617588344432 "/>
        <s v=" 46254844 "/>
        <s v=" 6041190000 "/>
        <s v=" 71420527115 "/>
        <s v=" 18773157080 "/>
        <s v=" 26004219984 "/>
        <s v=" 811187839 "/>
        <s v=" 8110276610 "/>
        <s v=" 617958558585 "/>
        <s v=" 236410121013980 "/>
        <s v=" 84379418489 "/>
        <s v=" 138743969825980 "/>
        <s v=" 19259211799990 "/>
        <s v=" 1143108884990 "/>
        <s v=" 11693901928971 "/>
        <s v=" 287489971 "/>
        <s v=" 5094668889271 "/>
        <s v=" 504369901 "/>
        <s v=" 15493299624 "/>
        <s v=" 965414800 "/>
        <s v=" 19921375862 "/>
        <s v=" 1993593044 "/>
        <s v=" 560783952 "/>
        <s v=" 50642876 "/>
        <s v=" 45928630155 "/>
        <s v=" 45933766147 "/>
        <s v=" 877444404736 "/>
        <s v=" 22593424181 "/>
        <s v=" 19262841099990 "/>
        <s v=" 5344612793790 "/>
        <s v=" 1420464835 "/>
        <s v=" 239246233744 "/>
        <s v=" 16646000 "/>
        <s v=" 9653111984 "/>
        <s v=" 516192900 "/>
        <s v=" 142144786160 "/>
        <s v=" 11326348298980 "/>
        <s v=" 11719414388951 "/>
        <s v=" 11719403199979 "/>
        <s v=" 27047737-749990 "/>
        <s v=" 13960299951 "/>
        <s v=" 50758134 "/>
        <s v=" 18131107533 "/>
        <s v=" 7871400 "/>
        <s v=" 11719664388951 "/>
        <s v=" 197952-4388951 "/>
        <s v=" 975701064645 "/>
        <s v=" 27053481-5990 "/>
        <s v=" 52258431059960 "/>
        <s v=" 28735268443 "/>
        <s v=" 1927321869970 "/>
        <s v=" 24749980 "/>
        <s v=" 2521420 "/>
        <s v=" 808658296332 "/>
        <s v=" 55630051309941 "/>
        <s v=" 5186150980 "/>
        <s v=" 45984449699 "/>
        <s v=" 23965289178980 "/>
        <s v=" 23965288283980 "/>
        <s v=" 716177713953 "/>
        <s v=" 12970759980 "/>
        <s v=" 3837535700 "/>
        <s v=" 1422866791 "/>
        <s v=" 14227181947 "/>
        <s v=" 24085617261 "/>
        <s v=" 52269471007940 "/>
        <s v=" 52269561433980 "/>
        <s v=" 52269422054564 "/>
        <s v=" 5226936533970 "/>
        <s v=" 5226966457960 "/>
        <s v=" 824017911 "/>
        <s v=" 1924932882841 "/>
        <s v=" 67992261000 "/>
        <s v=" 142422559416 "/>
        <s v=" 142415580067 "/>
        <s v=" 26027735960 "/>
        <s v=" 2902506988 "/>
        <s v=" 29031268621 "/>
        <s v=" 976493385468 "/>
        <s v=" 58099-503973 "/>
        <s v=" 35482219990 "/>
        <s v=" 26842239 "/>
        <s v=" 10957768990 "/>
        <s v=" 526807601 "/>
        <s v=" 51189805 "/>
        <s v=" 52065931 "/>
        <s v=" 18262811375 "/>
        <s v=" 243306165545 "/>
        <s v=" 515487427115 "/>
        <s v=" 13058190040 "/>
        <s v=" 1929644499990 "/>
        <s v=" 11087110-298980 "/>
        <s v=" 26033159969 "/>
        <s v=" 11599902679870 "/>
        <s v=" 11741036592486 "/>
        <s v=" 11741024997941 "/>
        <s v=" 199266-254992 "/>
        <s v=" 619052141092 "/>
        <s v=" 9672639937 "/>
        <s v=" 23648831203890 "/>
        <s v=" 50993094401 "/>
        <s v=" 14258871774 "/>
        <s v=" 100107699 "/>
        <s v=" 116-107699 "/>
        <s v=" 1160022574950 "/>
        <s v=" 5871259971 "/>
        <s v=" 5251683289990 "/>
        <s v=" 140351830332 "/>
        <s v=" 2519155541 "/>
        <s v=" 19254502424900 "/>
        <s v=" 41934115175 "/>
        <s v=" 52337191950 "/>
        <s v=" 77057378000 "/>
        <s v=" 770614863100 "/>
        <s v=" 142633419872 "/>
        <s v=" 92631772894 "/>
        <s v=" 19239474392 "/>
        <s v=" 318444899 "/>
        <s v=" 19255404199960 "/>
        <s v=" 5101393613010 "/>
        <s v=" 665812746457 "/>
        <s v=" 26042367521 "/>
        <s v=" 342819362 "/>
        <s v=" 334556986 "/>
        <s v=" 328885907 "/>
        <s v=" 257484699423 "/>
        <s v=" 2107975628 "/>
        <s v=" 619307315385 "/>
        <s v=" 9306295000 "/>
        <s v=" 133740076121 "/>
        <s v=" 92911799869 "/>
        <s v=" 117559110396196 "/>
        <s v=" 2929180856 "/>
        <s v=" 885294623944 "/>
        <s v=" 93115039650 "/>
        <s v=" 3640692165 "/>
        <s v=" 2934346380 "/>
        <s v=" 1926061105387 "/>
        <s v=" 8394181867 "/>
        <s v=" 839520207 "/>
        <s v=" 2578310358831 "/>
        <s v=" 5669147959 "/>
        <s v=" 463552371004 "/>
        <s v=" 46356315077 "/>
        <s v=" 3858147600 "/>
        <s v=" 1932422659980 "/>
        <s v=" 1932421599990 "/>
        <s v=" 18534263467 "/>
        <s v=" 317808820 "/>
        <s v=" 2421488190 "/>
        <s v=" 3781-367521 "/>
        <s v=" 26052367522 "/>
        <s v=" 175875091278 "/>
        <s v=" 19262311684950 "/>
        <s v=" 9696479970 "/>
        <s v=" 511100900 "/>
        <s v=" 42158246973 "/>
        <s v=" 2868106467 "/>
        <s v=" 344367592780 "/>
        <s v=" 718250001 "/>
        <s v=" 131252225100 "/>
        <s v=" 14280793897 "/>
        <s v=" 142854917259 "/>
        <s v=" 6455585291299 "/>
        <s v=" 979361880230 "/>
        <s v=" 131316225100 "/>
        <s v=" 536377801 "/>
        <s v=" 535328000 "/>
        <s v=" 537188901 "/>
        <s v=" 2277378384 "/>
        <s v=" 2276361712 "/>
        <s v=" 11769096833380 "/>
        <s v=" 45655285639886 "/>
        <s v=" 2196861-15186 "/>
        <s v=" 271747246 "/>
        <s v=" 282546076 "/>
        <s v=" 18621351792 "/>
        <s v=" 1176958849990 "/>
        <s v=" 29463313829 "/>
        <s v=" 52551612114890 "/>
        <s v=" 192806219960 "/>
        <s v=" 258326447206 "/>
        <s v=" 3887247500 "/>
        <s v=" 238707191253890 "/>
        <s v=" 719152812275 "/>
        <s v=" 999156000 "/>
        <s v=" 142892027409 "/>
        <s v=" 3856-6447206 "/>
        <s v=" 258484803306 "/>
        <s v=" 258477918879 "/>
        <s v=" 619931481386 "/>
        <s v=" 619932141091 "/>
        <s v=" 22977489405 "/>
        <s v=" 84623457990 "/>
        <s v=" 52562695589860 "/>
        <s v=" 2085591619 "/>
        <s v=" 20861372556 "/>
        <s v=" 142955668120 "/>
        <s v=" 236099680500 "/>
        <s v=" 260731531073 "/>
        <s v=" 260721531073 "/>
        <s v=" 260712302202 "/>
        <s v=" 52565501499900 "/>
        <s v=" 2264-119992 "/>
        <s v=" 2263-524963 "/>
        <s v=" 97184063910 "/>
        <s v=" 97242547552 "/>
        <s v=" 5691259945 "/>
        <s v=" 3537963678 "/>
        <s v=" 1935250319990 "/>
        <s v=" 2967345433 "/>
        <s v=" 2968345433 "/>
        <s v=" 332502908776 "/>
        <s v=" 98087944878 "/>
        <s v=" 5713286 "/>
        <s v=" 5139059789271 "/>
        <s v=" 349780211078985 "/>
        <s v=" 5608250414980 "/>
        <s v=" 1652-174900 "/>
        <s v=" 544169900 "/>
        <s v=" 21137410770 "/>
        <s v=" 669813016666 "/>
        <s v=" 1178644749961 "/>
        <s v=" 6254285000 "/>
        <s v=" 193072711058 "/>
        <s v=" 45690515639886 "/>
        <s v=" 331783-5639886 "/>
        <s v=" 29355817529 "/>
        <s v=" 530346290 "/>
        <s v=" 29239904 "/>
        <s v=" 535843222 "/>
        <s v=" 692-7094 "/>
        <s v=" 691-82931 "/>
        <s v=" 5907477000 "/>
        <s v=" 5257781656970 "/>
        <s v=" 259373655579 "/>
        <s v=" 259401320198 "/>
        <s v=" 42395221097 "/>
        <s v=" 60726276 "/>
        <s v=" 114-26276 "/>
        <s v=" 53290178020 "/>
        <s v=" 14315464326 "/>
        <s v=" 2980209702 "/>
        <s v=" 981752592477 "/>
        <s v=" 21053261559980 "/>
        <s v=" 814024297711 "/>
        <s v=" 8792891256745 "/>
        <s v=" 13524980 "/>
        <s v=" 132089450201 "/>
        <s v=" 6484912217593 "/>
        <s v=" 260811438875 "/>
        <s v=" 11811346150444 "/>
        <s v=" 457064414655493 "/>
        <s v=" 259532519777 "/>
        <s v=" 255149940 "/>
        <s v=" 30239904 "/>
        <s v=" 31900283 "/>
        <s v=" 1-239904 "/>
        <s v=" 21054361763970 "/>
        <s v=" 21053961759980 "/>
        <s v=" 721381414010 "/>
        <s v=" 5713129555 "/>
        <s v=" 129041471954 "/>
        <s v=" 552219900 "/>
        <s v=" 551719601 "/>
        <s v=" 2987869116 "/>
        <s v=" 331995-14655493 "/>
        <s v=" 457117114655493 "/>
        <s v=" 5283197993830 "/>
        <s v=" 558556701 "/>
        <s v=" 1677-179901 "/>
        <s v=" 559179901 "/>
        <s v=" 135301419960 "/>
        <s v=" 6702-345433 "/>
        <s v=" 2105640264930 "/>
        <s v=" 9771607938 "/>
        <s v=" 53531149940 "/>
        <s v=" 46606250995 "/>
        <s v=" 2996869117 "/>
        <s v=" 299757980 "/>
        <s v=" 98368588781 "/>
        <s v=" 98362854956 "/>
        <s v=" 193313291961 "/>
        <s v=" 42611107487 "/>
        <s v=" 143338705679 "/>
        <s v=" 560179901 "/>
        <s v=" 1682-179901 "/>
        <s v=" 1681-179901 "/>
        <s v=" 51179901 "/>
        <s v=" 30054077 "/>
        <s v=" 260891022691 "/>
        <s v=" 2634917670021 "/>
        <s v=" 42663200099 "/>
        <s v=" 879715657671 "/>
        <s v=" 1689-179901 "/>
        <s v=" 1433887633 "/>
        <s v=" 252026487260 "/>
        <s v=" 2105962829800 "/>
        <s v=" 29559627721 "/>
        <s v=" 1657249916 "/>
        <s v=" 1940136200 "/>
        <s v=" 5141183013092 "/>
        <s v=" 134777576161 "/>
        <s v=" 321402102 "/>
        <s v=" 9782183984 "/>
        <s v=" 570174900 "/>
        <s v=" 571179901 "/>
        <s v=" 1698-174900 "/>
        <s v=" 20206187000 "/>
        <s v=" 11842684663960 "/>
        <s v=" 3023419755 "/>
        <s v=" 2106211333970 "/>
        <s v=" 5608736506980 "/>
        <s v=" 467924411632 "/>
        <s v=" 467865249949 "/>
        <s v=" 46782442074 "/>
        <s v=" 2022779884 "/>
        <s v=" 2023559919 "/>
        <s v=" 135527820 "/>
        <s v=" 674023092143 "/>
        <s v=" 25239472529 "/>
        <s v=" 94832950000 "/>
        <s v=" 731200000 "/>
        <s v=" 245310266526 "/>
        <s v=" 3914651349 "/>
        <s v=" 6374380000 "/>
        <s v=" 175718000 "/>
        <s v=" 1801894390 "/>
        <s v=" 3008106985 "/>
        <s v=" 143621415684 "/>
        <s v=" 45765476444885 "/>
        <s v=" 2106648429900 "/>
        <s v=" 54219182650 "/>
        <s v=" 19407491499990 "/>
        <s v=" 2043879922 "/>
        <s v=" 1275650-19326402 "/>
        <s v=" 731103631 "/>
        <s v=" 3039542997 "/>
        <s v=" 5272131540980 "/>
        <s v=" 33936016 "/>
        <s v=" 98072166199 "/>
        <s v=" 42883164834 "/>
        <s v=" 42882303045 "/>
        <s v=" 580174900 "/>
        <s v=" 1713-174900 "/>
        <s v=" 261611079976 "/>
        <s v=" 5272504259980 "/>
        <s v=" 622244307091 "/>
        <s v=" 22141362522 "/>
        <s v=" 880365473472 "/>
        <s v=" 139114990 "/>
        <s v=" 84876827990 "/>
        <s v=" 261641055032 "/>
        <s v=" 3338758197 "/>
        <s v=" 582399990 "/>
        <s v=" 783379979 "/>
        <s v=" 2106870869800 "/>
        <s v=" 72418387194 "/>
        <s v=" 5772279924 "/>
        <s v=" 582745601 "/>
        <s v=" 622342282184 "/>
        <s v=" 21069381899940 "/>
        <s v=" 240897514685950 "/>
        <s v=" 4302567973 "/>
        <s v=" 5126049289271 "/>
        <s v=" 143741823592 "/>
        <s v=" 143771671593 "/>
        <s v=" 2383747231 "/>
        <s v=" 6225455013117 "/>
        <s v=" 21070591676980 "/>
        <s v=" 3062349896 "/>
        <s v=" 52738151010950 "/>
        <s v=" 11432463550 "/>
        <s v=" 54650911880 "/>
        <s v=" 143856731555 "/>
        <s v=" 95041457862 "/>
        <s v=" 9500161974 "/>
        <s v=" 9408442009952 "/>
        <s v=" 3672602034 "/>
        <s v=" 11865493597000 "/>
        <s v=" 3068298848 "/>
        <s v=" 52740512294960 "/>
        <s v=" 820112298583 "/>
        <s v=" 70664522000 "/>
        <s v=" 46968539760 "/>
        <s v=" 1814721462 "/>
        <s v=" 264951159923 "/>
        <s v=" 264976514625 "/>
        <s v=" 136135498 "/>
        <s v=" 136235498 "/>
        <s v=" 307584488 "/>
        <s v=" 89501023733 "/>
        <s v=" 726166414071 "/>
        <s v=" 3893-1531073 "/>
        <s v=" 3081155813 "/>
        <s v=" 987507525399 "/>
        <s v=" 341084806 "/>
        <s v=" 9833803932 "/>
        <s v=" 9834535955 "/>
        <s v=" 1298081572103 "/>
        <s v=" 1298097344661 "/>
        <s v=" 129804235620 "/>
        <s v=" 143891151670 "/>
        <s v=" 95225579517 "/>
        <s v=" 23471733 "/>
        <s v=" 987841195902 "/>
        <s v=" 1189555328416 "/>
        <s v=" 129893590271 "/>
        <s v=" 129894663425 "/>
        <s v=" 23286102804 "/>
        <s v=" 2075799918 "/>
        <s v=" 607179900 "/>
        <s v=" 1758-179900 "/>
        <s v=" 11896003199980 "/>
        <s v=" 11896013249990 "/>
        <s v=" 790084570 "/>
        <s v=" 581121593 "/>
        <s v=" 8812361102596 "/>
        <s v=" 262301573972 "/>
        <s v=" 3103192887 "/>
        <s v=" 98873522061 "/>
        <s v=" 6232671221185 "/>
        <s v=" 9865239928 "/>
        <s v=" 3465279263280 "/>
        <s v=" 346529198201 "/>
        <s v=" 5173493913152 "/>
        <s v=" 135886806190 "/>
        <s v=" 96445221000 "/>
        <s v=" 59705258 "/>
        <s v=" 51949794700 "/>
        <s v=" 388912994000 "/>
        <s v=" 144122043159 "/>
        <s v=" 1440835513 "/>
        <s v=" 91182751723 "/>
        <s v=" 265796395349 "/>
        <s v=" 241055842345970 "/>
        <s v=" 736200001 "/>
        <s v=" 52776554163960 "/>
        <s v=" 194278290965 "/>
        <s v=" 35590449981 "/>
        <s v=" 5298902000 "/>
        <s v=" 21082694514960 "/>
        <s v=" 1947466429990 "/>
        <s v=" 19474611149990 "/>
        <s v=" 2517789765980 "/>
        <s v=" 98949839920 "/>
        <s v=" 1551450980 "/>
        <s v=" 24855257495 "/>
        <s v=" 118522834990 "/>
        <s v=" 3162107269 "/>
        <s v=" 614349800 "/>
        <s v=" 14266161970 "/>
        <s v=" 14267363970 "/>
        <s v=" 3969247600 "/>
        <s v=" 144236031739 "/>
        <s v=" 144226066403 "/>
        <s v=" 1093-6066403 "/>
        <s v=" 265961199877 "/>
        <s v=" 7487189991 "/>
        <s v=" 9879567945 "/>
        <s v=" 5406962149970 "/>
        <s v=" 24107943 "/>
        <s v=" 3126424806 "/>
        <s v=" 5324721154980 "/>
        <s v=" 14428761541 "/>
        <s v=" 242040801103890 "/>
        <s v=" 616183900 "/>
        <s v=" 615372800 "/>
        <s v=" 100013689869 "/>
        <s v=" 11917834415959 "/>
        <s v=" 53267282133970 "/>
        <s v=" 53266941507980 "/>
        <s v=" 53268571299950 "/>
        <s v=" 5326727290980 "/>
        <s v=" 9209129130 "/>
        <s v=" 266171591809 "/>
        <s v=" 5353739 "/>
        <s v=" 53318188 "/>
        <s v=" 53412833 "/>
        <s v=" 8057651649970 "/>
        <s v=" 559822709880 "/>
        <s v=" 474061079397 "/>
        <s v=" 617174900 "/>
        <s v=" 618174900 "/>
        <s v=" 1785-174900 "/>
        <s v=" 1783-174900 "/>
        <s v=" 144303120725 "/>
        <s v=" 3138224494 "/>
        <s v=" 266273275558 "/>
        <s v=" 84179108070 "/>
        <s v=" 2744072538821 "/>
        <s v=" 351362057 "/>
        <s v=" 2110955389970 "/>
        <s v=" 23671365219 "/>
        <s v=" 144237559880 "/>
        <s v=" 1276726-412119 "/>
        <s v=" 25407937 "/>
        <s v=" 3153234944 "/>
        <s v=" 624231282185 "/>
        <s v=" 43692132411 "/>
        <s v=" 72878377214 "/>
        <s v=" 807379354190 "/>
        <s v=" 621197900 "/>
        <s v=" 85136597990 "/>
        <s v=" 285387344860 "/>
        <s v=" 36574421 "/>
        <s v=" 24732094162 "/>
        <s v=" 262841310307 "/>
        <s v=" 98931103824 "/>
        <s v=" 9892583904 "/>
        <s v=" 9894239958 "/>
        <s v=" 73759580720 "/>
        <s v=" 19515981699990 "/>
        <s v=" 1163446239960 "/>
        <s v=" 1191999249948 "/>
        <s v=" 5157503289271 "/>
        <s v=" 194887563010 "/>
        <s v=" 194884215926 "/>
        <s v=" 5739860355470 "/>
        <s v=" 144426096270 "/>
        <s v=" 992721814776 "/>
        <s v=" 12288110 "/>
        <s v=" 113344035980 "/>
        <s v=" 1541208990 "/>
        <s v=" 19524761779990 "/>
        <s v=" 53307841423980 "/>
        <s v=" 33573189790 "/>
        <s v=" 30559558457 "/>
        <s v=" 1548308990 "/>
        <s v=" 5637270980 "/>
        <s v=" 882168473472 "/>
        <s v=" 10215728973 "/>
        <s v=" 3221832875 "/>
        <s v=" 53311211603970 "/>
        <s v=" 195064615718 "/>
        <s v=" 9168487960 "/>
        <s v=" 43862275152 "/>
        <s v=" 52006257135940 "/>
        <s v=" 136627200 "/>
        <s v=" 3472788486970 "/>
        <s v=" 825532299174 "/>
        <s v=" 99071007040 "/>
        <s v=" 634561701 "/>
        <s v=" 140785-309980 "/>
        <s v=" 2240215501 "/>
        <s v=" 679117810150 "/>
        <s v=" 11338676300980 "/>
        <s v=" 11921442684561 "/>
        <s v=" 32221268052 "/>
        <s v=" 539457680 "/>
        <s v=" 730913914099 "/>
        <s v=" 26497936 "/>
        <s v=" 56810281950 "/>
        <s v=" 636192900 "/>
        <s v=" 639174900 "/>
        <s v=" 1827-174900 "/>
        <s v=" 2456821133946 "/>
        <s v=" 51594292805044 "/>
        <s v=" 11926431631991 "/>
        <s v=" 546426273 "/>
        <s v=" 535402357 "/>
        <s v=" 228210364750 "/>
        <s v=" 56888253950 "/>
        <s v=" 140757321784980 "/>
        <s v=" 1954410649990 "/>
        <s v=" 1445831285 "/>
        <s v=" 53323121700940 "/>
        <s v=" 272744062775 "/>
        <s v=" 3475208449790 "/>
        <s v=" 27469809-149990 "/>
        <s v=" 5332473683980 "/>
        <s v=" 9911523934 "/>
        <s v=" 19548201549990 "/>
        <s v=" 144617523002 "/>
        <s v=" 141137698 "/>
        <s v=" 11339196594970 "/>
        <s v=" 26334415465 "/>
        <s v=" 26335911532 "/>
        <s v=" 2288306306 "/>
        <s v=" 27276359957 "/>
        <s v=" 991319992 "/>
        <s v=" 99143600 "/>
        <s v=" 52038362230 "/>
        <s v=" 130654685761 "/>
        <s v=" 14466165724 "/>
        <s v=" 11927745029848 "/>
        <s v=" 3253101052 "/>
        <s v=" 318771185659 "/>
        <s v=" 5333215757940 "/>
        <s v=" 47813233821 "/>
        <s v=" 16229980 "/>
        <s v=" 135765279620 "/>
        <s v=" 11339672300980 "/>
        <s v=" 995472159880 "/>
        <s v=" 27646179-969970 "/>
        <s v=" 27706494-209990 "/>
        <s v=" 5333532931961 "/>
        <s v=" 53335641423980 "/>
        <s v=" 53335311203980 "/>
        <s v=" 5333450723980 "/>
        <s v=" 5333406489960 "/>
        <s v=" 6255411070675 "/>
        <s v=" 24538595819960 "/>
        <s v=" 44174385179 "/>
        <s v=" 47841467641 "/>
        <s v=" 1728142970 "/>
        <s v=" 5417683563980 "/>
        <s v=" 144784538000 "/>
        <s v=" 10256359982 "/>
        <s v=" 39694902331 "/>
        <s v=" 23727499325 "/>
        <s v=" 26355918809 "/>
        <s v=" 3262393865 "/>
        <s v=" 3260134990 "/>
        <s v=" 53350911323980 "/>
        <s v=" 8458485982 "/>
        <s v=" 9916139926 "/>
        <s v=" 24538794223940 "/>
        <s v=" 5206354113190 "/>
        <s v=" 137023186208 "/>
        <s v=" 600699170 "/>
        <s v=" 54314943 "/>
        <s v=" 57194303870 "/>
        <s v=" 57180315930 "/>
        <s v=" 135900112639 "/>
        <s v=" 651179901 "/>
        <s v=" 19562711369990 "/>
        <s v=" 11929031009989 "/>
        <s v=" 995901298928 "/>
        <s v=" 995911941223 "/>
        <s v=" 61201-1298928 "/>
        <s v=" 53353062103970 "/>
        <s v=" 53352821444470 "/>
        <s v=" 5335286724480 "/>
        <s v=" 273222236587 "/>
        <s v=" 273272236587 "/>
        <s v=" 4260-2236587 "/>
        <s v=" 245389081803970 "/>
        <s v=" 742249995 "/>
        <s v=" 478982216474 "/>
        <s v=" 478931279559 "/>
        <s v=" 478973535427 "/>
        <s v=" 1956349579991 "/>
        <s v=" 1956366579991 "/>
        <s v=" 377361677 "/>
        <s v=" 3765500097 "/>
        <s v=" 245002469426 "/>
        <s v=" 11929731299989 "/>
        <s v=" 119297562971 "/>
        <s v=" 11929741670191 "/>
        <s v=" 5336113739980 "/>
        <s v=" 195625328718 "/>
        <s v=" 27510000 "/>
        <s v=" 37637904 "/>
        <s v=" 24689161 "/>
        <s v=" 4023049207 "/>
        <s v=" 1956984739980 "/>
        <s v=" 1448513989081 "/>
        <s v=" 10333539973 "/>
        <s v=" 252945102510 "/>
        <s v=" 141535198 "/>
        <s v=" 99630931407 "/>
        <s v=" 43891094160 "/>
        <s v=" 44310200099 "/>
        <s v=" 3326107481 "/>
        <s v=" 1957241589095 "/>
        <s v=" 144912482745 "/>
        <s v=" 5937552634 "/>
        <s v=" 5938552634 "/>
        <s v=" 9513357925 "/>
        <s v=" 38159948 "/>
        <s v=" 67390342720 "/>
        <s v=" 9922976577 "/>
        <s v=" 37841224600 "/>
        <s v=" 6901154000 "/>
        <s v=" 15804363840 "/>
        <s v=" 348302310980 "/>
        <s v=" 883215128251 "/>
        <s v=" 656183900 "/>
        <s v=" 31068000 "/>
        <s v=" 10357107983 "/>
        <s v=" 674895000 "/>
        <s v=" 75772259 "/>
        <s v=" 756111474 "/>
        <s v=" 5337353656980 "/>
        <s v=" 53373341732470 "/>
        <s v=" 24001343440 "/>
        <s v=" 659183900 "/>
        <s v=" 657188901 "/>
        <s v=" 1848-183900 "/>
        <s v=" 1846-188901 "/>
        <s v=" 1847-188901 "/>
        <s v=" 55188901 "/>
        <s v=" 15819366130 "/>
        <s v=" 1449878816 "/>
        <s v=" 95417117990 "/>
        <s v=" 136282681843 "/>
        <s v=" 26381159792 "/>
        <s v=" 99709533582 "/>
        <s v=" 545048610 "/>
        <s v=" 74305247520 "/>
        <s v=" 57677483930 "/>
        <s v=" 10381601131 "/>
        <s v=" 26386339569 "/>
        <s v=" 11931531539990 "/>
        <s v=" 11931511539990 "/>
        <s v=" 3311173275 "/>
        <s v=" 818028800 "/>
        <s v=" 53383011264480 "/>
        <s v=" 53382642664470 "/>
        <s v=" 1614695144240 "/>
        <s v=" 5338439384970 "/>
        <s v=" 57710261930 "/>
        <s v=" 883403629123 "/>
        <s v=" 158227880 "/>
        <s v=" 15915192 "/>
        <s v=" 16075960 "/>
        <s v=" 28959379848 "/>
        <s v=" 28960209440 "/>
        <s v=" 22671099881 "/>
        <s v=" 5338676646980 "/>
        <s v=" 53387043123970 "/>
        <s v=" 53387091403980 "/>
        <s v=" 9457154980 "/>
        <s v=" 1332055677 "/>
        <s v=" 1614451730 "/>
        <s v=" 9929213084 "/>
        <s v=" 10589555730 "/>
        <s v=" 74329318920 "/>
        <s v=" 22681351792 "/>
        <s v=" 22692523675 "/>
        <s v=" 1710-2120735 "/>
        <s v=" 683720616408 "/>
        <s v=" 11932094687007 "/>
        <s v=" 99739883172 "/>
        <s v=" 5162778289271 "/>
        <s v=" 965170829 "/>
        <s v=" 965044839 "/>
        <s v=" 31159036865 "/>
        <s v=" 425121980 "/>
        <s v=" 7446952000 "/>
        <s v=" 663529701 "/>
        <s v=" 678995000 "/>
        <s v=" 810-95000 "/>
        <s v=" 111822838930 "/>
        <s v=" 6915308001 "/>
        <s v=" 141210874445570 "/>
        <s v=" 142635698 "/>
        <s v=" 53397793105420 "/>
        <s v=" 626189610590 "/>
        <s v=" 2249500-1649968 "/>
        <s v=" 57970373920 "/>
        <s v=" 57992159930 "/>
        <s v=" 29023423640 "/>
        <s v=" 7672-299809 "/>
        <s v=" 7673-194876 "/>
        <s v=" 19606379962 "/>
        <s v=" 831745336337 "/>
        <s v=" 1723208990 "/>
        <s v=" 674556701 "/>
        <s v=" 672192900 "/>
        <s v=" 4693911724970 "/>
        <s v=" 53408721561444 "/>
        <s v=" 5340871383516 "/>
        <s v=" 5340929903980 "/>
        <s v=" 21139441453960 "/>
        <s v=" 735816514105 "/>
        <s v=" 136814225100 "/>
        <s v=" 104131313929 "/>
        <s v=" 26423345148 "/>
        <s v=" 12048011180791 "/>
        <s v=" 12048021973461 "/>
        <s v=" 350078270980 "/>
        <s v=" 53410411090960 "/>
        <s v=" 53411321297980 "/>
        <s v=" 275102659679 "/>
        <s v=" 9950351470 "/>
        <s v=" 3485837363202 "/>
        <s v=" 549026100 "/>
        <s v=" 27810686-9990 "/>
        <s v=" 14525122017 "/>
        <s v=" 33531012940 "/>
        <s v=" 2727724185980 "/>
        <s v=" 2114129854940 "/>
        <s v=" 23931540389 "/>
        <s v=" 1013993480214 "/>
        <s v=" 2735943 "/>
        <s v=" 1204880796847 "/>
        <s v=" 605421593 "/>
        <s v=" 14537213536 "/>
        <s v=" 145368175160 "/>
        <s v=" 157520704981 "/>
        <s v=" 3370222476 "/>
        <s v=" 53424061743970 "/>
        <s v=" 53424671240960 "/>
        <s v=" 5393175000 "/>
        <s v=" 39283926 "/>
        <s v=" 452364343500 "/>
        <s v=" 53423471305470 "/>
        <s v=" 104331493920 "/>
        <s v=" 12049587991938 "/>
        <s v=" 258269696650 "/>
        <s v=" 14708133835 "/>
        <s v=" 245585156303890 "/>
        <s v=" 58463237930 "/>
        <s v=" 13141010817 "/>
        <s v=" 680372801 "/>
        <s v=" 3381946017 "/>
        <s v=" 999981028009 "/>
        <s v=" 5342994404470 "/>
        <s v=" 53429971364480 "/>
        <s v=" 5343007424480 "/>
        <s v=" 626718246501 "/>
        <s v=" 996213992 "/>
        <s v=" 288598046940 "/>
        <s v=" 681359801 "/>
        <s v=" 5343814529990 "/>
        <s v=" 98362765888 "/>
        <s v=" 159624670808 "/>
        <s v=" 55872806350 "/>
        <s v=" 27787972-565880 "/>
        <s v=" 245620922006120 "/>
        <s v=" 5241074413217 "/>
        <s v=" 138193636220 "/>
        <s v=" 53439701044930 "/>
        <s v=" 5343946456900 "/>
        <s v=" 258656696650 "/>
        <s v=" 26465483545 "/>
        <s v=" 585871017751 "/>
        <s v=" 141575173268980 "/>
        <s v=" 83346219969 "/>
        <s v=" 2492215760 "/>
        <s v=" 6070147959 "/>
        <s v=" 2544131940 "/>
        <s v=" 53443591503980 "/>
        <s v=" 145591811151 "/>
        <s v=" 291540000 "/>
        <s v=" 292300000 "/>
        <s v=" 19514731121 "/>
        <s v=" 686183900 "/>
        <s v=" 1627780895 "/>
        <s v=" 103234085750 "/>
        <s v=" 1079779688 "/>
        <s v=" 9975690000 "/>
        <s v=" 997620392 "/>
        <s v=" 196681287985 "/>
        <s v=" 5344846533980 "/>
        <s v=" 665589124 "/>
        <s v=" 10459431965 "/>
        <s v=" 10460539973 "/>
        <s v=" 688179901 "/>
        <s v=" 689183900 "/>
        <s v=" 1904-179901 "/>
        <s v=" 4080547600 "/>
        <s v=" 110890993 "/>
        <s v=" 2329915878 "/>
        <s v=" 23312140513 "/>
        <s v=" 276315579181 "/>
        <s v=" 1001323237300 "/>
        <s v=" 29145247520 "/>
        <s v=" 25588493279 "/>
        <s v=" 3407624651 "/>
        <s v=" 10465481439 "/>
        <s v=" 245641894254940 "/>
        <s v=" 2795281291314 "/>
        <s v=" 3497107205 "/>
        <s v=" 112434339680 "/>
        <s v=" 5354214333980 "/>
        <s v=" 246081361683960 "/>
        <s v=" 74767266560 "/>
        <s v=" 74770266560 "/>
        <s v=" 3492526195960 "/>
        <s v=" 3407035630 "/>
        <s v=" 526225922798 "/>
        <s v=" 32269500514 "/>
        <s v=" 470142644950 "/>
        <s v=" 608281563 "/>
        <s v=" 24801398206 "/>
        <s v=" 754200000 "/>
        <s v=" 24611914203980 "/>
        <s v=" 28905597580 "/>
        <s v=" 246949069187 "/>
        <s v=" 481650001 "/>
        <s v=" 696183900 "/>
        <s v=" 5162475872501 "/>
        <s v=" 8745246982 "/>
        <s v=" 5345473403970 "/>
        <s v=" 95737457990 "/>
        <s v=" 1001771981108 "/>
        <s v=" 145738732637 "/>
        <s v=" 2115936604970 "/>
        <s v=" 35071894960 "/>
        <s v=" 3508633980 "/>
        <s v=" 193612000 "/>
        <s v=" 59101167671 "/>
        <s v=" 27869661-263940 "/>
        <s v=" 27869721-188970 "/>
        <s v=" 7789845 "/>
        <s v=" 9982447927 "/>
        <s v=" 31585000 "/>
        <s v=" 628040508773 "/>
        <s v=" 104886713544 "/>
        <s v=" 13591102980 "/>
        <s v=" 15528159990 "/>
        <s v=" 27870310-3990 "/>
        <s v=" 1925-183900 "/>
        <s v=" 5346171573980 "/>
        <s v=" 53461821383980 "/>
        <s v=" 5438249980 "/>
        <s v=" 3445358213 "/>
        <s v=" 250291937068 "/>
        <s v=" 12094813748452 "/>
        <s v=" 12094943159978 "/>
        <s v=" 5200370489271 "/>
        <s v=" 246548067759 "/>
        <s v=" 541222640807 "/>
        <s v=" 1868-35630 "/>
        <s v=" 276925603286 "/>
        <s v=" 99721810778 "/>
        <s v=" 5346733639990 "/>
        <s v=" 1002631707301 "/>
        <s v=" 21163261254980 "/>
        <s v=" 242030940 "/>
        <s v=" 5347165623980 "/>
        <s v=" 147833945 "/>
        <s v=" 53471511273980 "/>
        <s v=" 3410835630 "/>
        <s v=" 242061115149 "/>
        <s v=" 885164186206 "/>
        <s v=" 8851671190775 "/>
        <s v=" 246549067759 "/>
        <s v=" 1197125326900 "/>
        <s v=" 708298989 "/>
        <s v=" 31785047085 "/>
        <s v=" 541229340807 "/>
        <s v=" 16030-696650 "/>
        <s v=" 10000221476 "/>
        <s v=" 45394382633 "/>
        <s v=" 10002229476 "/>
        <s v=" 1000188493 "/>
        <s v=" 14829267669 "/>
        <s v=" 53473551383980 "/>
        <s v=" 5347346573980 "/>
        <s v=" 870795557 "/>
        <s v=" 688512378773 "/>
        <s v=" 593741954170 "/>
        <s v=" 2397-221476 "/>
        <s v=" 145922574421 "/>
        <s v=" 92648929990 "/>
        <s v=" 836847338088 "/>
        <s v=" 34681030679 "/>
        <s v=" 23485969990 "/>
        <s v=" 21167491444970 "/>
        <s v=" 246968868473 "/>
        <s v=" 246968919040 "/>
        <s v=" 516298464591 "/>
        <s v=" 51629812113639 "/>
        <s v=" 5162983235546 "/>
        <s v=" 741447214100 "/>
        <s v=" 19606527201 "/>
        <s v=" 1960787682 "/>
        <s v=" 279973455601 "/>
        <s v=" 53788771713960 "/>
        <s v=" 26522729303 "/>
        <s v=" 119950999900 "/>
        <s v=" 100037383904 "/>
        <s v=" 11958990 "/>
        <s v=" 5379203753980 "/>
        <s v=" 105201754903 "/>
        <s v=" 138017225279 "/>
        <s v=" 327131532232 "/>
        <s v=" 485874685477 "/>
        <s v=" 485881065189 "/>
        <s v=" 1968498879 "/>
        <s v=" 53796911383980 "/>
        <s v=" 100412802869 "/>
        <s v=" 3492142764 "/>
        <s v=" 26526729303 "/>
        <s v=" 603552350052 "/>
        <s v=" 24314192827 "/>
        <s v=" 100742500000 "/>
        <s v=" 11973603249920 "/>
        <s v=" 11973613299930 "/>
        <s v=" 11853944850 "/>
        <s v=" 4559728919 "/>
        <s v=" 10017190484 "/>
        <s v=" 280162023678 "/>
        <s v=" 280171679745 "/>
        <s v=" 100440802869 "/>
        <s v=" 1004411673830 "/>
        <s v=" 2301241900 "/>
        <s v=" 10524674956 "/>
        <s v=" 8187754703940 "/>
        <s v=" 246196352244970 "/>
        <s v=" 21170721253980 "/>
        <s v=" 1197380449970 "/>
        <s v=" 28004220-803980 "/>
        <s v=" 24034103429 "/>
        <s v=" 10022394091 "/>
        <s v=" 5380175803980 "/>
        <s v=" 19751665093 "/>
        <s v=" 19751831957 "/>
        <s v=" 19751734392 "/>
        <s v=" 562226100 "/>
        <s v=" 2412535917 "/>
        <s v=" 2411803875 "/>
        <s v=" 5272360511814 "/>
        <s v=" 75170290360 "/>
        <s v=" 280582883595 "/>
        <s v=" 1005011871828 "/>
        <s v=" 3504142764 "/>
        <s v=" 146054254467 "/>
        <s v=" 1545174271970 "/>
        <s v=" 1321492624854 "/>
        <s v=" 53809811445470 "/>
        <s v=" 53809771384970 "/>
        <s v=" 41981199990 "/>
        <s v=" 59931129810 "/>
        <s v=" 527443017862 "/>
        <s v=" 15831343980 "/>
        <s v=" 31993166262 "/>
        <s v=" 139310563700 "/>
        <s v=" 561766943926 "/>
        <s v=" 3501361501960 "/>
        <s v=" 1980278263 "/>
        <s v=" 1980123920 "/>
        <s v=" 1980037448 "/>
        <s v=" 1980368197 "/>
        <s v=" 53812631143970 "/>
        <s v=" 53813761383980 "/>
        <s v=" 12571149990 "/>
        <s v=" 12099353432173 "/>
        <s v=" 12099331229990 "/>
        <s v=" 521786362980 "/>
        <s v=" 1964992050 "/>
        <s v=" 885926450497 "/>
        <s v=" 758200001 "/>
        <s v=" 20179990 "/>
        <s v=" 12099741539990 "/>
        <s v=" 26541339569 "/>
        <s v=" 1880349980 "/>
        <s v=" 106431597000 "/>
        <s v=" 52910496153307 "/>
        <s v=" 139759060 "/>
        <s v=" 10038487968 "/>
        <s v=" 1003920801 "/>
        <s v=" 302241279845 "/>
        <s v=" 10166319645 "/>
        <s v=" 101701149176 "/>
        <s v=" 10171108931 "/>
        <s v=" 214154980 "/>
        <s v=" 10550728973 "/>
        <s v=" 754276400 "/>
        <s v=" 69731847999 "/>
        <s v=" 24439679413 "/>
        <s v=" 48801969668 "/>
        <s v=" 693315963405 "/>
        <s v=" 1744-164625 "/>
        <s v=" 8823168437 "/>
        <s v=" 1979096990 "/>
        <s v=" 1006421331929 "/>
        <s v=" 3688107822 "/>
        <s v=" 4133747600 "/>
        <s v=" 32093710 "/>
        <s v=" 53826391333980 "/>
        <s v=" 522520362980 "/>
        <s v=" 352146070 "/>
        <s v=" 1323211178528 "/>
        <s v=" 48866165277 "/>
        <s v=" 25822869335 "/>
        <s v=" 2117934709970 "/>
        <s v=" 1377937579 "/>
        <s v=" 19727372099980 "/>
        <s v=" 1972738559979 "/>
        <s v=" 3277-679414 "/>
        <s v=" 24491179016 "/>
        <s v=" 6146103177 "/>
        <s v=" 45873544749 "/>
        <s v=" 5383102757980 "/>
        <s v=" 1981477868 "/>
        <s v=" 19813156321 "/>
        <s v=" 1006601725595 "/>
        <s v=" 3824719920 "/>
        <s v=" 244921520993 "/>
        <s v=" 10427336150 "/>
        <s v=" 106683050272 "/>
        <s v=" 2117986934980 "/>
        <s v=" 5383401139980 "/>
        <s v=" 10573539982 "/>
        <s v=" 146303183121 "/>
        <s v=" 37970152950 "/>
        <s v=" 51964260 "/>
        <s v=" 40329305 "/>
        <s v=" 53838261023960 "/>
        <s v=" 704295000 "/>
        <s v=" 7043440000 "/>
        <s v=" 53838231333980 "/>
        <s v=" 529674504217 "/>
        <s v=" 1973617379980 "/>
        <s v=" 19736162050970 "/>
        <s v=" 67133000 "/>
        <s v=" 6437980 "/>
        <s v=" 6101061350991 "/>
        <s v=" 53840081333980 "/>
        <s v=" 96082317990 "/>
        <s v=" 303654879455 "/>
        <s v=" 1161858000 "/>
        <s v=" 25561408269 "/>
        <s v=" 21183221112980 "/>
        <s v=" 13835182970 "/>
        <s v=" 19739281322980 "/>
        <s v=" 2463137256980 "/>
        <s v=" 2692215941 "/>
        <s v=" 5714613746973 "/>
        <s v=" 1007319604471 "/>
        <s v=" 24615831905 "/>
        <s v=" 48978329941 "/>
        <s v=" 19164970 "/>
        <s v=" 10061310984 "/>
        <s v=" 2697338505 "/>
        <s v=" 30449623950 "/>
        <s v=" 19823466392 "/>
        <s v=" 12163593991960 "/>
        <s v=" 10601809972 "/>
        <s v=" 12384577979 "/>
        <s v=" 63061-9604471 "/>
        <s v=" 727-1113056 "/>
        <s v=" 629423307085 "/>
        <s v=" 5185913389271 "/>
        <s v=" 714334700 "/>
        <s v=" 345173980 "/>
        <s v=" 5385577890970 "/>
        <s v=" 617321593 "/>
        <s v=" 30486227977 "/>
        <s v=" 5385807553980 "/>
        <s v=" 1218211224980 "/>
        <s v=" 842417414029 "/>
        <s v=" 4681931045990 "/>
        <s v=" 6180171961 "/>
        <s v=" 30503627936 "/>
        <s v=" 53861861103970 "/>
        <s v=" 12164503627970 "/>
        <s v=" 28101970 "/>
        <s v=" 26567460976 "/>
        <s v=" 10615359982 "/>
        <s v=" 24737470121 "/>
        <s v=" 886851256502 "/>
        <s v=" 61573279870 "/>
        <s v=" 4447-227977 "/>
        <s v=" 24635386119960 "/>
        <s v=" 246353874599900 "/>
        <s v=" 10078105492 "/>
        <s v=" 10077177984 "/>
        <s v=" 41605643 "/>
        <s v=" 722818800 "/>
        <s v=" 174372099001 "/>
        <s v=" 53864121044890 "/>
        <s v=" 5386393823980 "/>
        <s v=" 53864191103940 "/>
        <s v=" 53864151373980 "/>
        <s v=" 12164826917629 "/>
        <s v=" 11981211684790 "/>
        <s v=" 12164834663960 "/>
        <s v=" 106229379271 "/>
        <s v=" 14657108674 "/>
        <s v=" 56263329905 "/>
        <s v=" 160871684950 "/>
        <s v=" 16088423980 "/>
        <s v=" 886935372414 "/>
        <s v=" 3058012592663 "/>
        <s v=" 380947129990 "/>
        <s v=" 1465947075 "/>
        <s v=" 789269600 "/>
        <s v=" 7893269500 "/>
        <s v=" 629563279482 "/>
        <s v=" 630162147971 "/>
        <s v=" 36641299991 "/>
        <s v=" 28050852-529990 "/>
        <s v=" 146715462906 "/>
        <s v=" 146641151599 "/>
        <s v=" 53874021023960 "/>
        <s v=" 75987390 "/>
        <s v=" 14054171482046 "/>
        <s v=" 1405418155990 "/>
        <s v=" 1405419259990 "/>
        <s v=" 14127572 "/>
        <s v=" 78301199990 "/>
        <s v=" 248321750215 "/>
        <s v=" 10088215484 "/>
        <s v=" 19863779968 "/>
        <s v=" 53879801370050 "/>
        <s v=" 53878032184920 "/>
        <s v=" 5387981159920 "/>
        <s v=" 26581217314 "/>
        <s v=" 162643942327 "/>
        <s v=" 38150599990 "/>
        <s v=" 160599616979 "/>
        <s v=" 1977746549989 "/>
        <s v=" 530811817897 "/>
        <s v=" 140543633718 "/>
        <s v=" 563662583344 "/>
        <s v=" 318543980 "/>
        <s v=" 20187199361 "/>
        <s v=" 20182362905 "/>
        <s v=" 20184405219 "/>
        <s v=" 20185212162 "/>
        <s v=" 2018666233 "/>
        <s v=" 20188499281 "/>
        <s v=" 2018399680 "/>
        <s v=" 20181364424 "/>
        <s v=" 12167073282990 "/>
        <s v=" 6126727152 "/>
        <s v=" 42527409 "/>
        <s v=" 75616318920 "/>
        <s v=" 764250001 "/>
        <s v=" 2119488574900 "/>
        <s v=" 11351020139990 "/>
        <s v=" 247063791012 "/>
        <s v=" 51650071298575 "/>
        <s v=" 516500690782 "/>
        <s v=" 12216491008961 "/>
        <s v=" 2953943 "/>
        <s v=" 5401113714980 "/>
        <s v=" 62056289200 "/>
        <s v=" 2119537659850 "/>
        <s v=" 542432499990 "/>
        <s v=" 162832944920 "/>
        <s v=" 11218590-481 "/>
        <s v=" 24877068684950 "/>
        <s v=" 10090141276 "/>
        <s v=" 275564558 "/>
        <s v=" 20253311481 "/>
        <s v=" 20252896650 "/>
        <s v=" 1047284823 "/>
        <s v=" 10473886676 "/>
        <s v=" 1047888346 "/>
        <s v=" 8904310458 "/>
        <s v=" 12217092692257 "/>
        <s v=" 54013481455870 "/>
        <s v=" 853716089 "/>
        <s v=" 846969440 "/>
        <s v=" 866303570 "/>
        <s v=" 71260605 "/>
        <s v=" 697515011331 "/>
        <s v=" 15200133835 "/>
        <s v=" 4185847600 "/>
        <s v=" 12217601295990 "/>
        <s v=" 26588620404 "/>
        <s v=" 10713809972 "/>
        <s v=" 26332092371 "/>
        <s v=" 54015862743970 "/>
        <s v=" 3836108072 "/>
        <s v=" 5463986130350 "/>
        <s v=" 2551841269 "/>
        <s v=" 25503551575 "/>
        <s v=" 1588203958 "/>
        <s v=" 2026027920 "/>
        <s v=" 887573128251 "/>
        <s v=" 54019531023960 "/>
        <s v=" 5401937395535 "/>
        <s v=" 49445197820 "/>
        <s v=" 6016498980 "/>
        <s v=" 629810177850 "/>
        <s v=" 307661799756 "/>
        <s v=" 106429877990 "/>
        <s v=" 533126668457 "/>
        <s v=" 248855245503890 "/>
        <s v=" 25552048073 "/>
        <s v=" 14277205768980 "/>
        <s v=" 54308551303980 "/>
        <s v=" 14688279924 "/>
        <s v=" 146871266469 "/>
        <s v=" 26221396597 "/>
        <s v=" 1591361165 "/>
        <s v=" 5469027154580 "/>
        <s v=" 1909-2048073 "/>
        <s v=" 979-361165 "/>
        <s v=" 2567594917 "/>
        <s v=" 25685200978 "/>
        <s v=" 1592361165 "/>
        <s v=" 1590239975 "/>
        <s v=" 20594950 "/>
        <s v=" 84711161940 "/>
        <s v=" 62636241911 "/>
        <s v=" 56713323941 "/>
        <s v=" 10104195985 "/>
        <s v=" 54325561463730 "/>
        <s v=" 1568619 "/>
        <s v=" 108381541478 "/>
        <s v=" 5433065819960 "/>
        <s v=" 5433214319700 "/>
        <s v=" 1012814557986 "/>
        <s v=" 10104105492 "/>
        <s v=" 10105195985 "/>
        <s v=" 887825662632 "/>
        <s v=" 19092048073 "/>
        <s v=" 979361165 "/>
        <s v=" 53328013152428 "/>
        <s v=" 248885123999920 "/>
        <s v=" 14100124969 "/>
        <s v=" 141215420 "/>
        <s v=" 309404370681 "/>
        <s v=" 108876173559 "/>
        <s v=" 54352015010890 "/>
        <s v=" 54354684863940 "/>
        <s v=" 12220204096611 "/>
        <s v=" 12220506695929 "/>
        <s v=" 26596779551 "/>
        <s v=" 630162143971 "/>
        <s v=" 26597779552 "/>
        <s v=" 166221954940 "/>
        <s v=" 142788623489960 "/>
        <s v=" 5237172589271 "/>
        <s v=" 3857130860 "/>
        <s v=" 3858690570 "/>
        <s v=" 147042937726 "/>
        <s v=" 6235179958 "/>
        <s v=" 54377251743970 "/>
        <s v=" 14707479915 "/>
        <s v=" 24889944324950 "/>
        <s v=" 32975686284 "/>
        <s v=" 455517218549 "/>
        <s v=" 61026276 "/>
        <s v=" 74395060 "/>
        <s v=" 109911790911 "/>
        <s v=" 199458107975 "/>
        <s v=" 53347703155808 "/>
        <s v=" 141348380 "/>
        <s v=" 848175377567 "/>
        <s v=" 25601558110 "/>
        <s v=" 888219324859 "/>
        <s v=" 12291774499949 "/>
        <s v=" 12291809195884 "/>
        <s v=" 1656956 "/>
        <s v=" 24893373679990 "/>
        <s v=" 248933442039920 "/>
        <s v=" 1415020249 "/>
        <s v=" 1982802899990 "/>
        <s v=" 142791142678970 "/>
        <s v=" 14171412980 "/>
        <s v=" 10371428969 "/>
        <s v=" 14713190037 "/>
        <s v=" 544271840 "/>
        <s v=" 142791951149980 "/>
        <s v=" 75911295120 "/>
        <s v=" 9185852616480 "/>
        <s v=" 140090559540 "/>
        <s v=" 11013377974 "/>
        <s v=" 12293114003171 "/>
        <s v=" 103775800 "/>
        <s v=" 101523914456 "/>
        <s v=" 751107314203 "/>
        <s v=" 234664-269843 "/>
        <s v=" 234664269843 "/>
        <s v=" 31091579875 "/>
        <s v=" 1756956 "/>
        <s v=" 12293681180791 "/>
        <s v=" 1229369185980 "/>
        <s v=" 103806000 "/>
        <s v=" 12293901526837 "/>
        <s v=" 26613475376 "/>
        <s v=" 12294172591979 "/>
        <s v=" 16310126900 "/>
        <s v=" 496371068144 "/>
        <s v=" 496646645008 "/>
        <s v=" 311261600515 "/>
        <s v=" 110302204909 "/>
        <s v=" 147304084787 "/>
        <s v=" 10391687135 "/>
        <s v=" 1039245102 "/>
        <s v=" 47030118417 "/>
        <s v=" 65935799990 "/>
        <s v=" 2178098384980 "/>
        <s v=" 43541164 "/>
        <s v=" 14229439970 "/>
        <s v=" 14230212980 "/>
        <s v=" 829301908460 "/>
        <s v=" 829286539970 "/>
        <s v=" 14728180083 "/>
        <s v=" 1472798647 "/>
        <s v=" 1984380429990 "/>
        <s v=" 16806359980 "/>
        <s v=" 26615135814 "/>
        <s v=" 6254427059 "/>
        <s v=" 292314119560 "/>
        <s v=" 630856279481 "/>
        <s v=" 630855929522 "/>
        <s v=" 12295491728410 "/>
        <s v=" 122955010360896 "/>
        <s v=" 1229551677229 "/>
        <s v=" 8484000 "/>
        <s v=" 10401105992 "/>
        <s v=" 1040384492 "/>
        <s v=" 10400489467 "/>
        <s v=" 103973600 "/>
        <s v=" 630859135502 "/>
        <s v=" 6272665835040 "/>
        <s v=" 11035629956 "/>
        <s v=" 27319329940 "/>
        <s v=" 25990141610 "/>
        <s v=" 869797300 "/>
        <s v=" 5443168394959 "/>
        <s v=" 5443167271971 "/>
        <s v=" 50743154801 "/>
        <s v=" 11494442584 "/>
        <s v=" 19977613592 "/>
        <s v=" 6261171961 "/>
        <s v=" 6262222352 "/>
        <s v=" 630925307091 "/>
        <s v=" 12297032731074 "/>
        <s v=" 12297042228390 "/>
        <s v=" 26624231991 "/>
        <s v=" 4744741027990 "/>
        <s v=" 49762167880 "/>
        <s v=" 248976521563950 "/>
        <s v=" 2097597689 "/>
        <s v=" 20976271840 "/>
        <s v=" 20977112031 "/>
        <s v=" 20978263480 "/>
        <s v=" 2097995760 "/>
        <s v=" 2098048908 "/>
        <s v=" 1017221618626 "/>
        <s v=" 12297655462148 "/>
        <s v=" 12297661365537 "/>
        <s v=" 14743527836 "/>
        <s v=" 398554627990 "/>
        <s v=" 49797199007 "/>
        <s v=" 33371524100000 "/>
        <s v=" 1985989959969 "/>
        <s v=" 1986013839970 "/>
        <s v=" 534563868804 "/>
        <s v=" 141907712848 "/>
        <s v=" 56560926970 "/>
        <s v=" 1474522714 "/>
        <s v=" 6275552634 "/>
        <s v=" 2875244557 "/>
        <s v=" 8890121115170 "/>
        <s v=" 1232342749971 "/>
        <s v=" 101767722492 "/>
        <s v=" 2257076474311 "/>
        <s v=" 5082259900 "/>
        <s v=" 771200000 "/>
        <s v=" 12324362731074 "/>
        <s v=" 12324392864754 "/>
        <s v=" 110716452689 "/>
        <s v=" 14279439603 "/>
        <s v=" 830294123980 "/>
        <s v=" 1370139990 "/>
        <s v=" 26650365258 "/>
        <s v=" 14751540443 "/>
        <s v=" 61750001 "/>
        <s v=" 10420210484 "/>
        <s v=" 47261190390 "/>
        <s v=" 6294552634 "/>
        <s v=" 4242251366 "/>
        <s v=" 4011108421 "/>
        <s v=" 738967501 "/>
        <s v=" 249065571503980 "/>
        <s v=" 313522587728 "/>
        <s v=" 1476196960 "/>
        <s v=" 311039498 "/>
        <s v=" 10426141982 "/>
        <s v=" 26632231100 "/>
        <s v=" 5445738349940 "/>
        <s v=" 54457361160980 "/>
        <s v=" 558480000 "/>
        <s v=" 1858953 "/>
        <s v=" 558580000 "/>
        <s v=" 282-80000 "/>
        <s v=" 106775817990 "/>
        <s v=" 739202900 "/>
        <s v=" 19869952099970 "/>
        <s v=" 54460521924960 "/>
        <s v=" 12326164211202 "/>
        <s v=" 534156360980 "/>
        <s v=" 2257888315370 "/>
        <s v=" 833963500 "/>
        <s v=" 235971925663 "/>
        <s v=" 397009423980 "/>
        <s v=" 536494064241 "/>
        <s v=" 20799000 "/>
        <s v=" 718591040060 "/>
        <s v=" 12326554096611 "/>
        <s v=" 27021370439 "/>
        <s v=" 321047901 "/>
        <s v=" 1232660884990 "/>
        <s v=" 712195000 "/>
        <s v=" 31357000 "/>
        <s v=" 19874191099990 "/>
        <s v=" 1987485133980 "/>
        <s v=" 151119000 "/>
        <s v=" 53662758149587 "/>
        <s v=" 1179858000 "/>
        <s v=" 142431040 "/>
        <s v=" 25398489255980 "/>
        <s v=" 742759601 "/>
        <s v=" 14323339480 "/>
        <s v=" 7431184401 "/>
        <s v=" 1434583721010940 "/>
        <s v=" 3786243980 "/>
        <s v=" 21794941123970 "/>
        <s v=" 19877211499980 "/>
        <s v=" 19877221272979 "/>
        <s v=" 2092-759601 "/>
        <s v=" 2915614344 "/>
        <s v=" 76292580720 "/>
        <s v=" 5256474989271 "/>
        <s v=" 12752062533 "/>
        <s v=" 17206328940 "/>
        <s v=" 143573501263970 "/>
        <s v=" 609247204990 "/>
        <s v=" 4661-153980 "/>
        <s v=" 1240561-204990 "/>
        <s v=" 56012997 "/>
        <s v=" 1195149990 "/>
        <s v=" 702919059898 "/>
        <s v=" 6302321502 "/>
        <s v=" 630367961 "/>
        <s v=" 748569700 "/>
        <s v=" 162496756970 "/>
        <s v=" 64613165930 "/>
        <s v=" 14357412980 "/>
        <s v=" 441090528 "/>
        <s v=" 45927736 "/>
        <s v=" 46934965 "/>
        <s v=" 33647276293 "/>
        <s v=" 10441326976 "/>
        <s v=" 12328533159978 "/>
        <s v=" 12328543250246 "/>
        <s v=" 50063689941 "/>
        <s v=" 21800551123970 "/>
        <s v=" 8324731449950 "/>
        <s v=" 913570000 "/>
        <s v=" 914570000 "/>
        <s v=" 143605260393960 "/>
        <s v=" 478209747990 "/>
        <s v=" 124-570000 "/>
        <s v=" 1765140436 "/>
        <s v=" 631195635855 "/>
        <s v=" 2661096771413 "/>
        <s v=" 12328851728410 "/>
        <s v=" 12328863456819 "/>
        <s v=" 12328871728410 "/>
        <s v=" 12328885595827 "/>
        <s v=" 8897404446753 "/>
        <s v=" 25402345399950 "/>
        <s v=" 832504253981 "/>
        <s v=" 143605985203980 "/>
        <s v=" 1988795369980 "/>
        <s v=" 1988847799991 "/>
        <s v=" 1319352-64591 "/>
        <s v=" 62012089-203980 "/>
        <s v=" 750379800 "/>
        <s v=" 5448492514980 "/>
        <s v=" 12373045920512 "/>
        <s v=" 12373053906789 "/>
        <s v=" 12373064256246 "/>
        <s v=" 6315287985 "/>
        <s v=" 1237328954918 "/>
        <s v=" 1237338954918 "/>
        <s v=" 853299378004 "/>
        <s v=" 1941449705 "/>
        <s v=" 194290475 "/>
        <s v=" 194390475 "/>
        <s v=" 194486772 "/>
        <s v=" 194590475 "/>
        <s v=" 1946722241 "/>
        <s v=" 1947722241 "/>
        <s v=" 1948573717 "/>
        <s v=" 28704831-514980 "/>
        <s v=" 141-90475 "/>
        <s v=" 142-722241 "/>
        <s v=" 755967114247 "/>
        <s v=" 178212099001 "/>
        <s v=" 17484605251 "/>
        <s v=" 6321335976 "/>
        <s v=" 2258953 "/>
        <s v=" 64840558160 "/>
        <s v=" 14795115199 "/>
        <s v=" 12373881631991 "/>
        <s v=" 757189900 "/>
        <s v=" 356309000 "/>
        <s v=" 30099487978 "/>
        <s v=" 2105-189900 "/>
        <s v=" 6327335976 "/>
        <s v=" 1227268151900 "/>
        <s v=" 8330141349950 "/>
        <s v=" 889934988407 "/>
        <s v=" 315311231869 "/>
        <s v=" 758569700 "/>
        <s v=" 293389950 "/>
        <s v=" 12374302972951 "/>
        <s v=" 478681431934 "/>
        <s v=" 54496193000536 "/>
        <s v=" 5449620559939 "/>
        <s v=" 1021261333954 "/>
        <s v=" 14802919051 "/>
        <s v=" 889989473775 "/>
        <s v=" 12059259000 "/>
        <s v=" 2106-569700 "/>
        <s v=" 50188998046 "/>
        <s v=" 14389754460 "/>
        <s v=" 26694294018 "/>
        <s v=" 62748889057679 "/>
        <s v=" 631300837163 "/>
        <s v=" 67462990000 "/>
        <s v=" 143778356584970 "/>
        <s v=" 6333587723 "/>
        <s v=" 26527138823 "/>
        <s v=" 6335195136 "/>
        <s v=" 764451056720 "/>
        <s v=" 2957418040 "/>
        <s v=" 763608600 "/>
        <s v=" 764625691 "/>
        <s v=" 765596700 "/>
        <s v=" 47682148688 "/>
        <s v=" 267071093951 "/>
        <s v=" 12375435653283 "/>
        <s v=" 540879960 "/>
        <s v=" 10465126285 "/>
        <s v=" 47694179 "/>
        <s v=" 24449183980 "/>
        <s v=" 11358433599990 "/>
        <s v=" 143816464284970 "/>
        <s v=" 913899974 "/>
        <s v=" 1438549891010940 "/>
        <s v=" 399032328940 "/>
        <s v=" 4638-1231869 "/>
        <s v=" 26717203722 "/>
        <s v=" 296559248 "/>
        <s v=" 111861664928 "/>
        <s v=" 316331279833 "/>
        <s v=" 764791113840 "/>
        <s v=" 3289943 "/>
        <s v=" 54513732004940 "/>
        <s v=" 65298393929 "/>
        <s v=" 54513791444970 "/>
        <s v=" 332247455 "/>
        <s v=" 33356228 "/>
        <s v=" 2994153258270 "/>
        <s v=" 66626239990 "/>
        <s v=" 1990616659980 "/>
        <s v=" 2181033711960 "/>
        <s v=" 19906831499980 "/>
        <s v=" 24311703211 "/>
        <s v=" 561475000 "/>
        <s v=" 102200275972 "/>
        <s v=" 1053186166 "/>
        <s v=" 1063186166 "/>
        <s v=" 1967826960 "/>
        <s v=" 26720489579 "/>
        <s v=" 11056803150221 "/>
        <s v=" 14815399923 "/>
        <s v=" 148141963613 "/>
        <s v=" 299234000 "/>
        <s v=" 300806000 "/>
        <s v=" 2981040000 "/>
        <s v=" 23-3186166 "/>
        <s v=" 67-1040000 "/>
        <s v=" 25409969711960 "/>
        <s v=" 1102085880 "/>
        <s v=" 537757707946 "/>
        <s v=" 143173153738 "/>
        <s v=" 11673803-102 "/>
        <s v=" 567523703257 "/>
        <s v=" 4646-1279833 "/>
        <s v=" 6342273551 "/>
        <s v=" 33856228 "/>
        <s v=" 631434135502 "/>
        <s v=" 148262580253 "/>
        <s v=" 17701164970 "/>
        <s v=" 26651138823 "/>
        <s v=" 3575-138823 "/>
        <s v=" 771198900 "/>
        <s v=" 8932209651 "/>
        <s v=" 180447-1099990 "/>
        <s v=" 6345159960 "/>
        <s v=" 5755839277890 "/>
        <s v=" 34348742 "/>
        <s v=" 34250986 "/>
        <s v=" 316921733735 "/>
        <s v=" 316911839794 "/>
        <s v=" 5466433473980 "/>
        <s v=" 54664831344970 "/>
        <s v=" 12377084626364 "/>
        <s v=" 12377074680364 "/>
        <s v=" 1482978263 "/>
        <s v=" 14828374212 "/>
        <s v=" 65534234890 "/>
        <s v=" 834662963960 "/>
        <s v=" 1439479321426930 "/>
        <s v=" 778200000 "/>
        <s v=" 28111325827 "/>
        <s v=" 1610339912 "/>
        <s v=" 28122566663 "/>
        <s v=" 2813834761 "/>
        <s v=" 19914951099990 "/>
        <s v=" 504524300868 "/>
        <s v=" 504531044210 "/>
        <s v=" 10486210075 "/>
        <s v=" 333399300 "/>
        <s v=" 631503635179 "/>
        <s v=" 2128752919 "/>
        <s v=" 21284173841 "/>
        <s v=" 21283167441 "/>
        <s v=" 2128263839 "/>
        <s v=" 21286391600 "/>
        <s v=" 2128547920 "/>
        <s v=" 12378032731074 "/>
        <s v=" 265494468355 "/>
        <s v=" 3898799500 "/>
        <s v=" 3900799500 "/>
        <s v=" 890635567711 "/>
        <s v=" 766131056720 "/>
        <s v=" 773138399 "/>
        <s v=" 1434388594854 "/>
        <s v=" 1434389579991 "/>
        <s v=" 38631214979 "/>
        <s v=" 4297108504 "/>
        <s v=" 4299547600 "/>
        <s v=" 3498611307990 "/>
        <s v=" 12950723152856 "/>
        <s v=" 318653543496 "/>
        <s v=" 17494192152 "/>
        <s v=" 1247094729990 "/>
        <s v=" 11318377974 "/>
        <s v=" 272730223253 "/>
        <s v=" 1318146339 "/>
        <s v=" 9413665200 "/>
        <s v=" 17774868940 "/>
        <s v=" 1439952821190940 "/>
        <s v=" 1439954471266940 "/>
        <s v=" 3541267314 "/>
        <s v=" 352187425 "/>
        <s v=" 26737735045 "/>
        <s v=" 26736735045 "/>
        <s v=" 14841646331 "/>
        <s v=" 53202133349 "/>
        <s v=" 25419712154950 "/>
        <s v=" 25419711684900 "/>
        <s v=" 17631298500 "/>
        <s v=" 21831131590720 "/>
        <s v=" 213111760252 "/>
        <s v=" 21109000 "/>
        <s v=" 5498005703980 "/>
        <s v=" 26859154247 "/>
        <s v=" 1345223892942 "/>
        <s v=" 568262871 "/>
        <s v=" 2432847661 "/>
        <s v=" 319231839800 "/>
        <s v=" 319246257751 "/>
        <s v=" 1025092659174 "/>
        <s v=" 12472171365537 "/>
        <s v=" 12472182757218 "/>
        <s v=" 119555883129 "/>
        <s v=" 134539126307 "/>
        <s v=" 66194659700 "/>
        <s v=" 401270164980 "/>
        <s v=" 3507771211980 "/>
        <s v=" 179372099001 "/>
        <s v=" 772558400 "/>
        <s v=" 399683122657 "/>
        <s v=" 47941179845 "/>
        <s v=" 631709233533 "/>
        <s v=" 5641200000 "/>
        <s v=" 161950001 "/>
        <s v=" 54987841523980 "/>
        <s v=" 714295000 "/>
        <s v=" 12472592572607 "/>
        <s v=" 267491319976 "/>
        <s v=" 107165747990 "/>
        <s v=" 148455438690 "/>
        <s v=" 14844214741 "/>
        <s v=" 50844432940 "/>
        <s v=" 26981205846 "/>
        <s v=" 539925214246 "/>
        <s v=" 181960000 "/>
        <s v=" 105031018234 "/>
        <s v=" 17658149250 "/>
        <s v=" 12472881365537 "/>
        <s v=" 1247289359970 "/>
        <s v=" 1247290359970 "/>
        <s v=" 33497936 "/>
        <s v=" 267551428632 "/>
        <s v=" 11098781947970 "/>
        <s v=" 27651333217 "/>
        <s v=" 1-1950001 "/>
        <s v=" 1245733384979 "/>
        <s v=" 791790600 "/>
        <s v=" 836934373480 "/>
        <s v=" 836931393960 "/>
        <s v=" 254252302403970 "/>
        <s v=" 21837091103970 "/>
        <s v=" 328130388 "/>
        <s v=" 1795911490000 "/>
        <s v=" 179606990001 "/>
        <s v=" 36746326811980 "/>
        <s v=" 402305227980 "/>
        <s v=" 294177612980 "/>
        <s v=" 63946819937 "/>
        <s v=" 55001251553980 "/>
        <s v=" 5500234386980 "/>
        <s v=" 12473597055950 "/>
        <s v=" 114017109611 "/>
        <s v=" 4288175 "/>
        <s v=" 141926334414 "/>
        <s v=" 142029160805 "/>
        <s v=" 1793133459 "/>
        <s v=" 2183802351980 "/>
        <s v=" 14581521980 "/>
        <s v=" 40244943980 "/>
        <s v=" 249278457120 "/>
        <s v=" 503799990 "/>
        <s v=" 1994145599990 "/>
        <s v=" 5168850603778 "/>
        <s v=" 6403103177 "/>
        <s v=" 3662200777 "/>
        <s v=" 365277425 "/>
        <s v=" 481268256 "/>
        <s v=" 631821687650 "/>
        <s v=" 550085649990 "/>
        <s v=" 5500532574960 "/>
        <s v=" 5789761253970 "/>
        <s v=" 5789760832900 "/>
        <s v=" 13466221408 "/>
        <s v=" 5247282589271 "/>
        <s v=" 50754265276 "/>
        <s v=" 254254551103970 "/>
        <s v=" 63330175790 "/>
        <s v=" 171222294810 "/>
        <s v=" 2184085143980 "/>
        <s v=" 255525724 "/>
        <s v=" 1589150470 "/>
        <s v=" 402573345985 "/>
        <s v=" 402607346653 "/>
        <s v=" 402574345985 "/>
        <s v=" 402608346653 "/>
        <s v=" 402606346654 "/>
        <s v=" 113614866990 "/>
        <s v=" 2861503917 "/>
        <s v=" 2862479976 "/>
        <s v=" 16281039917 "/>
        <s v=" 640463963 "/>
        <s v=" 55013251007940 "/>
        <s v=" 5501321474847 "/>
        <s v=" 55013201300103 "/>
        <s v=" 55013381303980 "/>
        <s v=" 1247437807490 "/>
        <s v=" 12474387286049 "/>
        <s v=" 12474213781044 "/>
        <s v=" 11420449957 "/>
        <s v=" 66901779970 "/>
        <s v=" 781123000 "/>
        <s v=" 1994484312979 "/>
        <s v=" 34292206258 "/>
        <s v=" 19944661299991 "/>
        <s v=" 6409519840 "/>
        <s v=" 1052084492 "/>
        <s v=" 10521748744 "/>
        <s v=" 654152659 "/>
        <s v=" 631882322504 "/>
        <s v=" 12474601365537 "/>
        <s v=" 26770339537 "/>
        <s v=" 2507-79992 "/>
        <s v=" 250779992 "/>
        <s v=" 859497378809 "/>
        <s v=" 939726300 "/>
        <s v=" 28973879-49990 "/>
        <s v=" 5502645291980 "/>
        <s v=" 10538214666 "/>
        <s v=" 375179938 "/>
        <s v=" 3771180902 "/>
        <s v=" 376179938 "/>
        <s v=" 26775463732 "/>
        <s v=" 709212697515 "/>
        <s v=" 169214680960 "/>
        <s v=" 67180341880 "/>
        <s v=" 4114712400 "/>
        <s v=" 180032099001 "/>
        <s v=" 760793814256 "/>
        <s v=" 403181761980 "/>
        <s v=" 5503112471980 "/>
        <s v=" 102760569177 "/>
        <s v=" 3920669484 "/>
        <s v=" 1486721578 "/>
        <s v=" 148602143523 "/>
        <s v=" 1419602 "/>
        <s v=" 20120229 "/>
        <s v=" 2122986 "/>
        <s v=" 189975 "/>
        <s v=" 1628343 "/>
        <s v=" 1910374 "/>
        <s v=" 17129045 "/>
        <s v=" 1518174 "/>
        <s v=" 134826810711 "/>
        <s v=" 367119000 "/>
        <s v=" 12615515508 "/>
        <s v=" 864220188615 "/>
        <s v=" 144277552646980 "/>
        <s v=" 49304878 "/>
        <s v=" 565815440 "/>
        <s v=" 1157556671 "/>
        <s v=" 12475883456819 "/>
        <s v=" 12475891728410 "/>
        <s v=" 804189900 "/>
        <s v=" 803216900 "/>
        <s v=" 802189900 "/>
        <s v=" 801189900 "/>
        <s v=" 6742963970 "/>
        <s v=" 33410000 "/>
        <s v=" 4048133541 "/>
        <s v=" 6444552634 "/>
        <s v=" 64432270034 "/>
        <s v=" 239551-949989 "/>
        <s v=" 254295352203940 "/>
        <s v=" 632018155691 "/>
        <s v=" 1247633807490 "/>
        <s v=" 12476341614980 "/>
        <s v=" 26784767994 "/>
        <s v=" 1117130484 "/>
        <s v=" 53572133349 "/>
        <s v=" 53542133349 "/>
        <s v=" 67570281880 "/>
        <s v=" 5503989703980 "/>
        <s v=" 1995613599990 "/>
        <s v=" 6592187947 "/>
        <s v=" 6593230336 "/>
        <s v=" 1178645 "/>
        <s v=" 1066116848 "/>
        <s v=" 148741728183 "/>
        <s v=" 7179770000 "/>
        <s v=" 587743-253970 "/>
        <s v=" 28874241-269990 "/>
        <s v=" 1253966144980 "/>
        <s v=" 125396734990 "/>
        <s v=" 811189900 "/>
        <s v=" 2186-189900 "/>
        <s v=" 2187-189900 "/>
        <s v=" 62189900 "/>
        <s v=" 22336221003980 "/>
        <s v=" 540842027140 "/>
        <s v=" 25433274389970 "/>
        <s v=" 5510807257981 "/>
        <s v=" 55107741553980 "/>
        <s v=" 62772066599970 "/>
        <s v=" 1119723830 "/>
        <s v=" 11198120453 "/>
        <s v=" 679291835880 "/>
        <s v=" 67931130021 "/>
        <s v=" 356010534990 "/>
        <s v=" 2587485973980 "/>
        <s v=" 5508730570980 "/>
        <s v=" 5511059347980 "/>
        <s v=" 415702913944 "/>
        <s v=" 7231154000 "/>
        <s v=" 499225000 "/>
        <s v=" 19963461319990 "/>
        <s v=" 54096694143462 "/>
        <s v=" 29052008-471980 "/>
        <s v=" 3365343 "/>
        <s v=" 632881285442 "/>
        <s v=" 8553442680 "/>
        <s v=" 5511171353940 "/>
        <s v=" 716995000 "/>
        <s v=" 12531125414322 "/>
        <s v=" 415783218650 "/>
        <s v=" 144379510 "/>
        <s v=" 484979118989 "/>
        <s v=" 541737567955 "/>
        <s v=" 144624553744 "/>
        <s v=" 268071188814 "/>
        <s v=" 401410461793 "/>
        <s v=" 142652192955 "/>
        <s v=" 569415311020 "/>
        <s v=" 11812924-137 "/>
        <s v=" 125664174980 "/>
        <s v=" 31782577-399950 "/>
        <s v=" 782250000 "/>
        <s v=" 3891180902 "/>
        <s v=" 148842550407 "/>
        <s v=" 5512068406980 "/>
        <s v=" 819198900 "/>
        <s v=" 485324204989 "/>
        <s v=" 18315-1835880 "/>
        <s v=" 10592272356 "/>
        <s v=" 514263512030 "/>
        <s v=" 3896737800 "/>
        <s v=" 683541775870 "/>
        <s v=" 102876263786 "/>
        <s v=" 2234224119990 "/>
        <s v=" 4347190400 "/>
        <s v=" 1997420799991 "/>
        <s v=" 19974191319990 "/>
        <s v=" 100430 "/>
        <s v=" 17478-762976 "/>
        <s v=" 17479-493823 "/>
        <s v=" 5099960 "/>
        <s v=" 21730295601 "/>
        <s v=" 2172894231 "/>
        <s v=" 2173431921 "/>
        <s v=" 21729483678 "/>
        <s v=" 21732115682 "/>
        <s v=" 2173595840 "/>
        <s v=" 2173371761 "/>
        <s v=" 2173642313 "/>
        <s v=" 21731185106 "/>
        <s v=" 268222836908 "/>
        <s v=" 514675214838 "/>
        <s v=" 17480-598765 "/>
        <s v=" 274674208637 "/>
        <s v=" 4441108756 "/>
        <s v=" 4355047600 "/>
        <s v=" 145137590 "/>
        <s v=" 1253480188520 "/>
        <s v=" 12534781909836 "/>
        <s v=" 107537376990 "/>
        <s v=" 2235-189900 "/>
        <s v=" 825189900 "/>
        <s v=" 543273638510 "/>
        <s v=" 325164615282 "/>
        <s v=" 32517359957 "/>
        <s v=" 1128323128 "/>
        <s v=" 11286435457 "/>
        <s v=" 11285282560 "/>
        <s v=" 1128461272 "/>
        <s v=" 55135671570930 "/>
        <s v=" 828198900 "/>
        <s v=" 827388800 "/>
        <s v=" 829625900 "/>
        <s v=" 112164791001 "/>
        <s v=" 148935271693 "/>
        <s v=" 8319000 "/>
        <s v=" 8309000 "/>
        <s v=" 892044737986 "/>
        <s v=" 34326716 "/>
        <s v=" 1447780964852 "/>
        <s v=" 371851041359461 "/>
        <s v=" 415285114980 "/>
        <s v=" 664967177 "/>
        <s v=" 6650131139 "/>
        <s v=" 665463963 "/>
        <s v=" 10608157992 "/>
        <s v=" 10609157992 "/>
        <s v=" 457288640 "/>
        <s v=" 458187461 "/>
        <s v=" 633017437882 "/>
        <s v=" 5514464203980 "/>
        <s v=" 5514434404899 "/>
        <s v=" 3016775126 "/>
        <s v=" 1489441569 "/>
        <s v=" 112234660673 "/>
        <s v=" 2532-35993 "/>
        <s v=" 2246-4791001 "/>
        <s v=" 253235993 "/>
        <s v=" 633052116766 "/>
        <s v=" 5683144000 "/>
        <s v=" 12595692382360 "/>
        <s v=" 26840695975 "/>
        <s v=" 115753761771 "/>
        <s v=" 27811146212 "/>
        <s v=" 28271307248 "/>
        <s v=" 43770119000 "/>
        <s v=" 35247596205 "/>
        <s v=" 10615309477 "/>
        <s v=" 460374963 "/>
        <s v=" 325684570701 "/>
        <s v=" 1132950343 "/>
        <s v=" 1032944664284 "/>
        <s v=" 125961894260 "/>
        <s v=" 5270797689271 "/>
        <s v=" 25956254108983 "/>
        <s v=" 181382099001 "/>
        <s v=" 68287899 "/>
        <s v=" 55155441430980 "/>
        <s v=" 718595000 "/>
        <s v=" 4358190400 "/>
        <s v=" 115901619373 "/>
        <s v=" 3017705484 "/>
        <s v=" 339506895980 "/>
        <s v=" 10619157992 "/>
        <s v=" 10618157992 "/>
        <s v=" 32628399959 "/>
        <s v=" 3529938 "/>
        <s v=" 149112902679 "/>
        <s v=" 6508552634 "/>
        <s v=" 17945179250 "/>
        <s v=" 26851767994 "/>
        <s v=" 14915431862 "/>
        <s v=" 54152133349 "/>
        <s v=" 892442426125 "/>
        <s v=" 864822378600 "/>
        <s v=" 283961305950 "/>
        <s v=" 2006869989971 "/>
        <s v=" 2006895729990 "/>
        <s v=" 29246097-369990 "/>
        <s v=" 24012-305950 "/>
        <s v=" 10622191284 "/>
        <s v=" 713816720788 "/>
        <s v=" 844333818460 "/>
        <s v=" 416423356980 "/>
        <s v=" 764818214284 "/>
        <s v=" 10623105492 "/>
        <s v=" 352474600 "/>
        <s v=" 12597671909836 "/>
        <s v=" 13491454960 "/>
        <s v=" 892578250994 "/>
        <s v=" 69243534770 "/>
        <s v=" 296425974590 "/>
        <s v=" 14896314480 "/>
        <s v=" 2007519729990 "/>
        <s v=" 144953878410980 "/>
        <s v=" 2362912960 "/>
        <s v=" 26859511331 "/>
        <s v=" 2235522397580 "/>
        <s v=" 3718906983981 "/>
        <s v=" 33040170256 "/>
        <s v=" 11366163699990 "/>
        <s v=" 5511522742290 "/>
        <s v=" 244-82900 "/>
        <s v=" 24482900 "/>
        <s v=" 669059976 "/>
        <s v=" 6691235923 "/>
        <s v=" 669267961 "/>
        <s v=" 68782900 "/>
        <s v=" 465104993 "/>
        <s v=" 51662312 "/>
        <s v=" 633219968849 "/>
        <s v=" 327373995570 "/>
        <s v=" 551781643980 "/>
        <s v=" 4860304640 "/>
        <s v=" 1452753859762 "/>
        <s v=" 1063095993 "/>
        <s v=" 106316000 "/>
        <s v=" 119566979 "/>
        <s v=" 551829763980 "/>
        <s v=" 5442097815676 "/>
        <s v=" 7032496990 "/>
        <s v=" 190951249990 "/>
        <s v=" 145645030 "/>
        <s v=" 92500000 "/>
        <s v=" 12599391049949 "/>
        <s v=" 59175980 "/>
        <s v=" 12599622960256 "/>
        <s v=" 8929191982124 "/>
        <s v=" 1262615108960 "/>
        <s v=" 489791979779 "/>
        <s v=" 635796653458 "/>
        <s v=" 2196147840 "/>
        <s v=" 21959140472 "/>
        <s v=" 21962146255 "/>
        <s v=" 2196023920 "/>
        <s v=" 328832599689 "/>
        <s v=" 26874690293 "/>
        <s v=" 843198900 "/>
        <s v=" 841189900 "/>
        <s v=" 842216900 "/>
        <s v=" 3719146784481 "/>
        <s v=" 417717205980 "/>
        <s v=" 2493871206820 "/>
        <s v=" 51708032096135 "/>
        <s v=" 13717714-83981 "/>
        <s v=" 475101215 "/>
        <s v=" 1260032449970 "/>
        <s v=" 12600311728410 "/>
        <s v=" 567578337980 "/>
        <s v=" 545121177971 "/>
        <s v=" 146063233752 "/>
        <s v=" 6702175991 "/>
        <s v=" 635880479697 "/>
        <s v=" 371922001349970 "/>
        <s v=" 20098751699950 "/>
        <s v=" 6705323950 "/>
        <s v=" 1064984492 "/>
        <s v=" 103741722492 "/>
        <s v=" 1144578990 "/>
        <s v=" 3765938 "/>
        <s v=" 26882715486 "/>
        <s v=" 792200000 "/>
        <s v=" 5519062749990 "/>
        <s v=" 38421693068 "/>
        <s v=" 52184590 "/>
        <s v=" 1146478990 "/>
        <s v=" 1264583699989 "/>
        <s v=" 1494473734 "/>
        <s v=" 89329085935 "/>
        <s v=" 5547192123980 "/>
        <s v=" 5547200604960 "/>
        <s v=" 1204608712990 "/>
        <s v=" 1204609612990 "/>
        <s v=" 27943791024 "/>
        <s v=" 4644108661 "/>
        <s v=" 1018752164991 "/>
        <s v=" 20105021499950 "/>
        <s v=" 4412547600 "/>
        <s v=" 466111060530 "/>
        <s v=" 31231519832 "/>
        <s v=" 12646454640910 "/>
        <s v=" 518833427111 "/>
        <s v=" 518821780062 "/>
        <s v=" 1243694583 "/>
        <s v=" 107929216990 "/>
        <s v=" 70077142410 "/>
        <s v=" 5465709115503 "/>
        <s v=" 146611630 "/>
        <s v=" 6721227135 "/>
        <s v=" 848189900 "/>
        <s v=" 14372045056 "/>
        <s v=" 371952501386961 "/>
        <s v=" 249415141364 "/>
        <s v=" 5171298500020 "/>
        <s v=" 672363963 "/>
        <s v=" 149501892870 "/>
        <s v=" 55486991403970 "/>
        <s v=" 54670920135731 "/>
        <s v=" 41901364980 "/>
        <s v=" 35145196 "/>
        <s v=" 10661259984 "/>
        <s v=" 26895489579 "/>
        <s v=" 63662162890 "/>
        <s v=" 89353186746 "/>
        <s v=" 28951243506 "/>
        <s v=" 546789064253 "/>
        <s v=" 184521114900 "/>
        <s v=" 145272170175980 "/>
        <s v=" 3213149990 "/>
        <s v=" 12117405435 "/>
        <s v=" 55492671003980 "/>
        <s v=" 70294455838 "/>
        <s v=" 146742310 "/>
        <s v=" 851189900 "/>
        <s v=" 133915-309990 "/>
        <s v=" 2296-189900 "/>
        <s v=" 22009131600 "/>
        <s v=" 2201015920 "/>
        <s v=" 2201163839 "/>
        <s v=" 149633307919 "/>
        <s v=" 5550408427960 "/>
        <s v=" 5277402390370 "/>
        <s v=" 144001180095 "/>
        <s v=" 1264887915970 "/>
        <s v=" 35519999 "/>
        <s v=" 35930106163 "/>
        <s v=" 11775511974 "/>
        <s v=" 12649221024472 "/>
        <s v=" 741403970 "/>
        <s v=" 7062898941 "/>
        <s v=" 42033756987 "/>
        <s v=" 42033556989 "/>
        <s v=" 42033656987 "/>
        <s v=" 42033456987 "/>
        <s v=" 876036379407 "/>
        <s v=" 10696396470 "/>
        <s v=" 636157269310 "/>
        <s v=" 636158538620 "/>
        <s v=" 71929790833 "/>
        <s v=" 770208414275 "/>
        <s v=" 7193490255 "/>
        <s v=" 26907308017 "/>
        <s v=" 1307881119890 "/>
        <s v=" 112498276209 "/>
        <s v=" 112499621469 "/>
        <s v=" 112500621469 "/>
        <s v=" 1125015485863 "/>
        <s v=" 55527641403980 "/>
        <s v=" 147017100 "/>
        <s v=" 116790532944 "/>
        <s v=" 55529021153980 "/>
        <s v=" 1265086954918 "/>
        <s v=" 6753172744 "/>
        <s v=" 1952000 "/>
        <s v=" 35639998 "/>
        <s v=" 421261266980 "/>
        <s v=" 20139841359961 "/>
        <s v=" 26910757202 "/>
        <s v=" 334961079821 "/>
        <s v=" 5821903295980 "/>
        <s v=" 5516267556690 "/>
        <s v=" 988557140979 "/>
        <s v=" 1071110392 "/>
        <s v=" 107123600 "/>
        <s v=" 77533178500 "/>
        <s v=" 53344963 "/>
        <s v=" 6762167921 "/>
        <s v=" 18357128890 "/>
        <s v=" 11809287974 "/>
        <s v=" 11810959973 "/>
        <s v=" 79001690000 "/>
        <s v=" 79011690000 "/>
        <s v=" 7902919000 "/>
        <s v=" 278384845173 "/>
        <s v=" 103942124852 "/>
        <s v=" 5554099253940 "/>
        <s v=" 5820275000 "/>
        <s v=" 5821110000 "/>
        <s v=" 20148121399960 "/>
        <s v=" 25980524754980 "/>
        <s v=" 2214647840 "/>
        <s v=" 2214727920 "/>
        <s v=" 22148295760 "/>
        <s v=" 1071987992 "/>
        <s v=" 107209500 "/>
        <s v=" 421900563970 "/>
        <s v=" 297-275000 "/>
        <s v=" 26917972818 "/>
        <s v=" 494756689900 "/>
        <s v=" 28290547019 "/>
        <s v=" 3257239958 "/>
        <s v=" 3258703837 "/>
        <s v=" 12714243631042 "/>
        <s v=" 149993447382 "/>
        <s v=" 676464778 "/>
        <s v=" 5554611219980 "/>
        <s v=" 3573121294980 "/>
        <s v=" 548389397968 "/>
        <s v=" 147400033750 "/>
        <s v=" 572970284916 "/>
        <s v=" 52178419940 "/>
        <s v=" 2272705273431 "/>
        <s v=" 573698211395 "/>
        <s v=" 10726165984 "/>
        <s v=" 12714612960256 "/>
        <s v=" 11841287974 "/>
        <s v=" 495232374945 "/>
        <s v=" 7152995261108 "/>
        <s v=" 10727101992 "/>
        <s v=" 1072821192 "/>
        <s v=" 11850392974 "/>
        <s v=" 894428466626 "/>
        <s v=" 7155003177467 "/>
        <s v=" 7155009143435 "/>
        <s v=" 3939310541 "/>
        <s v=" 28386715612 "/>
        <s v=" 4463947600 "/>
        <s v=" 801200000 "/>
        <s v=" 1073611500 "/>
        <s v=" 10735119984 "/>
        <s v=" 18393191024 "/>
        <s v=" 491589531 "/>
        <s v=" 11886296982 "/>
        <s v=" 678143176 "/>
        <s v=" 636300201980 "/>
        <s v=" 133337676990 "/>
        <s v=" 523377151166 "/>
        <s v=" 52338344229 "/>
        <s v=" 3461103923 "/>
        <s v=" 20168011549990 "/>
        <s v=" 549901664972 "/>
        <s v=" 22266000 "/>
        <s v=" 55774661383970 "/>
        <s v=" 2756956 "/>
        <s v=" 11905785947 "/>
        <s v=" 15005339959 "/>
        <s v=" 29671297953 "/>
        <s v=" 2968559463 "/>
        <s v=" 35919999 "/>
        <s v=" 20172421329990 "/>
        <s v=" 287-154000 "/>
        <s v=" 287154000 "/>
        <s v=" 5577743654980 "/>
        <s v=" 5577702594980 "/>
        <s v=" 7641040402 "/>
        <s v=" 78978687000 "/>
        <s v=" 133371385252 "/>
        <s v=" 14586597819560 "/>
        <s v=" 557795914990 "/>
        <s v=" 557795831990 "/>
        <s v=" 2239155264970 "/>
        <s v=" 1103737301 "/>
        <s v=" 18725211960 "/>
        <s v=" 20175811549990 "/>
        <s v=" 55009996143654 "/>
        <s v=" 9793661980 "/>
        <s v=" 636322365494 "/>
        <s v=" 104231431974 "/>
        <s v=" 12718062864754 "/>
        <s v=" 12718021119980 "/>
        <s v=" 184686990001 "/>
        <s v=" 184676990001 "/>
        <s v=" 184706990001 "/>
        <s v=" 184622099001 "/>
        <s v=" 435372189980 "/>
        <s v=" 49777191174 "/>
        <s v=" 54557288 "/>
        <s v=" 5843220000 "/>
        <s v=" 53220510106089 "/>
        <s v=" 1049196500 "/>
        <s v=" 10155116620 "/>
        <s v=" 261760971305940 "/>
        <s v=" 32403341-1305940 "/>
        <s v=" 3879897 "/>
        <s v=" 37587396181720 "/>
        <s v=" 375873943798367 "/>
        <s v=" 37587395631610 "/>
        <s v=" 37837467800 "/>
        <s v=" 20185061399960 "/>
        <s v=" 36511796120 "/>
        <s v=" 204260-1399960 "/>
        <s v=" 18461201750 "/>
        <s v=" 66231105267 "/>
        <s v=" 1502512156337 "/>
        <s v=" 10774256144 "/>
        <s v=" 149337871 "/>
        <s v=" 881908417762 "/>
        <s v=" 42158873120 "/>
        <s v=" 880198900 "/>
        <s v=" 877198900 "/>
        <s v=" 879198900 "/>
        <s v=" 878198900 "/>
        <s v=" 680287959 "/>
        <s v=" 774141614318 "/>
        <s v=" 340703743578 "/>
        <s v=" 5580708644980 "/>
        <s v=" 7771040402 "/>
        <s v=" 72437872978 "/>
        <s v=" 7244342500 "/>
        <s v=" 12775703229804 "/>
        <s v=" 119604474480 "/>
        <s v=" 13824290-3798367 "/>
        <s v=" 13824291-181720 "/>
        <s v=" 637768365494 "/>
        <s v=" 26937462201 "/>
        <s v=" 5854355277980 "/>
        <s v=" 895318466626 "/>
        <s v=" 853205908460 "/>
        <s v=" 375892734218365 "/>
        <s v=" 37589274701609 "/>
        <s v=" 37589272201241 "/>
        <s v=" 11574401560 "/>
        <s v=" 146141300354940 "/>
        <s v=" 719459893446 "/>
        <s v=" 2768139990 "/>
        <s v=" 2224315920 "/>
        <s v=" 22244215601 "/>
        <s v=" 2224573367 "/>
        <s v=" 11968319981 "/>
        <s v=" 146141980163980 "/>
        <s v=" 123386219980 "/>
        <s v=" 637775174242 "/>
        <s v=" 887198900 "/>
        <s v=" 37589942291982 "/>
        <s v=" 12777503081064 "/>
        <s v=" 1277752322980 "/>
        <s v=" 889208900 "/>
        <s v=" 890198900 "/>
        <s v=" 888408800 "/>
        <s v=" 891198900 "/>
        <s v=" 77856271320 "/>
        <s v=" 77848318920 "/>
        <s v=" 77857271320 "/>
        <s v=" 2487-53592 "/>
        <s v=" 1391762569 "/>
        <s v=" 1384075815 "/>
        <s v=" 34463373214 "/>
        <s v=" 54655240960 "/>
        <s v=" 550840433475 "/>
        <s v=" 22405191404970 "/>
        <s v=" 12152892-270 "/>
        <s v=" 5583241435980 "/>
        <s v=" 5583272427161 "/>
        <s v=" 5583271600789 "/>
        <s v=" 854039288960 "/>
        <s v=" 2240631654980 "/>
        <s v=" 85379207811 "/>
        <s v=" 11617699346 "/>
        <s v=" 2021301683980 "/>
        <s v=" 201100079 "/>
        <s v=" 2604-151992 "/>
        <s v=" 2370-189900 "/>
        <s v=" 2651294731220 "/>
        <s v=" 14525244686 "/>
        <s v=" 2157526-148980 "/>
        <s v=" 3585192148980 "/>
        <s v=" 342171782813 "/>
        <s v=" 342162475720 "/>
        <s v=" 39749366996 "/>
        <s v=" 12779442731074 "/>
        <s v=" 1277945749970 "/>
        <s v=" 5516652810689 "/>
        <s v=" 28617329950 "/>
        <s v=" 148810285030 "/>
        <s v=" 541910935764013 "/>
        <s v=" 12239709-457 "/>
        <s v=" 575414652338 "/>
        <s v=" 57574407159 "/>
        <s v=" 10789248975 "/>
        <s v=" 637857533633 "/>
        <s v=" 55845711099980 "/>
        <s v=" 5584569480980 "/>
        <s v=" 104431862798 "/>
        <s v=" 1277979349990 "/>
        <s v=" 120471443869 "/>
        <s v=" 5855487618980 "/>
        <s v=" 907198900 "/>
        <s v=" 261989565656 "/>
        <s v=" 63787152892 "/>
        <s v=" 913193900 "/>
        <s v=" 911383800 "/>
        <s v=" 912198900 "/>
        <s v=" 910198900 "/>
        <s v=" 3601856754950 "/>
        <s v=" 5173887537526 "/>
        <s v=" 576292391216 "/>
        <s v=" 10792169480 "/>
        <s v=" 10793179486 "/>
        <s v=" 12780412728399 "/>
        <s v=" 174912120543 "/>
        <s v=" 2607-169480 "/>
        <s v=" 22479000 "/>
        <s v=" 501151623968 "/>
        <s v=" 36504047461 "/>
        <s v=" 149314950 "/>
        <s v=" 5024133986 "/>
        <s v=" 26200516979990 "/>
        <s v=" 26976179744 "/>
        <s v=" 172-3325097 "/>
        <s v=" 808250000 "/>
        <s v=" 501889608 "/>
        <s v=" 22416801463970 "/>
        <s v=" 100010299940 "/>
        <s v=" 19122082500 "/>
        <s v=" 13587-271979 "/>
        <s v=" 3119000 "/>
        <s v=" 3348880243 "/>
        <s v=" 395397595 "/>
        <s v=" 921208900 "/>
        <s v=" 922198900 "/>
        <s v=" 920207900 "/>
        <s v=" 284879147942 "/>
        <s v=" 2655777259360 "/>
        <s v=" 216634271979 "/>
        <s v=" 4524647600 "/>
        <s v=" 4401621469 "/>
        <s v=" 4398621469 "/>
        <s v=" 4400276209 "/>
        <s v=" 43995485863 "/>
        <s v=" 56151671504980 "/>
        <s v=" 2958953 "/>
        <s v=" 133730436990 "/>
        <s v=" 23752143970 "/>
        <s v=" 553346187111 "/>
        <s v=" 36239258 "/>
        <s v=" 40647848 "/>
        <s v=" 103-1040402 "/>
        <s v=" 1337814030169 "/>
        <s v=" 264418321010970 "/>
        <s v=" 2242422603960 "/>
        <s v=" 2614-9500 "/>
        <s v=" 441460131970 "/>
        <s v=" 5897223930 "/>
        <s v=" 5896330000 "/>
        <s v=" 3639962940 "/>
        <s v=" 113951869966 "/>
        <s v=" 1139502380000 "/>
        <s v=" 66930400 "/>
        <s v=" 32792525-776980 "/>
        <s v=" 301-223930 "/>
      </sharedItems>
    </cacheField>
    <cacheField name="Fecha de pago">
      <sharedItems containsDate="1" containsBlank="1" containsMixedTypes="1">
        <m/>
        <d v="2021-01-20T00:00:00Z"/>
        <d v="2021-03-31T00:00:00Z"/>
        <d v="2021-07-09T00:00:00Z"/>
        <d v="2021-07-13T00:00:00Z"/>
        <d v="2021-07-29T00:00:00Z"/>
        <d v="2021-08-13T00:00:00Z"/>
        <d v="2021-09-22T00:00:00Z"/>
        <d v="2021-10-01T00:00:00Z"/>
        <d v="2021-10-29T00:00:00Z"/>
        <d v="2021-11-17T00:00:00Z"/>
        <d v="2021-11-19T00:00:00Z"/>
        <d v="2021-12-16T00:00:00Z"/>
        <d v="2022-01-15T00:00:00Z"/>
        <d v="2022-01-12T00:00:00Z"/>
        <d v="2022-02-11T00:00:00Z"/>
        <d v="2022-02-16T00:00:00Z"/>
        <d v="2022-02-23T00:00:00Z"/>
        <d v="2022-01-25T00:00:00Z"/>
        <d v="2022-03-18T00:00:00Z"/>
        <d v="2022-04-15T00:00:00Z"/>
        <d v="2022-04-21T00:00:00Z"/>
        <d v="2022-04-01T00:00:00Z"/>
        <d v="2022-05-18T00:00:00Z"/>
        <d v="2022-05-29T00:00:00Z"/>
        <d v="2022-06-15T00:00:00Z"/>
        <d v="2022-06-23T00:00:00Z"/>
        <d v="2022-06-30T00:00:00Z"/>
        <d v="2022-07-11T00:00:00Z"/>
        <d v="2022-07-15T00:00:00Z"/>
        <d v="2022-07-16T00:00:00Z"/>
        <d v="2022-07-30T00:00:00Z"/>
        <d v="2022-08-17T00:00:00Z"/>
        <d v="2022-08-28T00:00:00Z"/>
        <d v="2022-09-09T00:00:00Z"/>
        <d v="2022-09-15T00:00:00Z"/>
        <d v="2022-08-26T00:00:00Z"/>
        <d v="2022-09-30T00:00:00Z"/>
        <d v="2022-10-30T00:00:00Z"/>
        <d v="2022-11-11T00:00:00Z"/>
        <d v="2023-03-09T00:00:00Z"/>
        <d v="2022-11-16T00:00:00Z"/>
        <d v="2022-11-27T00:00:00Z"/>
        <d v="2022-12-16T00:00:00Z"/>
        <d v="2022-12-30T00:00:00Z"/>
        <d v="2023-01-15T00:00:00Z"/>
        <d v="2023-01-29T00:00:00Z"/>
        <d v="2023-02-15T00:00:00Z"/>
        <d v="2023-03-01T00:00:00Z"/>
        <d v="2023-03-18T00:00:00Z"/>
        <d v="2023-04-15T00:00:00Z"/>
        <d v="2023-04-30T00:00:00Z"/>
        <d v="2023-05-06T00:00:00Z"/>
        <d v="2023-05-17T00:00:00Z"/>
        <d v="2023-05-18T00:00:00Z"/>
        <d v="2023-06-08T00:00:00Z"/>
        <d v="2023-06-13T00:00:00Z"/>
        <d v="2023-06-15T00:00:00Z"/>
        <d v="2023-06-23T00:00:00Z"/>
        <d v="2023-07-05T00:00:00Z"/>
        <d v="2023-07-16T00:00:00Z"/>
        <d v="2023-07-20T00:00:00Z"/>
        <d v="2023-07-23T00:00:00Z"/>
        <d v="2023-08-02T00:00:00Z"/>
        <d v="2023-08-16T00:00:00Z"/>
        <d v="2023-08-17T00:00:00Z"/>
        <d v="2023-08-23T00:00:00Z"/>
        <d v="2023-08-30T00:00:00Z"/>
        <d v="2023-09-09T00:00:00Z"/>
        <d v="2023-09-15T00:00:00Z"/>
        <d v="2023-09-30T00:00:00Z"/>
        <d v="2023-10-10T00:00:00Z"/>
        <d v="2023-10-02T00:00:00Z"/>
        <d v="2023-10-12T00:00:00Z"/>
        <d v="2023-10-27T00:00:00Z"/>
        <d v="2023-10-29T00:00:00Z"/>
        <d v="2023-11-15T00:00:00Z"/>
        <d v="2023-11-23T00:00:00Z"/>
        <d v="2023-10-25T00:00:00Z"/>
        <d v="2023-11-25T00:00:00Z"/>
        <d v="2024-10-19T00:00:00Z"/>
        <d v="2023-11-30T00:00:00Z"/>
        <d v="2025-03-04T00:00:00Z"/>
        <d v="2023-11-16T00:00:00Z"/>
        <d v="2024-02-21T00:00:00Z"/>
        <d v="2024-02-16T00:00:00Z"/>
        <d v="2023-12-16T00:00:00Z"/>
        <d v="2023-12-20T00:00:00Z"/>
        <d v="2023-12-27T00:00:00Z"/>
        <d v="2023-11-28T00:00:00Z"/>
        <d v="2023-12-30T00:00:00Z"/>
        <d v="2024-08-12T00:00:00Z"/>
        <d v="2024-01-22T00:00:00Z"/>
        <d v="2023-12-11T00:00:00Z"/>
        <d v="2024-01-17T00:00:00Z"/>
        <d v="2023-12-18T00:00:00Z"/>
        <d v="2024-01-25T00:00:00Z"/>
        <d v="2024-01-28T00:00:00Z"/>
        <d v="2023-12-26T00:00:00Z"/>
        <d v="2024-01-03T00:00:00Z"/>
        <d v="2024-01-09T00:00:00Z"/>
        <d v="2024-02-15T00:00:00Z"/>
        <d v="2024-02-22T00:00:00Z"/>
        <d v="2024-01-29T00:00:00Z"/>
        <d v="2024-03-01T00:00:00Z"/>
        <d v="2024-03-15T00:00:00Z"/>
        <d v="2024-03-17T00:00:00Z"/>
        <d v="2024-02-20T00:00:00Z"/>
        <d v="2024-02-27T00:00:00Z"/>
        <d v="2024-03-30T00:00:00Z"/>
        <d v="2024-03-07T00:00:00Z"/>
        <d v="2025-04-04T00:00:00Z"/>
        <d v="2024-04-07T00:00:00Z"/>
        <d v="2024-04-12T00:00:00Z"/>
        <d v="2024-03-14T00:00:00Z"/>
        <d v="2024-04-17T00:00:00Z"/>
        <d v="2024-08-22T00:00:00Z"/>
        <d v="2024-04-18T00:00:00Z"/>
        <d v="2024-04-24T00:00:00Z"/>
        <d v="2024-03-26T00:00:00Z"/>
        <d v="2024-04-27T00:00:00Z"/>
        <d v="2024-07-04T00:00:00Z"/>
        <d v="2024-05-30T00:00:00Z"/>
        <d v="2024-05-09T00:00:00Z"/>
        <d v="2024-03-11T00:00:00Z"/>
        <d v="2024-05-16T00:00:00Z"/>
        <d v="2024-04-26T00:00:00Z"/>
        <d v="2024-05-28T00:00:00Z"/>
        <d v="2024-03-08T00:00:00Z"/>
        <d v="2024-05-08T00:00:00Z"/>
        <d v="2024-07-29T00:00:00Z"/>
        <d v="2024-06-07T00:00:00Z"/>
        <d v="2024-06-14T00:00:00Z"/>
        <d v="2024-05-15T00:00:00Z"/>
        <d v="2024-06-15T00:00:00Z"/>
        <d v="2024-08-05T00:00:00Z"/>
        <d v="2024-06-26T00:00:00Z"/>
        <d v="2024-06-30T00:00:00Z"/>
        <d v="2024-06-19T00:00:00Z"/>
        <d v="2024-06-21T00:00:00Z"/>
        <d v="2024-06-03T00:00:00Z"/>
        <d v="2024-06-04T00:00:00Z"/>
        <d v="2025-02-13T00:00:00Z"/>
        <d v="2024-07-19T00:00:00Z"/>
        <d v="2024-06-25T00:00:00Z"/>
        <d v="2024-07-17T00:00:00Z"/>
        <d v="2024-07-24T00:00:00Z"/>
        <d v="2024-07-23T00:00:00Z"/>
        <d v="2024-07-28T00:00:00Z"/>
        <d v="2024-04-08T00:00:00Z"/>
        <d v="2024-06-24T00:00:00Z"/>
        <d v="2025-09-10T00:00:00Z"/>
        <d v="2024-07-08T00:00:00Z"/>
        <d v="2024-08-03T00:00:00Z"/>
        <d v="2024-06-18T00:00:00Z"/>
        <d v="2024-08-02T00:00:00Z"/>
        <d v="2024-07-10T00:00:00Z"/>
        <d v="2024-08-09T00:00:00Z"/>
        <d v="2024-08-21T00:00:00Z"/>
        <d v="2024-08-10T00:00:00Z"/>
        <d v="2024-07-15T00:00:00Z"/>
        <d v="2024-07-11T00:00:00Z"/>
        <d v="2024-08-16T00:00:00Z"/>
        <d v="2024-07-18T00:00:00Z"/>
        <d v="2024-08-30T00:00:00Z"/>
        <d v="2024-09-05T00:00:00Z"/>
        <d v="2024-07-26T00:00:00Z"/>
        <d v="2024-07-31T00:00:00Z"/>
        <d v="2024-12-06T00:00:00Z"/>
        <d v="2024-09-01T00:00:00Z"/>
        <d v="2024-09-04T00:00:00Z"/>
        <d v="2024-09-17T00:00:00Z"/>
        <d v="2024-10-11T00:00:00Z"/>
        <d v="2024-10-16T00:00:00Z"/>
        <d v="2024-08-06T00:00:00Z"/>
        <d v="2024-09-12T00:00:00Z"/>
        <d v="2024-09-02T00:00:00Z"/>
        <d v="2024-09-24T00:00:00Z"/>
        <d v="2024-09-15T00:00:00Z"/>
        <d v="2024-12-05T00:00:00Z"/>
        <d v="2024-10-03T00:00:00Z"/>
        <d v="2024-09-30T00:00:00Z"/>
        <d v="2024-10-09T00:00:00Z"/>
        <d v="2024-10-07T00:00:00Z"/>
        <d v="2024-09-06T00:00:00Z"/>
        <d v="2024-08-28T00:00:00Z"/>
        <d v="2024-10-08T00:00:00Z"/>
        <d v="2024-10-28T00:00:00Z"/>
        <d v="2024-09-29T00:00:00Z"/>
        <d v="2024-08-27T00:00:00Z"/>
        <d v="2024-10-14T00:00:00Z"/>
        <d v="2024-10-02T00:00:00Z"/>
        <d v="2024-10-17T00:00:00Z"/>
        <d v="2024-10-23T00:00:00Z"/>
        <d v="2025-03-10T00:00:00Z"/>
        <d v="2024-10-25T00:00:00Z"/>
        <d v="2024-10-18T00:00:00Z"/>
        <d v="2024-10-12T00:00:00Z"/>
        <d v="2024-09-16T00:00:00Z"/>
        <d v="2024-12-27T00:00:00Z"/>
        <d v="2024-09-13T00:00:00Z"/>
        <d v="2024-11-06T00:00:00Z"/>
        <d v="2024-11-11T00:00:00Z"/>
        <d v="2024-09-26T00:00:00Z"/>
        <d v="2024-10-30T00:00:00Z"/>
        <d v="2024-09-25T00:00:00Z"/>
        <d v="2024-10-01T00:00:00Z"/>
        <d v="2024-11-25T00:00:00Z"/>
        <d v="2024-10-21T00:00:00Z"/>
        <d v="2024-10-04T00:00:00Z"/>
        <d v="2024-11-05T00:00:00Z"/>
        <d v="2024-11-18T00:00:00Z"/>
        <d v="2024-11-21T00:00:00Z"/>
        <d v="2024-11-10T00:00:00Z"/>
        <d v="2024-11-26T00:00:00Z"/>
        <d v="2024-11-14T00:00:00Z"/>
        <d v="2024-11-15T00:00:00Z"/>
        <d v="2024-11-22T00:00:00Z"/>
        <d v="2024-11-16T00:00:00Z"/>
        <d v="2024-11-29T00:00:00Z"/>
        <d v="2024-10-22T00:00:00Z"/>
        <d v="2024-12-03T00:00:00Z"/>
        <d v="2024-11-27T00:00:00Z"/>
        <d v="2024-11-07T00:00:00Z"/>
        <d v="2024-12-17T00:00:00Z"/>
        <d v="2024-11-04T00:00:00Z"/>
        <d v="2025-01-03T00:00:00Z"/>
        <d v="2024-12-10T00:00:00Z"/>
        <d v="2025-01-06T00:00:00Z"/>
        <d v="2024-12-13T00:00:00Z"/>
        <d v="2024-12-30T00:00:00Z"/>
        <d v="2024-10-15T00:00:00Z"/>
        <d v="2024-12-02T00:00:00Z"/>
        <d v="2024-12-12T00:00:00Z"/>
        <d v="2024-12-20T00:00:00Z"/>
        <d v="2025-01-17T00:00:00Z"/>
        <d v="2024-12-23T00:00:00Z"/>
        <d v="2025-01-13T00:00:00Z"/>
        <d v="2024-11-20T00:00:00Z"/>
        <d v="2025-01-02T00:00:00Z"/>
        <d v="2024-12-26T00:00:00Z"/>
        <d v="2024-12-25T00:00:00Z"/>
        <d v="2025-03-21T00:00:00Z"/>
        <d v="2025-01-22T00:00:00Z"/>
        <d v="2025-02-07T00:00:00Z"/>
        <d v="2025-01-14T00:00:00Z"/>
        <d v="2024-12-29T00:00:00Z"/>
        <d v="2025-02-06T00:00:00Z"/>
        <d v="2024-12-04T00:00:00Z"/>
        <d v="2024-12-09T00:00:00Z"/>
        <d v="2024-12-14T00:00:00Z"/>
        <d v="2025-01-24T00:00:00Z"/>
        <d v="2024-12-11T00:00:00Z"/>
        <d v="2025-01-10T00:00:00Z"/>
        <d v="2025-01-28T00:00:00Z"/>
        <d v="2025-02-11T00:00:00Z"/>
        <d v="2024-12-16T00:00:00Z"/>
        <d v="2025-01-31T00:00:00Z"/>
        <d v="2025-01-15T00:00:00Z"/>
        <d v="2025-01-20T00:00:00Z"/>
        <d v="2024-12-18T00:00:00Z"/>
        <d v="2024-12-19T00:00:00Z"/>
        <d v="2025-10-15T00:00:00Z"/>
        <d v="2025-01-25T00:00:00Z"/>
        <d v="2025-02-21T00:00:00Z"/>
        <d v="2025-02-28T00:00:00Z"/>
        <d v="2025-02-18T00:00:00Z"/>
        <d v="2025-03-07T00:00:00Z"/>
        <d v="2025-01-29T00:00:00Z"/>
        <d v="2025-01-01T00:00:00Z"/>
        <d v="2025-03-01T00:00:00Z"/>
        <d v="2025-02-01T00:00:00Z"/>
        <d v="2025-01-05T00:00:00Z"/>
        <d v="2025-03-03T00:00:00Z"/>
        <d v="2025-01-08T00:00:00Z"/>
        <d v="2025-07-17T00:00:00Z"/>
        <d v="2025-01-09T00:00:00Z"/>
        <d v="2025-02-04T00:00:00Z"/>
        <d v="2025-01-12T00:00:00Z"/>
        <d v="2025-03-28T00:00:00Z"/>
        <d v="2025-02-12T00:00:00Z"/>
        <d v="2025-04-22T00:00:00Z"/>
        <d v="2025-02-26T00:00:00Z"/>
        <d v="2024-01-07T00:00:00Z"/>
        <d v="2025-01-07T00:00:00Z"/>
        <d v="2025-02-15T00:00:00Z"/>
        <d v="2025-02-05T00:00:00Z"/>
        <d v="2025-06-24T00:00:00Z"/>
        <d v="2025-05-30T00:00:00Z"/>
        <d v="2025-05-26T00:00:00Z"/>
        <d v="2025-01-23T00:00:00Z"/>
        <d v="2025-01-21T00:00:00Z"/>
        <d v="2025-01-26T00:00:00Z"/>
        <d v="2025-02-27T00:00:00Z"/>
        <d v="2025-03-20T00:00:00Z"/>
        <d v="2025-03-14T00:00:00Z"/>
        <d v="2025-01-30T00:00:00Z"/>
        <d v="2025-03-02T00:00:00Z"/>
        <d v="2025-02-03T00:00:00Z"/>
        <d v="2025-04-11T00:00:00Z"/>
        <d v="2025-03-18T00:00:00Z"/>
        <d v="2025-03-17T00:00:00Z"/>
        <d v="2025-03-09T00:00:00Z"/>
        <d v="2025-02-14T00:00:00Z"/>
        <d v="2025-03-05T00:00:00Z"/>
        <d v="2025-04-16T00:00:00Z"/>
        <d v="2025-03-12T00:00:00Z"/>
        <d v="2025-02-19T00:00:00Z"/>
        <d v="2025-04-01T00:00:00Z"/>
        <d v="2025-02-17T00:00:00Z"/>
        <d v="2025-03-27T00:00:00Z"/>
        <d v="2025-03-25T00:00:00Z"/>
        <d v="2025-02-24T00:00:00Z"/>
        <d v="2025-02-25T00:00:00Z"/>
        <d v="2025-05-19T00:00:00Z"/>
        <d v="2025-04-03T00:00:00Z"/>
        <d v="2025-03-06T00:00:00Z"/>
        <d v="2025-04-25T00:00:00Z"/>
        <d v="2025-04-14T00:00:00Z"/>
        <d v="2025-04-30T00:00:00Z"/>
        <d v="2025-04-09T00:00:00Z"/>
        <d v="2025-03-11T00:00:00Z"/>
        <d v="2025-04-15T00:00:00Z"/>
        <d v="2025-03-19T00:00:00Z"/>
        <d v="2025-04-17T00:00:00Z"/>
        <d v="2025-03-13T00:00:00Z"/>
        <d v="2025-03-15T00:00:00Z"/>
        <d v="2025-03-24T00:00:00Z"/>
        <d v="2025-05-16T00:00:00Z"/>
        <d v="2025-03-26T00:00:00Z"/>
        <d v="2025-03-31T00:00:00Z"/>
        <d v="2025-05-09T00:00:00Z"/>
        <d v="2025-04-07T00:00:00Z"/>
        <d v="2025-05-06T00:00:00Z"/>
        <d v="2025-05-08T00:00:00Z"/>
        <d v="2025-05-07T00:00:00Z"/>
        <d v="2025-04-08T00:00:00Z"/>
        <d v="2025-04-10T00:00:00Z"/>
        <d v="2025-05-29T00:00:00Z"/>
        <d v="2025-05-02T00:00:00Z"/>
        <d v="2025-05-14T00:00:00Z"/>
        <d v="2025-04-20T00:00:00Z"/>
        <d v="2025-04-21T00:00:00Z"/>
        <d v="2025-05-20T00:00:00Z"/>
        <d v="2025-04-27T00:00:00Z"/>
        <d v="2025-04-28T00:00:00Z"/>
        <d v="2025-04-29T00:00:00Z"/>
        <d v="2025-06-13T00:00:00Z"/>
        <d v="2024-05-05T00:00:00Z"/>
        <d v="2025-05-05T00:00:00Z"/>
        <d v="2025-06-06T00:00:00Z"/>
        <d v="2025-04-24T00:00:00Z"/>
        <d v="2025-06-11T00:00:00Z"/>
        <d v="2025-06-02T00:00:00Z"/>
        <d v="2025-05-13T00:00:00Z"/>
        <d v="2024-04-04T00:00:00Z"/>
        <d v="2025-06-09T00:00:00Z"/>
        <d v="2025-06-19T00:00:00Z"/>
        <d v="2025-06-18T00:00:00Z"/>
        <d v="2024-05-23T00:00:00Z"/>
        <d v="2025-07-04T00:00:00Z"/>
        <d v="2025-05-27T00:00:00Z"/>
        <d v="2025-05-28T00:00:00Z"/>
        <d v="2025-06-04T00:00:00Z"/>
        <d v="2025-05-23T00:00:00Z"/>
        <d v="2025-06-26T00:00:00Z"/>
        <d v="2025-06-27T00:00:00Z"/>
        <d v="2025-06-01T00:00:00Z"/>
        <d v="2025-07-01T00:00:00Z"/>
        <d v="2025-07-02T00:00:00Z"/>
        <d v="2025-06-05T00:00:00Z"/>
        <d v="2025-06-03T00:00:00Z"/>
        <d v="2025-07-08T00:00:00Z"/>
        <d v="2025-06-07T00:00:00Z"/>
        <d v="2025-07-15T00:00:00Z"/>
        <d v="2025-07-18T00:00:00Z"/>
        <d v="2025-06-10T00:00:00Z"/>
        <d v="2025-06-12T00:00:00Z"/>
        <d v="2025-07-03T00:00:00Z"/>
        <d v="2025-05-15T00:00:00Z"/>
        <d v="2025-06-16T00:00:00Z"/>
        <d v="2025-06-17T00:00:00Z"/>
        <d v="2025-07-28T00:00:00Z"/>
        <d v="2025-06-23T00:00:00Z"/>
        <d v="2025-07-31T00:00:00Z"/>
        <d v="2025-06-25T00:00:00Z"/>
        <s v="-"/>
        <d v="2025-06-30T00:00:00Z"/>
        <d v="2025-07-22T00:00:00Z"/>
        <d v="2025-08-12T00:00:00Z"/>
        <d v="2025-08-07T00:00:00Z"/>
        <d v="2025-07-07T00:00:00Z"/>
        <d v="2025-08-08T00:00:00Z"/>
        <d v="2025-07-09T00:00:00Z"/>
        <d v="2025-08-01T00:00:00Z"/>
        <d v="2025-07-10T00:00:00Z"/>
        <d v="2025-07-11T00:00:00Z"/>
        <d v="2025-07-14T00:00:00Z"/>
        <d v="2025-08-18T00:00:00Z"/>
        <d v="2025-07-19T00:00:00Z"/>
        <d v="2025-07-21T00:00:00Z"/>
        <d v="2025-07-23T00:00:00Z"/>
        <d v="2025-07-30T00:00:00Z"/>
        <d v="2025-07-24T00:00:00Z"/>
        <d v="2025-07-25T00:00:00Z"/>
        <d v="2025-07-26T00:00:00Z"/>
        <d v="2025-08-25T00:00:00Z"/>
        <d v="2025-07-29T00:00:00Z"/>
        <d v="2025-09-09T00:00:00Z"/>
        <d v="2025-08-29T00:00:00Z"/>
        <d v="2025-08-04T00:00:00Z"/>
        <d v="2025-08-03T00:00:00Z"/>
        <d v="2025-08-05T00:00:00Z"/>
        <d v="2025-09-02T00:00:00Z"/>
        <d v="2025-08-06T00:00:00Z"/>
        <d v="2025-09-27T00:00:00Z"/>
        <d v="2025-09-12T00:00:00Z"/>
        <d v="2025-09-01T00:00:00Z"/>
        <d v="2025-08-11T00:00:00Z"/>
        <d v="2025-08-13T00:00:00Z"/>
        <d v="2025-08-21T00:00:00Z"/>
        <d v="2025-08-14T00:00:00Z"/>
        <d v="2025-08-19T00:00:00Z"/>
        <d v="2025-09-16T00:00:00Z"/>
        <d v="2025-08-20T00:00:00Z"/>
        <d v="2025-08-22T00:00:00Z"/>
        <d v="2025-09-29T00:00:00Z"/>
        <d v="2025-08-26T00:00:00Z"/>
        <d v="2025-08-27T00:00:00Z"/>
        <d v="2025-09-30T00:00:00Z"/>
        <d v="2025-08-28T00:00:00Z"/>
        <d v="2025-10-06T00:00:00Z"/>
        <d v="2025-10-08T00:00:00Z"/>
        <d v="2025-09-03T00:00:00Z"/>
        <d v="2025-09-05T00:00:00Z"/>
        <d v="2025-09-04T00:00:00Z"/>
        <d v="2025-09-08T00:00:00Z"/>
        <d v="2025-10-01T00:00:00Z"/>
        <d v="2025-09-11T00:00:00Z"/>
        <d v="2025-09-14T00:00:00Z"/>
        <d v="2025-09-15T00:00:00Z"/>
        <d v="2025-10-24T00:00:00Z"/>
        <d v="2026-09-16T00:00:00Z"/>
        <d v="2025-09-17T00:00:00Z"/>
        <d v="2025-09-23T00:00:00Z"/>
        <d v="2025-10-16T00:00:00Z"/>
        <d v="2025-09-25T00:00:00Z"/>
        <d v="2025-09-26T00:00:00Z"/>
        <d v="2025-10-07T00:00:00Z"/>
        <d v="2025-10-29T00:00:00Z"/>
        <d v="2025-10-30T00:00:00Z"/>
        <d v="2025-10-02T00:00:00Z"/>
        <d v="2025-11-04T00:00:00Z"/>
        <d v="2025-10-05T00:00:00Z"/>
        <d v="2025-11-11T00:00:00Z"/>
        <d v="2025-11-05T00:00:00Z"/>
        <d v="2025-11-26T00:00:00Z"/>
        <d v="2025-10-10T00:00:00Z"/>
        <d v="2025-11-03T00:00:00Z"/>
        <d v="2025-10-12T00:00:00Z"/>
        <d v="2025-10-13T00:00:00Z"/>
        <d v="2025-11-07T00:00:00Z"/>
        <d v="2025-10-14T00:00:00Z"/>
        <d v="2025-11-13T00:00:00Z"/>
        <d v="2025-11-18T00:00:00Z"/>
        <d v="2025-10-20T00:00:00Z"/>
        <d v="2025-10-21T00:00:00Z"/>
        <d v="2025-10-22T00:00:00Z"/>
        <d v="2025-10-27T00:00:00Z"/>
        <d v="2025-11-17T00:00:00Z"/>
        <d v="2025-11-25T00:00:00Z"/>
        <d v="2025-10-28T00:00:00Z"/>
        <d v="2025-12-01T00:00:00Z"/>
        <d v="2025-12-02T00:00:00Z"/>
        <d v="2025-11-06T00:00:00Z"/>
        <d v="2025-11-12T00:00:00Z"/>
        <d v="2025-10-17T00:00:00Z"/>
        <d v="2025-12-09T00:00:00Z"/>
        <d v="2025-11-14T00:00:00Z"/>
        <d v="2025-12-11T00:00:00Z"/>
        <d v="2025-12-17T00:00:00Z"/>
        <d v="2025-12-15T00:00:00Z"/>
        <d v="2025-11-28T00:00:00Z"/>
        <d v="2025-11-19T00:00:00Z"/>
        <d v="2025-11-20T00:00:00Z"/>
        <d v="2025-12-30T00:00:00Z"/>
        <d v="2025-11-21T00:00:00Z"/>
        <d v="2025-12-24T00:00:00Z"/>
        <d v="2025-11-24T00:00:00Z"/>
        <d v="2025-12-31T00:00:00Z"/>
        <d v="2026-01-30T00:00:00Z"/>
        <d v="2025-11-27T00:00:00Z"/>
        <d v="2025-12-04T00:00:00Z"/>
        <d v="2026-01-09T00:00:00Z"/>
        <d v="2025-12-03T00:00:00Z"/>
        <d v="2025-12-10T00:00:00Z"/>
        <d v="2025-12-05T00:00:00Z"/>
        <d v="2026-02-02T00:00:00Z"/>
        <d v="2025-12-07T00:00:00Z"/>
        <d v="2025-12-12T00:00:00Z"/>
        <d v="2026-12-18T00:00:00Z"/>
        <d v="2026-01-02T00:00:00Z"/>
        <d v="2026-01-13T00:00:00Z"/>
        <d v="2025-12-14T00:00:00Z"/>
        <d v="2025-12-16T00:00:00Z"/>
        <d v="2025-12-18T00:00:00Z"/>
        <d v="2026-12-22T00:00:00Z"/>
        <d v="2026-01-28T00:00:00Z"/>
        <d v="2025-12-19T00:00:00Z"/>
        <d v="2026-01-14T00:00:00Z"/>
        <d v="2025-12-23T00:00:00Z"/>
        <d v="2025-12-21T00:00:00Z"/>
        <d v="2026-03-10T00:00:00Z"/>
        <d v="2025-12-22T00:00:00Z"/>
        <d v="2025-12-25T00:00:00Z"/>
        <d v="2026-01-22T00:00:00Z"/>
        <d v="2025-12-26T00:00:00Z"/>
        <d v="2026-01-23T00:00:00Z"/>
        <d v="2025-12-28T00:00:00Z"/>
        <d v="2025-12-29T00:00:00Z"/>
        <d v="2026-01-05T00:00:00Z"/>
        <d v="2026-01-03T00:00:00Z"/>
        <d v="2026-01-06T00:00:00Z"/>
        <d v="2026-02-05T00:00:00Z"/>
        <d v="2026-01-07T00:00:00Z"/>
        <d v="2026-01-12T00:00:00Z"/>
        <d v="2026-01-15T00:00:00Z"/>
        <d v="2026-02-17T00:00:00Z"/>
        <d v="2026-01-16T00:00:00Z"/>
        <d v="2026-01-18T00:00:00Z"/>
        <d v="2026-01-19T00:00:00Z"/>
        <d v="2026-01-20T00:00:00Z"/>
        <d v="2026-01-21T00:00:00Z"/>
        <d v="2026-01-25T00:00:00Z"/>
        <d v="2026-01-27T00:00:00Z"/>
        <d v="2026-01-26T00:00:00Z"/>
        <d v="2026-01-29T00:00:00Z"/>
        <d v="2026-02-03T00:00:00Z"/>
        <d v="2026-03-02T00:00:00Z"/>
        <d v="2026-02-01T00:00:00Z"/>
        <d v="2026-02-04T00:00:00Z"/>
        <d v="2026-02-06T00:00:00Z"/>
        <d v="2026-02-10T00:00:00Z"/>
        <d v="2026-02-12T00:00:00Z"/>
        <d v="2026-02-13T00:00:00Z"/>
        <d v="2026-02-16T00:00:00Z"/>
        <d v="2026-02-18T00:00:00Z"/>
        <d v="2026-02-19T00:00:00Z"/>
        <d v="2026-03-20T00:00:00Z"/>
        <d v="2026-02-20T00:00:00Z"/>
        <d v="2026-02-23T00:00:00Z"/>
        <d v="2026-02-24T00:00:00Z"/>
        <d v="2026-03-23T00:00:00Z"/>
        <d v="2026-02-25T00:00:00Z"/>
        <d v="2026-02-26T00:00:00Z"/>
        <d v="2026-02-27T00:00:00Z"/>
        <d v="2026-02-28T00:00:00Z"/>
        <d v="2026-03-09T00:00:00Z"/>
        <d v="2026-03-30T00:00:00Z"/>
        <d v="2026-03-03T00:00:00Z"/>
        <d v="2026-03-04T00:00:00Z"/>
        <d v="2026-03-05T00:00:00Z"/>
        <d v="2026-03-14T00:00:00Z"/>
        <d v="2026-03-06T00:00:00Z"/>
        <d v="2026-03-07T00:00:00Z"/>
        <d v="2895-03-23T00:00:00Z"/>
        <d v="2026-04-02T00:00:00Z"/>
        <d v="2026-03-16T00:00:00Z"/>
        <d v="2026-03-12T00:00:00Z"/>
        <d v="2026-04-14T00:00:00Z"/>
        <d v="2026-04-15T00:00:00Z"/>
        <d v="2026-04-13T00:00:00Z"/>
        <d v="2026-03-17T00:00:00Z"/>
        <d v="2026-03-18T00:00:00Z"/>
        <d v="2026-03-19T00:00:00Z"/>
        <d v="2026-03-24T00:00:00Z"/>
        <d v="2026-03-25T00:00:00Z"/>
        <d v="2026-03-26T00:00:00Z"/>
        <d v="2026-03-27T00:00:00Z"/>
        <d v="2026-03-31T00:00:00Z"/>
        <d v="2026-04-01T00:00:00Z"/>
        <d v="2026-04-07T00:00:00Z"/>
        <d v="2026-04-03T00:00:00Z"/>
        <d v="2026-04-08T00:00:00Z"/>
        <d v="2026-04-10T00:00:00Z"/>
      </sharedItems>
    </cacheField>
    <cacheField name=" Monto pagado " numFmtId="0">
      <sharedItems containsString="0" containsBlank="1" containsNumber="1" containsInteger="1">
        <m/>
        <n v="75776.0"/>
        <n v="1749786.0"/>
        <n v="504007.0"/>
        <n v="914235.0"/>
        <n v="144052.0"/>
        <n v="350048.0"/>
        <n v="1825207.0"/>
        <n v="100353.0"/>
        <n v="721240.0"/>
        <n v="916235.0"/>
        <n v="89032.0"/>
        <n v="1824407.0"/>
        <n v="719201.0"/>
        <n v="281377.0"/>
        <n v="10864.0"/>
        <n v="2853733.0"/>
        <n v="53934.0"/>
        <n v="11111.0"/>
        <n v="1824259.0"/>
        <n v="719679.0"/>
        <n v="11176.0"/>
        <n v="1826015.0"/>
        <n v="3156813.0"/>
        <n v="11276.0"/>
        <n v="11386.0"/>
        <n v="1630643.0"/>
        <n v="799298.0"/>
        <n v="11476.0"/>
        <n v="38541.0"/>
        <n v="11666.0"/>
        <n v="2876563.0"/>
        <n v="39105.0"/>
        <n v="1705141.0"/>
        <n v="5618068.0"/>
        <n v="11825.0"/>
        <n v="-97747.0"/>
        <n v="39684.0"/>
        <n v="11964.0"/>
        <n v="59871.0"/>
        <n v="1823004.0"/>
        <n v="12079.0"/>
        <n v="2489736.0"/>
        <n v="60463.0"/>
        <n v="61231.0"/>
        <n v="2157422.0"/>
        <n v="2024943.0"/>
        <n v="12384.0"/>
        <n v="62041.0"/>
        <n v="12482.0"/>
        <n v="62622.0"/>
        <n v="12558.0"/>
        <n v="42262.0"/>
        <n v="12663.0"/>
        <n v="21747.0"/>
        <n v="12718.0"/>
        <n v="12791.0"/>
        <n v="19733.0"/>
        <n v="9356.0"/>
        <n v="12819.0"/>
        <n v="95350.0"/>
        <n v="5651.0"/>
        <n v="1426774.0"/>
        <n v="12931.0"/>
        <n v="1435482.0"/>
        <n v="171669.0"/>
        <n v="6633.0"/>
        <n v="12964.0"/>
        <n v="6947504.0"/>
        <n v="93881.0"/>
        <n v="721081.0"/>
        <n v="12967.0"/>
        <n v="490007.0"/>
        <n v="879182.0"/>
        <n v="22334.0"/>
        <n v="21467.0"/>
        <n v="12959.0"/>
        <n v="22305.0"/>
        <n v="980015.0"/>
        <n v="2659809.0"/>
        <n v="721580.0"/>
        <n v="12756.0"/>
        <n v="22360.0"/>
        <n v="13033.0"/>
        <n v="2207450.0"/>
        <n v="232420.0"/>
        <n v="509700.0"/>
        <n v="13404.0"/>
        <n v="269820.0"/>
        <n v="22401.0"/>
        <n v="360000.0"/>
        <n v="370400.0"/>
        <n v="185200.0"/>
        <n v="3276000.0"/>
        <n v="13116.0"/>
        <n v="169956.0"/>
        <n v="326129.0"/>
        <n v="3302250.0"/>
        <n v="183400.0"/>
        <n v="11952.0"/>
        <n v="27291.0"/>
        <n v="22527.0"/>
        <n v="874802.0"/>
        <n v="218700.0"/>
        <n v="174900.0"/>
        <n v="13183.0"/>
        <n v="488900.0"/>
        <n v="13073.0"/>
        <n v="27423.0"/>
        <n v="22629.0"/>
        <n v="52634.0"/>
        <n v="367800.0"/>
        <n v="13233.0"/>
        <n v="35000.0"/>
        <n v="10637.0"/>
        <n v="724112.0"/>
        <n v="27580.0"/>
        <n v="22808.0"/>
        <n v="4830.0"/>
        <n v="14561.0"/>
        <n v="13204.0"/>
        <n v="188400.0"/>
        <n v="187375.0"/>
        <n v="22040.0"/>
        <n v="5510.0"/>
        <n v="22727.0"/>
        <n v="112532.0"/>
        <n v="1429629.0"/>
        <n v="1414482.0"/>
        <n v="12593.0"/>
        <n v="8724.0"/>
        <n v="460460.0"/>
        <n v="13297.0"/>
        <n v="39586.0"/>
        <n v="969610.0"/>
        <n v="13296.0"/>
        <n v="22114.0"/>
        <n v="5528.0"/>
        <n v="110326.0"/>
        <n v="22812.0"/>
        <n v="306350.0"/>
        <n v="737558.0"/>
        <n v="6825.0"/>
        <n v="183990.0"/>
        <n v="561651.0"/>
        <n v="188900.0"/>
        <n v="13366.0"/>
        <n v="372800.0"/>
        <n v="325783.0"/>
        <n v="27804.0"/>
        <n v="14183.0"/>
        <n v="22957.0"/>
        <n v="171845.0"/>
        <n v="20000.0"/>
        <n v="97867.0"/>
        <n v="47600.0"/>
        <n v="71400.0"/>
        <n v="274800.0"/>
        <n v="154858.0"/>
        <n v="7840.0"/>
        <n v="12000.0"/>
        <n v="13422.0"/>
        <n v="240852.0"/>
        <n v="12303.0"/>
        <n v="23063.0"/>
        <n v="7307851.0"/>
        <n v="1493060.0"/>
        <n v="180590.0"/>
        <n v="1130398.0"/>
        <n v="433372.0"/>
        <n v="142911.0"/>
        <n v="9651813.0"/>
        <n v="1547351.0"/>
        <n v="2969502.0"/>
        <n v="564694.0"/>
        <n v="5330792.0"/>
        <n v="4150147.0"/>
        <n v="13485.0"/>
        <n v="-2358925.0"/>
        <n v="89776.0"/>
        <n v="558501.0"/>
        <n v="7877.0"/>
        <n v="-551620.0"/>
        <n v="3524170.0"/>
        <n v="753598.0"/>
        <n v="4788786.0"/>
        <n v="23179.0"/>
        <n v="2515004.0"/>
        <n v="559960.0"/>
        <n v="191971.0"/>
        <n v="741601.0"/>
        <n v="504364.0"/>
        <n v="6915.0"/>
        <n v="384797.0"/>
        <n v="191897.0"/>
        <n v="437767.0"/>
        <n v="144918.0"/>
        <n v="36979.0"/>
        <n v="1702781.0"/>
        <n v="176293.0"/>
        <n v="6098830.0"/>
        <n v="5047295.0"/>
        <n v="22000.0"/>
        <n v="23308.0"/>
        <n v="1990896.0"/>
        <n v="4895010.0"/>
        <n v="1269402.0"/>
        <n v="1438482.0"/>
        <n v="1610077.0"/>
        <n v="1701987.0"/>
        <n v="1038144.0"/>
        <n v="859439.0"/>
        <n v="4632203.0"/>
        <n v="13511.0"/>
        <n v="229240.0"/>
        <n v="372801.0"/>
        <n v="839459.0"/>
        <n v="1.0274362E7"/>
        <n v="-346528.0"/>
        <n v="2612603.0"/>
        <n v="8095543.0"/>
        <n v="732602.0"/>
        <n v="367960.0"/>
        <n v="183980.0"/>
        <n v="2755197.0"/>
        <n v="28099.0"/>
        <n v="23251.0"/>
        <n v="349932.0"/>
        <n v="1932997.0"/>
        <n v="920584.0"/>
        <n v="404872.0"/>
        <n v="93980.0"/>
        <n v="468850.0"/>
        <n v="7916.0"/>
        <n v="457860.0"/>
        <n v="4016764.0"/>
        <n v="225071.0"/>
        <n v="1869003.0"/>
        <n v="555000.0"/>
        <n v="-113800.0"/>
        <n v="0.0"/>
        <n v="447440.0"/>
        <n v="861393.0"/>
        <n v="1380210.0"/>
        <n v="1922751.0"/>
        <n v="1694183.0"/>
        <n v="7906.0"/>
        <n v="561701.0"/>
        <n v="389000.0"/>
        <n v="2679372.0"/>
        <n v="13522.0"/>
        <n v="392664.0"/>
        <n v="27583.0"/>
        <n v="-23993.0"/>
        <n v="160746.0"/>
        <n v="1615779.0"/>
        <n v="625809.0"/>
        <n v="865506.0"/>
        <n v="288832.0"/>
        <n v="10927.0"/>
        <n v="3772791.0"/>
        <n v="1985887.0"/>
        <n v="1765160.0"/>
        <n v="-27390.0"/>
        <n v="-457099.0"/>
        <n v="6424.0"/>
        <n v="142705.0"/>
        <n v="4053816.0"/>
        <n v="3418144.0"/>
        <n v="12650.0"/>
        <n v="5952.0"/>
        <n v="287966.0"/>
        <n v="567403.0"/>
        <n v="23253.0"/>
        <n v="6733953.0"/>
        <n v="31980.0"/>
        <n v="6056819.0"/>
        <n v="1395170.0"/>
        <n v="129010.0"/>
        <n v="498782.0"/>
        <n v="2263883.0"/>
        <n v="435336.0"/>
        <n v="2449982.0"/>
        <n v="541772.0"/>
        <n v="922284.0"/>
        <n v="683519.0"/>
        <n v="429907.0"/>
        <n v="300000.0"/>
        <n v="63594.0"/>
        <n v="80444.0"/>
        <n v="183900.0"/>
        <n v="238298.0"/>
        <n v="1094513.0"/>
        <n v="95872.0"/>
        <n v="351907.0"/>
        <n v="1283830.0"/>
        <n v="87959.0"/>
        <n v="28946.0"/>
        <n v="6670986.0"/>
        <n v="1388397.0"/>
        <n v="123522.0"/>
        <n v="1699915.0"/>
        <n v="45989.0"/>
        <n v="2057356.0"/>
        <n v="1063860.0"/>
        <n v="75812.0"/>
        <n v="209851.0"/>
        <n v="311968.0"/>
        <n v="362950.0"/>
        <n v="86530.0"/>
        <n v="38046.0"/>
        <n v="279983.0"/>
        <n v="7042.0"/>
        <n v="1338750.0"/>
        <n v="15000.0"/>
        <n v="2849970.0"/>
        <n v="99935.0"/>
        <n v="143983.0"/>
        <n v="300168.0"/>
        <n v="6948.0"/>
        <n v="363782.0"/>
        <n v="25015.0"/>
        <n v="23748.0"/>
        <n v="294391.0"/>
        <n v="1520133.0"/>
        <n v="425461.0"/>
        <n v="161840.0"/>
        <n v="2867543.0"/>
        <n v="349621.0"/>
        <n v="160888.0"/>
        <n v="334742.0"/>
        <n v="78939.0"/>
        <n v="499990.0"/>
        <n v="4893420.0"/>
        <n v="62227.0"/>
        <n v="1065190.0"/>
        <n v="45573.0"/>
        <n v="1142100.0"/>
        <n v="942480.0"/>
        <n v="1496349.0"/>
        <n v="521076.0"/>
        <n v="45588.0"/>
        <n v="1966385.0"/>
        <n v="1790593.0"/>
        <n v="2620380.0"/>
        <n v="12706.0"/>
        <n v="5978.0"/>
        <n v="5633612.0"/>
        <n v="2292299.0"/>
        <n v="832669.0"/>
        <n v="23373.0"/>
        <n v="778000.0"/>
        <n v="469000.0"/>
        <n v="759880.0"/>
        <n v="4574848.0"/>
        <n v="1348722.0"/>
        <n v="499980.0"/>
        <n v="12891.0"/>
        <n v="939940.0"/>
        <n v="1759677.0"/>
        <n v="468482.0"/>
        <n v="959759.0"/>
        <n v="125982.0"/>
        <n v="297580.0"/>
        <n v="196400.0"/>
        <n v="1591132.0"/>
        <n v="2349920.0"/>
        <n v="402409.0"/>
        <n v="6416876.0"/>
        <n v="2293883.0"/>
        <n v="1371051.0"/>
        <n v="6408424.0"/>
        <n v="151915.0"/>
        <n v="560000.0"/>
        <n v="7683905.0"/>
        <n v="1079116.0"/>
        <n v="361092.0"/>
        <n v="236477.0"/>
        <n v="166093.0"/>
        <n v="577150.0"/>
        <n v="1316934.0"/>
        <n v="3108875.0"/>
        <n v="333980.0"/>
        <n v="5712000.0"/>
        <n v="476400.0"/>
        <n v="273863.0"/>
        <n v="390570.0"/>
        <n v="8872950.0"/>
        <n v="4997487.0"/>
        <n v="6443478.0"/>
        <n v="115739.0"/>
        <n v="1681738.0"/>
        <n v="8641.0"/>
        <n v="80160.0"/>
        <n v="39782.0"/>
        <n v="357999.0"/>
        <n v="270000.0"/>
        <n v="162935.0"/>
        <n v="79963.0"/>
        <n v="1987162.0"/>
        <n v="1575917.0"/>
        <n v="1804016.0"/>
        <n v="1301033.0"/>
        <n v="31493.0"/>
        <n v="1961742.0"/>
        <n v="8712296.0"/>
        <n v="1564850.0"/>
        <n v="244000.0"/>
        <n v="295000.0"/>
        <n v="5345639.0"/>
        <n v="1475937.0"/>
        <n v="48541.0"/>
        <n v="5828722.0"/>
        <n v="268000.0"/>
        <n v="13640.0"/>
        <n v="230000.0"/>
        <n v="4596468.0"/>
        <n v="1206856.0"/>
        <n v="1025982.0"/>
        <n v="2267892.0"/>
        <n v="566973.0"/>
        <n v="19990.0"/>
        <n v="13958.0"/>
        <n v="1277892.0"/>
        <n v="473495.0"/>
        <n v="1.5215905E7"/>
        <n v="8198416.0"/>
        <n v="580000.0"/>
        <n v="799990.0"/>
        <n v="4287997.0"/>
        <n v="207825.0"/>
        <n v="38818.0"/>
        <n v="873472.0"/>
        <n v="2549970.0"/>
        <n v="3074429.0"/>
        <n v="2933950.0"/>
        <n v="4093600.0"/>
        <n v="36000.0"/>
        <n v="2331693.0"/>
        <n v="1202740.0"/>
        <n v="274712.0"/>
        <n v="183991.0"/>
        <n v="890351.0"/>
        <n v="6133498.0"/>
        <n v="1.3924584E7"/>
        <n v="32823.0"/>
        <n v="37543.0"/>
        <n v="215782.0"/>
        <n v="12761.0"/>
        <n v="6005.0"/>
        <n v="7180.0"/>
        <n v="680130.0"/>
        <n v="499919.0"/>
        <n v="499800.0"/>
        <n v="54257.0"/>
        <n v="1743521.0"/>
        <n v="1726690.0"/>
        <n v="2606100.0"/>
        <n v="1187891.0"/>
        <n v="198000.0"/>
        <n v="1826193.0"/>
        <n v="349800.0"/>
        <n v="770000.0"/>
        <n v="23461.0"/>
        <n v="1.6112972E7"/>
        <n v="1495480.0"/>
        <n v="254992.0"/>
        <n v="902208.0"/>
        <n v="2879973.0"/>
        <n v="1823980.0"/>
        <n v="95008.0"/>
        <n v="1368500.0"/>
        <n v="844046.0"/>
        <n v="761541.0"/>
        <n v="333200.0"/>
        <n v="1095033.0"/>
        <n v="215780.0"/>
        <n v="948139.0"/>
        <n v="155333.0"/>
        <n v="50000.0"/>
        <n v="260944.0"/>
        <n v="201911.0"/>
        <n v="290955.0"/>
        <n v="1711420.0"/>
        <n v="380000.0"/>
        <n v="887876.0"/>
        <n v="1393871.0"/>
        <n v="3153970.0"/>
        <n v="1301078.0"/>
        <n v="1207000.0"/>
        <n v="250940.0"/>
        <n v="6867616.0"/>
        <n v="1286483.0"/>
        <n v="2550667.0"/>
        <n v="3887969.0"/>
        <n v="211411.0"/>
        <n v="107695.0"/>
        <n v="122528.0"/>
        <n v="226076.0"/>
        <n v="2907170.0"/>
        <n v="158996.0"/>
        <n v="236078.0"/>
        <n v="2820300.0"/>
        <n v="6668495.0"/>
        <n v="2210534.0"/>
        <n v="660282.0"/>
        <n v="1.0144349E7"/>
        <n v="1059695.0"/>
        <n v="548079.0"/>
        <n v="1316183.0"/>
        <n v="2333833.0"/>
        <n v="3396379.0"/>
        <n v="361183.0"/>
        <n v="559990.0"/>
        <n v="87992.0"/>
        <n v="2831510.0"/>
        <n v="753980.0"/>
        <n v="635778.0"/>
        <n v="249864.0"/>
        <n v="2547619.0"/>
        <n v="896251.0"/>
        <n v="1.1280197E7"/>
        <n v="1.4517104E7"/>
        <n v="5188691.0"/>
        <n v="748756.0"/>
        <n v="3130002.0"/>
        <n v="414999.0"/>
        <n v="186586.0"/>
        <n v="32118.0"/>
        <n v="69879.0"/>
        <n v="2204868.0"/>
        <n v="449201.0"/>
        <n v="3598524.0"/>
        <n v="2959054.0"/>
        <n v="5278840.0"/>
        <n v="841330.0"/>
        <n v="8105.0"/>
        <n v="420930.0"/>
        <n v="885272.0"/>
        <n v="83000.0"/>
        <n v="1951600.0"/>
        <n v="1579947.0"/>
        <n v="200001.0"/>
        <n v="67584.0"/>
        <n v="360189.0"/>
        <n v="12781.0"/>
        <n v="6014.0"/>
        <n v="1562194.0"/>
        <n v="388722.0"/>
        <n v="1552544.0"/>
        <n v="883942.0"/>
        <n v="237983.0"/>
        <n v="331491.0"/>
        <n v="747958.0"/>
        <n v="271983.0"/>
        <n v="1602792.0"/>
        <n v="3259872.0"/>
        <n v="101983.0"/>
        <n v="721435.0"/>
        <n v="1006472.0"/>
        <n v="6000.0"/>
        <n v="123463.0"/>
        <n v="174323.0"/>
        <n v="886095.0"/>
        <n v="359982.0"/>
        <n v="8012813.0"/>
        <n v="4555433.0"/>
        <n v="175918.0"/>
        <n v="3167950.0"/>
        <n v="6838855.0"/>
        <n v="284598.0"/>
        <n v="5237915.0"/>
        <n v="23500.0"/>
        <n v="94208.0"/>
        <n v="3349950.0"/>
        <n v="1955740.0"/>
        <n v="1721216.0"/>
        <n v="624644.0"/>
        <n v="608535.0"/>
        <n v="63990.0"/>
        <n v="1053807.0"/>
        <n v="675776.0"/>
        <n v="104755.0"/>
        <n v="485948.0"/>
        <n v="110670.0"/>
        <n v="539973.0"/>
        <n v="314005.0"/>
        <n v="3587622.0"/>
        <n v="142472.0"/>
        <n v="883850.0"/>
        <n v="3246415.0"/>
        <n v="6556285.0"/>
        <n v="779978.0"/>
        <n v="4959960.0"/>
        <n v="2191345.0"/>
        <n v="955960.0"/>
        <n v="1412837.0"/>
        <n v="1.188988E7"/>
        <n v="302970.0"/>
        <n v="4872707.0"/>
        <n v="3403335.0"/>
        <n v="911990.0"/>
        <n v="1.086989E7"/>
        <n v="14169.0"/>
        <n v="284890.0"/>
        <n v="1219960.0"/>
        <n v="151984.0"/>
        <n v="148450.0"/>
        <n v="4120156.0"/>
        <n v="3020832.0"/>
        <n v="4094012.0"/>
        <n v="1072309.0"/>
        <n v="1019920.0"/>
        <n v="677980.0"/>
        <n v="384970.0"/>
        <n v="89272.0"/>
        <n v="4079512.0"/>
        <n v="1591374.0"/>
        <n v="292381.0"/>
        <n v="1054171.0"/>
        <n v="5882950.0"/>
        <n v="1167148.0"/>
        <n v="1354875.0"/>
        <n v="1.3459539E7"/>
        <n v="1169990.0"/>
        <n v="749990.0"/>
        <n v="2132480.0"/>
        <n v="590000.0"/>
        <n v="292695.0"/>
        <n v="7039.0"/>
        <n v="281840.0"/>
        <n v="195235.0"/>
        <n v="69362.0"/>
        <n v="1647640.0"/>
        <n v="1779800.0"/>
        <n v="1244950.0"/>
        <n v="3968156.0"/>
        <n v="899955.0"/>
        <n v="2792755.0"/>
        <n v="1409566.0"/>
        <n v="1943799.0"/>
        <n v="837185.0"/>
        <n v="539957.0"/>
        <n v="342980.0"/>
        <n v="492523.0"/>
        <n v="772967.0"/>
        <n v="807840.0"/>
        <n v="633960.0"/>
        <n v="1359765.0"/>
        <n v="744471.0"/>
        <n v="83660.0"/>
        <n v="13793.0"/>
        <n v="95766.0"/>
        <n v="559569.0"/>
        <n v="30383.0"/>
        <n v="153965.0"/>
        <n v="15192.0"/>
        <n v="25827.0"/>
        <n v="364606.0"/>
        <n v="223840.0"/>
        <n v="403260.0"/>
        <n v="552634.0"/>
        <n v="267850.0"/>
        <n v="4003950.0"/>
        <n v="219990.0"/>
        <n v="8691192.0"/>
        <n v="743943.0"/>
        <n v="381080.0"/>
        <n v="311425.0"/>
        <n v="1427131.0"/>
        <n v="351050.0"/>
        <n v="350350.0"/>
        <n v="528145.0"/>
        <n v="1688466.0"/>
        <n v="242629.0"/>
        <n v="1934869.0"/>
        <n v="404552.0"/>
        <n v="2069997.0"/>
        <n v="649625.0"/>
        <n v="1019970.0"/>
        <n v="118066.0"/>
        <n v="3069871.0"/>
        <n v="1.9909749E7"/>
        <n v="3300920.0"/>
        <n v="763693.0"/>
        <n v="2399442.0"/>
        <n v="234751.0"/>
        <n v="72611.0"/>
        <n v="907360.0"/>
        <n v="585950.0"/>
        <n v="1459793.0"/>
        <n v="719914.0"/>
        <n v="43185.0"/>
        <n v="399697.0"/>
        <n v="1344971.0"/>
        <n v="639980.0"/>
        <n v="561210.0"/>
        <n v="414002.0"/>
        <n v="855001.0"/>
        <n v="3070200.0"/>
        <n v="2689400.0"/>
        <n v="11305.0"/>
        <n v="23802.0"/>
        <n v="439912.0"/>
        <n v="1900382.0"/>
        <n v="152308.0"/>
        <n v="656880.0"/>
        <n v="1366989.0"/>
        <n v="254309.0"/>
        <n v="12869.0"/>
        <n v="6057.0"/>
        <n v="1699990.0"/>
        <n v="409876.0"/>
        <n v="779940.0"/>
        <n v="8561891.0"/>
        <n v="1392300.0"/>
        <n v="8171.0"/>
        <n v="2028781.0"/>
        <n v="387885.0"/>
        <n v="277984.0"/>
        <n v="699980.0"/>
        <n v="475966.0"/>
        <n v="2058210.0"/>
        <n v="9790809.0"/>
        <n v="4479577.0"/>
        <n v="153553.0"/>
        <n v="56994.0"/>
        <n v="549900.0"/>
        <n v="46456.0"/>
        <n v="1202694.0"/>
        <n v="903970.0"/>
        <n v="3119454.0"/>
        <n v="250001.0"/>
        <n v="1.4224991E7"/>
        <n v="19637.0"/>
        <n v="442778.0"/>
        <n v="59863.0"/>
        <n v="1679756.0"/>
        <n v="129710.0"/>
        <n v="1623274.0"/>
        <n v="105160.0"/>
        <n v="5762865.0"/>
        <n v="31921.0"/>
        <n v="271984.0"/>
        <n v="1.5339088E7"/>
        <n v="1303981.0"/>
        <n v="192900.0"/>
        <n v="13980.0"/>
        <n v="282970.0"/>
        <n v="394997.0"/>
        <n v="1839383.0"/>
        <n v="625980.0"/>
        <n v="263020.0"/>
        <n v="1651546.0"/>
        <n v="66960.0"/>
        <n v="795070.0"/>
        <n v="1467139.0"/>
        <n v="2674947.0"/>
        <n v="510260.0"/>
        <n v="65940.0"/>
        <n v="562388.0"/>
        <n v="1399980.0"/>
        <n v="1139970.0"/>
        <n v="494169.0"/>
        <n v="8489.0"/>
        <n v="434357.0"/>
        <n v="152201.0"/>
        <n v="1269990.0"/>
        <n v="14143.0"/>
        <n v="155161.0"/>
        <n v="301500.0"/>
        <n v="69940.0"/>
        <n v="654446.0"/>
        <n v="1851813.0"/>
        <n v="44990.0"/>
        <n v="265863.0"/>
        <n v="170141.0"/>
        <n v="728372.0"/>
        <n v="314625.0"/>
        <n v="115034.0"/>
        <n v="163680.0"/>
        <n v="30150.0"/>
        <n v="237000.0"/>
        <n v="133944.0"/>
        <n v="317135.0"/>
        <n v="1309970.0"/>
        <n v="403980.0"/>
        <n v="1406437.0"/>
        <n v="1289990.0"/>
        <n v="574980.0"/>
        <n v="221805.0"/>
        <n v="292447.0"/>
        <n v="102804.0"/>
        <n v="128992.0"/>
        <n v="2750880.0"/>
        <n v="340980.0"/>
        <n v="159960.0"/>
        <n v="6990000.0"/>
        <n v="183539.0"/>
        <n v="482549.0"/>
        <n v="177274.0"/>
        <n v="743057.0"/>
        <n v="87940.0"/>
        <n v="1963353.0"/>
        <n v="643100.0"/>
        <n v="146192.0"/>
        <n v="131951.0"/>
        <n v="13808.0"/>
        <n v="205608.0"/>
        <n v="1.9514293E7"/>
        <n v="305314.0"/>
        <n v="1100012.0"/>
        <n v="76400.0"/>
        <n v="1094184.0"/>
        <n v="48100.0"/>
        <n v="343922.0"/>
        <n v="164684.0"/>
        <n v="225100.0"/>
        <n v="158960.0"/>
        <n v="590970.0"/>
        <n v="994406.0"/>
        <n v="3506924.0"/>
        <n v="41940.0"/>
        <n v="3122000.0"/>
        <n v="846963.0"/>
        <n v="162980.0"/>
        <n v="6060702.0"/>
        <n v="1420526.0"/>
        <n v="359990.0"/>
        <n v="594958.0"/>
        <n v="52336.0"/>
        <n v="951326.0"/>
        <n v="90655.0"/>
        <n v="589261.0"/>
        <n v="87917.0"/>
        <n v="676376.0"/>
        <n v="347980.0"/>
        <n v="383980.0"/>
        <n v="1709702.0"/>
        <n v="104672.0"/>
        <n v="1.1288079E7"/>
        <n v="984980.0"/>
        <n v="589474.0"/>
        <n v="723980.0"/>
        <n v="23911.0"/>
        <n v="389211.0"/>
        <n v="1879991.0"/>
        <n v="2103419.0"/>
        <n v="809914.0"/>
        <n v="326985.0"/>
        <n v="979930.0"/>
        <n v="9768950.0"/>
        <n v="42000.0"/>
        <n v="68730.0"/>
        <n v="16501.0"/>
        <n v="463096.0"/>
        <n v="4607256.0"/>
        <n v="733100.0"/>
        <n v="2306262.0"/>
        <n v="237453.0"/>
        <n v="755132.0"/>
        <n v="1323930.0"/>
        <n v="1911409.0"/>
        <n v="3777274.0"/>
        <n v="77327.0"/>
        <n v="12929.0"/>
        <n v="6086.0"/>
        <n v="5879940.0"/>
        <n v="119408.0"/>
        <n v="1414129.0"/>
        <n v="1652065.0"/>
        <n v="258980.0"/>
        <n v="884950.0"/>
        <n v="2014960.0"/>
        <n v="1831813.0"/>
        <n v="1.1754354E7"/>
        <n v="977980.0"/>
        <n v="315980.0"/>
        <n v="694240.0"/>
        <n v="3806191.0"/>
        <n v="1.0889642E7"/>
        <n v="1190900.0"/>
        <n v="297449.0"/>
        <n v="1918216.0"/>
        <n v="2373650.0"/>
        <n v="611583.0"/>
        <n v="422960.0"/>
        <n v="46636.0"/>
        <n v="277112.0"/>
        <n v="284966.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1417491.0"/>
        <n v="259920.0"/>
        <n v="1244970.0"/>
        <n v="99867.0"/>
        <n v="3503635.0"/>
        <n v="403450.0"/>
        <n v="263737.0"/>
        <n v="263739.0"/>
        <n v="839801.0"/>
        <n v="2499331.0"/>
        <n v="3199979.0"/>
        <n v="7066.0"/>
        <n v="129936.0"/>
        <n v="4784771.0"/>
        <n v="89271.0"/>
        <n v="681275.0"/>
        <n v="24514.0"/>
        <n v="685679.0"/>
        <n v="2.1044566E7"/>
        <n v="8255.0"/>
        <n v="334617.0"/>
        <n v="849980.0"/>
        <n v="579839.0"/>
        <n v="412119.0"/>
        <n v="618174.0"/>
        <n v="137372.0"/>
        <n v="4294756.0"/>
        <n v="1.9326402E7"/>
        <n v="89980.0"/>
        <n v="87980.0"/>
        <n v="974739.0"/>
        <n v="1529970.0"/>
        <n v="100012.0"/>
        <n v="512945.0"/>
        <n v="856502.0"/>
        <n v="1338788.0"/>
        <n v="428281.0"/>
        <n v="222673.0"/>
        <n v="609768.0"/>
        <n v="159924.0"/>
        <n v="2796523.0"/>
        <n v="12257.0"/>
        <n v="294457.0"/>
        <n v="719981.0"/>
        <n v="359942.0"/>
        <n v="413974.0"/>
        <n v="286985.0"/>
        <n v="1800137.0"/>
        <n v="1312701.0"/>
        <n v="13993.0"/>
        <n v="1109970.0"/>
        <n v="945232.0"/>
        <n v="77176.0"/>
        <n v="111980.0"/>
        <n v="1278805.0"/>
        <n v="1350981.0"/>
        <n v="2026471.0"/>
        <n v="145376.0"/>
        <n v="1299980.0"/>
        <n v="755980.0"/>
        <n v="335951.0"/>
        <n v="971053.0"/>
        <n v="174291.0"/>
        <n v="590240.0"/>
        <n v="346430.0"/>
        <n v="98890.0"/>
        <n v="1275562.0"/>
        <n v="695975.0"/>
        <n v="7622212.0"/>
        <n v="8726.0"/>
        <n v="1358917.0"/>
        <n v="426554.0"/>
        <n v="101092.0"/>
        <n v="221076.0"/>
        <n v="239699.0"/>
        <n v="854940.0"/>
        <n v="460067.0"/>
        <n v="12920.0"/>
        <n v="6080.0"/>
        <n v="1379981.0"/>
        <n v="188520.0"/>
        <n v="347933.0"/>
        <n v="529990.0"/>
        <n v="2911139.0"/>
        <n v="1035580.0"/>
        <n v="187959.0"/>
        <n v="614752.0"/>
        <n v="699791.0"/>
        <n v="989955.0"/>
        <n v="5058761.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299624.0"/>
        <n v="14800.0"/>
        <n v="1375862.0"/>
        <n v="593044.0"/>
        <n v="83952.0"/>
        <n v="42876.0"/>
        <n v="630155.0"/>
        <n v="766147.0"/>
        <n v="404736.0"/>
        <n v="424181.0"/>
        <n v="1099990.0"/>
        <n v="793790.0"/>
        <n v="64835.0"/>
        <n v="6233744.0"/>
        <n v="111984.0"/>
        <n v="4786160.0"/>
        <n v="298980.0"/>
        <n v="4388951.0"/>
        <n v="299951.0"/>
        <n v="58134.0"/>
        <n v="1107533.0"/>
        <n v="1064645.0"/>
        <n v="1059960.0"/>
        <n v="8443.0"/>
        <n v="869970.0"/>
        <n v="49980.0"/>
        <n v="296332.0"/>
        <n v="1309941.0"/>
        <n v="50980.0"/>
        <n v="449699.0"/>
        <n v="178980.0"/>
        <n v="283980.0"/>
        <n v="13953.0"/>
        <n v="759980.0"/>
        <n v="35700.0"/>
        <n v="66791.0"/>
        <n v="181947.0"/>
        <n v="17261.0"/>
        <n v="1007940.0"/>
        <n v="1433980.0"/>
        <n v="2054564.0"/>
        <n v="533970.0"/>
        <n v="457960.0"/>
        <n v="17911.0"/>
        <n v="882841.0"/>
        <n v="2261000.0"/>
        <n v="2559416.0"/>
        <n v="5580067.0"/>
        <n v="735960.0"/>
        <n v="506988.0"/>
        <n v="1268621.0"/>
        <n v="3385468.0"/>
        <n v="842239.0"/>
        <n v="8990.0"/>
        <n v="807601.0"/>
        <n v="189805.0"/>
        <n v="65931.0"/>
        <n v="2811375.0"/>
        <n v="65545.0"/>
        <n v="27115.0"/>
        <n v="90040.0"/>
        <n v="159969.0"/>
        <n v="2679870.0"/>
        <n v="6592486.0"/>
        <n v="4997941.0"/>
        <n v="141092.0"/>
        <n v="639937.0"/>
        <n v="203890.0"/>
        <n v="401.0"/>
        <n v="871774.0"/>
        <n v="107699.0"/>
        <n v="574950.0"/>
        <n v="1263960.0"/>
        <n v="289990.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659980.0"/>
        <n v="599990.0"/>
        <n v="4263467.0"/>
        <n v="8890.0"/>
        <n v="8190.0"/>
        <n v="491005.0"/>
        <n v="1684950.0"/>
        <n v="479970.0"/>
        <n v="1100900.0"/>
        <n v="246973.0"/>
        <n v="106467.0"/>
        <n v="92780.0"/>
        <n v="793897.0"/>
        <n v="4917259.0"/>
        <n v="291299.0"/>
        <n v="1880230.0"/>
        <n v="377801.0"/>
        <n v="328000.0"/>
        <n v="188901.0"/>
        <n v="378384.0"/>
        <n v="361712.0"/>
        <n v="6833380.0"/>
        <n v="2.674026E7"/>
        <n v="1747246.0"/>
        <n v="2546076.0"/>
        <n v="1351792.0"/>
        <n v="849990.0"/>
        <n v="3313829.0"/>
        <n v="2114890.0"/>
        <n v="219960.0"/>
        <n v="247500.0"/>
        <n v="1253890.0"/>
        <n v="12275.0"/>
        <n v="56000.0"/>
        <n v="2027409.0"/>
        <n v="4803306.0"/>
        <n v="7918879.0"/>
        <n v="481386.0"/>
        <n v="141091.0"/>
        <n v="489405.0"/>
        <n v="7990.0"/>
        <n v="5589860.0"/>
        <n v="591619.0"/>
        <n v="1372556.0"/>
        <n v="5668120.0"/>
        <n v="9680500.0"/>
        <n v="1531073.0"/>
        <n v="2302202.0"/>
        <n v="1499900.0"/>
        <n v="4063910.0"/>
        <n v="2547552.0"/>
        <n v="259945.0"/>
        <n v="3.7963678E7"/>
        <n v="319990.0"/>
        <n v="345433.0"/>
        <n v="2908776.0"/>
        <n v="944878.0"/>
        <n v="713286.0"/>
        <n v="1078985.0"/>
        <n v="414980.0"/>
        <n v="169900.0"/>
        <n v="1.3016666E7"/>
        <n v="749961.0"/>
        <n v="285000.0"/>
        <n v="711058.0"/>
        <n v="7529.0"/>
        <n v="346290.0"/>
        <n v="239904.0"/>
        <n v="843222.0"/>
        <n v="77000.0"/>
        <n v="656970.0"/>
        <n v="3655579.0"/>
        <n v="1320198.0"/>
        <n v="221097.0"/>
        <n v="178020.0"/>
        <n v="464326.0"/>
        <n v="209702.0"/>
        <n v="2592477.0"/>
        <n v="1559980.0"/>
        <n v="297711.0"/>
        <n v="1256745.0"/>
        <n v="24990.0"/>
        <n v="450201.0"/>
        <n v="217593.0"/>
        <n v="1438875.0"/>
        <n v="7453602.0"/>
        <n v="2519777.0"/>
        <n v="149940.0"/>
        <n v="900283.0"/>
        <n v="1763970.0"/>
        <n v="1759980.0"/>
        <n v="14010.0"/>
        <n v="129555.0"/>
        <n v="471954.0"/>
        <n v="719601.0"/>
        <n v="869116.0"/>
        <n v="993830.0"/>
        <n v="556701.0"/>
        <n v="1419960.0"/>
        <n v="264930.0"/>
        <n v="607938.0"/>
        <n v="250995.0"/>
        <n v="869117.0"/>
        <n v="57980.0"/>
        <n v="588781.0"/>
        <n v="854956.0"/>
        <n v="291691.0"/>
        <n v="107487.0"/>
        <n v="8705679.0"/>
        <n v="5842.0"/>
        <n v="1022691.0"/>
        <n v="1.7670021E7"/>
        <n v="200099.0"/>
        <n v="657671.0"/>
        <n v="87633.0"/>
        <n v="487260.0"/>
        <n v="829800.0"/>
        <n v="7721.0"/>
        <n v="49916.0"/>
        <n v="36200.0"/>
        <n v="13092.0"/>
        <n v="6161.0"/>
        <n v="1402102.0"/>
        <n v="183984.0"/>
        <n v="205700.0"/>
        <n v="4663960.0"/>
        <n v="419755.0"/>
        <n v="333970.0"/>
        <n v="506980.0"/>
        <n v="4411632.0"/>
        <n v="5249949.0"/>
        <n v="442074.0"/>
        <n v="779884.0"/>
        <n v="559919.0"/>
        <n v="27820.0"/>
        <n v="2.3092143E7"/>
        <n v="72529.0"/>
        <n v="2950000.0"/>
        <n v="200000.0"/>
        <n v="266526.0"/>
        <n v="51349.0"/>
        <n v="45782.0"/>
        <n v="106985.0"/>
        <n v="1415684.0"/>
        <n v="429900.0"/>
        <n v="182650.0"/>
        <n v="1499990.0"/>
        <n v="879922.0"/>
        <n v="1103631.0"/>
        <n v="542997.0"/>
        <n v="540980.0"/>
        <n v="936016.0"/>
        <n v="2166199.0"/>
        <n v="164834.0"/>
        <n v="303045.0"/>
        <n v="1079976.0"/>
        <n v="259980.0"/>
        <n v="307091.0"/>
        <n v="1362522.0"/>
        <n v="473472.0"/>
        <n v="114990.0"/>
        <n v="1055032.0"/>
        <n v="58197.0"/>
        <n v="99990.0"/>
        <n v="379979.0"/>
        <n v="869800.0"/>
        <n v="7194.0"/>
        <n v="279924.0"/>
        <n v="745601.0"/>
        <n v="282184.0"/>
        <n v="1879980.0"/>
        <n v="4685950.0"/>
        <n v="67973.0"/>
        <n v="1823592.0"/>
        <n v="1671593.0"/>
        <n v="747231.0"/>
        <n v="5013117.0"/>
        <n v="1676980.0"/>
        <n v="349896.0"/>
        <n v="1010950.0"/>
        <n v="63550.0"/>
        <n v="911880.0"/>
        <n v="6731555.0"/>
        <n v="1457862.0"/>
        <n v="161974.0"/>
        <n v="2009952.0"/>
        <n v="602034.0"/>
        <n v="3597000.0"/>
        <n v="298848.0"/>
        <n v="2294960.0"/>
        <n v="298583.0"/>
        <n v="4522000.0"/>
        <n v="539760.0"/>
        <n v="721462.0"/>
        <n v="1159923.0"/>
        <n v="6514625.0"/>
        <n v="35498.0"/>
        <n v="84488.0"/>
        <n v="1023733.0"/>
        <n v="14071.0"/>
        <n v="155813.0"/>
        <n v="7525399.0"/>
        <n v="1084806.0"/>
        <n v="535955.0"/>
        <n v="328416.0"/>
        <n v="1572103.0"/>
        <n v="7344661.0"/>
        <n v="235620.0"/>
        <n v="1151670.0"/>
        <n v="5579517.0"/>
        <n v="471733.0"/>
        <n v="1195902.0"/>
        <n v="590271.0"/>
        <n v="663425.0"/>
        <n v="799918.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0.0"/>
        <n v="902000.0"/>
        <n v="4514960.0"/>
        <n v="429990.0"/>
        <n v="1149990.0"/>
        <n v="765980.0"/>
        <n v="839920.0"/>
        <n v="57495.0"/>
        <n v="34990.0"/>
        <n v="107269.0"/>
        <n v="363970.0"/>
        <n v="6031739.0"/>
        <n v="1199877.0"/>
        <n v="189990.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07937.0"/>
        <n v="234944.0"/>
        <n v="282185.0"/>
        <n v="132411.0"/>
        <n v="7214.0"/>
        <n v="354190.0"/>
        <n v="197900.0"/>
        <n v="44860.0"/>
        <n v="574421.0"/>
        <n v="2094162.0"/>
        <n v="1310307.0"/>
        <n v="1103824.0"/>
        <n v="583904.0"/>
        <n v="239958.0"/>
        <n v="580720.0"/>
        <n v="239960.0"/>
        <n v="249948.0"/>
        <n v="563010.0"/>
        <n v="215926.0"/>
        <n v="55470.0"/>
        <n v="6096270.0"/>
        <n v="1814776.0"/>
        <n v="88110.0"/>
        <n v="35980.0"/>
        <n v="208990.0"/>
        <n v="1779990.0"/>
        <n v="1423980.0"/>
        <n v="208770.0"/>
        <n v="8457.0"/>
        <n v="308990.0"/>
        <n v="70980.0"/>
        <n v="728973.0"/>
        <n v="832875.0"/>
        <n v="1603970.0"/>
        <n v="615718.0"/>
        <n v="487960.0"/>
        <n v="275152.0"/>
        <n v="135940.0"/>
        <n v="486970.0"/>
        <n v="299174.0"/>
        <n v="1007040.0"/>
        <n v="215501.0"/>
        <n v="1.781015E7"/>
        <n v="300980.0"/>
        <n v="2684561.0"/>
        <n v="1268052.0"/>
        <n v="57680.0"/>
        <n v="14099.0"/>
        <n v="497936.0"/>
        <n v="281950.0"/>
        <n v="133946.0"/>
        <n v="2805044.0"/>
        <n v="1631991.0"/>
        <n v="6426273.0"/>
        <n v="5402357.0"/>
        <n v="64750.0"/>
        <n v="253950.0"/>
        <n v="784980.0"/>
        <n v="649990.0"/>
        <n v="31285.0"/>
        <n v="1700940.0"/>
        <n v="4062775.0"/>
        <n v="449790.0"/>
        <n v="683980.0"/>
        <n v="523934.0"/>
        <n v="1549990.0"/>
        <n v="7523002.0"/>
        <n v="37698.0"/>
        <n v="594970.0"/>
        <n v="415465.0"/>
        <n v="911532.0"/>
        <n v="306306.0"/>
        <n v="359957.0"/>
        <n v="19992.0"/>
        <n v="3600.0"/>
        <n v="230.0"/>
        <n v="685724.0"/>
        <n v="165724.0"/>
        <n v="5029848.0"/>
        <n v="101052.0"/>
        <n v="1185659.0"/>
        <n v="757940.0"/>
        <n v="233821.0"/>
        <n v="29980.0"/>
        <n v="279620.0"/>
        <n v="215988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79901.0"/>
        <n v="1369990.0"/>
        <n v="1009989.0"/>
        <n v="1298928.0"/>
        <n v="1941223.0"/>
        <n v="2103970.0"/>
        <n v="1444470.0"/>
        <n v="724480.0"/>
        <n v="2236587.0"/>
        <n v="1803970.0"/>
        <n v="249995.0"/>
        <n v="2216474.0"/>
        <n v="1279559.0"/>
        <n v="3535427.0"/>
        <n v="579990.0"/>
        <n v="361677.0"/>
        <n v="500097.0"/>
        <n v="2469426.0"/>
        <n v="1299989.0"/>
        <n v="62971.0"/>
        <n v="1670191.0"/>
        <n v="739980.0"/>
        <n v="328718.0"/>
        <n v="10000.0"/>
        <n v="637904.0"/>
        <n v="89161.0"/>
        <n v="49207.0"/>
        <n v="1.3989081E7"/>
        <n v="102510.0"/>
        <n v="35198.0"/>
        <n v="931407.0"/>
        <n v="1094160.0"/>
        <n v="107481.0"/>
        <n v="589095.0"/>
        <n v="2482745.0"/>
        <n v="357925.0"/>
        <n v="159948.0"/>
        <n v="342720.0"/>
        <n v="976577.0"/>
        <n v="247060.0"/>
        <n v="154000.0"/>
        <n v="367009.0"/>
        <n v="310980.0"/>
        <n v="128251.0"/>
        <n v="68000.0"/>
        <n v="107983.0"/>
        <n v="95000.0"/>
        <n v="72259.0"/>
        <n v="111474.0"/>
        <n v="656980.0"/>
        <n v="1732470.0"/>
        <n v="1343440.0"/>
        <n v="364570.0"/>
        <n v="78816.0"/>
        <n v="681843.0"/>
        <n v="159792.0"/>
        <n v="533582.0"/>
        <n v="48610.0"/>
        <n v="483930.0"/>
        <n v="601131.0"/>
        <n v="339569.0"/>
        <n v="1539990.0"/>
        <n v="173275.0"/>
        <n v="28800.0"/>
        <n v="1264480.0"/>
        <n v="2664470.0"/>
        <n v="144240.0"/>
        <n v="261930.0"/>
        <n v="227880.0"/>
        <n v="75960.0"/>
        <n v="1099881.0"/>
        <n v="646980.0"/>
        <n v="3123970.0"/>
        <n v="1403980.0"/>
        <n v="55677.0"/>
        <n v="51730.0"/>
        <n v="213084.0"/>
        <n v="555730.0"/>
        <n v="318920.0"/>
        <n v="2523675.0"/>
        <n v="2.0616408E7"/>
        <n v="4687007.0"/>
        <n v="883172.0"/>
        <n v="70829.0"/>
        <n v="44839.0"/>
        <n v="6865.0"/>
        <n v="21980.0"/>
        <n v="952000.0"/>
        <n v="533700.0"/>
        <n v="38930.0"/>
        <n v="308001.0"/>
        <n v="445570.0"/>
        <n v="35698.0"/>
        <n v="3105420.0"/>
        <n v="610590.0"/>
        <n v="373920.0"/>
        <n v="159930.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506183.0"/>
        <n v="350.0"/>
        <n v="2006120.0"/>
        <n v="13217.0"/>
        <n v="6220.0"/>
        <n v="1044930.0"/>
        <n v="483545.0"/>
        <n v="1017751.0"/>
        <n v="268980.0"/>
        <n v="219969.0"/>
        <n v="215760.0"/>
        <n v="131940.0"/>
        <n v="1503980.0"/>
        <n v="1811151.0"/>
        <n v="540000.0"/>
        <n v="731121.0"/>
        <n v="780895.0"/>
        <n v="4085750.0"/>
        <n v="779688.0"/>
        <n v="690000.0"/>
        <n v="20392.0"/>
        <n v="287985.0"/>
        <n v="533980.0"/>
        <n v="5589124.0"/>
        <n v="431965.0"/>
        <n v="90993.0"/>
        <n v="915878.0"/>
        <n v="2140513.0"/>
        <n v="5579181.0"/>
        <n v="3237300.0"/>
        <n v="247520.0"/>
        <n v="93279.0"/>
        <n v="624651.0"/>
        <n v="481439.0"/>
        <n v="4254940.0"/>
        <n v="1291314.0"/>
        <n v="107205.0"/>
        <n v="39680.0"/>
        <n v="1683960.0"/>
        <n v="266560.0"/>
        <n v="195960.0"/>
        <n v="2798.0"/>
        <n v="500515.0"/>
        <n v="644950.0"/>
        <n v="81563.0"/>
        <n v="1398206.0"/>
        <n v="203980.0"/>
        <n v="7580.0"/>
        <n v="69187.0"/>
        <n v="650000.0"/>
        <n v="872501.0"/>
        <n v="46983.0"/>
        <n v="403970.0"/>
        <n v="1981108.0"/>
        <n v="8732637.0"/>
        <n v="604970.0"/>
        <n v="1894960.0"/>
        <n v="633980.0"/>
        <n v="167671.0"/>
        <n v="89950.0"/>
        <n v="447927.0"/>
        <n v="85000.0"/>
        <n v="508773.0"/>
        <n v="6713544.0"/>
        <n v="102980.0"/>
        <n v="159990.0"/>
        <n v="573980.0"/>
        <n v="1383980.0"/>
        <n v="249980.0"/>
        <n v="358213.0"/>
        <n v="1937068.0"/>
        <n v="3748452.0"/>
        <n v="3159978.0"/>
        <n v="67759.0"/>
        <n v="40807.0"/>
        <n v="5603286.0"/>
        <n v="1810778.0"/>
        <n v="639990.0"/>
        <n v="1707301.0"/>
        <n v="1254980.0"/>
        <n v="30940.0"/>
        <n v="623980.0"/>
        <n v="33946.0"/>
        <n v="1273980.0"/>
        <n v="35630.0"/>
        <n v="186206.0"/>
        <n v="1190775.0"/>
        <n v="98989.0"/>
        <n v="7085.0"/>
        <n v="382633.0"/>
        <n v="229476.0"/>
        <n v="88493.0"/>
        <n v="267669.0"/>
        <n v="113713.0"/>
        <n v="1.2378773E7"/>
        <n v="1954170.0"/>
        <n v="2574421.0"/>
        <n v="929990.0"/>
        <n v="338088.0"/>
        <n v="1030679.0"/>
        <n v="69990.0"/>
        <n v="1444970.0"/>
        <n v="68473.0"/>
        <n v="19040.0"/>
        <n v="64591.0"/>
        <n v="2113639.0"/>
        <n v="235546.0"/>
        <n v="14100.0"/>
        <n v="527201.0"/>
        <n v="87682.0"/>
        <n v="3455601.0"/>
        <n v="1713960.0"/>
        <n v="729303.0"/>
        <n v="999990.0"/>
        <n v="395691.0"/>
        <n v="1754903.0"/>
        <n v="225279.0"/>
        <n v="1532232.0"/>
        <n v="4685477.0"/>
        <n v="1065189.0"/>
        <n v="98879.0"/>
        <n v="802869.0"/>
        <n v="142764.0"/>
        <n v="5.2350052E7"/>
        <n v="192827.0"/>
        <n v="2500000.0"/>
        <n v="3249920.0"/>
        <n v="3299930.0"/>
        <n v="3944850.0"/>
        <n v="28919.0"/>
        <n v="190484.0"/>
        <n v="2023678.0"/>
        <n v="1679745.0"/>
        <n v="1673830.0"/>
        <n v="241900.0"/>
        <n v="674956.0"/>
        <n v="4703940.0"/>
        <n v="2244970.0"/>
        <n v="1253980.0"/>
        <n v="449970.0"/>
        <n v="4103429.0"/>
        <n v="394091.0"/>
        <n v="803980.0"/>
        <n v="65093.0"/>
        <n v="31957.0"/>
        <n v="34392.0"/>
        <n v="535917.0"/>
        <n v="803875.0"/>
        <n v="11814.0"/>
        <n v="290360.0"/>
        <n v="2883595.0"/>
        <n v="1871828.0"/>
        <n v="4254467.0"/>
        <n v="271970.0"/>
        <n v="2624854.0"/>
        <n v="1445470.0"/>
        <n v="1384970.0"/>
        <n v="199990.0"/>
        <n v="129810.0"/>
        <n v="7862.0"/>
        <n v="343980.0"/>
        <n v="6262.0"/>
        <n v="3700.0"/>
        <n v="3926.0"/>
        <n v="501960.0"/>
        <n v="78263.0"/>
        <n v="23920.0"/>
        <n v="37448.0"/>
        <n v="68197.0"/>
        <n v="1143970.0"/>
        <n v="1153980.0"/>
        <n v="3432173.0"/>
        <n v="1229990.0"/>
        <n v="362980.0"/>
        <n v="4992050.0"/>
        <n v="450497.0"/>
        <n v="179990.0"/>
        <n v="349980.0"/>
        <n v="1597000.0"/>
        <n v="153307.0"/>
        <n v="487968.0"/>
        <n v="20801.0"/>
        <n v="1279845.0"/>
        <n v="319645.0"/>
        <n v="1149176.0"/>
        <n v="108931.0"/>
        <n v="276400.0"/>
        <n v="1847999.0"/>
        <n v="969668.0"/>
        <n v="1.4850349E7"/>
        <n v="168437.0"/>
        <n v="6990.0"/>
        <n v="1331929.0"/>
        <n v="107822.0"/>
        <n v="1333980.0"/>
        <n v="6070.0"/>
        <n v="1178528.0"/>
        <n v="165277.0"/>
        <n v="69335.0"/>
        <n v="709970.0"/>
        <n v="37579.0"/>
        <n v="2099980.0"/>
        <n v="559979.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307085.0"/>
        <n v="34700.0"/>
        <n v="173980.0"/>
        <n v="890970.0"/>
        <n v="227977.0"/>
        <n v="553980.0"/>
        <n v="224980.0"/>
        <n v="414029.0"/>
        <n v="1045990.0"/>
        <n v="171961.0"/>
        <n v="627936.0"/>
        <n v="1103970.0"/>
        <n v="3627970.0"/>
        <n v="101970.0"/>
        <n v="460976.0"/>
        <n v="470121.0"/>
        <n v="256502.0"/>
        <n v="279870.0"/>
        <n v="119960.0"/>
        <n v="4599900.0"/>
        <n v="105492.0"/>
        <n v="177984.0"/>
        <n v="605643.0"/>
        <n v="18800.0"/>
        <n v="2098999.0"/>
        <n v="1044890.0"/>
        <n v="823980.0"/>
        <n v="1103940.0"/>
        <n v="1373980.0"/>
        <n v="6917629.0"/>
        <n v="1684790.0"/>
        <n v="9379271.0"/>
        <n v="108674.0"/>
        <n v="329905.0"/>
        <n v="423980.0"/>
        <n v="372414.0"/>
        <n v="1.2592663E7"/>
        <n v="129990.0"/>
        <n v="47075.0"/>
        <n v="69600.0"/>
        <n v="269500.0"/>
        <n v="279482.0"/>
        <n v="147971.0"/>
        <n v="5462906.0"/>
        <n v="1151599.0"/>
        <n v="87390.0"/>
        <n v="2757788.0"/>
        <n v="-155990.0"/>
        <n v="127572.0"/>
        <n v="1204980.0"/>
        <n v="1750215.0"/>
        <n v="215484.0"/>
        <n v="79968.0"/>
        <n v="1370050.0"/>
        <n v="2184920.0"/>
        <n v="159920.0"/>
        <n v="217314.0"/>
        <n v="3942327.0"/>
        <n v="616979.0"/>
        <n v="549989.0"/>
        <n v="7897.0"/>
        <n v="3718.0"/>
        <n v="3344.0"/>
        <n v="543980.0"/>
        <n v="199361.0"/>
        <n v="362905.0"/>
        <n v="405219.0"/>
        <n v="212162.0"/>
        <n v="66233.0"/>
        <n v="499281.0"/>
        <n v="99680.0"/>
        <n v="364424.0"/>
        <n v="3282990.0"/>
        <n v="727152.0"/>
        <n v="527409.0"/>
        <n v="250000.0"/>
        <n v="574900.0"/>
        <n v="139990.0"/>
        <n v="91012.0"/>
        <n v="1298575.0"/>
        <n v="90782.0"/>
        <n v="714980.0"/>
        <n v="289200.0"/>
        <n v="659850.0"/>
        <n v="2944920.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68980.0"/>
        <n v="1303980.0"/>
        <n v="1266469.0"/>
        <n v="1396597.0"/>
        <n v="154580.0"/>
        <n v="594917.0"/>
        <n v="5200978.0"/>
        <n v="361165.0"/>
        <n v="239975.0"/>
        <n v="94950.0"/>
        <n v="161940.0"/>
        <n v="241911.0"/>
        <n v="323941.0"/>
        <n v="195985.0"/>
        <n v="1463730.0"/>
        <n v="68619.0"/>
        <n v="1541478.0"/>
        <n v="319700.0"/>
        <n v="4557986.0"/>
        <n v="662632.0"/>
        <n v="152428.0"/>
        <n v="3999920.0"/>
        <n v="124969.0"/>
        <n v="4370681.0"/>
        <n v="6173559.0"/>
        <n v="5010890.0"/>
        <n v="4863940.0"/>
        <n v="4096611.0"/>
        <n v="6695929.0"/>
        <n v="779551.0"/>
        <n v="143971.0"/>
        <n v="779552.0"/>
        <n v="1954940.0"/>
        <n v="2937726.0"/>
        <n v="179958.0"/>
        <n v="479915.0"/>
        <n v="324950.0"/>
        <n v="6284.0"/>
        <n v="218549.0"/>
        <n v="26276.0"/>
        <n v="395060.0"/>
        <n v="1790911.0"/>
        <n v="107975.0"/>
        <n v="155808.0"/>
        <n v="377567.0"/>
        <n v="558110.0"/>
        <n v="324859.0"/>
        <n v="4499949.0"/>
        <n v="9195884.0"/>
        <n v="56956.0"/>
        <n v="679990.0"/>
        <n v="2039920.0"/>
        <n v="1.5020249E7"/>
        <n v="899990.0"/>
        <n v="678970.0"/>
        <n v="412980.0"/>
        <n v="428969.0"/>
        <n v="190037.0"/>
        <n v="149980.0"/>
        <n v="295120.0"/>
        <n v="16480.0"/>
        <n v="559540.0"/>
        <n v="377974.0"/>
        <n v="4003171.0"/>
        <n v="5800.0"/>
        <n v="914456.0"/>
        <n v="1420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670000.0"/>
        <n v="394959.0"/>
        <n v="271971.0"/>
        <n v="3154801.0"/>
        <n v="13592.0"/>
        <n v="222352.0"/>
        <n v="2731074.0"/>
        <n v="2228390.0"/>
        <n v="231991.0"/>
        <n v="1027990.0"/>
        <n v="167880.0"/>
        <n v="1563950.0"/>
        <n v="97689.0"/>
        <n v="271840.0"/>
        <n v="112031.0"/>
        <n v="263480.0"/>
        <n v="95760.0"/>
        <n v="48908.0"/>
        <n v="1618626.0"/>
        <n v="5462148.0"/>
        <n v="1365537.0"/>
        <n v="527836.0"/>
        <n v="27990.0"/>
        <n v="199007.0"/>
        <n v="4100000.0"/>
        <n v="959969.0"/>
        <n v="839970.0"/>
        <n v="8804.0"/>
        <n v="2848.0"/>
        <n v="970.0"/>
        <n v="22714.0"/>
        <n v="244557.0"/>
        <n v="1115170.0"/>
        <n v="749971.0"/>
        <n v="722492.0"/>
        <n v="474310.0"/>
        <n v="259900.0"/>
        <n v="2864754.0"/>
        <n v="6452689.0"/>
        <n v="439603.0"/>
        <n v="123980.0"/>
        <n v="65258.0"/>
        <n v="540443.0"/>
        <n v="210484.0"/>
        <n v="190390.0"/>
        <n v="51366.0"/>
        <n v="108421.0"/>
        <n v="2587728.0"/>
        <n v="96960.0"/>
        <n v="1039498.0"/>
        <n v="141982.0"/>
        <n v="231100.0"/>
        <n v="349940.0"/>
        <n v="1160980.0"/>
        <n v="80000.0"/>
        <n v="58953.0"/>
        <n v="202900.0"/>
        <n v="2099970.0"/>
        <n v="1924960.0"/>
        <n v="4211202.0"/>
        <n v="360980.0"/>
        <n v="315370.0"/>
        <n v="63500.0"/>
        <n v="897660.0"/>
        <n v="4241.0"/>
        <n v="9000.0"/>
        <n v="1040060.0"/>
        <n v="1370439.0"/>
        <n v="1047901.0"/>
        <n v="350000.0"/>
        <n v="133980.0"/>
        <n v="149587.0"/>
        <n v="255980.0"/>
        <n v="759601.0"/>
        <n v="339480.0"/>
        <n v="1184401.0"/>
        <n v="1010940.0"/>
        <n v="243980.0"/>
        <n v="1123970.0"/>
        <n v="1499980.0"/>
        <n v="1272979.0"/>
        <n v="614344.0"/>
        <n v="2062533.0"/>
        <n v="328940.0"/>
        <n v="263970.0"/>
        <n v="12997.0"/>
        <n v="149990.0"/>
        <n v="1.9059898E7"/>
        <n v="31502.0"/>
        <n v="67961.0"/>
        <n v="569700.0"/>
        <n v="756970.0"/>
        <n v="165930.0"/>
        <n v="1090528.0"/>
        <n v="927736.0"/>
        <n v="934965.0"/>
        <n v="6293.0"/>
        <n v="326976.0"/>
        <n v="3250246.0"/>
        <n v="689941.0"/>
        <n v="1449950.0"/>
        <n v="570000.0"/>
        <n v="393960.0"/>
        <n v="747990.0"/>
        <n v="40436.0"/>
        <n v="635855.0"/>
        <n v="6771413.0"/>
        <n v="3456819.0"/>
        <n v="5595827.0"/>
        <n v="4446753.0"/>
        <n v="399950.0"/>
        <n v="253981.0"/>
        <n v="369980.0"/>
        <n v="379800.0"/>
        <n v="5920512.0"/>
        <n v="3906789.0"/>
        <n v="4256246.0"/>
        <n v="954918.0"/>
        <n v="378004.0"/>
        <n v="449705.0"/>
        <n v="90475.0"/>
        <n v="86772.0"/>
        <n v="722241.0"/>
        <n v="573717.0"/>
        <n v="14247.0"/>
        <n v="2099001.0"/>
        <n v="605251.0"/>
        <n v="335976.0"/>
        <n v="558160.0"/>
        <n v="115199.0"/>
        <n v="189900.0"/>
        <n v="309000.0"/>
        <n v="487978.0"/>
        <n v="151900.0"/>
        <n v="1349950.0"/>
        <n v="988407.0"/>
        <n v="599700.0"/>
        <n v="2972951.0"/>
        <n v="431934.0"/>
        <n v="3000536.0"/>
        <n v="559939.0"/>
        <n v="1333954.0"/>
        <n v="919051.0"/>
        <n v="473775.0"/>
        <n v="59000.0"/>
        <n v="998046.0"/>
        <n v="754460.0"/>
        <n v="294018.0"/>
        <n v="9057679.0"/>
        <n v="837163.0"/>
        <n v="2990000.0"/>
        <n v="584970.0"/>
        <n v="587723.0"/>
        <n v="138823.0"/>
        <n v="195136.0"/>
        <n v="1056750.0"/>
        <n v="418040.0"/>
        <n v="608600.0"/>
        <n v="625691.0"/>
        <n v="596700.0"/>
        <n v="148688.0"/>
        <n v="1093951.0"/>
        <n v="5653283.0"/>
        <n v="79960.0"/>
        <n v="126285.0"/>
        <n v="694179.0"/>
        <n v="284970.0"/>
        <n v="99980.0"/>
        <n v="203722.0"/>
        <n v="59248.0"/>
        <n v="1664928.0"/>
        <n v="1279833.0"/>
        <n v="1113840.0"/>
        <n v="89943.0"/>
        <n v="2004940.0"/>
        <n v="393929.0"/>
        <n v="247455.0"/>
        <n v="56228.0"/>
        <n v="258270.0"/>
        <n v="239990.0"/>
        <n v="711960.0"/>
        <n v="1703211.0"/>
        <n v="75000.0"/>
        <n v="275972.0"/>
        <n v="3186166.0"/>
        <n v="826960.0"/>
        <n v="489579.0"/>
        <n v="150221.0"/>
        <n v="399923.0"/>
        <n v="1963613.0"/>
        <n v="234000.0"/>
        <n v="806000.0"/>
        <n v="85880.0"/>
        <n v="7946.0"/>
        <n v="3738.0"/>
        <n v="3257.0"/>
        <n v="273551.0"/>
        <n v="2580253.0"/>
        <n v="198900.0"/>
        <n v="209651.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056720.0"/>
        <n v="152240.0"/>
        <n v="594854.0"/>
        <n v="579991.0"/>
        <n v="1214980.0"/>
        <n v="108504.0"/>
        <n v="1307990.0"/>
        <n v="152856.0"/>
        <n v="3543496.0"/>
        <n v="192152.0"/>
        <n v="729990.0"/>
        <n v="223253.0"/>
        <n v="146339.0"/>
        <n v="3665200.0"/>
        <n v="868940.0"/>
        <n v="1190940.0"/>
        <n v="1266940.0"/>
        <n v="1267314.0"/>
        <n v="187425.0"/>
        <n v="735045.0"/>
        <n v="646331.0"/>
        <n v="2133349.0"/>
        <n v="384900.0"/>
        <n v="298500.0"/>
        <n v="1590720.0"/>
        <n v="1760252.0"/>
        <n v="703980.0"/>
        <n v="154247.0"/>
        <n v="3892942.0"/>
        <n v="262871.0"/>
        <n v="847661.0"/>
        <n v="1839800.0"/>
        <n v="6257751.0"/>
        <n v="2659174.0"/>
        <n v="2757218.0"/>
        <n v="83129.0"/>
        <n v="126307.0"/>
        <n v="659700.0"/>
        <n v="164980.0"/>
        <n v="1211980.0"/>
        <n v="558400.0"/>
        <n v="122657.0"/>
        <n v="179845.0"/>
        <n v="233533.0"/>
        <n v="1523980.0"/>
        <n v="2572607.0"/>
        <n v="1319976.0"/>
        <n v="5438690.0"/>
        <n v="214741.0"/>
        <n v="432940.0"/>
        <n v="205846.0"/>
        <n v="4246.0"/>
        <n v="1960000.0"/>
        <n v="1018234.0"/>
        <n v="149250.0"/>
        <n v="359970.0"/>
        <n v="1428632.0"/>
        <n v="1947970.0"/>
        <n v="1333217.0"/>
        <n v="384979.0"/>
        <n v="790600.0"/>
        <n v="373480.0"/>
        <n v="2403970.0"/>
        <n v="130388.0"/>
        <n v="1.149E7"/>
        <n v="811980.0"/>
        <n v="227980.0"/>
        <n v="12980.0"/>
        <n v="819937.0"/>
        <n v="1553980.0"/>
        <n v="386980.0"/>
        <n v="7055950.0"/>
        <n v="7109611.0"/>
        <n v="288175.0"/>
        <n v="334414.0"/>
        <n v="160805.0"/>
        <n v="133459.0"/>
        <n v="351980.0"/>
        <n v="521980.0"/>
        <n v="43980.0"/>
        <n v="57120.0"/>
        <n v="603778.0"/>
        <n v="2200777.0"/>
        <n v="277425.0"/>
        <n v="1268256.0"/>
        <n v="687650.0"/>
        <n v="574960.0"/>
        <n v="253970.0"/>
        <n v="832900.0"/>
        <n v="21408.0"/>
        <n v="265276.0"/>
        <n v="175790.0"/>
        <n v="294810.0"/>
        <n v="143980.0"/>
        <n v="25724.0"/>
        <n v="150470.0"/>
        <n v="345985.0"/>
        <n v="346653.0"/>
        <n v="34654.0"/>
        <n v="503917.0"/>
        <n v="479976.0"/>
        <n v="1039917.0"/>
        <n v="63963.0"/>
        <n v="474847.0"/>
        <n v="1300103.0"/>
        <n v="807490.0"/>
        <n v="7286049.0"/>
        <n v="3781044.0"/>
        <n v="449957.0"/>
        <n v="779970.0"/>
        <n v="123000.0"/>
        <n v="312979.0"/>
        <n v="6258.0"/>
        <n v="1299991.0"/>
        <n v="519840.0"/>
        <n v="748744.0"/>
        <n v="152660.0"/>
        <n v="322504.0"/>
        <n v="339537.0"/>
        <n v="79992.0"/>
        <n v="378809.0"/>
        <n v="291980.0"/>
        <n v="214666.0"/>
        <n v="1799387.0"/>
        <n v="1180902.0"/>
        <n v="179935.0"/>
        <n v="463732.0"/>
        <n v="1.2697515E7"/>
        <n v="4680960.0"/>
        <n v="341880.0"/>
        <n v="4712400.0"/>
        <n v="14256.0"/>
        <n v="761980.0"/>
        <n v="569177.0"/>
        <n v="669484.0"/>
        <n v="21578.0"/>
        <n v="2143523.0"/>
        <n v="19602.0"/>
        <n v="120229.0"/>
        <n v="22986.0"/>
        <n v="9975.0"/>
        <n v="28343.0"/>
        <n v="10374.0"/>
        <n v="129045.0"/>
        <n v="18174.0"/>
        <n v="810711.0"/>
        <n v="119000.0"/>
        <n v="515508.0"/>
        <n v="188615.0"/>
        <n v="304878.0"/>
        <n v="15440.0"/>
        <n v="7556671.0"/>
        <n v="216900.0"/>
        <n v="63970.0"/>
        <n v="2270034.0"/>
        <n v="2203940.0"/>
        <n v="155691.0"/>
        <n v="1614980.0"/>
        <n v="767994.0"/>
        <n v="130484.0"/>
        <n v="281880.0"/>
        <n v="187947.0"/>
        <n v="230336.0"/>
        <n v="8646.0"/>
        <n v="116848.0"/>
        <n v="1728183.0"/>
        <n v="144980.0"/>
        <n v="1003980.0"/>
        <n v="7140.0"/>
        <n v="257981.0"/>
        <n v="6599970.0"/>
        <n v="23830.0"/>
        <n v="120453.0"/>
        <n v="1835880.0"/>
        <n v="130021.0"/>
        <n v="535000.0"/>
        <n v="973980.0"/>
        <n v="570980.0"/>
        <n v="13944.0"/>
        <n v="225000.0"/>
        <n v="1319990.0"/>
        <n v="143462.0"/>
        <n v="5343.0"/>
        <n v="285442.0"/>
        <n v="442680.0"/>
        <n v="353940.0"/>
        <n v="5414322.0"/>
        <n v="18650.0"/>
        <n v="118990.0"/>
        <n v="7955.0"/>
        <n v="3744.0"/>
        <n v="1188814.0"/>
        <n v="297000.0"/>
        <n v="192955.0"/>
        <n v="1020.0"/>
        <n v="74980.0"/>
        <n v="2550407.0"/>
        <n v="406980.0"/>
        <n v="204989.0"/>
        <n v="272356.0"/>
        <n v="1656466.0"/>
        <n v="737800.0"/>
        <n v="263787.0"/>
        <n v="119990.0"/>
        <n v="190400.0"/>
        <n v="799991.0"/>
        <n v="99960.0"/>
        <n v="295601.0"/>
        <n v="94231.0"/>
        <n v="483678.0"/>
        <n v="115682.0"/>
        <n v="95840.0"/>
        <n v="71761.0"/>
        <n v="42313.0"/>
        <n v="185106.0"/>
        <n v="2836908.0"/>
        <n v="5214838.0"/>
        <n v="208637.0"/>
        <n v="108756.0"/>
        <n v="1909836.0"/>
        <n v="8510.0"/>
        <n v="3335449.0"/>
        <n v="23128.0"/>
        <n v="435457.0"/>
        <n v="282560.0"/>
        <n v="61272.0"/>
        <n v="1570930.0"/>
        <n v="388800.0"/>
        <n v="625900.0"/>
        <n v="4660670.0"/>
        <n v="5271693.0"/>
        <n v="737986.0"/>
        <n v="26716.0"/>
        <n v="964852.0"/>
        <n v="1359461.0"/>
        <n v="114980.0"/>
        <n v="67177.0"/>
        <n v="131139.0"/>
        <n v="157992.0"/>
        <n v="288640.0"/>
        <n v="187461.0"/>
        <n v="437882.0"/>
        <n v="404899.0"/>
        <n v="775126.0"/>
        <n v="41569.0"/>
        <n v="4660673.0"/>
        <n v="116766.0"/>
        <n v="144000.0"/>
        <n v="2382360.0"/>
        <n v="3761771.0"/>
        <n v="146212.0"/>
        <n v="1307248.0"/>
        <n v="6205.0"/>
        <n v="309477.0"/>
        <n v="374963.0"/>
        <n v="4570701.0"/>
        <n v="50343.0"/>
        <n v="4664284.0"/>
        <n v="94260.0"/>
        <n v="108983.0"/>
        <n v="87900.0"/>
        <n v="1430980.0"/>
        <n v="1619373.0"/>
        <n v="705484.0"/>
        <n v="895980.0"/>
        <n v="399959.0"/>
        <n v="29938.0"/>
        <n v="2902679.0"/>
        <n v="179250.0"/>
        <n v="431862.0"/>
        <n v="426125.0"/>
        <n v="378600.0"/>
        <n v="305950.0"/>
        <n v="989971.0"/>
        <n v="191284.0"/>
        <n v="1.6720788E7"/>
        <n v="818460.0"/>
        <n v="356980.0"/>
        <n v="14284.0"/>
        <n v="2474600.0"/>
        <n v="454960.0"/>
        <n v="250994.0"/>
        <n v="534770.0"/>
        <n v="74590.0"/>
        <n v="314480.0"/>
        <n v="410980.0"/>
        <n v="912960.0"/>
        <n v="511331.0"/>
        <n v="397580.0"/>
        <n v="83981.0"/>
        <n v="170256.0"/>
        <n v="699990.0"/>
        <n v="742290.0"/>
        <n v="59976.0"/>
        <n v="235923.0"/>
        <n v="82900.0"/>
        <n v="104993.0"/>
        <n v="662312.0"/>
        <n v="968849.0"/>
        <n v="3995570.0"/>
        <n v="304640.0"/>
        <n v="859762.0"/>
        <n v="95993.0"/>
        <n v="66980.0"/>
        <n v="15676.0"/>
        <n v="1249990.0"/>
        <n v="1049949.0"/>
        <n v="2960256.0"/>
        <n v="1982124.0"/>
        <n v="108960.0"/>
        <n v="979980.0"/>
        <n v="653458.0"/>
        <n v="47840.0"/>
        <n v="140472.0"/>
        <n v="146255.0"/>
        <n v="2599689.0"/>
        <n v="690293.0"/>
        <n v="131600.0"/>
        <n v="15920.0"/>
        <n v="3307919.0"/>
        <n v="180095.0"/>
        <n v="915970.0"/>
        <n v="19999.0"/>
        <n v="511974.0"/>
        <n v="1024472.0"/>
        <n v="379407.0"/>
        <n v="396470.0"/>
        <n v="269310.0"/>
        <n v="538620.0"/>
        <n v="9790833.0"/>
        <n v="490255.0"/>
        <n v="308017.0"/>
        <n v="172744.0"/>
        <n v="757202.0"/>
        <n v="1079821.0"/>
        <n v="10392.0"/>
        <n v="184590.0"/>
        <n v="78990.0"/>
        <n v="699989.0"/>
        <n v="79734.0"/>
        <n v="85935.0"/>
        <n v="604960.0"/>
        <n v="12990.0"/>
        <n v="91024.0"/>
        <n v="108661.0"/>
        <n v="2164991.0"/>
        <n v="1499950.0"/>
        <n v="1060530.0"/>
        <n v="1519832.0"/>
        <n v="4640910.0"/>
        <n v="3427111.0"/>
        <n v="1780062.0"/>
        <n v="3694583.0"/>
        <n v="142410.0"/>
        <n v="15503.0"/>
        <n v="227135.0"/>
        <n v="1886870.0"/>
        <n v="1403970.0"/>
        <n v="135731.0"/>
        <n v="64980.0"/>
        <n v="45196.0"/>
        <n v="259984.0"/>
        <n v="162890.0"/>
        <n v="86746.0"/>
        <n v="1243506.0"/>
        <n v="4253.0"/>
        <n v="1114980.0"/>
        <n v="175980.0"/>
        <n v="405435.0"/>
        <n v="455838.0"/>
        <n v="427960.0"/>
        <n v="90370.0"/>
        <n v="6163.0"/>
        <n v="98990.0"/>
        <n v="56987.0"/>
        <n v="56989.0"/>
        <n v="14275.0"/>
        <n v="19890.0"/>
        <n v="32944.0"/>
        <n v="39998.0"/>
        <n v="266980.0"/>
        <n v="1359961.0"/>
        <n v="295980.0"/>
        <n v="556690.0"/>
        <n v="140980.0"/>
        <n v="178500.0"/>
        <n v="344963.0"/>
        <n v="167921.0"/>
        <n v="128890.0"/>
        <n v="287974.0"/>
        <n v="959973.0"/>
        <n v="1690000.0"/>
        <n v="919000.0"/>
        <n v="4845173.0"/>
        <n v="124852.0"/>
        <n v="253940.0"/>
        <n v="110000.0"/>
        <n v="1399960.0"/>
        <n v="754980.0"/>
        <n v="295760.0"/>
        <n v="9500.0"/>
        <n v="563970.0"/>
        <n v="972818.0"/>
        <n v="689900.0"/>
        <n v="547019.0"/>
        <n v="703837.0"/>
        <n v="3631042.0"/>
        <n v="3447382.0"/>
        <n v="64778.0"/>
        <n v="219980.0"/>
        <n v="294980.0"/>
        <n v="7968.0"/>
        <n v="3750.0"/>
        <n v="4916.0"/>
        <n v="419940.0"/>
        <n v="273431.0"/>
        <n v="1395.0"/>
        <n v="165984.0"/>
        <n v="374950.0"/>
        <n v="261108.0"/>
        <n v="101992.0"/>
        <n v="21192.0"/>
        <n v="392974.0"/>
        <n v="466626.0"/>
        <n v="177467.0"/>
        <n v="143435.0"/>
        <n v="10541.0"/>
        <n v="15612.0"/>
        <n v="11500.0"/>
        <n v="119984.0"/>
        <n v="191024.0"/>
        <n v="89531.0"/>
        <n v="296982.0"/>
        <n v="43176.0"/>
        <n v="201980.0"/>
        <n v="7151166.0"/>
        <n v="344229.0"/>
        <n v="50331.0"/>
        <n v="4972.0"/>
        <n v="785947.0"/>
        <n v="339959.0"/>
        <n v="1297953.0"/>
        <n v="559463.0"/>
        <n v="1329990.0"/>
        <n v="654980.0"/>
        <n v="594980.0"/>
        <n v="1040402.0"/>
        <n v="8687000.0"/>
        <n v="5252.0"/>
        <n v="14990.0"/>
        <n v="31990.0"/>
        <n v="264970.0"/>
        <n v="37301.0"/>
        <n v="211960.0"/>
        <n v="143654.0"/>
        <n v="61980.0"/>
        <n v="365494.0"/>
        <n v="431974.0"/>
        <n v="1119980.0"/>
        <n v="6990001.0"/>
        <n v="189980.0"/>
        <n v="191174.0"/>
        <n v="557288.0"/>
        <n v="220000.0"/>
        <n v="106089.0"/>
        <n v="196500.0"/>
        <n v="116620.0"/>
        <n v="79897.0"/>
        <n v="181720.0"/>
        <n v="3798367.0"/>
        <n v="631610.0"/>
        <n v="467800.0"/>
        <n v="6120.0"/>
        <n v="201750.0"/>
        <n v="1.2156337E7"/>
        <n v="256144.0"/>
        <n v="37871.0"/>
        <n v="417762.0"/>
        <n v="73120.0"/>
        <n v="208900.0"/>
        <n v="408800.0"/>
        <n v="7872978.0"/>
        <n v="342500.0"/>
        <n v="3229804.0"/>
        <n v="4474480.0"/>
        <n v="462201.0"/>
        <n v="277980.0"/>
        <n v="4218365.0"/>
        <n v="701609.0"/>
        <n v="201241.0"/>
        <n v="401560.0"/>
        <n v="354940.0"/>
        <n v="93446.0"/>
        <n v="215601.0"/>
        <n v="73367.0"/>
        <n v="319981.0"/>
        <n v="163980.0"/>
        <n v="19980.0"/>
        <n v="291982.0"/>
        <n v="240960.0"/>
        <n v="3475.0"/>
        <n v="1404970.0"/>
        <n v="435980.0"/>
        <n v="427161.0"/>
        <n v="600789.0"/>
        <n v="288960.0"/>
        <n v="207811.0"/>
        <n v="699345.0"/>
        <n v="100079.0"/>
        <n v="31220.0"/>
        <n v="244686.0"/>
        <n v="366996.0"/>
        <n v="10689.0"/>
        <n v="329950.0"/>
        <n v="5030.0"/>
        <n v="3.5764013E7"/>
        <n v="2338.0"/>
        <n v="159.0"/>
        <n v="1099980.0"/>
        <n v="480980.0"/>
        <n v="618980.0"/>
        <n v="193900.0"/>
        <n v="383800.0"/>
        <n v="207900.0"/>
        <n v="537526.0"/>
        <n v="1216.0"/>
        <n v="623968.0"/>
        <n v="89608.0"/>
        <n v="1463970.0"/>
        <n v="299940.0"/>
        <n v="2082500.0"/>
        <n v="59360.0"/>
        <n v="271979.0"/>
        <n v="1504980.0"/>
        <n v="7111.0"/>
        <n v="30169.0"/>
        <n v="1010970.0"/>
        <n v="603960.0"/>
        <n v="73430.0"/>
        <n v="869966.0"/>
        <n v="930800.0"/>
      </sharedItems>
    </cacheField>
    <cacheField name=" Diferencia " numFmtId="164">
      <sharedItems containsSemiMixedTypes="0" containsString="0"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0.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786481.0"/>
        <n v="-2109124.0"/>
        <n v="-152171.0"/>
        <n v="-949981.0"/>
        <n v="-52976.0"/>
        <n v="-799991.0"/>
        <n v="-43218.0"/>
        <n v="-41495.0"/>
        <n v="-399992.0"/>
        <n v="-172484.0"/>
        <n v="-764473.0"/>
        <n v="-116984.0"/>
        <n v="-239985.0"/>
        <n v="-1419577.0"/>
        <n v="-709990.0"/>
        <n v="-54059.0"/>
        <n v="-1195950.0"/>
        <n v="-183765.0"/>
        <n v="-1.2540448E7"/>
        <n v="-361795.0"/>
        <n v="-799989.0"/>
        <n v="-1604080.0"/>
        <n v="-211445.0"/>
        <n v="-134772.0"/>
        <n v="-563999.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192090.0"/>
        <n v="-149955.0"/>
        <n v="-251949.0"/>
        <n v="-1040851.0"/>
        <n v="-294934.0"/>
        <n v="-1019906.0"/>
        <n v="-983952.0"/>
        <n v="-61147.0"/>
        <n v="-17583.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1.0"/>
        <n v="-545948.0"/>
        <n v="-589467.0"/>
        <n v="589467.0"/>
        <n v="-420615.0"/>
        <n v="-759980.0"/>
        <n v="-202975.0"/>
        <n v="-420824.0"/>
        <n v="-399980.0"/>
        <n v="-484500.0"/>
        <n v="-224970.0"/>
        <n v="-17592.0"/>
        <n v="399980.0"/>
        <n v="-799980.0"/>
        <n v="-170181.0"/>
        <n v="-213081.0"/>
        <n v="-1099950.0"/>
        <n v="-2391526.0"/>
        <n v="-99960.0"/>
        <n v="-156811.0"/>
        <n v="-77350.0"/>
        <n v="-800012.0"/>
        <n v="-310967.0"/>
        <n v="-1885555.0"/>
        <n v="-1398715.0"/>
        <n v="-97482.0"/>
        <n v="-1539980.0"/>
        <n v="-397392.0"/>
        <n v="397392.0"/>
        <n v="-779850.0"/>
        <n v="-353870.0"/>
        <n v="-362743.0"/>
        <n v="-3152565.0"/>
        <n v="-431775.0"/>
        <n v="-1139990.0"/>
        <n v="-741726.0"/>
        <n v="-124913.0"/>
        <n v="-1099990.0"/>
        <n v="-2296117.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647049.0"/>
        <n v="-568888.0"/>
        <n v="-501090.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87984.0"/>
        <n v="-1087185.0"/>
        <n v="-2686.0"/>
        <n v="-483910.0"/>
        <n v="-679990.0"/>
        <n v="-129990.0"/>
        <n v="-285600.0"/>
        <n v="-331980.0"/>
        <n v="-184976.0"/>
        <n v="-3599970.0"/>
        <n v="-2261000.0"/>
        <n v="-1519960.0"/>
        <n v="-181602.0"/>
        <n v="-899051.0"/>
        <n v="-1200960.0"/>
        <n v="-92990.0"/>
        <n v="-960372.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3935975.0"/>
        <n v="-453859.0"/>
        <n v="-1780718.0"/>
        <n v="-71983.0"/>
        <n v="-18900.0"/>
        <n v="-57584.0"/>
        <n v="1780718.0"/>
        <n v="-215992.0"/>
        <n v="-47983.0"/>
        <n v="-7003.0"/>
        <n v="45020.0"/>
        <n v="-399008.0"/>
        <n v="-979971.0"/>
        <n v="264.0"/>
        <n v="423.0"/>
        <n v="-1547000.0"/>
        <n v="-940140.0"/>
        <n v="-489656.0"/>
        <n v="-768697.0"/>
        <n v="-294970.0"/>
        <n v="-19199.0"/>
        <n v="-39999.0"/>
        <n v="-1991976.0"/>
        <n v="-2459970.0"/>
        <n v="-76160.0"/>
        <n v="-420930.0"/>
        <n v="1320900.0"/>
        <n v="-579991.0"/>
        <n v="-27245.0"/>
        <n v="-141693.0"/>
        <n v="-46648.0"/>
        <n v="-1279991.0"/>
        <n v="-94367.0"/>
        <n v="-159984.0"/>
        <n v="201952.0"/>
        <n v="-6337.0"/>
        <n v="-5399920.0"/>
        <n v="-1679.0"/>
        <n v="-191985.0"/>
        <n v="-233240.0"/>
        <n v="-71509.0"/>
        <n v="-593233.0"/>
        <n v="-1028088.0"/>
        <n v="-816398.0"/>
        <n v="-57602.0"/>
        <n v="57602.0"/>
        <n v="-2351415.0"/>
        <n v="2351415.0"/>
        <n v="-39566.0"/>
        <n v="-2560306.0"/>
        <n v="-79566.0"/>
        <n v="-895970.0"/>
        <n v="-425639.0"/>
        <n v="-2385212.0"/>
        <n v="-1557118.0"/>
        <n v="-133754.0"/>
        <n v="-180680.0"/>
        <n v="-333545.0"/>
        <n v="-10.0"/>
        <n v="-134081.0"/>
        <n v="-8672927.0"/>
        <n v="-143625.0"/>
        <n v="-27986.0"/>
        <n v="-387903.0"/>
        <n v="-171184.0"/>
        <n v="-431984.0"/>
        <n v="-1843776.0"/>
        <n v="-7079880.0"/>
        <n v="253.0"/>
        <n v="-2003.0"/>
        <n v="-1059624.0"/>
        <n v="-92527.0"/>
        <n v="-128511.0"/>
        <n v="-327508.0"/>
        <n v="-318285.0"/>
        <n v="-361219.0"/>
        <n v="-638907.0"/>
        <n v="-2068426.0"/>
        <n v="-169970.0"/>
        <n v="-426020.0"/>
        <n v="-990336.0"/>
        <n v="-30841.0"/>
        <n v="-1.3769849E7"/>
        <n v="-537985.0"/>
        <n v="-228990.0"/>
        <n v="-137569.0"/>
        <n v="-71781.0"/>
        <n v="-1285301.0"/>
        <n v="-28428.0"/>
        <n v="-944885.0"/>
        <n v="-506816.0"/>
        <n v="-74993.0"/>
        <n v="-2209950.0"/>
        <n v="-1919839.0"/>
        <n v="-206460.0"/>
        <n v="-97747.0"/>
        <n v="2741505.0"/>
        <n v="-5052633.0"/>
        <n v="-895984.0"/>
        <n v="-5199960.0"/>
        <n v="-93555.0"/>
        <n v="-2839252.0"/>
        <n v="-117067.0"/>
        <n v="-2624485.0"/>
        <n v="-340836.0"/>
        <n v="-452200.0"/>
        <n v="-874828.0"/>
        <n v="-662179.0"/>
        <n v="-1046468.0"/>
        <n v="-2693.0"/>
        <n v="-164025.0"/>
        <n v="-342368.0"/>
        <n v="-2124150.0"/>
        <n v="-1121448.0"/>
        <n v="-629086.0"/>
        <n v="-2479910.0"/>
        <n v="-171360.0"/>
        <n v="-135510.0"/>
        <n v="-51992.0"/>
        <n v="-10160.0"/>
        <n v="-10990.0"/>
        <n v="-2031858.0"/>
        <n v="-47600.0"/>
        <n v="-319967.0"/>
        <n v="-162867.0"/>
        <n v="386.0"/>
        <n v="-902897.0"/>
        <n v="-399700.0"/>
        <n v="-1499980.0"/>
        <n v="-199999.0"/>
        <n v="-390739.0"/>
        <n v="-759194.0"/>
        <n v="-4139940.0"/>
        <n v="-195935.0"/>
        <n v="-5280000.0"/>
        <n v="-1760000.0"/>
        <n v="40.0"/>
        <n v="-851278.0"/>
        <n v="-1486800.0"/>
        <n v="-1499935.0"/>
        <n v="-8201.0"/>
        <n v="-629530.0"/>
        <n v="-494397.0"/>
        <n v="-329509.0"/>
        <n v="-139984.0"/>
        <n v="-1780040.0"/>
        <n v="-251996.0"/>
        <n v="-418342.0"/>
        <n v="-671972.0"/>
        <n v="-2.61681E7"/>
        <n v="-2241729.0"/>
        <n v="-249305.0"/>
        <n v="-5089930.0"/>
        <n v="-229551.0"/>
        <n v="-1368500.0"/>
        <n v="-309967.0"/>
        <n v="-641088.0"/>
        <n v="-40145.0"/>
        <n v="-201740.0"/>
        <n v="-549990.0"/>
        <n v="-1089384.0"/>
        <n v="-273700.0"/>
        <n v="-489075.0"/>
        <n v="-38080.0"/>
        <n v="-144560.0"/>
        <n v="-658982.0"/>
        <n v="-229999.0"/>
        <n v="-235117.0"/>
        <n v="-1855986.0"/>
        <n v="-9.9158291E7"/>
        <n v="-2601581.0"/>
        <n v="9.9158291E7"/>
        <n v="-5859921.0"/>
        <n v="-327373.0"/>
        <n v="-674844.0"/>
        <n v="-331954.0"/>
        <n v="-254092.0"/>
        <n v="-77124.0"/>
        <n v="-2035060.0"/>
        <n v="2035060.0"/>
        <n v="519.0"/>
        <n v="-513310.0"/>
        <n v="-2599980.0"/>
        <n v="-95966.0"/>
        <n v="-140363.0"/>
        <n v="-4070120.0"/>
        <n v="-9770.0"/>
        <n v="-1.2269847E7"/>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351726.0"/>
        <n v="-3964748.0"/>
        <n v="-397748.0"/>
        <n v="-1764306.0"/>
        <n v="-19577.0"/>
        <n v="-1117344.0"/>
        <n v="-839975.0"/>
        <n v="-345927.0"/>
        <n v="-1689174.0"/>
        <n v="-1.0609829E7"/>
        <n v="-1181643.0"/>
        <n v="-3316074.0"/>
        <n v="-571200.0"/>
        <n v="-500000.0"/>
        <n v="500000.0"/>
        <n v="-2559983.0"/>
        <n v="-20706.0"/>
        <n v="-3999920.0"/>
        <n v="-3798520.0"/>
        <n v="-4604590.0"/>
        <n v="-1113.0"/>
        <n v="-453309.0"/>
        <n v="-305654.0"/>
        <n v="-827234.0"/>
        <n v="-3270979.0"/>
        <n v="-1475000.0"/>
        <n v="-254660.0"/>
        <n v="-3305603.0"/>
        <n v="-1138488.0"/>
        <n v="-305134.0"/>
        <n v="-724800.0"/>
        <n v="-374986.0"/>
        <n v="-414175.0"/>
        <n v="-766132.0"/>
        <n v="-5747700.0"/>
        <n v="-2.166422E7"/>
        <n v="-2585092.0"/>
        <n v="-772334.0"/>
        <n v="-98937.0"/>
        <n v="-589050.0"/>
        <n v="-1175944.0"/>
        <n v="-2990000.0"/>
        <n v="-59976.0"/>
        <n v="-5057500.0"/>
        <n v="-2465353.0"/>
        <n v="-3013180.0"/>
        <n v="-3783634.0"/>
        <n v="-3.4514624E7"/>
        <n v="-139944.0"/>
        <n v="-1415.0"/>
        <n v="-2672980.0"/>
        <n v="-1924410.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13165.0"/>
        <n v="-2774912.0"/>
        <n v="-13592.0"/>
        <n v="-558110.0"/>
        <n v="-478036.0"/>
        <n v="-1092901.0"/>
        <n v="-65890.0"/>
        <n v="-169932.0"/>
        <n v="-2319920.0"/>
        <n v="-71924.0"/>
        <n v="-1096476.0"/>
        <n v="-6714137.0"/>
        <n v="1092901.0"/>
        <n v="-2365.0"/>
        <n v="2319920.0"/>
        <n v="-543355.0"/>
        <n v="-1019955.0"/>
        <n v="-2650445.0"/>
        <n v="-1070000.0"/>
        <n v="-202776.0"/>
        <n v="-193054.0"/>
        <n v="-383418.0"/>
        <n v="-807817.0"/>
        <n v="-1535871.0"/>
        <n v="-3763273.0"/>
        <n v="-934011.0"/>
        <n v="-2969268.0"/>
        <n v="-1315652.0"/>
        <n v="-3856.0"/>
        <n v="-1.930384E7"/>
        <n v="-4633384.0"/>
        <n v="-1026120.0"/>
        <n v="-1.149E7"/>
        <n v="-2729860.0"/>
        <n v="-9990000.0"/>
        <n v="-16313.0"/>
        <n v="-1.1832991E7"/>
        <n v="-951942.0"/>
        <n v="-11.0"/>
        <n v="36.0"/>
        <n v="-386443.0"/>
        <n v="-6474553.0"/>
        <n v="-271.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244970.0"/>
        <n v="-1282307.0"/>
        <n v="-95200.0"/>
        <n v="-551980.0"/>
        <n v="-1343976.0"/>
        <n v="-1310.0"/>
        <n v="-32846.0"/>
        <n v="-759935.0"/>
        <n v="-972447.0"/>
        <n v="-420381.0"/>
        <n v="-547400.0"/>
        <n v="-63903.0"/>
        <n v="-2016149.0"/>
        <n v="1.149E7"/>
        <n v="9990000.0"/>
        <n v="-1630300.0"/>
        <n v="-950600.0"/>
        <n v="-659932.0"/>
        <n v="-971577.0"/>
        <n v="-977472.0"/>
        <n v="-62980.0"/>
        <n v="-1106921.0"/>
        <n v="-225799.0"/>
        <n v="-3375.0"/>
        <n v="-14000.0"/>
        <n v="-443094.0"/>
        <n v="-71400.0"/>
        <n v="331980.0"/>
        <n v="-1804940.0"/>
        <n v="-7199940.0"/>
        <n v="-5020277.0"/>
        <n v="1699990.0"/>
        <n v="-1589970.0"/>
        <n v="-2999960.0"/>
        <n v="-121770.0"/>
        <n v="-1423847.0"/>
        <n v="-899907.0"/>
        <n v="1423847.0"/>
        <n v="-378159.0"/>
        <n v="-2584086.0"/>
        <n v="-2803601.0"/>
        <n v="-458979.0"/>
        <n v="-2305644.0"/>
        <n v="-629980.0"/>
        <n v="-683950.0"/>
        <n v="-2789969.0"/>
        <n v="-163377.0"/>
        <n v="-295617.0"/>
        <n v="-5771755.0"/>
        <n v="-8838.0"/>
        <n v="-719200.0"/>
        <n v="-2914727.0"/>
        <n v="-9206611.0"/>
        <n v="-443980.0"/>
        <n v="-772980.0"/>
        <n v="-1847261.0"/>
        <n v="-58500.0"/>
        <n v="-361912.0"/>
        <n v="-704480.0"/>
        <n v="-43771.0"/>
        <n v="-530450.0"/>
        <n v="-299899.0"/>
        <n v="-972768.0"/>
        <n v="-506650.0"/>
        <n v="-121596.0"/>
        <n v="-31981.0"/>
        <n v="-401030.0"/>
        <n v="-2119552.0"/>
        <n v="-276461.0"/>
        <n v="-2843102.0"/>
        <n v="-1111428.0"/>
        <n v="-133280.0"/>
        <n v="-102340.0"/>
        <n v="-64318.0"/>
        <n v="-130279.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1840711.0"/>
        <n v="-2249970.0"/>
        <n v="-817980.0"/>
        <n v="-61565.0"/>
        <n v="-75565.0"/>
        <n v="-324275.0"/>
        <n v="-5040362.0"/>
        <n v="-46980.0"/>
        <n v="-158761.0"/>
        <n v="-143980.0"/>
        <n v="-144980.0"/>
        <n v="-404600.0"/>
        <n v="-30024.0"/>
        <n v="-85442.0"/>
        <n v="-116007.0"/>
        <n v="-1018541.0"/>
        <n v="-849990.0"/>
        <n v="-412894.0"/>
        <n v="-40456.0"/>
        <n v="40456.0"/>
        <n v="-2013371.0"/>
        <n v="2013371.0"/>
        <n v="-280840.0"/>
        <n v="2.0"/>
        <n v="849990.0"/>
        <n v="-2092511.0"/>
        <n v="-2428007.0"/>
        <n v="-71024.0"/>
        <n v="-230826.0"/>
        <n v="-111984.0"/>
        <n v="-1003369.0"/>
        <n v="-481309.0"/>
        <n v="-10700.0"/>
        <n v="-199980.0"/>
        <n v="-273980.0"/>
        <n v="660.0"/>
        <n v="-298590.0"/>
        <n v="-5090507.0"/>
        <n v="-291980.0"/>
        <n v="-3305100.0"/>
        <n v="-1249990.0"/>
        <n v="-165466.0"/>
        <n v="-973932.0"/>
        <n v="-3919960.0"/>
        <n v="-296980.0"/>
        <n v="-722785.0"/>
        <n v="-73990.0"/>
        <n v="-329980.0"/>
        <n v="-887927.0"/>
        <n v="-760980.0"/>
        <n v="-70100.0"/>
        <n v="-999990.0"/>
        <n v="-468773.0"/>
        <n v="-899990.0"/>
        <n v="-396489.0"/>
        <n v="-620620.0"/>
        <n v="-955919.0"/>
        <n v="-2404349.0"/>
        <n v="-336980.0"/>
        <n v="-1021089.0"/>
        <n v="-1503970.0"/>
        <n v="-515980.0"/>
        <n v="-1409100.0"/>
        <n v="-1397001.0"/>
        <n v="-550508.0"/>
        <n v="-1117180.0"/>
        <n v="-656800.0"/>
        <n v="-785400.0"/>
        <n v="-843980.0"/>
        <n v="-1154300.0"/>
        <n v="-902204.0"/>
        <n v="-15756.0"/>
        <n v="-449990.0"/>
        <n v="-382190.0"/>
        <n v="-1909950.0"/>
        <n v="-1290.0"/>
        <n v="-496370.0"/>
        <n v="-225391.0"/>
        <n v="-63036.0"/>
        <n v="-62471.0"/>
        <n v="-2173906.0"/>
        <n v="-1149990.0"/>
        <n v="-1732490.0"/>
        <n v="-6210610.0"/>
        <n v="-43166.0"/>
        <n v="-794980.0"/>
        <n v="38080.0"/>
        <n v="-229263.0"/>
        <n v="-955764.0"/>
        <n v="-35700.0"/>
        <n v="-20230.0"/>
        <n v="-328374.0"/>
        <n v="-112968.0"/>
        <n v="-387942.0"/>
        <n v="-1306.0"/>
        <n v="-87390.0"/>
        <n v="-575895.0"/>
        <n v="-205611.0"/>
        <n v="-178144.0"/>
        <n v="-39700.0"/>
        <n v="-77408.0"/>
        <n v="-73278.0"/>
        <n v="-112500.0"/>
        <n v="-136980.0"/>
        <n v="-48980.0"/>
        <n v="-634980.0"/>
        <n v="-254160.0"/>
        <n v="-363533.0"/>
        <n v="-191980.0"/>
        <n v="-419552.0"/>
        <n v="-602100.0"/>
        <n v="-343980.0"/>
        <n v="-460720.0"/>
        <n v="-270522.0"/>
        <n v="-13841.0"/>
        <n v="-119990.0"/>
        <n v="-18681.0"/>
        <n v="-16126.0"/>
        <n v="-5310830.0"/>
        <n v="-1315693.0"/>
        <n v="-504882.0"/>
        <n v="-636980.0"/>
        <n v="-35980.0"/>
        <n v="314.0"/>
        <n v="307.0"/>
        <n v="-107671.0"/>
        <n v="-171960.0"/>
        <n v="-36089.0"/>
        <n v="-4399961.0"/>
        <n v="-205678.0"/>
        <n v="-338291.0"/>
        <n v="-20792.0"/>
        <n v="36089.0"/>
        <n v="-257040.0"/>
        <n v="-5021800.0"/>
        <n v="-152320.0"/>
        <n v="-33023.0"/>
        <n v="-248246.0"/>
        <n v="-4654671.0"/>
        <n v="-17850.0"/>
        <n v="-856800.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3892.0"/>
        <n v="-718883.0"/>
        <n v="-349989.0"/>
        <n v="96.0"/>
        <n v="-511969.0"/>
        <n v="-1283000.0"/>
        <n v="-300182.0"/>
        <n v="-4094947.0"/>
        <n v="-304640.0"/>
        <n v="-2883206.0"/>
        <n v="-46003.0"/>
        <n v="-458900.0"/>
        <n v="-51961.0"/>
        <n v="51961.0"/>
        <n v="-1.1877314E7"/>
        <n v="-676206.0"/>
        <n v="-507868.0"/>
        <n v="-869970.0"/>
        <n v="-157706.0"/>
        <n v="-304778.0"/>
        <n v="-9738.0"/>
        <n v="-1999200.0"/>
        <n v="-3045425.0"/>
        <n v="-2974462.0"/>
        <n v="-6579941.0"/>
        <n v="-12380.0"/>
        <n v="-496980.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104058.0"/>
        <n v="-129147.0"/>
        <n v="-399469.0"/>
        <n v="-690333.0"/>
        <n v="-56228.0"/>
        <n v="-195800.0"/>
        <n v="-272759.0"/>
        <n v="-2749970.0"/>
        <n v="-483142.0"/>
        <n v="214200.0"/>
        <n v="-5998.0"/>
        <n v="-2338965.0"/>
        <n v="-1359920.0"/>
        <n v="-37227.0"/>
        <n v="-127958.0"/>
        <n v="-422100.0"/>
        <n v="-100229.0"/>
        <n v="-537785.0"/>
        <n v="-231992.0"/>
        <n v="-527980.0"/>
        <n v="-327977.0"/>
        <n v="-189910.0"/>
        <n v="-806.0"/>
        <n v="-770368.0"/>
        <n v="-285898.0"/>
        <n v="-895000.0"/>
        <n v="-1035976.0"/>
        <n v="-2199000.0"/>
        <n v="-176001.0"/>
        <n v="-967979.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241100.0"/>
        <n v="-2419370.0"/>
        <n v="-950881.0"/>
        <n v="-702788.0"/>
        <n v="-395032.0"/>
        <n v="-239454.0"/>
        <n v="-501686.0"/>
        <n v="-19290.0"/>
        <n v="2299000.0"/>
        <n v="-704158.0"/>
        <n v="-448219.0"/>
        <n v="-712491.0"/>
        <n v="-150000.0"/>
        <n v="-3795087.0"/>
        <n v="-11369.0"/>
        <n v="-5519949.0"/>
        <n v="-223968.0"/>
        <n v="-261951.0"/>
        <n v="-42990.0"/>
        <n v="-1678000.0"/>
        <n v="-1329981.0"/>
        <n v="-237491.0"/>
        <n v="1329981.0"/>
        <n v="237490.0"/>
        <n v="-41759.0"/>
        <n v="-1.0"/>
        <n v="-225329.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99014.0"/>
        <n v="-1119980.0"/>
        <n v="-403980.0"/>
        <n v="-294990.0"/>
        <n v="-3280450.0"/>
        <n v="-1200471.0"/>
        <n v="-74080.0"/>
        <n v="294990.0"/>
        <n v="-1154517.0"/>
        <n v="140230.0"/>
        <n v="3406900.0"/>
        <n v="-2151712.0"/>
        <n v="2151712.0"/>
        <n v="-2159501.0"/>
        <n v="-1633614.0"/>
        <n v="-300768.0"/>
        <n v="-311212.0"/>
        <n v="-175858.0"/>
        <n v="39606.0"/>
        <n v="-617574.0"/>
        <n v="-1999979.0"/>
        <n v="-1073591.0"/>
        <n v="-325943.0"/>
        <n v="-229990.0"/>
        <n v="-109991.0"/>
        <n v="-959000.0"/>
        <n v="-477969.0"/>
        <n v="477970.0"/>
        <n v="-24000.0"/>
        <n v="-1311006.0"/>
        <n v="-50520.0"/>
        <n v="-239960.0"/>
        <n v="-206821.0"/>
        <n v="-39606.0"/>
        <n v="-222793.0"/>
        <n v="-5249991.0"/>
        <n v="-1542070.0"/>
        <n v="-3084141.0"/>
        <n v="-1053150.0"/>
        <n v="-205568.0"/>
        <n v="-709980.0"/>
        <n v="709980.0"/>
        <n v="-156542.0"/>
        <n v="-10906.0"/>
        <n v="-45458.0"/>
        <n v="-2261007.0"/>
        <n v="-1430913.0"/>
        <n v="-4827001.0"/>
        <n v="-1048325.0"/>
        <n v="-321592.0"/>
        <n v="-672536.0"/>
        <n v="-975562.0"/>
        <n v="-4626211.0"/>
        <n v="-181960.0"/>
        <n v="-2069949.0"/>
        <n v="2069950.0"/>
        <n v="724112.0"/>
        <n v="-5751381.0"/>
        <n v="-135992.0"/>
        <n v="-59991.0"/>
        <n v="-89993.0"/>
        <n v="-8687.0"/>
        <n v="-1113970.0"/>
        <n v="-137842.0"/>
        <n v="-195453.0"/>
        <n v="-2753449.0"/>
        <n v="-2399950.0"/>
        <n v="-1250016.0"/>
        <n v="-128639.0"/>
        <n v="-217215.0"/>
        <n v="-207448.0"/>
        <n v="-6780301.0"/>
        <n v="-152946.0"/>
        <n v="-1029990.0"/>
        <n v="-150842.0"/>
        <n v="-61759.0"/>
        <n v="-32969.0"/>
        <n v="-453833.0"/>
        <n v="-94423.0"/>
        <n v="-2020111.0"/>
        <n v="-2299980.0"/>
        <n v="-414979.0"/>
        <n v="-1595143.0"/>
        <n v="-528999.0"/>
        <n v="-4357452.0"/>
        <n v="-1565426.0"/>
        <n v="-323934.0"/>
        <n v="-276001.0"/>
        <n v="-1913155.0"/>
        <n v="1316.0"/>
        <n v="-7674710.0"/>
        <n v="-78190.0"/>
        <n v="-2490000.0"/>
        <n v="-1467995.0"/>
        <n v="-80293.0"/>
        <n v="-1400299.0"/>
        <n v="-349777.0"/>
        <n v="-2974923.0"/>
        <n v="-404481.0"/>
        <n v="-799918.0"/>
        <n v="-235620.0"/>
        <n v="-635980.0"/>
        <n v="-809200.0"/>
        <n v="-867109.0"/>
        <n v="-343852.0"/>
        <n v="-221492.0"/>
        <n v="221492.0"/>
        <n v="-938067.0"/>
        <n v="-839000.0"/>
        <n v="-3640.0"/>
        <n v="-251739.0"/>
        <n v="-529990.0"/>
        <n v="-439990.0"/>
        <n v="-172312.0"/>
        <n v="-760236.0"/>
        <n v="-437326.0"/>
        <n v="-4860450.0"/>
        <n v="-112689.0"/>
        <n v="-2158597.0"/>
        <n v="-3480526.0"/>
        <n v="-1.0167761E7"/>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1199958.0"/>
        <n v="-225990.0"/>
        <n v="-609890.0"/>
        <n v="-3915160.0"/>
        <n v="-564967.0"/>
        <n v="-2705911.0"/>
        <n v="2705911.0"/>
        <n v="-23955.0"/>
        <n v="-355470.0"/>
        <n v="-1095798.0"/>
        <n v="-979096.0"/>
        <n v="-739802.0"/>
        <n v="-19990.0"/>
        <n v="-64980.0"/>
        <n v="-328003.0"/>
        <n v="-4378500.0"/>
        <n v="-3726857.0"/>
        <n v="-419174.0"/>
        <n v="-41890.0"/>
        <n v="-549989.0"/>
        <n v="549989.0"/>
        <n v="-86960.0"/>
        <n v="174900.0"/>
        <n v="-171930.0"/>
        <n v="-149071.0"/>
        <n v="-124970.0"/>
        <n v="-1709970.0"/>
        <n v="-659989.0"/>
        <n v="-959990.0"/>
        <n v="-191962.0"/>
        <n v="916300.0"/>
        <n v="-111119.0"/>
        <n v="-105315.0"/>
        <n v="-3815641.0"/>
        <n v="-3659960.0"/>
        <n v="341.0"/>
        <n v="-264738.0"/>
        <n v="-458920.0"/>
        <n v="599900.0"/>
        <n v="-186452.0"/>
        <n v="9990.0"/>
        <n v="-695.0"/>
        <n v="-3410.0"/>
        <n v="-4366260.0"/>
        <n v="-464430.0"/>
        <n v="-3318379.0"/>
        <n v="-189989.0"/>
        <n v="251739.0"/>
        <n v="-519067.0"/>
        <n v="-804980.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226622.0"/>
        <n v="-14328.0"/>
        <n v="-529981.0"/>
        <n v="-499464.0"/>
        <n v="-669990.0"/>
        <n v="-2429970.0"/>
        <n v="-1087990.0"/>
        <n v="-239000.0"/>
        <n v="-123980.0"/>
        <n v="-51591.0"/>
        <n v="-391030.0"/>
        <n v="-686200.0"/>
        <n v="-423801.0"/>
        <n v="-45000.0"/>
        <n v="-16990.0"/>
        <n v="29990.0"/>
        <n v="-68980.0"/>
        <n v="-126021.0"/>
        <n v="-94790.0"/>
        <n v="-274700.0"/>
        <n v="239000.0"/>
        <n v="-118983.0"/>
        <n v="-198989.0"/>
        <n v="-397980.0"/>
        <n v="-387984.0"/>
        <n v="-271320.0"/>
        <n v="17385.0"/>
        <n v="397980.0"/>
        <n v="-956471.0"/>
        <n v="-302201.0"/>
        <n v="-227626.0"/>
        <n v="29832.0"/>
        <n v="-1332324.0"/>
        <n v="-1406370.0"/>
        <n v="-606194.0"/>
        <n v="6725.0"/>
        <n v="1414482.0"/>
        <n v="-1.1676994E8"/>
        <n v="-314990.0"/>
        <n v="-119977.0"/>
        <n v="-2523971.0"/>
        <n v="-175676.0"/>
        <n v="-132970.0"/>
        <n v="-44980.0"/>
        <n v="-1376430.0"/>
        <n v="1376430.0"/>
        <n v="-134961.0"/>
        <n v="-124990.0"/>
        <n v="-883980.0"/>
        <n v="-445981.0"/>
        <n v="-2299210.0"/>
        <n v="-71500.0"/>
        <n v="-256350.0"/>
        <n v="-187990.0"/>
        <n v="41860.0"/>
        <n v="-9133.0"/>
        <n v="-305980.0"/>
        <n v="-266560.0"/>
        <n v="-642354.0"/>
        <n v="-26900.0"/>
        <n v="-284900.0"/>
        <n v="-999517.0"/>
        <n v="-73980.0"/>
        <n v="-198540.0"/>
        <n v="-140375.0"/>
        <n v="-280721.0"/>
        <n v="-2112.0"/>
        <n v="-2793406.0"/>
        <n v="-321603.0"/>
        <n v="-4336489.0"/>
        <n v="45276.0"/>
        <n v="-122928.0"/>
        <n v="-43550.0"/>
        <n v="-2029619.0"/>
        <n v="-1336340.0"/>
        <n v="-411700.0"/>
        <n v="-47675.0"/>
        <n v="-40734.0"/>
        <n v="-155176.0"/>
        <n v="-395173.0"/>
        <n v="198540.0"/>
        <n v="-91242.0"/>
        <n v="-345980.0"/>
        <n v="-246360.0"/>
        <n v="-601769.0"/>
        <n v="-1396104.0"/>
        <n v="-12509.0"/>
        <n v="-6819910.0"/>
        <n v="-37500.0"/>
        <n v="-979990.0"/>
        <n v="979990.0"/>
        <n v="-266268.0"/>
        <n v="-107100.0"/>
        <n v="294.0"/>
        <n v="-354980.0"/>
        <n v="561651.0"/>
        <n v="-295980.0"/>
        <n v="305980.0"/>
        <n v="-411143.0"/>
        <n v="-845863.0"/>
        <n v="-771118.0"/>
        <n v="-434160.0"/>
        <n v="-163980.0"/>
        <n v="-309108.0"/>
        <n v="266268.0"/>
        <n v="-146770.0"/>
        <n v="-227892.0"/>
        <n v="-607659.0"/>
        <n v="-665786.0"/>
        <n v="-238000.0"/>
        <n v="-136850.0"/>
        <n v="136850.0"/>
        <n v="-544163.0"/>
        <n v="-90021.0"/>
        <n v="-595133.0"/>
        <n v="-1539960.0"/>
        <n v="-418609.0"/>
        <n v="-1484637.0"/>
        <n v="1484637.0"/>
        <n v="325783.0"/>
        <n v="175907.0"/>
        <n v="-335980.0"/>
        <n v="-674700.0"/>
        <n v="-75056.0"/>
        <n v="-183177.0"/>
        <n v="-442211.0"/>
        <n v="-8489.0"/>
        <n v="-154360.0"/>
        <n v="-121380.0"/>
        <n v="-5040.0"/>
        <n v="-2490882.0"/>
        <n v="2490882.0"/>
        <n v="-31950.0"/>
        <n v="-27730.0"/>
        <n v="-101150.0"/>
        <n v="-20990.0"/>
        <n v="-152796.0"/>
        <n v="-93945.0"/>
        <n v="183177.0"/>
        <n v="-460000.0"/>
        <n v="66.0"/>
        <n v="-641796.0"/>
        <n v="-98792.0"/>
        <n v="-222200.0"/>
        <n v="-178474.0"/>
        <n v="-140420.0"/>
        <n v="171845.0"/>
        <n v="-132898.0"/>
        <n v="-566440.0"/>
        <n v="-2249979.0"/>
        <n v="-17961.0"/>
        <n v="-909876.0"/>
        <n v="-330177.0"/>
        <n v="-1029250.0"/>
        <n v="-489970.0"/>
        <n v="-84001.0"/>
        <n v="-303186.0"/>
        <n v="-5073441.0"/>
        <n v="-60.0"/>
        <n v="-293980.0"/>
        <n v="-202300.0"/>
        <n v="-160888.0"/>
        <n v="-4461261.0"/>
        <n v="-280600.0"/>
        <n v="-699980.0"/>
        <n v="166731.0"/>
        <n v="-285480.0"/>
        <n v="-83480.0"/>
        <n v="280600.0"/>
        <n v="-7700.0"/>
        <n v="-112212.0"/>
        <n v="-25990.0"/>
        <n v="-4889960.0"/>
        <n v="-17418.0"/>
        <n v="-96985.0"/>
        <n v="97867.0"/>
        <n v="-337884.0"/>
        <n v="15000.0"/>
        <n v="-106015.0"/>
        <n v="-80373.0"/>
        <n v="89161.0"/>
        <n v="-110420.0"/>
        <n v="-29450.0"/>
        <n v="-36370.0"/>
        <n v="-3808000.0"/>
        <n v="-80896.0"/>
        <n v="-862679.0"/>
        <n v="80896.0"/>
        <n v="-807936.0"/>
        <n v="-3137569.0"/>
        <n v="-24150.0"/>
        <n v="-85656.0"/>
        <n v="-2851780.0"/>
        <n v="154858.0"/>
        <n v="-33980.0"/>
        <n v="-49338.0"/>
        <n v="-103920.0"/>
        <n v="-63550.0"/>
        <n v="-195950.0"/>
        <n v="-1195960.0"/>
        <n v="-199975.0"/>
        <n v="-99584.0"/>
        <n v="-8480.0"/>
        <n v="-329226.0"/>
        <n v="-14270.0"/>
        <n v="103920.0"/>
        <n v="-19640.0"/>
        <n v="-640980.0"/>
        <n v="-53550.0"/>
        <n v="-22384.0"/>
        <n v="-19980.0"/>
        <n v="-681275.0"/>
        <n v="-108465.0"/>
        <n v="-61800.0"/>
        <n v="-740830.0"/>
        <n v="-44769.0"/>
        <n v="-323761.0"/>
        <n v="-1413575.0"/>
        <n v="-6018431.0"/>
        <n v="142911.0"/>
        <n v="-346209.0"/>
        <n v="-233200.0"/>
        <n v="-3281.0"/>
        <n v="-503903.0"/>
        <n v="-3821771.0"/>
        <n v="-1.00016E7"/>
        <n v="-159992.0"/>
        <n v="-339980.0"/>
        <n v="-1449607.0"/>
        <n v="-2914836.0"/>
        <n v="-503472.0"/>
        <n v="1493060.0"/>
        <n v="-178475.0"/>
        <n v="-1360521.0"/>
        <n v="-12544.0"/>
        <n v="-29990.0"/>
        <n v="-1942450.0"/>
        <n v="-21813.0"/>
        <n v="-12735.0"/>
        <n v="-1089620.0"/>
        <n v="25996.0"/>
        <n v="-27965.0"/>
        <n v="-2027571.0"/>
        <n v="-1425890.0"/>
        <n v="-1539130.0"/>
        <n v="-135806.0"/>
        <n v="-652163.0"/>
        <n v="-434350.0"/>
        <n v="-79160.0"/>
        <n v="-90799.0"/>
        <n v="-1072612.0"/>
        <n v="-112330.0"/>
        <n v="-1373462.0"/>
        <n v="-1746650.0"/>
        <n v="-1.6091643E7"/>
        <n v="-240965.0"/>
        <n v="-207499.0"/>
        <n v="-239483.0"/>
        <n v="-357439.0"/>
        <n v="-276665.0"/>
        <n v="-176266.0"/>
        <n v="-257291.0"/>
        <n v="-173980.0"/>
        <n v="-9959.0"/>
        <n v="-129472.0"/>
        <n v="-180080.0"/>
        <n v="-3084569.0"/>
        <n v="10990.0"/>
        <n v="-23800.0"/>
        <n v="-381399.0"/>
        <n v="-75951.0"/>
        <n v="-161491.0"/>
        <n v="-130980.0"/>
        <n v="-20160.0"/>
        <n v="1212910.0"/>
        <n v="1469952.0"/>
        <n v="4150147.0"/>
        <n v="2969502.0"/>
        <n v="-1131.0"/>
        <n v="-521102.0"/>
        <n v="-2358925.0"/>
        <n v="-85561.0"/>
        <n v="-70805.0"/>
        <n v="-678910.0"/>
        <n v="-490451.0"/>
        <n v="-223980.0"/>
        <n v="-339882.0"/>
        <n v="-87016.0"/>
        <n v="-551620.0"/>
        <n v="-1.013309E7"/>
        <n v="-3781076.0"/>
        <n v="-223984.0"/>
        <n v="-2396850.0"/>
        <n v="-255794.0"/>
        <n v="2396850.0"/>
        <n v="-1648990.0"/>
        <n v="-983936.0"/>
        <n v="-3188372.0"/>
        <n v="-2386181.0"/>
        <n v="-2098970.0"/>
        <n v="384797.0"/>
        <n v="-1007065.0"/>
        <n v="-2133979.0"/>
        <n v="-423952.0"/>
        <n v="-139656.0"/>
        <n v="-179621.0"/>
        <n v="-151939.0"/>
        <n v="-4313225.0"/>
        <n v="-2779999.0"/>
        <n v="-559980.0"/>
        <n v="-12776.0"/>
        <n v="-140034.0"/>
        <n v="-360884.0"/>
        <n v="-388867.0"/>
        <n v="-170000.0"/>
        <n v="-819780.0"/>
        <n v="-1057980.0"/>
        <n v="-951910.0"/>
        <n v="-4000.0"/>
        <n v="-3797971.0"/>
        <n v="191897.0"/>
        <n v="2997.0"/>
        <n v="-179901.0"/>
        <n v="9000.0"/>
        <n v="179901.0"/>
        <n v="-296107.0"/>
        <n v="-111941.0"/>
        <n v="-47185.0"/>
        <n v="144918.0"/>
        <n v="36979.0"/>
        <n v="-36979.0"/>
        <n v="-143966.0"/>
        <n v="-101980.0"/>
        <n v="-655968.0"/>
        <n v="5047295.0"/>
        <n v="4895010.0"/>
        <n v="-1361797.0"/>
        <n v="-1971229.0"/>
        <n v="-403098.0"/>
        <n v="-1098753.0"/>
        <n v="-6130361.0"/>
        <n v="1610077.0"/>
        <n v="1701987.0"/>
        <n v="-295120.0"/>
        <n v="-1009120.0"/>
        <n v="-214200.0"/>
        <n v="859439.0"/>
        <n v="920584.0"/>
        <n v="-73066.0"/>
        <n v="-346528.0"/>
        <n v="839459.0"/>
        <n v="2711717.0"/>
        <n v="-416047.0"/>
        <n v="20840.0"/>
        <n v="-1288652.0"/>
        <n v="-24606.0"/>
        <n v="-8634688.0"/>
        <n v="-58262.0"/>
        <n v="-54329.0"/>
        <n v="-303450.0"/>
        <n v="-295000.0"/>
        <n v="-3533072.0"/>
        <n v="-1872258.0"/>
        <n v="-1232865.0"/>
        <n v="-1410000.0"/>
        <n v="-1171569.0"/>
        <n v="-1888267.0"/>
        <n v="1869003.0"/>
        <n v="561701.0"/>
        <n v="-1357623.0"/>
        <n v="-2549203.0"/>
        <n v="-1427624.0"/>
        <n v="-1754955.0"/>
        <n v="-7999.0"/>
        <n v="-1611687.0"/>
        <n v="-556717.0"/>
        <n v="-27643.0"/>
        <n v="-1998615.0"/>
        <n v="-17002.0"/>
        <n v="-39990.0"/>
        <n v="2755197.0"/>
        <n v="-456980.0"/>
        <n v="-180057.0"/>
        <n v="-617398.0"/>
        <n v="-869990.0"/>
        <n v="-3300620.0"/>
        <n v="468850.0"/>
        <n v="183980.0"/>
        <n v="-25520.0"/>
        <n v="-48966.0"/>
        <n v="-4287361.0"/>
        <n v="-1.2483223E7"/>
        <n v="-535980.0"/>
        <n v="-3008764.0"/>
        <n v="-171919.0"/>
        <n v="-22512.0"/>
        <n v="-430001.0"/>
        <n v="1932997.0"/>
        <n v="-7572.0"/>
        <n v="-33832.0"/>
        <n v="-7440801.0"/>
        <n v="-5785479.0"/>
        <n v="315540.0"/>
        <n v="-60000.0"/>
        <n v="895348.0"/>
        <n v="89990.0"/>
        <n v="-76250.0"/>
        <n v="-2820000.0"/>
        <n v="-6557123.0"/>
        <n v="-3405647.0"/>
        <n v="-394193.0"/>
        <n v="457860.0"/>
        <n v="519990.0"/>
        <n v="174431.0"/>
        <n v="-90960.0"/>
        <n v="-326470.0"/>
        <n v="-44800.0"/>
        <n v="-373980.0"/>
        <n v="-640735.0"/>
        <n v="2981464.0"/>
        <n v="-529550.0"/>
        <n v="-373990.0"/>
        <n v="-1388477.0"/>
        <n v="-949990.0"/>
        <n v="-110450.0"/>
        <n v="-1517250.0"/>
        <n v="-149900.0"/>
        <n v="149900.0"/>
        <n v="-247496.0"/>
        <n v="-113800.0"/>
        <n v="-440299.0"/>
        <n v="-470038.0"/>
        <n v="-2045241.0"/>
        <n v="176293.0"/>
        <n v="-4808491.0"/>
        <n v="-1009970.0"/>
        <n v="-844046.0"/>
        <n v="-23993.0"/>
        <n v="1615779.0"/>
        <n v="-37471.0"/>
        <n v="-1399979.0"/>
        <n v="-1124379.0"/>
        <n v="-1122468.0"/>
        <n v="-287885.0"/>
        <n v="-3356163.0"/>
        <n v="-1707540.0"/>
        <n v="-8715404.0"/>
        <n v="-1537341.0"/>
        <n v="-80000.0"/>
        <n v="-585795.0"/>
        <n v="-7494593.0"/>
        <n v="865506.0"/>
        <n v="-283980.0"/>
        <n v="-1175225.0"/>
        <n v="-106395.0"/>
        <n v="-569689.0"/>
        <n v="373853.0"/>
        <n v="-3551760.0"/>
        <n v="3356163.0"/>
        <n v="-229970.0"/>
        <n v="-1100435.0"/>
        <n v="-241679.0"/>
        <n v="470038.0"/>
        <n v="373980.0"/>
        <n v="328389.0"/>
        <n v="21420.0"/>
        <n v="-5877842.0"/>
        <n v="-8682.0"/>
        <n v="-1339432.0"/>
        <n v="288832.0"/>
        <n v="31980.0"/>
        <n v="-385790.0"/>
        <n v="-63980.0"/>
        <n v="-198400.0"/>
        <n v="-606900.0"/>
        <n v="-4990.0"/>
        <n v="-1441743.0"/>
        <n v="-590428.0"/>
        <n v="-346879.0"/>
        <n v="-58023.0"/>
        <n v="-158384.0"/>
        <n v="1985887.0"/>
        <n v="859418.0"/>
        <n v="-27390.0"/>
        <n v="-1949656.0"/>
        <n v="-1964888.0"/>
        <n v="-471169.0"/>
        <n v="1289160.0"/>
        <n v="-457099.0"/>
        <n v="-886808.0"/>
        <n v="-259990.0"/>
        <n v="-278390.0"/>
        <n v="-249240.0"/>
        <n v="-897010.0"/>
        <n v="-1901180.0"/>
        <n v="-468622.0"/>
        <n v="-158820.0"/>
        <n v="3418144.0"/>
        <n v="1388397.0"/>
        <n v="-421393.0"/>
        <n v="-1714014.0"/>
        <n v="-26366.0"/>
        <n v="-23748.0"/>
        <n v="-14539.0"/>
        <n v="-1877872.0"/>
        <n v="346879.0"/>
        <n v="8682.0"/>
        <n v="-99979.0"/>
        <n v="-158980.0"/>
        <n v="-183900.0"/>
        <n v="183900.0"/>
        <n v="-349574.0"/>
        <n v="-1315681.0"/>
        <n v="1395170.0"/>
        <n v="129010.0"/>
        <n v="-85342.0"/>
        <n v="-598980.0"/>
        <n v="-248935.0"/>
        <n v="-506940.0"/>
        <n v="-59980.0"/>
        <n v="6424.0"/>
        <n v="-12842.0"/>
        <n v="-1900003.0"/>
        <n v="-633980.0"/>
        <n v="579991.0"/>
        <n v="-540.0"/>
        <n v="60008.0"/>
        <n v="-3513.0"/>
        <n v="-287760.0"/>
        <n v="-326980.0"/>
        <n v="-9729.0"/>
        <n v="-6000.0"/>
        <n v="-27230.0"/>
        <n v="-922250.0"/>
        <n v="-1359897.0"/>
        <n v="4822916.0"/>
        <n v="-979900.0"/>
        <n v="33327.0"/>
        <n v="-590000.0"/>
        <n v="-311500.0"/>
        <n v="-162780.0"/>
        <n v="-361689.0"/>
        <n v="-29738.0"/>
        <n v="-1263970.0"/>
        <n v="-26985.0"/>
        <n v="-279941.0"/>
        <n v="-542970.0"/>
        <n v="-7800.0"/>
        <n v="-1374980.0"/>
        <n v="-57881.0"/>
        <n v="-85374.0"/>
        <n v="77124.0"/>
        <n v="-466388.0"/>
        <n v="-5.0"/>
        <n v="-571350.0"/>
        <n v="-1610314.0"/>
        <n v="-1935867.0"/>
        <n v="1935867.0"/>
        <n v="571350.0"/>
        <n v="-1400990.0"/>
        <n v="-91957.0"/>
        <n v="-1782000.0"/>
        <n v="-83300.0"/>
        <n v="2199000.0"/>
        <n v="-2739742.0"/>
        <n v="-1.0111143E7"/>
        <n v="-18654.0"/>
        <n v="-45990.0"/>
        <n v="-1500.0"/>
        <n v="-1475814.0"/>
        <n v="-4734713.0"/>
        <n v="-9618.0"/>
        <n v="-8173402.0"/>
        <n v="8173402.0"/>
        <n v="-31333.0"/>
        <n v="-36300.0"/>
        <n v="-94141.0"/>
        <n v="31333.0"/>
        <n v="36300.0"/>
        <n v="-684919.0"/>
        <n v="-3051148.0"/>
        <n v="-248715.0"/>
        <n v="-61856.0"/>
        <n v="-950590.0"/>
        <n v="-2599961.0"/>
        <n v="-289427.0"/>
        <n v="-294360.0"/>
        <n v="-3674972.0"/>
        <n v="-305990.0"/>
        <n v="-53980.0"/>
        <n v="1315681.0"/>
        <n v="-319853.0"/>
        <n v="319853.0"/>
        <n v="135580.0"/>
        <n v="209970.0"/>
        <n v="-1082648.0"/>
        <n v="-300926.0"/>
        <n v="319967.0"/>
        <n v="-3.0"/>
        <n v="-89271.0"/>
        <n v="-383859.0"/>
        <n v="1569947.0"/>
        <n v="1000.0"/>
        <n v="500.0"/>
        <n v="-533120.0"/>
        <n v="-51884.0"/>
        <n v="-493680.0"/>
        <n v="-98790.0"/>
        <n v="-320747.0"/>
        <n v="-174331.0"/>
        <n v="-722980.0"/>
        <n v="-719673.0"/>
        <n v="-377859.0"/>
        <n v="-1653940.0"/>
        <n v="-3371437.0"/>
        <n v="30464.0"/>
        <n v="38818.0"/>
        <n v="2933950.0"/>
        <n v="-2730118.0"/>
        <n v="230850.0"/>
        <n v="-53981.0"/>
        <n v="53981.0"/>
        <n v="-105710.0"/>
        <n v="-113539.0"/>
        <n v="396.0"/>
        <n v="-74490.0"/>
        <n v="-98360.0"/>
        <n v="-571590.0"/>
        <n v="98790.0"/>
        <n v="-165919.0"/>
        <n v="-727980.0"/>
        <n v="-119.0"/>
        <n v="14193.0"/>
        <n v="-3225961.0"/>
        <n v="8.0"/>
        <n v="-184025.0"/>
        <n v="-170989.0"/>
        <n v="-1711420.0"/>
        <n v="-231880.0"/>
        <n v="-157980.0"/>
        <n v="-509940.0"/>
        <n v="-23205.0"/>
        <n v="-163968.0"/>
        <n v="163968.0"/>
        <n v="-84990.0"/>
        <n v="-107695.0"/>
        <n v="-17289.0"/>
        <n v="33257.0"/>
        <n v="-3230832.0"/>
        <n v="-327831.0"/>
        <n v="-152980.0"/>
        <n v="-67480.0"/>
        <n v="-34650.0"/>
        <n v="-51949.0"/>
        <n v="-405990.0"/>
        <n v="-1071000.0"/>
        <n v="-143960.0"/>
        <n v="-3599524.0"/>
        <n v="3599524.0"/>
        <n v="-1362550.0"/>
        <n v="-1199984.0"/>
        <n v="-13691.0"/>
        <n v="-1309000.0"/>
        <n v="799991.0"/>
        <n v="-594810.0"/>
        <n v="-93010.0"/>
        <n v="-5990.0"/>
        <n v="-1253980.0"/>
        <n v="7800.0"/>
        <n v="20000.0"/>
        <n v="660282.0"/>
        <n v="-491946.0"/>
        <n v="-6990.0"/>
        <n v="-5236.0"/>
        <n v="-107461.0"/>
        <n v="-5981.0"/>
        <n v="-3496.0"/>
        <n v="5981.0"/>
        <n v="610696.0"/>
        <n v="-93392.0"/>
        <n v="-46696.0"/>
        <n v="94176.0"/>
        <n v="47088.0"/>
        <n v="1745.0"/>
        <n v="171274.0"/>
        <n v="-223979.0"/>
        <n v="-629991.0"/>
        <n v="-17731.0"/>
        <n v="-519990.0"/>
        <n v="-107699.0"/>
        <n v="107699.0"/>
        <n v="-101941.0"/>
        <n v="-39981.0"/>
        <n v="-14970.0"/>
        <n v="-86883.0"/>
        <n v="-156980.0"/>
        <n v="-428281.0"/>
        <n v="-117810.0"/>
        <n v="-1329990.0"/>
        <n v="-308970.0"/>
        <n v="10030.0"/>
        <n v="1953.0"/>
        <n v="1433.0"/>
        <n v="-4118203.0"/>
        <n v="4118203.0"/>
        <n v="208374.0"/>
        <n v="-470978.0"/>
        <n v="-27018.0"/>
        <n v="-3149972.0"/>
        <n v="-911990.0"/>
        <n v="-130500.0"/>
        <n v="635778.0"/>
        <n v="304327.0"/>
        <n v="-22171.0"/>
        <n v="73440.0"/>
        <n v="7610.0"/>
        <n v="36660.0"/>
        <n v="24352.0"/>
        <n v="1169990.0"/>
        <n v="31850.0"/>
        <n v="-53149.0"/>
        <n v="-158968.0"/>
        <n v="1269738.0"/>
        <n v="3069871.0"/>
        <n v="-2618000.0"/>
        <n v="1344971.0"/>
        <n v="-54056.0"/>
        <n v="-689991.0"/>
        <n v="-1583980.0"/>
        <n v="-1579989.0"/>
        <n v="152308.0"/>
        <n v="-1169990.0"/>
        <n v="-1366989.0"/>
        <n v="1366989.0"/>
        <n v="-351660.0"/>
        <n v="-717930.0"/>
        <n v="8171.0"/>
        <n v="1256640.0"/>
        <n v="-566225.0"/>
        <n v="-209940.0"/>
        <n v="-6.0"/>
        <n v="-188520.0"/>
        <n v="426062.0"/>
        <n v="14880.0"/>
        <n v="499990.0"/>
        <n v="-1035490.0"/>
        <n v="-205608.0"/>
        <n v="205608.0"/>
        <n v="-116071.0"/>
        <n v="17235.0"/>
        <n v="3019399.0"/>
        <n v="-2490188.0"/>
        <n v="150245.0"/>
        <n v="-4474174.0"/>
        <n v="-1976085.0"/>
        <n v="1976085.0"/>
        <n v="-192900.0"/>
        <n v="192900.0"/>
        <n v="28000.0"/>
        <n v="-5001.0"/>
        <n v="46324.0"/>
        <n v="99570.0"/>
        <n v="-1831813.0"/>
        <n v="3225007.0"/>
        <n v="1831813.0"/>
        <n v="-4814830.0"/>
        <n v="4814830.0"/>
        <n v="64986.0"/>
        <n v="58523.0"/>
        <n v="-959300.0"/>
        <n v="5.0"/>
        <n v="1009670.0"/>
        <n v="729980.0"/>
        <n v="-1.9236422E7"/>
        <n v="706151.0"/>
        <n v="-970802.0"/>
        <n v="970802.0"/>
        <n v="332035.0"/>
        <n v="849980.0"/>
        <n v="1019954.0"/>
        <n v="959300.0"/>
        <n v="-46519.0"/>
        <n v="-627461.0"/>
        <n v="-2257304.0"/>
        <n v="-69901.0"/>
        <n v="749990.0"/>
        <n v="-4388951.0"/>
        <n v="4388951.0"/>
        <n v="5990.0"/>
        <n v="-21420.0"/>
        <n v="503973.0"/>
        <n v="298980.0"/>
        <n v="254992.0"/>
        <n v="3989.0"/>
        <n v="70.0"/>
        <n v="367521.0"/>
        <n v="-367522.0"/>
        <n v="399727.0"/>
        <n v="2.1100374E7"/>
        <n v="15186.0"/>
        <n v="-6447206.0"/>
        <n v="6447206.0"/>
        <n v="-1531073.0"/>
        <n v="119992.0"/>
        <n v="524963.0"/>
        <n v="-345433.0"/>
        <n v="-10770.0"/>
        <n v="-5639886.0"/>
        <n v="5639886.0"/>
        <n v="7094.0"/>
        <n v="82931.0"/>
        <n v="-26276.0"/>
        <n v="26276.0"/>
        <n v="10.0"/>
        <n v="1303158.0"/>
        <n v="-1.4655493E7"/>
        <n v="-239904.0"/>
        <n v="239904.0"/>
        <n v="252054.0"/>
        <n v="1.4655493E7"/>
        <n v="345433.0"/>
        <n v="81040.0"/>
        <n v="-270.0"/>
        <n v="1765.0"/>
        <n v="18700.0"/>
        <n v="27782.0"/>
        <n v="-894390.0"/>
        <n v="-6444885.0"/>
        <n v="1.9326402E7"/>
        <n v="-19960.0"/>
        <n v="1531073.0"/>
        <n v="-267977.0"/>
        <n v="-207539.0"/>
        <n v="179900.0"/>
        <n v="-116135.0"/>
        <n v="-6066403.0"/>
        <n v="6066403.0"/>
        <n v="412119.0"/>
        <n v="18980.0"/>
        <n v="309980.0"/>
        <n v="149990.0"/>
        <n v="-37.0"/>
        <n v="969970.0"/>
        <n v="209990.0"/>
        <n v="1298928.0"/>
        <n v="-2236587.0"/>
        <n v="2236587.0"/>
        <n v="22460.0"/>
        <n v="3169.0"/>
        <n v="188901.0"/>
        <n v="-1560.0"/>
        <n v="-247520.0"/>
        <n v="-244153.0"/>
        <n v="-379848.0"/>
        <n v="-209440.0"/>
        <n v="2120735.0"/>
        <n v="3999.0"/>
        <n v="-95000.0"/>
        <n v="95000.0"/>
        <n v="1649968.0"/>
        <n v="-423640.0"/>
        <n v="299809.0"/>
        <n v="194876.0"/>
        <n v="-164625.0"/>
        <n v="565880.0"/>
        <n v="-456900.0"/>
        <n v="-696650.0"/>
        <n v="-35630.0"/>
        <n v="263940.0"/>
        <n v="188970.0"/>
        <n v="105.0"/>
        <n v="3990.0"/>
        <n v="35630.0"/>
        <n v="1238350.0"/>
        <n v="-1079519.0"/>
        <n v="-286093.0"/>
        <n v="696650.0"/>
        <n v="-221476.0"/>
        <n v="18156.0"/>
        <n v="221476.0"/>
        <n v="90.0"/>
        <n v="11787.0"/>
        <n v="803980.0"/>
        <n v="-679413.0"/>
        <n v="-1113056.0"/>
        <n v="164625.0"/>
        <n v="679414.0"/>
        <n v="9604471.0"/>
        <n v="1113056.0"/>
        <n v="227977.0"/>
        <n v="-2.0"/>
        <n v="529990.0"/>
        <n v="1275742.0"/>
        <n v="-155990.0"/>
        <n v="-415980.0"/>
        <n v="4990.0"/>
        <n v="-1008961.0"/>
        <n v="-53943.0"/>
        <n v="481.0"/>
        <n v="-2048073.0"/>
        <n v="-361165.0"/>
        <n v="2048073.0"/>
        <n v="361165.0"/>
        <n v="589060.0"/>
        <n v="29350.0"/>
        <n v="-271840.0"/>
        <n v="269843.0"/>
        <n v="-269843.0"/>
        <n v="-127300.0"/>
        <n v="-584.0"/>
        <n v="-139990.0"/>
        <n v="-967501.0"/>
        <n v="80000.0"/>
        <n v="-28003.0"/>
        <n v="-7000.0"/>
        <n v="759601.0"/>
        <n v="-204990.0"/>
        <n v="153980.0"/>
        <n v="204990.0"/>
        <n v="-290000.0"/>
        <n v="-570000.0"/>
        <n v="570000.0"/>
        <n v="-203980.0"/>
        <n v="64591.0"/>
        <n v="203980.0"/>
        <n v="-514980.0"/>
        <n v="-287985.0"/>
        <n v="-90475.0"/>
        <n v="-722241.0"/>
        <n v="514980.0"/>
        <n v="90475.0"/>
        <n v="722241.0"/>
        <n v="189900.0"/>
        <n v="-1231869.0"/>
        <n v="30000.0"/>
        <n v="569700.0"/>
        <n v="30.0"/>
        <n v="6.0"/>
        <n v="1231869.0"/>
        <n v="-3186166.0"/>
        <n v="-1040000.0"/>
        <n v="3186166.0"/>
        <n v="1040000.0"/>
        <n v="102.0"/>
        <n v="1279833.0"/>
        <n v="-1164970.0"/>
        <n v="-138823.0"/>
        <n v="138823.0"/>
        <n v="1099990.0"/>
        <n v="13841.0"/>
        <n v="-154950.0"/>
        <n v="-300000.0"/>
        <n v="-1950001.0"/>
        <n v="1950001.0"/>
        <n v="-49990.0"/>
        <n v="-312000.0"/>
        <n v="79992.0"/>
        <n v="-26300.0"/>
        <n v="49990.0"/>
        <n v="1619449.0"/>
        <n v="-471980.0"/>
        <n v="-189900.0"/>
        <n v="-133541.0"/>
        <n v="949989.0"/>
        <n v="-703980.0"/>
        <n v="253970.0"/>
        <n v="269990.0"/>
        <n v="-347980.0"/>
        <n v="-154000.0"/>
        <n v="471980.0"/>
        <n v="-164793.0"/>
        <n v="137.0"/>
        <n v="399950.0"/>
        <n v="1835880.0"/>
        <n v="-1855564.0"/>
        <n v="-1775870.0"/>
        <n v="762976.0"/>
        <n v="493823.0"/>
        <n v="598765.0"/>
        <n v="-1279833.0"/>
        <n v="-130331.0"/>
        <n v="35993.0"/>
        <n v="4791001.0"/>
        <n v="-35993.0"/>
        <n v="-190400.0"/>
        <n v="369990.0"/>
        <n v="305950.0"/>
        <n v="82900.0"/>
        <n v="-82900.0"/>
        <n v="-66979.0"/>
        <n v="3000.0"/>
        <n v="-496990.0"/>
        <n v="-175980.0"/>
        <n v="201.0"/>
        <n v="105419.0"/>
        <n v="-16080.0"/>
        <n v="-75220.0"/>
        <n v="-2080215.0"/>
        <n v="147820.0"/>
        <n v="3206704.0"/>
        <n v="-269875.0"/>
        <n v="-812440.0"/>
        <n v="-317981.0"/>
        <n v="504003.0"/>
        <n v="1020720.0"/>
        <n v="203416.0"/>
        <n v="-83227.0"/>
        <n v="-1080660.0"/>
        <n v="-1161330.0"/>
        <n v="9466883.0"/>
        <n v="405763.0"/>
        <n v="-414475.0"/>
        <n v="875928.0"/>
        <n v="106806.0"/>
        <n v="41716.0"/>
        <n v="879821.0"/>
        <n v="-739598.0"/>
        <n v="-689468.0"/>
        <n v="6000.0"/>
        <n v="144844.0"/>
        <n v="-1255361.0"/>
        <n v="-41364.0"/>
        <n v="-500020.0"/>
        <n v="80.0"/>
        <n v="441590.0"/>
        <n v="49.0"/>
        <n v="-276209.0"/>
        <n v="-621469.0"/>
        <n v="-5485863.0"/>
        <n v="-275000.0"/>
        <n v="275000.0"/>
        <n v="-53592.0"/>
        <n v="-1383970.0"/>
        <n v="154000.0"/>
        <n v="-1305940.0"/>
        <n v="1305940.0"/>
        <n v="-1399960.0"/>
        <n v="1399960.0"/>
        <n v="-1105267.0"/>
        <n v="110941.0"/>
        <n v="194582.0"/>
        <n v="-3544678.0"/>
        <n v="-236180.0"/>
        <n v="-841502.0"/>
        <n v="3798367.0"/>
        <n v="181720.0"/>
        <n v="-174242.0"/>
        <n v="-9000.0"/>
        <n v="-3081064.0"/>
        <n v="-322980.0"/>
        <n v="-318920.0"/>
        <n v="53592.0"/>
        <n v="-1762569.0"/>
        <n v="-4075815.0"/>
        <n v="-3373214.0"/>
        <n v="270.0"/>
        <n v="151992.0"/>
        <n v="148980.0"/>
        <n v="-148980.0"/>
        <n v="-1782813.0"/>
        <n v="-2475720.0"/>
        <n v="-2731074.0"/>
        <n v="-749970.0"/>
        <n v="457.0"/>
        <n v="-248975.0"/>
        <n v="-533633.0"/>
        <n v="-862798.0"/>
        <n v="-1443869.0"/>
        <n v="188244.0"/>
        <n v="330908.0"/>
        <n v="-547050.0"/>
        <n v="-169480.0"/>
        <n v="-179486.0"/>
        <n v="-2728399.0"/>
        <n v="-2120543.0"/>
        <n v="169480.0"/>
        <n v="-4047461.0"/>
        <n v="-33986.0"/>
        <n v="-179744.0"/>
        <n v="3325097.0"/>
        <n v="271979.0"/>
        <n v="-880243.0"/>
        <n v="-7595.0"/>
        <n v="-147942.0"/>
        <n v="-143970.0"/>
        <n v="-39258.0"/>
        <n v="-647848.0"/>
        <n v="1040402.0"/>
        <n v="9500.0"/>
        <n v="-131970.0"/>
        <n v="-223930.0"/>
        <n v="-330000.0"/>
        <n v="10490.0"/>
        <n v="-2380000.0"/>
        <n v="400.0"/>
        <n v="776980.0"/>
        <n v="223930.0"/>
      </sharedItems>
    </cacheField>
    <cacheField name="fecha2" databaseField="0">
      <fieldGroup base="3">
        <rangePr autoStart="0" autoEnd="0" groupBy="years" startDate="2020-11-24T00:00:00Z" endDate="2026-04-11T00:00:00Z"/>
        <groupItems>
          <s v="&lt;11/24/20"/>
          <s v="120"/>
          <s v="121"/>
          <s v="122"/>
          <s v="123"/>
          <s v="124"/>
          <s v="125"/>
          <s v="126"/>
          <s v="&gt;04/11/26"/>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Indicador proveedor" cacheId="0" dataCaption="" compact="0" compactData="0">
  <location ref="A3:A53" firstHeaderRow="0" firstDataRow="3" firstDataCol="0"/>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name="Documento" compact="0" outline="0" multipleItemSelectionAllowed="1" showAll="0">
      <items>
        <item x="0"/>
        <item x="1"/>
        <item x="2"/>
        <item x="3"/>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t="default"/>
      </items>
    </pivotField>
    <pivotField name="Fecha" axis="axisRow" compact="0" numFmtId="165" outline="0" multipleItemSelectionAllowed="1" showAll="0" sortType="ascending">
      <items>
        <item x="0"/>
        <item x="1"/>
        <item x="2"/>
        <item x="3"/>
        <item x="4"/>
        <item x="5"/>
        <item x="6"/>
        <item x="7"/>
        <item x="8"/>
        <item x="9"/>
        <item x="10"/>
        <item x="11"/>
        <item x="12"/>
        <item x="13"/>
        <item t="default"/>
      </items>
    </pivotField>
    <pivotField name=" Total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t="default"/>
      </items>
    </pivotField>
    <pivotField name="Usuario" compact="0" outline="0" multipleItemSelectionAllowed="1" showAll="0">
      <items>
        <item x="0"/>
        <item x="1"/>
        <item x="2"/>
        <item t="default"/>
      </items>
    </pivotField>
    <pivotField name="Vencimi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t="default"/>
      </items>
    </pivotField>
    <pivotField name="Estado" compact="0" outline="0" multipleItemSelectionAllowed="1" showAll="0">
      <items>
        <item x="0"/>
        <item x="1"/>
        <item x="2"/>
        <item x="3"/>
        <item x="4"/>
        <item t="default"/>
      </items>
    </pivotField>
    <pivotField name="Validado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 Monto pagad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t="default"/>
      </items>
    </pivotField>
    <pivotField name=" Diferencia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t="default"/>
      </items>
    </pivotField>
    <pivotField name="fecha2" axis="axisRow" compact="0" outline="0" multipleItemSelectionAllowed="1" showAll="0" sortType="ascending">
      <items>
        <item x="0"/>
        <item x="1"/>
        <item x="2"/>
        <item x="3"/>
        <item x="4"/>
        <item x="5"/>
        <item x="6"/>
        <item x="7"/>
        <item x="8"/>
        <item t="default"/>
      </items>
    </pivotField>
  </pivotFields>
  <rowFields>
    <field x="12"/>
    <field x="3"/>
    <field x="3"/>
  </rowFields>
  <dataFields>
    <dataField name="Suma de Total" fld="4" baseField="0"/>
  </dataFields>
</pivotTableDefinition>
</file>

<file path=xl/pivotTables/pivotTable2.xml><?xml version="1.0" encoding="utf-8"?>
<pivotTableDefinition xmlns="http://schemas.openxmlformats.org/spreadsheetml/2006/main" name="Indicador proveedor 2" cacheId="1" dataCaption="" compact="0" compactData="0">
  <location ref="J7:M31" firstHeaderRow="0" firstDataRow="3" firstDataCol="0" rowPageCount="1" colPageCount="1"/>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t="default"/>
      </items>
    </pivotField>
    <pivotField name="Documento" compact="0" outline="0" multipleItemSelectionAllowed="1" showAll="0">
      <items>
        <item x="0"/>
        <item x="1"/>
        <item x="2"/>
        <item x="3"/>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t="default"/>
      </items>
    </pivotField>
    <pivotField name="Fech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t="default"/>
      </items>
    </pivotField>
    <pivotField name=" Total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t="default"/>
      </items>
    </pivotField>
    <pivotField name="Usuario" compact="0" outline="0" multipleItemSelectionAllowed="1" showAll="0">
      <items>
        <item x="0"/>
        <item x="1"/>
        <item x="2"/>
        <item t="default"/>
      </items>
    </pivotField>
    <pivotField name="Vencimiento" axis="axisRow" compact="0" numFmtId="165" outline="0" multipleItemSelectionAllowed="1" showAll="0" sortType="ascending">
      <items>
        <item x="0"/>
        <item x="1"/>
        <item x="2"/>
        <item x="3"/>
        <item x="4"/>
        <item x="5"/>
        <item x="6"/>
        <item x="7"/>
        <item x="8"/>
        <item x="9"/>
        <item x="10"/>
        <item x="11"/>
        <item x="12"/>
        <item x="13"/>
        <item t="default"/>
      </items>
    </pivotField>
    <pivotField name="Estado" axis="axisPage" compact="0" outline="0" multipleItemSelectionAllowed="1" showAll="0">
      <items>
        <item h="1" x="0"/>
        <item h="1" x="1"/>
        <item h="1" x="2"/>
        <item h="1" x="3"/>
        <item x="4"/>
        <item t="default"/>
      </items>
    </pivotField>
    <pivotField name="Validado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 Monto pagad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t="default"/>
      </items>
    </pivotField>
    <pivotField name=" Diferencia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t="default"/>
      </items>
    </pivotField>
    <pivotField name="vencimiento2" axis="axisRow" compact="0" outline="0" multipleItemSelectionAllowed="1" showAll="0" sortType="ascending">
      <items>
        <item x="0"/>
        <item x="1"/>
        <item x="2"/>
        <item x="3"/>
        <item x="4"/>
        <item x="5"/>
        <item x="6"/>
        <item x="7"/>
        <item x="8"/>
        <item t="default"/>
      </items>
    </pivotField>
  </pivotFields>
  <rowFields>
    <field x="12"/>
    <field x="6"/>
    <field x="6"/>
  </rowFields>
  <pageFields>
    <pageField fld="7"/>
  </pageFields>
  <dataFields>
    <dataField name="Suma de Total" fld="4" baseField="0"/>
  </dataFields>
</pivotTableDefinition>
</file>

<file path=xl/pivotTables/pivotTable3.xml><?xml version="1.0" encoding="utf-8"?>
<pivotTableDefinition xmlns="http://schemas.openxmlformats.org/spreadsheetml/2006/main" name="Indicador proveedor 3" cacheId="2" dataCaption="" compact="0" compactData="0">
  <location ref="A53:A53" firstHeaderRow="0" firstDataRow="1" firstDataCol="3"/>
  <pivotFields>
    <pivotField name="Empresa" axis="axisRow" compact="0" outline="0" multipleItemSelectionAllowed="1" showAll="0" sortType="ascending">
      <items>
        <item x="516"/>
        <item x="325"/>
        <item x="539"/>
        <item x="26"/>
        <item x="280"/>
        <item x="450"/>
        <item x="17"/>
        <item x="401"/>
        <item x="272"/>
        <item x="567"/>
        <item x="331"/>
        <item x="491"/>
        <item x="315"/>
        <item x="388"/>
        <item x="94"/>
        <item x="579"/>
        <item x="549"/>
        <item x="203"/>
        <item x="329"/>
        <item x="131"/>
        <item x="258"/>
        <item x="76"/>
        <item x="406"/>
        <item x="452"/>
        <item x="136"/>
        <item x="91"/>
        <item x="286"/>
        <item x="317"/>
        <item x="481"/>
        <item x="127"/>
        <item x="418"/>
        <item x="355"/>
        <item x="371"/>
        <item x="161"/>
        <item x="380"/>
        <item x="274"/>
        <item x="231"/>
        <item x="369"/>
        <item x="2"/>
        <item x="455"/>
        <item x="339"/>
        <item x="41"/>
        <item x="145"/>
        <item x="141"/>
        <item x="336"/>
        <item x="68"/>
        <item x="379"/>
        <item x="209"/>
        <item x="328"/>
        <item x="465"/>
        <item x="107"/>
        <item x="140"/>
        <item x="114"/>
        <item x="255"/>
        <item x="547"/>
        <item x="599"/>
        <item x="356"/>
        <item x="116"/>
        <item x="165"/>
        <item x="120"/>
        <item x="13"/>
        <item x="543"/>
        <item x="390"/>
        <item x="402"/>
        <item x="0"/>
        <item x="423"/>
        <item x="132"/>
        <item x="575"/>
        <item x="351"/>
        <item x="27"/>
        <item x="314"/>
        <item x="279"/>
        <item x="183"/>
        <item x="361"/>
        <item x="210"/>
        <item x="178"/>
        <item x="324"/>
        <item x="405"/>
        <item x="32"/>
        <item x="146"/>
        <item x="470"/>
        <item x="236"/>
        <item x="441"/>
        <item x="313"/>
        <item x="600"/>
        <item x="412"/>
        <item x="562"/>
        <item x="239"/>
        <item x="357"/>
        <item x="358"/>
        <item x="238"/>
        <item x="592"/>
        <item x="133"/>
        <item x="399"/>
        <item x="221"/>
        <item x="159"/>
        <item x="108"/>
        <item x="360"/>
        <item x="382"/>
        <item x="457"/>
        <item x="44"/>
        <item x="123"/>
        <item x="492"/>
        <item x="92"/>
        <item x="479"/>
        <item x="305"/>
        <item x="394"/>
        <item x="23"/>
        <item x="335"/>
        <item x="540"/>
        <item x="529"/>
        <item x="61"/>
        <item x="334"/>
        <item x="7"/>
        <item x="506"/>
        <item x="570"/>
        <item x="469"/>
        <item x="206"/>
        <item x="268"/>
        <item x="514"/>
        <item x="378"/>
        <item x="373"/>
        <item x="139"/>
        <item x="50"/>
        <item x="190"/>
        <item x="557"/>
        <item x="19"/>
        <item x="52"/>
        <item x="478"/>
        <item x="502"/>
        <item x="192"/>
        <item x="377"/>
        <item x="88"/>
        <item x="40"/>
        <item x="555"/>
        <item x="559"/>
        <item x="553"/>
        <item x="612"/>
        <item x="409"/>
        <item x="35"/>
        <item x="593"/>
        <item x="297"/>
        <item x="289"/>
        <item x="485"/>
        <item x="319"/>
        <item x="420"/>
        <item x="83"/>
        <item x="398"/>
        <item x="471"/>
        <item x="537"/>
        <item x="350"/>
        <item x="126"/>
        <item x="129"/>
        <item x="454"/>
        <item x="437"/>
        <item x="576"/>
        <item x="300"/>
        <item x="60"/>
        <item x="578"/>
        <item x="196"/>
        <item x="524"/>
        <item x="548"/>
        <item x="500"/>
        <item x="65"/>
        <item x="464"/>
        <item x="368"/>
        <item x="585"/>
        <item x="62"/>
        <item x="333"/>
        <item x="309"/>
        <item x="322"/>
        <item x="533"/>
        <item x="105"/>
        <item x="67"/>
        <item x="447"/>
        <item x="577"/>
        <item x="218"/>
        <item x="444"/>
        <item x="448"/>
        <item x="265"/>
        <item x="128"/>
        <item x="304"/>
        <item x="283"/>
        <item x="306"/>
        <item x="552"/>
        <item x="225"/>
        <item x="414"/>
        <item x="310"/>
        <item x="515"/>
        <item x="367"/>
        <item x="535"/>
        <item x="476"/>
        <item x="536"/>
        <item x="318"/>
        <item x="426"/>
        <item x="38"/>
        <item x="616"/>
        <item x="602"/>
        <item x="158"/>
        <item x="119"/>
        <item x="267"/>
        <item x="154"/>
        <item x="348"/>
        <item x="341"/>
        <item x="31"/>
        <item x="75"/>
        <item x="425"/>
        <item x="370"/>
        <item x="408"/>
        <item x="10"/>
        <item x="588"/>
        <item x="135"/>
        <item x="42"/>
        <item x="422"/>
        <item x="517"/>
        <item x="611"/>
        <item x="282"/>
        <item x="453"/>
        <item x="568"/>
        <item x="320"/>
        <item x="182"/>
        <item x="392"/>
        <item x="556"/>
        <item x="520"/>
        <item x="33"/>
        <item x="292"/>
        <item x="291"/>
        <item x="47"/>
        <item x="523"/>
        <item x="16"/>
        <item x="386"/>
        <item x="275"/>
        <item x="458"/>
        <item x="484"/>
        <item x="389"/>
        <item x="430"/>
        <item x="294"/>
        <item x="4"/>
        <item x="22"/>
        <item x="528"/>
        <item x="197"/>
        <item x="212"/>
        <item x="121"/>
        <item x="260"/>
        <item x="582"/>
        <item x="254"/>
        <item x="587"/>
        <item x="70"/>
        <item x="149"/>
        <item x="497"/>
        <item x="181"/>
        <item x="177"/>
        <item x="451"/>
        <item x="359"/>
        <item x="490"/>
        <item x="56"/>
        <item x="323"/>
        <item x="9"/>
        <item x="78"/>
        <item x="417"/>
        <item x="284"/>
        <item x="467"/>
        <item x="561"/>
        <item x="103"/>
        <item x="564"/>
        <item x="112"/>
        <item x="102"/>
        <item x="118"/>
        <item x="596"/>
        <item x="276"/>
        <item x="244"/>
        <item x="301"/>
        <item x="509"/>
        <item x="59"/>
        <item x="164"/>
        <item x="113"/>
        <item x="605"/>
        <item x="344"/>
        <item x="148"/>
        <item x="170"/>
        <item x="302"/>
        <item x="264"/>
        <item x="475"/>
        <item x="252"/>
        <item x="256"/>
        <item x="311"/>
        <item x="73"/>
        <item x="526"/>
        <item x="246"/>
        <item x="407"/>
        <item x="308"/>
        <item x="208"/>
        <item x="245"/>
        <item x="338"/>
        <item x="293"/>
        <item x="544"/>
        <item x="433"/>
        <item x="101"/>
        <item x="142"/>
        <item x="24"/>
        <item x="307"/>
        <item x="202"/>
        <item x="295"/>
        <item x="168"/>
        <item x="397"/>
        <item x="419"/>
        <item x="227"/>
        <item x="594"/>
        <item x="340"/>
        <item x="609"/>
        <item x="439"/>
        <item x="86"/>
        <item x="563"/>
        <item x="237"/>
        <item x="429"/>
        <item x="48"/>
        <item x="459"/>
        <item x="248"/>
        <item x="589"/>
        <item x="247"/>
        <item x="473"/>
        <item x="354"/>
        <item x="545"/>
        <item x="445"/>
        <item x="584"/>
        <item x="518"/>
        <item x="259"/>
        <item x="21"/>
        <item x="424"/>
        <item x="521"/>
        <item x="29"/>
        <item x="201"/>
        <item x="558"/>
        <item x="80"/>
        <item x="36"/>
        <item x="391"/>
        <item x="288"/>
        <item x="312"/>
        <item x="435"/>
        <item x="595"/>
        <item x="270"/>
        <item x="46"/>
        <item x="353"/>
        <item x="321"/>
        <item x="134"/>
        <item x="364"/>
        <item x="156"/>
        <item x="591"/>
        <item x="58"/>
        <item x="550"/>
        <item x="296"/>
        <item x="242"/>
        <item x="171"/>
        <item x="604"/>
        <item x="130"/>
        <item x="400"/>
        <item x="261"/>
        <item x="186"/>
        <item x="71"/>
        <item x="215"/>
        <item x="403"/>
        <item x="152"/>
        <item x="211"/>
        <item x="541"/>
        <item x="262"/>
        <item x="278"/>
        <item x="347"/>
        <item x="151"/>
        <item x="374"/>
        <item x="180"/>
        <item x="487"/>
        <item x="157"/>
        <item x="449"/>
        <item x="613"/>
        <item x="606"/>
        <item x="488"/>
        <item x="495"/>
        <item x="385"/>
        <item x="30"/>
        <item x="214"/>
        <item x="583"/>
        <item x="468"/>
        <item x="8"/>
        <item x="580"/>
        <item x="436"/>
        <item x="299"/>
        <item x="39"/>
        <item x="493"/>
        <item x="251"/>
        <item x="372"/>
        <item x="573"/>
        <item x="185"/>
        <item x="432"/>
        <item x="440"/>
        <item x="603"/>
        <item x="489"/>
        <item x="522"/>
        <item x="3"/>
        <item x="266"/>
        <item x="6"/>
        <item x="431"/>
        <item x="85"/>
        <item x="1"/>
        <item x="188"/>
        <item x="434"/>
        <item x="482"/>
        <item x="195"/>
        <item x="184"/>
        <item x="125"/>
        <item x="163"/>
        <item x="532"/>
        <item x="167"/>
        <item x="608"/>
        <item x="199"/>
        <item x="241"/>
        <item x="416"/>
        <item x="200"/>
        <item x="217"/>
        <item x="216"/>
        <item x="581"/>
        <item x="147"/>
        <item x="534"/>
        <item x="332"/>
        <item x="615"/>
        <item x="546"/>
        <item x="446"/>
        <item x="55"/>
        <item x="84"/>
        <item x="219"/>
        <item x="375"/>
        <item x="63"/>
        <item x="477"/>
        <item x="298"/>
        <item x="271"/>
        <item x="189"/>
        <item x="551"/>
        <item x="404"/>
        <item x="232"/>
        <item x="229"/>
        <item x="480"/>
        <item x="277"/>
        <item x="122"/>
        <item x="511"/>
        <item x="601"/>
        <item x="462"/>
        <item x="554"/>
        <item x="483"/>
        <item x="117"/>
        <item x="124"/>
        <item x="507"/>
        <item x="617"/>
        <item x="525"/>
        <item x="303"/>
        <item x="463"/>
        <item x="263"/>
        <item x="376"/>
        <item x="427"/>
        <item x="230"/>
        <item x="410"/>
        <item x="415"/>
        <item x="69"/>
        <item x="560"/>
        <item x="57"/>
        <item x="106"/>
        <item x="508"/>
        <item x="37"/>
        <item x="191"/>
        <item x="257"/>
        <item x="513"/>
        <item x="243"/>
        <item x="207"/>
        <item x="187"/>
        <item x="565"/>
        <item x="213"/>
        <item x="395"/>
        <item x="614"/>
        <item x="343"/>
        <item x="387"/>
        <item x="89"/>
        <item x="411"/>
        <item x="179"/>
        <item x="287"/>
        <item x="438"/>
        <item x="494"/>
        <item x="226"/>
        <item x="110"/>
        <item x="505"/>
        <item x="363"/>
        <item x="45"/>
        <item x="501"/>
        <item x="160"/>
        <item x="574"/>
        <item x="571"/>
        <item x="366"/>
        <item x="542"/>
        <item x="566"/>
        <item x="90"/>
        <item x="234"/>
        <item x="346"/>
        <item x="174"/>
        <item x="586"/>
        <item x="316"/>
        <item x="342"/>
        <item x="12"/>
        <item x="96"/>
        <item x="175"/>
        <item x="162"/>
        <item x="269"/>
        <item x="519"/>
        <item x="49"/>
        <item x="396"/>
        <item x="34"/>
        <item x="461"/>
        <item x="349"/>
        <item x="527"/>
        <item x="240"/>
        <item x="607"/>
        <item x="176"/>
        <item x="15"/>
        <item x="228"/>
        <item x="249"/>
        <item x="173"/>
        <item x="250"/>
        <item x="466"/>
        <item x="504"/>
        <item x="393"/>
        <item x="205"/>
        <item x="25"/>
        <item x="327"/>
        <item x="100"/>
        <item x="413"/>
        <item x="143"/>
        <item x="220"/>
        <item x="531"/>
        <item x="99"/>
        <item x="115"/>
        <item x="285"/>
        <item x="153"/>
        <item x="472"/>
        <item x="43"/>
        <item x="64"/>
        <item x="330"/>
        <item x="456"/>
        <item x="222"/>
        <item x="597"/>
        <item x="193"/>
        <item x="82"/>
        <item x="77"/>
        <item x="144"/>
        <item x="87"/>
        <item x="224"/>
        <item x="384"/>
        <item x="365"/>
        <item x="223"/>
        <item x="198"/>
        <item x="54"/>
        <item x="496"/>
        <item x="345"/>
        <item x="499"/>
        <item x="72"/>
        <item x="194"/>
        <item x="98"/>
        <item x="337"/>
        <item x="281"/>
        <item x="166"/>
        <item x="273"/>
        <item x="590"/>
        <item x="109"/>
        <item x="503"/>
        <item x="66"/>
        <item x="460"/>
        <item x="20"/>
        <item x="362"/>
        <item x="204"/>
        <item x="510"/>
        <item x="352"/>
        <item x="111"/>
        <item x="538"/>
        <item x="138"/>
        <item x="443"/>
        <item x="11"/>
        <item x="79"/>
        <item x="474"/>
        <item x="530"/>
        <item x="253"/>
        <item x="233"/>
        <item x="421"/>
        <item x="104"/>
        <item x="290"/>
        <item x="326"/>
        <item x="93"/>
        <item x="442"/>
        <item x="137"/>
        <item x="498"/>
        <item x="97"/>
        <item x="169"/>
        <item x="235"/>
        <item x="51"/>
        <item x="172"/>
        <item x="150"/>
        <item x="14"/>
        <item x="512"/>
        <item x="383"/>
        <item x="18"/>
        <item x="572"/>
        <item x="74"/>
        <item x="486"/>
        <item x="5"/>
        <item x="610"/>
        <item x="381"/>
        <item x="95"/>
        <item x="28"/>
        <item x="53"/>
        <item x="598"/>
        <item x="569"/>
        <item x="155"/>
        <item x="81"/>
        <item x="428"/>
        <item t="default"/>
      </items>
    </pivotField>
    <pivotField name="Documento" compact="0" outline="0" multipleItemSelectionAllowed="1" showAll="0">
      <items>
        <item x="0"/>
        <item x="1"/>
        <item x="2"/>
        <item x="3"/>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t="default"/>
      </items>
    </pivotField>
    <pivotField name="Fecha" axis="axisCol" compact="0" numFmtId="165" outline="0" multipleItemSelectionAllowed="1" showAll="0" sortType="ascending">
      <items>
        <item x="0"/>
        <item x="1"/>
        <item x="2"/>
        <item x="3"/>
        <item x="4"/>
        <item x="5"/>
        <item x="6"/>
        <item x="7"/>
        <item x="8"/>
        <item x="9"/>
        <item x="10"/>
        <item x="11"/>
        <item x="12"/>
        <item x="13"/>
        <item t="default"/>
      </items>
    </pivotField>
    <pivotField name=" Total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t="default"/>
      </items>
    </pivotField>
    <pivotField name="Usuario" compact="0" outline="0" multipleItemSelectionAllowed="1" showAll="0">
      <items>
        <item x="0"/>
        <item x="1"/>
        <item x="2"/>
        <item t="default"/>
      </items>
    </pivotField>
    <pivotField name="Vencimient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t="default"/>
      </items>
    </pivotField>
    <pivotField name="Estado" compact="0" outline="0" multipleItemSelectionAllowed="1" showAll="0">
      <items>
        <item x="0"/>
        <item x="1"/>
        <item x="2"/>
        <item x="3"/>
        <item x="4"/>
        <item t="default"/>
      </items>
    </pivotField>
    <pivotField name="Validador"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t="default"/>
      </items>
    </pivotField>
    <pivotField name=" Monto pagad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t="default"/>
      </items>
    </pivotField>
    <pivotField name=" Diferencia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t="default"/>
      </items>
    </pivotField>
    <pivotField name="fecha2" axis="axisCol" compact="0" outline="0" multipleItemSelectionAllowed="1" showAll="0" sortType="ascending" defaultSubtotal="0">
      <items>
        <item x="0"/>
        <item x="1"/>
        <item x="2"/>
        <item x="3"/>
        <item x="4"/>
        <item x="5"/>
        <item x="6"/>
        <item x="7"/>
        <item x="8"/>
      </items>
    </pivotField>
  </pivotFields>
  <rowFields>
    <field x="0"/>
  </rowFields>
  <colFields>
    <field x="12"/>
    <field x="3"/>
    <field x="3"/>
  </colFields>
  <dataFields>
    <dataField name="Suma de Total"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E4F5"/>
    <pageSetUpPr/>
  </sheetPr>
  <sheetViews>
    <sheetView workbookViewId="0"/>
  </sheetViews>
  <sheetFormatPr customHeight="1" defaultColWidth="12.63" defaultRowHeight="15.0"/>
  <cols>
    <col customWidth="1" min="1" max="1" width="39.88"/>
    <col customWidth="1" min="2" max="2" width="18.75"/>
    <col customWidth="1" min="3" max="3" width="14.13"/>
    <col customWidth="1" min="4" max="4" width="14.88"/>
    <col customWidth="1" min="5" max="5" width="11.38"/>
    <col customWidth="1" min="6" max="6" width="13.63"/>
    <col customWidth="1" min="7" max="7" width="11.38"/>
    <col customWidth="1" min="8" max="8" width="41.13"/>
    <col customWidth="1" min="9" max="9" width="53.75"/>
    <col customWidth="1" min="10" max="11" width="11.38"/>
    <col customWidth="1" min="12" max="12" width="15.25"/>
    <col customWidth="1" min="13" max="26" width="11.38"/>
  </cols>
  <sheetData>
    <row r="1" ht="12.75" customHeight="1">
      <c r="A1" s="1" t="s">
        <v>0</v>
      </c>
      <c r="B1" s="1" t="s">
        <v>1</v>
      </c>
      <c r="C1" s="1" t="s">
        <v>2</v>
      </c>
      <c r="D1" s="1" t="s">
        <v>3</v>
      </c>
      <c r="E1" s="1" t="s">
        <v>4</v>
      </c>
      <c r="F1" s="2" t="s">
        <v>5</v>
      </c>
      <c r="G1" s="1" t="s">
        <v>6</v>
      </c>
      <c r="H1" s="1" t="s">
        <v>7</v>
      </c>
      <c r="I1" s="1" t="s">
        <v>8</v>
      </c>
      <c r="J1" s="1" t="s">
        <v>9</v>
      </c>
      <c r="K1" s="2" t="s">
        <v>10</v>
      </c>
      <c r="L1" s="1" t="s">
        <v>11</v>
      </c>
      <c r="M1" s="3"/>
      <c r="N1" s="3"/>
      <c r="O1" s="3"/>
      <c r="P1" s="3"/>
      <c r="Q1" s="3"/>
      <c r="R1" s="3"/>
      <c r="S1" s="3"/>
      <c r="T1" s="3"/>
      <c r="U1" s="3"/>
      <c r="V1" s="3"/>
      <c r="W1" s="3"/>
      <c r="X1" s="3"/>
      <c r="Y1" s="3"/>
      <c r="Z1" s="3"/>
    </row>
    <row r="2" ht="12.0" customHeight="1">
      <c r="A2" s="4" t="s">
        <v>12</v>
      </c>
      <c r="B2" s="5" t="s">
        <v>13</v>
      </c>
      <c r="C2" s="6"/>
      <c r="D2" s="7"/>
      <c r="E2" s="7"/>
      <c r="F2" s="8">
        <v>1.5E7</v>
      </c>
      <c r="G2" s="9">
        <v>46031.0</v>
      </c>
      <c r="H2" s="10" t="s">
        <v>14</v>
      </c>
      <c r="I2" s="5"/>
      <c r="J2" s="11" t="s">
        <v>15</v>
      </c>
      <c r="K2" s="12">
        <v>1.5E7</v>
      </c>
      <c r="L2" s="13" t="b">
        <f t="shared" ref="L2:L224" si="1">+K2=F2</f>
        <v>1</v>
      </c>
      <c r="M2" s="3"/>
      <c r="N2" s="3"/>
      <c r="O2" s="3"/>
      <c r="P2" s="3"/>
      <c r="Q2" s="3"/>
      <c r="R2" s="3"/>
      <c r="S2" s="3"/>
      <c r="T2" s="3"/>
      <c r="U2" s="3"/>
      <c r="V2" s="3"/>
      <c r="W2" s="3"/>
      <c r="X2" s="3"/>
      <c r="Y2" s="3"/>
      <c r="Z2" s="3"/>
    </row>
    <row r="3" ht="12.0" customHeight="1">
      <c r="A3" s="14" t="s">
        <v>16</v>
      </c>
      <c r="B3" s="5"/>
      <c r="C3" s="6"/>
      <c r="D3" s="7"/>
      <c r="E3" s="7"/>
      <c r="F3" s="8">
        <v>1.5E7</v>
      </c>
      <c r="G3" s="15">
        <v>46042.0</v>
      </c>
      <c r="H3" s="11" t="s">
        <v>14</v>
      </c>
      <c r="I3" s="5"/>
      <c r="J3" s="11" t="s">
        <v>15</v>
      </c>
      <c r="K3" s="12">
        <v>1.5E7</v>
      </c>
      <c r="L3" s="13" t="b">
        <f t="shared" si="1"/>
        <v>1</v>
      </c>
      <c r="M3" s="3"/>
      <c r="N3" s="3"/>
      <c r="O3" s="3"/>
      <c r="P3" s="3"/>
      <c r="Q3" s="3"/>
      <c r="R3" s="3"/>
      <c r="S3" s="3"/>
      <c r="T3" s="3"/>
      <c r="U3" s="3"/>
      <c r="V3" s="3"/>
      <c r="W3" s="3"/>
      <c r="X3" s="3"/>
      <c r="Y3" s="3"/>
      <c r="Z3" s="3"/>
    </row>
    <row r="4" ht="12.75" customHeight="1">
      <c r="A4" s="5" t="s">
        <v>17</v>
      </c>
      <c r="B4" s="5"/>
      <c r="C4" s="6"/>
      <c r="D4" s="7"/>
      <c r="E4" s="7"/>
      <c r="F4" s="8">
        <v>1.5E7</v>
      </c>
      <c r="G4" s="15">
        <v>46045.0</v>
      </c>
      <c r="H4" s="11" t="s">
        <v>14</v>
      </c>
      <c r="I4" s="5"/>
      <c r="J4" s="11" t="s">
        <v>15</v>
      </c>
      <c r="K4" s="12">
        <v>1.5E7</v>
      </c>
      <c r="L4" s="13" t="b">
        <f t="shared" si="1"/>
        <v>1</v>
      </c>
      <c r="M4" s="3"/>
      <c r="N4" s="3"/>
      <c r="O4" s="3"/>
      <c r="P4" s="3"/>
      <c r="Q4" s="3"/>
      <c r="R4" s="3"/>
      <c r="S4" s="3"/>
      <c r="T4" s="3"/>
      <c r="U4" s="3"/>
      <c r="V4" s="3"/>
      <c r="W4" s="3"/>
      <c r="X4" s="3"/>
      <c r="Y4" s="3"/>
      <c r="Z4" s="3"/>
    </row>
    <row r="5" ht="12.75" customHeight="1">
      <c r="A5" s="16" t="s">
        <v>18</v>
      </c>
      <c r="B5" s="5" t="s">
        <v>19</v>
      </c>
      <c r="C5" s="5" t="s">
        <v>3</v>
      </c>
      <c r="D5" s="17">
        <v>7092.0</v>
      </c>
      <c r="E5" s="11"/>
      <c r="F5" s="8">
        <v>1.2697515E7</v>
      </c>
      <c r="G5" s="9">
        <v>46035.0</v>
      </c>
      <c r="H5" s="10" t="s">
        <v>14</v>
      </c>
      <c r="I5" s="5"/>
      <c r="J5" s="11" t="s">
        <v>15</v>
      </c>
      <c r="K5" s="12">
        <f>7000000+5697515</f>
        <v>12697515</v>
      </c>
      <c r="L5" s="13" t="b">
        <f t="shared" si="1"/>
        <v>1</v>
      </c>
      <c r="M5" s="3"/>
      <c r="N5" s="3"/>
      <c r="O5" s="3"/>
      <c r="P5" s="3"/>
      <c r="Q5" s="3"/>
      <c r="R5" s="3"/>
      <c r="S5" s="3"/>
      <c r="T5" s="3"/>
      <c r="U5" s="3"/>
      <c r="V5" s="3"/>
      <c r="W5" s="3"/>
      <c r="X5" s="3"/>
      <c r="Y5" s="3"/>
      <c r="Z5" s="3"/>
    </row>
    <row r="6" ht="12.75" customHeight="1">
      <c r="A6" s="5" t="s">
        <v>20</v>
      </c>
      <c r="B6" s="5"/>
      <c r="C6" s="6"/>
      <c r="D6" s="7"/>
      <c r="E6" s="7"/>
      <c r="F6" s="8">
        <v>1.2424565E7</v>
      </c>
      <c r="G6" s="15">
        <v>45685.0</v>
      </c>
      <c r="H6" s="10" t="s">
        <v>14</v>
      </c>
      <c r="I6" s="5"/>
      <c r="J6" s="11" t="s">
        <v>15</v>
      </c>
      <c r="K6" s="12">
        <v>1.2424565E7</v>
      </c>
      <c r="L6" s="13" t="b">
        <f t="shared" si="1"/>
        <v>1</v>
      </c>
      <c r="M6" s="3"/>
      <c r="N6" s="3"/>
      <c r="O6" s="3"/>
      <c r="P6" s="3"/>
      <c r="Q6" s="3"/>
      <c r="R6" s="3"/>
      <c r="S6" s="3"/>
      <c r="T6" s="3"/>
      <c r="U6" s="3"/>
      <c r="V6" s="3"/>
      <c r="W6" s="3"/>
      <c r="X6" s="3"/>
      <c r="Y6" s="3"/>
      <c r="Z6" s="3"/>
    </row>
    <row r="7" ht="12.75" customHeight="1">
      <c r="A7" s="4" t="s">
        <v>12</v>
      </c>
      <c r="B7" s="5"/>
      <c r="C7" s="6"/>
      <c r="D7" s="7"/>
      <c r="E7" s="7"/>
      <c r="F7" s="8">
        <v>1.0182857E7</v>
      </c>
      <c r="G7" s="15">
        <v>46042.0</v>
      </c>
      <c r="H7" s="10" t="s">
        <v>21</v>
      </c>
      <c r="I7" s="5"/>
      <c r="J7" s="11" t="s">
        <v>15</v>
      </c>
      <c r="K7" s="12">
        <v>1.0182857E7</v>
      </c>
      <c r="L7" s="13" t="b">
        <f t="shared" si="1"/>
        <v>1</v>
      </c>
      <c r="M7" s="3"/>
      <c r="N7" s="3"/>
      <c r="O7" s="3"/>
      <c r="P7" s="3"/>
      <c r="Q7" s="3"/>
      <c r="R7" s="3"/>
      <c r="S7" s="3"/>
      <c r="T7" s="3"/>
      <c r="U7" s="3"/>
      <c r="V7" s="3"/>
      <c r="W7" s="3"/>
      <c r="X7" s="3"/>
      <c r="Y7" s="3"/>
      <c r="Z7" s="3"/>
    </row>
    <row r="8" ht="13.5" customHeight="1">
      <c r="A8" s="18" t="s">
        <v>17</v>
      </c>
      <c r="B8" s="18"/>
      <c r="C8" s="19"/>
      <c r="D8" s="20"/>
      <c r="E8" s="20"/>
      <c r="F8" s="21">
        <v>1.0E7</v>
      </c>
      <c r="G8" s="22">
        <v>46036.0</v>
      </c>
      <c r="H8" s="23" t="s">
        <v>14</v>
      </c>
      <c r="I8" s="24"/>
      <c r="J8" s="25" t="s">
        <v>15</v>
      </c>
      <c r="K8" s="26">
        <v>1.0E7</v>
      </c>
      <c r="L8" s="27" t="b">
        <f t="shared" si="1"/>
        <v>1</v>
      </c>
      <c r="M8" s="3"/>
      <c r="N8" s="3"/>
      <c r="O8" s="3"/>
      <c r="P8" s="3"/>
      <c r="Q8" s="3"/>
      <c r="R8" s="3"/>
      <c r="S8" s="3"/>
      <c r="T8" s="3"/>
      <c r="U8" s="3"/>
      <c r="V8" s="3"/>
      <c r="W8" s="3"/>
      <c r="X8" s="3"/>
      <c r="Y8" s="3"/>
      <c r="Z8" s="3"/>
    </row>
    <row r="9" ht="13.5" customHeight="1">
      <c r="A9" s="16" t="s">
        <v>22</v>
      </c>
      <c r="B9" s="5" t="s">
        <v>19</v>
      </c>
      <c r="C9" s="5" t="s">
        <v>3</v>
      </c>
      <c r="D9" s="17">
        <v>1247438.0</v>
      </c>
      <c r="E9" s="11"/>
      <c r="F9" s="8">
        <v>7286049.0</v>
      </c>
      <c r="G9" s="9">
        <v>46035.0</v>
      </c>
      <c r="H9" s="10" t="s">
        <v>14</v>
      </c>
      <c r="I9" s="5"/>
      <c r="J9" s="11" t="s">
        <v>15</v>
      </c>
      <c r="K9" s="12">
        <f>7000000+286049</f>
        <v>7286049</v>
      </c>
      <c r="L9" s="27" t="b">
        <f t="shared" si="1"/>
        <v>1</v>
      </c>
      <c r="M9" s="3"/>
      <c r="N9" s="3"/>
      <c r="O9" s="3"/>
      <c r="P9" s="3"/>
      <c r="Q9" s="3"/>
      <c r="R9" s="3"/>
      <c r="S9" s="3"/>
      <c r="T9" s="3"/>
      <c r="U9" s="3"/>
      <c r="V9" s="3"/>
      <c r="W9" s="3"/>
      <c r="X9" s="3"/>
      <c r="Y9" s="3"/>
      <c r="Z9" s="3"/>
    </row>
    <row r="10" ht="12.75" customHeight="1">
      <c r="A10" s="28" t="s">
        <v>23</v>
      </c>
      <c r="B10" s="29" t="s">
        <v>19</v>
      </c>
      <c r="C10" s="29" t="s">
        <v>3</v>
      </c>
      <c r="D10" s="30">
        <v>11401.0</v>
      </c>
      <c r="E10" s="31"/>
      <c r="F10" s="32">
        <v>7109611.0</v>
      </c>
      <c r="G10" s="33">
        <v>46031.0</v>
      </c>
      <c r="H10" s="34" t="s">
        <v>14</v>
      </c>
      <c r="I10" s="35"/>
      <c r="J10" s="11" t="s">
        <v>15</v>
      </c>
      <c r="K10" s="36">
        <v>7109611.0</v>
      </c>
      <c r="L10" s="27" t="b">
        <f t="shared" si="1"/>
        <v>1</v>
      </c>
      <c r="M10" s="3"/>
      <c r="N10" s="3"/>
      <c r="O10" s="3"/>
      <c r="P10" s="3"/>
      <c r="Q10" s="3"/>
      <c r="R10" s="3"/>
      <c r="S10" s="3"/>
      <c r="T10" s="3"/>
      <c r="U10" s="3"/>
      <c r="V10" s="3"/>
      <c r="W10" s="3"/>
      <c r="X10" s="3"/>
      <c r="Y10" s="3"/>
      <c r="Z10" s="3"/>
    </row>
    <row r="11" ht="12.75" customHeight="1">
      <c r="A11" s="37" t="s">
        <v>22</v>
      </c>
      <c r="B11" s="5" t="s">
        <v>19</v>
      </c>
      <c r="C11" s="5" t="s">
        <v>3</v>
      </c>
      <c r="D11" s="17">
        <v>1247359.0</v>
      </c>
      <c r="E11" s="11"/>
      <c r="F11" s="8">
        <v>7055950.0</v>
      </c>
      <c r="G11" s="9">
        <v>46031.0</v>
      </c>
      <c r="H11" s="10" t="s">
        <v>14</v>
      </c>
      <c r="I11" s="5"/>
      <c r="J11" s="11" t="s">
        <v>15</v>
      </c>
      <c r="K11" s="12">
        <v>7055950.0</v>
      </c>
      <c r="L11" s="27" t="b">
        <f t="shared" si="1"/>
        <v>1</v>
      </c>
      <c r="M11" s="3"/>
      <c r="N11" s="3"/>
      <c r="O11" s="3"/>
      <c r="P11" s="3"/>
      <c r="Q11" s="3"/>
      <c r="R11" s="3"/>
      <c r="S11" s="3"/>
      <c r="T11" s="3"/>
      <c r="U11" s="3"/>
      <c r="V11" s="3"/>
      <c r="W11" s="3"/>
      <c r="X11" s="3"/>
      <c r="Y11" s="3"/>
      <c r="Z11" s="3"/>
    </row>
    <row r="12" ht="12.75" customHeight="1">
      <c r="A12" s="37" t="s">
        <v>24</v>
      </c>
      <c r="B12" s="18" t="s">
        <v>19</v>
      </c>
      <c r="C12" s="18" t="s">
        <v>3</v>
      </c>
      <c r="D12" s="17">
        <v>31924.0</v>
      </c>
      <c r="E12" s="11"/>
      <c r="F12" s="38">
        <v>6257751.0</v>
      </c>
      <c r="G12" s="9">
        <v>46031.0</v>
      </c>
      <c r="H12" s="10" t="s">
        <v>14</v>
      </c>
      <c r="I12" s="5"/>
      <c r="J12" s="11" t="s">
        <v>15</v>
      </c>
      <c r="K12" s="12">
        <v>6257751.0</v>
      </c>
      <c r="L12" s="27" t="b">
        <f t="shared" si="1"/>
        <v>1</v>
      </c>
      <c r="M12" s="3"/>
      <c r="N12" s="3"/>
      <c r="O12" s="3"/>
      <c r="P12" s="3"/>
      <c r="Q12" s="3"/>
      <c r="R12" s="3"/>
      <c r="S12" s="3"/>
      <c r="T12" s="3"/>
      <c r="U12" s="3"/>
      <c r="V12" s="3"/>
      <c r="W12" s="3"/>
      <c r="X12" s="3"/>
      <c r="Y12" s="3"/>
      <c r="Z12" s="3"/>
    </row>
    <row r="13" ht="12.75" customHeight="1">
      <c r="A13" s="5" t="s">
        <v>25</v>
      </c>
      <c r="B13" s="5"/>
      <c r="C13" s="6"/>
      <c r="D13" s="7"/>
      <c r="E13" s="7"/>
      <c r="F13" s="38">
        <v>6230335.0</v>
      </c>
      <c r="G13" s="9">
        <v>46035.0</v>
      </c>
      <c r="H13" s="10" t="s">
        <v>14</v>
      </c>
      <c r="I13" s="5"/>
      <c r="J13" s="11" t="s">
        <v>15</v>
      </c>
      <c r="K13" s="12">
        <v>6230335.0</v>
      </c>
      <c r="L13" s="27" t="b">
        <f t="shared" si="1"/>
        <v>1</v>
      </c>
      <c r="M13" s="3"/>
      <c r="N13" s="3"/>
      <c r="O13" s="3"/>
      <c r="P13" s="3"/>
      <c r="Q13" s="3"/>
      <c r="R13" s="3"/>
      <c r="S13" s="3"/>
      <c r="T13" s="3"/>
      <c r="U13" s="3"/>
      <c r="V13" s="3"/>
      <c r="W13" s="3"/>
      <c r="X13" s="3"/>
      <c r="Y13" s="3"/>
      <c r="Z13" s="3"/>
    </row>
    <row r="14" ht="12.75" customHeight="1">
      <c r="A14" s="39" t="s">
        <v>26</v>
      </c>
      <c r="B14" s="18" t="s">
        <v>19</v>
      </c>
      <c r="C14" s="18" t="s">
        <v>3</v>
      </c>
      <c r="D14" s="40">
        <v>14845.0</v>
      </c>
      <c r="E14" s="41"/>
      <c r="F14" s="21">
        <v>5438690.0</v>
      </c>
      <c r="G14" s="22">
        <v>46031.0</v>
      </c>
      <c r="H14" s="23" t="s">
        <v>14</v>
      </c>
      <c r="I14" s="18"/>
      <c r="J14" s="11" t="s">
        <v>15</v>
      </c>
      <c r="K14" s="42">
        <v>5438690.0</v>
      </c>
      <c r="L14" s="27" t="b">
        <f t="shared" si="1"/>
        <v>1</v>
      </c>
      <c r="M14" s="3"/>
      <c r="N14" s="3"/>
      <c r="O14" s="3"/>
      <c r="P14" s="3"/>
      <c r="Q14" s="3"/>
      <c r="R14" s="3"/>
      <c r="S14" s="3"/>
      <c r="T14" s="3"/>
      <c r="U14" s="3"/>
      <c r="V14" s="3"/>
      <c r="W14" s="3"/>
      <c r="X14" s="3"/>
      <c r="Y14" s="3"/>
      <c r="Z14" s="3"/>
    </row>
    <row r="15" ht="12.75" customHeight="1">
      <c r="A15" s="16" t="s">
        <v>22</v>
      </c>
      <c r="B15" s="5" t="s">
        <v>19</v>
      </c>
      <c r="C15" s="5" t="s">
        <v>3</v>
      </c>
      <c r="D15" s="17">
        <v>1253112.0</v>
      </c>
      <c r="E15" s="11"/>
      <c r="F15" s="38">
        <v>5414322.0</v>
      </c>
      <c r="G15" s="9">
        <v>46035.0</v>
      </c>
      <c r="H15" s="10" t="s">
        <v>14</v>
      </c>
      <c r="I15" s="5"/>
      <c r="J15" s="11" t="s">
        <v>15</v>
      </c>
      <c r="K15" s="12">
        <v>5414322.0</v>
      </c>
      <c r="L15" s="27" t="b">
        <f t="shared" si="1"/>
        <v>1</v>
      </c>
      <c r="M15" s="3"/>
      <c r="N15" s="3"/>
      <c r="O15" s="3"/>
      <c r="P15" s="3"/>
      <c r="Q15" s="3"/>
      <c r="R15" s="3"/>
      <c r="S15" s="3"/>
      <c r="T15" s="3"/>
      <c r="U15" s="3"/>
      <c r="V15" s="3"/>
      <c r="W15" s="3"/>
      <c r="X15" s="3"/>
      <c r="Y15" s="3"/>
      <c r="Z15" s="3"/>
    </row>
    <row r="16" ht="12.0" customHeight="1">
      <c r="A16" s="37" t="s">
        <v>26</v>
      </c>
      <c r="B16" s="5" t="s">
        <v>19</v>
      </c>
      <c r="C16" s="5" t="s">
        <v>3</v>
      </c>
      <c r="D16" s="17">
        <v>14893.0</v>
      </c>
      <c r="E16" s="11"/>
      <c r="F16" s="38">
        <v>5271693.0</v>
      </c>
      <c r="G16" s="15">
        <v>46045.0</v>
      </c>
      <c r="H16" s="10" t="s">
        <v>14</v>
      </c>
      <c r="I16" s="5"/>
      <c r="J16" s="11" t="s">
        <v>15</v>
      </c>
      <c r="K16" s="12">
        <v>5271693.0</v>
      </c>
      <c r="L16" s="27" t="b">
        <f t="shared" si="1"/>
        <v>1</v>
      </c>
      <c r="M16" s="3"/>
      <c r="N16" s="3"/>
      <c r="O16" s="3"/>
      <c r="P16" s="3"/>
      <c r="Q16" s="3"/>
      <c r="R16" s="3"/>
      <c r="S16" s="3"/>
      <c r="T16" s="3"/>
      <c r="U16" s="3"/>
      <c r="V16" s="3"/>
      <c r="W16" s="3"/>
      <c r="X16" s="3"/>
      <c r="Y16" s="3"/>
      <c r="Z16" s="3"/>
    </row>
    <row r="17" ht="12.75" customHeight="1">
      <c r="A17" s="37" t="s">
        <v>27</v>
      </c>
      <c r="B17" s="5" t="s">
        <v>19</v>
      </c>
      <c r="C17" s="5" t="s">
        <v>3</v>
      </c>
      <c r="D17" s="17">
        <v>51467.0</v>
      </c>
      <c r="E17" s="11"/>
      <c r="F17" s="38">
        <v>5214838.0</v>
      </c>
      <c r="G17" s="15">
        <v>46045.0</v>
      </c>
      <c r="H17" s="10" t="s">
        <v>14</v>
      </c>
      <c r="I17" s="5"/>
      <c r="J17" s="11" t="s">
        <v>15</v>
      </c>
      <c r="K17" s="12">
        <v>5214838.0</v>
      </c>
      <c r="L17" s="27" t="b">
        <f t="shared" si="1"/>
        <v>1</v>
      </c>
      <c r="M17" s="3"/>
      <c r="N17" s="3"/>
      <c r="O17" s="3"/>
      <c r="P17" s="3"/>
      <c r="Q17" s="3"/>
      <c r="R17" s="3"/>
      <c r="S17" s="3"/>
      <c r="T17" s="3"/>
      <c r="U17" s="3"/>
      <c r="V17" s="3"/>
      <c r="W17" s="3"/>
      <c r="X17" s="3"/>
      <c r="Y17" s="3"/>
      <c r="Z17" s="3"/>
    </row>
    <row r="18" ht="12.75" customHeight="1">
      <c r="A18" s="5" t="s">
        <v>28</v>
      </c>
      <c r="B18" s="5" t="s">
        <v>29</v>
      </c>
      <c r="C18" s="6"/>
      <c r="D18" s="7"/>
      <c r="E18" s="7"/>
      <c r="F18" s="38">
        <v>4726786.0</v>
      </c>
      <c r="G18" s="9">
        <v>46031.0</v>
      </c>
      <c r="H18" s="10" t="s">
        <v>14</v>
      </c>
      <c r="I18" s="5"/>
      <c r="J18" s="11" t="s">
        <v>15</v>
      </c>
      <c r="K18" s="12">
        <v>4726786.0</v>
      </c>
      <c r="L18" s="27" t="b">
        <f t="shared" si="1"/>
        <v>1</v>
      </c>
      <c r="M18" s="3"/>
      <c r="N18" s="3"/>
      <c r="O18" s="3"/>
      <c r="P18" s="3"/>
      <c r="Q18" s="3"/>
      <c r="R18" s="3"/>
      <c r="S18" s="3"/>
      <c r="T18" s="3"/>
      <c r="U18" s="3"/>
      <c r="V18" s="3"/>
      <c r="W18" s="3"/>
      <c r="X18" s="3"/>
      <c r="Y18" s="3"/>
      <c r="Z18" s="3"/>
    </row>
    <row r="19" ht="12.75" customHeight="1">
      <c r="A19" s="16" t="s">
        <v>30</v>
      </c>
      <c r="B19" s="5" t="s">
        <v>19</v>
      </c>
      <c r="C19" s="5" t="s">
        <v>3</v>
      </c>
      <c r="D19" s="17">
        <v>16921.0</v>
      </c>
      <c r="E19" s="11"/>
      <c r="F19" s="38">
        <v>4680960.0</v>
      </c>
      <c r="G19" s="9">
        <v>46035.0</v>
      </c>
      <c r="H19" s="10" t="s">
        <v>14</v>
      </c>
      <c r="I19" s="5"/>
      <c r="J19" s="11" t="s">
        <v>15</v>
      </c>
      <c r="K19" s="12">
        <v>4680960.0</v>
      </c>
      <c r="L19" s="27" t="b">
        <f t="shared" si="1"/>
        <v>1</v>
      </c>
      <c r="M19" s="3"/>
      <c r="N19" s="3"/>
      <c r="O19" s="3"/>
      <c r="P19" s="3"/>
      <c r="Q19" s="3"/>
      <c r="R19" s="3"/>
      <c r="S19" s="3"/>
      <c r="T19" s="3"/>
      <c r="U19" s="3"/>
      <c r="V19" s="3"/>
      <c r="W19" s="3"/>
      <c r="X19" s="3"/>
      <c r="Y19" s="3"/>
      <c r="Z19" s="3"/>
    </row>
    <row r="20" ht="12.75" customHeight="1">
      <c r="A20" s="37" t="s">
        <v>31</v>
      </c>
      <c r="B20" s="5" t="s">
        <v>32</v>
      </c>
      <c r="C20" s="5" t="s">
        <v>3</v>
      </c>
      <c r="D20" s="17">
        <v>11223.0</v>
      </c>
      <c r="E20" s="11"/>
      <c r="F20" s="38">
        <v>4660670.0</v>
      </c>
      <c r="G20" s="9">
        <v>45662.0</v>
      </c>
      <c r="H20" s="10" t="s">
        <v>14</v>
      </c>
      <c r="I20" s="13" t="s">
        <v>33</v>
      </c>
      <c r="J20" s="43" t="s">
        <v>15</v>
      </c>
      <c r="K20" s="44">
        <v>4660670.0</v>
      </c>
      <c r="L20" s="27" t="b">
        <f t="shared" si="1"/>
        <v>1</v>
      </c>
      <c r="M20" s="3"/>
      <c r="N20" s="3"/>
      <c r="O20" s="3"/>
      <c r="P20" s="3"/>
      <c r="Q20" s="3"/>
      <c r="R20" s="3"/>
      <c r="S20" s="3"/>
      <c r="T20" s="3"/>
      <c r="U20" s="3"/>
      <c r="V20" s="3"/>
      <c r="W20" s="3"/>
      <c r="X20" s="3"/>
      <c r="Y20" s="3"/>
      <c r="Z20" s="3"/>
    </row>
    <row r="21" ht="12.75" customHeight="1">
      <c r="A21" s="37" t="s">
        <v>34</v>
      </c>
      <c r="B21" s="5" t="s">
        <v>19</v>
      </c>
      <c r="C21" s="5" t="s">
        <v>3</v>
      </c>
      <c r="D21" s="17">
        <v>134522.0</v>
      </c>
      <c r="E21" s="11"/>
      <c r="F21" s="38">
        <v>3892942.0</v>
      </c>
      <c r="G21" s="9">
        <v>46031.0</v>
      </c>
      <c r="H21" s="10" t="s">
        <v>14</v>
      </c>
      <c r="I21" s="5"/>
      <c r="J21" s="11" t="s">
        <v>15</v>
      </c>
      <c r="K21" s="12">
        <v>3892942.0</v>
      </c>
      <c r="L21" s="27" t="b">
        <f t="shared" si="1"/>
        <v>1</v>
      </c>
      <c r="M21" s="3"/>
      <c r="N21" s="3"/>
      <c r="O21" s="3"/>
      <c r="P21" s="3"/>
      <c r="Q21" s="3"/>
      <c r="R21" s="3"/>
      <c r="S21" s="3"/>
      <c r="T21" s="3"/>
      <c r="U21" s="3"/>
      <c r="V21" s="3"/>
      <c r="W21" s="3"/>
      <c r="X21" s="3"/>
      <c r="Y21" s="3"/>
      <c r="Z21" s="3"/>
    </row>
    <row r="22" ht="12.75" customHeight="1">
      <c r="A22" s="16" t="s">
        <v>22</v>
      </c>
      <c r="B22" s="5" t="s">
        <v>19</v>
      </c>
      <c r="C22" s="5" t="s">
        <v>3</v>
      </c>
      <c r="D22" s="17">
        <v>1247421.0</v>
      </c>
      <c r="E22" s="11"/>
      <c r="F22" s="38">
        <v>3781044.0</v>
      </c>
      <c r="G22" s="9">
        <v>46035.0</v>
      </c>
      <c r="H22" s="10" t="s">
        <v>14</v>
      </c>
      <c r="I22" s="5"/>
      <c r="J22" s="11" t="s">
        <v>15</v>
      </c>
      <c r="K22" s="12">
        <v>3781044.0</v>
      </c>
      <c r="L22" s="27" t="b">
        <f t="shared" si="1"/>
        <v>1</v>
      </c>
      <c r="M22" s="3"/>
      <c r="N22" s="3"/>
      <c r="O22" s="3"/>
      <c r="P22" s="3"/>
      <c r="Q22" s="3"/>
      <c r="R22" s="3"/>
      <c r="S22" s="3"/>
      <c r="T22" s="3"/>
      <c r="U22" s="3"/>
      <c r="V22" s="3"/>
      <c r="W22" s="3"/>
      <c r="X22" s="3"/>
      <c r="Y22" s="3"/>
      <c r="Z22" s="3"/>
    </row>
    <row r="23" ht="12.75" customHeight="1">
      <c r="A23" s="16" t="s">
        <v>22</v>
      </c>
      <c r="B23" s="5" t="s">
        <v>19</v>
      </c>
      <c r="C23" s="5" t="s">
        <v>3</v>
      </c>
      <c r="D23" s="17">
        <v>1247588.0</v>
      </c>
      <c r="E23" s="11"/>
      <c r="F23" s="38">
        <v>3456819.0</v>
      </c>
      <c r="G23" s="9">
        <v>46035.0</v>
      </c>
      <c r="H23" s="10" t="s">
        <v>14</v>
      </c>
      <c r="I23" s="5"/>
      <c r="J23" s="11" t="s">
        <v>15</v>
      </c>
      <c r="K23" s="12">
        <v>3456819.0</v>
      </c>
      <c r="L23" s="27" t="b">
        <f t="shared" si="1"/>
        <v>1</v>
      </c>
      <c r="M23" s="3"/>
      <c r="N23" s="3"/>
      <c r="O23" s="3"/>
      <c r="P23" s="3"/>
      <c r="Q23" s="3"/>
      <c r="R23" s="3"/>
      <c r="S23" s="3"/>
      <c r="T23" s="3"/>
      <c r="U23" s="3"/>
      <c r="V23" s="3"/>
      <c r="W23" s="3"/>
      <c r="X23" s="3"/>
      <c r="Y23" s="3"/>
      <c r="Z23" s="3"/>
    </row>
    <row r="24" ht="12.75" customHeight="1">
      <c r="A24" s="37" t="s">
        <v>24</v>
      </c>
      <c r="B24" s="5" t="s">
        <v>19</v>
      </c>
      <c r="C24" s="5" t="s">
        <v>3</v>
      </c>
      <c r="D24" s="17">
        <v>32516.0</v>
      </c>
      <c r="E24" s="11"/>
      <c r="F24" s="38">
        <f>4615282-1279833</f>
        <v>3335449</v>
      </c>
      <c r="G24" s="15">
        <v>46045.0</v>
      </c>
      <c r="H24" s="10" t="s">
        <v>14</v>
      </c>
      <c r="I24" s="5"/>
      <c r="J24" s="11" t="s">
        <v>15</v>
      </c>
      <c r="K24" s="12">
        <v>3335449.0</v>
      </c>
      <c r="L24" s="27" t="b">
        <f t="shared" si="1"/>
        <v>1</v>
      </c>
      <c r="M24" s="3"/>
      <c r="N24" s="3"/>
      <c r="O24" s="3"/>
      <c r="P24" s="3"/>
      <c r="Q24" s="3"/>
      <c r="R24" s="3"/>
      <c r="S24" s="3"/>
      <c r="T24" s="3"/>
      <c r="U24" s="3"/>
      <c r="V24" s="3"/>
      <c r="W24" s="3"/>
      <c r="X24" s="3"/>
      <c r="Y24" s="3"/>
      <c r="Z24" s="3"/>
    </row>
    <row r="25" ht="12.75" customHeight="1">
      <c r="A25" s="37" t="s">
        <v>35</v>
      </c>
      <c r="B25" s="5" t="s">
        <v>19</v>
      </c>
      <c r="C25" s="5" t="s">
        <v>3</v>
      </c>
      <c r="D25" s="17">
        <v>26822.0</v>
      </c>
      <c r="E25" s="11"/>
      <c r="F25" s="38">
        <v>2836908.0</v>
      </c>
      <c r="G25" s="15">
        <v>46045.0</v>
      </c>
      <c r="H25" s="10" t="s">
        <v>14</v>
      </c>
      <c r="I25" s="5"/>
      <c r="J25" s="11" t="s">
        <v>15</v>
      </c>
      <c r="K25" s="12">
        <v>2836908.0</v>
      </c>
      <c r="L25" s="27" t="b">
        <f t="shared" si="1"/>
        <v>1</v>
      </c>
      <c r="M25" s="3"/>
      <c r="N25" s="3"/>
      <c r="O25" s="3"/>
      <c r="P25" s="3"/>
      <c r="Q25" s="3"/>
      <c r="R25" s="3"/>
      <c r="S25" s="3"/>
      <c r="T25" s="3"/>
      <c r="U25" s="3"/>
      <c r="V25" s="3"/>
      <c r="W25" s="3"/>
      <c r="X25" s="3"/>
      <c r="Y25" s="3"/>
      <c r="Z25" s="3"/>
    </row>
    <row r="26" ht="12.75" customHeight="1">
      <c r="A26" s="37" t="s">
        <v>22</v>
      </c>
      <c r="B26" s="5" t="s">
        <v>19</v>
      </c>
      <c r="C26" s="5" t="s">
        <v>3</v>
      </c>
      <c r="D26" s="17">
        <v>1247218.0</v>
      </c>
      <c r="E26" s="11"/>
      <c r="F26" s="38">
        <v>2757218.0</v>
      </c>
      <c r="G26" s="9">
        <v>46031.0</v>
      </c>
      <c r="H26" s="10" t="s">
        <v>14</v>
      </c>
      <c r="I26" s="5"/>
      <c r="J26" s="11" t="s">
        <v>15</v>
      </c>
      <c r="K26" s="12">
        <v>2757218.0</v>
      </c>
      <c r="L26" s="27" t="b">
        <f t="shared" si="1"/>
        <v>1</v>
      </c>
      <c r="M26" s="3"/>
      <c r="N26" s="3"/>
      <c r="O26" s="3"/>
      <c r="P26" s="3"/>
      <c r="Q26" s="3"/>
      <c r="R26" s="3"/>
      <c r="S26" s="3"/>
      <c r="T26" s="3"/>
      <c r="U26" s="3"/>
      <c r="V26" s="3"/>
      <c r="W26" s="3"/>
      <c r="X26" s="3"/>
      <c r="Y26" s="3"/>
      <c r="Z26" s="3"/>
    </row>
    <row r="27" ht="12.75" customHeight="1">
      <c r="A27" s="37" t="s">
        <v>36</v>
      </c>
      <c r="B27" s="5" t="s">
        <v>19</v>
      </c>
      <c r="C27" s="5" t="s">
        <v>3</v>
      </c>
      <c r="D27" s="17">
        <v>102509.0</v>
      </c>
      <c r="E27" s="11"/>
      <c r="F27" s="38">
        <v>2659174.0</v>
      </c>
      <c r="G27" s="9">
        <v>46031.0</v>
      </c>
      <c r="H27" s="10" t="s">
        <v>14</v>
      </c>
      <c r="I27" s="5"/>
      <c r="J27" s="11" t="s">
        <v>15</v>
      </c>
      <c r="K27" s="12">
        <v>2659174.0</v>
      </c>
      <c r="L27" s="27" t="b">
        <f t="shared" si="1"/>
        <v>1</v>
      </c>
      <c r="M27" s="3"/>
      <c r="N27" s="3"/>
      <c r="O27" s="3"/>
      <c r="P27" s="3"/>
      <c r="Q27" s="3"/>
      <c r="R27" s="3"/>
      <c r="S27" s="3"/>
      <c r="T27" s="3"/>
      <c r="U27" s="3"/>
      <c r="V27" s="3"/>
      <c r="W27" s="3"/>
      <c r="X27" s="3"/>
      <c r="Y27" s="3"/>
      <c r="Z27" s="3"/>
    </row>
    <row r="28" ht="12.75" customHeight="1">
      <c r="A28" s="37" t="s">
        <v>22</v>
      </c>
      <c r="B28" s="5" t="s">
        <v>19</v>
      </c>
      <c r="C28" s="5" t="s">
        <v>3</v>
      </c>
      <c r="D28" s="17">
        <v>1247259.0</v>
      </c>
      <c r="E28" s="11"/>
      <c r="F28" s="38">
        <v>2572607.0</v>
      </c>
      <c r="G28" s="9">
        <v>46031.0</v>
      </c>
      <c r="H28" s="10" t="s">
        <v>14</v>
      </c>
      <c r="I28" s="5"/>
      <c r="J28" s="11" t="s">
        <v>15</v>
      </c>
      <c r="K28" s="12">
        <v>2572607.0</v>
      </c>
      <c r="L28" s="27" t="b">
        <f t="shared" si="1"/>
        <v>1</v>
      </c>
      <c r="M28" s="3"/>
      <c r="N28" s="3"/>
      <c r="O28" s="3"/>
      <c r="P28" s="3"/>
      <c r="Q28" s="3"/>
      <c r="R28" s="3"/>
      <c r="S28" s="3"/>
      <c r="T28" s="3"/>
      <c r="U28" s="3"/>
      <c r="V28" s="3"/>
      <c r="W28" s="3"/>
      <c r="X28" s="3"/>
      <c r="Y28" s="3"/>
      <c r="Z28" s="3"/>
    </row>
    <row r="29" ht="12.75" customHeight="1">
      <c r="A29" s="37" t="s">
        <v>26</v>
      </c>
      <c r="B29" s="5" t="s">
        <v>19</v>
      </c>
      <c r="C29" s="5" t="s">
        <v>3</v>
      </c>
      <c r="D29" s="17">
        <v>14884.0</v>
      </c>
      <c r="E29" s="11"/>
      <c r="F29" s="38">
        <v>2550407.0</v>
      </c>
      <c r="G29" s="15">
        <v>46045.0</v>
      </c>
      <c r="H29" s="10" t="s">
        <v>14</v>
      </c>
      <c r="I29" s="5"/>
      <c r="J29" s="11" t="s">
        <v>15</v>
      </c>
      <c r="K29" s="12">
        <v>2550407.0</v>
      </c>
      <c r="L29" s="27" t="b">
        <f t="shared" si="1"/>
        <v>1</v>
      </c>
      <c r="M29" s="3"/>
      <c r="N29" s="3"/>
      <c r="O29" s="3"/>
      <c r="P29" s="3"/>
      <c r="Q29" s="3"/>
      <c r="R29" s="3"/>
      <c r="S29" s="3"/>
      <c r="T29" s="3"/>
      <c r="U29" s="3"/>
      <c r="V29" s="3"/>
      <c r="W29" s="3"/>
      <c r="X29" s="3"/>
      <c r="Y29" s="3"/>
      <c r="Z29" s="3"/>
    </row>
    <row r="30" ht="12.75" customHeight="1">
      <c r="A30" s="4" t="s">
        <v>37</v>
      </c>
      <c r="B30" s="5" t="s">
        <v>19</v>
      </c>
      <c r="C30" s="5" t="s">
        <v>3</v>
      </c>
      <c r="D30" s="17">
        <v>9.0</v>
      </c>
      <c r="E30" s="11"/>
      <c r="F30" s="38">
        <v>2500000.0</v>
      </c>
      <c r="G30" s="15">
        <v>46043.0</v>
      </c>
      <c r="H30" s="11" t="s">
        <v>14</v>
      </c>
      <c r="I30" s="5"/>
      <c r="J30" s="11" t="s">
        <v>15</v>
      </c>
      <c r="K30" s="12">
        <v>2500000.0</v>
      </c>
      <c r="L30" s="27" t="b">
        <f t="shared" si="1"/>
        <v>1</v>
      </c>
      <c r="M30" s="3"/>
      <c r="N30" s="3"/>
      <c r="O30" s="3"/>
      <c r="P30" s="3"/>
      <c r="Q30" s="3"/>
      <c r="R30" s="3"/>
      <c r="S30" s="3"/>
      <c r="T30" s="3"/>
      <c r="U30" s="3"/>
      <c r="V30" s="3"/>
      <c r="W30" s="3"/>
      <c r="X30" s="3"/>
      <c r="Y30" s="3"/>
      <c r="Z30" s="3"/>
    </row>
    <row r="31" ht="12.75" customHeight="1">
      <c r="A31" s="4" t="s">
        <v>38</v>
      </c>
      <c r="B31" s="5" t="s">
        <v>19</v>
      </c>
      <c r="C31" s="5" t="s">
        <v>39</v>
      </c>
      <c r="D31" s="17">
        <v>35.0</v>
      </c>
      <c r="E31" s="11"/>
      <c r="F31" s="38">
        <v>2474600.0</v>
      </c>
      <c r="G31" s="15">
        <v>46044.0</v>
      </c>
      <c r="H31" s="10" t="s">
        <v>14</v>
      </c>
      <c r="I31" s="5"/>
      <c r="J31" s="11" t="s">
        <v>15</v>
      </c>
      <c r="K31" s="12">
        <v>2474600.0</v>
      </c>
      <c r="L31" s="27" t="b">
        <f t="shared" si="1"/>
        <v>1</v>
      </c>
      <c r="M31" s="3"/>
      <c r="N31" s="3"/>
      <c r="O31" s="3"/>
      <c r="P31" s="3"/>
      <c r="Q31" s="3"/>
      <c r="R31" s="3"/>
      <c r="S31" s="3"/>
      <c r="T31" s="3"/>
      <c r="U31" s="3"/>
      <c r="V31" s="3"/>
      <c r="W31" s="3"/>
      <c r="X31" s="3"/>
      <c r="Y31" s="3"/>
      <c r="Z31" s="3"/>
    </row>
    <row r="32" ht="12.75" customHeight="1">
      <c r="A32" s="37" t="s">
        <v>40</v>
      </c>
      <c r="B32" s="5" t="s">
        <v>19</v>
      </c>
      <c r="C32" s="5" t="s">
        <v>3</v>
      </c>
      <c r="D32" s="17" t="s">
        <v>41</v>
      </c>
      <c r="E32" s="11"/>
      <c r="F32" s="38">
        <v>2302955.0</v>
      </c>
      <c r="G32" s="15">
        <v>45683.0</v>
      </c>
      <c r="H32" s="10" t="s">
        <v>14</v>
      </c>
      <c r="I32" s="5"/>
      <c r="J32" s="11" t="s">
        <v>15</v>
      </c>
      <c r="K32" s="12">
        <v>2302955.0</v>
      </c>
      <c r="L32" s="27" t="b">
        <f t="shared" si="1"/>
        <v>1</v>
      </c>
      <c r="M32" s="3"/>
      <c r="N32" s="3"/>
      <c r="O32" s="3"/>
      <c r="P32" s="3"/>
      <c r="Q32" s="3"/>
      <c r="R32" s="3"/>
      <c r="S32" s="3"/>
      <c r="T32" s="3"/>
      <c r="U32" s="3"/>
      <c r="V32" s="3"/>
      <c r="W32" s="3"/>
      <c r="X32" s="3"/>
      <c r="Y32" s="3"/>
      <c r="Z32" s="3"/>
    </row>
    <row r="33" ht="12.75" customHeight="1">
      <c r="A33" s="16" t="s">
        <v>42</v>
      </c>
      <c r="B33" s="5" t="s">
        <v>19</v>
      </c>
      <c r="C33" s="5" t="s">
        <v>3</v>
      </c>
      <c r="D33" s="17">
        <v>6443.0</v>
      </c>
      <c r="E33" s="11"/>
      <c r="F33" s="38">
        <v>2270034.0</v>
      </c>
      <c r="G33" s="9">
        <v>46035.0</v>
      </c>
      <c r="H33" s="10" t="s">
        <v>14</v>
      </c>
      <c r="I33" s="5"/>
      <c r="J33" s="11" t="s">
        <v>15</v>
      </c>
      <c r="K33" s="12">
        <v>2270034.0</v>
      </c>
      <c r="L33" s="27" t="b">
        <f t="shared" si="1"/>
        <v>1</v>
      </c>
      <c r="M33" s="3"/>
      <c r="N33" s="3"/>
      <c r="O33" s="3"/>
      <c r="P33" s="3"/>
      <c r="Q33" s="3"/>
      <c r="R33" s="3"/>
      <c r="S33" s="3"/>
      <c r="T33" s="3"/>
      <c r="U33" s="3"/>
      <c r="V33" s="3"/>
      <c r="W33" s="3"/>
      <c r="X33" s="3"/>
      <c r="Y33" s="3"/>
      <c r="Z33" s="3"/>
    </row>
    <row r="34" ht="12.75" customHeight="1">
      <c r="A34" s="37" t="s">
        <v>43</v>
      </c>
      <c r="B34" s="5" t="s">
        <v>19</v>
      </c>
      <c r="C34" s="5" t="s">
        <v>3</v>
      </c>
      <c r="D34" s="17">
        <v>366.0</v>
      </c>
      <c r="E34" s="11"/>
      <c r="F34" s="38">
        <v>2200777.0</v>
      </c>
      <c r="G34" s="9">
        <v>46031.0</v>
      </c>
      <c r="H34" s="10" t="s">
        <v>14</v>
      </c>
      <c r="I34" s="5"/>
      <c r="J34" s="11" t="s">
        <v>15</v>
      </c>
      <c r="K34" s="12">
        <v>2200777.0</v>
      </c>
      <c r="L34" s="27" t="b">
        <f t="shared" si="1"/>
        <v>1</v>
      </c>
      <c r="M34" s="3"/>
      <c r="N34" s="3"/>
      <c r="O34" s="3"/>
      <c r="P34" s="3"/>
      <c r="Q34" s="3"/>
      <c r="R34" s="3"/>
      <c r="S34" s="3"/>
      <c r="T34" s="3"/>
      <c r="U34" s="3"/>
      <c r="V34" s="3"/>
      <c r="W34" s="3"/>
      <c r="X34" s="3"/>
      <c r="Y34" s="3"/>
      <c r="Z34" s="3"/>
    </row>
    <row r="35" ht="12.75" customHeight="1">
      <c r="A35" s="16" t="s">
        <v>26</v>
      </c>
      <c r="B35" s="5" t="s">
        <v>19</v>
      </c>
      <c r="C35" s="5" t="s">
        <v>3</v>
      </c>
      <c r="D35" s="17">
        <v>14860.0</v>
      </c>
      <c r="E35" s="11"/>
      <c r="F35" s="38">
        <v>2143523.0</v>
      </c>
      <c r="G35" s="9">
        <v>46035.0</v>
      </c>
      <c r="H35" s="10" t="s">
        <v>14</v>
      </c>
      <c r="I35" s="5"/>
      <c r="J35" s="11" t="s">
        <v>15</v>
      </c>
      <c r="K35" s="12">
        <v>2143523.0</v>
      </c>
      <c r="L35" s="27" t="b">
        <f t="shared" si="1"/>
        <v>1</v>
      </c>
      <c r="M35" s="3"/>
      <c r="N35" s="3"/>
      <c r="O35" s="3"/>
      <c r="P35" s="3"/>
      <c r="Q35" s="3"/>
      <c r="R35" s="3"/>
      <c r="S35" s="3"/>
      <c r="T35" s="3"/>
      <c r="U35" s="3"/>
      <c r="V35" s="3"/>
      <c r="W35" s="3"/>
      <c r="X35" s="3"/>
      <c r="Y35" s="3"/>
      <c r="Z35" s="3"/>
    </row>
    <row r="36" ht="12.75" customHeight="1">
      <c r="A36" s="37" t="s">
        <v>44</v>
      </c>
      <c r="B36" s="5" t="s">
        <v>19</v>
      </c>
      <c r="C36" s="5" t="s">
        <v>3</v>
      </c>
      <c r="D36" s="17">
        <v>5320.0</v>
      </c>
      <c r="E36" s="11"/>
      <c r="F36" s="38">
        <v>2133349.0</v>
      </c>
      <c r="G36" s="9">
        <v>46031.0</v>
      </c>
      <c r="H36" s="10" t="s">
        <v>14</v>
      </c>
      <c r="I36" s="5"/>
      <c r="J36" s="11" t="s">
        <v>15</v>
      </c>
      <c r="K36" s="12">
        <v>2133349.0</v>
      </c>
      <c r="L36" s="27" t="b">
        <f t="shared" si="1"/>
        <v>1</v>
      </c>
      <c r="M36" s="3"/>
      <c r="N36" s="3"/>
      <c r="O36" s="3"/>
      <c r="P36" s="3"/>
      <c r="Q36" s="3"/>
      <c r="R36" s="3"/>
      <c r="S36" s="3"/>
      <c r="T36" s="3"/>
      <c r="U36" s="3"/>
      <c r="V36" s="3"/>
      <c r="W36" s="3"/>
      <c r="X36" s="3"/>
      <c r="Y36" s="3"/>
      <c r="Z36" s="3"/>
    </row>
    <row r="37" ht="12.75" customHeight="1">
      <c r="A37" s="16" t="s">
        <v>44</v>
      </c>
      <c r="B37" s="5" t="s">
        <v>19</v>
      </c>
      <c r="C37" s="5" t="s">
        <v>3</v>
      </c>
      <c r="D37" s="17">
        <v>5357.0</v>
      </c>
      <c r="E37" s="11"/>
      <c r="F37" s="38">
        <v>2133349.0</v>
      </c>
      <c r="G37" s="9">
        <v>46035.0</v>
      </c>
      <c r="H37" s="10" t="s">
        <v>14</v>
      </c>
      <c r="I37" s="5"/>
      <c r="J37" s="11" t="s">
        <v>15</v>
      </c>
      <c r="K37" s="12">
        <v>2133349.0</v>
      </c>
      <c r="L37" s="27" t="b">
        <f t="shared" si="1"/>
        <v>1</v>
      </c>
      <c r="M37" s="3"/>
      <c r="N37" s="3"/>
      <c r="O37" s="3"/>
      <c r="P37" s="3"/>
      <c r="Q37" s="3"/>
      <c r="R37" s="3"/>
      <c r="S37" s="3"/>
      <c r="T37" s="3"/>
      <c r="U37" s="3"/>
      <c r="V37" s="3"/>
      <c r="W37" s="3"/>
      <c r="X37" s="3"/>
      <c r="Y37" s="3"/>
      <c r="Z37" s="3"/>
    </row>
    <row r="38" ht="12.75" customHeight="1">
      <c r="A38" s="16" t="s">
        <v>44</v>
      </c>
      <c r="B38" s="5" t="s">
        <v>19</v>
      </c>
      <c r="C38" s="5" t="s">
        <v>3</v>
      </c>
      <c r="D38" s="17">
        <v>5354.0</v>
      </c>
      <c r="E38" s="11"/>
      <c r="F38" s="38">
        <v>2133349.0</v>
      </c>
      <c r="G38" s="9">
        <v>46035.0</v>
      </c>
      <c r="H38" s="10" t="s">
        <v>14</v>
      </c>
      <c r="I38" s="5"/>
      <c r="J38" s="11" t="s">
        <v>15</v>
      </c>
      <c r="K38" s="12">
        <v>2133349.0</v>
      </c>
      <c r="L38" s="27" t="b">
        <f t="shared" si="1"/>
        <v>1</v>
      </c>
      <c r="M38" s="3"/>
      <c r="N38" s="3"/>
      <c r="O38" s="3"/>
      <c r="P38" s="3"/>
      <c r="Q38" s="3"/>
      <c r="R38" s="3"/>
      <c r="S38" s="3"/>
      <c r="T38" s="3"/>
      <c r="U38" s="3"/>
      <c r="V38" s="3"/>
      <c r="W38" s="3"/>
      <c r="X38" s="3"/>
      <c r="Y38" s="3"/>
      <c r="Z38" s="3"/>
    </row>
    <row r="39" ht="12.75" customHeight="1">
      <c r="A39" s="37" t="s">
        <v>45</v>
      </c>
      <c r="B39" s="5" t="s">
        <v>46</v>
      </c>
      <c r="C39" s="5" t="s">
        <v>3</v>
      </c>
      <c r="D39" s="17">
        <v>5513567.0</v>
      </c>
      <c r="E39" s="11"/>
      <c r="F39" s="38">
        <v>1970910.0</v>
      </c>
      <c r="G39" s="9">
        <v>46031.0</v>
      </c>
      <c r="H39" s="10" t="s">
        <v>14</v>
      </c>
      <c r="I39" s="5" t="s">
        <v>47</v>
      </c>
      <c r="J39" s="11" t="s">
        <v>15</v>
      </c>
      <c r="K39" s="12">
        <v>1970910.0</v>
      </c>
      <c r="L39" s="27" t="b">
        <f t="shared" si="1"/>
        <v>1</v>
      </c>
      <c r="M39" s="3"/>
      <c r="N39" s="3"/>
      <c r="O39" s="3"/>
      <c r="P39" s="3"/>
      <c r="Q39" s="3"/>
      <c r="R39" s="3"/>
      <c r="S39" s="3"/>
      <c r="T39" s="3"/>
      <c r="U39" s="3"/>
      <c r="V39" s="3"/>
      <c r="W39" s="3"/>
      <c r="X39" s="3"/>
      <c r="Y39" s="3"/>
      <c r="Z39" s="3"/>
    </row>
    <row r="40" ht="12.75" customHeight="1">
      <c r="A40" s="37" t="s">
        <v>22</v>
      </c>
      <c r="B40" s="5" t="s">
        <v>19</v>
      </c>
      <c r="C40" s="5" t="s">
        <v>3</v>
      </c>
      <c r="D40" s="17">
        <v>1253478.0</v>
      </c>
      <c r="E40" s="11"/>
      <c r="F40" s="38">
        <v>1909836.0</v>
      </c>
      <c r="G40" s="15">
        <v>46045.0</v>
      </c>
      <c r="H40" s="10" t="s">
        <v>14</v>
      </c>
      <c r="I40" s="5"/>
      <c r="J40" s="11" t="s">
        <v>15</v>
      </c>
      <c r="K40" s="12">
        <v>1909836.0</v>
      </c>
      <c r="L40" s="27" t="b">
        <f t="shared" si="1"/>
        <v>1</v>
      </c>
      <c r="M40" s="3"/>
      <c r="N40" s="3"/>
      <c r="O40" s="3"/>
      <c r="P40" s="3"/>
      <c r="Q40" s="3"/>
      <c r="R40" s="3"/>
      <c r="S40" s="3"/>
      <c r="T40" s="3"/>
      <c r="U40" s="3"/>
      <c r="V40" s="3"/>
      <c r="W40" s="3"/>
      <c r="X40" s="3"/>
      <c r="Y40" s="3"/>
      <c r="Z40" s="3"/>
    </row>
    <row r="41" ht="12.75" customHeight="1">
      <c r="A41" s="37" t="s">
        <v>24</v>
      </c>
      <c r="B41" s="5" t="s">
        <v>19</v>
      </c>
      <c r="C41" s="5" t="s">
        <v>3</v>
      </c>
      <c r="D41" s="17">
        <v>31923.0</v>
      </c>
      <c r="E41" s="11"/>
      <c r="F41" s="38">
        <v>1839800.0</v>
      </c>
      <c r="G41" s="9">
        <v>46031.0</v>
      </c>
      <c r="H41" s="10" t="s">
        <v>14</v>
      </c>
      <c r="I41" s="5"/>
      <c r="J41" s="11" t="s">
        <v>15</v>
      </c>
      <c r="K41" s="12">
        <v>1839800.0</v>
      </c>
      <c r="L41" s="27" t="b">
        <f t="shared" si="1"/>
        <v>1</v>
      </c>
      <c r="M41" s="3"/>
      <c r="N41" s="3"/>
      <c r="O41" s="3"/>
      <c r="P41" s="3"/>
      <c r="Q41" s="3"/>
      <c r="R41" s="3"/>
      <c r="S41" s="3"/>
      <c r="T41" s="3"/>
      <c r="U41" s="3"/>
      <c r="V41" s="3"/>
      <c r="W41" s="3"/>
      <c r="X41" s="3"/>
      <c r="Y41" s="3"/>
      <c r="Z41" s="3"/>
    </row>
    <row r="42" ht="12.75" customHeight="1">
      <c r="A42" s="37" t="s">
        <v>48</v>
      </c>
      <c r="B42" s="5" t="s">
        <v>19</v>
      </c>
      <c r="C42" s="5" t="s">
        <v>3</v>
      </c>
      <c r="D42" s="17">
        <v>21311.0</v>
      </c>
      <c r="E42" s="11"/>
      <c r="F42" s="38">
        <v>1760252.0</v>
      </c>
      <c r="G42" s="9">
        <v>46031.0</v>
      </c>
      <c r="H42" s="10" t="s">
        <v>14</v>
      </c>
      <c r="I42" s="5"/>
      <c r="J42" s="11" t="s">
        <v>15</v>
      </c>
      <c r="K42" s="12">
        <v>1760252.0</v>
      </c>
      <c r="L42" s="27" t="b">
        <f t="shared" si="1"/>
        <v>1</v>
      </c>
      <c r="M42" s="3"/>
      <c r="N42" s="3"/>
      <c r="O42" s="3"/>
      <c r="P42" s="3"/>
      <c r="Q42" s="3"/>
      <c r="R42" s="3"/>
      <c r="S42" s="3"/>
      <c r="T42" s="3"/>
      <c r="U42" s="3"/>
      <c r="V42" s="3"/>
      <c r="W42" s="3"/>
      <c r="X42" s="3"/>
      <c r="Y42" s="3"/>
      <c r="Z42" s="3"/>
    </row>
    <row r="43" ht="12.75" customHeight="1">
      <c r="A43" s="16" t="s">
        <v>22</v>
      </c>
      <c r="B43" s="5" t="s">
        <v>19</v>
      </c>
      <c r="C43" s="5" t="s">
        <v>3</v>
      </c>
      <c r="D43" s="17">
        <v>1247589.0</v>
      </c>
      <c r="E43" s="11"/>
      <c r="F43" s="38">
        <v>1728410.0</v>
      </c>
      <c r="G43" s="9">
        <v>46035.0</v>
      </c>
      <c r="H43" s="10" t="s">
        <v>14</v>
      </c>
      <c r="I43" s="5"/>
      <c r="J43" s="11" t="s">
        <v>15</v>
      </c>
      <c r="K43" s="12">
        <v>1728410.0</v>
      </c>
      <c r="L43" s="27" t="b">
        <f t="shared" si="1"/>
        <v>1</v>
      </c>
      <c r="M43" s="3"/>
      <c r="N43" s="3"/>
      <c r="O43" s="3"/>
      <c r="P43" s="3"/>
      <c r="Q43" s="3"/>
      <c r="R43" s="3"/>
      <c r="S43" s="3"/>
      <c r="T43" s="3"/>
      <c r="U43" s="3"/>
      <c r="V43" s="3"/>
      <c r="W43" s="3"/>
      <c r="X43" s="3"/>
      <c r="Y43" s="3"/>
      <c r="Z43" s="3"/>
    </row>
    <row r="44" ht="12.75" customHeight="1">
      <c r="A44" s="16" t="s">
        <v>26</v>
      </c>
      <c r="B44" s="5" t="s">
        <v>19</v>
      </c>
      <c r="C44" s="5" t="s">
        <v>3</v>
      </c>
      <c r="D44" s="17">
        <v>14874.0</v>
      </c>
      <c r="E44" s="11"/>
      <c r="F44" s="38">
        <v>1728183.0</v>
      </c>
      <c r="G44" s="9">
        <v>46035.0</v>
      </c>
      <c r="H44" s="10" t="s">
        <v>14</v>
      </c>
      <c r="I44" s="5"/>
      <c r="J44" s="11" t="s">
        <v>15</v>
      </c>
      <c r="K44" s="12">
        <v>1728183.0</v>
      </c>
      <c r="L44" s="27" t="b">
        <f t="shared" si="1"/>
        <v>1</v>
      </c>
      <c r="M44" s="3"/>
      <c r="N44" s="3"/>
      <c r="O44" s="3"/>
      <c r="P44" s="3"/>
      <c r="Q44" s="3"/>
      <c r="R44" s="3"/>
      <c r="S44" s="3"/>
      <c r="T44" s="3"/>
      <c r="U44" s="3"/>
      <c r="V44" s="3"/>
      <c r="W44" s="3"/>
      <c r="X44" s="3"/>
      <c r="Y44" s="3"/>
      <c r="Z44" s="3"/>
    </row>
    <row r="45" ht="12.75" customHeight="1">
      <c r="A45" s="37" t="s">
        <v>26</v>
      </c>
      <c r="B45" s="5" t="s">
        <v>19</v>
      </c>
      <c r="C45" s="5" t="s">
        <v>3</v>
      </c>
      <c r="D45" s="17">
        <v>14874.0</v>
      </c>
      <c r="E45" s="11"/>
      <c r="F45" s="38">
        <v>1728183.0</v>
      </c>
      <c r="G45" s="9">
        <v>46036.0</v>
      </c>
      <c r="H45" s="10" t="s">
        <v>14</v>
      </c>
      <c r="I45" s="5"/>
      <c r="J45" s="11" t="s">
        <v>15</v>
      </c>
      <c r="K45" s="12">
        <v>1728183.0</v>
      </c>
      <c r="L45" s="27" t="b">
        <f t="shared" si="1"/>
        <v>1</v>
      </c>
      <c r="M45" s="3"/>
      <c r="N45" s="3"/>
      <c r="O45" s="3"/>
      <c r="P45" s="3"/>
      <c r="Q45" s="3"/>
      <c r="R45" s="3"/>
      <c r="S45" s="3"/>
      <c r="T45" s="3"/>
      <c r="U45" s="3"/>
      <c r="V45" s="3"/>
      <c r="W45" s="3"/>
      <c r="X45" s="3"/>
      <c r="Y45" s="3"/>
      <c r="Z45" s="3"/>
    </row>
    <row r="46" ht="12.75" customHeight="1">
      <c r="A46" s="37" t="s">
        <v>49</v>
      </c>
      <c r="B46" s="5"/>
      <c r="C46" s="5" t="s">
        <v>3</v>
      </c>
      <c r="D46" s="17">
        <v>2431.0</v>
      </c>
      <c r="E46" s="11"/>
      <c r="F46" s="38">
        <v>1703211.0</v>
      </c>
      <c r="G46" s="15">
        <v>46052.0</v>
      </c>
      <c r="H46" s="10" t="s">
        <v>14</v>
      </c>
      <c r="I46" s="5" t="s">
        <v>50</v>
      </c>
      <c r="J46" s="11" t="s">
        <v>15</v>
      </c>
      <c r="K46" s="12">
        <v>1703211.0</v>
      </c>
      <c r="L46" s="27" t="b">
        <f t="shared" si="1"/>
        <v>1</v>
      </c>
      <c r="M46" s="3"/>
      <c r="N46" s="3"/>
      <c r="O46" s="3"/>
      <c r="P46" s="3"/>
      <c r="Q46" s="3"/>
      <c r="R46" s="3"/>
      <c r="S46" s="3"/>
      <c r="T46" s="3"/>
      <c r="U46" s="3"/>
      <c r="V46" s="3"/>
      <c r="W46" s="3"/>
      <c r="X46" s="3"/>
      <c r="Y46" s="3"/>
      <c r="Z46" s="3"/>
    </row>
    <row r="47" ht="12.75" customHeight="1">
      <c r="A47" s="4" t="s">
        <v>51</v>
      </c>
      <c r="B47" s="5" t="s">
        <v>19</v>
      </c>
      <c r="C47" s="5" t="s">
        <v>3</v>
      </c>
      <c r="D47" s="17">
        <v>2009875.0</v>
      </c>
      <c r="E47" s="11"/>
      <c r="F47" s="38">
        <v>1699990.0</v>
      </c>
      <c r="G47" s="15">
        <v>45685.0</v>
      </c>
      <c r="H47" s="10" t="s">
        <v>21</v>
      </c>
      <c r="I47" s="5"/>
      <c r="J47" s="11" t="s">
        <v>15</v>
      </c>
      <c r="K47" s="12">
        <v>1699990.0</v>
      </c>
      <c r="L47" s="27" t="b">
        <f t="shared" si="1"/>
        <v>1</v>
      </c>
      <c r="M47" s="3"/>
      <c r="N47" s="3"/>
      <c r="O47" s="3"/>
      <c r="P47" s="3"/>
      <c r="Q47" s="3"/>
      <c r="R47" s="3"/>
      <c r="S47" s="3"/>
      <c r="T47" s="3"/>
      <c r="U47" s="3"/>
      <c r="V47" s="3"/>
      <c r="W47" s="3"/>
      <c r="X47" s="3"/>
      <c r="Y47" s="3"/>
      <c r="Z47" s="3"/>
    </row>
    <row r="48" ht="12.75" customHeight="1">
      <c r="A48" s="37" t="s">
        <v>27</v>
      </c>
      <c r="B48" s="5" t="s">
        <v>19</v>
      </c>
      <c r="C48" s="5" t="s">
        <v>3</v>
      </c>
      <c r="D48" s="17">
        <v>51426.0</v>
      </c>
      <c r="E48" s="11"/>
      <c r="F48" s="38">
        <f>3512030-762976-493823-598765</f>
        <v>1656466</v>
      </c>
      <c r="G48" s="15">
        <v>46045.0</v>
      </c>
      <c r="H48" s="10" t="s">
        <v>14</v>
      </c>
      <c r="I48" s="5"/>
      <c r="J48" s="11" t="s">
        <v>15</v>
      </c>
      <c r="K48" s="12">
        <v>1656466.0</v>
      </c>
      <c r="L48" s="27" t="b">
        <f t="shared" si="1"/>
        <v>1</v>
      </c>
      <c r="M48" s="3"/>
      <c r="N48" s="3"/>
      <c r="O48" s="3"/>
      <c r="P48" s="3"/>
      <c r="Q48" s="3"/>
      <c r="R48" s="3"/>
      <c r="S48" s="3"/>
      <c r="T48" s="3"/>
      <c r="U48" s="3"/>
      <c r="V48" s="3"/>
      <c r="W48" s="3"/>
      <c r="X48" s="3"/>
      <c r="Y48" s="3"/>
      <c r="Z48" s="3"/>
    </row>
    <row r="49" ht="12.75" customHeight="1">
      <c r="A49" s="16" t="s">
        <v>22</v>
      </c>
      <c r="B49" s="5" t="s">
        <v>19</v>
      </c>
      <c r="C49" s="5" t="s">
        <v>3</v>
      </c>
      <c r="D49" s="17">
        <v>1247634.0</v>
      </c>
      <c r="E49" s="11"/>
      <c r="F49" s="38">
        <v>1614980.0</v>
      </c>
      <c r="G49" s="9">
        <v>46035.0</v>
      </c>
      <c r="H49" s="10" t="s">
        <v>14</v>
      </c>
      <c r="I49" s="5"/>
      <c r="J49" s="11" t="s">
        <v>15</v>
      </c>
      <c r="K49" s="12">
        <v>1614980.0</v>
      </c>
      <c r="L49" s="27" t="b">
        <f t="shared" si="1"/>
        <v>1</v>
      </c>
      <c r="M49" s="3"/>
      <c r="N49" s="3"/>
      <c r="O49" s="3"/>
      <c r="P49" s="3"/>
      <c r="Q49" s="3"/>
      <c r="R49" s="3"/>
      <c r="S49" s="3"/>
      <c r="T49" s="3"/>
      <c r="U49" s="3"/>
      <c r="V49" s="3"/>
      <c r="W49" s="3"/>
      <c r="X49" s="3"/>
      <c r="Y49" s="3"/>
      <c r="Z49" s="3"/>
    </row>
    <row r="50" ht="12.75" customHeight="1">
      <c r="A50" s="4" t="s">
        <v>52</v>
      </c>
      <c r="B50" s="5"/>
      <c r="C50" s="5" t="s">
        <v>3</v>
      </c>
      <c r="D50" s="17">
        <v>5515544.0</v>
      </c>
      <c r="E50" s="11"/>
      <c r="F50" s="38">
        <v>1430980.0</v>
      </c>
      <c r="G50" s="9">
        <v>46034.0</v>
      </c>
      <c r="H50" s="10" t="s">
        <v>21</v>
      </c>
      <c r="I50" s="5"/>
      <c r="J50" s="11" t="s">
        <v>15</v>
      </c>
      <c r="K50" s="12">
        <v>1430980.0</v>
      </c>
      <c r="L50" s="27" t="b">
        <f t="shared" si="1"/>
        <v>1</v>
      </c>
      <c r="M50" s="3"/>
      <c r="N50" s="3"/>
      <c r="O50" s="3"/>
      <c r="P50" s="3"/>
      <c r="Q50" s="3"/>
      <c r="R50" s="3"/>
      <c r="S50" s="3"/>
      <c r="T50" s="3"/>
      <c r="U50" s="3"/>
      <c r="V50" s="3"/>
      <c r="W50" s="3"/>
      <c r="X50" s="3"/>
      <c r="Y50" s="3"/>
      <c r="Z50" s="3"/>
    </row>
    <row r="51" ht="12.75" customHeight="1">
      <c r="A51" s="37" t="s">
        <v>35</v>
      </c>
      <c r="B51" s="5" t="s">
        <v>19</v>
      </c>
      <c r="C51" s="5" t="s">
        <v>3</v>
      </c>
      <c r="D51" s="17">
        <v>26755.0</v>
      </c>
      <c r="E51" s="11"/>
      <c r="F51" s="38">
        <v>1428632.0</v>
      </c>
      <c r="G51" s="9">
        <v>46031.0</v>
      </c>
      <c r="H51" s="10" t="s">
        <v>14</v>
      </c>
      <c r="I51" s="5"/>
      <c r="J51" s="11" t="s">
        <v>15</v>
      </c>
      <c r="K51" s="12">
        <v>1428632.0</v>
      </c>
      <c r="L51" s="27" t="b">
        <f t="shared" si="1"/>
        <v>1</v>
      </c>
      <c r="M51" s="3"/>
      <c r="N51" s="3"/>
      <c r="O51" s="3"/>
      <c r="P51" s="3"/>
      <c r="Q51" s="3"/>
      <c r="R51" s="3"/>
      <c r="S51" s="3"/>
      <c r="T51" s="3"/>
      <c r="U51" s="3"/>
      <c r="V51" s="3"/>
      <c r="W51" s="3"/>
      <c r="X51" s="3"/>
      <c r="Y51" s="3"/>
      <c r="Z51" s="3"/>
    </row>
    <row r="52" ht="12.75" customHeight="1">
      <c r="A52" s="37" t="s">
        <v>22</v>
      </c>
      <c r="B52" s="5" t="s">
        <v>19</v>
      </c>
      <c r="C52" s="5" t="s">
        <v>3</v>
      </c>
      <c r="D52" s="17">
        <v>1247217.0</v>
      </c>
      <c r="E52" s="11"/>
      <c r="F52" s="38">
        <v>1365537.0</v>
      </c>
      <c r="G52" s="9">
        <v>46031.0</v>
      </c>
      <c r="H52" s="10" t="s">
        <v>14</v>
      </c>
      <c r="I52" s="5"/>
      <c r="J52" s="11" t="s">
        <v>15</v>
      </c>
      <c r="K52" s="12">
        <v>1365537.0</v>
      </c>
      <c r="L52" s="27" t="b">
        <f t="shared" si="1"/>
        <v>1</v>
      </c>
      <c r="M52" s="3"/>
      <c r="N52" s="3"/>
      <c r="O52" s="3"/>
      <c r="P52" s="3"/>
      <c r="Q52" s="3"/>
      <c r="R52" s="3"/>
      <c r="S52" s="3"/>
      <c r="T52" s="3"/>
      <c r="U52" s="3"/>
      <c r="V52" s="3"/>
      <c r="W52" s="3"/>
      <c r="X52" s="3"/>
      <c r="Y52" s="3"/>
      <c r="Z52" s="3"/>
    </row>
    <row r="53" ht="12.75" customHeight="1">
      <c r="A53" s="37" t="s">
        <v>22</v>
      </c>
      <c r="B53" s="5" t="s">
        <v>19</v>
      </c>
      <c r="C53" s="5" t="s">
        <v>3</v>
      </c>
      <c r="D53" s="17">
        <v>1247288.0</v>
      </c>
      <c r="E53" s="11"/>
      <c r="F53" s="38">
        <v>1365537.0</v>
      </c>
      <c r="G53" s="9">
        <v>46031.0</v>
      </c>
      <c r="H53" s="10" t="s">
        <v>14</v>
      </c>
      <c r="I53" s="5"/>
      <c r="J53" s="11" t="s">
        <v>15</v>
      </c>
      <c r="K53" s="12">
        <v>1365537.0</v>
      </c>
      <c r="L53" s="27" t="b">
        <f t="shared" si="1"/>
        <v>1</v>
      </c>
      <c r="M53" s="3"/>
      <c r="N53" s="3"/>
      <c r="O53" s="3"/>
      <c r="P53" s="3"/>
      <c r="Q53" s="3"/>
      <c r="R53" s="3"/>
      <c r="S53" s="3"/>
      <c r="T53" s="3"/>
      <c r="U53" s="3"/>
      <c r="V53" s="3"/>
      <c r="W53" s="3"/>
      <c r="X53" s="3"/>
      <c r="Y53" s="3"/>
      <c r="Z53" s="3"/>
    </row>
    <row r="54" ht="12.75" customHeight="1">
      <c r="A54" s="16" t="s">
        <v>22</v>
      </c>
      <c r="B54" s="5" t="s">
        <v>19</v>
      </c>
      <c r="C54" s="5" t="s">
        <v>3</v>
      </c>
      <c r="D54" s="17">
        <v>1247460.0</v>
      </c>
      <c r="E54" s="11"/>
      <c r="F54" s="38">
        <v>1365537.0</v>
      </c>
      <c r="G54" s="9">
        <v>46035.0</v>
      </c>
      <c r="H54" s="10" t="s">
        <v>14</v>
      </c>
      <c r="I54" s="5"/>
      <c r="J54" s="11" t="s">
        <v>15</v>
      </c>
      <c r="K54" s="12">
        <v>1365537.0</v>
      </c>
      <c r="L54" s="27" t="b">
        <f t="shared" si="1"/>
        <v>1</v>
      </c>
      <c r="M54" s="3"/>
      <c r="N54" s="3"/>
      <c r="O54" s="3"/>
      <c r="P54" s="3"/>
      <c r="Q54" s="3"/>
      <c r="R54" s="3"/>
      <c r="S54" s="3"/>
      <c r="T54" s="3"/>
      <c r="U54" s="3"/>
      <c r="V54" s="3"/>
      <c r="W54" s="3"/>
      <c r="X54" s="3"/>
      <c r="Y54" s="3"/>
      <c r="Z54" s="3"/>
    </row>
    <row r="55" ht="12.75" customHeight="1">
      <c r="A55" s="4" t="s">
        <v>53</v>
      </c>
      <c r="B55" s="5" t="s">
        <v>19</v>
      </c>
      <c r="C55" s="5" t="s">
        <v>3</v>
      </c>
      <c r="D55" s="17">
        <v>3.7185104E7</v>
      </c>
      <c r="E55" s="11"/>
      <c r="F55" s="38">
        <v>1359461.0</v>
      </c>
      <c r="G55" s="9">
        <v>46029.0</v>
      </c>
      <c r="H55" s="10" t="s">
        <v>21</v>
      </c>
      <c r="I55" s="5"/>
      <c r="J55" s="43" t="s">
        <v>15</v>
      </c>
      <c r="K55" s="12">
        <v>1359461.0</v>
      </c>
      <c r="L55" s="27" t="b">
        <f t="shared" si="1"/>
        <v>1</v>
      </c>
      <c r="M55" s="3"/>
      <c r="N55" s="3"/>
      <c r="O55" s="3"/>
      <c r="P55" s="3"/>
      <c r="Q55" s="3"/>
      <c r="R55" s="3"/>
      <c r="S55" s="3"/>
      <c r="T55" s="3"/>
      <c r="U55" s="3"/>
      <c r="V55" s="3"/>
      <c r="W55" s="3"/>
      <c r="X55" s="3"/>
      <c r="Y55" s="3"/>
      <c r="Z55" s="3"/>
    </row>
    <row r="56" ht="12.75" customHeight="1">
      <c r="A56" s="4" t="s">
        <v>54</v>
      </c>
      <c r="B56" s="5" t="s">
        <v>19</v>
      </c>
      <c r="C56" s="5" t="s">
        <v>3</v>
      </c>
      <c r="D56" s="17">
        <v>3.71922E7</v>
      </c>
      <c r="E56" s="11"/>
      <c r="F56" s="38">
        <v>1349970.0</v>
      </c>
      <c r="G56" s="15">
        <v>45686.0</v>
      </c>
      <c r="H56" s="10" t="s">
        <v>21</v>
      </c>
      <c r="I56" s="5"/>
      <c r="J56" s="11" t="s">
        <v>15</v>
      </c>
      <c r="K56" s="12">
        <v>1349970.0</v>
      </c>
      <c r="L56" s="27" t="b">
        <f t="shared" si="1"/>
        <v>1</v>
      </c>
      <c r="M56" s="3"/>
      <c r="N56" s="3"/>
      <c r="O56" s="3"/>
      <c r="P56" s="3"/>
      <c r="Q56" s="3"/>
      <c r="R56" s="3"/>
      <c r="S56" s="3"/>
      <c r="T56" s="3"/>
      <c r="U56" s="3"/>
      <c r="V56" s="3"/>
      <c r="W56" s="3"/>
      <c r="X56" s="3"/>
      <c r="Y56" s="3"/>
      <c r="Z56" s="3"/>
    </row>
    <row r="57" ht="12.75" customHeight="1">
      <c r="A57" s="37" t="s">
        <v>55</v>
      </c>
      <c r="B57" s="5" t="s">
        <v>19</v>
      </c>
      <c r="C57" s="5" t="s">
        <v>3</v>
      </c>
      <c r="D57" s="17">
        <v>2765.0</v>
      </c>
      <c r="E57" s="11"/>
      <c r="F57" s="38">
        <v>1333217.0</v>
      </c>
      <c r="G57" s="9">
        <v>46031.0</v>
      </c>
      <c r="H57" s="10" t="s">
        <v>14</v>
      </c>
      <c r="I57" s="5"/>
      <c r="J57" s="11" t="s">
        <v>15</v>
      </c>
      <c r="K57" s="12">
        <v>1333217.0</v>
      </c>
      <c r="L57" s="27" t="b">
        <f t="shared" si="1"/>
        <v>1</v>
      </c>
      <c r="M57" s="3"/>
      <c r="N57" s="3"/>
      <c r="O57" s="3"/>
      <c r="P57" s="3"/>
      <c r="Q57" s="3"/>
      <c r="R57" s="3"/>
      <c r="S57" s="3"/>
      <c r="T57" s="3"/>
      <c r="U57" s="3"/>
      <c r="V57" s="3"/>
      <c r="W57" s="3"/>
      <c r="X57" s="3"/>
      <c r="Y57" s="3"/>
      <c r="Z57" s="3"/>
    </row>
    <row r="58" ht="12.75" customHeight="1">
      <c r="A58" s="37" t="s">
        <v>35</v>
      </c>
      <c r="B58" s="5" t="s">
        <v>19</v>
      </c>
      <c r="C58" s="5" t="s">
        <v>3</v>
      </c>
      <c r="D58" s="17">
        <v>26749.0</v>
      </c>
      <c r="E58" s="11"/>
      <c r="F58" s="38">
        <v>1319976.0</v>
      </c>
      <c r="G58" s="9">
        <v>46031.0</v>
      </c>
      <c r="H58" s="10" t="s">
        <v>14</v>
      </c>
      <c r="I58" s="5"/>
      <c r="J58" s="11" t="s">
        <v>15</v>
      </c>
      <c r="K58" s="12">
        <v>1319976.0</v>
      </c>
      <c r="L58" s="27" t="b">
        <f t="shared" si="1"/>
        <v>1</v>
      </c>
      <c r="M58" s="3"/>
      <c r="N58" s="3"/>
      <c r="O58" s="3"/>
      <c r="P58" s="3"/>
      <c r="Q58" s="3"/>
      <c r="R58" s="3"/>
      <c r="S58" s="3"/>
      <c r="T58" s="3"/>
      <c r="U58" s="3"/>
      <c r="V58" s="3"/>
      <c r="W58" s="3"/>
      <c r="X58" s="3"/>
      <c r="Y58" s="3"/>
      <c r="Z58" s="3"/>
    </row>
    <row r="59" ht="12.75" customHeight="1">
      <c r="A59" s="37" t="s">
        <v>56</v>
      </c>
      <c r="B59" s="5" t="s">
        <v>19</v>
      </c>
      <c r="C59" s="5" t="s">
        <v>3</v>
      </c>
      <c r="D59" s="17">
        <v>48.0</v>
      </c>
      <c r="E59" s="11"/>
      <c r="F59" s="38">
        <v>1268256.0</v>
      </c>
      <c r="G59" s="9">
        <v>46031.0</v>
      </c>
      <c r="H59" s="10" t="s">
        <v>14</v>
      </c>
      <c r="I59" s="5"/>
      <c r="J59" s="11" t="s">
        <v>15</v>
      </c>
      <c r="K59" s="12">
        <v>1268256.0</v>
      </c>
      <c r="L59" s="27" t="b">
        <f t="shared" si="1"/>
        <v>1</v>
      </c>
      <c r="M59" s="3"/>
      <c r="N59" s="3"/>
      <c r="O59" s="3"/>
      <c r="P59" s="3"/>
      <c r="Q59" s="3"/>
      <c r="R59" s="3"/>
      <c r="S59" s="3"/>
      <c r="T59" s="3"/>
      <c r="U59" s="3"/>
      <c r="V59" s="3"/>
      <c r="W59" s="3"/>
      <c r="X59" s="3"/>
      <c r="Y59" s="3"/>
      <c r="Z59" s="3"/>
    </row>
    <row r="60" ht="12.75" customHeight="1">
      <c r="A60" s="45" t="s">
        <v>43</v>
      </c>
      <c r="B60" s="18" t="s">
        <v>19</v>
      </c>
      <c r="C60" s="18" t="s">
        <v>3</v>
      </c>
      <c r="D60" s="46">
        <v>354.0</v>
      </c>
      <c r="E60" s="47"/>
      <c r="F60" s="48">
        <v>1267314.0</v>
      </c>
      <c r="G60" s="22">
        <v>46031.0</v>
      </c>
      <c r="H60" s="23" t="s">
        <v>14</v>
      </c>
      <c r="I60" s="18"/>
      <c r="J60" s="47" t="s">
        <v>15</v>
      </c>
      <c r="K60" s="42">
        <v>1267314.0</v>
      </c>
      <c r="L60" s="27" t="b">
        <f t="shared" si="1"/>
        <v>1</v>
      </c>
      <c r="M60" s="3"/>
      <c r="N60" s="3"/>
      <c r="O60" s="3"/>
      <c r="P60" s="3"/>
      <c r="Q60" s="3"/>
      <c r="R60" s="3"/>
      <c r="S60" s="3"/>
      <c r="T60" s="3"/>
      <c r="U60" s="3"/>
      <c r="V60" s="3"/>
      <c r="W60" s="3"/>
      <c r="X60" s="3"/>
      <c r="Y60" s="3"/>
      <c r="Z60" s="3"/>
    </row>
    <row r="61" ht="12.75" customHeight="1">
      <c r="A61" s="4" t="s">
        <v>57</v>
      </c>
      <c r="B61" s="5"/>
      <c r="C61" s="5" t="s">
        <v>3</v>
      </c>
      <c r="D61" s="17">
        <v>19095.0</v>
      </c>
      <c r="E61" s="11"/>
      <c r="F61" s="8">
        <v>1249990.0</v>
      </c>
      <c r="G61" s="15">
        <v>46044.0</v>
      </c>
      <c r="H61" s="11" t="s">
        <v>21</v>
      </c>
      <c r="I61" s="5"/>
      <c r="J61" s="11" t="s">
        <v>15</v>
      </c>
      <c r="K61" s="12">
        <v>1249990.0</v>
      </c>
      <c r="L61" s="27" t="b">
        <f t="shared" si="1"/>
        <v>1</v>
      </c>
      <c r="M61" s="3"/>
      <c r="N61" s="3"/>
      <c r="O61" s="3"/>
      <c r="P61" s="3"/>
      <c r="Q61" s="3"/>
      <c r="R61" s="3"/>
      <c r="S61" s="3"/>
      <c r="T61" s="3"/>
      <c r="U61" s="3"/>
      <c r="V61" s="3"/>
      <c r="W61" s="3"/>
      <c r="X61" s="3"/>
      <c r="Y61" s="3"/>
      <c r="Z61" s="3"/>
    </row>
    <row r="62" ht="12.75" customHeight="1">
      <c r="A62" s="37" t="s">
        <v>35</v>
      </c>
      <c r="B62" s="5" t="s">
        <v>19</v>
      </c>
      <c r="C62" s="5" t="s">
        <v>3</v>
      </c>
      <c r="D62" s="17">
        <v>26807.0</v>
      </c>
      <c r="E62" s="11"/>
      <c r="F62" s="8">
        <v>1188814.0</v>
      </c>
      <c r="G62" s="15">
        <v>46045.0</v>
      </c>
      <c r="H62" s="10" t="s">
        <v>14</v>
      </c>
      <c r="I62" s="5"/>
      <c r="J62" s="11" t="s">
        <v>15</v>
      </c>
      <c r="K62" s="12">
        <v>1188814.0</v>
      </c>
      <c r="L62" s="27" t="b">
        <f t="shared" si="1"/>
        <v>1</v>
      </c>
      <c r="M62" s="3"/>
      <c r="N62" s="3"/>
      <c r="O62" s="3"/>
      <c r="P62" s="3"/>
      <c r="Q62" s="3"/>
      <c r="R62" s="3"/>
      <c r="S62" s="3"/>
      <c r="T62" s="3"/>
      <c r="U62" s="3"/>
      <c r="V62" s="3"/>
      <c r="W62" s="3"/>
      <c r="X62" s="3"/>
      <c r="Y62" s="3"/>
      <c r="Z62" s="3"/>
    </row>
    <row r="63" ht="12.75" customHeight="1">
      <c r="A63" s="16" t="s">
        <v>43</v>
      </c>
      <c r="B63" s="5" t="s">
        <v>19</v>
      </c>
      <c r="C63" s="5" t="s">
        <v>3</v>
      </c>
      <c r="D63" s="17">
        <v>377.0</v>
      </c>
      <c r="E63" s="11"/>
      <c r="F63" s="8">
        <v>1180902.0</v>
      </c>
      <c r="G63" s="9">
        <v>46035.0</v>
      </c>
      <c r="H63" s="10" t="s">
        <v>14</v>
      </c>
      <c r="I63" s="5"/>
      <c r="J63" s="11" t="s">
        <v>15</v>
      </c>
      <c r="K63" s="12">
        <v>1180902.0</v>
      </c>
      <c r="L63" s="27" t="b">
        <f t="shared" si="1"/>
        <v>1</v>
      </c>
      <c r="M63" s="3"/>
      <c r="N63" s="3"/>
      <c r="O63" s="3"/>
      <c r="P63" s="3"/>
      <c r="Q63" s="3"/>
      <c r="R63" s="3"/>
      <c r="S63" s="3"/>
      <c r="T63" s="3"/>
      <c r="U63" s="3"/>
      <c r="V63" s="3"/>
      <c r="W63" s="3"/>
      <c r="X63" s="3"/>
      <c r="Y63" s="3"/>
      <c r="Z63" s="3"/>
    </row>
    <row r="64" ht="12.75" customHeight="1">
      <c r="A64" s="37" t="s">
        <v>43</v>
      </c>
      <c r="B64" s="5" t="s">
        <v>19</v>
      </c>
      <c r="C64" s="5" t="s">
        <v>3</v>
      </c>
      <c r="D64" s="17">
        <v>389.0</v>
      </c>
      <c r="E64" s="11"/>
      <c r="F64" s="8">
        <v>1180902.0</v>
      </c>
      <c r="G64" s="15">
        <v>46045.0</v>
      </c>
      <c r="H64" s="10" t="s">
        <v>14</v>
      </c>
      <c r="I64" s="5"/>
      <c r="J64" s="11" t="s">
        <v>15</v>
      </c>
      <c r="K64" s="12">
        <v>1180902.0</v>
      </c>
      <c r="L64" s="27" t="b">
        <f t="shared" si="1"/>
        <v>1</v>
      </c>
      <c r="M64" s="3"/>
      <c r="N64" s="3"/>
      <c r="O64" s="3"/>
      <c r="P64" s="3"/>
      <c r="Q64" s="3"/>
      <c r="R64" s="3"/>
      <c r="S64" s="3"/>
      <c r="T64" s="3"/>
      <c r="U64" s="3"/>
      <c r="V64" s="3"/>
      <c r="W64" s="3"/>
      <c r="X64" s="3"/>
      <c r="Y64" s="3"/>
      <c r="Z64" s="3"/>
    </row>
    <row r="65" ht="12.75" customHeight="1">
      <c r="A65" s="4" t="s">
        <v>58</v>
      </c>
      <c r="B65" s="49"/>
      <c r="C65" s="49" t="s">
        <v>3</v>
      </c>
      <c r="D65" s="50"/>
      <c r="E65" s="50"/>
      <c r="F65" s="8">
        <v>1126900.0</v>
      </c>
      <c r="G65" s="15">
        <v>46043.0</v>
      </c>
      <c r="H65" s="10" t="s">
        <v>21</v>
      </c>
      <c r="I65" s="5"/>
      <c r="J65" s="11" t="s">
        <v>15</v>
      </c>
      <c r="K65" s="12">
        <v>1126900.0</v>
      </c>
      <c r="L65" s="27" t="b">
        <f t="shared" si="1"/>
        <v>1</v>
      </c>
      <c r="M65" s="3"/>
      <c r="N65" s="3"/>
      <c r="O65" s="3"/>
      <c r="P65" s="3"/>
      <c r="Q65" s="3"/>
      <c r="R65" s="3"/>
      <c r="S65" s="3"/>
      <c r="T65" s="3"/>
      <c r="U65" s="3"/>
      <c r="V65" s="3"/>
      <c r="W65" s="3"/>
      <c r="X65" s="3"/>
      <c r="Y65" s="3"/>
      <c r="Z65" s="3"/>
    </row>
    <row r="66" ht="12.75" customHeight="1">
      <c r="A66" s="16" t="s">
        <v>59</v>
      </c>
      <c r="B66" s="5" t="s">
        <v>19</v>
      </c>
      <c r="C66" s="5" t="s">
        <v>3</v>
      </c>
      <c r="D66" s="17">
        <v>1628.0</v>
      </c>
      <c r="E66" s="11"/>
      <c r="F66" s="8">
        <v>1039917.0</v>
      </c>
      <c r="G66" s="9">
        <v>46035.0</v>
      </c>
      <c r="H66" s="10" t="s">
        <v>14</v>
      </c>
      <c r="I66" s="5"/>
      <c r="J66" s="11" t="s">
        <v>15</v>
      </c>
      <c r="K66" s="12">
        <v>1039917.0</v>
      </c>
      <c r="L66" s="13" t="b">
        <f t="shared" si="1"/>
        <v>1</v>
      </c>
      <c r="M66" s="3"/>
      <c r="N66" s="3"/>
      <c r="O66" s="3"/>
      <c r="P66" s="3"/>
      <c r="Q66" s="3"/>
      <c r="R66" s="3"/>
      <c r="S66" s="3"/>
      <c r="T66" s="3"/>
      <c r="U66" s="3"/>
      <c r="V66" s="3"/>
      <c r="W66" s="3"/>
      <c r="X66" s="3"/>
      <c r="Y66" s="3"/>
      <c r="Z66" s="3"/>
    </row>
    <row r="67" ht="12.75" customHeight="1">
      <c r="A67" s="39" t="s">
        <v>60</v>
      </c>
      <c r="B67" s="18" t="s">
        <v>19</v>
      </c>
      <c r="C67" s="18" t="s">
        <v>3</v>
      </c>
      <c r="D67" s="40">
        <v>10503.0</v>
      </c>
      <c r="E67" s="47"/>
      <c r="F67" s="21">
        <v>1018234.0</v>
      </c>
      <c r="G67" s="22">
        <v>46031.0</v>
      </c>
      <c r="H67" s="23" t="s">
        <v>14</v>
      </c>
      <c r="I67" s="18"/>
      <c r="J67" s="47" t="s">
        <v>15</v>
      </c>
      <c r="K67" s="42">
        <v>1018234.0</v>
      </c>
      <c r="L67" s="27" t="b">
        <f t="shared" si="1"/>
        <v>1</v>
      </c>
      <c r="M67" s="3"/>
      <c r="N67" s="3"/>
      <c r="O67" s="3"/>
      <c r="P67" s="3"/>
      <c r="Q67" s="3"/>
      <c r="R67" s="3"/>
      <c r="S67" s="3"/>
      <c r="T67" s="3"/>
      <c r="U67" s="3"/>
      <c r="V67" s="3"/>
      <c r="W67" s="3"/>
      <c r="X67" s="3"/>
      <c r="Y67" s="3"/>
      <c r="Z67" s="3"/>
    </row>
    <row r="68" ht="12.75" customHeight="1">
      <c r="A68" s="51" t="s">
        <v>51</v>
      </c>
      <c r="B68" s="18" t="s">
        <v>19</v>
      </c>
      <c r="C68" s="18" t="s">
        <v>3</v>
      </c>
      <c r="D68" s="40">
        <v>2006869.0</v>
      </c>
      <c r="E68" s="47"/>
      <c r="F68" s="21">
        <v>989970.0</v>
      </c>
      <c r="G68" s="22">
        <v>46037.0</v>
      </c>
      <c r="H68" s="23" t="s">
        <v>21</v>
      </c>
      <c r="I68" s="18"/>
      <c r="J68" s="47" t="s">
        <v>15</v>
      </c>
      <c r="K68" s="42">
        <v>989970.0</v>
      </c>
      <c r="L68" s="27" t="b">
        <f t="shared" si="1"/>
        <v>1</v>
      </c>
      <c r="M68" s="3"/>
      <c r="N68" s="3"/>
      <c r="O68" s="3"/>
      <c r="P68" s="3"/>
      <c r="Q68" s="3"/>
      <c r="R68" s="3"/>
      <c r="S68" s="3"/>
      <c r="T68" s="3"/>
      <c r="U68" s="3"/>
      <c r="V68" s="3"/>
      <c r="W68" s="3"/>
      <c r="X68" s="3"/>
      <c r="Y68" s="3"/>
      <c r="Z68" s="3"/>
    </row>
    <row r="69" ht="12.75" customHeight="1">
      <c r="A69" s="51" t="s">
        <v>61</v>
      </c>
      <c r="B69" s="18"/>
      <c r="C69" s="24" t="s">
        <v>3</v>
      </c>
      <c r="D69" s="40">
        <v>489791.0</v>
      </c>
      <c r="E69" s="25"/>
      <c r="F69" s="21">
        <v>979980.0</v>
      </c>
      <c r="G69" s="52">
        <v>46045.0</v>
      </c>
      <c r="H69" s="25" t="s">
        <v>21</v>
      </c>
      <c r="I69" s="18"/>
      <c r="J69" s="47" t="s">
        <v>15</v>
      </c>
      <c r="K69" s="42">
        <v>979980.0</v>
      </c>
      <c r="L69" s="27" t="b">
        <f t="shared" si="1"/>
        <v>1</v>
      </c>
      <c r="M69" s="3"/>
      <c r="N69" s="3"/>
      <c r="O69" s="3"/>
      <c r="P69" s="3"/>
      <c r="Q69" s="3"/>
      <c r="R69" s="3"/>
      <c r="S69" s="3"/>
      <c r="T69" s="3"/>
      <c r="U69" s="3"/>
      <c r="V69" s="3"/>
      <c r="W69" s="3"/>
      <c r="X69" s="3"/>
      <c r="Y69" s="3"/>
      <c r="Z69" s="3"/>
    </row>
    <row r="70" ht="12.75" customHeight="1">
      <c r="A70" s="39" t="s">
        <v>62</v>
      </c>
      <c r="B70" s="5"/>
      <c r="C70" s="18" t="s">
        <v>3</v>
      </c>
      <c r="D70" s="40">
        <v>1.0</v>
      </c>
      <c r="E70" s="47"/>
      <c r="F70" s="21">
        <v>952000.0</v>
      </c>
      <c r="G70" s="52">
        <v>46052.0</v>
      </c>
      <c r="H70" s="23" t="s">
        <v>14</v>
      </c>
      <c r="I70" s="18" t="s">
        <v>63</v>
      </c>
      <c r="J70" s="47" t="s">
        <v>15</v>
      </c>
      <c r="K70" s="42">
        <v>952000.0</v>
      </c>
      <c r="L70" s="27" t="b">
        <f t="shared" si="1"/>
        <v>1</v>
      </c>
      <c r="M70" s="3"/>
      <c r="N70" s="3"/>
      <c r="O70" s="3"/>
      <c r="P70" s="3"/>
      <c r="Q70" s="3"/>
      <c r="R70" s="3"/>
      <c r="S70" s="3"/>
      <c r="T70" s="3"/>
      <c r="U70" s="3"/>
      <c r="V70" s="3"/>
      <c r="W70" s="3"/>
      <c r="X70" s="3"/>
      <c r="Y70" s="3"/>
      <c r="Z70" s="3"/>
    </row>
    <row r="71" ht="12.75" customHeight="1">
      <c r="A71" s="53" t="s">
        <v>64</v>
      </c>
      <c r="B71" s="49" t="s">
        <v>19</v>
      </c>
      <c r="C71" s="49"/>
      <c r="D71" s="50"/>
      <c r="E71" s="50"/>
      <c r="F71" s="8">
        <v>929940.0</v>
      </c>
      <c r="G71" s="9">
        <v>46036.0</v>
      </c>
      <c r="H71" s="10" t="s">
        <v>21</v>
      </c>
      <c r="I71" s="5"/>
      <c r="J71" s="11" t="s">
        <v>15</v>
      </c>
      <c r="K71" s="12">
        <v>929940.0</v>
      </c>
      <c r="L71" s="13" t="b">
        <f t="shared" si="1"/>
        <v>1</v>
      </c>
      <c r="M71" s="3"/>
      <c r="N71" s="3"/>
      <c r="O71" s="3"/>
      <c r="P71" s="3"/>
      <c r="Q71" s="3"/>
      <c r="R71" s="3"/>
      <c r="S71" s="3"/>
      <c r="T71" s="3"/>
      <c r="U71" s="3"/>
      <c r="V71" s="3"/>
      <c r="W71" s="3"/>
      <c r="X71" s="3"/>
      <c r="Y71" s="3"/>
      <c r="Z71" s="3"/>
    </row>
    <row r="72" ht="12.75" customHeight="1">
      <c r="A72" s="4" t="s">
        <v>58</v>
      </c>
      <c r="B72" s="5" t="s">
        <v>19</v>
      </c>
      <c r="C72" s="5" t="s">
        <v>3</v>
      </c>
      <c r="D72" s="17">
        <v>2362.0</v>
      </c>
      <c r="E72" s="11"/>
      <c r="F72" s="8">
        <v>912960.0</v>
      </c>
      <c r="G72" s="15">
        <v>46041.0</v>
      </c>
      <c r="H72" s="10" t="s">
        <v>21</v>
      </c>
      <c r="I72" s="5"/>
      <c r="J72" s="11" t="s">
        <v>15</v>
      </c>
      <c r="K72" s="12">
        <v>912960.0</v>
      </c>
      <c r="L72" s="13" t="b">
        <f t="shared" si="1"/>
        <v>1</v>
      </c>
      <c r="M72" s="3"/>
      <c r="N72" s="3"/>
      <c r="O72" s="3"/>
      <c r="P72" s="3"/>
      <c r="Q72" s="3"/>
      <c r="R72" s="3"/>
      <c r="S72" s="3"/>
      <c r="T72" s="3"/>
      <c r="U72" s="3"/>
      <c r="V72" s="3"/>
      <c r="W72" s="3"/>
      <c r="X72" s="3"/>
      <c r="Y72" s="3"/>
      <c r="Z72" s="3"/>
    </row>
    <row r="73" ht="12.75" customHeight="1">
      <c r="A73" s="4" t="s">
        <v>52</v>
      </c>
      <c r="B73" s="5" t="s">
        <v>19</v>
      </c>
      <c r="C73" s="5" t="s">
        <v>3</v>
      </c>
      <c r="D73" s="17">
        <v>339506.0</v>
      </c>
      <c r="E73" s="11"/>
      <c r="F73" s="8">
        <v>895980.0</v>
      </c>
      <c r="G73" s="9">
        <v>46034.0</v>
      </c>
      <c r="H73" s="10" t="s">
        <v>21</v>
      </c>
      <c r="I73" s="5"/>
      <c r="J73" s="11" t="s">
        <v>15</v>
      </c>
      <c r="K73" s="12">
        <v>895980.0</v>
      </c>
      <c r="L73" s="13" t="b">
        <f t="shared" si="1"/>
        <v>1</v>
      </c>
      <c r="M73" s="3"/>
      <c r="N73" s="3"/>
      <c r="O73" s="3"/>
      <c r="P73" s="3"/>
      <c r="Q73" s="3"/>
      <c r="R73" s="3"/>
      <c r="S73" s="3"/>
      <c r="T73" s="3"/>
      <c r="U73" s="3"/>
      <c r="V73" s="3"/>
      <c r="W73" s="3"/>
      <c r="X73" s="3"/>
      <c r="Y73" s="3"/>
      <c r="Z73" s="3"/>
    </row>
    <row r="74" ht="12.75" customHeight="1">
      <c r="A74" s="37" t="s">
        <v>65</v>
      </c>
      <c r="B74" s="5" t="s">
        <v>66</v>
      </c>
      <c r="C74" s="6" t="s">
        <v>67</v>
      </c>
      <c r="D74" s="7"/>
      <c r="E74" s="7"/>
      <c r="F74" s="8">
        <v>820800.0</v>
      </c>
      <c r="G74" s="9">
        <v>46024.0</v>
      </c>
      <c r="H74" s="10" t="s">
        <v>14</v>
      </c>
      <c r="I74" s="13" t="s">
        <v>68</v>
      </c>
      <c r="J74" s="43" t="s">
        <v>15</v>
      </c>
      <c r="K74" s="44">
        <v>820800.0</v>
      </c>
      <c r="L74" s="13" t="b">
        <f t="shared" si="1"/>
        <v>1</v>
      </c>
      <c r="M74" s="3"/>
      <c r="N74" s="3"/>
      <c r="O74" s="3"/>
      <c r="P74" s="3"/>
      <c r="Q74" s="3"/>
      <c r="R74" s="3"/>
      <c r="S74" s="3"/>
      <c r="T74" s="3"/>
      <c r="U74" s="3"/>
      <c r="V74" s="3"/>
      <c r="W74" s="3"/>
      <c r="X74" s="3"/>
      <c r="Y74" s="3"/>
      <c r="Z74" s="3"/>
    </row>
    <row r="75" ht="12.75" customHeight="1">
      <c r="A75" s="4" t="s">
        <v>69</v>
      </c>
      <c r="B75" s="5" t="s">
        <v>19</v>
      </c>
      <c r="C75" s="5" t="s">
        <v>3</v>
      </c>
      <c r="D75" s="17">
        <v>844333.0</v>
      </c>
      <c r="E75" s="11"/>
      <c r="F75" s="8">
        <v>818460.0</v>
      </c>
      <c r="G75" s="15">
        <v>46038.0</v>
      </c>
      <c r="H75" s="10" t="s">
        <v>21</v>
      </c>
      <c r="I75" s="5"/>
      <c r="J75" s="11" t="s">
        <v>15</v>
      </c>
      <c r="K75" s="12">
        <v>818460.0</v>
      </c>
      <c r="L75" s="13" t="b">
        <f t="shared" si="1"/>
        <v>1</v>
      </c>
      <c r="M75" s="3"/>
      <c r="N75" s="3"/>
      <c r="O75" s="3"/>
      <c r="P75" s="3"/>
      <c r="Q75" s="3"/>
      <c r="R75" s="3"/>
      <c r="S75" s="3"/>
      <c r="T75" s="3"/>
      <c r="U75" s="3"/>
      <c r="V75" s="3"/>
      <c r="W75" s="3"/>
      <c r="X75" s="3"/>
      <c r="Y75" s="3"/>
      <c r="Z75" s="3"/>
    </row>
    <row r="76" ht="12.75" customHeight="1">
      <c r="A76" s="16" t="s">
        <v>34</v>
      </c>
      <c r="B76" s="5" t="s">
        <v>19</v>
      </c>
      <c r="C76" s="5" t="s">
        <v>3</v>
      </c>
      <c r="D76" s="17">
        <v>134826.0</v>
      </c>
      <c r="E76" s="11"/>
      <c r="F76" s="8">
        <v>810711.0</v>
      </c>
      <c r="G76" s="9">
        <v>46035.0</v>
      </c>
      <c r="H76" s="10" t="s">
        <v>14</v>
      </c>
      <c r="I76" s="5"/>
      <c r="J76" s="11" t="s">
        <v>15</v>
      </c>
      <c r="K76" s="12">
        <v>810711.0</v>
      </c>
      <c r="L76" s="13" t="b">
        <f t="shared" si="1"/>
        <v>1</v>
      </c>
      <c r="M76" s="3"/>
      <c r="N76" s="3"/>
      <c r="O76" s="3"/>
      <c r="P76" s="3"/>
      <c r="Q76" s="3"/>
      <c r="R76" s="3"/>
      <c r="S76" s="3"/>
      <c r="T76" s="3"/>
      <c r="U76" s="3"/>
      <c r="V76" s="3"/>
      <c r="W76" s="3"/>
      <c r="X76" s="3"/>
      <c r="Y76" s="3"/>
      <c r="Z76" s="3"/>
    </row>
    <row r="77" ht="12.75" customHeight="1">
      <c r="A77" s="54" t="s">
        <v>22</v>
      </c>
      <c r="B77" s="5" t="s">
        <v>19</v>
      </c>
      <c r="C77" s="5" t="s">
        <v>3</v>
      </c>
      <c r="D77" s="30">
        <v>1247437.0</v>
      </c>
      <c r="E77" s="31"/>
      <c r="F77" s="32">
        <v>807490.0</v>
      </c>
      <c r="G77" s="9">
        <v>46035.0</v>
      </c>
      <c r="H77" s="10" t="s">
        <v>14</v>
      </c>
      <c r="I77" s="29"/>
      <c r="J77" s="11" t="s">
        <v>15</v>
      </c>
      <c r="K77" s="55">
        <v>807490.0</v>
      </c>
      <c r="L77" s="13" t="b">
        <f t="shared" si="1"/>
        <v>1</v>
      </c>
      <c r="M77" s="3"/>
      <c r="N77" s="3"/>
      <c r="O77" s="3"/>
      <c r="P77" s="3"/>
      <c r="Q77" s="3"/>
      <c r="R77" s="3"/>
      <c r="S77" s="3"/>
      <c r="T77" s="3"/>
      <c r="U77" s="3"/>
      <c r="V77" s="3"/>
      <c r="W77" s="3"/>
      <c r="X77" s="3"/>
      <c r="Y77" s="3"/>
      <c r="Z77" s="3"/>
    </row>
    <row r="78" ht="12.75" customHeight="1">
      <c r="A78" s="54" t="s">
        <v>22</v>
      </c>
      <c r="B78" s="5" t="s">
        <v>19</v>
      </c>
      <c r="C78" s="5" t="s">
        <v>3</v>
      </c>
      <c r="D78" s="30">
        <v>1247633.0</v>
      </c>
      <c r="E78" s="31"/>
      <c r="F78" s="32">
        <v>807490.0</v>
      </c>
      <c r="G78" s="9">
        <v>46035.0</v>
      </c>
      <c r="H78" s="10" t="s">
        <v>14</v>
      </c>
      <c r="I78" s="29"/>
      <c r="J78" s="11" t="s">
        <v>15</v>
      </c>
      <c r="K78" s="55">
        <v>807490.0</v>
      </c>
      <c r="L78" s="13" t="b">
        <f t="shared" si="1"/>
        <v>1</v>
      </c>
      <c r="M78" s="3"/>
      <c r="N78" s="3"/>
      <c r="O78" s="3"/>
      <c r="P78" s="3"/>
      <c r="Q78" s="3"/>
      <c r="R78" s="3"/>
      <c r="S78" s="3"/>
      <c r="T78" s="3"/>
      <c r="U78" s="3"/>
      <c r="V78" s="3"/>
      <c r="W78" s="3"/>
      <c r="X78" s="3"/>
      <c r="Y78" s="3"/>
      <c r="Z78" s="3"/>
    </row>
    <row r="79" ht="12.75" customHeight="1">
      <c r="A79" s="54" t="s">
        <v>35</v>
      </c>
      <c r="B79" s="5" t="s">
        <v>19</v>
      </c>
      <c r="C79" s="5" t="s">
        <v>3</v>
      </c>
      <c r="D79" s="30">
        <v>26784.0</v>
      </c>
      <c r="E79" s="31"/>
      <c r="F79" s="32">
        <v>767994.0</v>
      </c>
      <c r="G79" s="9">
        <v>46035.0</v>
      </c>
      <c r="H79" s="10" t="s">
        <v>14</v>
      </c>
      <c r="I79" s="29"/>
      <c r="J79" s="11" t="s">
        <v>15</v>
      </c>
      <c r="K79" s="55">
        <v>767994.0</v>
      </c>
      <c r="L79" s="13" t="b">
        <f t="shared" si="1"/>
        <v>1</v>
      </c>
      <c r="M79" s="3"/>
      <c r="N79" s="3"/>
      <c r="O79" s="3"/>
      <c r="P79" s="3"/>
      <c r="Q79" s="3"/>
      <c r="R79" s="3"/>
      <c r="S79" s="3"/>
      <c r="T79" s="3"/>
      <c r="U79" s="3"/>
      <c r="V79" s="3"/>
      <c r="W79" s="3"/>
      <c r="X79" s="3"/>
      <c r="Y79" s="3"/>
      <c r="Z79" s="3"/>
    </row>
    <row r="80" ht="12.75" customHeight="1">
      <c r="A80" s="56" t="s">
        <v>70</v>
      </c>
      <c r="B80" s="5" t="s">
        <v>19</v>
      </c>
      <c r="C80" s="5" t="s">
        <v>3</v>
      </c>
      <c r="D80" s="30">
        <v>5519062.0</v>
      </c>
      <c r="E80" s="31"/>
      <c r="F80" s="32">
        <v>749990.0</v>
      </c>
      <c r="G80" s="15">
        <v>46052.0</v>
      </c>
      <c r="H80" s="10" t="s">
        <v>21</v>
      </c>
      <c r="I80" s="29"/>
      <c r="J80" s="11" t="s">
        <v>15</v>
      </c>
      <c r="K80" s="55">
        <v>749990.0</v>
      </c>
      <c r="L80" s="13" t="b">
        <f t="shared" si="1"/>
        <v>1</v>
      </c>
      <c r="M80" s="3"/>
      <c r="N80" s="3"/>
      <c r="O80" s="3"/>
      <c r="P80" s="3"/>
      <c r="Q80" s="3"/>
      <c r="R80" s="3"/>
      <c r="S80" s="3"/>
      <c r="T80" s="3"/>
      <c r="U80" s="3"/>
      <c r="V80" s="3"/>
      <c r="W80" s="3"/>
      <c r="X80" s="3"/>
      <c r="Y80" s="3"/>
      <c r="Z80" s="3"/>
    </row>
    <row r="81" ht="12.75" customHeight="1">
      <c r="A81" s="54" t="s">
        <v>60</v>
      </c>
      <c r="B81" s="5" t="s">
        <v>19</v>
      </c>
      <c r="C81" s="5" t="s">
        <v>3</v>
      </c>
      <c r="D81" s="30">
        <v>10521.0</v>
      </c>
      <c r="E81" s="31"/>
      <c r="F81" s="32">
        <v>748744.0</v>
      </c>
      <c r="G81" s="9">
        <v>46035.0</v>
      </c>
      <c r="H81" s="10" t="s">
        <v>14</v>
      </c>
      <c r="I81" s="29"/>
      <c r="J81" s="11" t="s">
        <v>15</v>
      </c>
      <c r="K81" s="55">
        <v>748744.0</v>
      </c>
      <c r="L81" s="13" t="b">
        <f t="shared" si="1"/>
        <v>1</v>
      </c>
      <c r="M81" s="3"/>
      <c r="N81" s="3"/>
      <c r="O81" s="3"/>
      <c r="P81" s="3"/>
      <c r="Q81" s="3"/>
      <c r="R81" s="3"/>
      <c r="S81" s="3"/>
      <c r="T81" s="3"/>
      <c r="U81" s="3"/>
      <c r="V81" s="3"/>
      <c r="W81" s="3"/>
      <c r="X81" s="3"/>
      <c r="Y81" s="3"/>
      <c r="Z81" s="3"/>
    </row>
    <row r="82" ht="12.75" customHeight="1">
      <c r="A82" s="56" t="s">
        <v>70</v>
      </c>
      <c r="B82" s="5" t="s">
        <v>19</v>
      </c>
      <c r="C82" s="5" t="s">
        <v>3</v>
      </c>
      <c r="D82" s="30">
        <v>5511522.0</v>
      </c>
      <c r="E82" s="31"/>
      <c r="F82" s="32">
        <v>742290.0</v>
      </c>
      <c r="G82" s="15">
        <v>46042.0</v>
      </c>
      <c r="H82" s="10" t="s">
        <v>21</v>
      </c>
      <c r="I82" s="29"/>
      <c r="J82" s="11" t="s">
        <v>15</v>
      </c>
      <c r="K82" s="55">
        <v>742290.0</v>
      </c>
      <c r="L82" s="13" t="b">
        <f t="shared" si="1"/>
        <v>1</v>
      </c>
      <c r="M82" s="3"/>
      <c r="N82" s="3"/>
      <c r="O82" s="3"/>
      <c r="P82" s="3"/>
      <c r="Q82" s="3"/>
      <c r="R82" s="3"/>
      <c r="S82" s="3"/>
      <c r="T82" s="3"/>
      <c r="U82" s="3"/>
      <c r="V82" s="3"/>
      <c r="W82" s="3"/>
      <c r="X82" s="3"/>
      <c r="Y82" s="3"/>
      <c r="Z82" s="3"/>
    </row>
    <row r="83" ht="12.75" customHeight="1">
      <c r="A83" s="57" t="s">
        <v>71</v>
      </c>
      <c r="B83" s="5" t="s">
        <v>19</v>
      </c>
      <c r="C83" s="5" t="s">
        <v>3</v>
      </c>
      <c r="D83" s="30">
        <v>892044.0</v>
      </c>
      <c r="E83" s="31"/>
      <c r="F83" s="32">
        <v>737986.0</v>
      </c>
      <c r="G83" s="15">
        <v>46045.0</v>
      </c>
      <c r="H83" s="10" t="s">
        <v>14</v>
      </c>
      <c r="I83" s="29"/>
      <c r="J83" s="11" t="s">
        <v>15</v>
      </c>
      <c r="K83" s="55">
        <v>737986.0</v>
      </c>
      <c r="L83" s="13" t="b">
        <f t="shared" si="1"/>
        <v>1</v>
      </c>
      <c r="M83" s="3"/>
      <c r="N83" s="3"/>
      <c r="O83" s="3"/>
      <c r="P83" s="3"/>
      <c r="Q83" s="3"/>
      <c r="R83" s="3"/>
      <c r="S83" s="3"/>
      <c r="T83" s="3"/>
      <c r="U83" s="3"/>
      <c r="V83" s="3"/>
      <c r="W83" s="3"/>
      <c r="X83" s="3"/>
      <c r="Y83" s="3"/>
      <c r="Z83" s="3"/>
    </row>
    <row r="84" ht="12.75" customHeight="1">
      <c r="A84" s="57" t="s">
        <v>35</v>
      </c>
      <c r="B84" s="5" t="s">
        <v>19</v>
      </c>
      <c r="C84" s="5" t="s">
        <v>3</v>
      </c>
      <c r="D84" s="30">
        <v>26737.0</v>
      </c>
      <c r="E84" s="31"/>
      <c r="F84" s="32">
        <v>735045.0</v>
      </c>
      <c r="G84" s="9">
        <v>46031.0</v>
      </c>
      <c r="H84" s="10" t="s">
        <v>14</v>
      </c>
      <c r="I84" s="29"/>
      <c r="J84" s="11" t="s">
        <v>15</v>
      </c>
      <c r="K84" s="55">
        <v>735045.0</v>
      </c>
      <c r="L84" s="13" t="b">
        <f t="shared" si="1"/>
        <v>1</v>
      </c>
      <c r="M84" s="3"/>
      <c r="N84" s="3"/>
      <c r="O84" s="3"/>
      <c r="P84" s="3"/>
      <c r="Q84" s="3"/>
      <c r="R84" s="3"/>
      <c r="S84" s="3"/>
      <c r="T84" s="3"/>
      <c r="U84" s="3"/>
      <c r="V84" s="3"/>
      <c r="W84" s="3"/>
      <c r="X84" s="3"/>
      <c r="Y84" s="3"/>
      <c r="Z84" s="3"/>
    </row>
    <row r="85" ht="12.75" customHeight="1">
      <c r="A85" s="57" t="s">
        <v>35</v>
      </c>
      <c r="B85" s="5" t="s">
        <v>19</v>
      </c>
      <c r="C85" s="5" t="s">
        <v>3</v>
      </c>
      <c r="D85" s="30">
        <v>26736.0</v>
      </c>
      <c r="E85" s="31"/>
      <c r="F85" s="32">
        <v>735045.0</v>
      </c>
      <c r="G85" s="9">
        <v>46031.0</v>
      </c>
      <c r="H85" s="10" t="s">
        <v>14</v>
      </c>
      <c r="I85" s="29"/>
      <c r="J85" s="11" t="s">
        <v>15</v>
      </c>
      <c r="K85" s="55">
        <v>735045.0</v>
      </c>
      <c r="L85" s="13" t="b">
        <f t="shared" si="1"/>
        <v>1</v>
      </c>
      <c r="M85" s="3"/>
      <c r="N85" s="3"/>
      <c r="O85" s="3"/>
      <c r="P85" s="3"/>
      <c r="Q85" s="3"/>
      <c r="R85" s="3"/>
      <c r="S85" s="3"/>
      <c r="T85" s="3"/>
      <c r="U85" s="3"/>
      <c r="V85" s="3"/>
      <c r="W85" s="3"/>
      <c r="X85" s="3"/>
      <c r="Y85" s="3"/>
      <c r="Z85" s="3"/>
    </row>
    <row r="86" ht="12.75" customHeight="1">
      <c r="A86" s="56" t="s">
        <v>72</v>
      </c>
      <c r="B86" s="5"/>
      <c r="C86" s="5" t="s">
        <v>3</v>
      </c>
      <c r="D86" s="58">
        <v>113951.0</v>
      </c>
      <c r="E86" s="31"/>
      <c r="F86" s="32">
        <v>731064.0</v>
      </c>
      <c r="G86" s="15">
        <v>46043.0</v>
      </c>
      <c r="H86" s="11" t="s">
        <v>14</v>
      </c>
      <c r="I86" s="29" t="s">
        <v>73</v>
      </c>
      <c r="J86" s="11" t="s">
        <v>15</v>
      </c>
      <c r="K86" s="55">
        <v>731064.0</v>
      </c>
      <c r="L86" s="13" t="b">
        <f t="shared" si="1"/>
        <v>1</v>
      </c>
      <c r="M86" s="3"/>
      <c r="N86" s="3"/>
      <c r="O86" s="3"/>
      <c r="P86" s="3"/>
      <c r="Q86" s="3"/>
      <c r="R86" s="3"/>
      <c r="S86" s="3"/>
      <c r="T86" s="3"/>
      <c r="U86" s="3"/>
      <c r="V86" s="3"/>
      <c r="W86" s="3"/>
      <c r="X86" s="3"/>
      <c r="Y86" s="3"/>
      <c r="Z86" s="3"/>
    </row>
    <row r="87" ht="12.75" customHeight="1">
      <c r="A87" s="56" t="s">
        <v>51</v>
      </c>
      <c r="B87" s="5" t="s">
        <v>19</v>
      </c>
      <c r="C87" s="5" t="s">
        <v>3</v>
      </c>
      <c r="D87" s="30">
        <v>2006895.0</v>
      </c>
      <c r="E87" s="31"/>
      <c r="F87" s="32">
        <v>729990.0</v>
      </c>
      <c r="G87" s="9">
        <v>46036.0</v>
      </c>
      <c r="H87" s="10" t="s">
        <v>21</v>
      </c>
      <c r="I87" s="29"/>
      <c r="J87" s="11" t="s">
        <v>15</v>
      </c>
      <c r="K87" s="55">
        <v>729990.0</v>
      </c>
      <c r="L87" s="13" t="b">
        <f t="shared" si="1"/>
        <v>1</v>
      </c>
      <c r="M87" s="3"/>
      <c r="N87" s="3"/>
      <c r="O87" s="3"/>
      <c r="P87" s="3"/>
      <c r="Q87" s="3"/>
      <c r="R87" s="3"/>
      <c r="S87" s="3"/>
      <c r="T87" s="3"/>
      <c r="U87" s="3"/>
      <c r="V87" s="3"/>
      <c r="W87" s="3"/>
      <c r="X87" s="3"/>
      <c r="Y87" s="3"/>
      <c r="Z87" s="3"/>
    </row>
    <row r="88" ht="12.75" customHeight="1">
      <c r="A88" s="56" t="s">
        <v>51</v>
      </c>
      <c r="B88" s="5" t="s">
        <v>19</v>
      </c>
      <c r="C88" s="5" t="s">
        <v>3</v>
      </c>
      <c r="D88" s="30">
        <v>2007519.0</v>
      </c>
      <c r="E88" s="31"/>
      <c r="F88" s="32">
        <v>729990.0</v>
      </c>
      <c r="G88" s="15">
        <v>46041.0</v>
      </c>
      <c r="H88" s="10" t="s">
        <v>21</v>
      </c>
      <c r="I88" s="29"/>
      <c r="J88" s="11" t="s">
        <v>15</v>
      </c>
      <c r="K88" s="55">
        <v>729990.0</v>
      </c>
      <c r="L88" s="13" t="b">
        <f t="shared" si="1"/>
        <v>1</v>
      </c>
      <c r="M88" s="3"/>
      <c r="N88" s="3"/>
      <c r="O88" s="3"/>
      <c r="P88" s="3"/>
      <c r="Q88" s="3"/>
      <c r="R88" s="3"/>
      <c r="S88" s="3"/>
      <c r="T88" s="3"/>
      <c r="U88" s="3"/>
      <c r="V88" s="3"/>
      <c r="W88" s="3"/>
      <c r="X88" s="3"/>
      <c r="Y88" s="3"/>
      <c r="Z88" s="3"/>
    </row>
    <row r="89" ht="12.75" customHeight="1">
      <c r="A89" s="56" t="s">
        <v>74</v>
      </c>
      <c r="B89" s="5" t="s">
        <v>19</v>
      </c>
      <c r="C89" s="5" t="s">
        <v>3</v>
      </c>
      <c r="D89" s="30">
        <v>1.1366163E7</v>
      </c>
      <c r="E89" s="31"/>
      <c r="F89" s="32">
        <v>699990.0</v>
      </c>
      <c r="G89" s="15">
        <v>46042.0</v>
      </c>
      <c r="H89" s="10" t="s">
        <v>21</v>
      </c>
      <c r="I89" s="29"/>
      <c r="J89" s="11" t="s">
        <v>15</v>
      </c>
      <c r="K89" s="55">
        <v>699990.0</v>
      </c>
      <c r="L89" s="13" t="b">
        <f t="shared" si="1"/>
        <v>1</v>
      </c>
      <c r="M89" s="3"/>
      <c r="N89" s="3"/>
      <c r="O89" s="3"/>
      <c r="P89" s="3"/>
      <c r="Q89" s="3"/>
      <c r="R89" s="3"/>
      <c r="S89" s="3"/>
      <c r="T89" s="3"/>
      <c r="U89" s="3"/>
      <c r="V89" s="3"/>
      <c r="W89" s="3"/>
      <c r="X89" s="3"/>
      <c r="Y89" s="3"/>
      <c r="Z89" s="3"/>
    </row>
    <row r="90" ht="12.75" customHeight="1">
      <c r="A90" s="57" t="s">
        <v>75</v>
      </c>
      <c r="B90" s="5" t="s">
        <v>19</v>
      </c>
      <c r="C90" s="5"/>
      <c r="D90" s="30">
        <v>38421.0</v>
      </c>
      <c r="E90" s="31"/>
      <c r="F90" s="32">
        <v>693193.0</v>
      </c>
      <c r="G90" s="15">
        <v>45685.0</v>
      </c>
      <c r="H90" s="10" t="s">
        <v>14</v>
      </c>
      <c r="I90" s="29" t="s">
        <v>76</v>
      </c>
      <c r="J90" s="11" t="s">
        <v>15</v>
      </c>
      <c r="K90" s="55">
        <v>693193.0</v>
      </c>
      <c r="L90" s="13" t="b">
        <f t="shared" si="1"/>
        <v>1</v>
      </c>
      <c r="M90" s="3"/>
      <c r="N90" s="3"/>
      <c r="O90" s="3"/>
      <c r="P90" s="3"/>
      <c r="Q90" s="3"/>
      <c r="R90" s="3"/>
      <c r="S90" s="3"/>
      <c r="T90" s="3"/>
      <c r="U90" s="3"/>
      <c r="V90" s="3"/>
      <c r="W90" s="3"/>
      <c r="X90" s="3"/>
      <c r="Y90" s="3"/>
      <c r="Z90" s="3"/>
    </row>
    <row r="91" ht="12.75" customHeight="1">
      <c r="A91" s="57" t="s">
        <v>77</v>
      </c>
      <c r="B91" s="5" t="s">
        <v>19</v>
      </c>
      <c r="C91" s="5" t="s">
        <v>3</v>
      </c>
      <c r="D91" s="30">
        <v>631821.0</v>
      </c>
      <c r="E91" s="31"/>
      <c r="F91" s="32">
        <v>687650.0</v>
      </c>
      <c r="G91" s="9">
        <v>46031.0</v>
      </c>
      <c r="H91" s="10" t="s">
        <v>14</v>
      </c>
      <c r="I91" s="29"/>
      <c r="J91" s="11" t="s">
        <v>15</v>
      </c>
      <c r="K91" s="55">
        <v>687650.0</v>
      </c>
      <c r="L91" s="13" t="b">
        <f t="shared" si="1"/>
        <v>1</v>
      </c>
      <c r="M91" s="3"/>
      <c r="N91" s="3"/>
      <c r="O91" s="3"/>
      <c r="P91" s="3"/>
      <c r="Q91" s="3"/>
      <c r="R91" s="3"/>
      <c r="S91" s="3"/>
      <c r="T91" s="3"/>
      <c r="U91" s="3"/>
      <c r="V91" s="3"/>
      <c r="W91" s="3"/>
      <c r="X91" s="3"/>
      <c r="Y91" s="3"/>
      <c r="Z91" s="3"/>
    </row>
    <row r="92" ht="12.75" customHeight="1">
      <c r="A92" s="56" t="s">
        <v>58</v>
      </c>
      <c r="B92" s="5" t="s">
        <v>19</v>
      </c>
      <c r="C92" s="5" t="s">
        <v>3</v>
      </c>
      <c r="D92" s="59" t="s">
        <v>78</v>
      </c>
      <c r="E92" s="31"/>
      <c r="F92" s="32">
        <v>683980.0</v>
      </c>
      <c r="G92" s="15">
        <v>46052.0</v>
      </c>
      <c r="H92" s="10" t="s">
        <v>21</v>
      </c>
      <c r="I92" s="29"/>
      <c r="J92" s="11" t="s">
        <v>15</v>
      </c>
      <c r="K92" s="55">
        <v>683980.0</v>
      </c>
      <c r="L92" s="13" t="b">
        <f t="shared" si="1"/>
        <v>1</v>
      </c>
      <c r="M92" s="3"/>
      <c r="N92" s="3"/>
      <c r="O92" s="3"/>
      <c r="P92" s="3"/>
      <c r="Q92" s="3"/>
      <c r="R92" s="3"/>
      <c r="S92" s="3"/>
      <c r="T92" s="3"/>
      <c r="U92" s="3"/>
      <c r="V92" s="3"/>
      <c r="W92" s="3"/>
      <c r="X92" s="3"/>
      <c r="Y92" s="3"/>
      <c r="Z92" s="3"/>
    </row>
    <row r="93" ht="12.75" customHeight="1">
      <c r="A93" s="57" t="s">
        <v>26</v>
      </c>
      <c r="B93" s="5" t="s">
        <v>19</v>
      </c>
      <c r="C93" s="5" t="s">
        <v>3</v>
      </c>
      <c r="D93" s="30">
        <v>14841.0</v>
      </c>
      <c r="E93" s="31"/>
      <c r="F93" s="32">
        <v>646331.0</v>
      </c>
      <c r="G93" s="9">
        <v>46031.0</v>
      </c>
      <c r="H93" s="10" t="s">
        <v>14</v>
      </c>
      <c r="I93" s="29"/>
      <c r="J93" s="11" t="s">
        <v>15</v>
      </c>
      <c r="K93" s="55">
        <v>646331.0</v>
      </c>
      <c r="L93" s="13" t="b">
        <f t="shared" si="1"/>
        <v>1</v>
      </c>
      <c r="M93" s="3"/>
      <c r="N93" s="3"/>
      <c r="O93" s="3"/>
      <c r="P93" s="3"/>
      <c r="Q93" s="3"/>
      <c r="R93" s="3"/>
      <c r="S93" s="3"/>
      <c r="T93" s="3"/>
      <c r="U93" s="3"/>
      <c r="V93" s="3"/>
      <c r="W93" s="3"/>
      <c r="X93" s="3"/>
      <c r="Y93" s="3"/>
      <c r="Z93" s="3"/>
    </row>
    <row r="94" ht="12.75" customHeight="1">
      <c r="A94" s="56" t="s">
        <v>79</v>
      </c>
      <c r="B94" s="49" t="s">
        <v>19</v>
      </c>
      <c r="C94" s="49"/>
      <c r="D94" s="60"/>
      <c r="E94" s="61"/>
      <c r="F94" s="32">
        <v>629990.0</v>
      </c>
      <c r="G94" s="9">
        <v>46029.0</v>
      </c>
      <c r="H94" s="10" t="s">
        <v>21</v>
      </c>
      <c r="I94" s="29"/>
      <c r="J94" s="43" t="s">
        <v>15</v>
      </c>
      <c r="K94" s="55">
        <v>629990.0</v>
      </c>
      <c r="L94" s="13" t="b">
        <f t="shared" si="1"/>
        <v>1</v>
      </c>
      <c r="M94" s="3"/>
      <c r="N94" s="3"/>
      <c r="O94" s="3"/>
      <c r="P94" s="3"/>
      <c r="Q94" s="3"/>
      <c r="R94" s="3"/>
      <c r="S94" s="3"/>
      <c r="T94" s="3"/>
      <c r="U94" s="3"/>
      <c r="V94" s="3"/>
      <c r="W94" s="3"/>
      <c r="X94" s="3"/>
      <c r="Y94" s="3"/>
      <c r="Z94" s="3"/>
    </row>
    <row r="95" ht="12.75" customHeight="1">
      <c r="A95" s="56" t="s">
        <v>58</v>
      </c>
      <c r="B95" s="49" t="s">
        <v>19</v>
      </c>
      <c r="C95" s="49"/>
      <c r="D95" s="60"/>
      <c r="E95" s="61"/>
      <c r="F95" s="32">
        <v>597980.0</v>
      </c>
      <c r="G95" s="9">
        <v>46037.0</v>
      </c>
      <c r="H95" s="10" t="s">
        <v>21</v>
      </c>
      <c r="I95" s="29"/>
      <c r="J95" s="11" t="s">
        <v>15</v>
      </c>
      <c r="K95" s="55">
        <v>597980.0</v>
      </c>
      <c r="L95" s="13" t="b">
        <f t="shared" si="1"/>
        <v>1</v>
      </c>
      <c r="M95" s="3"/>
      <c r="N95" s="3"/>
      <c r="O95" s="3"/>
      <c r="P95" s="3"/>
      <c r="Q95" s="3"/>
      <c r="R95" s="3"/>
      <c r="S95" s="3"/>
      <c r="T95" s="3"/>
      <c r="U95" s="3"/>
      <c r="V95" s="3"/>
      <c r="W95" s="3"/>
      <c r="X95" s="3"/>
      <c r="Y95" s="3"/>
      <c r="Z95" s="3"/>
    </row>
    <row r="96" ht="12.75" customHeight="1">
      <c r="A96" s="57" t="s">
        <v>80</v>
      </c>
      <c r="B96" s="5" t="s">
        <v>19</v>
      </c>
      <c r="C96" s="5" t="s">
        <v>3</v>
      </c>
      <c r="D96" s="30">
        <v>829.0</v>
      </c>
      <c r="E96" s="31"/>
      <c r="F96" s="32">
        <f>625900-30000</f>
        <v>595900</v>
      </c>
      <c r="G96" s="15">
        <v>45685.0</v>
      </c>
      <c r="H96" s="10" t="s">
        <v>14</v>
      </c>
      <c r="I96" s="29" t="s">
        <v>81</v>
      </c>
      <c r="J96" s="11" t="s">
        <v>15</v>
      </c>
      <c r="K96" s="55">
        <v>595900.0</v>
      </c>
      <c r="L96" s="13" t="b">
        <f t="shared" si="1"/>
        <v>1</v>
      </c>
      <c r="M96" s="3"/>
      <c r="N96" s="3"/>
      <c r="O96" s="3"/>
      <c r="P96" s="3"/>
      <c r="Q96" s="3"/>
      <c r="R96" s="3"/>
      <c r="S96" s="3"/>
      <c r="T96" s="3"/>
      <c r="U96" s="3"/>
      <c r="V96" s="3"/>
      <c r="W96" s="3"/>
      <c r="X96" s="3"/>
      <c r="Y96" s="3"/>
      <c r="Z96" s="3"/>
    </row>
    <row r="97" ht="12.75" customHeight="1">
      <c r="A97" s="54" t="s">
        <v>36</v>
      </c>
      <c r="B97" s="5" t="s">
        <v>19</v>
      </c>
      <c r="C97" s="5" t="s">
        <v>3</v>
      </c>
      <c r="D97" s="30">
        <v>102760.0</v>
      </c>
      <c r="E97" s="31"/>
      <c r="F97" s="32">
        <v>569177.0</v>
      </c>
      <c r="G97" s="9">
        <v>46035.0</v>
      </c>
      <c r="H97" s="10" t="s">
        <v>14</v>
      </c>
      <c r="I97" s="29"/>
      <c r="J97" s="11" t="s">
        <v>15</v>
      </c>
      <c r="K97" s="55">
        <v>569177.0</v>
      </c>
      <c r="L97" s="13" t="b">
        <f t="shared" si="1"/>
        <v>1</v>
      </c>
      <c r="M97" s="3"/>
      <c r="N97" s="3"/>
      <c r="O97" s="3"/>
      <c r="P97" s="3"/>
      <c r="Q97" s="3"/>
      <c r="R97" s="3"/>
      <c r="S97" s="3"/>
      <c r="T97" s="3"/>
      <c r="U97" s="3"/>
      <c r="V97" s="3"/>
      <c r="W97" s="3"/>
      <c r="X97" s="3"/>
      <c r="Y97" s="3"/>
      <c r="Z97" s="3"/>
    </row>
    <row r="98" ht="12.75" customHeight="1">
      <c r="A98" s="54" t="s">
        <v>42</v>
      </c>
      <c r="B98" s="5" t="s">
        <v>19</v>
      </c>
      <c r="C98" s="5" t="s">
        <v>3</v>
      </c>
      <c r="D98" s="30">
        <v>6444.0</v>
      </c>
      <c r="E98" s="31"/>
      <c r="F98" s="32">
        <v>552634.0</v>
      </c>
      <c r="G98" s="9">
        <v>46035.0</v>
      </c>
      <c r="H98" s="10" t="s">
        <v>14</v>
      </c>
      <c r="I98" s="29"/>
      <c r="J98" s="11" t="s">
        <v>15</v>
      </c>
      <c r="K98" s="55">
        <v>552634.0</v>
      </c>
      <c r="L98" s="13" t="b">
        <f t="shared" si="1"/>
        <v>1</v>
      </c>
      <c r="M98" s="3"/>
      <c r="N98" s="3"/>
      <c r="O98" s="3"/>
      <c r="P98" s="3"/>
      <c r="Q98" s="3"/>
      <c r="R98" s="3"/>
      <c r="S98" s="3"/>
      <c r="T98" s="3"/>
      <c r="U98" s="3"/>
      <c r="V98" s="3"/>
      <c r="W98" s="3"/>
      <c r="X98" s="3"/>
      <c r="Y98" s="3"/>
      <c r="Z98" s="3"/>
    </row>
    <row r="99" ht="12.75" customHeight="1">
      <c r="A99" s="56" t="s">
        <v>82</v>
      </c>
      <c r="B99" s="5" t="s">
        <v>19</v>
      </c>
      <c r="C99" s="5" t="s">
        <v>3</v>
      </c>
      <c r="D99" s="30">
        <v>69243.0</v>
      </c>
      <c r="E99" s="31"/>
      <c r="F99" s="32">
        <v>534770.0</v>
      </c>
      <c r="G99" s="15">
        <v>46038.0</v>
      </c>
      <c r="H99" s="10" t="s">
        <v>21</v>
      </c>
      <c r="I99" s="29"/>
      <c r="J99" s="11" t="s">
        <v>15</v>
      </c>
      <c r="K99" s="55">
        <v>534770.0</v>
      </c>
      <c r="L99" s="13" t="b">
        <f t="shared" si="1"/>
        <v>1</v>
      </c>
      <c r="M99" s="3"/>
      <c r="N99" s="3"/>
      <c r="O99" s="3"/>
      <c r="P99" s="3"/>
      <c r="Q99" s="3"/>
      <c r="R99" s="3"/>
      <c r="S99" s="3"/>
      <c r="T99" s="3"/>
      <c r="U99" s="3"/>
      <c r="V99" s="3"/>
      <c r="W99" s="3"/>
      <c r="X99" s="3"/>
      <c r="Y99" s="3"/>
      <c r="Z99" s="3"/>
    </row>
    <row r="100" ht="12.75" customHeight="1">
      <c r="A100" s="56" t="s">
        <v>83</v>
      </c>
      <c r="B100" s="49" t="s">
        <v>19</v>
      </c>
      <c r="C100" s="49"/>
      <c r="D100" s="60"/>
      <c r="E100" s="61"/>
      <c r="F100" s="32">
        <v>532960.0</v>
      </c>
      <c r="G100" s="9">
        <v>46037.0</v>
      </c>
      <c r="H100" s="10" t="s">
        <v>21</v>
      </c>
      <c r="I100" s="29"/>
      <c r="J100" s="11" t="s">
        <v>15</v>
      </c>
      <c r="K100" s="55">
        <v>532960.0</v>
      </c>
      <c r="L100" s="13" t="b">
        <f t="shared" si="1"/>
        <v>1</v>
      </c>
      <c r="M100" s="3"/>
      <c r="N100" s="3"/>
      <c r="O100" s="3"/>
      <c r="P100" s="3"/>
      <c r="Q100" s="3"/>
      <c r="R100" s="3"/>
      <c r="S100" s="3"/>
      <c r="T100" s="3"/>
      <c r="U100" s="3"/>
      <c r="V100" s="3"/>
      <c r="W100" s="3"/>
      <c r="X100" s="3"/>
      <c r="Y100" s="3"/>
      <c r="Z100" s="3"/>
    </row>
    <row r="101" ht="12.75" customHeight="1">
      <c r="A101" s="56" t="s">
        <v>82</v>
      </c>
      <c r="B101" s="49" t="s">
        <v>19</v>
      </c>
      <c r="C101" s="49"/>
      <c r="D101" s="60"/>
      <c r="E101" s="61"/>
      <c r="F101" s="32">
        <v>522980.0</v>
      </c>
      <c r="G101" s="15">
        <v>46038.0</v>
      </c>
      <c r="H101" s="10" t="s">
        <v>21</v>
      </c>
      <c r="I101" s="29"/>
      <c r="J101" s="11" t="s">
        <v>15</v>
      </c>
      <c r="K101" s="55">
        <v>522980.0</v>
      </c>
      <c r="L101" s="13" t="b">
        <f t="shared" si="1"/>
        <v>1</v>
      </c>
      <c r="M101" s="3"/>
      <c r="N101" s="3"/>
      <c r="O101" s="3"/>
      <c r="P101" s="3"/>
      <c r="Q101" s="3"/>
      <c r="R101" s="3"/>
      <c r="S101" s="3"/>
      <c r="T101" s="3"/>
      <c r="U101" s="3"/>
      <c r="V101" s="3"/>
      <c r="W101" s="3"/>
      <c r="X101" s="3"/>
      <c r="Y101" s="3"/>
      <c r="Z101" s="3"/>
    </row>
    <row r="102" ht="12.75" customHeight="1">
      <c r="A102" s="54" t="s">
        <v>84</v>
      </c>
      <c r="B102" s="5" t="s">
        <v>19</v>
      </c>
      <c r="C102" s="5" t="s">
        <v>3</v>
      </c>
      <c r="D102" s="30">
        <v>6409.0</v>
      </c>
      <c r="E102" s="31"/>
      <c r="F102" s="32">
        <v>519840.0</v>
      </c>
      <c r="G102" s="9">
        <v>46035.0</v>
      </c>
      <c r="H102" s="10" t="s">
        <v>14</v>
      </c>
      <c r="I102" s="29"/>
      <c r="J102" s="11" t="s">
        <v>15</v>
      </c>
      <c r="K102" s="55">
        <v>519840.0</v>
      </c>
      <c r="L102" s="13" t="b">
        <f t="shared" si="1"/>
        <v>1</v>
      </c>
      <c r="M102" s="3"/>
      <c r="N102" s="3"/>
      <c r="O102" s="3"/>
      <c r="P102" s="3"/>
      <c r="Q102" s="3"/>
      <c r="R102" s="3"/>
      <c r="S102" s="3"/>
      <c r="T102" s="3"/>
      <c r="U102" s="3"/>
      <c r="V102" s="3"/>
      <c r="W102" s="3"/>
      <c r="X102" s="3"/>
      <c r="Y102" s="3"/>
      <c r="Z102" s="3"/>
    </row>
    <row r="103" ht="12.75" customHeight="1">
      <c r="A103" s="54" t="s">
        <v>85</v>
      </c>
      <c r="B103" s="5" t="s">
        <v>19</v>
      </c>
      <c r="C103" s="5" t="s">
        <v>3</v>
      </c>
      <c r="D103" s="30">
        <v>2861.0</v>
      </c>
      <c r="E103" s="31"/>
      <c r="F103" s="32">
        <v>503917.0</v>
      </c>
      <c r="G103" s="9">
        <v>46035.0</v>
      </c>
      <c r="H103" s="10" t="s">
        <v>14</v>
      </c>
      <c r="I103" s="29"/>
      <c r="J103" s="11" t="s">
        <v>15</v>
      </c>
      <c r="K103" s="55">
        <v>503917.0</v>
      </c>
      <c r="L103" s="13" t="b">
        <f t="shared" si="1"/>
        <v>1</v>
      </c>
      <c r="M103" s="3"/>
      <c r="N103" s="3"/>
      <c r="O103" s="3"/>
      <c r="P103" s="3"/>
      <c r="Q103" s="3"/>
      <c r="R103" s="3"/>
      <c r="S103" s="3"/>
      <c r="T103" s="3"/>
      <c r="U103" s="3"/>
      <c r="V103" s="3"/>
      <c r="W103" s="3"/>
      <c r="X103" s="3"/>
      <c r="Y103" s="3"/>
      <c r="Z103" s="3"/>
    </row>
    <row r="104" ht="12.75" customHeight="1">
      <c r="A104" s="56" t="s">
        <v>86</v>
      </c>
      <c r="B104" s="49" t="s">
        <v>19</v>
      </c>
      <c r="C104" s="49" t="s">
        <v>3</v>
      </c>
      <c r="D104" s="60"/>
      <c r="E104" s="61"/>
      <c r="F104" s="32">
        <v>499950.0</v>
      </c>
      <c r="G104" s="15">
        <v>45683.0</v>
      </c>
      <c r="H104" s="10" t="s">
        <v>21</v>
      </c>
      <c r="I104" s="29"/>
      <c r="J104" s="11" t="s">
        <v>15</v>
      </c>
      <c r="K104" s="55">
        <v>499950.0</v>
      </c>
      <c r="L104" s="13" t="b">
        <f t="shared" si="1"/>
        <v>1</v>
      </c>
      <c r="M104" s="3"/>
      <c r="N104" s="3"/>
      <c r="O104" s="3"/>
      <c r="P104" s="3"/>
      <c r="Q104" s="3"/>
      <c r="R104" s="3"/>
      <c r="S104" s="3"/>
      <c r="T104" s="3"/>
      <c r="U104" s="3"/>
      <c r="V104" s="3"/>
      <c r="W104" s="3"/>
      <c r="X104" s="3"/>
      <c r="Y104" s="3"/>
      <c r="Z104" s="3"/>
    </row>
    <row r="105" ht="12.75" customHeight="1">
      <c r="A105" s="57" t="s">
        <v>87</v>
      </c>
      <c r="B105" s="5" t="s">
        <v>19</v>
      </c>
      <c r="C105" s="5" t="s">
        <v>3</v>
      </c>
      <c r="D105" s="30">
        <v>33.0</v>
      </c>
      <c r="E105" s="31"/>
      <c r="F105" s="32">
        <v>497936.0</v>
      </c>
      <c r="G105" s="9">
        <v>46031.0</v>
      </c>
      <c r="H105" s="10" t="s">
        <v>14</v>
      </c>
      <c r="I105" s="29"/>
      <c r="J105" s="11" t="s">
        <v>15</v>
      </c>
      <c r="K105" s="55">
        <v>497936.0</v>
      </c>
      <c r="L105" s="13" t="b">
        <f t="shared" si="1"/>
        <v>1</v>
      </c>
      <c r="M105" s="3"/>
      <c r="N105" s="3"/>
      <c r="O105" s="3"/>
      <c r="P105" s="3"/>
      <c r="Q105" s="3"/>
      <c r="R105" s="3"/>
      <c r="S105" s="3"/>
      <c r="T105" s="3"/>
      <c r="U105" s="3"/>
      <c r="V105" s="3"/>
      <c r="W105" s="3"/>
      <c r="X105" s="3"/>
      <c r="Y105" s="3"/>
      <c r="Z105" s="3"/>
    </row>
    <row r="106" ht="12.75" customHeight="1">
      <c r="A106" s="57" t="s">
        <v>48</v>
      </c>
      <c r="B106" s="5" t="s">
        <v>19</v>
      </c>
      <c r="C106" s="5" t="s">
        <v>3</v>
      </c>
      <c r="D106" s="30">
        <v>21729.0</v>
      </c>
      <c r="E106" s="31"/>
      <c r="F106" s="32">
        <v>483678.0</v>
      </c>
      <c r="G106" s="15">
        <v>46045.0</v>
      </c>
      <c r="H106" s="10" t="s">
        <v>14</v>
      </c>
      <c r="I106" s="29"/>
      <c r="J106" s="11" t="s">
        <v>15</v>
      </c>
      <c r="K106" s="55">
        <v>483678.0</v>
      </c>
      <c r="L106" s="13" t="b">
        <f t="shared" si="1"/>
        <v>1</v>
      </c>
      <c r="M106" s="3"/>
      <c r="N106" s="3"/>
      <c r="O106" s="3"/>
      <c r="P106" s="3"/>
      <c r="Q106" s="3"/>
      <c r="R106" s="3"/>
      <c r="S106" s="3"/>
      <c r="T106" s="3"/>
      <c r="U106" s="3"/>
      <c r="V106" s="3"/>
      <c r="W106" s="3"/>
      <c r="X106" s="3"/>
      <c r="Y106" s="3"/>
      <c r="Z106" s="3"/>
    </row>
    <row r="107" ht="12.75" customHeight="1">
      <c r="A107" s="54" t="s">
        <v>85</v>
      </c>
      <c r="B107" s="5" t="s">
        <v>19</v>
      </c>
      <c r="C107" s="5" t="s">
        <v>3</v>
      </c>
      <c r="D107" s="30">
        <v>2862.0</v>
      </c>
      <c r="E107" s="31"/>
      <c r="F107" s="32">
        <v>479976.0</v>
      </c>
      <c r="G107" s="9">
        <v>46035.0</v>
      </c>
      <c r="H107" s="10" t="s">
        <v>14</v>
      </c>
      <c r="I107" s="29"/>
      <c r="J107" s="11" t="s">
        <v>15</v>
      </c>
      <c r="K107" s="55">
        <v>479976.0</v>
      </c>
      <c r="L107" s="13" t="b">
        <f t="shared" si="1"/>
        <v>1</v>
      </c>
      <c r="M107" s="3"/>
      <c r="N107" s="3"/>
      <c r="O107" s="3"/>
      <c r="P107" s="3"/>
      <c r="Q107" s="3"/>
      <c r="R107" s="3"/>
      <c r="S107" s="3"/>
      <c r="T107" s="3"/>
      <c r="U107" s="3"/>
      <c r="V107" s="3"/>
      <c r="W107" s="3"/>
      <c r="X107" s="3"/>
      <c r="Y107" s="3"/>
      <c r="Z107" s="3"/>
    </row>
    <row r="108" ht="12.75" customHeight="1">
      <c r="A108" s="54" t="s">
        <v>35</v>
      </c>
      <c r="B108" s="5" t="s">
        <v>19</v>
      </c>
      <c r="C108" s="5" t="s">
        <v>3</v>
      </c>
      <c r="D108" s="30">
        <v>26775.0</v>
      </c>
      <c r="E108" s="31"/>
      <c r="F108" s="32">
        <v>463732.0</v>
      </c>
      <c r="G108" s="9">
        <v>46035.0</v>
      </c>
      <c r="H108" s="10" t="s">
        <v>14</v>
      </c>
      <c r="I108" s="29"/>
      <c r="J108" s="11" t="s">
        <v>15</v>
      </c>
      <c r="K108" s="55">
        <v>463732.0</v>
      </c>
      <c r="L108" s="13" t="b">
        <f t="shared" si="1"/>
        <v>1</v>
      </c>
      <c r="M108" s="3"/>
      <c r="N108" s="3"/>
      <c r="O108" s="3"/>
      <c r="P108" s="3"/>
      <c r="Q108" s="3"/>
      <c r="R108" s="3"/>
      <c r="S108" s="3"/>
      <c r="T108" s="3"/>
      <c r="U108" s="3"/>
      <c r="V108" s="3"/>
      <c r="W108" s="3"/>
      <c r="X108" s="3"/>
      <c r="Y108" s="3"/>
      <c r="Z108" s="3"/>
    </row>
    <row r="109" ht="12.75" customHeight="1">
      <c r="A109" s="56" t="s">
        <v>58</v>
      </c>
      <c r="B109" s="5" t="s">
        <v>19</v>
      </c>
      <c r="C109" s="5" t="s">
        <v>3</v>
      </c>
      <c r="D109" s="30">
        <v>13491.0</v>
      </c>
      <c r="E109" s="31"/>
      <c r="F109" s="32">
        <v>454960.0</v>
      </c>
      <c r="G109" s="9">
        <v>46037.0</v>
      </c>
      <c r="H109" s="10" t="s">
        <v>21</v>
      </c>
      <c r="I109" s="29"/>
      <c r="J109" s="31" t="s">
        <v>15</v>
      </c>
      <c r="K109" s="55">
        <v>454960.0</v>
      </c>
      <c r="L109" s="13" t="b">
        <f t="shared" si="1"/>
        <v>1</v>
      </c>
      <c r="M109" s="3"/>
      <c r="N109" s="3"/>
      <c r="O109" s="3"/>
      <c r="P109" s="3"/>
      <c r="Q109" s="3"/>
      <c r="R109" s="3"/>
      <c r="S109" s="3"/>
      <c r="T109" s="3"/>
      <c r="U109" s="3"/>
      <c r="V109" s="3"/>
      <c r="W109" s="3"/>
      <c r="X109" s="3"/>
      <c r="Y109" s="3"/>
      <c r="Z109" s="3"/>
    </row>
    <row r="110" ht="12.75" customHeight="1">
      <c r="A110" s="54" t="s">
        <v>23</v>
      </c>
      <c r="B110" s="5" t="s">
        <v>19</v>
      </c>
      <c r="C110" s="5" t="s">
        <v>3</v>
      </c>
      <c r="D110" s="30">
        <v>11420.0</v>
      </c>
      <c r="E110" s="31"/>
      <c r="F110" s="32">
        <v>449957.0</v>
      </c>
      <c r="G110" s="9">
        <v>46035.0</v>
      </c>
      <c r="H110" s="10" t="s">
        <v>14</v>
      </c>
      <c r="I110" s="29"/>
      <c r="J110" s="31" t="s">
        <v>15</v>
      </c>
      <c r="K110" s="55">
        <v>449957.0</v>
      </c>
      <c r="L110" s="13" t="b">
        <f t="shared" si="1"/>
        <v>1</v>
      </c>
      <c r="M110" s="3"/>
      <c r="N110" s="3"/>
      <c r="O110" s="3"/>
      <c r="P110" s="3"/>
      <c r="Q110" s="3"/>
      <c r="R110" s="3"/>
      <c r="S110" s="3"/>
      <c r="T110" s="3"/>
      <c r="U110" s="3"/>
      <c r="V110" s="3"/>
      <c r="W110" s="3"/>
      <c r="X110" s="3"/>
      <c r="Y110" s="3"/>
      <c r="Z110" s="3"/>
    </row>
    <row r="111" ht="12.75" customHeight="1">
      <c r="A111" s="56" t="s">
        <v>88</v>
      </c>
      <c r="B111" s="5"/>
      <c r="C111" s="6"/>
      <c r="D111" s="62"/>
      <c r="E111" s="63"/>
      <c r="F111" s="32">
        <v>436623.0</v>
      </c>
      <c r="G111" s="9">
        <v>46034.0</v>
      </c>
      <c r="H111" s="10" t="s">
        <v>21</v>
      </c>
      <c r="I111" s="29"/>
      <c r="J111" s="31" t="s">
        <v>15</v>
      </c>
      <c r="K111" s="55">
        <v>436623.0</v>
      </c>
      <c r="L111" s="13" t="b">
        <f t="shared" si="1"/>
        <v>1</v>
      </c>
      <c r="M111" s="3"/>
      <c r="N111" s="3"/>
      <c r="O111" s="3"/>
      <c r="P111" s="3"/>
      <c r="Q111" s="3"/>
      <c r="R111" s="3"/>
      <c r="S111" s="3"/>
      <c r="T111" s="3"/>
      <c r="U111" s="3"/>
      <c r="V111" s="3"/>
      <c r="W111" s="3"/>
      <c r="X111" s="3"/>
      <c r="Y111" s="3"/>
      <c r="Z111" s="3"/>
    </row>
    <row r="112" ht="12.75" customHeight="1">
      <c r="A112" s="57" t="s">
        <v>89</v>
      </c>
      <c r="B112" s="5" t="s">
        <v>19</v>
      </c>
      <c r="C112" s="5" t="s">
        <v>3</v>
      </c>
      <c r="D112" s="30">
        <v>11286.0</v>
      </c>
      <c r="E112" s="31"/>
      <c r="F112" s="32">
        <v>435457.0</v>
      </c>
      <c r="G112" s="15">
        <v>46045.0</v>
      </c>
      <c r="H112" s="10" t="s">
        <v>14</v>
      </c>
      <c r="I112" s="29"/>
      <c r="J112" s="31" t="s">
        <v>15</v>
      </c>
      <c r="K112" s="55">
        <v>435457.0</v>
      </c>
      <c r="L112" s="13" t="b">
        <f t="shared" si="1"/>
        <v>1</v>
      </c>
      <c r="M112" s="3"/>
      <c r="N112" s="3"/>
      <c r="O112" s="3"/>
      <c r="P112" s="3"/>
      <c r="Q112" s="3"/>
      <c r="R112" s="3"/>
      <c r="S112" s="3"/>
      <c r="T112" s="3"/>
      <c r="U112" s="3"/>
      <c r="V112" s="3"/>
      <c r="W112" s="3"/>
      <c r="X112" s="3"/>
      <c r="Y112" s="3"/>
      <c r="Z112" s="3"/>
    </row>
    <row r="113" ht="12.75" customHeight="1">
      <c r="A113" s="56" t="s">
        <v>58</v>
      </c>
      <c r="B113" s="5" t="s">
        <v>19</v>
      </c>
      <c r="C113" s="5" t="s">
        <v>3</v>
      </c>
      <c r="D113" s="30">
        <v>1.44953878E8</v>
      </c>
      <c r="E113" s="31"/>
      <c r="F113" s="32">
        <v>410980.0</v>
      </c>
      <c r="G113" s="15">
        <v>46041.0</v>
      </c>
      <c r="H113" s="10" t="s">
        <v>21</v>
      </c>
      <c r="I113" s="29"/>
      <c r="J113" s="31" t="s">
        <v>15</v>
      </c>
      <c r="K113" s="55">
        <v>410980.0</v>
      </c>
      <c r="L113" s="13" t="b">
        <f t="shared" si="1"/>
        <v>1</v>
      </c>
      <c r="M113" s="3"/>
      <c r="N113" s="3"/>
      <c r="O113" s="3"/>
      <c r="P113" s="3"/>
      <c r="Q113" s="3"/>
      <c r="R113" s="3"/>
      <c r="S113" s="3"/>
      <c r="T113" s="3"/>
      <c r="U113" s="3"/>
      <c r="V113" s="3"/>
      <c r="W113" s="3"/>
      <c r="X113" s="3"/>
      <c r="Y113" s="3"/>
      <c r="Z113" s="3"/>
    </row>
    <row r="114" ht="12.75" customHeight="1">
      <c r="A114" s="56" t="s">
        <v>90</v>
      </c>
      <c r="B114" s="5" t="s">
        <v>19</v>
      </c>
      <c r="C114" s="5" t="s">
        <v>3</v>
      </c>
      <c r="D114" s="30">
        <v>5514434.0</v>
      </c>
      <c r="E114" s="31"/>
      <c r="F114" s="32">
        <v>404899.0</v>
      </c>
      <c r="G114" s="9">
        <v>46029.0</v>
      </c>
      <c r="H114" s="10" t="s">
        <v>21</v>
      </c>
      <c r="I114" s="29"/>
      <c r="J114" s="64" t="s">
        <v>15</v>
      </c>
      <c r="K114" s="55">
        <v>404899.0</v>
      </c>
      <c r="L114" s="13" t="b">
        <f t="shared" si="1"/>
        <v>1</v>
      </c>
      <c r="M114" s="3"/>
      <c r="N114" s="3"/>
      <c r="O114" s="3"/>
      <c r="P114" s="3"/>
      <c r="Q114" s="3"/>
      <c r="R114" s="3"/>
      <c r="S114" s="3"/>
      <c r="T114" s="3"/>
      <c r="U114" s="3"/>
      <c r="V114" s="3"/>
      <c r="W114" s="3"/>
      <c r="X114" s="3"/>
      <c r="Y114" s="3"/>
      <c r="Z114" s="3"/>
    </row>
    <row r="115" ht="12.75" customHeight="1">
      <c r="A115" s="56" t="s">
        <v>91</v>
      </c>
      <c r="B115" s="5" t="s">
        <v>19</v>
      </c>
      <c r="C115" s="5" t="s">
        <v>3</v>
      </c>
      <c r="D115" s="30">
        <v>2235522.0</v>
      </c>
      <c r="E115" s="31"/>
      <c r="F115" s="32">
        <v>397580.0</v>
      </c>
      <c r="G115" s="15">
        <v>46042.0</v>
      </c>
      <c r="H115" s="10" t="s">
        <v>21</v>
      </c>
      <c r="I115" s="29"/>
      <c r="J115" s="31" t="s">
        <v>15</v>
      </c>
      <c r="K115" s="55">
        <v>397580.0</v>
      </c>
      <c r="L115" s="13" t="b">
        <f t="shared" si="1"/>
        <v>1</v>
      </c>
      <c r="M115" s="3"/>
      <c r="N115" s="3"/>
      <c r="O115" s="3"/>
      <c r="P115" s="3"/>
      <c r="Q115" s="3"/>
      <c r="R115" s="3"/>
      <c r="S115" s="3"/>
      <c r="T115" s="3"/>
      <c r="U115" s="3"/>
      <c r="V115" s="3"/>
      <c r="W115" s="3"/>
      <c r="X115" s="3"/>
      <c r="Y115" s="3"/>
      <c r="Z115" s="3"/>
    </row>
    <row r="116" ht="12.75" customHeight="1">
      <c r="A116" s="57" t="s">
        <v>80</v>
      </c>
      <c r="B116" s="5" t="s">
        <v>19</v>
      </c>
      <c r="C116" s="5" t="s">
        <v>3</v>
      </c>
      <c r="D116" s="30">
        <v>827.0</v>
      </c>
      <c r="E116" s="31"/>
      <c r="F116" s="32">
        <v>388800.0</v>
      </c>
      <c r="G116" s="15">
        <v>45685.0</v>
      </c>
      <c r="H116" s="10" t="s">
        <v>14</v>
      </c>
      <c r="I116" s="29"/>
      <c r="J116" s="31" t="s">
        <v>15</v>
      </c>
      <c r="K116" s="55">
        <v>388800.0</v>
      </c>
      <c r="L116" s="13" t="b">
        <f t="shared" si="1"/>
        <v>1</v>
      </c>
      <c r="M116" s="3"/>
      <c r="N116" s="3"/>
      <c r="O116" s="3"/>
      <c r="P116" s="3"/>
      <c r="Q116" s="3"/>
      <c r="R116" s="3"/>
      <c r="S116" s="3"/>
      <c r="T116" s="3"/>
      <c r="U116" s="3"/>
      <c r="V116" s="3"/>
      <c r="W116" s="3"/>
      <c r="X116" s="3"/>
      <c r="Y116" s="3"/>
      <c r="Z116" s="3"/>
    </row>
    <row r="117" ht="12.75" customHeight="1">
      <c r="A117" s="54" t="s">
        <v>92</v>
      </c>
      <c r="B117" s="5" t="s">
        <v>19</v>
      </c>
      <c r="C117" s="5" t="s">
        <v>3</v>
      </c>
      <c r="D117" s="30">
        <v>859497.0</v>
      </c>
      <c r="E117" s="31"/>
      <c r="F117" s="32">
        <v>378809.0</v>
      </c>
      <c r="G117" s="9">
        <v>46035.0</v>
      </c>
      <c r="H117" s="10" t="s">
        <v>14</v>
      </c>
      <c r="I117" s="29"/>
      <c r="J117" s="31" t="s">
        <v>15</v>
      </c>
      <c r="K117" s="55">
        <v>378809.0</v>
      </c>
      <c r="L117" s="13" t="b">
        <f t="shared" si="1"/>
        <v>1</v>
      </c>
      <c r="M117" s="3"/>
      <c r="N117" s="3"/>
      <c r="O117" s="3"/>
      <c r="P117" s="3"/>
      <c r="Q117" s="3"/>
      <c r="R117" s="3"/>
      <c r="S117" s="3"/>
      <c r="T117" s="3"/>
      <c r="U117" s="3"/>
      <c r="V117" s="3"/>
      <c r="W117" s="3"/>
      <c r="X117" s="3"/>
      <c r="Y117" s="3"/>
      <c r="Z117" s="3"/>
    </row>
    <row r="118" ht="12.75" customHeight="1">
      <c r="A118" s="56" t="s">
        <v>93</v>
      </c>
      <c r="B118" s="5" t="s">
        <v>19</v>
      </c>
      <c r="C118" s="5" t="s">
        <v>3</v>
      </c>
      <c r="D118" s="30">
        <v>416423.0</v>
      </c>
      <c r="E118" s="31"/>
      <c r="F118" s="32">
        <v>371990.0</v>
      </c>
      <c r="G118" s="9">
        <v>46037.0</v>
      </c>
      <c r="H118" s="10" t="s">
        <v>21</v>
      </c>
      <c r="I118" s="29"/>
      <c r="J118" s="31" t="s">
        <v>15</v>
      </c>
      <c r="K118" s="55">
        <v>371990.0</v>
      </c>
      <c r="L118" s="13" t="b">
        <f t="shared" si="1"/>
        <v>1</v>
      </c>
      <c r="M118" s="3"/>
      <c r="N118" s="3"/>
      <c r="O118" s="3"/>
      <c r="P118" s="3"/>
      <c r="Q118" s="3"/>
      <c r="R118" s="3"/>
      <c r="S118" s="3"/>
      <c r="T118" s="3"/>
      <c r="U118" s="3"/>
      <c r="V118" s="3"/>
      <c r="W118" s="3"/>
      <c r="X118" s="3"/>
      <c r="Y118" s="3"/>
      <c r="Z118" s="3"/>
    </row>
    <row r="119" ht="12.75" customHeight="1">
      <c r="A119" s="56" t="s">
        <v>94</v>
      </c>
      <c r="B119" s="5"/>
      <c r="C119" s="6"/>
      <c r="D119" s="62"/>
      <c r="E119" s="63"/>
      <c r="F119" s="32">
        <v>370170.0</v>
      </c>
      <c r="G119" s="9">
        <v>46034.0</v>
      </c>
      <c r="H119" s="10" t="s">
        <v>14</v>
      </c>
      <c r="I119" s="29"/>
      <c r="J119" s="31" t="s">
        <v>15</v>
      </c>
      <c r="K119" s="55">
        <v>370170.0</v>
      </c>
      <c r="L119" s="13" t="b">
        <f t="shared" si="1"/>
        <v>1</v>
      </c>
      <c r="M119" s="3"/>
      <c r="N119" s="3"/>
      <c r="O119" s="3"/>
      <c r="P119" s="3"/>
      <c r="Q119" s="3"/>
      <c r="R119" s="3"/>
      <c r="S119" s="3"/>
      <c r="T119" s="3"/>
      <c r="U119" s="3"/>
      <c r="V119" s="3"/>
      <c r="W119" s="3"/>
      <c r="X119" s="3"/>
      <c r="Y119" s="3"/>
      <c r="Z119" s="3"/>
    </row>
    <row r="120" ht="12.75" customHeight="1">
      <c r="A120" s="57" t="s">
        <v>22</v>
      </c>
      <c r="B120" s="5" t="s">
        <v>19</v>
      </c>
      <c r="C120" s="5" t="s">
        <v>3</v>
      </c>
      <c r="D120" s="30">
        <v>1247289.0</v>
      </c>
      <c r="E120" s="31"/>
      <c r="F120" s="32">
        <v>359970.0</v>
      </c>
      <c r="G120" s="9">
        <v>46031.0</v>
      </c>
      <c r="H120" s="10" t="s">
        <v>14</v>
      </c>
      <c r="I120" s="29"/>
      <c r="J120" s="31" t="s">
        <v>15</v>
      </c>
      <c r="K120" s="55">
        <v>359970.0</v>
      </c>
      <c r="L120" s="13" t="b">
        <f t="shared" si="1"/>
        <v>1</v>
      </c>
      <c r="M120" s="3"/>
      <c r="N120" s="3"/>
      <c r="O120" s="3"/>
      <c r="P120" s="3"/>
      <c r="Q120" s="3"/>
      <c r="R120" s="3"/>
      <c r="S120" s="3"/>
      <c r="T120" s="3"/>
      <c r="U120" s="3"/>
      <c r="V120" s="3"/>
      <c r="W120" s="3"/>
      <c r="X120" s="3"/>
      <c r="Y120" s="3"/>
      <c r="Z120" s="3"/>
    </row>
    <row r="121" ht="12.75" customHeight="1">
      <c r="A121" s="57" t="s">
        <v>22</v>
      </c>
      <c r="B121" s="5" t="s">
        <v>19</v>
      </c>
      <c r="C121" s="5" t="s">
        <v>3</v>
      </c>
      <c r="D121" s="30">
        <v>1247290.0</v>
      </c>
      <c r="E121" s="31"/>
      <c r="F121" s="32">
        <v>359970.0</v>
      </c>
      <c r="G121" s="9">
        <v>46031.0</v>
      </c>
      <c r="H121" s="10" t="s">
        <v>14</v>
      </c>
      <c r="I121" s="65"/>
      <c r="J121" s="66" t="s">
        <v>15</v>
      </c>
      <c r="K121" s="67">
        <v>359970.0</v>
      </c>
      <c r="L121" s="27" t="b">
        <f t="shared" si="1"/>
        <v>1</v>
      </c>
      <c r="M121" s="3"/>
      <c r="N121" s="3"/>
      <c r="O121" s="3"/>
      <c r="P121" s="3"/>
      <c r="Q121" s="3"/>
      <c r="R121" s="3"/>
      <c r="S121" s="3"/>
      <c r="T121" s="3"/>
      <c r="U121" s="3"/>
      <c r="V121" s="3"/>
      <c r="W121" s="3"/>
      <c r="X121" s="3"/>
      <c r="Y121" s="3"/>
      <c r="Z121" s="3"/>
    </row>
    <row r="122" ht="12.75" customHeight="1">
      <c r="A122" s="57" t="s">
        <v>24</v>
      </c>
      <c r="B122" s="5" t="s">
        <v>19</v>
      </c>
      <c r="C122" s="5" t="s">
        <v>3</v>
      </c>
      <c r="D122" s="30">
        <v>32517.0</v>
      </c>
      <c r="E122" s="31"/>
      <c r="F122" s="32">
        <v>359957.0</v>
      </c>
      <c r="G122" s="15">
        <v>46045.0</v>
      </c>
      <c r="H122" s="68" t="s">
        <v>14</v>
      </c>
      <c r="I122" s="5"/>
      <c r="J122" s="11" t="s">
        <v>15</v>
      </c>
      <c r="K122" s="12">
        <v>359957.0</v>
      </c>
      <c r="L122" s="13" t="b">
        <f t="shared" si="1"/>
        <v>1</v>
      </c>
      <c r="M122" s="3"/>
      <c r="N122" s="3"/>
      <c r="O122" s="3"/>
      <c r="P122" s="3"/>
      <c r="Q122" s="3"/>
      <c r="R122" s="3"/>
      <c r="S122" s="3"/>
      <c r="T122" s="3"/>
      <c r="U122" s="3"/>
      <c r="V122" s="3"/>
      <c r="W122" s="3"/>
      <c r="X122" s="3"/>
      <c r="Y122" s="3"/>
      <c r="Z122" s="3"/>
    </row>
    <row r="123" ht="12.75" customHeight="1">
      <c r="A123" s="69" t="s">
        <v>35</v>
      </c>
      <c r="B123" s="18" t="s">
        <v>19</v>
      </c>
      <c r="C123" s="18" t="s">
        <v>3</v>
      </c>
      <c r="D123" s="70">
        <v>26770.0</v>
      </c>
      <c r="E123" s="66"/>
      <c r="F123" s="71">
        <v>339537.0</v>
      </c>
      <c r="G123" s="22">
        <v>46035.0</v>
      </c>
      <c r="H123" s="72" t="s">
        <v>14</v>
      </c>
      <c r="I123" s="5"/>
      <c r="J123" s="11" t="s">
        <v>15</v>
      </c>
      <c r="K123" s="12">
        <v>339537.0</v>
      </c>
      <c r="L123" s="13" t="b">
        <f t="shared" si="1"/>
        <v>1</v>
      </c>
      <c r="M123" s="3"/>
      <c r="N123" s="3"/>
      <c r="O123" s="3"/>
      <c r="P123" s="3"/>
      <c r="Q123" s="3"/>
      <c r="R123" s="3"/>
      <c r="S123" s="3"/>
      <c r="T123" s="3"/>
      <c r="U123" s="3"/>
      <c r="V123" s="3"/>
      <c r="W123" s="3"/>
      <c r="X123" s="3"/>
      <c r="Y123" s="3"/>
      <c r="Z123" s="3"/>
    </row>
    <row r="124" ht="12.75" customHeight="1">
      <c r="A124" s="4" t="s">
        <v>58</v>
      </c>
      <c r="B124" s="18"/>
      <c r="C124" s="5" t="s">
        <v>3</v>
      </c>
      <c r="D124" s="17">
        <v>567578.0</v>
      </c>
      <c r="E124" s="11"/>
      <c r="F124" s="8">
        <v>337980.0</v>
      </c>
      <c r="G124" s="15">
        <v>46049.0</v>
      </c>
      <c r="H124" s="68" t="s">
        <v>21</v>
      </c>
      <c r="I124" s="5"/>
      <c r="J124" s="31" t="s">
        <v>15</v>
      </c>
      <c r="K124" s="12">
        <v>337980.0</v>
      </c>
      <c r="L124" s="13" t="b">
        <f t="shared" si="1"/>
        <v>1</v>
      </c>
      <c r="M124" s="3"/>
      <c r="N124" s="3"/>
      <c r="O124" s="3"/>
      <c r="P124" s="3"/>
      <c r="Q124" s="3"/>
      <c r="R124" s="3"/>
      <c r="S124" s="3"/>
      <c r="T124" s="3"/>
      <c r="U124" s="3"/>
      <c r="V124" s="3"/>
      <c r="W124" s="3"/>
      <c r="X124" s="3"/>
      <c r="Y124" s="3"/>
      <c r="Z124" s="3"/>
    </row>
    <row r="125" ht="12.75" customHeight="1">
      <c r="A125" s="37" t="s">
        <v>95</v>
      </c>
      <c r="B125" s="24" t="s">
        <v>19</v>
      </c>
      <c r="C125" s="5" t="s">
        <v>3</v>
      </c>
      <c r="D125" s="17">
        <v>141926.0</v>
      </c>
      <c r="E125" s="11"/>
      <c r="F125" s="8">
        <v>334414.0</v>
      </c>
      <c r="G125" s="9">
        <v>46031.0</v>
      </c>
      <c r="H125" s="68" t="s">
        <v>14</v>
      </c>
      <c r="I125" s="5"/>
      <c r="J125" s="31" t="s">
        <v>15</v>
      </c>
      <c r="K125" s="12">
        <v>334414.0</v>
      </c>
      <c r="L125" s="13" t="b">
        <f t="shared" si="1"/>
        <v>1</v>
      </c>
      <c r="M125" s="3"/>
      <c r="N125" s="3"/>
      <c r="O125" s="3"/>
      <c r="P125" s="3"/>
      <c r="Q125" s="3"/>
      <c r="R125" s="3"/>
      <c r="S125" s="3"/>
      <c r="T125" s="3"/>
      <c r="U125" s="3"/>
      <c r="V125" s="3"/>
      <c r="W125" s="3"/>
      <c r="X125" s="3"/>
      <c r="Y125" s="3"/>
      <c r="Z125" s="3"/>
    </row>
    <row r="126" ht="12.75" customHeight="1">
      <c r="A126" s="4" t="s">
        <v>12</v>
      </c>
      <c r="B126" s="18" t="s">
        <v>13</v>
      </c>
      <c r="C126" s="6"/>
      <c r="D126" s="7"/>
      <c r="E126" s="7"/>
      <c r="F126" s="8">
        <v>322610.0</v>
      </c>
      <c r="G126" s="9">
        <v>46031.0</v>
      </c>
      <c r="H126" s="68" t="s">
        <v>14</v>
      </c>
      <c r="I126" s="73"/>
      <c r="J126" s="31" t="s">
        <v>15</v>
      </c>
      <c r="K126" s="55">
        <v>322610.0</v>
      </c>
      <c r="L126" s="13" t="b">
        <f t="shared" si="1"/>
        <v>1</v>
      </c>
      <c r="M126" s="3"/>
      <c r="N126" s="3"/>
      <c r="O126" s="3"/>
      <c r="P126" s="3"/>
      <c r="Q126" s="3"/>
      <c r="R126" s="3"/>
      <c r="S126" s="3"/>
      <c r="T126" s="3"/>
      <c r="U126" s="3"/>
      <c r="V126" s="3"/>
      <c r="W126" s="3"/>
      <c r="X126" s="3"/>
      <c r="Y126" s="3"/>
      <c r="Z126" s="3"/>
    </row>
    <row r="127" ht="12.75" customHeight="1">
      <c r="A127" s="16" t="s">
        <v>77</v>
      </c>
      <c r="B127" s="18" t="s">
        <v>19</v>
      </c>
      <c r="C127" s="18" t="s">
        <v>3</v>
      </c>
      <c r="D127" s="17">
        <v>631882.0</v>
      </c>
      <c r="E127" s="11"/>
      <c r="F127" s="8">
        <v>322504.0</v>
      </c>
      <c r="G127" s="9">
        <v>46035.0</v>
      </c>
      <c r="H127" s="68" t="s">
        <v>14</v>
      </c>
      <c r="I127" s="73"/>
      <c r="J127" s="31" t="s">
        <v>15</v>
      </c>
      <c r="K127" s="55">
        <v>322504.0</v>
      </c>
      <c r="L127" s="13" t="b">
        <f t="shared" si="1"/>
        <v>1</v>
      </c>
      <c r="M127" s="3"/>
      <c r="N127" s="3"/>
      <c r="O127" s="3"/>
      <c r="P127" s="3"/>
      <c r="Q127" s="3"/>
      <c r="R127" s="3"/>
      <c r="S127" s="3"/>
      <c r="T127" s="3"/>
      <c r="U127" s="3"/>
      <c r="V127" s="3"/>
      <c r="W127" s="3"/>
      <c r="X127" s="3"/>
      <c r="Y127" s="3"/>
      <c r="Z127" s="3"/>
    </row>
    <row r="128" ht="12.75" customHeight="1">
      <c r="A128" s="4" t="s">
        <v>96</v>
      </c>
      <c r="B128" s="5" t="s">
        <v>19</v>
      </c>
      <c r="C128" s="5" t="s">
        <v>3</v>
      </c>
      <c r="D128" s="17">
        <v>14896.0</v>
      </c>
      <c r="E128" s="11"/>
      <c r="F128" s="8">
        <v>314480.0</v>
      </c>
      <c r="G128" s="15">
        <v>46041.0</v>
      </c>
      <c r="H128" s="10" t="s">
        <v>21</v>
      </c>
      <c r="I128" s="5"/>
      <c r="J128" s="11" t="s">
        <v>15</v>
      </c>
      <c r="K128" s="12">
        <v>314480.0</v>
      </c>
      <c r="L128" s="13" t="b">
        <f t="shared" si="1"/>
        <v>1</v>
      </c>
      <c r="M128" s="3"/>
      <c r="N128" s="3"/>
      <c r="O128" s="3"/>
      <c r="P128" s="3"/>
      <c r="Q128" s="3"/>
      <c r="R128" s="3"/>
      <c r="S128" s="3"/>
      <c r="T128" s="3"/>
      <c r="U128" s="3"/>
      <c r="V128" s="3"/>
      <c r="W128" s="3"/>
      <c r="X128" s="3"/>
      <c r="Y128" s="3"/>
      <c r="Z128" s="3"/>
    </row>
    <row r="129" ht="12.75" customHeight="1">
      <c r="A129" s="53" t="s">
        <v>58</v>
      </c>
      <c r="B129" s="18" t="s">
        <v>19</v>
      </c>
      <c r="C129" s="5" t="s">
        <v>3</v>
      </c>
      <c r="D129" s="17">
        <v>283961.0</v>
      </c>
      <c r="E129" s="11"/>
      <c r="F129" s="8">
        <v>305950.0</v>
      </c>
      <c r="G129" s="9">
        <v>46035.0</v>
      </c>
      <c r="H129" s="68" t="s">
        <v>21</v>
      </c>
      <c r="I129" s="5"/>
      <c r="J129" s="11" t="s">
        <v>15</v>
      </c>
      <c r="K129" s="12">
        <v>305950.0</v>
      </c>
      <c r="L129" s="13" t="b">
        <f t="shared" si="1"/>
        <v>1</v>
      </c>
      <c r="M129" s="3"/>
      <c r="N129" s="3"/>
      <c r="O129" s="3"/>
      <c r="P129" s="3"/>
      <c r="Q129" s="3"/>
      <c r="R129" s="3"/>
      <c r="S129" s="3"/>
      <c r="T129" s="3"/>
      <c r="U129" s="3"/>
      <c r="V129" s="3"/>
      <c r="W129" s="3"/>
      <c r="X129" s="3"/>
      <c r="Y129" s="3"/>
      <c r="Z129" s="3"/>
    </row>
    <row r="130" ht="12.75" customHeight="1">
      <c r="A130" s="16" t="s">
        <v>56</v>
      </c>
      <c r="B130" s="18" t="s">
        <v>19</v>
      </c>
      <c r="C130" s="5" t="s">
        <v>3</v>
      </c>
      <c r="D130" s="17">
        <v>49.0</v>
      </c>
      <c r="E130" s="11"/>
      <c r="F130" s="8">
        <v>304878.0</v>
      </c>
      <c r="G130" s="9">
        <v>46035.0</v>
      </c>
      <c r="H130" s="68" t="s">
        <v>14</v>
      </c>
      <c r="I130" s="5"/>
      <c r="J130" s="11" t="s">
        <v>15</v>
      </c>
      <c r="K130" s="12">
        <v>304878.0</v>
      </c>
      <c r="L130" s="13" t="b">
        <f t="shared" si="1"/>
        <v>1</v>
      </c>
      <c r="M130" s="3"/>
      <c r="N130" s="3"/>
      <c r="O130" s="3"/>
      <c r="P130" s="3"/>
      <c r="Q130" s="3"/>
      <c r="R130" s="3"/>
      <c r="S130" s="3"/>
      <c r="T130" s="3"/>
      <c r="U130" s="3"/>
      <c r="V130" s="3"/>
      <c r="W130" s="3"/>
      <c r="X130" s="3"/>
      <c r="Y130" s="3"/>
      <c r="Z130" s="3"/>
    </row>
    <row r="131" ht="12.75" customHeight="1">
      <c r="A131" s="4" t="s">
        <v>97</v>
      </c>
      <c r="B131" s="5" t="s">
        <v>19</v>
      </c>
      <c r="C131" s="5" t="s">
        <v>39</v>
      </c>
      <c r="D131" s="17">
        <v>4860.0</v>
      </c>
      <c r="E131" s="11"/>
      <c r="F131" s="32">
        <v>304640.0</v>
      </c>
      <c r="G131" s="15">
        <v>46043.0</v>
      </c>
      <c r="H131" s="68" t="s">
        <v>21</v>
      </c>
      <c r="I131" s="5"/>
      <c r="J131" s="11" t="s">
        <v>15</v>
      </c>
      <c r="K131" s="12">
        <v>304640.0</v>
      </c>
      <c r="L131" s="13" t="b">
        <f t="shared" si="1"/>
        <v>1</v>
      </c>
      <c r="M131" s="3"/>
      <c r="N131" s="3"/>
      <c r="O131" s="3"/>
      <c r="P131" s="3"/>
      <c r="Q131" s="3"/>
      <c r="R131" s="3"/>
      <c r="S131" s="3"/>
      <c r="T131" s="3"/>
      <c r="U131" s="3"/>
      <c r="V131" s="3"/>
      <c r="W131" s="3"/>
      <c r="X131" s="3"/>
      <c r="Y131" s="3"/>
      <c r="Z131" s="3"/>
    </row>
    <row r="132" ht="12.75" customHeight="1">
      <c r="A132" s="39" t="s">
        <v>98</v>
      </c>
      <c r="B132" s="5" t="s">
        <v>99</v>
      </c>
      <c r="C132" s="24" t="s">
        <v>99</v>
      </c>
      <c r="D132" s="25"/>
      <c r="E132" s="25">
        <v>310.0</v>
      </c>
      <c r="F132" s="71">
        <v>300000.0</v>
      </c>
      <c r="G132" s="52">
        <v>45685.0</v>
      </c>
      <c r="H132" s="72" t="s">
        <v>14</v>
      </c>
      <c r="I132" s="18"/>
      <c r="J132" s="11" t="s">
        <v>15</v>
      </c>
      <c r="K132" s="42">
        <v>300000.0</v>
      </c>
      <c r="L132" s="13" t="b">
        <f t="shared" si="1"/>
        <v>1</v>
      </c>
      <c r="M132" s="3"/>
      <c r="N132" s="3"/>
      <c r="O132" s="3"/>
      <c r="P132" s="3"/>
      <c r="Q132" s="3"/>
      <c r="R132" s="3"/>
      <c r="S132" s="3"/>
      <c r="T132" s="3"/>
      <c r="U132" s="3"/>
      <c r="V132" s="3"/>
      <c r="W132" s="3"/>
      <c r="X132" s="3"/>
      <c r="Y132" s="3"/>
      <c r="Z132" s="3"/>
    </row>
    <row r="133" ht="12.75" customHeight="1">
      <c r="A133" s="37" t="s">
        <v>98</v>
      </c>
      <c r="B133" s="18" t="s">
        <v>100</v>
      </c>
      <c r="C133" s="5" t="s">
        <v>99</v>
      </c>
      <c r="D133" s="11"/>
      <c r="E133" s="11">
        <v>305.0</v>
      </c>
      <c r="F133" s="8">
        <v>300000.0</v>
      </c>
      <c r="G133" s="9">
        <v>46031.0</v>
      </c>
      <c r="H133" s="68" t="s">
        <v>14</v>
      </c>
      <c r="I133" s="5"/>
      <c r="J133" s="11" t="s">
        <v>15</v>
      </c>
      <c r="K133" s="12">
        <v>300000.0</v>
      </c>
      <c r="L133" s="13" t="b">
        <f t="shared" si="1"/>
        <v>1</v>
      </c>
      <c r="M133" s="3"/>
      <c r="N133" s="3"/>
      <c r="O133" s="3"/>
      <c r="P133" s="3"/>
      <c r="Q133" s="3"/>
      <c r="R133" s="3"/>
      <c r="S133" s="3"/>
      <c r="T133" s="3"/>
      <c r="U133" s="3"/>
      <c r="V133" s="3"/>
      <c r="W133" s="3"/>
      <c r="X133" s="3"/>
      <c r="Y133" s="3"/>
      <c r="Z133" s="3"/>
    </row>
    <row r="134" ht="12.75" customHeight="1">
      <c r="A134" s="16" t="s">
        <v>98</v>
      </c>
      <c r="B134" s="5" t="s">
        <v>19</v>
      </c>
      <c r="C134" s="5" t="s">
        <v>99</v>
      </c>
      <c r="D134" s="11"/>
      <c r="E134" s="11">
        <v>306.0</v>
      </c>
      <c r="F134" s="8">
        <v>300000.0</v>
      </c>
      <c r="G134" s="9">
        <v>46035.0</v>
      </c>
      <c r="H134" s="68" t="s">
        <v>14</v>
      </c>
      <c r="I134" s="5"/>
      <c r="J134" s="11" t="s">
        <v>15</v>
      </c>
      <c r="K134" s="12">
        <v>300000.0</v>
      </c>
      <c r="L134" s="13" t="b">
        <f t="shared" si="1"/>
        <v>1</v>
      </c>
      <c r="M134" s="3"/>
      <c r="N134" s="3"/>
      <c r="O134" s="3"/>
      <c r="P134" s="3"/>
      <c r="Q134" s="3"/>
      <c r="R134" s="3"/>
      <c r="S134" s="3"/>
      <c r="T134" s="3"/>
      <c r="U134" s="3"/>
      <c r="V134" s="3"/>
      <c r="W134" s="3"/>
      <c r="X134" s="3"/>
      <c r="Y134" s="3"/>
      <c r="Z134" s="3"/>
    </row>
    <row r="135" ht="12.75" customHeight="1">
      <c r="A135" s="37" t="s">
        <v>98</v>
      </c>
      <c r="B135" s="5" t="s">
        <v>99</v>
      </c>
      <c r="C135" s="5" t="s">
        <v>99</v>
      </c>
      <c r="D135" s="11"/>
      <c r="E135" s="11">
        <v>307.0</v>
      </c>
      <c r="F135" s="8">
        <v>300000.0</v>
      </c>
      <c r="G135" s="9">
        <v>46037.0</v>
      </c>
      <c r="H135" s="10" t="s">
        <v>14</v>
      </c>
      <c r="I135" s="5"/>
      <c r="J135" s="11" t="s">
        <v>15</v>
      </c>
      <c r="K135" s="12">
        <v>300000.0</v>
      </c>
      <c r="L135" s="13" t="b">
        <f t="shared" si="1"/>
        <v>1</v>
      </c>
      <c r="M135" s="3"/>
      <c r="N135" s="3"/>
      <c r="O135" s="3"/>
      <c r="P135" s="3"/>
      <c r="Q135" s="3"/>
      <c r="R135" s="3"/>
      <c r="S135" s="3"/>
      <c r="T135" s="3"/>
      <c r="U135" s="3"/>
      <c r="V135" s="3"/>
      <c r="W135" s="3"/>
      <c r="X135" s="3"/>
      <c r="Y135" s="3"/>
      <c r="Z135" s="3"/>
    </row>
    <row r="136" ht="12.75" customHeight="1">
      <c r="A136" s="4" t="s">
        <v>98</v>
      </c>
      <c r="B136" s="5"/>
      <c r="C136" s="5" t="s">
        <v>99</v>
      </c>
      <c r="D136" s="11"/>
      <c r="E136" s="11">
        <v>308.0</v>
      </c>
      <c r="F136" s="8">
        <v>300000.0</v>
      </c>
      <c r="G136" s="15">
        <v>46043.0</v>
      </c>
      <c r="H136" s="11" t="s">
        <v>14</v>
      </c>
      <c r="I136" s="5"/>
      <c r="J136" s="11" t="s">
        <v>15</v>
      </c>
      <c r="K136" s="12">
        <v>300000.0</v>
      </c>
      <c r="L136" s="13" t="b">
        <f t="shared" si="1"/>
        <v>1</v>
      </c>
      <c r="M136" s="3"/>
      <c r="N136" s="3"/>
      <c r="O136" s="3"/>
      <c r="P136" s="3"/>
      <c r="Q136" s="3"/>
      <c r="R136" s="3"/>
      <c r="S136" s="3"/>
      <c r="T136" s="3"/>
      <c r="U136" s="3"/>
      <c r="V136" s="3"/>
      <c r="W136" s="3"/>
      <c r="X136" s="3"/>
      <c r="Y136" s="3"/>
      <c r="Z136" s="3"/>
    </row>
    <row r="137" ht="12.75" customHeight="1">
      <c r="A137" s="37" t="s">
        <v>98</v>
      </c>
      <c r="B137" s="5" t="s">
        <v>99</v>
      </c>
      <c r="C137" s="5" t="s">
        <v>99</v>
      </c>
      <c r="D137" s="11"/>
      <c r="E137" s="11">
        <v>309.0</v>
      </c>
      <c r="F137" s="8">
        <v>300000.0</v>
      </c>
      <c r="G137" s="15">
        <v>46045.0</v>
      </c>
      <c r="H137" s="10" t="s">
        <v>14</v>
      </c>
      <c r="I137" s="5"/>
      <c r="J137" s="11" t="s">
        <v>15</v>
      </c>
      <c r="K137" s="12">
        <v>300000.0</v>
      </c>
      <c r="L137" s="13" t="b">
        <f t="shared" si="1"/>
        <v>1</v>
      </c>
      <c r="M137" s="3"/>
      <c r="N137" s="3"/>
      <c r="O137" s="3"/>
      <c r="P137" s="3"/>
      <c r="Q137" s="3"/>
      <c r="R137" s="3"/>
      <c r="S137" s="3"/>
      <c r="T137" s="3"/>
      <c r="U137" s="3"/>
      <c r="V137" s="3"/>
      <c r="W137" s="3"/>
      <c r="X137" s="3"/>
      <c r="Y137" s="3"/>
      <c r="Z137" s="3"/>
    </row>
    <row r="138" ht="12.75" customHeight="1">
      <c r="A138" s="37" t="s">
        <v>101</v>
      </c>
      <c r="B138" s="5" t="s">
        <v>19</v>
      </c>
      <c r="C138" s="5" t="s">
        <v>3</v>
      </c>
      <c r="D138" s="17">
        <v>17631.0</v>
      </c>
      <c r="E138" s="11"/>
      <c r="F138" s="8">
        <v>298500.0</v>
      </c>
      <c r="G138" s="9">
        <v>46031.0</v>
      </c>
      <c r="H138" s="10" t="s">
        <v>14</v>
      </c>
      <c r="I138" s="5"/>
      <c r="J138" s="11" t="s">
        <v>15</v>
      </c>
      <c r="K138" s="12">
        <v>298500.0</v>
      </c>
      <c r="L138" s="13" t="b">
        <f t="shared" si="1"/>
        <v>1</v>
      </c>
      <c r="M138" s="3"/>
      <c r="N138" s="3"/>
      <c r="O138" s="3"/>
      <c r="P138" s="3"/>
      <c r="Q138" s="3"/>
      <c r="R138" s="3"/>
      <c r="S138" s="3"/>
      <c r="T138" s="3"/>
      <c r="U138" s="3"/>
      <c r="V138" s="3"/>
      <c r="W138" s="3"/>
      <c r="X138" s="3"/>
      <c r="Y138" s="3"/>
      <c r="Z138" s="3"/>
    </row>
    <row r="139" ht="12.75" customHeight="1">
      <c r="A139" s="39" t="s">
        <v>48</v>
      </c>
      <c r="B139" s="18" t="s">
        <v>19</v>
      </c>
      <c r="C139" s="5" t="s">
        <v>3</v>
      </c>
      <c r="D139" s="17">
        <v>21730.0</v>
      </c>
      <c r="E139" s="11"/>
      <c r="F139" s="21">
        <v>295601.0</v>
      </c>
      <c r="G139" s="74">
        <v>46045.0</v>
      </c>
      <c r="H139" s="23" t="s">
        <v>14</v>
      </c>
      <c r="I139" s="18"/>
      <c r="J139" s="11" t="s">
        <v>15</v>
      </c>
      <c r="K139" s="42">
        <v>295601.0</v>
      </c>
      <c r="L139" s="13" t="b">
        <f t="shared" si="1"/>
        <v>1</v>
      </c>
      <c r="M139" s="3"/>
      <c r="N139" s="3"/>
      <c r="O139" s="3"/>
      <c r="P139" s="3"/>
      <c r="Q139" s="3"/>
      <c r="R139" s="3"/>
      <c r="S139" s="3"/>
      <c r="T139" s="3"/>
      <c r="U139" s="3"/>
      <c r="V139" s="3"/>
      <c r="W139" s="3"/>
      <c r="X139" s="3"/>
      <c r="Y139" s="3"/>
      <c r="Z139" s="3"/>
    </row>
    <row r="140" ht="12.0" customHeight="1">
      <c r="A140" s="39" t="s">
        <v>77</v>
      </c>
      <c r="B140" s="5" t="s">
        <v>19</v>
      </c>
      <c r="C140" s="24" t="s">
        <v>3</v>
      </c>
      <c r="D140" s="40">
        <v>632881.0</v>
      </c>
      <c r="E140" s="25"/>
      <c r="F140" s="21">
        <v>285442.0</v>
      </c>
      <c r="G140" s="74">
        <v>46044.0</v>
      </c>
      <c r="H140" s="23" t="s">
        <v>14</v>
      </c>
      <c r="I140" s="18"/>
      <c r="J140" s="47" t="s">
        <v>15</v>
      </c>
      <c r="K140" s="42">
        <v>285442.0</v>
      </c>
      <c r="L140" s="27" t="b">
        <f t="shared" si="1"/>
        <v>1</v>
      </c>
      <c r="M140" s="3"/>
      <c r="N140" s="3"/>
      <c r="O140" s="3"/>
      <c r="P140" s="3"/>
      <c r="Q140" s="3"/>
      <c r="R140" s="3"/>
      <c r="S140" s="3"/>
      <c r="T140" s="3"/>
      <c r="U140" s="3"/>
      <c r="V140" s="3"/>
      <c r="W140" s="3"/>
      <c r="X140" s="3"/>
      <c r="Y140" s="3"/>
      <c r="Z140" s="3"/>
    </row>
    <row r="141" ht="12.75" customHeight="1">
      <c r="A141" s="37" t="s">
        <v>89</v>
      </c>
      <c r="B141" s="5" t="s">
        <v>19</v>
      </c>
      <c r="C141" s="5" t="s">
        <v>3</v>
      </c>
      <c r="D141" s="17">
        <v>11285.0</v>
      </c>
      <c r="E141" s="11"/>
      <c r="F141" s="8">
        <v>282560.0</v>
      </c>
      <c r="G141" s="15">
        <v>46045.0</v>
      </c>
      <c r="H141" s="68" t="s">
        <v>14</v>
      </c>
      <c r="I141" s="5"/>
      <c r="J141" s="11" t="s">
        <v>15</v>
      </c>
      <c r="K141" s="12">
        <v>282560.0</v>
      </c>
      <c r="L141" s="13" t="b">
        <f t="shared" si="1"/>
        <v>1</v>
      </c>
      <c r="M141" s="3"/>
      <c r="N141" s="3"/>
      <c r="O141" s="3"/>
      <c r="P141" s="3"/>
      <c r="Q141" s="3"/>
      <c r="R141" s="3"/>
      <c r="S141" s="3"/>
      <c r="T141" s="3"/>
      <c r="U141" s="3"/>
      <c r="V141" s="3"/>
      <c r="W141" s="3"/>
      <c r="X141" s="3"/>
      <c r="Y141" s="3"/>
      <c r="Z141" s="3"/>
    </row>
    <row r="142" ht="13.5" customHeight="1">
      <c r="A142" s="39" t="s">
        <v>43</v>
      </c>
      <c r="B142" s="5" t="s">
        <v>19</v>
      </c>
      <c r="C142" s="18" t="s">
        <v>3</v>
      </c>
      <c r="D142" s="40">
        <v>365.0</v>
      </c>
      <c r="E142" s="47"/>
      <c r="F142" s="8">
        <v>277425.0</v>
      </c>
      <c r="G142" s="9">
        <v>46031.0</v>
      </c>
      <c r="H142" s="68" t="s">
        <v>14</v>
      </c>
      <c r="I142" s="5"/>
      <c r="J142" s="11" t="s">
        <v>15</v>
      </c>
      <c r="K142" s="12">
        <v>277425.0</v>
      </c>
      <c r="L142" s="13" t="b">
        <f t="shared" si="1"/>
        <v>1</v>
      </c>
      <c r="M142" s="3"/>
      <c r="N142" s="3"/>
      <c r="O142" s="3"/>
      <c r="P142" s="3"/>
      <c r="Q142" s="3"/>
      <c r="R142" s="3"/>
      <c r="S142" s="3"/>
      <c r="T142" s="3"/>
      <c r="U142" s="3"/>
      <c r="V142" s="3"/>
      <c r="W142" s="3"/>
      <c r="X142" s="3"/>
      <c r="Y142" s="3"/>
      <c r="Z142" s="3"/>
    </row>
    <row r="143" ht="13.5" customHeight="1">
      <c r="A143" s="37" t="s">
        <v>60</v>
      </c>
      <c r="B143" s="5" t="s">
        <v>19</v>
      </c>
      <c r="C143" s="5" t="s">
        <v>3</v>
      </c>
      <c r="D143" s="17">
        <v>10592.0</v>
      </c>
      <c r="E143" s="11"/>
      <c r="F143" s="75">
        <v>272356.0</v>
      </c>
      <c r="G143" s="15">
        <v>46045.0</v>
      </c>
      <c r="H143" s="68" t="s">
        <v>14</v>
      </c>
      <c r="I143" s="5"/>
      <c r="J143" s="11" t="s">
        <v>15</v>
      </c>
      <c r="K143" s="12">
        <v>272356.0</v>
      </c>
      <c r="L143" s="13" t="b">
        <f t="shared" si="1"/>
        <v>1</v>
      </c>
      <c r="M143" s="3"/>
      <c r="N143" s="3"/>
      <c r="O143" s="3"/>
      <c r="P143" s="3"/>
      <c r="Q143" s="3"/>
      <c r="R143" s="3"/>
      <c r="S143" s="3"/>
      <c r="T143" s="3"/>
      <c r="U143" s="3"/>
      <c r="V143" s="3"/>
      <c r="W143" s="3"/>
      <c r="X143" s="3"/>
      <c r="Y143" s="3"/>
      <c r="Z143" s="3"/>
    </row>
    <row r="144" ht="13.5" customHeight="1">
      <c r="A144" s="39" t="s">
        <v>27</v>
      </c>
      <c r="B144" s="5" t="s">
        <v>19</v>
      </c>
      <c r="C144" s="18" t="s">
        <v>3</v>
      </c>
      <c r="D144" s="40">
        <v>50754.0</v>
      </c>
      <c r="E144" s="47"/>
      <c r="F144" s="76">
        <v>265276.0</v>
      </c>
      <c r="G144" s="9">
        <v>46031.0</v>
      </c>
      <c r="H144" s="68" t="s">
        <v>14</v>
      </c>
      <c r="I144" s="5"/>
      <c r="J144" s="11" t="s">
        <v>15</v>
      </c>
      <c r="K144" s="12">
        <v>265276.0</v>
      </c>
      <c r="L144" s="13" t="b">
        <f t="shared" si="1"/>
        <v>1</v>
      </c>
      <c r="M144" s="3"/>
      <c r="N144" s="3"/>
      <c r="O144" s="3"/>
      <c r="P144" s="3"/>
      <c r="Q144" s="3"/>
      <c r="R144" s="3"/>
      <c r="S144" s="3"/>
      <c r="T144" s="3"/>
      <c r="U144" s="3"/>
      <c r="V144" s="3"/>
      <c r="W144" s="3"/>
      <c r="X144" s="3"/>
      <c r="Y144" s="3"/>
      <c r="Z144" s="3"/>
    </row>
    <row r="145" ht="13.5" customHeight="1">
      <c r="A145" s="16" t="s">
        <v>102</v>
      </c>
      <c r="B145" s="5" t="s">
        <v>19</v>
      </c>
      <c r="C145" s="18" t="s">
        <v>3</v>
      </c>
      <c r="D145" s="40">
        <v>782.0</v>
      </c>
      <c r="E145" s="47"/>
      <c r="F145" s="8">
        <v>250000.0</v>
      </c>
      <c r="G145" s="77">
        <v>46035.0</v>
      </c>
      <c r="H145" s="72" t="s">
        <v>14</v>
      </c>
      <c r="I145" s="5"/>
      <c r="J145" s="11" t="s">
        <v>15</v>
      </c>
      <c r="K145" s="12">
        <v>250000.0</v>
      </c>
      <c r="L145" s="27" t="b">
        <f t="shared" si="1"/>
        <v>1</v>
      </c>
      <c r="M145" s="3"/>
      <c r="N145" s="3"/>
      <c r="O145" s="3"/>
      <c r="P145" s="3"/>
      <c r="Q145" s="3"/>
      <c r="R145" s="3"/>
      <c r="S145" s="3"/>
      <c r="T145" s="3"/>
      <c r="U145" s="3"/>
      <c r="V145" s="3"/>
      <c r="W145" s="3"/>
      <c r="X145" s="3"/>
      <c r="Y145" s="3"/>
      <c r="Z145" s="3"/>
    </row>
    <row r="146" ht="13.5" customHeight="1">
      <c r="A146" s="39" t="s">
        <v>77</v>
      </c>
      <c r="B146" s="5" t="s">
        <v>19</v>
      </c>
      <c r="C146" s="24" t="s">
        <v>3</v>
      </c>
      <c r="D146" s="78">
        <v>631709.0</v>
      </c>
      <c r="E146" s="79"/>
      <c r="F146" s="8">
        <v>233533.0</v>
      </c>
      <c r="G146" s="80">
        <v>46031.0</v>
      </c>
      <c r="H146" s="72" t="s">
        <v>14</v>
      </c>
      <c r="I146" s="5"/>
      <c r="J146" s="11" t="s">
        <v>15</v>
      </c>
      <c r="K146" s="12">
        <v>233533.0</v>
      </c>
      <c r="L146" s="27" t="b">
        <f t="shared" si="1"/>
        <v>1</v>
      </c>
      <c r="M146" s="3"/>
      <c r="N146" s="3"/>
      <c r="O146" s="3"/>
      <c r="P146" s="3"/>
      <c r="Q146" s="3"/>
      <c r="R146" s="3"/>
      <c r="S146" s="3"/>
      <c r="T146" s="3"/>
      <c r="U146" s="3"/>
      <c r="V146" s="3"/>
      <c r="W146" s="3"/>
      <c r="X146" s="3"/>
      <c r="Y146" s="3"/>
      <c r="Z146" s="3"/>
    </row>
    <row r="147" ht="13.5" customHeight="1">
      <c r="A147" s="39" t="s">
        <v>103</v>
      </c>
      <c r="B147" s="5" t="s">
        <v>104</v>
      </c>
      <c r="C147" s="81" t="s">
        <v>105</v>
      </c>
      <c r="D147" s="20"/>
      <c r="E147" s="82"/>
      <c r="F147" s="8">
        <v>232068.0</v>
      </c>
      <c r="G147" s="80">
        <v>46024.0</v>
      </c>
      <c r="H147" s="68" t="s">
        <v>14</v>
      </c>
      <c r="I147" s="13"/>
      <c r="J147" s="43" t="s">
        <v>15</v>
      </c>
      <c r="K147" s="44">
        <v>232068.0</v>
      </c>
      <c r="L147" s="27" t="b">
        <f t="shared" si="1"/>
        <v>1</v>
      </c>
      <c r="M147" s="3"/>
      <c r="N147" s="3"/>
      <c r="O147" s="3"/>
      <c r="P147" s="3"/>
      <c r="Q147" s="3"/>
      <c r="R147" s="3"/>
      <c r="S147" s="3"/>
      <c r="T147" s="3"/>
      <c r="U147" s="3"/>
      <c r="V147" s="3"/>
      <c r="W147" s="3"/>
      <c r="X147" s="3"/>
      <c r="Y147" s="3"/>
      <c r="Z147" s="3"/>
    </row>
    <row r="148" ht="12.75" customHeight="1">
      <c r="A148" s="16" t="s">
        <v>84</v>
      </c>
      <c r="B148" s="5" t="s">
        <v>19</v>
      </c>
      <c r="C148" s="18" t="s">
        <v>3</v>
      </c>
      <c r="D148" s="17">
        <v>6593.0</v>
      </c>
      <c r="E148" s="11"/>
      <c r="F148" s="75">
        <v>230336.0</v>
      </c>
      <c r="G148" s="80">
        <v>46035.0</v>
      </c>
      <c r="H148" s="68" t="s">
        <v>14</v>
      </c>
      <c r="I148" s="5"/>
      <c r="J148" s="11" t="s">
        <v>15</v>
      </c>
      <c r="K148" s="12">
        <v>230336.0</v>
      </c>
      <c r="L148" s="27" t="b">
        <f t="shared" si="1"/>
        <v>1</v>
      </c>
      <c r="M148" s="3"/>
      <c r="N148" s="3"/>
      <c r="O148" s="3"/>
      <c r="P148" s="3"/>
      <c r="Q148" s="3"/>
      <c r="R148" s="3"/>
      <c r="S148" s="3"/>
      <c r="T148" s="3"/>
      <c r="U148" s="3"/>
      <c r="V148" s="3"/>
      <c r="W148" s="3"/>
      <c r="X148" s="3"/>
      <c r="Y148" s="3"/>
      <c r="Z148" s="3"/>
    </row>
    <row r="149" ht="13.5" customHeight="1">
      <c r="A149" s="37" t="s">
        <v>80</v>
      </c>
      <c r="B149" s="5" t="s">
        <v>19</v>
      </c>
      <c r="C149" s="5" t="s">
        <v>3</v>
      </c>
      <c r="D149" s="17">
        <v>803.0</v>
      </c>
      <c r="E149" s="11"/>
      <c r="F149" s="75">
        <v>216900.0</v>
      </c>
      <c r="G149" s="83">
        <v>45685.0</v>
      </c>
      <c r="H149" s="10" t="s">
        <v>14</v>
      </c>
      <c r="I149" s="29"/>
      <c r="J149" s="31" t="s">
        <v>15</v>
      </c>
      <c r="K149" s="55">
        <v>216900.0</v>
      </c>
      <c r="L149" s="27" t="b">
        <f t="shared" si="1"/>
        <v>1</v>
      </c>
      <c r="M149" s="3"/>
      <c r="N149" s="3"/>
      <c r="O149" s="3"/>
      <c r="P149" s="3"/>
      <c r="Q149" s="3"/>
      <c r="R149" s="3"/>
      <c r="S149" s="3"/>
      <c r="T149" s="3"/>
      <c r="U149" s="3"/>
      <c r="V149" s="3"/>
      <c r="W149" s="3"/>
      <c r="X149" s="3"/>
      <c r="Y149" s="3"/>
      <c r="Z149" s="3"/>
    </row>
    <row r="150" ht="12.75" customHeight="1">
      <c r="A150" s="37" t="s">
        <v>26</v>
      </c>
      <c r="B150" s="5" t="s">
        <v>19</v>
      </c>
      <c r="C150" s="5" t="s">
        <v>3</v>
      </c>
      <c r="D150" s="17">
        <v>14844.0</v>
      </c>
      <c r="E150" s="11"/>
      <c r="F150" s="75">
        <v>214741.0</v>
      </c>
      <c r="G150" s="80">
        <v>46031.0</v>
      </c>
      <c r="H150" s="10" t="s">
        <v>14</v>
      </c>
      <c r="I150" s="5"/>
      <c r="J150" s="11" t="s">
        <v>15</v>
      </c>
      <c r="K150" s="12">
        <v>214741.0</v>
      </c>
      <c r="L150" s="27" t="b">
        <f t="shared" si="1"/>
        <v>1</v>
      </c>
      <c r="M150" s="3"/>
      <c r="N150" s="3"/>
      <c r="O150" s="3"/>
      <c r="P150" s="3"/>
      <c r="Q150" s="3"/>
      <c r="R150" s="3"/>
      <c r="S150" s="3"/>
      <c r="T150" s="3"/>
      <c r="U150" s="3"/>
      <c r="V150" s="3"/>
      <c r="W150" s="3"/>
      <c r="X150" s="3"/>
      <c r="Y150" s="3"/>
      <c r="Z150" s="3"/>
    </row>
    <row r="151" ht="12.75" customHeight="1">
      <c r="A151" s="16" t="s">
        <v>60</v>
      </c>
      <c r="B151" s="5" t="s">
        <v>19</v>
      </c>
      <c r="C151" s="5" t="s">
        <v>3</v>
      </c>
      <c r="D151" s="17">
        <v>10538.0</v>
      </c>
      <c r="E151" s="11"/>
      <c r="F151" s="75">
        <v>214666.0</v>
      </c>
      <c r="G151" s="80">
        <v>46035.0</v>
      </c>
      <c r="H151" s="10" t="s">
        <v>14</v>
      </c>
      <c r="I151" s="5"/>
      <c r="J151" s="11" t="s">
        <v>15</v>
      </c>
      <c r="K151" s="12">
        <v>214666.0</v>
      </c>
      <c r="L151" s="27" t="b">
        <f t="shared" si="1"/>
        <v>1</v>
      </c>
      <c r="M151" s="3"/>
      <c r="N151" s="3"/>
      <c r="O151" s="3"/>
      <c r="P151" s="3"/>
      <c r="Q151" s="3"/>
      <c r="R151" s="3"/>
      <c r="S151" s="3"/>
      <c r="T151" s="3"/>
      <c r="U151" s="3"/>
      <c r="V151" s="3"/>
      <c r="W151" s="3"/>
      <c r="X151" s="3"/>
      <c r="Y151" s="3"/>
      <c r="Z151" s="3"/>
    </row>
    <row r="152" ht="12.75" customHeight="1">
      <c r="A152" s="4" t="s">
        <v>86</v>
      </c>
      <c r="B152" s="49" t="s">
        <v>19</v>
      </c>
      <c r="C152" s="49"/>
      <c r="D152" s="50"/>
      <c r="E152" s="50"/>
      <c r="F152" s="84">
        <v>211960.0</v>
      </c>
      <c r="G152" s="15">
        <v>45683.0</v>
      </c>
      <c r="H152" s="10" t="s">
        <v>21</v>
      </c>
      <c r="I152" s="5"/>
      <c r="J152" s="11" t="s">
        <v>15</v>
      </c>
      <c r="K152" s="12">
        <v>211960.0</v>
      </c>
      <c r="L152" s="27" t="b">
        <f t="shared" si="1"/>
        <v>1</v>
      </c>
      <c r="M152" s="3"/>
      <c r="N152" s="3"/>
      <c r="O152" s="3"/>
      <c r="P152" s="3"/>
      <c r="Q152" s="3"/>
      <c r="R152" s="3"/>
      <c r="S152" s="3"/>
      <c r="T152" s="3"/>
      <c r="U152" s="3"/>
      <c r="V152" s="3"/>
      <c r="W152" s="3"/>
      <c r="X152" s="3"/>
      <c r="Y152" s="3"/>
      <c r="Z152" s="3"/>
    </row>
    <row r="153" ht="13.5" customHeight="1">
      <c r="A153" s="39" t="s">
        <v>106</v>
      </c>
      <c r="B153" s="5" t="s">
        <v>19</v>
      </c>
      <c r="C153" s="18" t="s">
        <v>3</v>
      </c>
      <c r="D153" s="40">
        <v>274674.0</v>
      </c>
      <c r="E153" s="47"/>
      <c r="F153" s="8">
        <v>208637.0</v>
      </c>
      <c r="G153" s="83">
        <v>46045.0</v>
      </c>
      <c r="H153" s="10" t="s">
        <v>14</v>
      </c>
      <c r="I153" s="5"/>
      <c r="J153" s="11" t="s">
        <v>15</v>
      </c>
      <c r="K153" s="12">
        <v>208637.0</v>
      </c>
      <c r="L153" s="27" t="b">
        <f t="shared" si="1"/>
        <v>1</v>
      </c>
      <c r="M153" s="3"/>
      <c r="N153" s="3"/>
      <c r="O153" s="3"/>
      <c r="P153" s="3"/>
      <c r="Q153" s="3"/>
      <c r="R153" s="3"/>
      <c r="S153" s="3"/>
      <c r="T153" s="3"/>
      <c r="U153" s="3"/>
      <c r="V153" s="3"/>
      <c r="W153" s="3"/>
      <c r="X153" s="3"/>
      <c r="Y153" s="3"/>
      <c r="Z153" s="3"/>
    </row>
    <row r="154" ht="12.75" customHeight="1">
      <c r="A154" s="4" t="s">
        <v>58</v>
      </c>
      <c r="B154" s="5" t="s">
        <v>19</v>
      </c>
      <c r="C154" s="5" t="s">
        <v>3</v>
      </c>
      <c r="D154" s="17">
        <v>417717.0</v>
      </c>
      <c r="E154" s="11"/>
      <c r="F154" s="84">
        <v>205980.0</v>
      </c>
      <c r="G154" s="15">
        <v>45683.0</v>
      </c>
      <c r="H154" s="10" t="s">
        <v>21</v>
      </c>
      <c r="I154" s="5"/>
      <c r="J154" s="11" t="s">
        <v>15</v>
      </c>
      <c r="K154" s="12">
        <v>205980.0</v>
      </c>
      <c r="L154" s="27" t="b">
        <f t="shared" si="1"/>
        <v>1</v>
      </c>
      <c r="M154" s="3"/>
      <c r="N154" s="3"/>
      <c r="O154" s="3"/>
      <c r="P154" s="3"/>
      <c r="Q154" s="3"/>
      <c r="R154" s="3"/>
      <c r="S154" s="3"/>
      <c r="T154" s="3"/>
      <c r="U154" s="3"/>
      <c r="V154" s="3"/>
      <c r="W154" s="3"/>
      <c r="X154" s="3"/>
      <c r="Y154" s="3"/>
      <c r="Z154" s="3"/>
    </row>
    <row r="155" ht="12.75" customHeight="1">
      <c r="A155" s="37" t="s">
        <v>107</v>
      </c>
      <c r="B155" s="5" t="s">
        <v>19</v>
      </c>
      <c r="C155" s="5" t="s">
        <v>3</v>
      </c>
      <c r="D155" s="17">
        <v>26981.0</v>
      </c>
      <c r="E155" s="11"/>
      <c r="F155" s="84">
        <v>205846.0</v>
      </c>
      <c r="G155" s="9">
        <v>46031.0</v>
      </c>
      <c r="H155" s="10" t="s">
        <v>14</v>
      </c>
      <c r="I155" s="5"/>
      <c r="J155" s="11" t="s">
        <v>15</v>
      </c>
      <c r="K155" s="12">
        <v>205846.0</v>
      </c>
      <c r="L155" s="27" t="b">
        <f t="shared" si="1"/>
        <v>1</v>
      </c>
      <c r="M155" s="3"/>
      <c r="N155" s="3"/>
      <c r="O155" s="3"/>
      <c r="P155" s="3"/>
      <c r="Q155" s="3"/>
      <c r="R155" s="3"/>
      <c r="S155" s="3"/>
      <c r="T155" s="3"/>
      <c r="U155" s="3"/>
      <c r="V155" s="3"/>
      <c r="W155" s="3"/>
      <c r="X155" s="3"/>
      <c r="Y155" s="3"/>
      <c r="Z155" s="3"/>
    </row>
    <row r="156" ht="12.75" customHeight="1">
      <c r="A156" s="4" t="s">
        <v>90</v>
      </c>
      <c r="B156" s="5" t="s">
        <v>19</v>
      </c>
      <c r="C156" s="5" t="s">
        <v>3</v>
      </c>
      <c r="D156" s="17">
        <v>5514464.0</v>
      </c>
      <c r="E156" s="11"/>
      <c r="F156" s="84">
        <v>203980.0</v>
      </c>
      <c r="G156" s="9">
        <v>46029.0</v>
      </c>
      <c r="H156" s="68" t="s">
        <v>21</v>
      </c>
      <c r="I156" s="5"/>
      <c r="J156" s="43" t="s">
        <v>15</v>
      </c>
      <c r="K156" s="12">
        <v>203980.0</v>
      </c>
      <c r="L156" s="13" t="b">
        <f t="shared" si="1"/>
        <v>1</v>
      </c>
      <c r="M156" s="3"/>
      <c r="N156" s="3"/>
      <c r="O156" s="3"/>
      <c r="P156" s="3"/>
      <c r="Q156" s="3"/>
      <c r="R156" s="3"/>
      <c r="S156" s="3"/>
      <c r="T156" s="3"/>
      <c r="U156" s="3"/>
      <c r="V156" s="3"/>
      <c r="W156" s="3"/>
      <c r="X156" s="3"/>
      <c r="Y156" s="3"/>
      <c r="Z156" s="3"/>
    </row>
    <row r="157" ht="12.0" customHeight="1">
      <c r="A157" s="37" t="s">
        <v>108</v>
      </c>
      <c r="B157" s="5" t="s">
        <v>19</v>
      </c>
      <c r="C157" s="5" t="s">
        <v>3</v>
      </c>
      <c r="D157" s="17">
        <v>5641.0</v>
      </c>
      <c r="E157" s="11"/>
      <c r="F157" s="84">
        <v>200000.0</v>
      </c>
      <c r="G157" s="9">
        <v>46031.0</v>
      </c>
      <c r="H157" s="68" t="s">
        <v>14</v>
      </c>
      <c r="I157" s="5"/>
      <c r="J157" s="11" t="s">
        <v>15</v>
      </c>
      <c r="K157" s="12">
        <v>200000.0</v>
      </c>
      <c r="L157" s="13" t="b">
        <f t="shared" si="1"/>
        <v>1</v>
      </c>
      <c r="M157" s="3"/>
      <c r="N157" s="3"/>
      <c r="O157" s="3"/>
      <c r="P157" s="3"/>
      <c r="Q157" s="3"/>
      <c r="R157" s="3"/>
      <c r="S157" s="3"/>
      <c r="T157" s="3"/>
      <c r="U157" s="3"/>
      <c r="V157" s="3"/>
      <c r="W157" s="3"/>
      <c r="X157" s="3"/>
      <c r="Y157" s="3"/>
      <c r="Z157" s="3"/>
    </row>
    <row r="158" ht="12.75" customHeight="1">
      <c r="A158" s="4" t="s">
        <v>109</v>
      </c>
      <c r="B158" s="85" t="s">
        <v>19</v>
      </c>
      <c r="C158" s="85"/>
      <c r="D158" s="86"/>
      <c r="E158" s="87"/>
      <c r="F158" s="84">
        <v>199990.0</v>
      </c>
      <c r="G158" s="9">
        <v>46037.0</v>
      </c>
      <c r="H158" s="10" t="s">
        <v>21</v>
      </c>
      <c r="I158" s="5"/>
      <c r="J158" s="11" t="s">
        <v>15</v>
      </c>
      <c r="K158" s="12">
        <v>199990.0</v>
      </c>
      <c r="L158" s="13" t="b">
        <f t="shared" si="1"/>
        <v>1</v>
      </c>
      <c r="M158" s="3"/>
      <c r="N158" s="3"/>
      <c r="O158" s="3"/>
      <c r="P158" s="3"/>
      <c r="Q158" s="3"/>
      <c r="R158" s="3"/>
      <c r="S158" s="3"/>
      <c r="T158" s="3"/>
      <c r="U158" s="3"/>
      <c r="V158" s="3"/>
      <c r="W158" s="3"/>
      <c r="X158" s="3"/>
      <c r="Y158" s="3"/>
      <c r="Z158" s="3"/>
    </row>
    <row r="159" ht="12.75" customHeight="1">
      <c r="A159" s="37" t="s">
        <v>80</v>
      </c>
      <c r="B159" s="5" t="s">
        <v>19</v>
      </c>
      <c r="C159" s="5" t="s">
        <v>3</v>
      </c>
      <c r="D159" s="17">
        <v>819.0</v>
      </c>
      <c r="E159" s="11"/>
      <c r="F159" s="84">
        <v>198900.0</v>
      </c>
      <c r="G159" s="15">
        <v>45685.0</v>
      </c>
      <c r="H159" s="10" t="s">
        <v>14</v>
      </c>
      <c r="I159" s="5"/>
      <c r="J159" s="11" t="s">
        <v>15</v>
      </c>
      <c r="K159" s="12">
        <v>198900.0</v>
      </c>
      <c r="L159" s="13" t="b">
        <f t="shared" si="1"/>
        <v>1</v>
      </c>
      <c r="M159" s="3"/>
      <c r="N159" s="3"/>
      <c r="O159" s="3"/>
      <c r="P159" s="3"/>
      <c r="Q159" s="3"/>
      <c r="R159" s="3"/>
      <c r="S159" s="3"/>
      <c r="T159" s="3"/>
      <c r="U159" s="3"/>
      <c r="V159" s="3"/>
      <c r="W159" s="3"/>
      <c r="X159" s="3"/>
      <c r="Y159" s="3"/>
      <c r="Z159" s="3"/>
    </row>
    <row r="160" ht="12.75" customHeight="1">
      <c r="A160" s="37" t="s">
        <v>80</v>
      </c>
      <c r="B160" s="5" t="s">
        <v>19</v>
      </c>
      <c r="C160" s="5" t="s">
        <v>3</v>
      </c>
      <c r="D160" s="17">
        <v>828.0</v>
      </c>
      <c r="E160" s="11"/>
      <c r="F160" s="84">
        <v>198900.0</v>
      </c>
      <c r="G160" s="15">
        <v>45685.0</v>
      </c>
      <c r="H160" s="10" t="s">
        <v>14</v>
      </c>
      <c r="I160" s="5"/>
      <c r="J160" s="11" t="s">
        <v>15</v>
      </c>
      <c r="K160" s="12">
        <v>198900.0</v>
      </c>
      <c r="L160" s="13" t="b">
        <f t="shared" si="1"/>
        <v>1</v>
      </c>
      <c r="M160" s="3"/>
      <c r="N160" s="3"/>
      <c r="O160" s="3"/>
      <c r="P160" s="3"/>
      <c r="Q160" s="3"/>
      <c r="R160" s="3"/>
      <c r="S160" s="3"/>
      <c r="T160" s="3"/>
      <c r="U160" s="3"/>
      <c r="V160" s="3"/>
      <c r="W160" s="3"/>
      <c r="X160" s="3"/>
      <c r="Y160" s="3"/>
      <c r="Z160" s="3"/>
    </row>
    <row r="161" ht="12.75" customHeight="1">
      <c r="A161" s="37" t="s">
        <v>95</v>
      </c>
      <c r="B161" s="5" t="s">
        <v>19</v>
      </c>
      <c r="C161" s="5" t="s">
        <v>3</v>
      </c>
      <c r="D161" s="17">
        <v>142652.0</v>
      </c>
      <c r="E161" s="11"/>
      <c r="F161" s="75">
        <v>192955.0</v>
      </c>
      <c r="G161" s="15">
        <v>46045.0</v>
      </c>
      <c r="H161" s="10" t="s">
        <v>14</v>
      </c>
      <c r="I161" s="18"/>
      <c r="J161" s="11" t="s">
        <v>15</v>
      </c>
      <c r="K161" s="42">
        <v>192955.0</v>
      </c>
      <c r="L161" s="13" t="b">
        <f t="shared" si="1"/>
        <v>1</v>
      </c>
      <c r="M161" s="3"/>
      <c r="N161" s="3"/>
      <c r="O161" s="3"/>
      <c r="P161" s="3"/>
      <c r="Q161" s="3"/>
      <c r="R161" s="3"/>
      <c r="S161" s="3"/>
      <c r="T161" s="3"/>
      <c r="U161" s="3"/>
      <c r="V161" s="3"/>
      <c r="W161" s="3"/>
      <c r="X161" s="3"/>
      <c r="Y161" s="3"/>
      <c r="Z161" s="3"/>
    </row>
    <row r="162" ht="12.75" customHeight="1">
      <c r="A162" s="37" t="s">
        <v>80</v>
      </c>
      <c r="B162" s="5" t="s">
        <v>19</v>
      </c>
      <c r="C162" s="5" t="s">
        <v>3</v>
      </c>
      <c r="D162" s="17">
        <v>801.0</v>
      </c>
      <c r="E162" s="11"/>
      <c r="F162" s="84">
        <v>189900.0</v>
      </c>
      <c r="G162" s="15">
        <v>45685.0</v>
      </c>
      <c r="H162" s="10" t="s">
        <v>14</v>
      </c>
      <c r="I162" s="5"/>
      <c r="J162" s="11" t="s">
        <v>15</v>
      </c>
      <c r="K162" s="12">
        <v>189900.0</v>
      </c>
      <c r="L162" s="13" t="b">
        <f t="shared" si="1"/>
        <v>1</v>
      </c>
      <c r="M162" s="3"/>
      <c r="N162" s="3"/>
      <c r="O162" s="3"/>
      <c r="P162" s="3"/>
      <c r="Q162" s="3"/>
      <c r="R162" s="3"/>
      <c r="S162" s="3"/>
      <c r="T162" s="3"/>
      <c r="U162" s="3"/>
      <c r="V162" s="3"/>
      <c r="W162" s="3"/>
      <c r="X162" s="3"/>
      <c r="Y162" s="3"/>
      <c r="Z162" s="3"/>
    </row>
    <row r="163" ht="12.75" customHeight="1">
      <c r="A163" s="37" t="s">
        <v>80</v>
      </c>
      <c r="B163" s="29" t="s">
        <v>19</v>
      </c>
      <c r="C163" s="29" t="s">
        <v>3</v>
      </c>
      <c r="D163" s="30">
        <v>804.0</v>
      </c>
      <c r="E163" s="31"/>
      <c r="F163" s="84">
        <v>189900.0</v>
      </c>
      <c r="G163" s="15">
        <v>45685.0</v>
      </c>
      <c r="H163" s="10" t="s">
        <v>14</v>
      </c>
      <c r="I163" s="73"/>
      <c r="J163" s="11" t="s">
        <v>15</v>
      </c>
      <c r="K163" s="55">
        <v>189900.0</v>
      </c>
      <c r="L163" s="13" t="b">
        <f t="shared" si="1"/>
        <v>1</v>
      </c>
      <c r="M163" s="3"/>
      <c r="N163" s="3"/>
      <c r="O163" s="3"/>
      <c r="P163" s="3"/>
      <c r="Q163" s="3"/>
      <c r="R163" s="3"/>
      <c r="S163" s="3"/>
      <c r="T163" s="3"/>
      <c r="U163" s="3"/>
      <c r="V163" s="3"/>
      <c r="W163" s="3"/>
      <c r="X163" s="3"/>
      <c r="Y163" s="3"/>
      <c r="Z163" s="3"/>
    </row>
    <row r="164" ht="12.75" customHeight="1">
      <c r="A164" s="37" t="s">
        <v>80</v>
      </c>
      <c r="B164" s="5" t="s">
        <v>19</v>
      </c>
      <c r="C164" s="5" t="s">
        <v>3</v>
      </c>
      <c r="D164" s="17">
        <v>825.0</v>
      </c>
      <c r="E164" s="11"/>
      <c r="F164" s="8">
        <v>189900.0</v>
      </c>
      <c r="G164" s="15">
        <v>45685.0</v>
      </c>
      <c r="H164" s="10" t="s">
        <v>14</v>
      </c>
      <c r="I164" s="5"/>
      <c r="J164" s="11" t="s">
        <v>15</v>
      </c>
      <c r="K164" s="12">
        <v>189900.0</v>
      </c>
      <c r="L164" s="13" t="b">
        <f t="shared" si="1"/>
        <v>1</v>
      </c>
      <c r="M164" s="3"/>
      <c r="N164" s="3"/>
      <c r="O164" s="3"/>
      <c r="P164" s="3"/>
      <c r="Q164" s="3"/>
      <c r="R164" s="3"/>
      <c r="S164" s="3"/>
      <c r="T164" s="3"/>
      <c r="U164" s="3"/>
      <c r="V164" s="3"/>
      <c r="W164" s="3"/>
      <c r="X164" s="3"/>
      <c r="Y164" s="3"/>
      <c r="Z164" s="3"/>
    </row>
    <row r="165" ht="12.75" customHeight="1">
      <c r="A165" s="37" t="s">
        <v>22</v>
      </c>
      <c r="B165" s="5" t="s">
        <v>19</v>
      </c>
      <c r="C165" s="29" t="s">
        <v>3</v>
      </c>
      <c r="D165" s="30">
        <v>1253480.0</v>
      </c>
      <c r="E165" s="31"/>
      <c r="F165" s="84">
        <v>188520.0</v>
      </c>
      <c r="G165" s="15">
        <v>46045.0</v>
      </c>
      <c r="H165" s="10" t="s">
        <v>14</v>
      </c>
      <c r="I165" s="73"/>
      <c r="J165" s="11" t="s">
        <v>15</v>
      </c>
      <c r="K165" s="55">
        <v>188520.0</v>
      </c>
      <c r="L165" s="13" t="b">
        <f t="shared" si="1"/>
        <v>1</v>
      </c>
      <c r="M165" s="3"/>
      <c r="N165" s="3"/>
      <c r="O165" s="3"/>
      <c r="P165" s="3"/>
      <c r="Q165" s="3"/>
      <c r="R165" s="3"/>
      <c r="S165" s="3"/>
      <c r="T165" s="3"/>
      <c r="U165" s="3"/>
      <c r="V165" s="3"/>
      <c r="W165" s="3"/>
      <c r="X165" s="3"/>
      <c r="Y165" s="3"/>
      <c r="Z165" s="3"/>
    </row>
    <row r="166" ht="12.75" customHeight="1">
      <c r="A166" s="16" t="s">
        <v>84</v>
      </c>
      <c r="B166" s="5" t="s">
        <v>19</v>
      </c>
      <c r="C166" s="29" t="s">
        <v>3</v>
      </c>
      <c r="D166" s="30">
        <v>6592.0</v>
      </c>
      <c r="E166" s="31"/>
      <c r="F166" s="84">
        <v>187947.0</v>
      </c>
      <c r="G166" s="9">
        <v>46035.0</v>
      </c>
      <c r="H166" s="10" t="s">
        <v>14</v>
      </c>
      <c r="I166" s="73"/>
      <c r="J166" s="11" t="s">
        <v>15</v>
      </c>
      <c r="K166" s="55">
        <v>187947.0</v>
      </c>
      <c r="L166" s="13" t="b">
        <f t="shared" si="1"/>
        <v>1</v>
      </c>
      <c r="M166" s="3"/>
      <c r="N166" s="3"/>
      <c r="O166" s="3"/>
      <c r="P166" s="3"/>
      <c r="Q166" s="3"/>
      <c r="R166" s="3"/>
      <c r="S166" s="3"/>
      <c r="T166" s="3"/>
      <c r="U166" s="3"/>
      <c r="V166" s="3"/>
      <c r="W166" s="3"/>
      <c r="X166" s="3"/>
      <c r="Y166" s="3"/>
      <c r="Z166" s="3"/>
    </row>
    <row r="167" ht="12.75" customHeight="1">
      <c r="A167" s="37" t="s">
        <v>43</v>
      </c>
      <c r="B167" s="5" t="s">
        <v>19</v>
      </c>
      <c r="C167" s="29" t="s">
        <v>3</v>
      </c>
      <c r="D167" s="30">
        <v>352.0</v>
      </c>
      <c r="E167" s="31"/>
      <c r="F167" s="84">
        <v>187425.0</v>
      </c>
      <c r="G167" s="9">
        <v>46031.0</v>
      </c>
      <c r="H167" s="10" t="s">
        <v>14</v>
      </c>
      <c r="I167" s="73"/>
      <c r="J167" s="11" t="s">
        <v>15</v>
      </c>
      <c r="K167" s="55">
        <v>187425.0</v>
      </c>
      <c r="L167" s="13" t="b">
        <f t="shared" si="1"/>
        <v>1</v>
      </c>
      <c r="M167" s="3"/>
      <c r="N167" s="3"/>
      <c r="O167" s="3"/>
      <c r="P167" s="3"/>
      <c r="Q167" s="3"/>
      <c r="R167" s="3"/>
      <c r="S167" s="3"/>
      <c r="T167" s="3"/>
      <c r="U167" s="3"/>
      <c r="V167" s="3"/>
      <c r="W167" s="3"/>
      <c r="X167" s="3"/>
      <c r="Y167" s="3"/>
      <c r="Z167" s="3"/>
    </row>
    <row r="168" ht="12.75" customHeight="1">
      <c r="A168" s="37" t="s">
        <v>48</v>
      </c>
      <c r="B168" s="5" t="s">
        <v>19</v>
      </c>
      <c r="C168" s="29" t="s">
        <v>3</v>
      </c>
      <c r="D168" s="30">
        <v>21731.0</v>
      </c>
      <c r="E168" s="31"/>
      <c r="F168" s="84">
        <v>185106.0</v>
      </c>
      <c r="G168" s="15">
        <v>46045.0</v>
      </c>
      <c r="H168" s="10" t="s">
        <v>14</v>
      </c>
      <c r="I168" s="73"/>
      <c r="J168" s="11" t="s">
        <v>15</v>
      </c>
      <c r="K168" s="55">
        <v>185106.0</v>
      </c>
      <c r="L168" s="13" t="b">
        <f t="shared" si="1"/>
        <v>1</v>
      </c>
      <c r="M168" s="3"/>
      <c r="N168" s="3"/>
      <c r="O168" s="3"/>
      <c r="P168" s="3"/>
      <c r="Q168" s="3"/>
      <c r="R168" s="3"/>
      <c r="S168" s="3"/>
      <c r="T168" s="3"/>
      <c r="U168" s="3"/>
      <c r="V168" s="3"/>
      <c r="W168" s="3"/>
      <c r="X168" s="3"/>
      <c r="Y168" s="3"/>
      <c r="Z168" s="3"/>
    </row>
    <row r="169" ht="13.5" customHeight="1">
      <c r="A169" s="16" t="s">
        <v>43</v>
      </c>
      <c r="B169" s="5" t="s">
        <v>19</v>
      </c>
      <c r="C169" s="29" t="s">
        <v>3</v>
      </c>
      <c r="D169" s="30">
        <v>375.0</v>
      </c>
      <c r="E169" s="31"/>
      <c r="F169" s="84">
        <v>179938.0</v>
      </c>
      <c r="G169" s="9">
        <v>46035.0</v>
      </c>
      <c r="H169" s="10" t="s">
        <v>14</v>
      </c>
      <c r="I169" s="73"/>
      <c r="J169" s="11" t="s">
        <v>15</v>
      </c>
      <c r="K169" s="55">
        <v>179938.0</v>
      </c>
      <c r="L169" s="13" t="b">
        <f t="shared" si="1"/>
        <v>1</v>
      </c>
      <c r="M169" s="3"/>
      <c r="N169" s="3"/>
      <c r="O169" s="3"/>
      <c r="P169" s="3"/>
      <c r="Q169" s="3"/>
      <c r="R169" s="3"/>
      <c r="S169" s="3"/>
      <c r="T169" s="3"/>
      <c r="U169" s="3"/>
      <c r="V169" s="3"/>
      <c r="W169" s="3"/>
      <c r="X169" s="3"/>
      <c r="Y169" s="3"/>
      <c r="Z169" s="3"/>
    </row>
    <row r="170" ht="12.75" customHeight="1">
      <c r="A170" s="16" t="s">
        <v>43</v>
      </c>
      <c r="B170" s="5" t="s">
        <v>19</v>
      </c>
      <c r="C170" s="29" t="s">
        <v>3</v>
      </c>
      <c r="D170" s="30">
        <v>376.0</v>
      </c>
      <c r="E170" s="31"/>
      <c r="F170" s="84">
        <v>179938.0</v>
      </c>
      <c r="G170" s="9">
        <v>46035.0</v>
      </c>
      <c r="H170" s="10" t="s">
        <v>14</v>
      </c>
      <c r="I170" s="73"/>
      <c r="J170" s="11" t="s">
        <v>15</v>
      </c>
      <c r="K170" s="55">
        <v>179938.0</v>
      </c>
      <c r="L170" s="13" t="b">
        <f t="shared" si="1"/>
        <v>1</v>
      </c>
      <c r="M170" s="3"/>
      <c r="N170" s="3"/>
      <c r="O170" s="3"/>
      <c r="P170" s="3"/>
      <c r="Q170" s="3"/>
      <c r="R170" s="3"/>
      <c r="S170" s="3"/>
      <c r="T170" s="3"/>
      <c r="U170" s="3"/>
      <c r="V170" s="3"/>
      <c r="W170" s="3"/>
      <c r="X170" s="3"/>
      <c r="Y170" s="3"/>
      <c r="Z170" s="3"/>
    </row>
    <row r="171" ht="12.75" customHeight="1">
      <c r="A171" s="37" t="s">
        <v>110</v>
      </c>
      <c r="B171" s="5" t="s">
        <v>19</v>
      </c>
      <c r="C171" s="29" t="s">
        <v>3</v>
      </c>
      <c r="D171" s="30">
        <v>47941.0</v>
      </c>
      <c r="E171" s="31"/>
      <c r="F171" s="84">
        <v>179845.0</v>
      </c>
      <c r="G171" s="9">
        <v>46031.0</v>
      </c>
      <c r="H171" s="10" t="s">
        <v>14</v>
      </c>
      <c r="I171" s="73"/>
      <c r="J171" s="11" t="s">
        <v>15</v>
      </c>
      <c r="K171" s="55">
        <v>179845.0</v>
      </c>
      <c r="L171" s="13" t="b">
        <f t="shared" si="1"/>
        <v>1</v>
      </c>
      <c r="M171" s="3"/>
      <c r="N171" s="3"/>
      <c r="O171" s="3"/>
      <c r="P171" s="3"/>
      <c r="Q171" s="3"/>
      <c r="R171" s="3"/>
      <c r="S171" s="3"/>
      <c r="T171" s="3"/>
      <c r="U171" s="3"/>
      <c r="V171" s="3"/>
      <c r="W171" s="3"/>
      <c r="X171" s="3"/>
      <c r="Y171" s="3"/>
      <c r="Z171" s="3"/>
    </row>
    <row r="172" ht="12.75" customHeight="1">
      <c r="A172" s="37" t="s">
        <v>111</v>
      </c>
      <c r="B172" s="49" t="s">
        <v>19</v>
      </c>
      <c r="C172" s="88" t="s">
        <v>3</v>
      </c>
      <c r="D172" s="60"/>
      <c r="E172" s="61"/>
      <c r="F172" s="84">
        <v>178999.0</v>
      </c>
      <c r="G172" s="9">
        <v>46037.0</v>
      </c>
      <c r="H172" s="10" t="s">
        <v>14</v>
      </c>
      <c r="I172" s="73"/>
      <c r="J172" s="11" t="s">
        <v>15</v>
      </c>
      <c r="K172" s="55">
        <v>178999.0</v>
      </c>
      <c r="L172" s="13" t="b">
        <f t="shared" si="1"/>
        <v>1</v>
      </c>
      <c r="M172" s="3"/>
      <c r="N172" s="3"/>
      <c r="O172" s="3"/>
      <c r="P172" s="3"/>
      <c r="Q172" s="3"/>
      <c r="R172" s="3"/>
      <c r="S172" s="3"/>
      <c r="T172" s="3"/>
      <c r="U172" s="3"/>
      <c r="V172" s="3"/>
      <c r="W172" s="3"/>
      <c r="X172" s="3"/>
      <c r="Y172" s="3"/>
      <c r="Z172" s="3"/>
    </row>
    <row r="173" ht="12.75" customHeight="1">
      <c r="A173" s="4" t="s">
        <v>112</v>
      </c>
      <c r="B173" s="5" t="s">
        <v>19</v>
      </c>
      <c r="C173" s="29" t="s">
        <v>3</v>
      </c>
      <c r="D173" s="30">
        <v>33040.0</v>
      </c>
      <c r="E173" s="31"/>
      <c r="F173" s="84">
        <v>170256.0</v>
      </c>
      <c r="G173" s="15">
        <v>46042.0</v>
      </c>
      <c r="H173" s="10" t="s">
        <v>21</v>
      </c>
      <c r="I173" s="73"/>
      <c r="J173" s="11" t="s">
        <v>15</v>
      </c>
      <c r="K173" s="55">
        <v>170256.0</v>
      </c>
      <c r="L173" s="13" t="b">
        <f t="shared" si="1"/>
        <v>1</v>
      </c>
      <c r="M173" s="3"/>
      <c r="N173" s="3"/>
      <c r="O173" s="3"/>
      <c r="P173" s="3"/>
      <c r="Q173" s="3"/>
      <c r="R173" s="3"/>
      <c r="S173" s="3"/>
      <c r="T173" s="3"/>
      <c r="U173" s="3"/>
      <c r="V173" s="3"/>
      <c r="W173" s="3"/>
      <c r="X173" s="3"/>
      <c r="Y173" s="3"/>
      <c r="Z173" s="3"/>
    </row>
    <row r="174" ht="12.75" customHeight="1">
      <c r="A174" s="4" t="s">
        <v>109</v>
      </c>
      <c r="B174" s="49" t="s">
        <v>19</v>
      </c>
      <c r="C174" s="88"/>
      <c r="D174" s="60"/>
      <c r="E174" s="61"/>
      <c r="F174" s="84">
        <v>161490.0</v>
      </c>
      <c r="G174" s="9">
        <v>46037.0</v>
      </c>
      <c r="H174" s="10" t="s">
        <v>21</v>
      </c>
      <c r="I174" s="73"/>
      <c r="J174" s="11" t="s">
        <v>15</v>
      </c>
      <c r="K174" s="55">
        <v>161490.0</v>
      </c>
      <c r="L174" s="13" t="b">
        <f t="shared" si="1"/>
        <v>1</v>
      </c>
      <c r="M174" s="3"/>
      <c r="N174" s="3"/>
      <c r="O174" s="3"/>
      <c r="P174" s="3"/>
      <c r="Q174" s="3"/>
      <c r="R174" s="3"/>
      <c r="S174" s="3"/>
      <c r="T174" s="3"/>
      <c r="U174" s="3"/>
      <c r="V174" s="3"/>
      <c r="W174" s="3"/>
      <c r="X174" s="3"/>
      <c r="Y174" s="3"/>
      <c r="Z174" s="3"/>
    </row>
    <row r="175" ht="12.75" customHeight="1">
      <c r="A175" s="37" t="s">
        <v>95</v>
      </c>
      <c r="B175" s="5" t="s">
        <v>19</v>
      </c>
      <c r="C175" s="29" t="s">
        <v>3</v>
      </c>
      <c r="D175" s="30">
        <v>142029.0</v>
      </c>
      <c r="E175" s="31"/>
      <c r="F175" s="84">
        <v>160805.0</v>
      </c>
      <c r="G175" s="9">
        <v>46031.0</v>
      </c>
      <c r="H175" s="10" t="s">
        <v>14</v>
      </c>
      <c r="I175" s="73"/>
      <c r="J175" s="11" t="s">
        <v>15</v>
      </c>
      <c r="K175" s="55">
        <v>160805.0</v>
      </c>
      <c r="L175" s="13" t="b">
        <f t="shared" si="1"/>
        <v>1</v>
      </c>
      <c r="M175" s="3"/>
      <c r="N175" s="3"/>
      <c r="O175" s="3"/>
      <c r="P175" s="3"/>
      <c r="Q175" s="3"/>
      <c r="R175" s="3"/>
      <c r="S175" s="3"/>
      <c r="T175" s="3"/>
      <c r="U175" s="3"/>
      <c r="V175" s="3"/>
      <c r="W175" s="3"/>
      <c r="X175" s="3"/>
      <c r="Y175" s="3"/>
      <c r="Z175" s="3"/>
    </row>
    <row r="176" ht="12.75" customHeight="1">
      <c r="A176" s="16" t="s">
        <v>77</v>
      </c>
      <c r="B176" s="5" t="s">
        <v>19</v>
      </c>
      <c r="C176" s="29" t="s">
        <v>3</v>
      </c>
      <c r="D176" s="30">
        <v>632018.0</v>
      </c>
      <c r="E176" s="31"/>
      <c r="F176" s="84">
        <v>155691.0</v>
      </c>
      <c r="G176" s="9">
        <v>46035.0</v>
      </c>
      <c r="H176" s="10" t="s">
        <v>14</v>
      </c>
      <c r="I176" s="73"/>
      <c r="J176" s="11" t="s">
        <v>15</v>
      </c>
      <c r="K176" s="55">
        <v>155691.0</v>
      </c>
      <c r="L176" s="13" t="b">
        <f t="shared" si="1"/>
        <v>1</v>
      </c>
      <c r="M176" s="3"/>
      <c r="N176" s="3"/>
      <c r="O176" s="3"/>
      <c r="P176" s="3"/>
      <c r="Q176" s="3"/>
      <c r="R176" s="3"/>
      <c r="S176" s="3"/>
      <c r="T176" s="3"/>
      <c r="U176" s="3"/>
      <c r="V176" s="3"/>
      <c r="W176" s="3"/>
      <c r="X176" s="3"/>
      <c r="Y176" s="3"/>
      <c r="Z176" s="3"/>
    </row>
    <row r="177" ht="12.75" customHeight="1">
      <c r="A177" s="37" t="s">
        <v>107</v>
      </c>
      <c r="B177" s="5" t="s">
        <v>19</v>
      </c>
      <c r="C177" s="29" t="s">
        <v>3</v>
      </c>
      <c r="D177" s="30">
        <v>26859.0</v>
      </c>
      <c r="E177" s="31"/>
      <c r="F177" s="84">
        <v>154247.0</v>
      </c>
      <c r="G177" s="9">
        <v>46031.0</v>
      </c>
      <c r="H177" s="10" t="s">
        <v>14</v>
      </c>
      <c r="I177" s="73"/>
      <c r="J177" s="11" t="s">
        <v>15</v>
      </c>
      <c r="K177" s="55">
        <v>154247.0</v>
      </c>
      <c r="L177" s="13" t="b">
        <f t="shared" si="1"/>
        <v>1</v>
      </c>
      <c r="M177" s="3"/>
      <c r="N177" s="3"/>
      <c r="O177" s="3"/>
      <c r="P177" s="3"/>
      <c r="Q177" s="3"/>
      <c r="R177" s="3"/>
      <c r="S177" s="3"/>
      <c r="T177" s="3"/>
      <c r="U177" s="3"/>
      <c r="V177" s="3"/>
      <c r="W177" s="3"/>
      <c r="X177" s="3"/>
      <c r="Y177" s="3"/>
      <c r="Z177" s="3"/>
    </row>
    <row r="178" ht="12.75" customHeight="1">
      <c r="A178" s="37" t="s">
        <v>101</v>
      </c>
      <c r="B178" s="5" t="s">
        <v>19</v>
      </c>
      <c r="C178" s="29" t="s">
        <v>3</v>
      </c>
      <c r="D178" s="30">
        <v>17658.0</v>
      </c>
      <c r="E178" s="31"/>
      <c r="F178" s="84">
        <v>149250.0</v>
      </c>
      <c r="G178" s="9">
        <v>46031.0</v>
      </c>
      <c r="H178" s="10" t="s">
        <v>14</v>
      </c>
      <c r="I178" s="73"/>
      <c r="J178" s="11" t="s">
        <v>15</v>
      </c>
      <c r="K178" s="55">
        <v>149250.0</v>
      </c>
      <c r="L178" s="13" t="b">
        <f t="shared" si="1"/>
        <v>1</v>
      </c>
      <c r="M178" s="3"/>
      <c r="N178" s="3"/>
      <c r="O178" s="3"/>
      <c r="P178" s="3"/>
      <c r="Q178" s="3"/>
      <c r="R178" s="3"/>
      <c r="S178" s="3"/>
      <c r="T178" s="3"/>
      <c r="U178" s="3"/>
      <c r="V178" s="3"/>
      <c r="W178" s="3"/>
      <c r="X178" s="3"/>
      <c r="Y178" s="3"/>
      <c r="Z178" s="3"/>
    </row>
    <row r="179" ht="12.75" customHeight="1">
      <c r="A179" s="4" t="s">
        <v>58</v>
      </c>
      <c r="B179" s="49" t="s">
        <v>19</v>
      </c>
      <c r="C179" s="88" t="s">
        <v>3</v>
      </c>
      <c r="D179" s="60"/>
      <c r="E179" s="61"/>
      <c r="F179" s="84">
        <v>133980.0</v>
      </c>
      <c r="G179" s="15">
        <v>46052.0</v>
      </c>
      <c r="H179" s="10" t="s">
        <v>21</v>
      </c>
      <c r="I179" s="73"/>
      <c r="J179" s="11" t="s">
        <v>15</v>
      </c>
      <c r="K179" s="55">
        <v>133980.0</v>
      </c>
      <c r="L179" s="13" t="b">
        <f t="shared" si="1"/>
        <v>1</v>
      </c>
      <c r="M179" s="3"/>
      <c r="N179" s="3"/>
      <c r="O179" s="3"/>
      <c r="P179" s="3"/>
      <c r="Q179" s="3"/>
      <c r="R179" s="3"/>
      <c r="S179" s="3"/>
      <c r="T179" s="3"/>
      <c r="U179" s="3"/>
      <c r="V179" s="3"/>
      <c r="W179" s="3"/>
      <c r="X179" s="3"/>
      <c r="Y179" s="3"/>
      <c r="Z179" s="3"/>
    </row>
    <row r="180" ht="12.75" customHeight="1">
      <c r="A180" s="37" t="s">
        <v>113</v>
      </c>
      <c r="B180" s="5" t="s">
        <v>19</v>
      </c>
      <c r="C180" s="29" t="s">
        <v>3</v>
      </c>
      <c r="D180" s="30">
        <v>328.0</v>
      </c>
      <c r="E180" s="31"/>
      <c r="F180" s="84">
        <v>130388.0</v>
      </c>
      <c r="G180" s="9">
        <v>46031.0</v>
      </c>
      <c r="H180" s="10" t="s">
        <v>14</v>
      </c>
      <c r="I180" s="73"/>
      <c r="J180" s="11" t="s">
        <v>15</v>
      </c>
      <c r="K180" s="55">
        <v>130388.0</v>
      </c>
      <c r="L180" s="13" t="b">
        <f t="shared" si="1"/>
        <v>1</v>
      </c>
      <c r="M180" s="3"/>
      <c r="N180" s="3"/>
      <c r="O180" s="3"/>
      <c r="P180" s="3"/>
      <c r="Q180" s="3"/>
      <c r="R180" s="3"/>
      <c r="S180" s="3"/>
      <c r="T180" s="3"/>
      <c r="U180" s="3"/>
      <c r="V180" s="3"/>
      <c r="W180" s="3"/>
      <c r="X180" s="3"/>
      <c r="Y180" s="3"/>
      <c r="Z180" s="3"/>
    </row>
    <row r="181" ht="12.75" customHeight="1">
      <c r="A181" s="37" t="s">
        <v>34</v>
      </c>
      <c r="B181" s="5" t="s">
        <v>19</v>
      </c>
      <c r="C181" s="29" t="s">
        <v>3</v>
      </c>
      <c r="D181" s="30">
        <v>134539.0</v>
      </c>
      <c r="E181" s="31"/>
      <c r="F181" s="84">
        <v>126307.0</v>
      </c>
      <c r="G181" s="9">
        <v>46031.0</v>
      </c>
      <c r="H181" s="10" t="s">
        <v>14</v>
      </c>
      <c r="I181" s="73"/>
      <c r="J181" s="11" t="s">
        <v>15</v>
      </c>
      <c r="K181" s="55">
        <v>126307.0</v>
      </c>
      <c r="L181" s="13" t="b">
        <f t="shared" si="1"/>
        <v>1</v>
      </c>
      <c r="M181" s="3"/>
      <c r="N181" s="3"/>
      <c r="O181" s="3"/>
      <c r="P181" s="3"/>
      <c r="Q181" s="3"/>
      <c r="R181" s="3"/>
      <c r="S181" s="3"/>
      <c r="T181" s="3"/>
      <c r="U181" s="3"/>
      <c r="V181" s="3"/>
      <c r="W181" s="3"/>
      <c r="X181" s="3"/>
      <c r="Y181" s="3"/>
      <c r="Z181" s="3"/>
    </row>
    <row r="182" ht="12.75" customHeight="1">
      <c r="A182" s="4" t="s">
        <v>58</v>
      </c>
      <c r="B182" s="5" t="s">
        <v>19</v>
      </c>
      <c r="C182" s="29" t="s">
        <v>3</v>
      </c>
      <c r="D182" s="30">
        <v>5547192.0</v>
      </c>
      <c r="E182" s="31"/>
      <c r="F182" s="84">
        <v>123980.0</v>
      </c>
      <c r="G182" s="15">
        <v>46052.0</v>
      </c>
      <c r="H182" s="10" t="s">
        <v>21</v>
      </c>
      <c r="I182" s="73"/>
      <c r="J182" s="11" t="s">
        <v>15</v>
      </c>
      <c r="K182" s="55">
        <v>123980.0</v>
      </c>
      <c r="L182" s="13" t="b">
        <f t="shared" si="1"/>
        <v>1</v>
      </c>
      <c r="M182" s="3"/>
      <c r="N182" s="3"/>
      <c r="O182" s="3"/>
      <c r="P182" s="3"/>
      <c r="Q182" s="3"/>
      <c r="R182" s="3"/>
      <c r="S182" s="3"/>
      <c r="T182" s="3"/>
      <c r="U182" s="3"/>
      <c r="V182" s="3"/>
      <c r="W182" s="3"/>
      <c r="X182" s="3"/>
      <c r="Y182" s="3"/>
      <c r="Z182" s="3"/>
    </row>
    <row r="183" ht="12.75" customHeight="1">
      <c r="A183" s="16" t="s">
        <v>89</v>
      </c>
      <c r="B183" s="5" t="s">
        <v>19</v>
      </c>
      <c r="C183" s="29" t="s">
        <v>3</v>
      </c>
      <c r="D183" s="30">
        <v>11198.0</v>
      </c>
      <c r="E183" s="31"/>
      <c r="F183" s="84">
        <v>120453.0</v>
      </c>
      <c r="G183" s="9">
        <v>46035.0</v>
      </c>
      <c r="H183" s="10" t="s">
        <v>14</v>
      </c>
      <c r="I183" s="73"/>
      <c r="J183" s="11" t="s">
        <v>15</v>
      </c>
      <c r="K183" s="55">
        <v>120453.0</v>
      </c>
      <c r="L183" s="13" t="b">
        <f t="shared" si="1"/>
        <v>1</v>
      </c>
      <c r="M183" s="3"/>
      <c r="N183" s="3"/>
      <c r="O183" s="3"/>
      <c r="P183" s="3"/>
      <c r="Q183" s="3"/>
      <c r="R183" s="3"/>
      <c r="S183" s="3"/>
      <c r="T183" s="3"/>
      <c r="U183" s="3"/>
      <c r="V183" s="3"/>
      <c r="W183" s="3"/>
      <c r="X183" s="3"/>
      <c r="Y183" s="3"/>
      <c r="Z183" s="3"/>
    </row>
    <row r="184" ht="12.75" customHeight="1">
      <c r="A184" s="4" t="s">
        <v>114</v>
      </c>
      <c r="B184" s="5" t="s">
        <v>115</v>
      </c>
      <c r="C184" s="29" t="s">
        <v>3</v>
      </c>
      <c r="D184" s="30">
        <v>43770.0</v>
      </c>
      <c r="E184" s="31"/>
      <c r="F184" s="84">
        <v>119000.0</v>
      </c>
      <c r="G184" s="9">
        <v>46031.0</v>
      </c>
      <c r="H184" s="10" t="s">
        <v>21</v>
      </c>
      <c r="I184" s="73" t="s">
        <v>116</v>
      </c>
      <c r="J184" s="11" t="s">
        <v>15</v>
      </c>
      <c r="K184" s="55">
        <v>119000.0</v>
      </c>
      <c r="L184" s="13" t="b">
        <f t="shared" si="1"/>
        <v>1</v>
      </c>
      <c r="M184" s="3"/>
      <c r="N184" s="3"/>
      <c r="O184" s="3"/>
      <c r="P184" s="3"/>
      <c r="Q184" s="3"/>
      <c r="R184" s="3"/>
      <c r="S184" s="3"/>
      <c r="T184" s="3"/>
      <c r="U184" s="3"/>
      <c r="V184" s="3"/>
      <c r="W184" s="3"/>
      <c r="X184" s="3"/>
      <c r="Y184" s="3"/>
      <c r="Z184" s="3"/>
    </row>
    <row r="185" ht="12.75" customHeight="1">
      <c r="A185" s="37" t="s">
        <v>48</v>
      </c>
      <c r="B185" s="5" t="s">
        <v>19</v>
      </c>
      <c r="C185" s="29" t="s">
        <v>3</v>
      </c>
      <c r="D185" s="30">
        <v>21732.0</v>
      </c>
      <c r="E185" s="31"/>
      <c r="F185" s="84">
        <v>115682.0</v>
      </c>
      <c r="G185" s="15">
        <v>46045.0</v>
      </c>
      <c r="H185" s="10" t="s">
        <v>14</v>
      </c>
      <c r="I185" s="73"/>
      <c r="J185" s="11" t="s">
        <v>15</v>
      </c>
      <c r="K185" s="55">
        <v>115682.0</v>
      </c>
      <c r="L185" s="13" t="b">
        <f t="shared" si="1"/>
        <v>1</v>
      </c>
      <c r="M185" s="3"/>
      <c r="N185" s="3"/>
      <c r="O185" s="3"/>
      <c r="P185" s="3"/>
      <c r="Q185" s="3"/>
      <c r="R185" s="3"/>
      <c r="S185" s="3"/>
      <c r="T185" s="3"/>
      <c r="U185" s="3"/>
      <c r="V185" s="3"/>
      <c r="W185" s="3"/>
      <c r="X185" s="3"/>
      <c r="Y185" s="3"/>
      <c r="Z185" s="3"/>
    </row>
    <row r="186" ht="12.75" customHeight="1">
      <c r="A186" s="4" t="s">
        <v>117</v>
      </c>
      <c r="B186" s="5" t="s">
        <v>19</v>
      </c>
      <c r="C186" s="29" t="s">
        <v>3</v>
      </c>
      <c r="D186" s="30">
        <v>415285.0</v>
      </c>
      <c r="E186" s="31"/>
      <c r="F186" s="84">
        <v>114980.0</v>
      </c>
      <c r="G186" s="9">
        <v>46029.0</v>
      </c>
      <c r="H186" s="10" t="s">
        <v>21</v>
      </c>
      <c r="I186" s="89"/>
      <c r="J186" s="43" t="s">
        <v>15</v>
      </c>
      <c r="K186" s="90">
        <v>114980.0</v>
      </c>
      <c r="L186" s="13" t="b">
        <f t="shared" si="1"/>
        <v>1</v>
      </c>
      <c r="M186" s="3"/>
      <c r="N186" s="3"/>
      <c r="O186" s="3"/>
      <c r="P186" s="3"/>
      <c r="Q186" s="3"/>
      <c r="R186" s="3"/>
      <c r="S186" s="3"/>
      <c r="T186" s="3"/>
      <c r="U186" s="3"/>
      <c r="V186" s="3"/>
      <c r="W186" s="3"/>
      <c r="X186" s="3"/>
      <c r="Y186" s="3"/>
      <c r="Z186" s="3"/>
    </row>
    <row r="187" ht="12.75" customHeight="1">
      <c r="A187" s="4" t="s">
        <v>118</v>
      </c>
      <c r="B187" s="5" t="s">
        <v>119</v>
      </c>
      <c r="C187" s="29" t="s">
        <v>3</v>
      </c>
      <c r="D187" s="30">
        <v>2.5956254E7</v>
      </c>
      <c r="E187" s="31"/>
      <c r="F187" s="84">
        <v>108983.0</v>
      </c>
      <c r="G187" s="9">
        <v>46034.0</v>
      </c>
      <c r="H187" s="10" t="s">
        <v>21</v>
      </c>
      <c r="I187" s="73"/>
      <c r="J187" s="11" t="s">
        <v>15</v>
      </c>
      <c r="K187" s="55">
        <v>108983.0</v>
      </c>
      <c r="L187" s="13" t="b">
        <f t="shared" si="1"/>
        <v>1</v>
      </c>
      <c r="M187" s="3"/>
      <c r="N187" s="3"/>
      <c r="O187" s="3"/>
      <c r="P187" s="3"/>
      <c r="Q187" s="3"/>
      <c r="R187" s="3"/>
      <c r="S187" s="3"/>
      <c r="T187" s="3"/>
      <c r="U187" s="3"/>
      <c r="V187" s="3"/>
      <c r="W187" s="3"/>
      <c r="X187" s="3"/>
      <c r="Y187" s="3"/>
      <c r="Z187" s="3"/>
    </row>
    <row r="188" ht="12.75" customHeight="1">
      <c r="A188" s="4" t="s">
        <v>120</v>
      </c>
      <c r="B188" s="5" t="s">
        <v>121</v>
      </c>
      <c r="C188" s="29" t="s">
        <v>3</v>
      </c>
      <c r="D188" s="30">
        <v>4441.0</v>
      </c>
      <c r="E188" s="31"/>
      <c r="F188" s="84">
        <v>108756.0</v>
      </c>
      <c r="G188" s="9">
        <v>45662.0</v>
      </c>
      <c r="H188" s="10" t="s">
        <v>21</v>
      </c>
      <c r="I188" s="89" t="s">
        <v>122</v>
      </c>
      <c r="J188" s="43" t="s">
        <v>15</v>
      </c>
      <c r="K188" s="90">
        <v>108756.0</v>
      </c>
      <c r="L188" s="13" t="b">
        <f t="shared" si="1"/>
        <v>1</v>
      </c>
      <c r="M188" s="3"/>
      <c r="N188" s="3"/>
      <c r="O188" s="3"/>
      <c r="P188" s="3"/>
      <c r="Q188" s="3"/>
      <c r="R188" s="3"/>
      <c r="S188" s="3"/>
      <c r="T188" s="3"/>
      <c r="U188" s="3"/>
      <c r="V188" s="3"/>
      <c r="W188" s="3"/>
      <c r="X188" s="3"/>
      <c r="Y188" s="3"/>
      <c r="Z188" s="3"/>
    </row>
    <row r="189" ht="12.75" customHeight="1">
      <c r="A189" s="37" t="s">
        <v>84</v>
      </c>
      <c r="B189" s="5" t="s">
        <v>19</v>
      </c>
      <c r="C189" s="29" t="s">
        <v>3</v>
      </c>
      <c r="D189" s="30">
        <v>6403.0</v>
      </c>
      <c r="E189" s="31"/>
      <c r="F189" s="84">
        <v>103177.0</v>
      </c>
      <c r="G189" s="9">
        <v>46031.0</v>
      </c>
      <c r="H189" s="10" t="s">
        <v>14</v>
      </c>
      <c r="I189" s="73"/>
      <c r="J189" s="11" t="s">
        <v>15</v>
      </c>
      <c r="K189" s="55">
        <v>103177.0</v>
      </c>
      <c r="L189" s="13" t="b">
        <f t="shared" si="1"/>
        <v>1</v>
      </c>
      <c r="M189" s="3"/>
      <c r="N189" s="3"/>
      <c r="O189" s="3"/>
      <c r="P189" s="3"/>
      <c r="Q189" s="3"/>
      <c r="R189" s="3"/>
      <c r="S189" s="3"/>
      <c r="T189" s="3"/>
      <c r="U189" s="3"/>
      <c r="V189" s="3"/>
      <c r="W189" s="3"/>
      <c r="X189" s="3"/>
      <c r="Y189" s="3"/>
      <c r="Z189" s="3"/>
    </row>
    <row r="190" ht="12.75" customHeight="1">
      <c r="A190" s="45" t="s">
        <v>56</v>
      </c>
      <c r="B190" s="18" t="s">
        <v>19</v>
      </c>
      <c r="C190" s="18" t="s">
        <v>3</v>
      </c>
      <c r="D190" s="46">
        <v>50.0</v>
      </c>
      <c r="E190" s="11"/>
      <c r="F190" s="8">
        <v>99960.0</v>
      </c>
      <c r="G190" s="15">
        <v>46045.0</v>
      </c>
      <c r="H190" s="10" t="s">
        <v>14</v>
      </c>
      <c r="I190" s="18"/>
      <c r="J190" s="11" t="s">
        <v>15</v>
      </c>
      <c r="K190" s="12">
        <v>99960.0</v>
      </c>
      <c r="L190" s="13" t="b">
        <f t="shared" si="1"/>
        <v>1</v>
      </c>
      <c r="M190" s="3"/>
      <c r="N190" s="3"/>
      <c r="O190" s="3"/>
      <c r="P190" s="3"/>
      <c r="Q190" s="3"/>
      <c r="R190" s="3"/>
      <c r="S190" s="3"/>
      <c r="T190" s="3"/>
      <c r="U190" s="3"/>
      <c r="V190" s="3"/>
      <c r="W190" s="3"/>
      <c r="X190" s="3"/>
      <c r="Y190" s="3"/>
      <c r="Z190" s="3"/>
    </row>
    <row r="191" ht="12.75" customHeight="1">
      <c r="A191" s="37" t="s">
        <v>48</v>
      </c>
      <c r="B191" s="5" t="s">
        <v>19</v>
      </c>
      <c r="C191" s="5" t="s">
        <v>3</v>
      </c>
      <c r="D191" s="17">
        <v>21735.0</v>
      </c>
      <c r="E191" s="11"/>
      <c r="F191" s="8">
        <v>95840.0</v>
      </c>
      <c r="G191" s="15">
        <v>46045.0</v>
      </c>
      <c r="H191" s="68" t="s">
        <v>14</v>
      </c>
      <c r="I191" s="5"/>
      <c r="J191" s="91" t="s">
        <v>15</v>
      </c>
      <c r="K191" s="12">
        <v>95840.0</v>
      </c>
      <c r="L191" s="13" t="b">
        <f t="shared" si="1"/>
        <v>1</v>
      </c>
      <c r="M191" s="3"/>
      <c r="N191" s="3"/>
      <c r="O191" s="3"/>
      <c r="P191" s="3"/>
      <c r="Q191" s="3"/>
      <c r="R191" s="3"/>
      <c r="S191" s="3"/>
      <c r="T191" s="3"/>
      <c r="U191" s="3"/>
      <c r="V191" s="3"/>
      <c r="W191" s="3"/>
      <c r="X191" s="3"/>
      <c r="Y191" s="3"/>
      <c r="Z191" s="3"/>
    </row>
    <row r="192" ht="12.75" customHeight="1">
      <c r="A192" s="16" t="s">
        <v>123</v>
      </c>
      <c r="B192" s="5" t="s">
        <v>19</v>
      </c>
      <c r="C192" s="35" t="s">
        <v>3</v>
      </c>
      <c r="D192" s="30">
        <v>7169.0</v>
      </c>
      <c r="E192" s="58"/>
      <c r="F192" s="84">
        <v>95000.0</v>
      </c>
      <c r="G192" s="9">
        <v>46035.0</v>
      </c>
      <c r="H192" s="68" t="s">
        <v>14</v>
      </c>
      <c r="I192" s="5"/>
      <c r="J192" s="91" t="s">
        <v>15</v>
      </c>
      <c r="K192" s="55">
        <v>95000.0</v>
      </c>
      <c r="L192" s="13" t="b">
        <f t="shared" si="1"/>
        <v>1</v>
      </c>
      <c r="M192" s="3"/>
      <c r="N192" s="3"/>
      <c r="O192" s="3"/>
      <c r="P192" s="3"/>
      <c r="Q192" s="3"/>
      <c r="R192" s="3"/>
      <c r="S192" s="3"/>
      <c r="T192" s="3"/>
      <c r="U192" s="3"/>
      <c r="V192" s="3"/>
      <c r="W192" s="3"/>
      <c r="X192" s="3"/>
      <c r="Y192" s="3"/>
      <c r="Z192" s="3"/>
    </row>
    <row r="193" ht="12.75" customHeight="1">
      <c r="A193" s="16" t="s">
        <v>123</v>
      </c>
      <c r="B193" s="5" t="s">
        <v>19</v>
      </c>
      <c r="C193" s="29" t="s">
        <v>3</v>
      </c>
      <c r="D193" s="30">
        <v>7185.0</v>
      </c>
      <c r="E193" s="31"/>
      <c r="F193" s="84">
        <v>95000.0</v>
      </c>
      <c r="G193" s="9">
        <v>46035.0</v>
      </c>
      <c r="H193" s="68" t="s">
        <v>14</v>
      </c>
      <c r="I193" s="5"/>
      <c r="J193" s="91" t="s">
        <v>15</v>
      </c>
      <c r="K193" s="55">
        <v>95000.0</v>
      </c>
      <c r="L193" s="13" t="b">
        <f t="shared" si="1"/>
        <v>1</v>
      </c>
      <c r="M193" s="3"/>
      <c r="N193" s="3"/>
      <c r="O193" s="3"/>
      <c r="P193" s="3"/>
      <c r="Q193" s="3"/>
      <c r="R193" s="3"/>
      <c r="S193" s="3"/>
      <c r="T193" s="3"/>
      <c r="U193" s="3"/>
      <c r="V193" s="3"/>
      <c r="W193" s="3"/>
      <c r="X193" s="3"/>
      <c r="Y193" s="3"/>
      <c r="Z193" s="3"/>
    </row>
    <row r="194" ht="12.75" customHeight="1">
      <c r="A194" s="37" t="s">
        <v>48</v>
      </c>
      <c r="B194" s="18" t="s">
        <v>19</v>
      </c>
      <c r="C194" s="65" t="s">
        <v>3</v>
      </c>
      <c r="D194" s="70">
        <v>21728.0</v>
      </c>
      <c r="E194" s="66"/>
      <c r="F194" s="92">
        <v>94231.0</v>
      </c>
      <c r="G194" s="74">
        <v>46045.0</v>
      </c>
      <c r="H194" s="72" t="s">
        <v>14</v>
      </c>
      <c r="I194" s="5"/>
      <c r="J194" s="91" t="s">
        <v>15</v>
      </c>
      <c r="K194" s="55">
        <v>94231.0</v>
      </c>
      <c r="L194" s="13" t="b">
        <f t="shared" si="1"/>
        <v>1</v>
      </c>
      <c r="M194" s="3"/>
      <c r="N194" s="3"/>
      <c r="O194" s="3"/>
      <c r="P194" s="3"/>
      <c r="Q194" s="3"/>
      <c r="R194" s="3"/>
      <c r="S194" s="3"/>
      <c r="T194" s="3"/>
      <c r="U194" s="3"/>
      <c r="V194" s="3"/>
      <c r="W194" s="3"/>
      <c r="X194" s="3"/>
      <c r="Y194" s="3"/>
      <c r="Z194" s="3"/>
    </row>
    <row r="195" ht="12.75" customHeight="1">
      <c r="A195" s="93" t="s">
        <v>124</v>
      </c>
      <c r="B195" s="5" t="s">
        <v>125</v>
      </c>
      <c r="C195" s="5" t="s">
        <v>3</v>
      </c>
      <c r="D195" s="17">
        <v>5.2472825E7</v>
      </c>
      <c r="E195" s="11"/>
      <c r="F195" s="8">
        <v>89272.0</v>
      </c>
      <c r="G195" s="9">
        <v>46024.0</v>
      </c>
      <c r="H195" s="43" t="s">
        <v>126</v>
      </c>
      <c r="I195" s="13" t="s">
        <v>127</v>
      </c>
      <c r="J195" s="94" t="s">
        <v>15</v>
      </c>
      <c r="K195" s="90">
        <v>89272.0</v>
      </c>
      <c r="L195" s="13" t="b">
        <f t="shared" si="1"/>
        <v>1</v>
      </c>
      <c r="M195" s="3"/>
      <c r="N195" s="3"/>
      <c r="O195" s="3"/>
      <c r="P195" s="3"/>
      <c r="Q195" s="3"/>
      <c r="R195" s="3"/>
      <c r="S195" s="3"/>
      <c r="T195" s="3"/>
      <c r="U195" s="3"/>
      <c r="V195" s="3"/>
      <c r="W195" s="3"/>
      <c r="X195" s="3"/>
      <c r="Y195" s="3"/>
      <c r="Z195" s="3"/>
    </row>
    <row r="196" ht="12.75" customHeight="1">
      <c r="A196" s="95" t="s">
        <v>128</v>
      </c>
      <c r="B196" s="5" t="s">
        <v>19</v>
      </c>
      <c r="C196" s="5" t="s">
        <v>3</v>
      </c>
      <c r="D196" s="17">
        <v>682.0</v>
      </c>
      <c r="E196" s="11"/>
      <c r="F196" s="8">
        <v>87900.0</v>
      </c>
      <c r="G196" s="9">
        <v>46035.0</v>
      </c>
      <c r="H196" s="10" t="s">
        <v>14</v>
      </c>
      <c r="I196" s="5"/>
      <c r="J196" s="96" t="s">
        <v>15</v>
      </c>
      <c r="K196" s="67">
        <v>87900.0</v>
      </c>
      <c r="L196" s="27" t="b">
        <f t="shared" si="1"/>
        <v>1</v>
      </c>
      <c r="M196" s="3"/>
      <c r="N196" s="3"/>
      <c r="O196" s="3"/>
      <c r="P196" s="3"/>
      <c r="Q196" s="3"/>
      <c r="R196" s="3"/>
      <c r="S196" s="3"/>
      <c r="T196" s="3"/>
      <c r="U196" s="3"/>
      <c r="V196" s="3"/>
      <c r="W196" s="3"/>
      <c r="X196" s="3"/>
      <c r="Y196" s="3"/>
      <c r="Z196" s="3"/>
    </row>
    <row r="197" ht="12.75" customHeight="1">
      <c r="A197" s="16" t="s">
        <v>60</v>
      </c>
      <c r="B197" s="29" t="s">
        <v>19</v>
      </c>
      <c r="C197" s="29" t="s">
        <v>3</v>
      </c>
      <c r="D197" s="30">
        <v>10520.0</v>
      </c>
      <c r="E197" s="31"/>
      <c r="F197" s="8">
        <v>84492.0</v>
      </c>
      <c r="G197" s="9">
        <v>46035.0</v>
      </c>
      <c r="H197" s="10" t="s">
        <v>14</v>
      </c>
      <c r="I197" s="5"/>
      <c r="J197" s="11" t="s">
        <v>15</v>
      </c>
      <c r="K197" s="12">
        <v>84492.0</v>
      </c>
      <c r="L197" s="13" t="b">
        <f t="shared" si="1"/>
        <v>1</v>
      </c>
      <c r="M197" s="3"/>
      <c r="N197" s="3"/>
      <c r="O197" s="3"/>
      <c r="P197" s="3"/>
      <c r="Q197" s="3"/>
      <c r="R197" s="3"/>
      <c r="S197" s="3"/>
      <c r="T197" s="3"/>
      <c r="U197" s="3"/>
      <c r="V197" s="3"/>
      <c r="W197" s="3"/>
      <c r="X197" s="3"/>
      <c r="Y197" s="3"/>
      <c r="Z197" s="3"/>
    </row>
    <row r="198" ht="12.75" customHeight="1">
      <c r="A198" s="97" t="s">
        <v>129</v>
      </c>
      <c r="B198" s="49"/>
      <c r="C198" s="49"/>
      <c r="D198" s="50"/>
      <c r="E198" s="50"/>
      <c r="F198" s="8">
        <v>84481.0</v>
      </c>
      <c r="G198" s="15">
        <v>46049.0</v>
      </c>
      <c r="H198" s="10" t="s">
        <v>21</v>
      </c>
      <c r="I198" s="5"/>
      <c r="J198" s="11" t="s">
        <v>15</v>
      </c>
      <c r="K198" s="67">
        <v>84481.0</v>
      </c>
      <c r="L198" s="27" t="b">
        <f t="shared" si="1"/>
        <v>1</v>
      </c>
      <c r="M198" s="3"/>
      <c r="N198" s="3"/>
      <c r="O198" s="3"/>
      <c r="P198" s="3"/>
      <c r="Q198" s="3"/>
      <c r="R198" s="3"/>
      <c r="S198" s="3"/>
      <c r="T198" s="3"/>
      <c r="U198" s="3"/>
      <c r="V198" s="3"/>
      <c r="W198" s="3"/>
      <c r="X198" s="3"/>
      <c r="Y198" s="3"/>
      <c r="Z198" s="3"/>
    </row>
    <row r="199" ht="12.75" customHeight="1">
      <c r="A199" s="97" t="s">
        <v>129</v>
      </c>
      <c r="B199" s="5" t="s">
        <v>130</v>
      </c>
      <c r="C199" s="5" t="s">
        <v>3</v>
      </c>
      <c r="D199" s="17">
        <v>3.7189069E7</v>
      </c>
      <c r="E199" s="11"/>
      <c r="F199" s="8">
        <v>83981.0</v>
      </c>
      <c r="G199" s="15">
        <v>46042.0</v>
      </c>
      <c r="H199" s="11" t="s">
        <v>21</v>
      </c>
      <c r="I199" s="5" t="s">
        <v>131</v>
      </c>
      <c r="J199" s="11" t="s">
        <v>15</v>
      </c>
      <c r="K199" s="67">
        <v>83981.0</v>
      </c>
      <c r="L199" s="27" t="b">
        <f t="shared" si="1"/>
        <v>1</v>
      </c>
      <c r="M199" s="3"/>
      <c r="N199" s="3"/>
      <c r="O199" s="3"/>
      <c r="P199" s="3"/>
      <c r="Q199" s="3"/>
      <c r="R199" s="3"/>
      <c r="S199" s="3"/>
      <c r="T199" s="3"/>
      <c r="U199" s="3"/>
      <c r="V199" s="3"/>
      <c r="W199" s="3"/>
      <c r="X199" s="3"/>
      <c r="Y199" s="3"/>
      <c r="Z199" s="3"/>
    </row>
    <row r="200" ht="12.75" customHeight="1">
      <c r="A200" s="98" t="s">
        <v>132</v>
      </c>
      <c r="B200" s="5" t="s">
        <v>19</v>
      </c>
      <c r="C200" s="5" t="s">
        <v>3</v>
      </c>
      <c r="D200" s="17">
        <v>687.0</v>
      </c>
      <c r="E200" s="11"/>
      <c r="F200" s="8">
        <v>82900.0</v>
      </c>
      <c r="G200" s="15">
        <v>46045.0</v>
      </c>
      <c r="H200" s="10" t="s">
        <v>14</v>
      </c>
      <c r="I200" s="5"/>
      <c r="J200" s="11" t="s">
        <v>15</v>
      </c>
      <c r="K200" s="12">
        <v>82900.0</v>
      </c>
      <c r="L200" s="27" t="b">
        <f t="shared" si="1"/>
        <v>1</v>
      </c>
      <c r="M200" s="3"/>
      <c r="N200" s="3"/>
      <c r="O200" s="3"/>
      <c r="P200" s="3"/>
      <c r="Q200" s="3"/>
      <c r="R200" s="3"/>
      <c r="S200" s="3"/>
      <c r="T200" s="3"/>
      <c r="U200" s="3"/>
      <c r="V200" s="3"/>
      <c r="W200" s="3"/>
      <c r="X200" s="3"/>
      <c r="Y200" s="3"/>
      <c r="Z200" s="3"/>
    </row>
    <row r="201" ht="12.75" customHeight="1">
      <c r="A201" s="99" t="s">
        <v>60</v>
      </c>
      <c r="B201" s="5" t="s">
        <v>19</v>
      </c>
      <c r="C201" s="5" t="s">
        <v>3</v>
      </c>
      <c r="D201" s="17">
        <v>2507.0</v>
      </c>
      <c r="E201" s="11"/>
      <c r="F201" s="8">
        <v>79992.0</v>
      </c>
      <c r="G201" s="9">
        <v>46035.0</v>
      </c>
      <c r="H201" s="10" t="s">
        <v>14</v>
      </c>
      <c r="I201" s="5"/>
      <c r="J201" s="11" t="s">
        <v>15</v>
      </c>
      <c r="K201" s="12">
        <v>79992.0</v>
      </c>
      <c r="L201" s="27" t="b">
        <f t="shared" si="1"/>
        <v>1</v>
      </c>
      <c r="M201" s="3"/>
      <c r="N201" s="3"/>
      <c r="O201" s="3"/>
      <c r="P201" s="3"/>
      <c r="Q201" s="3"/>
      <c r="R201" s="3"/>
      <c r="S201" s="3"/>
      <c r="T201" s="3"/>
      <c r="U201" s="3"/>
      <c r="V201" s="3"/>
      <c r="W201" s="3"/>
      <c r="X201" s="3"/>
      <c r="Y201" s="3"/>
      <c r="Z201" s="3"/>
    </row>
    <row r="202" ht="12.75" customHeight="1">
      <c r="A202" s="100" t="s">
        <v>58</v>
      </c>
      <c r="B202" s="5" t="s">
        <v>19</v>
      </c>
      <c r="C202" s="5" t="s">
        <v>3</v>
      </c>
      <c r="D202" s="17">
        <v>11445.0</v>
      </c>
      <c r="E202" s="11"/>
      <c r="F202" s="8">
        <v>78990.0</v>
      </c>
      <c r="G202" s="15">
        <v>45686.0</v>
      </c>
      <c r="H202" s="10" t="s">
        <v>21</v>
      </c>
      <c r="I202" s="5"/>
      <c r="J202" s="11" t="s">
        <v>15</v>
      </c>
      <c r="K202" s="12">
        <v>78990.0</v>
      </c>
      <c r="L202" s="27" t="b">
        <f t="shared" si="1"/>
        <v>1</v>
      </c>
      <c r="M202" s="3"/>
      <c r="N202" s="3"/>
      <c r="O202" s="3"/>
      <c r="P202" s="3"/>
      <c r="Q202" s="3"/>
      <c r="R202" s="3"/>
      <c r="S202" s="3"/>
      <c r="T202" s="3"/>
      <c r="U202" s="3"/>
      <c r="V202" s="3"/>
      <c r="W202" s="3"/>
      <c r="X202" s="3"/>
      <c r="Y202" s="3"/>
      <c r="Z202" s="3"/>
    </row>
    <row r="203" ht="12.75" customHeight="1">
      <c r="A203" s="100" t="s">
        <v>133</v>
      </c>
      <c r="B203" s="5" t="s">
        <v>19</v>
      </c>
      <c r="C203" s="5" t="s">
        <v>3</v>
      </c>
      <c r="D203" s="17">
        <v>2964259.0</v>
      </c>
      <c r="E203" s="11"/>
      <c r="F203" s="8">
        <v>74590.0</v>
      </c>
      <c r="G203" s="15">
        <v>46040.0</v>
      </c>
      <c r="H203" s="10" t="s">
        <v>21</v>
      </c>
      <c r="I203" s="5"/>
      <c r="J203" s="11" t="s">
        <v>15</v>
      </c>
      <c r="K203" s="12">
        <v>74590.0</v>
      </c>
      <c r="L203" s="27" t="b">
        <f t="shared" si="1"/>
        <v>1</v>
      </c>
      <c r="M203" s="3"/>
      <c r="N203" s="3"/>
      <c r="O203" s="3"/>
      <c r="P203" s="3"/>
      <c r="Q203" s="3"/>
      <c r="R203" s="3"/>
      <c r="S203" s="3"/>
      <c r="T203" s="3"/>
      <c r="U203" s="3"/>
      <c r="V203" s="3"/>
      <c r="W203" s="3"/>
      <c r="X203" s="3"/>
      <c r="Y203" s="3"/>
      <c r="Z203" s="3"/>
    </row>
    <row r="204" ht="12.75" customHeight="1">
      <c r="A204" s="98" t="s">
        <v>48</v>
      </c>
      <c r="B204" s="5" t="s">
        <v>19</v>
      </c>
      <c r="C204" s="5" t="s">
        <v>3</v>
      </c>
      <c r="D204" s="17">
        <v>21733.0</v>
      </c>
      <c r="E204" s="11"/>
      <c r="F204" s="8">
        <v>71761.0</v>
      </c>
      <c r="G204" s="15">
        <v>46045.0</v>
      </c>
      <c r="H204" s="10" t="s">
        <v>14</v>
      </c>
      <c r="I204" s="5"/>
      <c r="J204" s="11" t="s">
        <v>15</v>
      </c>
      <c r="K204" s="12">
        <v>71761.0</v>
      </c>
      <c r="L204" s="27" t="b">
        <f t="shared" si="1"/>
        <v>1</v>
      </c>
      <c r="M204" s="3"/>
      <c r="N204" s="3"/>
      <c r="O204" s="3"/>
      <c r="P204" s="3"/>
      <c r="Q204" s="3"/>
      <c r="R204" s="3"/>
      <c r="S204" s="3"/>
      <c r="T204" s="3"/>
      <c r="U204" s="3"/>
      <c r="V204" s="3"/>
      <c r="W204" s="3"/>
      <c r="X204" s="3"/>
      <c r="Y204" s="3"/>
      <c r="Z204" s="3"/>
    </row>
    <row r="205" ht="12.75" customHeight="1">
      <c r="A205" s="100" t="s">
        <v>58</v>
      </c>
      <c r="B205" s="5" t="s">
        <v>19</v>
      </c>
      <c r="C205" s="5" t="s">
        <v>3</v>
      </c>
      <c r="D205" s="17">
        <v>5518297.0</v>
      </c>
      <c r="E205" s="11"/>
      <c r="F205" s="8">
        <v>66980.0</v>
      </c>
      <c r="G205" s="15">
        <v>46042.0</v>
      </c>
      <c r="H205" s="10" t="s">
        <v>21</v>
      </c>
      <c r="I205" s="5"/>
      <c r="J205" s="11" t="s">
        <v>15</v>
      </c>
      <c r="K205" s="12">
        <v>66980.0</v>
      </c>
      <c r="L205" s="27" t="b">
        <f t="shared" si="1"/>
        <v>1</v>
      </c>
      <c r="M205" s="3"/>
      <c r="N205" s="3"/>
      <c r="O205" s="3"/>
      <c r="P205" s="3"/>
      <c r="Q205" s="3"/>
      <c r="R205" s="3"/>
      <c r="S205" s="3"/>
      <c r="T205" s="3"/>
      <c r="U205" s="3"/>
      <c r="V205" s="3"/>
      <c r="W205" s="3"/>
      <c r="X205" s="3"/>
      <c r="Y205" s="3"/>
      <c r="Z205" s="3"/>
    </row>
    <row r="206" ht="12.75" customHeight="1">
      <c r="A206" s="101" t="s">
        <v>134</v>
      </c>
      <c r="B206" s="5" t="s">
        <v>100</v>
      </c>
      <c r="C206" s="5" t="s">
        <v>99</v>
      </c>
      <c r="D206" s="11"/>
      <c r="E206" s="11">
        <v>122.0</v>
      </c>
      <c r="F206" s="8">
        <v>65000.0</v>
      </c>
      <c r="G206" s="9">
        <v>46031.0</v>
      </c>
      <c r="H206" s="10" t="s">
        <v>14</v>
      </c>
      <c r="I206" s="5" t="s">
        <v>135</v>
      </c>
      <c r="J206" s="11" t="s">
        <v>15</v>
      </c>
      <c r="K206" s="67">
        <v>65000.0</v>
      </c>
      <c r="L206" s="27" t="b">
        <f t="shared" si="1"/>
        <v>1</v>
      </c>
      <c r="M206" s="3"/>
      <c r="N206" s="3"/>
      <c r="O206" s="3"/>
      <c r="P206" s="3"/>
      <c r="Q206" s="3"/>
      <c r="R206" s="3"/>
      <c r="S206" s="3"/>
      <c r="T206" s="3"/>
      <c r="U206" s="3"/>
      <c r="V206" s="3"/>
      <c r="W206" s="3"/>
      <c r="X206" s="3"/>
      <c r="Y206" s="3"/>
      <c r="Z206" s="3"/>
    </row>
    <row r="207" ht="12.75" customHeight="1">
      <c r="A207" s="95" t="s">
        <v>84</v>
      </c>
      <c r="B207" s="5" t="s">
        <v>19</v>
      </c>
      <c r="C207" s="5" t="s">
        <v>3</v>
      </c>
      <c r="D207" s="17">
        <v>6404.0</v>
      </c>
      <c r="E207" s="11"/>
      <c r="F207" s="8">
        <v>63963.0</v>
      </c>
      <c r="G207" s="9">
        <v>46035.0</v>
      </c>
      <c r="H207" s="10" t="s">
        <v>14</v>
      </c>
      <c r="I207" s="5"/>
      <c r="J207" s="96" t="s">
        <v>15</v>
      </c>
      <c r="K207" s="67">
        <v>63963.0</v>
      </c>
      <c r="L207" s="27" t="b">
        <f t="shared" si="1"/>
        <v>1</v>
      </c>
      <c r="M207" s="3"/>
      <c r="N207" s="3"/>
      <c r="O207" s="3"/>
      <c r="P207" s="3"/>
      <c r="Q207" s="3"/>
      <c r="R207" s="3"/>
      <c r="S207" s="3"/>
      <c r="T207" s="3"/>
      <c r="U207" s="3"/>
      <c r="V207" s="3"/>
      <c r="W207" s="3"/>
      <c r="X207" s="3"/>
      <c r="Y207" s="3"/>
      <c r="Z207" s="3"/>
    </row>
    <row r="208" ht="12.75" customHeight="1">
      <c r="A208" s="37" t="s">
        <v>89</v>
      </c>
      <c r="B208" s="5" t="s">
        <v>19</v>
      </c>
      <c r="C208" s="29" t="s">
        <v>3</v>
      </c>
      <c r="D208" s="30">
        <v>11284.0</v>
      </c>
      <c r="E208" s="31"/>
      <c r="F208" s="8">
        <v>61272.0</v>
      </c>
      <c r="G208" s="15">
        <v>46045.0</v>
      </c>
      <c r="H208" s="10" t="s">
        <v>14</v>
      </c>
      <c r="I208" s="5"/>
      <c r="J208" s="96" t="s">
        <v>15</v>
      </c>
      <c r="K208" s="12">
        <v>61272.0</v>
      </c>
      <c r="L208" s="27" t="b">
        <f t="shared" si="1"/>
        <v>1</v>
      </c>
      <c r="M208" s="3"/>
      <c r="N208" s="3"/>
      <c r="O208" s="3"/>
      <c r="P208" s="3"/>
      <c r="Q208" s="3"/>
      <c r="R208" s="3"/>
      <c r="S208" s="3"/>
      <c r="T208" s="3"/>
      <c r="U208" s="3"/>
      <c r="V208" s="3"/>
      <c r="W208" s="3"/>
      <c r="X208" s="3"/>
      <c r="Y208" s="3"/>
      <c r="Z208" s="3"/>
    </row>
    <row r="209" ht="12.75" customHeight="1">
      <c r="A209" s="98" t="s">
        <v>136</v>
      </c>
      <c r="B209" s="5"/>
      <c r="C209" s="6" t="s">
        <v>137</v>
      </c>
      <c r="D209" s="7"/>
      <c r="E209" s="7"/>
      <c r="F209" s="8">
        <v>51280.0</v>
      </c>
      <c r="G209" s="15">
        <v>46045.0</v>
      </c>
      <c r="H209" s="10" t="s">
        <v>14</v>
      </c>
      <c r="I209" s="5"/>
      <c r="J209" s="96" t="s">
        <v>15</v>
      </c>
      <c r="K209" s="12">
        <v>51280.0</v>
      </c>
      <c r="L209" s="27" t="b">
        <f t="shared" si="1"/>
        <v>1</v>
      </c>
      <c r="M209" s="3"/>
      <c r="N209" s="3"/>
      <c r="O209" s="3"/>
      <c r="P209" s="3"/>
      <c r="Q209" s="3"/>
      <c r="R209" s="3"/>
      <c r="S209" s="3"/>
      <c r="T209" s="3"/>
      <c r="U209" s="3"/>
      <c r="V209" s="3"/>
      <c r="W209" s="3"/>
      <c r="X209" s="3"/>
      <c r="Y209" s="3"/>
      <c r="Z209" s="3"/>
    </row>
    <row r="210" ht="12.75" customHeight="1">
      <c r="A210" s="100" t="s">
        <v>138</v>
      </c>
      <c r="B210" s="5" t="s">
        <v>139</v>
      </c>
      <c r="C210" s="5" t="s">
        <v>3</v>
      </c>
      <c r="D210" s="17">
        <v>43550.0</v>
      </c>
      <c r="E210" s="11"/>
      <c r="F210" s="8">
        <v>47600.0</v>
      </c>
      <c r="G210" s="9">
        <v>46024.0</v>
      </c>
      <c r="H210" s="10" t="s">
        <v>21</v>
      </c>
      <c r="I210" s="13"/>
      <c r="J210" s="102" t="s">
        <v>15</v>
      </c>
      <c r="K210" s="44">
        <v>47600.0</v>
      </c>
      <c r="L210" s="27" t="b">
        <f t="shared" si="1"/>
        <v>1</v>
      </c>
      <c r="M210" s="3"/>
      <c r="N210" s="3"/>
      <c r="O210" s="3"/>
      <c r="P210" s="3"/>
      <c r="Q210" s="3"/>
      <c r="R210" s="3"/>
      <c r="S210" s="3"/>
      <c r="T210" s="3"/>
      <c r="U210" s="3"/>
      <c r="V210" s="3"/>
      <c r="W210" s="3"/>
      <c r="X210" s="3"/>
      <c r="Y210" s="3"/>
      <c r="Z210" s="3"/>
    </row>
    <row r="211" ht="12.0" customHeight="1">
      <c r="A211" s="4" t="s">
        <v>140</v>
      </c>
      <c r="B211" s="5"/>
      <c r="C211" s="6"/>
      <c r="D211" s="7"/>
      <c r="E211" s="7"/>
      <c r="F211" s="21">
        <v>44269.0</v>
      </c>
      <c r="G211" s="74">
        <v>45683.0</v>
      </c>
      <c r="H211" s="23" t="s">
        <v>21</v>
      </c>
      <c r="I211" s="5"/>
      <c r="J211" s="96" t="s">
        <v>15</v>
      </c>
      <c r="K211" s="12">
        <v>44269.0</v>
      </c>
      <c r="L211" s="27" t="b">
        <f t="shared" si="1"/>
        <v>1</v>
      </c>
      <c r="M211" s="3"/>
      <c r="N211" s="3"/>
      <c r="O211" s="3"/>
      <c r="P211" s="3"/>
      <c r="Q211" s="3"/>
      <c r="R211" s="3"/>
      <c r="S211" s="3"/>
      <c r="T211" s="3"/>
      <c r="U211" s="3"/>
      <c r="V211" s="3"/>
      <c r="W211" s="3"/>
      <c r="X211" s="3"/>
      <c r="Y211" s="3"/>
      <c r="Z211" s="3"/>
    </row>
    <row r="212" ht="12.75" customHeight="1">
      <c r="A212" s="103" t="s">
        <v>140</v>
      </c>
      <c r="B212" s="5"/>
      <c r="C212" s="81"/>
      <c r="D212" s="82"/>
      <c r="E212" s="82"/>
      <c r="F212" s="21">
        <v>44269.0</v>
      </c>
      <c r="G212" s="74">
        <v>45683.0</v>
      </c>
      <c r="H212" s="23" t="s">
        <v>21</v>
      </c>
      <c r="I212" s="65"/>
      <c r="J212" s="96" t="s">
        <v>15</v>
      </c>
      <c r="K212" s="42">
        <v>44269.0</v>
      </c>
      <c r="L212" s="27" t="b">
        <f t="shared" si="1"/>
        <v>1</v>
      </c>
      <c r="M212" s="3"/>
      <c r="N212" s="3"/>
      <c r="O212" s="3"/>
      <c r="P212" s="3"/>
      <c r="Q212" s="3"/>
      <c r="R212" s="3"/>
      <c r="S212" s="3"/>
      <c r="T212" s="3"/>
      <c r="U212" s="3"/>
      <c r="V212" s="3"/>
      <c r="W212" s="3"/>
      <c r="X212" s="3"/>
      <c r="Y212" s="3"/>
      <c r="Z212" s="3"/>
    </row>
    <row r="213" ht="12.75" customHeight="1">
      <c r="A213" s="4" t="s">
        <v>140</v>
      </c>
      <c r="B213" s="5"/>
      <c r="C213" s="6"/>
      <c r="D213" s="7"/>
      <c r="E213" s="7"/>
      <c r="F213" s="8">
        <v>44269.0</v>
      </c>
      <c r="G213" s="74">
        <v>45683.0</v>
      </c>
      <c r="H213" s="10" t="s">
        <v>21</v>
      </c>
      <c r="I213" s="5"/>
      <c r="J213" s="96" t="s">
        <v>15</v>
      </c>
      <c r="K213" s="12">
        <v>44269.0</v>
      </c>
      <c r="L213" s="27" t="b">
        <f t="shared" si="1"/>
        <v>1</v>
      </c>
      <c r="M213" s="3"/>
      <c r="N213" s="3"/>
      <c r="O213" s="3"/>
      <c r="P213" s="3"/>
      <c r="Q213" s="3"/>
      <c r="R213" s="3"/>
      <c r="S213" s="3"/>
      <c r="T213" s="3"/>
      <c r="U213" s="3"/>
      <c r="V213" s="3"/>
      <c r="W213" s="3"/>
      <c r="X213" s="3"/>
      <c r="Y213" s="3"/>
      <c r="Z213" s="3"/>
    </row>
    <row r="214" ht="12.75" customHeight="1">
      <c r="A214" s="4" t="s">
        <v>140</v>
      </c>
      <c r="B214" s="5"/>
      <c r="C214" s="6"/>
      <c r="D214" s="7"/>
      <c r="E214" s="7"/>
      <c r="F214" s="21">
        <v>44269.0</v>
      </c>
      <c r="G214" s="74">
        <v>45683.0</v>
      </c>
      <c r="H214" s="23" t="s">
        <v>21</v>
      </c>
      <c r="I214" s="5"/>
      <c r="J214" s="96" t="s">
        <v>15</v>
      </c>
      <c r="K214" s="12">
        <v>44269.0</v>
      </c>
      <c r="L214" s="27" t="b">
        <f t="shared" si="1"/>
        <v>1</v>
      </c>
      <c r="M214" s="3"/>
      <c r="N214" s="3"/>
      <c r="O214" s="3"/>
      <c r="P214" s="3"/>
      <c r="Q214" s="3"/>
      <c r="R214" s="3"/>
      <c r="S214" s="3"/>
      <c r="T214" s="3"/>
      <c r="U214" s="3"/>
      <c r="V214" s="3"/>
      <c r="W214" s="3"/>
      <c r="X214" s="3"/>
      <c r="Y214" s="3"/>
      <c r="Z214" s="3"/>
    </row>
    <row r="215" ht="12.75" customHeight="1">
      <c r="A215" s="4" t="s">
        <v>140</v>
      </c>
      <c r="B215" s="5"/>
      <c r="C215" s="6"/>
      <c r="D215" s="7"/>
      <c r="E215" s="7"/>
      <c r="F215" s="21">
        <v>44269.0</v>
      </c>
      <c r="G215" s="74">
        <v>45683.0</v>
      </c>
      <c r="H215" s="10" t="s">
        <v>21</v>
      </c>
      <c r="I215" s="5"/>
      <c r="J215" s="96" t="s">
        <v>15</v>
      </c>
      <c r="K215" s="12">
        <v>44269.0</v>
      </c>
      <c r="L215" s="27" t="b">
        <f t="shared" si="1"/>
        <v>1</v>
      </c>
      <c r="M215" s="3"/>
      <c r="N215" s="3"/>
      <c r="O215" s="3"/>
      <c r="P215" s="3"/>
      <c r="Q215" s="3"/>
      <c r="R215" s="3"/>
      <c r="S215" s="3"/>
      <c r="T215" s="3"/>
      <c r="U215" s="3"/>
      <c r="V215" s="3"/>
      <c r="W215" s="3"/>
      <c r="X215" s="3"/>
      <c r="Y215" s="3"/>
      <c r="Z215" s="3"/>
    </row>
    <row r="216" ht="12.75" customHeight="1">
      <c r="A216" s="4" t="s">
        <v>140</v>
      </c>
      <c r="B216" s="5"/>
      <c r="C216" s="6"/>
      <c r="D216" s="7"/>
      <c r="E216" s="7"/>
      <c r="F216" s="21">
        <v>44269.0</v>
      </c>
      <c r="G216" s="74">
        <v>45683.0</v>
      </c>
      <c r="H216" s="23" t="s">
        <v>21</v>
      </c>
      <c r="I216" s="5"/>
      <c r="J216" s="96" t="s">
        <v>15</v>
      </c>
      <c r="K216" s="12">
        <v>44269.0</v>
      </c>
      <c r="L216" s="27" t="b">
        <f t="shared" si="1"/>
        <v>1</v>
      </c>
      <c r="M216" s="3"/>
      <c r="N216" s="3"/>
      <c r="O216" s="3"/>
      <c r="P216" s="3"/>
      <c r="Q216" s="3"/>
      <c r="R216" s="3"/>
      <c r="S216" s="3"/>
      <c r="T216" s="3"/>
      <c r="U216" s="3"/>
      <c r="V216" s="3"/>
      <c r="W216" s="3"/>
      <c r="X216" s="3"/>
      <c r="Y216" s="3"/>
      <c r="Z216" s="3"/>
    </row>
    <row r="217" ht="12.75" customHeight="1">
      <c r="A217" s="4" t="s">
        <v>58</v>
      </c>
      <c r="B217" s="5" t="s">
        <v>19</v>
      </c>
      <c r="C217" s="5" t="s">
        <v>3</v>
      </c>
      <c r="D217" s="17">
        <v>5517816.0</v>
      </c>
      <c r="E217" s="11"/>
      <c r="F217" s="21">
        <v>43980.0</v>
      </c>
      <c r="G217" s="74">
        <v>46042.0</v>
      </c>
      <c r="H217" s="10" t="s">
        <v>21</v>
      </c>
      <c r="I217" s="5"/>
      <c r="J217" s="96" t="s">
        <v>15</v>
      </c>
      <c r="K217" s="12">
        <v>43980.0</v>
      </c>
      <c r="L217" s="27" t="b">
        <f t="shared" si="1"/>
        <v>1</v>
      </c>
      <c r="M217" s="3"/>
      <c r="N217" s="3"/>
      <c r="O217" s="3"/>
      <c r="P217" s="3"/>
      <c r="Q217" s="3"/>
      <c r="R217" s="3"/>
      <c r="S217" s="3"/>
      <c r="T217" s="3"/>
      <c r="U217" s="3"/>
      <c r="V217" s="3"/>
      <c r="W217" s="3"/>
      <c r="X217" s="3"/>
      <c r="Y217" s="3"/>
      <c r="Z217" s="3"/>
    </row>
    <row r="218" ht="12.75" customHeight="1">
      <c r="A218" s="37" t="s">
        <v>48</v>
      </c>
      <c r="B218" s="5" t="s">
        <v>19</v>
      </c>
      <c r="C218" s="5" t="s">
        <v>3</v>
      </c>
      <c r="D218" s="17">
        <v>21736.0</v>
      </c>
      <c r="E218" s="11"/>
      <c r="F218" s="21">
        <v>42313.0</v>
      </c>
      <c r="G218" s="74">
        <v>46045.0</v>
      </c>
      <c r="H218" s="23" t="s">
        <v>14</v>
      </c>
      <c r="I218" s="5"/>
      <c r="J218" s="96" t="s">
        <v>15</v>
      </c>
      <c r="K218" s="12">
        <v>42313.0</v>
      </c>
      <c r="L218" s="27" t="b">
        <f t="shared" si="1"/>
        <v>1</v>
      </c>
      <c r="M218" s="3"/>
      <c r="N218" s="3"/>
      <c r="O218" s="3"/>
      <c r="P218" s="3"/>
      <c r="Q218" s="3"/>
      <c r="R218" s="3"/>
      <c r="S218" s="3"/>
      <c r="T218" s="3"/>
      <c r="U218" s="3"/>
      <c r="V218" s="3"/>
      <c r="W218" s="3"/>
      <c r="X218" s="3"/>
      <c r="Y218" s="3"/>
      <c r="Z218" s="3"/>
    </row>
    <row r="219" ht="12.75" customHeight="1">
      <c r="A219" s="37" t="s">
        <v>48</v>
      </c>
      <c r="B219" s="5" t="s">
        <v>19</v>
      </c>
      <c r="C219" s="5" t="s">
        <v>3</v>
      </c>
      <c r="D219" s="17">
        <v>21734.0</v>
      </c>
      <c r="E219" s="11"/>
      <c r="F219" s="21">
        <v>31921.0</v>
      </c>
      <c r="G219" s="74">
        <v>46045.0</v>
      </c>
      <c r="H219" s="10" t="s">
        <v>14</v>
      </c>
      <c r="I219" s="5"/>
      <c r="J219" s="96" t="s">
        <v>15</v>
      </c>
      <c r="K219" s="12">
        <v>31921.0</v>
      </c>
      <c r="L219" s="27" t="b">
        <f t="shared" si="1"/>
        <v>1</v>
      </c>
      <c r="M219" s="3"/>
      <c r="N219" s="3"/>
      <c r="O219" s="3"/>
      <c r="P219" s="3"/>
      <c r="Q219" s="3"/>
      <c r="R219" s="3"/>
      <c r="S219" s="3"/>
      <c r="T219" s="3"/>
      <c r="U219" s="3"/>
      <c r="V219" s="3"/>
      <c r="W219" s="3"/>
      <c r="X219" s="3"/>
      <c r="Y219" s="3"/>
      <c r="Z219" s="3"/>
    </row>
    <row r="220" ht="12.75" customHeight="1">
      <c r="A220" s="16" t="s">
        <v>89</v>
      </c>
      <c r="B220" s="5" t="s">
        <v>19</v>
      </c>
      <c r="C220" s="5" t="s">
        <v>3</v>
      </c>
      <c r="D220" s="17">
        <v>11197.0</v>
      </c>
      <c r="E220" s="11"/>
      <c r="F220" s="21">
        <v>23830.0</v>
      </c>
      <c r="G220" s="104">
        <v>46035.0</v>
      </c>
      <c r="H220" s="23" t="s">
        <v>14</v>
      </c>
      <c r="I220" s="5"/>
      <c r="J220" s="96" t="s">
        <v>15</v>
      </c>
      <c r="K220" s="12">
        <v>23830.0</v>
      </c>
      <c r="L220" s="27" t="b">
        <f t="shared" si="1"/>
        <v>1</v>
      </c>
      <c r="M220" s="3"/>
      <c r="N220" s="3"/>
      <c r="O220" s="3"/>
      <c r="P220" s="3"/>
      <c r="Q220" s="3"/>
      <c r="R220" s="3"/>
      <c r="S220" s="3"/>
      <c r="T220" s="3"/>
      <c r="U220" s="3"/>
      <c r="V220" s="3"/>
      <c r="W220" s="3"/>
      <c r="X220" s="3"/>
      <c r="Y220" s="3"/>
      <c r="Z220" s="3"/>
    </row>
    <row r="221" ht="12.75" customHeight="1">
      <c r="A221" s="37" t="s">
        <v>89</v>
      </c>
      <c r="B221" s="5" t="s">
        <v>19</v>
      </c>
      <c r="C221" s="5" t="s">
        <v>3</v>
      </c>
      <c r="D221" s="17">
        <v>11283.0</v>
      </c>
      <c r="E221" s="11"/>
      <c r="F221" s="21">
        <v>23128.0</v>
      </c>
      <c r="G221" s="74">
        <v>46045.0</v>
      </c>
      <c r="H221" s="10" t="s">
        <v>14</v>
      </c>
      <c r="I221" s="5"/>
      <c r="J221" s="96" t="s">
        <v>15</v>
      </c>
      <c r="K221" s="12">
        <v>23128.0</v>
      </c>
      <c r="L221" s="27" t="b">
        <f t="shared" si="1"/>
        <v>1</v>
      </c>
      <c r="M221" s="3"/>
      <c r="N221" s="3"/>
      <c r="O221" s="3"/>
      <c r="P221" s="3"/>
      <c r="Q221" s="3"/>
      <c r="R221" s="3"/>
      <c r="S221" s="3"/>
      <c r="T221" s="3"/>
      <c r="U221" s="3"/>
      <c r="V221" s="3"/>
      <c r="W221" s="3"/>
      <c r="X221" s="3"/>
      <c r="Y221" s="3"/>
      <c r="Z221" s="3"/>
    </row>
    <row r="222" ht="12.75" customHeight="1">
      <c r="A222" s="16" t="s">
        <v>26</v>
      </c>
      <c r="B222" s="5" t="s">
        <v>19</v>
      </c>
      <c r="C222" s="5" t="s">
        <v>3</v>
      </c>
      <c r="D222" s="17">
        <v>14867.0</v>
      </c>
      <c r="E222" s="11"/>
      <c r="F222" s="21">
        <v>21578.0</v>
      </c>
      <c r="G222" s="104">
        <v>46035.0</v>
      </c>
      <c r="H222" s="23" t="s">
        <v>14</v>
      </c>
      <c r="I222" s="5"/>
      <c r="J222" s="96" t="s">
        <v>15</v>
      </c>
      <c r="K222" s="12">
        <v>21578.0</v>
      </c>
      <c r="L222" s="27" t="b">
        <f t="shared" si="1"/>
        <v>1</v>
      </c>
      <c r="M222" s="3"/>
      <c r="N222" s="3"/>
      <c r="O222" s="3"/>
      <c r="P222" s="3"/>
      <c r="Q222" s="3"/>
      <c r="R222" s="3"/>
      <c r="S222" s="3"/>
      <c r="T222" s="3"/>
      <c r="U222" s="3"/>
      <c r="V222" s="3"/>
      <c r="W222" s="3"/>
      <c r="X222" s="3"/>
      <c r="Y222" s="3"/>
      <c r="Z222" s="3"/>
    </row>
    <row r="223" ht="12.75" customHeight="1">
      <c r="A223" s="37" t="s">
        <v>34</v>
      </c>
      <c r="B223" s="5" t="s">
        <v>19</v>
      </c>
      <c r="C223" s="5" t="s">
        <v>3</v>
      </c>
      <c r="D223" s="17">
        <v>134662.0</v>
      </c>
      <c r="E223" s="11"/>
      <c r="F223" s="21">
        <v>21408.0</v>
      </c>
      <c r="G223" s="104">
        <v>46031.0</v>
      </c>
      <c r="H223" s="10" t="s">
        <v>14</v>
      </c>
      <c r="I223" s="5"/>
      <c r="J223" s="96" t="s">
        <v>15</v>
      </c>
      <c r="K223" s="12">
        <v>21408.0</v>
      </c>
      <c r="L223" s="27" t="b">
        <f t="shared" si="1"/>
        <v>1</v>
      </c>
      <c r="M223" s="3"/>
      <c r="N223" s="3"/>
      <c r="O223" s="3"/>
      <c r="P223" s="3"/>
      <c r="Q223" s="3"/>
      <c r="R223" s="3"/>
      <c r="S223" s="3"/>
      <c r="T223" s="3"/>
      <c r="U223" s="3"/>
      <c r="V223" s="3"/>
      <c r="W223" s="3"/>
      <c r="X223" s="3"/>
      <c r="Y223" s="3"/>
      <c r="Z223" s="3"/>
    </row>
    <row r="224" ht="12.75" customHeight="1">
      <c r="A224" s="18" t="s">
        <v>141</v>
      </c>
      <c r="B224" s="5" t="s">
        <v>142</v>
      </c>
      <c r="C224" s="6" t="s">
        <v>137</v>
      </c>
      <c r="D224" s="7"/>
      <c r="E224" s="7"/>
      <c r="F224" s="21">
        <v>20881.0</v>
      </c>
      <c r="G224" s="104">
        <v>45662.0</v>
      </c>
      <c r="H224" s="105" t="s">
        <v>126</v>
      </c>
      <c r="I224" s="106" t="s">
        <v>143</v>
      </c>
      <c r="J224" s="102" t="s">
        <v>15</v>
      </c>
      <c r="K224" s="107">
        <v>20881.0</v>
      </c>
      <c r="L224" s="27" t="b">
        <f t="shared" si="1"/>
        <v>1</v>
      </c>
      <c r="M224" s="3"/>
      <c r="N224" s="3"/>
      <c r="O224" s="3"/>
      <c r="P224" s="3"/>
      <c r="Q224" s="3"/>
      <c r="R224" s="3"/>
      <c r="S224" s="3"/>
      <c r="T224" s="3"/>
      <c r="U224" s="3"/>
      <c r="V224" s="3"/>
      <c r="W224" s="3"/>
      <c r="X224" s="3"/>
      <c r="Y224" s="3"/>
      <c r="Z224" s="3"/>
    </row>
    <row r="225" ht="12.75" customHeight="1">
      <c r="A225" s="4" t="s">
        <v>144</v>
      </c>
      <c r="B225" s="5"/>
      <c r="C225" s="5"/>
      <c r="D225" s="17"/>
      <c r="E225" s="11"/>
      <c r="F225" s="8">
        <v>16210.0</v>
      </c>
      <c r="G225" s="15">
        <v>46042.0</v>
      </c>
      <c r="H225" s="23" t="s">
        <v>21</v>
      </c>
      <c r="I225" s="5"/>
      <c r="J225" s="96" t="s">
        <v>15</v>
      </c>
      <c r="K225" s="12">
        <v>16210.0</v>
      </c>
      <c r="L225" s="27"/>
      <c r="M225" s="3"/>
      <c r="N225" s="3"/>
      <c r="O225" s="3"/>
      <c r="P225" s="3"/>
      <c r="Q225" s="3"/>
      <c r="R225" s="3"/>
      <c r="S225" s="3"/>
      <c r="T225" s="3"/>
      <c r="U225" s="3"/>
      <c r="V225" s="3"/>
      <c r="W225" s="3"/>
      <c r="X225" s="3"/>
      <c r="Y225" s="3"/>
      <c r="Z225" s="3"/>
    </row>
    <row r="226" ht="12.75" customHeight="1">
      <c r="A226" s="16" t="s">
        <v>108</v>
      </c>
      <c r="B226" s="5" t="s">
        <v>19</v>
      </c>
      <c r="C226" s="5" t="s">
        <v>3</v>
      </c>
      <c r="D226" s="17">
        <v>5658.0</v>
      </c>
      <c r="E226" s="11"/>
      <c r="F226" s="8">
        <v>15440.0</v>
      </c>
      <c r="G226" s="9">
        <v>46035.0</v>
      </c>
      <c r="H226" s="23" t="s">
        <v>14</v>
      </c>
      <c r="I226" s="5"/>
      <c r="J226" s="96" t="s">
        <v>15</v>
      </c>
      <c r="K226" s="12">
        <v>15440.0</v>
      </c>
      <c r="L226" s="27" t="b">
        <f t="shared" ref="L226:L233" si="2">+K226=F226</f>
        <v>1</v>
      </c>
      <c r="M226" s="3"/>
      <c r="N226" s="3"/>
      <c r="O226" s="3"/>
      <c r="P226" s="3"/>
      <c r="Q226" s="3"/>
      <c r="R226" s="3"/>
      <c r="S226" s="3"/>
      <c r="T226" s="3"/>
      <c r="U226" s="3"/>
      <c r="V226" s="3"/>
      <c r="W226" s="3"/>
      <c r="X226" s="3"/>
      <c r="Y226" s="3"/>
      <c r="Z226" s="3"/>
    </row>
    <row r="227" ht="12.75" customHeight="1">
      <c r="A227" s="4" t="s">
        <v>145</v>
      </c>
      <c r="B227" s="5" t="s">
        <v>146</v>
      </c>
      <c r="C227" s="6" t="s">
        <v>137</v>
      </c>
      <c r="D227" s="7"/>
      <c r="E227" s="7"/>
      <c r="F227" s="8">
        <v>15000.0</v>
      </c>
      <c r="G227" s="9">
        <v>46028.0</v>
      </c>
      <c r="H227" s="105" t="s">
        <v>21</v>
      </c>
      <c r="I227" s="13"/>
      <c r="J227" s="102" t="s">
        <v>15</v>
      </c>
      <c r="K227" s="44">
        <v>15000.0</v>
      </c>
      <c r="L227" s="27" t="b">
        <f t="shared" si="2"/>
        <v>1</v>
      </c>
      <c r="M227" s="3"/>
      <c r="N227" s="3"/>
      <c r="O227" s="3"/>
      <c r="P227" s="3"/>
      <c r="Q227" s="3"/>
      <c r="R227" s="3"/>
      <c r="S227" s="3"/>
      <c r="T227" s="3"/>
      <c r="U227" s="3"/>
      <c r="V227" s="3"/>
      <c r="W227" s="3"/>
      <c r="X227" s="3"/>
      <c r="Y227" s="3"/>
      <c r="Z227" s="3"/>
    </row>
    <row r="228" ht="12.75" customHeight="1">
      <c r="A228" s="16" t="s">
        <v>113</v>
      </c>
      <c r="B228" s="5" t="s">
        <v>19</v>
      </c>
      <c r="C228" s="5" t="s">
        <v>3</v>
      </c>
      <c r="D228" s="17">
        <v>334.0</v>
      </c>
      <c r="E228" s="11"/>
      <c r="F228" s="8">
        <v>10000.0</v>
      </c>
      <c r="G228" s="9">
        <v>46035.0</v>
      </c>
      <c r="H228" s="23" t="s">
        <v>14</v>
      </c>
      <c r="I228" s="5"/>
      <c r="J228" s="96" t="s">
        <v>15</v>
      </c>
      <c r="K228" s="12">
        <v>10000.0</v>
      </c>
      <c r="L228" s="27" t="b">
        <f t="shared" si="2"/>
        <v>1</v>
      </c>
      <c r="M228" s="3"/>
      <c r="N228" s="3"/>
      <c r="O228" s="3"/>
      <c r="P228" s="3"/>
      <c r="Q228" s="3"/>
      <c r="R228" s="3"/>
      <c r="S228" s="3"/>
      <c r="T228" s="3"/>
      <c r="U228" s="3"/>
      <c r="V228" s="3"/>
      <c r="W228" s="3"/>
      <c r="X228" s="3"/>
      <c r="Y228" s="3"/>
      <c r="Z228" s="3"/>
    </row>
    <row r="229" ht="12.75" customHeight="1">
      <c r="A229" s="37" t="s">
        <v>80</v>
      </c>
      <c r="B229" s="5" t="s">
        <v>19</v>
      </c>
      <c r="C229" s="5" t="s">
        <v>3</v>
      </c>
      <c r="D229" s="17">
        <v>830.0</v>
      </c>
      <c r="E229" s="11"/>
      <c r="F229" s="8">
        <v>9000.0</v>
      </c>
      <c r="G229" s="15">
        <v>45685.0</v>
      </c>
      <c r="H229" s="23" t="s">
        <v>14</v>
      </c>
      <c r="I229" s="5"/>
      <c r="J229" s="96" t="s">
        <v>15</v>
      </c>
      <c r="K229" s="12">
        <v>9000.0</v>
      </c>
      <c r="L229" s="27" t="b">
        <f t="shared" si="2"/>
        <v>1</v>
      </c>
      <c r="M229" s="3"/>
      <c r="N229" s="3"/>
      <c r="O229" s="3"/>
      <c r="P229" s="3"/>
      <c r="Q229" s="3"/>
      <c r="R229" s="3"/>
      <c r="S229" s="3"/>
      <c r="T229" s="3"/>
      <c r="U229" s="3"/>
      <c r="V229" s="3"/>
      <c r="W229" s="3"/>
      <c r="X229" s="3"/>
      <c r="Y229" s="3"/>
      <c r="Z229" s="3"/>
    </row>
    <row r="230" ht="12.75" customHeight="1">
      <c r="A230" s="37" t="s">
        <v>80</v>
      </c>
      <c r="B230" s="5" t="s">
        <v>19</v>
      </c>
      <c r="C230" s="5" t="s">
        <v>3</v>
      </c>
      <c r="D230" s="78">
        <v>831.0</v>
      </c>
      <c r="E230" s="11"/>
      <c r="F230" s="8">
        <v>9000.0</v>
      </c>
      <c r="G230" s="15">
        <v>45685.0</v>
      </c>
      <c r="H230" s="23" t="s">
        <v>14</v>
      </c>
      <c r="I230" s="5"/>
      <c r="J230" s="96" t="s">
        <v>15</v>
      </c>
      <c r="K230" s="12">
        <v>9000.0</v>
      </c>
      <c r="L230" s="27" t="b">
        <f t="shared" si="2"/>
        <v>1</v>
      </c>
      <c r="M230" s="3"/>
      <c r="N230" s="3"/>
      <c r="O230" s="3"/>
      <c r="P230" s="3"/>
      <c r="Q230" s="3"/>
      <c r="R230" s="3"/>
      <c r="S230" s="3"/>
      <c r="T230" s="3"/>
      <c r="U230" s="3"/>
      <c r="V230" s="3"/>
      <c r="W230" s="3"/>
      <c r="X230" s="3"/>
      <c r="Y230" s="3"/>
      <c r="Z230" s="3"/>
    </row>
    <row r="231" ht="12.75" customHeight="1">
      <c r="A231" s="108" t="s">
        <v>113</v>
      </c>
      <c r="B231" s="24" t="s">
        <v>19</v>
      </c>
      <c r="C231" s="24" t="s">
        <v>3</v>
      </c>
      <c r="D231" s="40">
        <v>336.0</v>
      </c>
      <c r="E231" s="25"/>
      <c r="F231" s="21">
        <v>5343.0</v>
      </c>
      <c r="G231" s="104">
        <v>46035.0</v>
      </c>
      <c r="H231" s="23" t="s">
        <v>14</v>
      </c>
      <c r="I231" s="18"/>
      <c r="J231" s="96" t="s">
        <v>15</v>
      </c>
      <c r="K231" s="42">
        <v>5343.0</v>
      </c>
      <c r="L231" s="27" t="b">
        <f t="shared" si="2"/>
        <v>1</v>
      </c>
      <c r="M231" s="3"/>
      <c r="N231" s="3"/>
      <c r="O231" s="3"/>
      <c r="P231" s="3"/>
      <c r="Q231" s="3"/>
      <c r="R231" s="3"/>
      <c r="S231" s="3"/>
      <c r="T231" s="3"/>
      <c r="U231" s="3"/>
      <c r="V231" s="3"/>
      <c r="W231" s="3"/>
      <c r="X231" s="3"/>
      <c r="Y231" s="3"/>
      <c r="Z231" s="3"/>
    </row>
    <row r="232" ht="12.0" customHeight="1">
      <c r="A232" s="37" t="s">
        <v>147</v>
      </c>
      <c r="B232" s="5" t="s">
        <v>19</v>
      </c>
      <c r="C232" s="5" t="s">
        <v>3</v>
      </c>
      <c r="D232" s="17">
        <v>687.0</v>
      </c>
      <c r="E232" s="11"/>
      <c r="F232" s="8">
        <v>5000.0</v>
      </c>
      <c r="G232" s="15">
        <v>45683.0</v>
      </c>
      <c r="H232" s="10" t="s">
        <v>14</v>
      </c>
      <c r="I232" s="5" t="s">
        <v>148</v>
      </c>
      <c r="J232" s="11" t="s">
        <v>15</v>
      </c>
      <c r="K232" s="12">
        <v>5000.0</v>
      </c>
      <c r="L232" s="13" t="b">
        <f t="shared" si="2"/>
        <v>1</v>
      </c>
      <c r="M232" s="3"/>
      <c r="N232" s="3"/>
      <c r="O232" s="3"/>
      <c r="P232" s="3"/>
      <c r="Q232" s="3"/>
      <c r="R232" s="3"/>
      <c r="S232" s="3"/>
      <c r="T232" s="3"/>
      <c r="U232" s="3"/>
      <c r="V232" s="3"/>
      <c r="W232" s="3"/>
      <c r="X232" s="3"/>
      <c r="Y232" s="3"/>
      <c r="Z232" s="3"/>
    </row>
    <row r="233" ht="12.75" customHeight="1">
      <c r="A233" s="4" t="s">
        <v>149</v>
      </c>
      <c r="B233" s="49" t="s">
        <v>19</v>
      </c>
      <c r="C233" s="49" t="s">
        <v>3</v>
      </c>
      <c r="D233" s="50"/>
      <c r="E233" s="50"/>
      <c r="F233" s="8">
        <v>50.0</v>
      </c>
      <c r="G233" s="15">
        <v>45686.0</v>
      </c>
      <c r="H233" s="10" t="s">
        <v>21</v>
      </c>
      <c r="I233" s="5"/>
      <c r="J233" s="11" t="s">
        <v>15</v>
      </c>
      <c r="K233" s="12">
        <v>50.0</v>
      </c>
      <c r="L233" s="13" t="b">
        <f t="shared" si="2"/>
        <v>1</v>
      </c>
      <c r="M233" s="3"/>
      <c r="N233" s="3"/>
      <c r="O233" s="3"/>
      <c r="P233" s="3"/>
      <c r="Q233" s="3"/>
      <c r="R233" s="3"/>
      <c r="S233" s="3"/>
      <c r="T233" s="3"/>
      <c r="U233" s="3"/>
      <c r="V233" s="3"/>
      <c r="W233" s="3"/>
      <c r="X233" s="3"/>
      <c r="Y233" s="3"/>
      <c r="Z233" s="3"/>
    </row>
    <row r="234" ht="12.75" customHeight="1">
      <c r="A234" s="3"/>
      <c r="B234" s="3"/>
      <c r="C234" s="3"/>
      <c r="D234" s="109"/>
      <c r="E234" s="109"/>
      <c r="F234" s="3"/>
      <c r="G234" s="3"/>
      <c r="H234" s="109"/>
      <c r="I234" s="3"/>
      <c r="J234" s="109"/>
      <c r="K234" s="110"/>
      <c r="L234" s="3"/>
      <c r="M234" s="3"/>
      <c r="N234" s="3"/>
      <c r="O234" s="3"/>
      <c r="P234" s="3"/>
      <c r="Q234" s="3"/>
      <c r="R234" s="3"/>
      <c r="S234" s="3"/>
      <c r="T234" s="3"/>
      <c r="U234" s="3"/>
      <c r="V234" s="3"/>
      <c r="W234" s="3"/>
      <c r="X234" s="3"/>
      <c r="Y234" s="3"/>
      <c r="Z234" s="3"/>
    </row>
    <row r="235" ht="12.75" customHeight="1">
      <c r="A235" s="3"/>
      <c r="B235" s="3"/>
      <c r="C235" s="3"/>
      <c r="D235" s="109"/>
      <c r="E235" s="109"/>
      <c r="F235" s="3"/>
      <c r="G235" s="3"/>
      <c r="H235" s="109"/>
      <c r="I235" s="3"/>
      <c r="J235" s="109"/>
      <c r="K235" s="110"/>
      <c r="L235" s="3"/>
      <c r="M235" s="3"/>
      <c r="N235" s="3"/>
      <c r="O235" s="3"/>
      <c r="P235" s="3"/>
      <c r="Q235" s="3"/>
      <c r="R235" s="3"/>
      <c r="S235" s="3"/>
      <c r="T235" s="3"/>
      <c r="U235" s="3"/>
      <c r="V235" s="3"/>
      <c r="W235" s="3"/>
      <c r="X235" s="3"/>
      <c r="Y235" s="3"/>
      <c r="Z235" s="3"/>
    </row>
    <row r="236" ht="12.75" customHeight="1">
      <c r="A236" s="3"/>
      <c r="B236" s="3"/>
      <c r="C236" s="3"/>
      <c r="D236" s="109"/>
      <c r="E236" s="109"/>
      <c r="F236" s="3"/>
      <c r="G236" s="3"/>
      <c r="H236" s="109"/>
      <c r="I236" s="3"/>
      <c r="J236" s="109"/>
      <c r="K236" s="110"/>
      <c r="L236" s="3"/>
      <c r="M236" s="3"/>
      <c r="N236" s="3"/>
      <c r="O236" s="3"/>
      <c r="P236" s="3"/>
      <c r="Q236" s="3"/>
      <c r="R236" s="3"/>
      <c r="S236" s="3"/>
      <c r="T236" s="3"/>
      <c r="U236" s="3"/>
      <c r="V236" s="3"/>
      <c r="W236" s="3"/>
      <c r="X236" s="3"/>
      <c r="Y236" s="3"/>
      <c r="Z236" s="3"/>
    </row>
    <row r="237" ht="12.75" customHeight="1">
      <c r="A237" s="3"/>
      <c r="B237" s="3"/>
      <c r="C237" s="3"/>
      <c r="D237" s="109"/>
      <c r="E237" s="109"/>
      <c r="F237" s="3"/>
      <c r="G237" s="3"/>
      <c r="H237" s="109"/>
      <c r="I237" s="3"/>
      <c r="J237" s="109"/>
      <c r="K237" s="110"/>
      <c r="L237" s="3"/>
      <c r="M237" s="3"/>
      <c r="N237" s="3"/>
      <c r="O237" s="3"/>
      <c r="P237" s="3"/>
      <c r="Q237" s="3"/>
      <c r="R237" s="3"/>
      <c r="S237" s="3"/>
      <c r="T237" s="3"/>
      <c r="U237" s="3"/>
      <c r="V237" s="3"/>
      <c r="W237" s="3"/>
      <c r="X237" s="3"/>
      <c r="Y237" s="3"/>
      <c r="Z237" s="3"/>
    </row>
    <row r="238" ht="12.75" customHeight="1">
      <c r="A238" s="3"/>
      <c r="B238" s="3"/>
      <c r="C238" s="3"/>
      <c r="D238" s="109"/>
      <c r="E238" s="109"/>
      <c r="F238" s="3">
        <f>+F159*1.19</f>
        <v>236691</v>
      </c>
      <c r="G238" s="3"/>
      <c r="H238" s="109"/>
      <c r="I238" s="3"/>
      <c r="J238" s="109"/>
      <c r="K238" s="110"/>
      <c r="L238" s="3"/>
      <c r="M238" s="3"/>
      <c r="N238" s="3"/>
      <c r="O238" s="3"/>
      <c r="P238" s="3"/>
      <c r="Q238" s="3"/>
      <c r="R238" s="3"/>
      <c r="S238" s="3"/>
      <c r="T238" s="3"/>
      <c r="U238" s="3"/>
      <c r="V238" s="3"/>
      <c r="W238" s="3"/>
      <c r="X238" s="3"/>
      <c r="Y238" s="3"/>
      <c r="Z238" s="3"/>
    </row>
    <row r="239" ht="12.75" customHeight="1">
      <c r="A239" s="3"/>
      <c r="B239" s="3"/>
      <c r="C239" s="3"/>
      <c r="D239" s="109"/>
      <c r="E239" s="109"/>
      <c r="F239" s="3"/>
      <c r="G239" s="3"/>
      <c r="H239" s="109"/>
      <c r="I239" s="3"/>
      <c r="J239" s="109"/>
      <c r="K239" s="110"/>
      <c r="L239" s="3"/>
      <c r="M239" s="3"/>
      <c r="N239" s="3"/>
      <c r="O239" s="3"/>
      <c r="P239" s="3"/>
      <c r="Q239" s="3"/>
      <c r="R239" s="3"/>
      <c r="S239" s="3"/>
      <c r="T239" s="3"/>
      <c r="U239" s="3"/>
      <c r="V239" s="3"/>
      <c r="W239" s="3"/>
      <c r="X239" s="3"/>
      <c r="Y239" s="3"/>
      <c r="Z239" s="3"/>
    </row>
    <row r="240" ht="12.75" customHeight="1">
      <c r="A240" s="3"/>
      <c r="B240" s="3"/>
      <c r="C240" s="3"/>
      <c r="D240" s="109"/>
      <c r="E240" s="109"/>
      <c r="F240" s="3"/>
      <c r="G240" s="3"/>
      <c r="H240" s="109"/>
      <c r="I240" s="3"/>
      <c r="J240" s="109"/>
      <c r="K240" s="110"/>
      <c r="L240" s="3"/>
      <c r="M240" s="3"/>
      <c r="N240" s="3"/>
      <c r="O240" s="3"/>
      <c r="P240" s="3"/>
      <c r="Q240" s="3"/>
      <c r="R240" s="3"/>
      <c r="S240" s="3"/>
      <c r="T240" s="3"/>
      <c r="U240" s="3"/>
      <c r="V240" s="3"/>
      <c r="W240" s="3"/>
      <c r="X240" s="3"/>
      <c r="Y240" s="3"/>
      <c r="Z240" s="3"/>
    </row>
    <row r="241" ht="12.75" customHeight="1">
      <c r="A241" s="3"/>
      <c r="B241" s="3"/>
      <c r="C241" s="3"/>
      <c r="D241" s="109"/>
      <c r="E241" s="109"/>
      <c r="F241" s="3"/>
      <c r="G241" s="3"/>
      <c r="H241" s="109"/>
      <c r="I241" s="3"/>
      <c r="J241" s="109"/>
      <c r="K241" s="110"/>
      <c r="L241" s="3"/>
      <c r="M241" s="3"/>
      <c r="N241" s="3"/>
      <c r="O241" s="3"/>
      <c r="P241" s="3"/>
      <c r="Q241" s="3"/>
      <c r="R241" s="3"/>
      <c r="S241" s="3"/>
      <c r="T241" s="3"/>
      <c r="U241" s="3"/>
      <c r="V241" s="3"/>
      <c r="W241" s="3"/>
      <c r="X241" s="3"/>
      <c r="Y241" s="3"/>
      <c r="Z241" s="3"/>
    </row>
    <row r="242" ht="12.75" customHeight="1">
      <c r="A242" s="3"/>
      <c r="B242" s="3"/>
      <c r="C242" s="3"/>
      <c r="D242" s="109"/>
      <c r="E242" s="109"/>
      <c r="F242" s="3"/>
      <c r="G242" s="3"/>
      <c r="H242" s="109"/>
      <c r="I242" s="3"/>
      <c r="J242" s="109"/>
      <c r="K242" s="110"/>
      <c r="L242" s="3"/>
      <c r="M242" s="3"/>
      <c r="N242" s="3"/>
      <c r="O242" s="3"/>
      <c r="P242" s="3"/>
      <c r="Q242" s="3"/>
      <c r="R242" s="3"/>
      <c r="S242" s="3"/>
      <c r="T242" s="3"/>
      <c r="U242" s="3"/>
      <c r="V242" s="3"/>
      <c r="W242" s="3"/>
      <c r="X242" s="3"/>
      <c r="Y242" s="3"/>
      <c r="Z242" s="3"/>
    </row>
    <row r="243" ht="12.75" customHeight="1">
      <c r="A243" s="3"/>
      <c r="B243" s="3"/>
      <c r="C243" s="3"/>
      <c r="D243" s="109"/>
      <c r="E243" s="109"/>
      <c r="F243" s="3"/>
      <c r="G243" s="3"/>
      <c r="H243" s="109"/>
      <c r="I243" s="3"/>
      <c r="J243" s="109"/>
      <c r="K243" s="110"/>
      <c r="L243" s="3"/>
      <c r="M243" s="3"/>
      <c r="N243" s="3"/>
      <c r="O243" s="3"/>
      <c r="P243" s="3"/>
      <c r="Q243" s="3"/>
      <c r="R243" s="3"/>
      <c r="S243" s="3"/>
      <c r="T243" s="3"/>
      <c r="U243" s="3"/>
      <c r="V243" s="3"/>
      <c r="W243" s="3"/>
      <c r="X243" s="3"/>
      <c r="Y243" s="3"/>
      <c r="Z243" s="3"/>
    </row>
    <row r="244" ht="12.75" customHeight="1">
      <c r="A244" s="3"/>
      <c r="B244" s="3"/>
      <c r="C244" s="3"/>
      <c r="D244" s="109"/>
      <c r="E244" s="109"/>
      <c r="F244" s="3"/>
      <c r="G244" s="3"/>
      <c r="H244" s="109"/>
      <c r="I244" s="3"/>
      <c r="J244" s="109"/>
      <c r="K244" s="110"/>
      <c r="L244" s="3"/>
      <c r="M244" s="3"/>
      <c r="N244" s="3"/>
      <c r="O244" s="3"/>
      <c r="P244" s="3"/>
      <c r="Q244" s="3"/>
      <c r="R244" s="3"/>
      <c r="S244" s="3"/>
      <c r="T244" s="3"/>
      <c r="U244" s="3"/>
      <c r="V244" s="3"/>
      <c r="W244" s="3"/>
      <c r="X244" s="3"/>
      <c r="Y244" s="3"/>
      <c r="Z244" s="3"/>
    </row>
    <row r="245" ht="12.75" customHeight="1">
      <c r="A245" s="3"/>
      <c r="B245" s="3"/>
      <c r="C245" s="3"/>
      <c r="D245" s="109"/>
      <c r="E245" s="109"/>
      <c r="F245" s="3"/>
      <c r="G245" s="3"/>
      <c r="H245" s="109"/>
      <c r="I245" s="3"/>
      <c r="J245" s="109"/>
      <c r="K245" s="110"/>
      <c r="L245" s="3"/>
      <c r="M245" s="3"/>
      <c r="N245" s="3"/>
      <c r="O245" s="3"/>
      <c r="P245" s="3"/>
      <c r="Q245" s="3"/>
      <c r="R245" s="3"/>
      <c r="S245" s="3"/>
      <c r="T245" s="3"/>
      <c r="U245" s="3"/>
      <c r="V245" s="3"/>
      <c r="W245" s="3"/>
      <c r="X245" s="3"/>
      <c r="Y245" s="3"/>
      <c r="Z245" s="3"/>
    </row>
    <row r="246" ht="12.75" customHeight="1">
      <c r="A246" s="3"/>
      <c r="B246" s="3"/>
      <c r="C246" s="3"/>
      <c r="D246" s="109"/>
      <c r="E246" s="109"/>
      <c r="F246" s="3"/>
      <c r="G246" s="3"/>
      <c r="H246" s="109"/>
      <c r="I246" s="3"/>
      <c r="J246" s="109"/>
      <c r="K246" s="110"/>
      <c r="L246" s="3"/>
      <c r="M246" s="3"/>
      <c r="N246" s="3"/>
      <c r="O246" s="3"/>
      <c r="P246" s="3"/>
      <c r="Q246" s="3"/>
      <c r="R246" s="3"/>
      <c r="S246" s="3"/>
      <c r="T246" s="3"/>
      <c r="U246" s="3"/>
      <c r="V246" s="3"/>
      <c r="W246" s="3"/>
      <c r="X246" s="3"/>
      <c r="Y246" s="3"/>
      <c r="Z246" s="3"/>
    </row>
    <row r="247" ht="12.75" customHeight="1">
      <c r="A247" s="3"/>
      <c r="B247" s="3"/>
      <c r="C247" s="3"/>
      <c r="D247" s="109"/>
      <c r="E247" s="109"/>
      <c r="F247" s="3"/>
      <c r="G247" s="3"/>
      <c r="H247" s="109"/>
      <c r="I247" s="3"/>
      <c r="J247" s="109"/>
      <c r="K247" s="110"/>
      <c r="L247" s="3"/>
      <c r="M247" s="3"/>
      <c r="N247" s="3"/>
      <c r="O247" s="3"/>
      <c r="P247" s="3"/>
      <c r="Q247" s="3"/>
      <c r="R247" s="3"/>
      <c r="S247" s="3"/>
      <c r="T247" s="3"/>
      <c r="U247" s="3"/>
      <c r="V247" s="3"/>
      <c r="W247" s="3"/>
      <c r="X247" s="3"/>
      <c r="Y247" s="3"/>
      <c r="Z247" s="3"/>
    </row>
    <row r="248" ht="12.75" customHeight="1">
      <c r="A248" s="3"/>
      <c r="B248" s="3"/>
      <c r="C248" s="3"/>
      <c r="D248" s="109"/>
      <c r="E248" s="109"/>
      <c r="F248" s="3"/>
      <c r="G248" s="3"/>
      <c r="H248" s="109"/>
      <c r="I248" s="3"/>
      <c r="J248" s="109"/>
      <c r="K248" s="110"/>
      <c r="L248" s="3"/>
      <c r="M248" s="3"/>
      <c r="N248" s="3"/>
      <c r="O248" s="3"/>
      <c r="P248" s="3"/>
      <c r="Q248" s="3"/>
      <c r="R248" s="3"/>
      <c r="S248" s="3"/>
      <c r="T248" s="3"/>
      <c r="U248" s="3"/>
      <c r="V248" s="3"/>
      <c r="W248" s="3"/>
      <c r="X248" s="3"/>
      <c r="Y248" s="3"/>
      <c r="Z248" s="3"/>
    </row>
    <row r="249" ht="12.75" customHeight="1">
      <c r="A249" s="3"/>
      <c r="B249" s="3"/>
      <c r="C249" s="3"/>
      <c r="D249" s="109"/>
      <c r="E249" s="109"/>
      <c r="F249" s="3"/>
      <c r="G249" s="3"/>
      <c r="H249" s="109"/>
      <c r="I249" s="3"/>
      <c r="J249" s="109"/>
      <c r="K249" s="110"/>
      <c r="L249" s="3"/>
      <c r="M249" s="3"/>
      <c r="N249" s="3"/>
      <c r="O249" s="3"/>
      <c r="P249" s="3"/>
      <c r="Q249" s="3"/>
      <c r="R249" s="3"/>
      <c r="S249" s="3"/>
      <c r="T249" s="3"/>
      <c r="U249" s="3"/>
      <c r="V249" s="3"/>
      <c r="W249" s="3"/>
      <c r="X249" s="3"/>
      <c r="Y249" s="3"/>
      <c r="Z249" s="3"/>
    </row>
    <row r="250" ht="12.75" customHeight="1">
      <c r="A250" s="3"/>
      <c r="B250" s="3"/>
      <c r="C250" s="3"/>
      <c r="D250" s="109"/>
      <c r="E250" s="109"/>
      <c r="F250" s="3"/>
      <c r="G250" s="3"/>
      <c r="H250" s="109"/>
      <c r="I250" s="3"/>
      <c r="J250" s="109"/>
      <c r="K250" s="110"/>
      <c r="L250" s="3"/>
      <c r="M250" s="3"/>
      <c r="N250" s="3"/>
      <c r="O250" s="3"/>
      <c r="P250" s="3"/>
      <c r="Q250" s="3"/>
      <c r="R250" s="3"/>
      <c r="S250" s="3"/>
      <c r="T250" s="3"/>
      <c r="U250" s="3"/>
      <c r="V250" s="3"/>
      <c r="W250" s="3"/>
      <c r="X250" s="3"/>
      <c r="Y250" s="3"/>
      <c r="Z250" s="3"/>
    </row>
    <row r="251" ht="12.75" customHeight="1">
      <c r="A251" s="3"/>
      <c r="B251" s="3"/>
      <c r="C251" s="3"/>
      <c r="D251" s="109"/>
      <c r="E251" s="109"/>
      <c r="F251" s="3"/>
      <c r="G251" s="3"/>
      <c r="H251" s="109"/>
      <c r="I251" s="3"/>
      <c r="J251" s="109"/>
      <c r="K251" s="110"/>
      <c r="L251" s="3"/>
      <c r="M251" s="3"/>
      <c r="N251" s="3"/>
      <c r="O251" s="3"/>
      <c r="P251" s="3"/>
      <c r="Q251" s="3"/>
      <c r="R251" s="3"/>
      <c r="S251" s="3"/>
      <c r="T251" s="3"/>
      <c r="U251" s="3"/>
      <c r="V251" s="3"/>
      <c r="W251" s="3"/>
      <c r="X251" s="3"/>
      <c r="Y251" s="3"/>
      <c r="Z251" s="3"/>
    </row>
    <row r="252" ht="12.75" customHeight="1">
      <c r="A252" s="3"/>
      <c r="B252" s="3"/>
      <c r="C252" s="3"/>
      <c r="D252" s="109"/>
      <c r="E252" s="109"/>
      <c r="F252" s="3"/>
      <c r="G252" s="3"/>
      <c r="H252" s="109"/>
      <c r="I252" s="3"/>
      <c r="J252" s="109"/>
      <c r="K252" s="110"/>
      <c r="L252" s="3"/>
      <c r="M252" s="3"/>
      <c r="N252" s="3"/>
      <c r="O252" s="3"/>
      <c r="P252" s="3"/>
      <c r="Q252" s="3"/>
      <c r="R252" s="3"/>
      <c r="S252" s="3"/>
      <c r="T252" s="3"/>
      <c r="U252" s="3"/>
      <c r="V252" s="3"/>
      <c r="W252" s="3"/>
      <c r="X252" s="3"/>
      <c r="Y252" s="3"/>
      <c r="Z252" s="3"/>
    </row>
    <row r="253" ht="12.75" customHeight="1">
      <c r="A253" s="3"/>
      <c r="B253" s="3"/>
      <c r="C253" s="3"/>
      <c r="D253" s="109"/>
      <c r="E253" s="109"/>
      <c r="F253" s="3"/>
      <c r="G253" s="3"/>
      <c r="H253" s="109"/>
      <c r="I253" s="3"/>
      <c r="J253" s="109"/>
      <c r="K253" s="110"/>
      <c r="L253" s="3"/>
      <c r="M253" s="3"/>
      <c r="N253" s="3"/>
      <c r="O253" s="3"/>
      <c r="P253" s="3"/>
      <c r="Q253" s="3"/>
      <c r="R253" s="3"/>
      <c r="S253" s="3"/>
      <c r="T253" s="3"/>
      <c r="U253" s="3"/>
      <c r="V253" s="3"/>
      <c r="W253" s="3"/>
      <c r="X253" s="3"/>
      <c r="Y253" s="3"/>
      <c r="Z253" s="3"/>
    </row>
    <row r="254" ht="12.75" customHeight="1">
      <c r="A254" s="3"/>
      <c r="B254" s="3"/>
      <c r="C254" s="3"/>
      <c r="D254" s="109"/>
      <c r="E254" s="109"/>
      <c r="F254" s="3"/>
      <c r="G254" s="3"/>
      <c r="H254" s="109"/>
      <c r="I254" s="3"/>
      <c r="J254" s="109"/>
      <c r="K254" s="110"/>
      <c r="L254" s="3"/>
      <c r="M254" s="3"/>
      <c r="N254" s="3"/>
      <c r="O254" s="3"/>
      <c r="P254" s="3"/>
      <c r="Q254" s="3"/>
      <c r="R254" s="3"/>
      <c r="S254" s="3"/>
      <c r="T254" s="3"/>
      <c r="U254" s="3"/>
      <c r="V254" s="3"/>
      <c r="W254" s="3"/>
      <c r="X254" s="3"/>
      <c r="Y254" s="3"/>
      <c r="Z254" s="3"/>
    </row>
    <row r="255" ht="12.75" customHeight="1">
      <c r="A255" s="3"/>
      <c r="B255" s="3"/>
      <c r="C255" s="3"/>
      <c r="D255" s="109"/>
      <c r="E255" s="109"/>
      <c r="F255" s="3"/>
      <c r="G255" s="3"/>
      <c r="H255" s="109"/>
      <c r="I255" s="3"/>
      <c r="J255" s="109"/>
      <c r="K255" s="110"/>
      <c r="L255" s="3"/>
      <c r="M255" s="3"/>
      <c r="N255" s="3"/>
      <c r="O255" s="3"/>
      <c r="P255" s="3"/>
      <c r="Q255" s="3"/>
      <c r="R255" s="3"/>
      <c r="S255" s="3"/>
      <c r="T255" s="3"/>
      <c r="U255" s="3"/>
      <c r="V255" s="3"/>
      <c r="W255" s="3"/>
      <c r="X255" s="3"/>
      <c r="Y255" s="3"/>
      <c r="Z255" s="3"/>
    </row>
    <row r="256" ht="12.75" customHeight="1">
      <c r="A256" s="3"/>
      <c r="B256" s="3"/>
      <c r="C256" s="3"/>
      <c r="D256" s="109"/>
      <c r="E256" s="109"/>
      <c r="F256" s="3"/>
      <c r="G256" s="3"/>
      <c r="H256" s="109"/>
      <c r="I256" s="3"/>
      <c r="J256" s="109"/>
      <c r="K256" s="110"/>
      <c r="L256" s="3"/>
      <c r="M256" s="3"/>
      <c r="N256" s="3"/>
      <c r="O256" s="3"/>
      <c r="P256" s="3"/>
      <c r="Q256" s="3"/>
      <c r="R256" s="3"/>
      <c r="S256" s="3"/>
      <c r="T256" s="3"/>
      <c r="U256" s="3"/>
      <c r="V256" s="3"/>
      <c r="W256" s="3"/>
      <c r="X256" s="3"/>
      <c r="Y256" s="3"/>
      <c r="Z256" s="3"/>
    </row>
    <row r="257" ht="12.75" customHeight="1">
      <c r="A257" s="3"/>
      <c r="B257" s="3"/>
      <c r="C257" s="3"/>
      <c r="D257" s="109"/>
      <c r="E257" s="109"/>
      <c r="F257" s="3"/>
      <c r="G257" s="3"/>
      <c r="H257" s="109"/>
      <c r="I257" s="3"/>
      <c r="J257" s="109"/>
      <c r="K257" s="110"/>
      <c r="L257" s="3"/>
      <c r="M257" s="3"/>
      <c r="N257" s="3"/>
      <c r="O257" s="3"/>
      <c r="P257" s="3"/>
      <c r="Q257" s="3"/>
      <c r="R257" s="3"/>
      <c r="S257" s="3"/>
      <c r="T257" s="3"/>
      <c r="U257" s="3"/>
      <c r="V257" s="3"/>
      <c r="W257" s="3"/>
      <c r="X257" s="3"/>
      <c r="Y257" s="3"/>
      <c r="Z257" s="3"/>
    </row>
    <row r="258" ht="12.75" customHeight="1">
      <c r="A258" s="3"/>
      <c r="B258" s="3"/>
      <c r="C258" s="3"/>
      <c r="D258" s="109"/>
      <c r="E258" s="109"/>
      <c r="F258" s="3"/>
      <c r="G258" s="3"/>
      <c r="H258" s="109"/>
      <c r="I258" s="3"/>
      <c r="J258" s="109"/>
      <c r="K258" s="110"/>
      <c r="L258" s="3"/>
      <c r="M258" s="3"/>
      <c r="N258" s="3"/>
      <c r="O258" s="3"/>
      <c r="P258" s="3"/>
      <c r="Q258" s="3"/>
      <c r="R258" s="3"/>
      <c r="S258" s="3"/>
      <c r="T258" s="3"/>
      <c r="U258" s="3"/>
      <c r="V258" s="3"/>
      <c r="W258" s="3"/>
      <c r="X258" s="3"/>
      <c r="Y258" s="3"/>
      <c r="Z258" s="3"/>
    </row>
    <row r="259" ht="12.75" customHeight="1">
      <c r="A259" s="3"/>
      <c r="B259" s="3"/>
      <c r="C259" s="3"/>
      <c r="D259" s="109"/>
      <c r="E259" s="109"/>
      <c r="F259" s="3"/>
      <c r="G259" s="3"/>
      <c r="H259" s="109"/>
      <c r="I259" s="3"/>
      <c r="J259" s="109"/>
      <c r="K259" s="110"/>
      <c r="L259" s="3"/>
      <c r="M259" s="3"/>
      <c r="N259" s="3"/>
      <c r="O259" s="3"/>
      <c r="P259" s="3"/>
      <c r="Q259" s="3"/>
      <c r="R259" s="3"/>
      <c r="S259" s="3"/>
      <c r="T259" s="3"/>
      <c r="U259" s="3"/>
      <c r="V259" s="3"/>
      <c r="W259" s="3"/>
      <c r="X259" s="3"/>
      <c r="Y259" s="3"/>
      <c r="Z259" s="3"/>
    </row>
    <row r="260" ht="12.75" customHeight="1">
      <c r="A260" s="3"/>
      <c r="B260" s="3"/>
      <c r="C260" s="3"/>
      <c r="D260" s="109"/>
      <c r="E260" s="109"/>
      <c r="F260" s="3"/>
      <c r="G260" s="3"/>
      <c r="H260" s="109"/>
      <c r="I260" s="3"/>
      <c r="J260" s="109"/>
      <c r="K260" s="110"/>
      <c r="L260" s="3"/>
      <c r="M260" s="3"/>
      <c r="N260" s="3"/>
      <c r="O260" s="3"/>
      <c r="P260" s="3"/>
      <c r="Q260" s="3"/>
      <c r="R260" s="3"/>
      <c r="S260" s="3"/>
      <c r="T260" s="3"/>
      <c r="U260" s="3"/>
      <c r="V260" s="3"/>
      <c r="W260" s="3"/>
      <c r="X260" s="3"/>
      <c r="Y260" s="3"/>
      <c r="Z260" s="3"/>
    </row>
    <row r="261" ht="12.75" customHeight="1">
      <c r="A261" s="3"/>
      <c r="B261" s="3"/>
      <c r="C261" s="3"/>
      <c r="D261" s="109"/>
      <c r="E261" s="109"/>
      <c r="F261" s="3"/>
      <c r="G261" s="3"/>
      <c r="H261" s="109"/>
      <c r="I261" s="3"/>
      <c r="J261" s="109"/>
      <c r="K261" s="110"/>
      <c r="L261" s="3"/>
      <c r="M261" s="3"/>
      <c r="N261" s="3"/>
      <c r="O261" s="3"/>
      <c r="P261" s="3"/>
      <c r="Q261" s="3"/>
      <c r="R261" s="3"/>
      <c r="S261" s="3"/>
      <c r="T261" s="3"/>
      <c r="U261" s="3"/>
      <c r="V261" s="3"/>
      <c r="W261" s="3"/>
      <c r="X261" s="3"/>
      <c r="Y261" s="3"/>
      <c r="Z261" s="3"/>
    </row>
    <row r="262" ht="12.75" customHeight="1">
      <c r="A262" s="3"/>
      <c r="B262" s="3"/>
      <c r="C262" s="3"/>
      <c r="D262" s="109"/>
      <c r="E262" s="109"/>
      <c r="F262" s="3"/>
      <c r="G262" s="3"/>
      <c r="H262" s="109"/>
      <c r="I262" s="3"/>
      <c r="J262" s="109"/>
      <c r="K262" s="110"/>
      <c r="L262" s="3"/>
      <c r="M262" s="3"/>
      <c r="N262" s="3"/>
      <c r="O262" s="3"/>
      <c r="P262" s="3"/>
      <c r="Q262" s="3"/>
      <c r="R262" s="3"/>
      <c r="S262" s="3"/>
      <c r="T262" s="3"/>
      <c r="U262" s="3"/>
      <c r="V262" s="3"/>
      <c r="W262" s="3"/>
      <c r="X262" s="3"/>
      <c r="Y262" s="3"/>
      <c r="Z262" s="3"/>
    </row>
    <row r="263" ht="12.75" customHeight="1">
      <c r="A263" s="3"/>
      <c r="B263" s="3"/>
      <c r="C263" s="3"/>
      <c r="D263" s="109"/>
      <c r="E263" s="109"/>
      <c r="F263" s="3"/>
      <c r="G263" s="3"/>
      <c r="H263" s="109"/>
      <c r="I263" s="3"/>
      <c r="J263" s="109"/>
      <c r="K263" s="110"/>
      <c r="L263" s="3"/>
      <c r="M263" s="3"/>
      <c r="N263" s="3"/>
      <c r="O263" s="3"/>
      <c r="P263" s="3"/>
      <c r="Q263" s="3"/>
      <c r="R263" s="3"/>
      <c r="S263" s="3"/>
      <c r="T263" s="3"/>
      <c r="U263" s="3"/>
      <c r="V263" s="3"/>
      <c r="W263" s="3"/>
      <c r="X263" s="3"/>
      <c r="Y263" s="3"/>
      <c r="Z263" s="3"/>
    </row>
    <row r="264" ht="12.75" customHeight="1">
      <c r="A264" s="3"/>
      <c r="B264" s="3"/>
      <c r="C264" s="3"/>
      <c r="D264" s="109"/>
      <c r="E264" s="109"/>
      <c r="F264" s="3"/>
      <c r="G264" s="3"/>
      <c r="H264" s="109"/>
      <c r="I264" s="3"/>
      <c r="J264" s="109"/>
      <c r="K264" s="110"/>
      <c r="L264" s="3"/>
      <c r="M264" s="3"/>
      <c r="N264" s="3"/>
      <c r="O264" s="3"/>
      <c r="P264" s="3"/>
      <c r="Q264" s="3"/>
      <c r="R264" s="3"/>
      <c r="S264" s="3"/>
      <c r="T264" s="3"/>
      <c r="U264" s="3"/>
      <c r="V264" s="3"/>
      <c r="W264" s="3"/>
      <c r="X264" s="3"/>
      <c r="Y264" s="3"/>
      <c r="Z264" s="3"/>
    </row>
    <row r="265" ht="12.75" customHeight="1">
      <c r="A265" s="3"/>
      <c r="B265" s="3"/>
      <c r="C265" s="3"/>
      <c r="D265" s="109"/>
      <c r="E265" s="109"/>
      <c r="F265" s="3"/>
      <c r="G265" s="3"/>
      <c r="H265" s="109"/>
      <c r="I265" s="3"/>
      <c r="J265" s="109"/>
      <c r="K265" s="110"/>
      <c r="L265" s="3"/>
      <c r="M265" s="3"/>
      <c r="N265" s="3"/>
      <c r="O265" s="3"/>
      <c r="P265" s="3"/>
      <c r="Q265" s="3"/>
      <c r="R265" s="3"/>
      <c r="S265" s="3"/>
      <c r="T265" s="3"/>
      <c r="U265" s="3"/>
      <c r="V265" s="3"/>
      <c r="W265" s="3"/>
      <c r="X265" s="3"/>
      <c r="Y265" s="3"/>
      <c r="Z265" s="3"/>
    </row>
    <row r="266" ht="12.75" customHeight="1">
      <c r="A266" s="3"/>
      <c r="B266" s="3"/>
      <c r="C266" s="3"/>
      <c r="D266" s="109"/>
      <c r="E266" s="109"/>
      <c r="F266" s="3"/>
      <c r="G266" s="3"/>
      <c r="H266" s="109"/>
      <c r="I266" s="3"/>
      <c r="J266" s="109"/>
      <c r="K266" s="110"/>
      <c r="L266" s="3"/>
      <c r="M266" s="3"/>
      <c r="N266" s="3"/>
      <c r="O266" s="3"/>
      <c r="P266" s="3"/>
      <c r="Q266" s="3"/>
      <c r="R266" s="3"/>
      <c r="S266" s="3"/>
      <c r="T266" s="3"/>
      <c r="U266" s="3"/>
      <c r="V266" s="3"/>
      <c r="W266" s="3"/>
      <c r="X266" s="3"/>
      <c r="Y266" s="3"/>
      <c r="Z266" s="3"/>
    </row>
    <row r="267" ht="12.75" customHeight="1">
      <c r="A267" s="3"/>
      <c r="B267" s="3"/>
      <c r="C267" s="3"/>
      <c r="D267" s="109"/>
      <c r="E267" s="109"/>
      <c r="F267" s="3"/>
      <c r="G267" s="3"/>
      <c r="H267" s="109"/>
      <c r="I267" s="3"/>
      <c r="J267" s="109"/>
      <c r="K267" s="110"/>
      <c r="L267" s="3"/>
      <c r="M267" s="3"/>
      <c r="N267" s="3"/>
      <c r="O267" s="3"/>
      <c r="P267" s="3"/>
      <c r="Q267" s="3"/>
      <c r="R267" s="3"/>
      <c r="S267" s="3"/>
      <c r="T267" s="3"/>
      <c r="U267" s="3"/>
      <c r="V267" s="3"/>
      <c r="W267" s="3"/>
      <c r="X267" s="3"/>
      <c r="Y267" s="3"/>
      <c r="Z267" s="3"/>
    </row>
    <row r="268" ht="12.75" customHeight="1">
      <c r="A268" s="3"/>
      <c r="B268" s="3"/>
      <c r="C268" s="3"/>
      <c r="D268" s="109"/>
      <c r="E268" s="109"/>
      <c r="F268" s="3"/>
      <c r="G268" s="3"/>
      <c r="H268" s="109"/>
      <c r="I268" s="3"/>
      <c r="J268" s="109"/>
      <c r="K268" s="110"/>
      <c r="L268" s="3"/>
      <c r="M268" s="3"/>
      <c r="N268" s="3"/>
      <c r="O268" s="3"/>
      <c r="P268" s="3"/>
      <c r="Q268" s="3"/>
      <c r="R268" s="3"/>
      <c r="S268" s="3"/>
      <c r="T268" s="3"/>
      <c r="U268" s="3"/>
      <c r="V268" s="3"/>
      <c r="W268" s="3"/>
      <c r="X268" s="3"/>
      <c r="Y268" s="3"/>
      <c r="Z268" s="3"/>
    </row>
    <row r="269" ht="12.75" customHeight="1">
      <c r="A269" s="3"/>
      <c r="B269" s="3"/>
      <c r="C269" s="3"/>
      <c r="D269" s="109"/>
      <c r="E269" s="109"/>
      <c r="F269" s="3"/>
      <c r="G269" s="3"/>
      <c r="H269" s="109"/>
      <c r="I269" s="3"/>
      <c r="J269" s="109"/>
      <c r="K269" s="110"/>
      <c r="L269" s="3"/>
      <c r="M269" s="3"/>
      <c r="N269" s="3"/>
      <c r="O269" s="3"/>
      <c r="P269" s="3"/>
      <c r="Q269" s="3"/>
      <c r="R269" s="3"/>
      <c r="S269" s="3"/>
      <c r="T269" s="3"/>
      <c r="U269" s="3"/>
      <c r="V269" s="3"/>
      <c r="W269" s="3"/>
      <c r="X269" s="3"/>
      <c r="Y269" s="3"/>
      <c r="Z269" s="3"/>
    </row>
    <row r="270" ht="12.75" customHeight="1">
      <c r="A270" s="3"/>
      <c r="B270" s="3"/>
      <c r="C270" s="3"/>
      <c r="D270" s="109"/>
      <c r="E270" s="109"/>
      <c r="F270" s="3"/>
      <c r="G270" s="3"/>
      <c r="H270" s="109"/>
      <c r="I270" s="3"/>
      <c r="J270" s="109"/>
      <c r="K270" s="110"/>
      <c r="L270" s="3"/>
      <c r="M270" s="3"/>
      <c r="N270" s="3"/>
      <c r="O270" s="3"/>
      <c r="P270" s="3"/>
      <c r="Q270" s="3"/>
      <c r="R270" s="3"/>
      <c r="S270" s="3"/>
      <c r="T270" s="3"/>
      <c r="U270" s="3"/>
      <c r="V270" s="3"/>
      <c r="W270" s="3"/>
      <c r="X270" s="3"/>
      <c r="Y270" s="3"/>
      <c r="Z270" s="3"/>
    </row>
    <row r="271" ht="12.75" customHeight="1">
      <c r="A271" s="3"/>
      <c r="B271" s="3"/>
      <c r="C271" s="3"/>
      <c r="D271" s="109"/>
      <c r="E271" s="109"/>
      <c r="F271" s="3"/>
      <c r="G271" s="3"/>
      <c r="H271" s="109"/>
      <c r="I271" s="3"/>
      <c r="J271" s="109"/>
      <c r="K271" s="110"/>
      <c r="L271" s="3"/>
      <c r="M271" s="3"/>
      <c r="N271" s="3"/>
      <c r="O271" s="3"/>
      <c r="P271" s="3"/>
      <c r="Q271" s="3"/>
      <c r="R271" s="3"/>
      <c r="S271" s="3"/>
      <c r="T271" s="3"/>
      <c r="U271" s="3"/>
      <c r="V271" s="3"/>
      <c r="W271" s="3"/>
      <c r="X271" s="3"/>
      <c r="Y271" s="3"/>
      <c r="Z271" s="3"/>
    </row>
    <row r="272" ht="12.75" customHeight="1">
      <c r="A272" s="3"/>
      <c r="B272" s="3"/>
      <c r="C272" s="3"/>
      <c r="D272" s="109"/>
      <c r="E272" s="109"/>
      <c r="F272" s="3"/>
      <c r="G272" s="3"/>
      <c r="H272" s="109"/>
      <c r="I272" s="3"/>
      <c r="J272" s="109"/>
      <c r="K272" s="110"/>
      <c r="L272" s="3"/>
      <c r="M272" s="3"/>
      <c r="N272" s="3"/>
      <c r="O272" s="3"/>
      <c r="P272" s="3"/>
      <c r="Q272" s="3"/>
      <c r="R272" s="3"/>
      <c r="S272" s="3"/>
      <c r="T272" s="3"/>
      <c r="U272" s="3"/>
      <c r="V272" s="3"/>
      <c r="W272" s="3"/>
      <c r="X272" s="3"/>
      <c r="Y272" s="3"/>
      <c r="Z272" s="3"/>
    </row>
    <row r="273" ht="12.75" customHeight="1">
      <c r="A273" s="3"/>
      <c r="B273" s="3"/>
      <c r="C273" s="3"/>
      <c r="D273" s="109"/>
      <c r="E273" s="109"/>
      <c r="F273" s="3"/>
      <c r="G273" s="3"/>
      <c r="H273" s="109"/>
      <c r="I273" s="3"/>
      <c r="J273" s="109"/>
      <c r="K273" s="110"/>
      <c r="L273" s="3"/>
      <c r="M273" s="3"/>
      <c r="N273" s="3"/>
      <c r="O273" s="3"/>
      <c r="P273" s="3"/>
      <c r="Q273" s="3"/>
      <c r="R273" s="3"/>
      <c r="S273" s="3"/>
      <c r="T273" s="3"/>
      <c r="U273" s="3"/>
      <c r="V273" s="3"/>
      <c r="W273" s="3"/>
      <c r="X273" s="3"/>
      <c r="Y273" s="3"/>
      <c r="Z273" s="3"/>
    </row>
    <row r="274" ht="12.75" customHeight="1">
      <c r="A274" s="3"/>
      <c r="B274" s="3"/>
      <c r="C274" s="3"/>
      <c r="D274" s="109"/>
      <c r="E274" s="109"/>
      <c r="F274" s="3"/>
      <c r="G274" s="3"/>
      <c r="H274" s="109"/>
      <c r="I274" s="3"/>
      <c r="J274" s="109"/>
      <c r="K274" s="110"/>
      <c r="L274" s="3"/>
      <c r="M274" s="3"/>
      <c r="N274" s="3"/>
      <c r="O274" s="3"/>
      <c r="P274" s="3"/>
      <c r="Q274" s="3"/>
      <c r="R274" s="3"/>
      <c r="S274" s="3"/>
      <c r="T274" s="3"/>
      <c r="U274" s="3"/>
      <c r="V274" s="3"/>
      <c r="W274" s="3"/>
      <c r="X274" s="3"/>
      <c r="Y274" s="3"/>
      <c r="Z274" s="3"/>
    </row>
    <row r="275" ht="12.75" customHeight="1">
      <c r="A275" s="3"/>
      <c r="B275" s="3"/>
      <c r="C275" s="3"/>
      <c r="D275" s="109"/>
      <c r="E275" s="109"/>
      <c r="F275" s="3"/>
      <c r="G275" s="3"/>
      <c r="H275" s="109"/>
      <c r="I275" s="3"/>
      <c r="J275" s="109"/>
      <c r="K275" s="110"/>
      <c r="L275" s="3"/>
      <c r="M275" s="3"/>
      <c r="N275" s="3"/>
      <c r="O275" s="3"/>
      <c r="P275" s="3"/>
      <c r="Q275" s="3"/>
      <c r="R275" s="3"/>
      <c r="S275" s="3"/>
      <c r="T275" s="3"/>
      <c r="U275" s="3"/>
      <c r="V275" s="3"/>
      <c r="W275" s="3"/>
      <c r="X275" s="3"/>
      <c r="Y275" s="3"/>
      <c r="Z275" s="3"/>
    </row>
    <row r="276" ht="12.75" customHeight="1">
      <c r="A276" s="3"/>
      <c r="B276" s="3"/>
      <c r="C276" s="3"/>
      <c r="D276" s="109"/>
      <c r="E276" s="109"/>
      <c r="F276" s="3"/>
      <c r="G276" s="3"/>
      <c r="H276" s="109"/>
      <c r="I276" s="3"/>
      <c r="J276" s="109"/>
      <c r="K276" s="110"/>
      <c r="L276" s="3"/>
      <c r="M276" s="3"/>
      <c r="N276" s="3"/>
      <c r="O276" s="3"/>
      <c r="P276" s="3"/>
      <c r="Q276" s="3"/>
      <c r="R276" s="3"/>
      <c r="S276" s="3"/>
      <c r="T276" s="3"/>
      <c r="U276" s="3"/>
      <c r="V276" s="3"/>
      <c r="W276" s="3"/>
      <c r="X276" s="3"/>
      <c r="Y276" s="3"/>
      <c r="Z276" s="3"/>
    </row>
    <row r="277" ht="12.75" customHeight="1">
      <c r="A277" s="3"/>
      <c r="B277" s="3"/>
      <c r="C277" s="3"/>
      <c r="D277" s="109"/>
      <c r="E277" s="109"/>
      <c r="F277" s="3"/>
      <c r="G277" s="3"/>
      <c r="H277" s="109"/>
      <c r="I277" s="3"/>
      <c r="J277" s="109"/>
      <c r="K277" s="110"/>
      <c r="L277" s="3"/>
      <c r="M277" s="3"/>
      <c r="N277" s="3"/>
      <c r="O277" s="3"/>
      <c r="P277" s="3"/>
      <c r="Q277" s="3"/>
      <c r="R277" s="3"/>
      <c r="S277" s="3"/>
      <c r="T277" s="3"/>
      <c r="U277" s="3"/>
      <c r="V277" s="3"/>
      <c r="W277" s="3"/>
      <c r="X277" s="3"/>
      <c r="Y277" s="3"/>
      <c r="Z277" s="3"/>
    </row>
    <row r="278" ht="12.75" customHeight="1">
      <c r="A278" s="3"/>
      <c r="B278" s="3"/>
      <c r="C278" s="3"/>
      <c r="D278" s="109"/>
      <c r="E278" s="109"/>
      <c r="F278" s="3"/>
      <c r="G278" s="3"/>
      <c r="H278" s="109"/>
      <c r="I278" s="3"/>
      <c r="J278" s="109"/>
      <c r="K278" s="110"/>
      <c r="L278" s="3"/>
      <c r="M278" s="3"/>
      <c r="N278" s="3"/>
      <c r="O278" s="3"/>
      <c r="P278" s="3"/>
      <c r="Q278" s="3"/>
      <c r="R278" s="3"/>
      <c r="S278" s="3"/>
      <c r="T278" s="3"/>
      <c r="U278" s="3"/>
      <c r="V278" s="3"/>
      <c r="W278" s="3"/>
      <c r="X278" s="3"/>
      <c r="Y278" s="3"/>
      <c r="Z278" s="3"/>
    </row>
    <row r="279" ht="12.75" customHeight="1">
      <c r="A279" s="3"/>
      <c r="B279" s="3"/>
      <c r="C279" s="3"/>
      <c r="D279" s="109"/>
      <c r="E279" s="109"/>
      <c r="F279" s="3"/>
      <c r="G279" s="3"/>
      <c r="H279" s="109"/>
      <c r="I279" s="3"/>
      <c r="J279" s="109"/>
      <c r="K279" s="110"/>
      <c r="L279" s="3"/>
      <c r="M279" s="3"/>
      <c r="N279" s="3"/>
      <c r="O279" s="3"/>
      <c r="P279" s="3"/>
      <c r="Q279" s="3"/>
      <c r="R279" s="3"/>
      <c r="S279" s="3"/>
      <c r="T279" s="3"/>
      <c r="U279" s="3"/>
      <c r="V279" s="3"/>
      <c r="W279" s="3"/>
      <c r="X279" s="3"/>
      <c r="Y279" s="3"/>
      <c r="Z279" s="3"/>
    </row>
    <row r="280" ht="12.75" customHeight="1">
      <c r="A280" s="3"/>
      <c r="B280" s="3"/>
      <c r="C280" s="3"/>
      <c r="D280" s="109"/>
      <c r="E280" s="109"/>
      <c r="F280" s="3"/>
      <c r="G280" s="3"/>
      <c r="H280" s="109"/>
      <c r="I280" s="3"/>
      <c r="J280" s="109"/>
      <c r="K280" s="110"/>
      <c r="L280" s="3"/>
      <c r="M280" s="3"/>
      <c r="N280" s="3"/>
      <c r="O280" s="3"/>
      <c r="P280" s="3"/>
      <c r="Q280" s="3"/>
      <c r="R280" s="3"/>
      <c r="S280" s="3"/>
      <c r="T280" s="3"/>
      <c r="U280" s="3"/>
      <c r="V280" s="3"/>
      <c r="W280" s="3"/>
      <c r="X280" s="3"/>
      <c r="Y280" s="3"/>
      <c r="Z280" s="3"/>
    </row>
    <row r="281" ht="12.75" customHeight="1">
      <c r="A281" s="3"/>
      <c r="B281" s="3"/>
      <c r="C281" s="3"/>
      <c r="D281" s="109"/>
      <c r="E281" s="109"/>
      <c r="F281" s="3"/>
      <c r="G281" s="3"/>
      <c r="H281" s="109"/>
      <c r="I281" s="3"/>
      <c r="J281" s="109"/>
      <c r="K281" s="110"/>
      <c r="L281" s="3"/>
      <c r="M281" s="3"/>
      <c r="N281" s="3"/>
      <c r="O281" s="3"/>
      <c r="P281" s="3"/>
      <c r="Q281" s="3"/>
      <c r="R281" s="3"/>
      <c r="S281" s="3"/>
      <c r="T281" s="3"/>
      <c r="U281" s="3"/>
      <c r="V281" s="3"/>
      <c r="W281" s="3"/>
      <c r="X281" s="3"/>
      <c r="Y281" s="3"/>
      <c r="Z281" s="3"/>
    </row>
    <row r="282" ht="12.75" customHeight="1">
      <c r="A282" s="3"/>
      <c r="B282" s="3"/>
      <c r="C282" s="3"/>
      <c r="D282" s="109"/>
      <c r="E282" s="109"/>
      <c r="F282" s="3"/>
      <c r="G282" s="3"/>
      <c r="H282" s="109"/>
      <c r="I282" s="3"/>
      <c r="J282" s="109"/>
      <c r="K282" s="110"/>
      <c r="L282" s="3"/>
      <c r="M282" s="3"/>
      <c r="N282" s="3"/>
      <c r="O282" s="3"/>
      <c r="P282" s="3"/>
      <c r="Q282" s="3"/>
      <c r="R282" s="3"/>
      <c r="S282" s="3"/>
      <c r="T282" s="3"/>
      <c r="U282" s="3"/>
      <c r="V282" s="3"/>
      <c r="W282" s="3"/>
      <c r="X282" s="3"/>
      <c r="Y282" s="3"/>
      <c r="Z282" s="3"/>
    </row>
    <row r="283" ht="12.75" customHeight="1">
      <c r="A283" s="3"/>
      <c r="B283" s="3"/>
      <c r="C283" s="3"/>
      <c r="D283" s="109"/>
      <c r="E283" s="109"/>
      <c r="F283" s="3"/>
      <c r="G283" s="3"/>
      <c r="H283" s="109"/>
      <c r="I283" s="3"/>
      <c r="J283" s="109"/>
      <c r="K283" s="110"/>
      <c r="L283" s="3"/>
      <c r="M283" s="3"/>
      <c r="N283" s="3"/>
      <c r="O283" s="3"/>
      <c r="P283" s="3"/>
      <c r="Q283" s="3"/>
      <c r="R283" s="3"/>
      <c r="S283" s="3"/>
      <c r="T283" s="3"/>
      <c r="U283" s="3"/>
      <c r="V283" s="3"/>
      <c r="W283" s="3"/>
      <c r="X283" s="3"/>
      <c r="Y283" s="3"/>
      <c r="Z283" s="3"/>
    </row>
    <row r="284" ht="12.75" customHeight="1">
      <c r="A284" s="3"/>
      <c r="B284" s="3"/>
      <c r="C284" s="3"/>
      <c r="D284" s="109"/>
      <c r="E284" s="109"/>
      <c r="F284" s="3"/>
      <c r="G284" s="3"/>
      <c r="H284" s="109"/>
      <c r="I284" s="3"/>
      <c r="J284" s="109"/>
      <c r="K284" s="110"/>
      <c r="L284" s="3"/>
      <c r="M284" s="3"/>
      <c r="N284" s="3"/>
      <c r="O284" s="3"/>
      <c r="P284" s="3"/>
      <c r="Q284" s="3"/>
      <c r="R284" s="3"/>
      <c r="S284" s="3"/>
      <c r="T284" s="3"/>
      <c r="U284" s="3"/>
      <c r="V284" s="3"/>
      <c r="W284" s="3"/>
      <c r="X284" s="3"/>
      <c r="Y284" s="3"/>
      <c r="Z284" s="3"/>
    </row>
    <row r="285" ht="12.75" customHeight="1">
      <c r="A285" s="3"/>
      <c r="B285" s="3"/>
      <c r="C285" s="3"/>
      <c r="D285" s="109"/>
      <c r="E285" s="109"/>
      <c r="F285" s="3"/>
      <c r="G285" s="3"/>
      <c r="H285" s="109"/>
      <c r="I285" s="3"/>
      <c r="J285" s="109"/>
      <c r="K285" s="110"/>
      <c r="L285" s="3"/>
      <c r="M285" s="3"/>
      <c r="N285" s="3"/>
      <c r="O285" s="3"/>
      <c r="P285" s="3"/>
      <c r="Q285" s="3"/>
      <c r="R285" s="3"/>
      <c r="S285" s="3"/>
      <c r="T285" s="3"/>
      <c r="U285" s="3"/>
      <c r="V285" s="3"/>
      <c r="W285" s="3"/>
      <c r="X285" s="3"/>
      <c r="Y285" s="3"/>
      <c r="Z285" s="3"/>
    </row>
    <row r="286" ht="12.75" customHeight="1">
      <c r="A286" s="3"/>
      <c r="B286" s="3"/>
      <c r="C286" s="3"/>
      <c r="D286" s="109"/>
      <c r="E286" s="109"/>
      <c r="F286" s="3"/>
      <c r="G286" s="3"/>
      <c r="H286" s="109"/>
      <c r="I286" s="3"/>
      <c r="J286" s="109"/>
      <c r="K286" s="110"/>
      <c r="L286" s="3"/>
      <c r="M286" s="3"/>
      <c r="N286" s="3"/>
      <c r="O286" s="3"/>
      <c r="P286" s="3"/>
      <c r="Q286" s="3"/>
      <c r="R286" s="3"/>
      <c r="S286" s="3"/>
      <c r="T286" s="3"/>
      <c r="U286" s="3"/>
      <c r="V286" s="3"/>
      <c r="W286" s="3"/>
      <c r="X286" s="3"/>
      <c r="Y286" s="3"/>
      <c r="Z286" s="3"/>
    </row>
    <row r="287" ht="12.75" customHeight="1">
      <c r="A287" s="3"/>
      <c r="B287" s="3"/>
      <c r="C287" s="3"/>
      <c r="D287" s="109"/>
      <c r="E287" s="109"/>
      <c r="F287" s="3"/>
      <c r="G287" s="3"/>
      <c r="H287" s="109"/>
      <c r="I287" s="3"/>
      <c r="J287" s="109"/>
      <c r="K287" s="110"/>
      <c r="L287" s="3"/>
      <c r="M287" s="3"/>
      <c r="N287" s="3"/>
      <c r="O287" s="3"/>
      <c r="P287" s="3"/>
      <c r="Q287" s="3"/>
      <c r="R287" s="3"/>
      <c r="S287" s="3"/>
      <c r="T287" s="3"/>
      <c r="U287" s="3"/>
      <c r="V287" s="3"/>
      <c r="W287" s="3"/>
      <c r="X287" s="3"/>
      <c r="Y287" s="3"/>
      <c r="Z287" s="3"/>
    </row>
    <row r="288" ht="12.75" customHeight="1">
      <c r="A288" s="3"/>
      <c r="B288" s="3"/>
      <c r="C288" s="3"/>
      <c r="D288" s="109"/>
      <c r="E288" s="109"/>
      <c r="F288" s="3"/>
      <c r="G288" s="3"/>
      <c r="H288" s="109"/>
      <c r="I288" s="3"/>
      <c r="J288" s="109"/>
      <c r="K288" s="110"/>
      <c r="L288" s="3"/>
      <c r="M288" s="3"/>
      <c r="N288" s="3"/>
      <c r="O288" s="3"/>
      <c r="P288" s="3"/>
      <c r="Q288" s="3"/>
      <c r="R288" s="3"/>
      <c r="S288" s="3"/>
      <c r="T288" s="3"/>
      <c r="U288" s="3"/>
      <c r="V288" s="3"/>
      <c r="W288" s="3"/>
      <c r="X288" s="3"/>
      <c r="Y288" s="3"/>
      <c r="Z288" s="3"/>
    </row>
    <row r="289" ht="12.75" customHeight="1">
      <c r="A289" s="3"/>
      <c r="B289" s="3"/>
      <c r="C289" s="3"/>
      <c r="D289" s="109"/>
      <c r="E289" s="109"/>
      <c r="F289" s="3"/>
      <c r="G289" s="3"/>
      <c r="H289" s="109"/>
      <c r="I289" s="3"/>
      <c r="J289" s="109"/>
      <c r="K289" s="110"/>
      <c r="L289" s="3"/>
      <c r="M289" s="3"/>
      <c r="N289" s="3"/>
      <c r="O289" s="3"/>
      <c r="P289" s="3"/>
      <c r="Q289" s="3"/>
      <c r="R289" s="3"/>
      <c r="S289" s="3"/>
      <c r="T289" s="3"/>
      <c r="U289" s="3"/>
      <c r="V289" s="3"/>
      <c r="W289" s="3"/>
      <c r="X289" s="3"/>
      <c r="Y289" s="3"/>
      <c r="Z289" s="3"/>
    </row>
    <row r="290" ht="12.75" customHeight="1">
      <c r="A290" s="3"/>
      <c r="B290" s="3"/>
      <c r="C290" s="3"/>
      <c r="D290" s="109"/>
      <c r="E290" s="109"/>
      <c r="F290" s="3"/>
      <c r="G290" s="3"/>
      <c r="H290" s="109"/>
      <c r="I290" s="3"/>
      <c r="J290" s="109"/>
      <c r="K290" s="110"/>
      <c r="L290" s="3"/>
      <c r="M290" s="3"/>
      <c r="N290" s="3"/>
      <c r="O290" s="3"/>
      <c r="P290" s="3"/>
      <c r="Q290" s="3"/>
      <c r="R290" s="3"/>
      <c r="S290" s="3"/>
      <c r="T290" s="3"/>
      <c r="U290" s="3"/>
      <c r="V290" s="3"/>
      <c r="W290" s="3"/>
      <c r="X290" s="3"/>
      <c r="Y290" s="3"/>
      <c r="Z290" s="3"/>
    </row>
    <row r="291" ht="12.75" customHeight="1">
      <c r="A291" s="3"/>
      <c r="B291" s="3"/>
      <c r="C291" s="3"/>
      <c r="D291" s="109"/>
      <c r="E291" s="109"/>
      <c r="F291" s="3"/>
      <c r="G291" s="3"/>
      <c r="H291" s="109"/>
      <c r="I291" s="3"/>
      <c r="J291" s="109"/>
      <c r="K291" s="110"/>
      <c r="L291" s="3"/>
      <c r="M291" s="3"/>
      <c r="N291" s="3"/>
      <c r="O291" s="3"/>
      <c r="P291" s="3"/>
      <c r="Q291" s="3"/>
      <c r="R291" s="3"/>
      <c r="S291" s="3"/>
      <c r="T291" s="3"/>
      <c r="U291" s="3"/>
      <c r="V291" s="3"/>
      <c r="W291" s="3"/>
      <c r="X291" s="3"/>
      <c r="Y291" s="3"/>
      <c r="Z291" s="3"/>
    </row>
    <row r="292" ht="12.75" customHeight="1">
      <c r="A292" s="3"/>
      <c r="B292" s="3"/>
      <c r="C292" s="3"/>
      <c r="D292" s="109"/>
      <c r="E292" s="109"/>
      <c r="F292" s="3"/>
      <c r="G292" s="3"/>
      <c r="H292" s="109"/>
      <c r="I292" s="3"/>
      <c r="J292" s="109"/>
      <c r="K292" s="110"/>
      <c r="L292" s="3"/>
      <c r="M292" s="3"/>
      <c r="N292" s="3"/>
      <c r="O292" s="3"/>
      <c r="P292" s="3"/>
      <c r="Q292" s="3"/>
      <c r="R292" s="3"/>
      <c r="S292" s="3"/>
      <c r="T292" s="3"/>
      <c r="U292" s="3"/>
      <c r="V292" s="3"/>
      <c r="W292" s="3"/>
      <c r="X292" s="3"/>
      <c r="Y292" s="3"/>
      <c r="Z292" s="3"/>
    </row>
    <row r="293" ht="12.75" customHeight="1">
      <c r="A293" s="3"/>
      <c r="B293" s="3"/>
      <c r="C293" s="3"/>
      <c r="D293" s="109"/>
      <c r="E293" s="109"/>
      <c r="F293" s="3"/>
      <c r="G293" s="3"/>
      <c r="H293" s="109"/>
      <c r="I293" s="3"/>
      <c r="J293" s="109"/>
      <c r="K293" s="110"/>
      <c r="L293" s="3"/>
      <c r="M293" s="3"/>
      <c r="N293" s="3"/>
      <c r="O293" s="3"/>
      <c r="P293" s="3"/>
      <c r="Q293" s="3"/>
      <c r="R293" s="3"/>
      <c r="S293" s="3"/>
      <c r="T293" s="3"/>
      <c r="U293" s="3"/>
      <c r="V293" s="3"/>
      <c r="W293" s="3"/>
      <c r="X293" s="3"/>
      <c r="Y293" s="3"/>
      <c r="Z293" s="3"/>
    </row>
    <row r="294" ht="12.75" customHeight="1">
      <c r="A294" s="3"/>
      <c r="B294" s="3"/>
      <c r="C294" s="3"/>
      <c r="D294" s="109"/>
      <c r="E294" s="109"/>
      <c r="F294" s="3"/>
      <c r="G294" s="3"/>
      <c r="H294" s="109"/>
      <c r="I294" s="3"/>
      <c r="J294" s="109"/>
      <c r="K294" s="110"/>
      <c r="L294" s="3"/>
      <c r="M294" s="3"/>
      <c r="N294" s="3"/>
      <c r="O294" s="3"/>
      <c r="P294" s="3"/>
      <c r="Q294" s="3"/>
      <c r="R294" s="3"/>
      <c r="S294" s="3"/>
      <c r="T294" s="3"/>
      <c r="U294" s="3"/>
      <c r="V294" s="3"/>
      <c r="W294" s="3"/>
      <c r="X294" s="3"/>
      <c r="Y294" s="3"/>
      <c r="Z294" s="3"/>
    </row>
    <row r="295" ht="12.75" customHeight="1">
      <c r="A295" s="3"/>
      <c r="B295" s="3"/>
      <c r="C295" s="3"/>
      <c r="D295" s="109"/>
      <c r="E295" s="109"/>
      <c r="F295" s="3"/>
      <c r="G295" s="3"/>
      <c r="H295" s="109"/>
      <c r="I295" s="3"/>
      <c r="J295" s="109"/>
      <c r="K295" s="110"/>
      <c r="L295" s="3"/>
      <c r="M295" s="3"/>
      <c r="N295" s="3"/>
      <c r="O295" s="3"/>
      <c r="P295" s="3"/>
      <c r="Q295" s="3"/>
      <c r="R295" s="3"/>
      <c r="S295" s="3"/>
      <c r="T295" s="3"/>
      <c r="U295" s="3"/>
      <c r="V295" s="3"/>
      <c r="W295" s="3"/>
      <c r="X295" s="3"/>
      <c r="Y295" s="3"/>
      <c r="Z295" s="3"/>
    </row>
    <row r="296" ht="12.75" customHeight="1">
      <c r="A296" s="3"/>
      <c r="B296" s="3"/>
      <c r="C296" s="3"/>
      <c r="D296" s="109"/>
      <c r="E296" s="109"/>
      <c r="F296" s="3"/>
      <c r="G296" s="3"/>
      <c r="H296" s="109"/>
      <c r="I296" s="3"/>
      <c r="J296" s="109"/>
      <c r="K296" s="110"/>
      <c r="L296" s="3"/>
      <c r="M296" s="3"/>
      <c r="N296" s="3"/>
      <c r="O296" s="3"/>
      <c r="P296" s="3"/>
      <c r="Q296" s="3"/>
      <c r="R296" s="3"/>
      <c r="S296" s="3"/>
      <c r="T296" s="3"/>
      <c r="U296" s="3"/>
      <c r="V296" s="3"/>
      <c r="W296" s="3"/>
      <c r="X296" s="3"/>
      <c r="Y296" s="3"/>
      <c r="Z296" s="3"/>
    </row>
    <row r="297" ht="12.75" customHeight="1">
      <c r="A297" s="3"/>
      <c r="B297" s="3"/>
      <c r="C297" s="3"/>
      <c r="D297" s="109"/>
      <c r="E297" s="109"/>
      <c r="F297" s="3"/>
      <c r="G297" s="3"/>
      <c r="H297" s="109"/>
      <c r="I297" s="3"/>
      <c r="J297" s="109"/>
      <c r="K297" s="110"/>
      <c r="L297" s="3"/>
      <c r="M297" s="3"/>
      <c r="N297" s="3"/>
      <c r="O297" s="3"/>
      <c r="P297" s="3"/>
      <c r="Q297" s="3"/>
      <c r="R297" s="3"/>
      <c r="S297" s="3"/>
      <c r="T297" s="3"/>
      <c r="U297" s="3"/>
      <c r="V297" s="3"/>
      <c r="W297" s="3"/>
      <c r="X297" s="3"/>
      <c r="Y297" s="3"/>
      <c r="Z297" s="3"/>
    </row>
    <row r="298" ht="12.75" customHeight="1">
      <c r="A298" s="3"/>
      <c r="B298" s="3"/>
      <c r="C298" s="3"/>
      <c r="D298" s="109"/>
      <c r="E298" s="109"/>
      <c r="F298" s="3"/>
      <c r="G298" s="3"/>
      <c r="H298" s="109"/>
      <c r="I298" s="3"/>
      <c r="J298" s="109"/>
      <c r="K298" s="110"/>
      <c r="L298" s="3"/>
      <c r="M298" s="3"/>
      <c r="N298" s="3"/>
      <c r="O298" s="3"/>
      <c r="P298" s="3"/>
      <c r="Q298" s="3"/>
      <c r="R298" s="3"/>
      <c r="S298" s="3"/>
      <c r="T298" s="3"/>
      <c r="U298" s="3"/>
      <c r="V298" s="3"/>
      <c r="W298" s="3"/>
      <c r="X298" s="3"/>
      <c r="Y298" s="3"/>
      <c r="Z298" s="3"/>
    </row>
    <row r="299" ht="12.75" customHeight="1">
      <c r="A299" s="3"/>
      <c r="B299" s="3"/>
      <c r="C299" s="3"/>
      <c r="D299" s="109"/>
      <c r="E299" s="109"/>
      <c r="F299" s="3"/>
      <c r="G299" s="3"/>
      <c r="H299" s="109"/>
      <c r="I299" s="3"/>
      <c r="J299" s="109"/>
      <c r="K299" s="110"/>
      <c r="L299" s="3"/>
      <c r="M299" s="3"/>
      <c r="N299" s="3"/>
      <c r="O299" s="3"/>
      <c r="P299" s="3"/>
      <c r="Q299" s="3"/>
      <c r="R299" s="3"/>
      <c r="S299" s="3"/>
      <c r="T299" s="3"/>
      <c r="U299" s="3"/>
      <c r="V299" s="3"/>
      <c r="W299" s="3"/>
      <c r="X299" s="3"/>
      <c r="Y299" s="3"/>
      <c r="Z299" s="3"/>
    </row>
    <row r="300" ht="12.75" customHeight="1">
      <c r="A300" s="3"/>
      <c r="B300" s="3"/>
      <c r="C300" s="3"/>
      <c r="D300" s="109"/>
      <c r="E300" s="109"/>
      <c r="F300" s="3"/>
      <c r="G300" s="3"/>
      <c r="H300" s="109"/>
      <c r="I300" s="3"/>
      <c r="J300" s="109"/>
      <c r="K300" s="110"/>
      <c r="L300" s="3"/>
      <c r="M300" s="3"/>
      <c r="N300" s="3"/>
      <c r="O300" s="3"/>
      <c r="P300" s="3"/>
      <c r="Q300" s="3"/>
      <c r="R300" s="3"/>
      <c r="S300" s="3"/>
      <c r="T300" s="3"/>
      <c r="U300" s="3"/>
      <c r="V300" s="3"/>
      <c r="W300" s="3"/>
      <c r="X300" s="3"/>
      <c r="Y300" s="3"/>
      <c r="Z300" s="3"/>
    </row>
    <row r="301" ht="12.75" customHeight="1">
      <c r="A301" s="3"/>
      <c r="B301" s="3"/>
      <c r="C301" s="3"/>
      <c r="D301" s="109"/>
      <c r="E301" s="109"/>
      <c r="F301" s="3"/>
      <c r="G301" s="3"/>
      <c r="H301" s="109"/>
      <c r="I301" s="3"/>
      <c r="J301" s="109"/>
      <c r="K301" s="110"/>
      <c r="L301" s="3"/>
      <c r="M301" s="3"/>
      <c r="N301" s="3"/>
      <c r="O301" s="3"/>
      <c r="P301" s="3"/>
      <c r="Q301" s="3"/>
      <c r="R301" s="3"/>
      <c r="S301" s="3"/>
      <c r="T301" s="3"/>
      <c r="U301" s="3"/>
      <c r="V301" s="3"/>
      <c r="W301" s="3"/>
      <c r="X301" s="3"/>
      <c r="Y301" s="3"/>
      <c r="Z301" s="3"/>
    </row>
    <row r="302" ht="12.75" customHeight="1">
      <c r="A302" s="3"/>
      <c r="B302" s="3"/>
      <c r="C302" s="3"/>
      <c r="D302" s="109"/>
      <c r="E302" s="109"/>
      <c r="F302" s="3"/>
      <c r="G302" s="3"/>
      <c r="H302" s="109"/>
      <c r="I302" s="3"/>
      <c r="J302" s="109"/>
      <c r="K302" s="110"/>
      <c r="L302" s="3"/>
      <c r="M302" s="3"/>
      <c r="N302" s="3"/>
      <c r="O302" s="3"/>
      <c r="P302" s="3"/>
      <c r="Q302" s="3"/>
      <c r="R302" s="3"/>
      <c r="S302" s="3"/>
      <c r="T302" s="3"/>
      <c r="U302" s="3"/>
      <c r="V302" s="3"/>
      <c r="W302" s="3"/>
      <c r="X302" s="3"/>
      <c r="Y302" s="3"/>
      <c r="Z302" s="3"/>
    </row>
    <row r="303" ht="12.75" customHeight="1">
      <c r="A303" s="3"/>
      <c r="B303" s="3"/>
      <c r="C303" s="3"/>
      <c r="D303" s="109"/>
      <c r="E303" s="109"/>
      <c r="F303" s="3"/>
      <c r="G303" s="3"/>
      <c r="H303" s="109"/>
      <c r="I303" s="3"/>
      <c r="J303" s="109"/>
      <c r="K303" s="110"/>
      <c r="L303" s="3"/>
      <c r="M303" s="3"/>
      <c r="N303" s="3"/>
      <c r="O303" s="3"/>
      <c r="P303" s="3"/>
      <c r="Q303" s="3"/>
      <c r="R303" s="3"/>
      <c r="S303" s="3"/>
      <c r="T303" s="3"/>
      <c r="U303" s="3"/>
      <c r="V303" s="3"/>
      <c r="W303" s="3"/>
      <c r="X303" s="3"/>
      <c r="Y303" s="3"/>
      <c r="Z303" s="3"/>
    </row>
    <row r="304" ht="12.75" customHeight="1">
      <c r="A304" s="3"/>
      <c r="B304" s="3"/>
      <c r="C304" s="3"/>
      <c r="D304" s="109"/>
      <c r="E304" s="109"/>
      <c r="F304" s="3"/>
      <c r="G304" s="3"/>
      <c r="H304" s="109"/>
      <c r="I304" s="3"/>
      <c r="J304" s="109"/>
      <c r="K304" s="110"/>
      <c r="L304" s="3"/>
      <c r="M304" s="3"/>
      <c r="N304" s="3"/>
      <c r="O304" s="3"/>
      <c r="P304" s="3"/>
      <c r="Q304" s="3"/>
      <c r="R304" s="3"/>
      <c r="S304" s="3"/>
      <c r="T304" s="3"/>
      <c r="U304" s="3"/>
      <c r="V304" s="3"/>
      <c r="W304" s="3"/>
      <c r="X304" s="3"/>
      <c r="Y304" s="3"/>
      <c r="Z304" s="3"/>
    </row>
    <row r="305" ht="12.75" customHeight="1">
      <c r="A305" s="3"/>
      <c r="B305" s="3"/>
      <c r="C305" s="3"/>
      <c r="D305" s="109"/>
      <c r="E305" s="109"/>
      <c r="F305" s="3"/>
      <c r="G305" s="3"/>
      <c r="H305" s="109"/>
      <c r="I305" s="3"/>
      <c r="J305" s="109"/>
      <c r="K305" s="110"/>
      <c r="L305" s="3"/>
      <c r="M305" s="3"/>
      <c r="N305" s="3"/>
      <c r="O305" s="3"/>
      <c r="P305" s="3"/>
      <c r="Q305" s="3"/>
      <c r="R305" s="3"/>
      <c r="S305" s="3"/>
      <c r="T305" s="3"/>
      <c r="U305" s="3"/>
      <c r="V305" s="3"/>
      <c r="W305" s="3"/>
      <c r="X305" s="3"/>
      <c r="Y305" s="3"/>
      <c r="Z305" s="3"/>
    </row>
    <row r="306" ht="12.75" customHeight="1">
      <c r="A306" s="3"/>
      <c r="B306" s="3"/>
      <c r="C306" s="3"/>
      <c r="D306" s="109"/>
      <c r="E306" s="109"/>
      <c r="F306" s="3"/>
      <c r="G306" s="3"/>
      <c r="H306" s="109"/>
      <c r="I306" s="3"/>
      <c r="J306" s="109"/>
      <c r="K306" s="110"/>
      <c r="L306" s="3"/>
      <c r="M306" s="3"/>
      <c r="N306" s="3"/>
      <c r="O306" s="3"/>
      <c r="P306" s="3"/>
      <c r="Q306" s="3"/>
      <c r="R306" s="3"/>
      <c r="S306" s="3"/>
      <c r="T306" s="3"/>
      <c r="U306" s="3"/>
      <c r="V306" s="3"/>
      <c r="W306" s="3"/>
      <c r="X306" s="3"/>
      <c r="Y306" s="3"/>
      <c r="Z306" s="3"/>
    </row>
    <row r="307" ht="12.75" customHeight="1">
      <c r="A307" s="3"/>
      <c r="B307" s="3"/>
      <c r="C307" s="3"/>
      <c r="D307" s="109"/>
      <c r="E307" s="109"/>
      <c r="F307" s="3"/>
      <c r="G307" s="3"/>
      <c r="H307" s="109"/>
      <c r="I307" s="3"/>
      <c r="J307" s="109"/>
      <c r="K307" s="110"/>
      <c r="L307" s="3"/>
      <c r="M307" s="3"/>
      <c r="N307" s="3"/>
      <c r="O307" s="3"/>
      <c r="P307" s="3"/>
      <c r="Q307" s="3"/>
      <c r="R307" s="3"/>
      <c r="S307" s="3"/>
      <c r="T307" s="3"/>
      <c r="U307" s="3"/>
      <c r="V307" s="3"/>
      <c r="W307" s="3"/>
      <c r="X307" s="3"/>
      <c r="Y307" s="3"/>
      <c r="Z307" s="3"/>
    </row>
    <row r="308" ht="12.75" customHeight="1">
      <c r="A308" s="3"/>
      <c r="B308" s="3"/>
      <c r="C308" s="3"/>
      <c r="D308" s="109"/>
      <c r="E308" s="109"/>
      <c r="F308" s="3"/>
      <c r="G308" s="3"/>
      <c r="H308" s="109"/>
      <c r="I308" s="3"/>
      <c r="J308" s="109"/>
      <c r="K308" s="110"/>
      <c r="L308" s="3"/>
      <c r="M308" s="3"/>
      <c r="N308" s="3"/>
      <c r="O308" s="3"/>
      <c r="P308" s="3"/>
      <c r="Q308" s="3"/>
      <c r="R308" s="3"/>
      <c r="S308" s="3"/>
      <c r="T308" s="3"/>
      <c r="U308" s="3"/>
      <c r="V308" s="3"/>
      <c r="W308" s="3"/>
      <c r="X308" s="3"/>
      <c r="Y308" s="3"/>
      <c r="Z308" s="3"/>
    </row>
    <row r="309" ht="12.75" customHeight="1">
      <c r="A309" s="3"/>
      <c r="B309" s="3"/>
      <c r="C309" s="3"/>
      <c r="D309" s="109"/>
      <c r="E309" s="109"/>
      <c r="F309" s="3"/>
      <c r="G309" s="3"/>
      <c r="H309" s="109"/>
      <c r="I309" s="3"/>
      <c r="J309" s="109"/>
      <c r="K309" s="110"/>
      <c r="L309" s="3"/>
      <c r="M309" s="3"/>
      <c r="N309" s="3"/>
      <c r="O309" s="3"/>
      <c r="P309" s="3"/>
      <c r="Q309" s="3"/>
      <c r="R309" s="3"/>
      <c r="S309" s="3"/>
      <c r="T309" s="3"/>
      <c r="U309" s="3"/>
      <c r="V309" s="3"/>
      <c r="W309" s="3"/>
      <c r="X309" s="3"/>
      <c r="Y309" s="3"/>
      <c r="Z309" s="3"/>
    </row>
    <row r="310" ht="12.75" customHeight="1">
      <c r="A310" s="3"/>
      <c r="B310" s="3"/>
      <c r="C310" s="3"/>
      <c r="D310" s="109"/>
      <c r="E310" s="109"/>
      <c r="F310" s="3"/>
      <c r="G310" s="3"/>
      <c r="H310" s="109"/>
      <c r="I310" s="3"/>
      <c r="J310" s="109"/>
      <c r="K310" s="110"/>
      <c r="L310" s="3"/>
      <c r="M310" s="3"/>
      <c r="N310" s="3"/>
      <c r="O310" s="3"/>
      <c r="P310" s="3"/>
      <c r="Q310" s="3"/>
      <c r="R310" s="3"/>
      <c r="S310" s="3"/>
      <c r="T310" s="3"/>
      <c r="U310" s="3"/>
      <c r="V310" s="3"/>
      <c r="W310" s="3"/>
      <c r="X310" s="3"/>
      <c r="Y310" s="3"/>
      <c r="Z310" s="3"/>
    </row>
    <row r="311" ht="12.75" customHeight="1">
      <c r="A311" s="3"/>
      <c r="B311" s="3"/>
      <c r="C311" s="3"/>
      <c r="D311" s="109"/>
      <c r="E311" s="109"/>
      <c r="F311" s="3"/>
      <c r="G311" s="3"/>
      <c r="H311" s="109"/>
      <c r="I311" s="3"/>
      <c r="J311" s="109"/>
      <c r="K311" s="110"/>
      <c r="L311" s="3"/>
      <c r="M311" s="3"/>
      <c r="N311" s="3"/>
      <c r="O311" s="3"/>
      <c r="P311" s="3"/>
      <c r="Q311" s="3"/>
      <c r="R311" s="3"/>
      <c r="S311" s="3"/>
      <c r="T311" s="3"/>
      <c r="U311" s="3"/>
      <c r="V311" s="3"/>
      <c r="W311" s="3"/>
      <c r="X311" s="3"/>
      <c r="Y311" s="3"/>
      <c r="Z311" s="3"/>
    </row>
    <row r="312" ht="12.75" customHeight="1">
      <c r="A312" s="3"/>
      <c r="B312" s="3"/>
      <c r="C312" s="3"/>
      <c r="D312" s="109"/>
      <c r="E312" s="109"/>
      <c r="F312" s="3"/>
      <c r="G312" s="3"/>
      <c r="H312" s="109"/>
      <c r="I312" s="3"/>
      <c r="J312" s="109"/>
      <c r="K312" s="110"/>
      <c r="L312" s="3"/>
      <c r="M312" s="3"/>
      <c r="N312" s="3"/>
      <c r="O312" s="3"/>
      <c r="P312" s="3"/>
      <c r="Q312" s="3"/>
      <c r="R312" s="3"/>
      <c r="S312" s="3"/>
      <c r="T312" s="3"/>
      <c r="U312" s="3"/>
      <c r="V312" s="3"/>
      <c r="W312" s="3"/>
      <c r="X312" s="3"/>
      <c r="Y312" s="3"/>
      <c r="Z312" s="3"/>
    </row>
    <row r="313" ht="12.75" customHeight="1">
      <c r="A313" s="3"/>
      <c r="B313" s="3"/>
      <c r="C313" s="3"/>
      <c r="D313" s="109"/>
      <c r="E313" s="109"/>
      <c r="F313" s="3"/>
      <c r="G313" s="3"/>
      <c r="H313" s="109"/>
      <c r="I313" s="3"/>
      <c r="J313" s="109"/>
      <c r="K313" s="110"/>
      <c r="L313" s="3"/>
      <c r="M313" s="3"/>
      <c r="N313" s="3"/>
      <c r="O313" s="3"/>
      <c r="P313" s="3"/>
      <c r="Q313" s="3"/>
      <c r="R313" s="3"/>
      <c r="S313" s="3"/>
      <c r="T313" s="3"/>
      <c r="U313" s="3"/>
      <c r="V313" s="3"/>
      <c r="W313" s="3"/>
      <c r="X313" s="3"/>
      <c r="Y313" s="3"/>
      <c r="Z313" s="3"/>
    </row>
    <row r="314" ht="12.75" customHeight="1">
      <c r="A314" s="3"/>
      <c r="B314" s="3"/>
      <c r="C314" s="3"/>
      <c r="D314" s="109"/>
      <c r="E314" s="109"/>
      <c r="F314" s="3"/>
      <c r="G314" s="3"/>
      <c r="H314" s="109"/>
      <c r="I314" s="3"/>
      <c r="J314" s="109"/>
      <c r="K314" s="110"/>
      <c r="L314" s="3"/>
      <c r="M314" s="3"/>
      <c r="N314" s="3"/>
      <c r="O314" s="3"/>
      <c r="P314" s="3"/>
      <c r="Q314" s="3"/>
      <c r="R314" s="3"/>
      <c r="S314" s="3"/>
      <c r="T314" s="3"/>
      <c r="U314" s="3"/>
      <c r="V314" s="3"/>
      <c r="W314" s="3"/>
      <c r="X314" s="3"/>
      <c r="Y314" s="3"/>
      <c r="Z314" s="3"/>
    </row>
    <row r="315" ht="12.75" customHeight="1">
      <c r="A315" s="3"/>
      <c r="B315" s="3"/>
      <c r="C315" s="3"/>
      <c r="D315" s="109"/>
      <c r="E315" s="109"/>
      <c r="F315" s="3"/>
      <c r="G315" s="3"/>
      <c r="H315" s="109"/>
      <c r="I315" s="3"/>
      <c r="J315" s="109"/>
      <c r="K315" s="110"/>
      <c r="L315" s="3"/>
      <c r="M315" s="3"/>
      <c r="N315" s="3"/>
      <c r="O315" s="3"/>
      <c r="P315" s="3"/>
      <c r="Q315" s="3"/>
      <c r="R315" s="3"/>
      <c r="S315" s="3"/>
      <c r="T315" s="3"/>
      <c r="U315" s="3"/>
      <c r="V315" s="3"/>
      <c r="W315" s="3"/>
      <c r="X315" s="3"/>
      <c r="Y315" s="3"/>
      <c r="Z315" s="3"/>
    </row>
    <row r="316" ht="12.75" customHeight="1">
      <c r="A316" s="3"/>
      <c r="B316" s="3"/>
      <c r="C316" s="3"/>
      <c r="D316" s="109"/>
      <c r="E316" s="109"/>
      <c r="F316" s="3"/>
      <c r="G316" s="3"/>
      <c r="H316" s="109"/>
      <c r="I316" s="3"/>
      <c r="J316" s="109"/>
      <c r="K316" s="110"/>
      <c r="L316" s="3"/>
      <c r="M316" s="3"/>
      <c r="N316" s="3"/>
      <c r="O316" s="3"/>
      <c r="P316" s="3"/>
      <c r="Q316" s="3"/>
      <c r="R316" s="3"/>
      <c r="S316" s="3"/>
      <c r="T316" s="3"/>
      <c r="U316" s="3"/>
      <c r="V316" s="3"/>
      <c r="W316" s="3"/>
      <c r="X316" s="3"/>
      <c r="Y316" s="3"/>
      <c r="Z316" s="3"/>
    </row>
    <row r="317" ht="12.75" customHeight="1">
      <c r="A317" s="3"/>
      <c r="B317" s="3"/>
      <c r="C317" s="3"/>
      <c r="D317" s="109"/>
      <c r="E317" s="109"/>
      <c r="F317" s="3"/>
      <c r="G317" s="3"/>
      <c r="H317" s="109"/>
      <c r="I317" s="3"/>
      <c r="J317" s="109"/>
      <c r="K317" s="110"/>
      <c r="L317" s="3"/>
      <c r="M317" s="3"/>
      <c r="N317" s="3"/>
      <c r="O317" s="3"/>
      <c r="P317" s="3"/>
      <c r="Q317" s="3"/>
      <c r="R317" s="3"/>
      <c r="S317" s="3"/>
      <c r="T317" s="3"/>
      <c r="U317" s="3"/>
      <c r="V317" s="3"/>
      <c r="W317" s="3"/>
      <c r="X317" s="3"/>
      <c r="Y317" s="3"/>
      <c r="Z317" s="3"/>
    </row>
    <row r="318" ht="12.75" customHeight="1">
      <c r="A318" s="3"/>
      <c r="B318" s="3"/>
      <c r="C318" s="3"/>
      <c r="D318" s="109"/>
      <c r="E318" s="109"/>
      <c r="F318" s="3"/>
      <c r="G318" s="3"/>
      <c r="H318" s="109"/>
      <c r="I318" s="3"/>
      <c r="J318" s="109"/>
      <c r="K318" s="110"/>
      <c r="L318" s="3"/>
      <c r="M318" s="3"/>
      <c r="N318" s="3"/>
      <c r="O318" s="3"/>
      <c r="P318" s="3"/>
      <c r="Q318" s="3"/>
      <c r="R318" s="3"/>
      <c r="S318" s="3"/>
      <c r="T318" s="3"/>
      <c r="U318" s="3"/>
      <c r="V318" s="3"/>
      <c r="W318" s="3"/>
      <c r="X318" s="3"/>
      <c r="Y318" s="3"/>
      <c r="Z318" s="3"/>
    </row>
    <row r="319" ht="12.75" customHeight="1">
      <c r="A319" s="3"/>
      <c r="B319" s="3"/>
      <c r="C319" s="3"/>
      <c r="D319" s="109"/>
      <c r="E319" s="109"/>
      <c r="F319" s="3"/>
      <c r="G319" s="3"/>
      <c r="H319" s="109"/>
      <c r="I319" s="3"/>
      <c r="J319" s="109"/>
      <c r="K319" s="110"/>
      <c r="L319" s="3"/>
      <c r="M319" s="3"/>
      <c r="N319" s="3"/>
      <c r="O319" s="3"/>
      <c r="P319" s="3"/>
      <c r="Q319" s="3"/>
      <c r="R319" s="3"/>
      <c r="S319" s="3"/>
      <c r="T319" s="3"/>
      <c r="U319" s="3"/>
      <c r="V319" s="3"/>
      <c r="W319" s="3"/>
      <c r="X319" s="3"/>
      <c r="Y319" s="3"/>
      <c r="Z319" s="3"/>
    </row>
    <row r="320" ht="12.75" customHeight="1">
      <c r="A320" s="3"/>
      <c r="B320" s="3"/>
      <c r="C320" s="3"/>
      <c r="D320" s="109"/>
      <c r="E320" s="109"/>
      <c r="F320" s="3"/>
      <c r="G320" s="3"/>
      <c r="H320" s="109"/>
      <c r="I320" s="3"/>
      <c r="J320" s="109"/>
      <c r="K320" s="110"/>
      <c r="L320" s="3"/>
      <c r="M320" s="3"/>
      <c r="N320" s="3"/>
      <c r="O320" s="3"/>
      <c r="P320" s="3"/>
      <c r="Q320" s="3"/>
      <c r="R320" s="3"/>
      <c r="S320" s="3"/>
      <c r="T320" s="3"/>
      <c r="U320" s="3"/>
      <c r="V320" s="3"/>
      <c r="W320" s="3"/>
      <c r="X320" s="3"/>
      <c r="Y320" s="3"/>
      <c r="Z320" s="3"/>
    </row>
    <row r="321" ht="12.75" customHeight="1">
      <c r="A321" s="3"/>
      <c r="B321" s="3"/>
      <c r="C321" s="3"/>
      <c r="D321" s="109"/>
      <c r="E321" s="109"/>
      <c r="F321" s="3"/>
      <c r="G321" s="3"/>
      <c r="H321" s="109"/>
      <c r="I321" s="3"/>
      <c r="J321" s="109"/>
      <c r="K321" s="110"/>
      <c r="L321" s="3"/>
      <c r="M321" s="3"/>
      <c r="N321" s="3"/>
      <c r="O321" s="3"/>
      <c r="P321" s="3"/>
      <c r="Q321" s="3"/>
      <c r="R321" s="3"/>
      <c r="S321" s="3"/>
      <c r="T321" s="3"/>
      <c r="U321" s="3"/>
      <c r="V321" s="3"/>
      <c r="W321" s="3"/>
      <c r="X321" s="3"/>
      <c r="Y321" s="3"/>
      <c r="Z321" s="3"/>
    </row>
    <row r="322" ht="12.75" customHeight="1">
      <c r="A322" s="3"/>
      <c r="B322" s="3"/>
      <c r="C322" s="3"/>
      <c r="D322" s="109"/>
      <c r="E322" s="109"/>
      <c r="F322" s="3"/>
      <c r="G322" s="3"/>
      <c r="H322" s="109"/>
      <c r="I322" s="3"/>
      <c r="J322" s="109"/>
      <c r="K322" s="110"/>
      <c r="L322" s="3"/>
      <c r="M322" s="3"/>
      <c r="N322" s="3"/>
      <c r="O322" s="3"/>
      <c r="P322" s="3"/>
      <c r="Q322" s="3"/>
      <c r="R322" s="3"/>
      <c r="S322" s="3"/>
      <c r="T322" s="3"/>
      <c r="U322" s="3"/>
      <c r="V322" s="3"/>
      <c r="W322" s="3"/>
      <c r="X322" s="3"/>
      <c r="Y322" s="3"/>
      <c r="Z322" s="3"/>
    </row>
    <row r="323" ht="12.75" customHeight="1">
      <c r="A323" s="3"/>
      <c r="B323" s="3"/>
      <c r="C323" s="3"/>
      <c r="D323" s="109"/>
      <c r="E323" s="109"/>
      <c r="F323" s="3"/>
      <c r="G323" s="3"/>
      <c r="H323" s="109"/>
      <c r="I323" s="3"/>
      <c r="J323" s="109"/>
      <c r="K323" s="110"/>
      <c r="L323" s="3"/>
      <c r="M323" s="3"/>
      <c r="N323" s="3"/>
      <c r="O323" s="3"/>
      <c r="P323" s="3"/>
      <c r="Q323" s="3"/>
      <c r="R323" s="3"/>
      <c r="S323" s="3"/>
      <c r="T323" s="3"/>
      <c r="U323" s="3"/>
      <c r="V323" s="3"/>
      <c r="W323" s="3"/>
      <c r="X323" s="3"/>
      <c r="Y323" s="3"/>
      <c r="Z323" s="3"/>
    </row>
    <row r="324" ht="12.75" customHeight="1">
      <c r="A324" s="3"/>
      <c r="B324" s="3"/>
      <c r="C324" s="3"/>
      <c r="D324" s="109"/>
      <c r="E324" s="109"/>
      <c r="F324" s="3"/>
      <c r="G324" s="3"/>
      <c r="H324" s="109"/>
      <c r="I324" s="3"/>
      <c r="J324" s="109"/>
      <c r="K324" s="110"/>
      <c r="L324" s="3"/>
      <c r="M324" s="3"/>
      <c r="N324" s="3"/>
      <c r="O324" s="3"/>
      <c r="P324" s="3"/>
      <c r="Q324" s="3"/>
      <c r="R324" s="3"/>
      <c r="S324" s="3"/>
      <c r="T324" s="3"/>
      <c r="U324" s="3"/>
      <c r="V324" s="3"/>
      <c r="W324" s="3"/>
      <c r="X324" s="3"/>
      <c r="Y324" s="3"/>
      <c r="Z324" s="3"/>
    </row>
    <row r="325" ht="12.75" customHeight="1">
      <c r="A325" s="3"/>
      <c r="B325" s="3"/>
      <c r="C325" s="3"/>
      <c r="D325" s="109"/>
      <c r="E325" s="109"/>
      <c r="F325" s="3"/>
      <c r="G325" s="3"/>
      <c r="H325" s="109"/>
      <c r="I325" s="3"/>
      <c r="J325" s="109"/>
      <c r="K325" s="110"/>
      <c r="L325" s="3"/>
      <c r="M325" s="3"/>
      <c r="N325" s="3"/>
      <c r="O325" s="3"/>
      <c r="P325" s="3"/>
      <c r="Q325" s="3"/>
      <c r="R325" s="3"/>
      <c r="S325" s="3"/>
      <c r="T325" s="3"/>
      <c r="U325" s="3"/>
      <c r="V325" s="3"/>
      <c r="W325" s="3"/>
      <c r="X325" s="3"/>
      <c r="Y325" s="3"/>
      <c r="Z325" s="3"/>
    </row>
    <row r="326" ht="12.75" customHeight="1">
      <c r="A326" s="3"/>
      <c r="B326" s="3"/>
      <c r="C326" s="3"/>
      <c r="D326" s="109"/>
      <c r="E326" s="109"/>
      <c r="F326" s="3"/>
      <c r="G326" s="3"/>
      <c r="H326" s="109"/>
      <c r="I326" s="3"/>
      <c r="J326" s="109"/>
      <c r="K326" s="110"/>
      <c r="L326" s="3"/>
      <c r="M326" s="3"/>
      <c r="N326" s="3"/>
      <c r="O326" s="3"/>
      <c r="P326" s="3"/>
      <c r="Q326" s="3"/>
      <c r="R326" s="3"/>
      <c r="S326" s="3"/>
      <c r="T326" s="3"/>
      <c r="U326" s="3"/>
      <c r="V326" s="3"/>
      <c r="W326" s="3"/>
      <c r="X326" s="3"/>
      <c r="Y326" s="3"/>
      <c r="Z326" s="3"/>
    </row>
    <row r="327" ht="12.75" customHeight="1">
      <c r="A327" s="3"/>
      <c r="B327" s="3"/>
      <c r="C327" s="3"/>
      <c r="D327" s="109"/>
      <c r="E327" s="109"/>
      <c r="F327" s="3"/>
      <c r="G327" s="3"/>
      <c r="H327" s="109"/>
      <c r="I327" s="3"/>
      <c r="J327" s="109"/>
      <c r="K327" s="110"/>
      <c r="L327" s="3"/>
      <c r="M327" s="3"/>
      <c r="N327" s="3"/>
      <c r="O327" s="3"/>
      <c r="P327" s="3"/>
      <c r="Q327" s="3"/>
      <c r="R327" s="3"/>
      <c r="S327" s="3"/>
      <c r="T327" s="3"/>
      <c r="U327" s="3"/>
      <c r="V327" s="3"/>
      <c r="W327" s="3"/>
      <c r="X327" s="3"/>
      <c r="Y327" s="3"/>
      <c r="Z327" s="3"/>
    </row>
    <row r="328" ht="12.75" customHeight="1">
      <c r="A328" s="3"/>
      <c r="B328" s="3"/>
      <c r="C328" s="3"/>
      <c r="D328" s="109"/>
      <c r="E328" s="109"/>
      <c r="F328" s="3"/>
      <c r="G328" s="3"/>
      <c r="H328" s="109"/>
      <c r="I328" s="3"/>
      <c r="J328" s="109"/>
      <c r="K328" s="110"/>
      <c r="L328" s="3"/>
      <c r="M328" s="3"/>
      <c r="N328" s="3"/>
      <c r="O328" s="3"/>
      <c r="P328" s="3"/>
      <c r="Q328" s="3"/>
      <c r="R328" s="3"/>
      <c r="S328" s="3"/>
      <c r="T328" s="3"/>
      <c r="U328" s="3"/>
      <c r="V328" s="3"/>
      <c r="W328" s="3"/>
      <c r="X328" s="3"/>
      <c r="Y328" s="3"/>
      <c r="Z328" s="3"/>
    </row>
    <row r="329" ht="12.75" customHeight="1">
      <c r="A329" s="3"/>
      <c r="B329" s="3"/>
      <c r="C329" s="3"/>
      <c r="D329" s="109"/>
      <c r="E329" s="109"/>
      <c r="F329" s="3"/>
      <c r="G329" s="3"/>
      <c r="H329" s="109"/>
      <c r="I329" s="3"/>
      <c r="J329" s="109"/>
      <c r="K329" s="110"/>
      <c r="L329" s="3"/>
      <c r="M329" s="3"/>
      <c r="N329" s="3"/>
      <c r="O329" s="3"/>
      <c r="P329" s="3"/>
      <c r="Q329" s="3"/>
      <c r="R329" s="3"/>
      <c r="S329" s="3"/>
      <c r="T329" s="3"/>
      <c r="U329" s="3"/>
      <c r="V329" s="3"/>
      <c r="W329" s="3"/>
      <c r="X329" s="3"/>
      <c r="Y329" s="3"/>
      <c r="Z329" s="3"/>
    </row>
    <row r="330" ht="12.75" customHeight="1">
      <c r="A330" s="3"/>
      <c r="B330" s="3"/>
      <c r="C330" s="3"/>
      <c r="D330" s="109"/>
      <c r="E330" s="109"/>
      <c r="F330" s="3"/>
      <c r="G330" s="3"/>
      <c r="H330" s="109"/>
      <c r="I330" s="3"/>
      <c r="J330" s="109"/>
      <c r="K330" s="110"/>
      <c r="L330" s="3"/>
      <c r="M330" s="3"/>
      <c r="N330" s="3"/>
      <c r="O330" s="3"/>
      <c r="P330" s="3"/>
      <c r="Q330" s="3"/>
      <c r="R330" s="3"/>
      <c r="S330" s="3"/>
      <c r="T330" s="3"/>
      <c r="U330" s="3"/>
      <c r="V330" s="3"/>
      <c r="W330" s="3"/>
      <c r="X330" s="3"/>
      <c r="Y330" s="3"/>
      <c r="Z330" s="3"/>
    </row>
    <row r="331" ht="12.75" customHeight="1">
      <c r="A331" s="3"/>
      <c r="B331" s="3"/>
      <c r="C331" s="3"/>
      <c r="D331" s="109"/>
      <c r="E331" s="109"/>
      <c r="F331" s="3"/>
      <c r="G331" s="3"/>
      <c r="H331" s="109"/>
      <c r="I331" s="3"/>
      <c r="J331" s="109"/>
      <c r="K331" s="110"/>
      <c r="L331" s="3"/>
      <c r="M331" s="3"/>
      <c r="N331" s="3"/>
      <c r="O331" s="3"/>
      <c r="P331" s="3"/>
      <c r="Q331" s="3"/>
      <c r="R331" s="3"/>
      <c r="S331" s="3"/>
      <c r="T331" s="3"/>
      <c r="U331" s="3"/>
      <c r="V331" s="3"/>
      <c r="W331" s="3"/>
      <c r="X331" s="3"/>
      <c r="Y331" s="3"/>
      <c r="Z331" s="3"/>
    </row>
    <row r="332" ht="12.75" customHeight="1">
      <c r="A332" s="3"/>
      <c r="B332" s="3"/>
      <c r="C332" s="3"/>
      <c r="D332" s="109"/>
      <c r="E332" s="109"/>
      <c r="F332" s="3"/>
      <c r="G332" s="3"/>
      <c r="H332" s="109"/>
      <c r="I332" s="3"/>
      <c r="J332" s="109"/>
      <c r="K332" s="110"/>
      <c r="L332" s="3"/>
      <c r="M332" s="3"/>
      <c r="N332" s="3"/>
      <c r="O332" s="3"/>
      <c r="P332" s="3"/>
      <c r="Q332" s="3"/>
      <c r="R332" s="3"/>
      <c r="S332" s="3"/>
      <c r="T332" s="3"/>
      <c r="U332" s="3"/>
      <c r="V332" s="3"/>
      <c r="W332" s="3"/>
      <c r="X332" s="3"/>
      <c r="Y332" s="3"/>
      <c r="Z332" s="3"/>
    </row>
    <row r="333" ht="12.75" customHeight="1">
      <c r="A333" s="3"/>
      <c r="B333" s="3"/>
      <c r="C333" s="3"/>
      <c r="D333" s="109"/>
      <c r="E333" s="109"/>
      <c r="F333" s="3"/>
      <c r="G333" s="3"/>
      <c r="H333" s="109"/>
      <c r="I333" s="3"/>
      <c r="J333" s="109"/>
      <c r="K333" s="110"/>
      <c r="L333" s="3"/>
      <c r="M333" s="3"/>
      <c r="N333" s="3"/>
      <c r="O333" s="3"/>
      <c r="P333" s="3"/>
      <c r="Q333" s="3"/>
      <c r="R333" s="3"/>
      <c r="S333" s="3"/>
      <c r="T333" s="3"/>
      <c r="U333" s="3"/>
      <c r="V333" s="3"/>
      <c r="W333" s="3"/>
      <c r="X333" s="3"/>
      <c r="Y333" s="3"/>
      <c r="Z333" s="3"/>
    </row>
    <row r="334" ht="12.75" customHeight="1">
      <c r="A334" s="3"/>
      <c r="B334" s="3"/>
      <c r="C334" s="3"/>
      <c r="D334" s="109"/>
      <c r="E334" s="109"/>
      <c r="F334" s="3"/>
      <c r="G334" s="3"/>
      <c r="H334" s="109"/>
      <c r="I334" s="3"/>
      <c r="J334" s="109"/>
      <c r="K334" s="110"/>
      <c r="L334" s="3"/>
      <c r="M334" s="3"/>
      <c r="N334" s="3"/>
      <c r="O334" s="3"/>
      <c r="P334" s="3"/>
      <c r="Q334" s="3"/>
      <c r="R334" s="3"/>
      <c r="S334" s="3"/>
      <c r="T334" s="3"/>
      <c r="U334" s="3"/>
      <c r="V334" s="3"/>
      <c r="W334" s="3"/>
      <c r="X334" s="3"/>
      <c r="Y334" s="3"/>
      <c r="Z334" s="3"/>
    </row>
    <row r="335" ht="12.75" customHeight="1">
      <c r="A335" s="3"/>
      <c r="B335" s="3"/>
      <c r="C335" s="3"/>
      <c r="D335" s="109"/>
      <c r="E335" s="109"/>
      <c r="F335" s="3"/>
      <c r="G335" s="3"/>
      <c r="H335" s="109"/>
      <c r="I335" s="3"/>
      <c r="J335" s="109"/>
      <c r="K335" s="110"/>
      <c r="L335" s="3"/>
      <c r="M335" s="3"/>
      <c r="N335" s="3"/>
      <c r="O335" s="3"/>
      <c r="P335" s="3"/>
      <c r="Q335" s="3"/>
      <c r="R335" s="3"/>
      <c r="S335" s="3"/>
      <c r="T335" s="3"/>
      <c r="U335" s="3"/>
      <c r="V335" s="3"/>
      <c r="W335" s="3"/>
      <c r="X335" s="3"/>
      <c r="Y335" s="3"/>
      <c r="Z335" s="3"/>
    </row>
    <row r="336" ht="12.75" customHeight="1">
      <c r="A336" s="3"/>
      <c r="B336" s="3"/>
      <c r="C336" s="3"/>
      <c r="D336" s="109"/>
      <c r="E336" s="109"/>
      <c r="F336" s="3"/>
      <c r="G336" s="3"/>
      <c r="H336" s="109"/>
      <c r="I336" s="3"/>
      <c r="J336" s="109"/>
      <c r="K336" s="110"/>
      <c r="L336" s="3"/>
      <c r="M336" s="3"/>
      <c r="N336" s="3"/>
      <c r="O336" s="3"/>
      <c r="P336" s="3"/>
      <c r="Q336" s="3"/>
      <c r="R336" s="3"/>
      <c r="S336" s="3"/>
      <c r="T336" s="3"/>
      <c r="U336" s="3"/>
      <c r="V336" s="3"/>
      <c r="W336" s="3"/>
      <c r="X336" s="3"/>
      <c r="Y336" s="3"/>
      <c r="Z336" s="3"/>
    </row>
    <row r="337" ht="12.75" customHeight="1">
      <c r="A337" s="3"/>
      <c r="B337" s="3"/>
      <c r="C337" s="3"/>
      <c r="D337" s="109"/>
      <c r="E337" s="109"/>
      <c r="F337" s="3"/>
      <c r="G337" s="3"/>
      <c r="H337" s="109"/>
      <c r="I337" s="3"/>
      <c r="J337" s="109"/>
      <c r="K337" s="110"/>
      <c r="L337" s="3"/>
      <c r="M337" s="3"/>
      <c r="N337" s="3"/>
      <c r="O337" s="3"/>
      <c r="P337" s="3"/>
      <c r="Q337" s="3"/>
      <c r="R337" s="3"/>
      <c r="S337" s="3"/>
      <c r="T337" s="3"/>
      <c r="U337" s="3"/>
      <c r="V337" s="3"/>
      <c r="W337" s="3"/>
      <c r="X337" s="3"/>
      <c r="Y337" s="3"/>
      <c r="Z337" s="3"/>
    </row>
    <row r="338" ht="12.75" customHeight="1">
      <c r="A338" s="3"/>
      <c r="B338" s="3"/>
      <c r="C338" s="3"/>
      <c r="D338" s="109"/>
      <c r="E338" s="109"/>
      <c r="F338" s="3"/>
      <c r="G338" s="3"/>
      <c r="H338" s="109"/>
      <c r="I338" s="3"/>
      <c r="J338" s="109"/>
      <c r="K338" s="110"/>
      <c r="L338" s="3"/>
      <c r="M338" s="3"/>
      <c r="N338" s="3"/>
      <c r="O338" s="3"/>
      <c r="P338" s="3"/>
      <c r="Q338" s="3"/>
      <c r="R338" s="3"/>
      <c r="S338" s="3"/>
      <c r="T338" s="3"/>
      <c r="U338" s="3"/>
      <c r="V338" s="3"/>
      <c r="W338" s="3"/>
      <c r="X338" s="3"/>
      <c r="Y338" s="3"/>
      <c r="Z338" s="3"/>
    </row>
    <row r="339" ht="12.75" customHeight="1">
      <c r="A339" s="3"/>
      <c r="B339" s="3"/>
      <c r="C339" s="3"/>
      <c r="D339" s="109"/>
      <c r="E339" s="109"/>
      <c r="F339" s="3"/>
      <c r="G339" s="3"/>
      <c r="H339" s="109"/>
      <c r="I339" s="3"/>
      <c r="J339" s="109"/>
      <c r="K339" s="110"/>
      <c r="L339" s="3"/>
      <c r="M339" s="3"/>
      <c r="N339" s="3"/>
      <c r="O339" s="3"/>
      <c r="P339" s="3"/>
      <c r="Q339" s="3"/>
      <c r="R339" s="3"/>
      <c r="S339" s="3"/>
      <c r="T339" s="3"/>
      <c r="U339" s="3"/>
      <c r="V339" s="3"/>
      <c r="W339" s="3"/>
      <c r="X339" s="3"/>
      <c r="Y339" s="3"/>
      <c r="Z339" s="3"/>
    </row>
    <row r="340" ht="12.75" customHeight="1">
      <c r="A340" s="3"/>
      <c r="B340" s="3"/>
      <c r="C340" s="3"/>
      <c r="D340" s="109"/>
      <c r="E340" s="109"/>
      <c r="F340" s="3"/>
      <c r="G340" s="3"/>
      <c r="H340" s="109"/>
      <c r="I340" s="3"/>
      <c r="J340" s="109"/>
      <c r="K340" s="110"/>
      <c r="L340" s="3"/>
      <c r="M340" s="3"/>
      <c r="N340" s="3"/>
      <c r="O340" s="3"/>
      <c r="P340" s="3"/>
      <c r="Q340" s="3"/>
      <c r="R340" s="3"/>
      <c r="S340" s="3"/>
      <c r="T340" s="3"/>
      <c r="U340" s="3"/>
      <c r="V340" s="3"/>
      <c r="W340" s="3"/>
      <c r="X340" s="3"/>
      <c r="Y340" s="3"/>
      <c r="Z340" s="3"/>
    </row>
    <row r="341" ht="12.75" customHeight="1">
      <c r="A341" s="3"/>
      <c r="B341" s="3"/>
      <c r="C341" s="3"/>
      <c r="D341" s="109"/>
      <c r="E341" s="109"/>
      <c r="F341" s="3"/>
      <c r="G341" s="3"/>
      <c r="H341" s="109"/>
      <c r="I341" s="3"/>
      <c r="J341" s="109"/>
      <c r="K341" s="110"/>
      <c r="L341" s="3"/>
      <c r="M341" s="3"/>
      <c r="N341" s="3"/>
      <c r="O341" s="3"/>
      <c r="P341" s="3"/>
      <c r="Q341" s="3"/>
      <c r="R341" s="3"/>
      <c r="S341" s="3"/>
      <c r="T341" s="3"/>
      <c r="U341" s="3"/>
      <c r="V341" s="3"/>
      <c r="W341" s="3"/>
      <c r="X341" s="3"/>
      <c r="Y341" s="3"/>
      <c r="Z341" s="3"/>
    </row>
    <row r="342" ht="12.75" customHeight="1">
      <c r="A342" s="3"/>
      <c r="B342" s="3"/>
      <c r="C342" s="3"/>
      <c r="D342" s="109"/>
      <c r="E342" s="109"/>
      <c r="F342" s="3"/>
      <c r="G342" s="3"/>
      <c r="H342" s="109"/>
      <c r="I342" s="3"/>
      <c r="J342" s="109"/>
      <c r="K342" s="110"/>
      <c r="L342" s="3"/>
      <c r="M342" s="3"/>
      <c r="N342" s="3"/>
      <c r="O342" s="3"/>
      <c r="P342" s="3"/>
      <c r="Q342" s="3"/>
      <c r="R342" s="3"/>
      <c r="S342" s="3"/>
      <c r="T342" s="3"/>
      <c r="U342" s="3"/>
      <c r="V342" s="3"/>
      <c r="W342" s="3"/>
      <c r="X342" s="3"/>
      <c r="Y342" s="3"/>
      <c r="Z342" s="3"/>
    </row>
    <row r="343" ht="12.75" customHeight="1">
      <c r="A343" s="3"/>
      <c r="B343" s="3"/>
      <c r="C343" s="3"/>
      <c r="D343" s="109"/>
      <c r="E343" s="109"/>
      <c r="F343" s="3"/>
      <c r="G343" s="3"/>
      <c r="H343" s="109"/>
      <c r="I343" s="3"/>
      <c r="J343" s="109"/>
      <c r="K343" s="110"/>
      <c r="L343" s="3"/>
      <c r="M343" s="3"/>
      <c r="N343" s="3"/>
      <c r="O343" s="3"/>
      <c r="P343" s="3"/>
      <c r="Q343" s="3"/>
      <c r="R343" s="3"/>
      <c r="S343" s="3"/>
      <c r="T343" s="3"/>
      <c r="U343" s="3"/>
      <c r="V343" s="3"/>
      <c r="W343" s="3"/>
      <c r="X343" s="3"/>
      <c r="Y343" s="3"/>
      <c r="Z343" s="3"/>
    </row>
    <row r="344" ht="12.75" customHeight="1">
      <c r="A344" s="3"/>
      <c r="B344" s="3"/>
      <c r="C344" s="3"/>
      <c r="D344" s="109"/>
      <c r="E344" s="109"/>
      <c r="F344" s="3"/>
      <c r="G344" s="3"/>
      <c r="H344" s="109"/>
      <c r="I344" s="3"/>
      <c r="J344" s="109"/>
      <c r="K344" s="110"/>
      <c r="L344" s="3"/>
      <c r="M344" s="3"/>
      <c r="N344" s="3"/>
      <c r="O344" s="3"/>
      <c r="P344" s="3"/>
      <c r="Q344" s="3"/>
      <c r="R344" s="3"/>
      <c r="S344" s="3"/>
      <c r="T344" s="3"/>
      <c r="U344" s="3"/>
      <c r="V344" s="3"/>
      <c r="W344" s="3"/>
      <c r="X344" s="3"/>
      <c r="Y344" s="3"/>
      <c r="Z344" s="3"/>
    </row>
    <row r="345" ht="12.75" customHeight="1">
      <c r="A345" s="3"/>
      <c r="B345" s="3"/>
      <c r="C345" s="3"/>
      <c r="D345" s="109"/>
      <c r="E345" s="109"/>
      <c r="F345" s="3"/>
      <c r="G345" s="3"/>
      <c r="H345" s="109"/>
      <c r="I345" s="3"/>
      <c r="J345" s="109"/>
      <c r="K345" s="110"/>
      <c r="L345" s="3"/>
      <c r="M345" s="3"/>
      <c r="N345" s="3"/>
      <c r="O345" s="3"/>
      <c r="P345" s="3"/>
      <c r="Q345" s="3"/>
      <c r="R345" s="3"/>
      <c r="S345" s="3"/>
      <c r="T345" s="3"/>
      <c r="U345" s="3"/>
      <c r="V345" s="3"/>
      <c r="W345" s="3"/>
      <c r="X345" s="3"/>
      <c r="Y345" s="3"/>
      <c r="Z345" s="3"/>
    </row>
    <row r="346" ht="12.75" customHeight="1">
      <c r="A346" s="3"/>
      <c r="B346" s="3"/>
      <c r="C346" s="3"/>
      <c r="D346" s="109"/>
      <c r="E346" s="109"/>
      <c r="F346" s="3"/>
      <c r="G346" s="3"/>
      <c r="H346" s="109"/>
      <c r="I346" s="3"/>
      <c r="J346" s="109"/>
      <c r="K346" s="110"/>
      <c r="L346" s="3"/>
      <c r="M346" s="3"/>
      <c r="N346" s="3"/>
      <c r="O346" s="3"/>
      <c r="P346" s="3"/>
      <c r="Q346" s="3"/>
      <c r="R346" s="3"/>
      <c r="S346" s="3"/>
      <c r="T346" s="3"/>
      <c r="U346" s="3"/>
      <c r="V346" s="3"/>
      <c r="W346" s="3"/>
      <c r="X346" s="3"/>
      <c r="Y346" s="3"/>
      <c r="Z346" s="3"/>
    </row>
    <row r="347" ht="12.75" customHeight="1">
      <c r="A347" s="3"/>
      <c r="B347" s="3"/>
      <c r="C347" s="3"/>
      <c r="D347" s="109"/>
      <c r="E347" s="109"/>
      <c r="F347" s="3"/>
      <c r="G347" s="3"/>
      <c r="H347" s="109"/>
      <c r="I347" s="3"/>
      <c r="J347" s="109"/>
      <c r="K347" s="110"/>
      <c r="L347" s="3"/>
      <c r="M347" s="3"/>
      <c r="N347" s="3"/>
      <c r="O347" s="3"/>
      <c r="P347" s="3"/>
      <c r="Q347" s="3"/>
      <c r="R347" s="3"/>
      <c r="S347" s="3"/>
      <c r="T347" s="3"/>
      <c r="U347" s="3"/>
      <c r="V347" s="3"/>
      <c r="W347" s="3"/>
      <c r="X347" s="3"/>
      <c r="Y347" s="3"/>
      <c r="Z347" s="3"/>
    </row>
    <row r="348" ht="12.75" customHeight="1">
      <c r="A348" s="3"/>
      <c r="B348" s="3"/>
      <c r="C348" s="3"/>
      <c r="D348" s="109"/>
      <c r="E348" s="109"/>
      <c r="F348" s="3"/>
      <c r="G348" s="3"/>
      <c r="H348" s="109"/>
      <c r="I348" s="3"/>
      <c r="J348" s="109"/>
      <c r="K348" s="110"/>
      <c r="L348" s="3"/>
      <c r="M348" s="3"/>
      <c r="N348" s="3"/>
      <c r="O348" s="3"/>
      <c r="P348" s="3"/>
      <c r="Q348" s="3"/>
      <c r="R348" s="3"/>
      <c r="S348" s="3"/>
      <c r="T348" s="3"/>
      <c r="U348" s="3"/>
      <c r="V348" s="3"/>
      <c r="W348" s="3"/>
      <c r="X348" s="3"/>
      <c r="Y348" s="3"/>
      <c r="Z348" s="3"/>
    </row>
    <row r="349" ht="12.75" customHeight="1">
      <c r="A349" s="3"/>
      <c r="B349" s="3"/>
      <c r="C349" s="3"/>
      <c r="D349" s="109"/>
      <c r="E349" s="109"/>
      <c r="F349" s="3"/>
      <c r="G349" s="3"/>
      <c r="H349" s="109"/>
      <c r="I349" s="3"/>
      <c r="J349" s="109"/>
      <c r="K349" s="110"/>
      <c r="L349" s="3"/>
      <c r="M349" s="3"/>
      <c r="N349" s="3"/>
      <c r="O349" s="3"/>
      <c r="P349" s="3"/>
      <c r="Q349" s="3"/>
      <c r="R349" s="3"/>
      <c r="S349" s="3"/>
      <c r="T349" s="3"/>
      <c r="U349" s="3"/>
      <c r="V349" s="3"/>
      <c r="W349" s="3"/>
      <c r="X349" s="3"/>
      <c r="Y349" s="3"/>
      <c r="Z349" s="3"/>
    </row>
    <row r="350" ht="12.75" customHeight="1">
      <c r="A350" s="3"/>
      <c r="B350" s="3"/>
      <c r="C350" s="3"/>
      <c r="D350" s="109"/>
      <c r="E350" s="109"/>
      <c r="F350" s="3"/>
      <c r="G350" s="3"/>
      <c r="H350" s="109"/>
      <c r="I350" s="3"/>
      <c r="J350" s="109"/>
      <c r="K350" s="110"/>
      <c r="L350" s="3"/>
      <c r="M350" s="3"/>
      <c r="N350" s="3"/>
      <c r="O350" s="3"/>
      <c r="P350" s="3"/>
      <c r="Q350" s="3"/>
      <c r="R350" s="3"/>
      <c r="S350" s="3"/>
      <c r="T350" s="3"/>
      <c r="U350" s="3"/>
      <c r="V350" s="3"/>
      <c r="W350" s="3"/>
      <c r="X350" s="3"/>
      <c r="Y350" s="3"/>
      <c r="Z350" s="3"/>
    </row>
    <row r="351" ht="12.75" customHeight="1">
      <c r="A351" s="3"/>
      <c r="B351" s="3"/>
      <c r="C351" s="3"/>
      <c r="D351" s="109"/>
      <c r="E351" s="109"/>
      <c r="F351" s="3"/>
      <c r="G351" s="3"/>
      <c r="H351" s="109"/>
      <c r="I351" s="3"/>
      <c r="J351" s="109"/>
      <c r="K351" s="110"/>
      <c r="L351" s="3"/>
      <c r="M351" s="3"/>
      <c r="N351" s="3"/>
      <c r="O351" s="3"/>
      <c r="P351" s="3"/>
      <c r="Q351" s="3"/>
      <c r="R351" s="3"/>
      <c r="S351" s="3"/>
      <c r="T351" s="3"/>
      <c r="U351" s="3"/>
      <c r="V351" s="3"/>
      <c r="W351" s="3"/>
      <c r="X351" s="3"/>
      <c r="Y351" s="3"/>
      <c r="Z351" s="3"/>
    </row>
    <row r="352" ht="12.75" customHeight="1">
      <c r="A352" s="3"/>
      <c r="B352" s="3"/>
      <c r="C352" s="3"/>
      <c r="D352" s="109"/>
      <c r="E352" s="109"/>
      <c r="F352" s="3"/>
      <c r="G352" s="3"/>
      <c r="H352" s="109"/>
      <c r="I352" s="3"/>
      <c r="J352" s="109"/>
      <c r="K352" s="110"/>
      <c r="L352" s="3"/>
      <c r="M352" s="3"/>
      <c r="N352" s="3"/>
      <c r="O352" s="3"/>
      <c r="P352" s="3"/>
      <c r="Q352" s="3"/>
      <c r="R352" s="3"/>
      <c r="S352" s="3"/>
      <c r="T352" s="3"/>
      <c r="U352" s="3"/>
      <c r="V352" s="3"/>
      <c r="W352" s="3"/>
      <c r="X352" s="3"/>
      <c r="Y352" s="3"/>
      <c r="Z352" s="3"/>
    </row>
    <row r="353" ht="12.75" customHeight="1">
      <c r="A353" s="3"/>
      <c r="B353" s="3"/>
      <c r="C353" s="3"/>
      <c r="D353" s="109"/>
      <c r="E353" s="109"/>
      <c r="F353" s="3"/>
      <c r="G353" s="3"/>
      <c r="H353" s="109"/>
      <c r="I353" s="3"/>
      <c r="J353" s="109"/>
      <c r="K353" s="110"/>
      <c r="L353" s="3"/>
      <c r="M353" s="3"/>
      <c r="N353" s="3"/>
      <c r="O353" s="3"/>
      <c r="P353" s="3"/>
      <c r="Q353" s="3"/>
      <c r="R353" s="3"/>
      <c r="S353" s="3"/>
      <c r="T353" s="3"/>
      <c r="U353" s="3"/>
      <c r="V353" s="3"/>
      <c r="W353" s="3"/>
      <c r="X353" s="3"/>
      <c r="Y353" s="3"/>
      <c r="Z353" s="3"/>
    </row>
    <row r="354" ht="12.75" customHeight="1">
      <c r="A354" s="3"/>
      <c r="B354" s="3"/>
      <c r="C354" s="3"/>
      <c r="D354" s="109"/>
      <c r="E354" s="109"/>
      <c r="F354" s="3"/>
      <c r="G354" s="3"/>
      <c r="H354" s="109"/>
      <c r="I354" s="3"/>
      <c r="J354" s="109"/>
      <c r="K354" s="110"/>
      <c r="L354" s="3"/>
      <c r="M354" s="3"/>
      <c r="N354" s="3"/>
      <c r="O354" s="3"/>
      <c r="P354" s="3"/>
      <c r="Q354" s="3"/>
      <c r="R354" s="3"/>
      <c r="S354" s="3"/>
      <c r="T354" s="3"/>
      <c r="U354" s="3"/>
      <c r="V354" s="3"/>
      <c r="W354" s="3"/>
      <c r="X354" s="3"/>
      <c r="Y354" s="3"/>
      <c r="Z354" s="3"/>
    </row>
    <row r="355" ht="12.75" customHeight="1">
      <c r="A355" s="3"/>
      <c r="B355" s="3"/>
      <c r="C355" s="3"/>
      <c r="D355" s="109"/>
      <c r="E355" s="109"/>
      <c r="F355" s="3"/>
      <c r="G355" s="3"/>
      <c r="H355" s="109"/>
      <c r="I355" s="3"/>
      <c r="J355" s="109"/>
      <c r="K355" s="110"/>
      <c r="L355" s="3"/>
      <c r="M355" s="3"/>
      <c r="N355" s="3"/>
      <c r="O355" s="3"/>
      <c r="P355" s="3"/>
      <c r="Q355" s="3"/>
      <c r="R355" s="3"/>
      <c r="S355" s="3"/>
      <c r="T355" s="3"/>
      <c r="U355" s="3"/>
      <c r="V355" s="3"/>
      <c r="W355" s="3"/>
      <c r="X355" s="3"/>
      <c r="Y355" s="3"/>
      <c r="Z355" s="3"/>
    </row>
    <row r="356" ht="12.75" customHeight="1">
      <c r="A356" s="3"/>
      <c r="B356" s="3"/>
      <c r="C356" s="3"/>
      <c r="D356" s="109"/>
      <c r="E356" s="109"/>
      <c r="F356" s="3"/>
      <c r="G356" s="3"/>
      <c r="H356" s="109"/>
      <c r="I356" s="3"/>
      <c r="J356" s="109"/>
      <c r="K356" s="110"/>
      <c r="L356" s="3"/>
      <c r="M356" s="3"/>
      <c r="N356" s="3"/>
      <c r="O356" s="3"/>
      <c r="P356" s="3"/>
      <c r="Q356" s="3"/>
      <c r="R356" s="3"/>
      <c r="S356" s="3"/>
      <c r="T356" s="3"/>
      <c r="U356" s="3"/>
      <c r="V356" s="3"/>
      <c r="W356" s="3"/>
      <c r="X356" s="3"/>
      <c r="Y356" s="3"/>
      <c r="Z356" s="3"/>
    </row>
    <row r="357" ht="12.75" customHeight="1">
      <c r="A357" s="3"/>
      <c r="B357" s="3"/>
      <c r="C357" s="3"/>
      <c r="D357" s="109"/>
      <c r="E357" s="109"/>
      <c r="F357" s="3"/>
      <c r="G357" s="3"/>
      <c r="H357" s="109"/>
      <c r="I357" s="3"/>
      <c r="J357" s="109"/>
      <c r="K357" s="110"/>
      <c r="L357" s="3"/>
      <c r="M357" s="3"/>
      <c r="N357" s="3"/>
      <c r="O357" s="3"/>
      <c r="P357" s="3"/>
      <c r="Q357" s="3"/>
      <c r="R357" s="3"/>
      <c r="S357" s="3"/>
      <c r="T357" s="3"/>
      <c r="U357" s="3"/>
      <c r="V357" s="3"/>
      <c r="W357" s="3"/>
      <c r="X357" s="3"/>
      <c r="Y357" s="3"/>
      <c r="Z357" s="3"/>
    </row>
    <row r="358" ht="12.75" customHeight="1">
      <c r="A358" s="3"/>
      <c r="B358" s="3"/>
      <c r="C358" s="3"/>
      <c r="D358" s="109"/>
      <c r="E358" s="109"/>
      <c r="F358" s="3"/>
      <c r="G358" s="3"/>
      <c r="H358" s="109"/>
      <c r="I358" s="3"/>
      <c r="J358" s="109"/>
      <c r="K358" s="110"/>
      <c r="L358" s="3"/>
      <c r="M358" s="3"/>
      <c r="N358" s="3"/>
      <c r="O358" s="3"/>
      <c r="P358" s="3"/>
      <c r="Q358" s="3"/>
      <c r="R358" s="3"/>
      <c r="S358" s="3"/>
      <c r="T358" s="3"/>
      <c r="U358" s="3"/>
      <c r="V358" s="3"/>
      <c r="W358" s="3"/>
      <c r="X358" s="3"/>
      <c r="Y358" s="3"/>
      <c r="Z358" s="3"/>
    </row>
    <row r="359" ht="12.75" customHeight="1">
      <c r="A359" s="3"/>
      <c r="B359" s="3"/>
      <c r="C359" s="3"/>
      <c r="D359" s="109"/>
      <c r="E359" s="109"/>
      <c r="F359" s="3"/>
      <c r="G359" s="3"/>
      <c r="H359" s="109"/>
      <c r="I359" s="3"/>
      <c r="J359" s="109"/>
      <c r="K359" s="110"/>
      <c r="L359" s="3"/>
      <c r="M359" s="3"/>
      <c r="N359" s="3"/>
      <c r="O359" s="3"/>
      <c r="P359" s="3"/>
      <c r="Q359" s="3"/>
      <c r="R359" s="3"/>
      <c r="S359" s="3"/>
      <c r="T359" s="3"/>
      <c r="U359" s="3"/>
      <c r="V359" s="3"/>
      <c r="W359" s="3"/>
      <c r="X359" s="3"/>
      <c r="Y359" s="3"/>
      <c r="Z359" s="3"/>
    </row>
    <row r="360" ht="12.75" customHeight="1">
      <c r="A360" s="3"/>
      <c r="B360" s="3"/>
      <c r="C360" s="3"/>
      <c r="D360" s="109"/>
      <c r="E360" s="109"/>
      <c r="F360" s="3"/>
      <c r="G360" s="3"/>
      <c r="H360" s="109"/>
      <c r="I360" s="3"/>
      <c r="J360" s="109"/>
      <c r="K360" s="110"/>
      <c r="L360" s="3"/>
      <c r="M360" s="3"/>
      <c r="N360" s="3"/>
      <c r="O360" s="3"/>
      <c r="P360" s="3"/>
      <c r="Q360" s="3"/>
      <c r="R360" s="3"/>
      <c r="S360" s="3"/>
      <c r="T360" s="3"/>
      <c r="U360" s="3"/>
      <c r="V360" s="3"/>
      <c r="W360" s="3"/>
      <c r="X360" s="3"/>
      <c r="Y360" s="3"/>
      <c r="Z360" s="3"/>
    </row>
    <row r="361" ht="12.75" customHeight="1">
      <c r="A361" s="3"/>
      <c r="B361" s="3"/>
      <c r="C361" s="3"/>
      <c r="D361" s="109"/>
      <c r="E361" s="109"/>
      <c r="F361" s="3"/>
      <c r="G361" s="3"/>
      <c r="H361" s="109"/>
      <c r="I361" s="3"/>
      <c r="J361" s="109"/>
      <c r="K361" s="110"/>
      <c r="L361" s="3"/>
      <c r="M361" s="3"/>
      <c r="N361" s="3"/>
      <c r="O361" s="3"/>
      <c r="P361" s="3"/>
      <c r="Q361" s="3"/>
      <c r="R361" s="3"/>
      <c r="S361" s="3"/>
      <c r="T361" s="3"/>
      <c r="U361" s="3"/>
      <c r="V361" s="3"/>
      <c r="W361" s="3"/>
      <c r="X361" s="3"/>
      <c r="Y361" s="3"/>
      <c r="Z361" s="3"/>
    </row>
    <row r="362" ht="12.75" customHeight="1">
      <c r="A362" s="3"/>
      <c r="B362" s="3"/>
      <c r="C362" s="3"/>
      <c r="D362" s="109"/>
      <c r="E362" s="109"/>
      <c r="F362" s="3"/>
      <c r="G362" s="3"/>
      <c r="H362" s="109"/>
      <c r="I362" s="3"/>
      <c r="J362" s="109"/>
      <c r="K362" s="110"/>
      <c r="L362" s="3"/>
      <c r="M362" s="3"/>
      <c r="N362" s="3"/>
      <c r="O362" s="3"/>
      <c r="P362" s="3"/>
      <c r="Q362" s="3"/>
      <c r="R362" s="3"/>
      <c r="S362" s="3"/>
      <c r="T362" s="3"/>
      <c r="U362" s="3"/>
      <c r="V362" s="3"/>
      <c r="W362" s="3"/>
      <c r="X362" s="3"/>
      <c r="Y362" s="3"/>
      <c r="Z362" s="3"/>
    </row>
    <row r="363" ht="12.75" customHeight="1">
      <c r="A363" s="3"/>
      <c r="B363" s="3"/>
      <c r="C363" s="3"/>
      <c r="D363" s="109"/>
      <c r="E363" s="109"/>
      <c r="F363" s="3"/>
      <c r="G363" s="3"/>
      <c r="H363" s="109"/>
      <c r="I363" s="3"/>
      <c r="J363" s="109"/>
      <c r="K363" s="110"/>
      <c r="L363" s="3"/>
      <c r="M363" s="3"/>
      <c r="N363" s="3"/>
      <c r="O363" s="3"/>
      <c r="P363" s="3"/>
      <c r="Q363" s="3"/>
      <c r="R363" s="3"/>
      <c r="S363" s="3"/>
      <c r="T363" s="3"/>
      <c r="U363" s="3"/>
      <c r="V363" s="3"/>
      <c r="W363" s="3"/>
      <c r="X363" s="3"/>
      <c r="Y363" s="3"/>
      <c r="Z363" s="3"/>
    </row>
    <row r="364" ht="12.75" customHeight="1">
      <c r="A364" s="3"/>
      <c r="B364" s="3"/>
      <c r="C364" s="3"/>
      <c r="D364" s="109"/>
      <c r="E364" s="109"/>
      <c r="F364" s="3"/>
      <c r="G364" s="3"/>
      <c r="H364" s="109"/>
      <c r="I364" s="3"/>
      <c r="J364" s="109"/>
      <c r="K364" s="110"/>
      <c r="L364" s="3"/>
      <c r="M364" s="3"/>
      <c r="N364" s="3"/>
      <c r="O364" s="3"/>
      <c r="P364" s="3"/>
      <c r="Q364" s="3"/>
      <c r="R364" s="3"/>
      <c r="S364" s="3"/>
      <c r="T364" s="3"/>
      <c r="U364" s="3"/>
      <c r="V364" s="3"/>
      <c r="W364" s="3"/>
      <c r="X364" s="3"/>
      <c r="Y364" s="3"/>
      <c r="Z364" s="3"/>
    </row>
    <row r="365" ht="12.75" customHeight="1">
      <c r="A365" s="3"/>
      <c r="B365" s="3"/>
      <c r="C365" s="3"/>
      <c r="D365" s="109"/>
      <c r="E365" s="109"/>
      <c r="F365" s="3"/>
      <c r="G365" s="3"/>
      <c r="H365" s="109"/>
      <c r="I365" s="3"/>
      <c r="J365" s="109"/>
      <c r="K365" s="110"/>
      <c r="L365" s="3"/>
      <c r="M365" s="3"/>
      <c r="N365" s="3"/>
      <c r="O365" s="3"/>
      <c r="P365" s="3"/>
      <c r="Q365" s="3"/>
      <c r="R365" s="3"/>
      <c r="S365" s="3"/>
      <c r="T365" s="3"/>
      <c r="U365" s="3"/>
      <c r="V365" s="3"/>
      <c r="W365" s="3"/>
      <c r="X365" s="3"/>
      <c r="Y365" s="3"/>
      <c r="Z365" s="3"/>
    </row>
    <row r="366" ht="12.75" customHeight="1">
      <c r="A366" s="3"/>
      <c r="B366" s="3"/>
      <c r="C366" s="3"/>
      <c r="D366" s="109"/>
      <c r="E366" s="109"/>
      <c r="F366" s="3"/>
      <c r="G366" s="3"/>
      <c r="H366" s="109"/>
      <c r="I366" s="3"/>
      <c r="J366" s="109"/>
      <c r="K366" s="110"/>
      <c r="L366" s="3"/>
      <c r="M366" s="3"/>
      <c r="N366" s="3"/>
      <c r="O366" s="3"/>
      <c r="P366" s="3"/>
      <c r="Q366" s="3"/>
      <c r="R366" s="3"/>
      <c r="S366" s="3"/>
      <c r="T366" s="3"/>
      <c r="U366" s="3"/>
      <c r="V366" s="3"/>
      <c r="W366" s="3"/>
      <c r="X366" s="3"/>
      <c r="Y366" s="3"/>
      <c r="Z366" s="3"/>
    </row>
    <row r="367" ht="12.75" customHeight="1">
      <c r="A367" s="3"/>
      <c r="B367" s="3"/>
      <c r="C367" s="3"/>
      <c r="D367" s="109"/>
      <c r="E367" s="109"/>
      <c r="F367" s="3"/>
      <c r="G367" s="3"/>
      <c r="H367" s="109"/>
      <c r="I367" s="3"/>
      <c r="J367" s="109"/>
      <c r="K367" s="110"/>
      <c r="L367" s="3"/>
      <c r="M367" s="3"/>
      <c r="N367" s="3"/>
      <c r="O367" s="3"/>
      <c r="P367" s="3"/>
      <c r="Q367" s="3"/>
      <c r="R367" s="3"/>
      <c r="S367" s="3"/>
      <c r="T367" s="3"/>
      <c r="U367" s="3"/>
      <c r="V367" s="3"/>
      <c r="W367" s="3"/>
      <c r="X367" s="3"/>
      <c r="Y367" s="3"/>
      <c r="Z367" s="3"/>
    </row>
    <row r="368" ht="12.75" customHeight="1">
      <c r="A368" s="3"/>
      <c r="B368" s="3"/>
      <c r="C368" s="3"/>
      <c r="D368" s="109"/>
      <c r="E368" s="109"/>
      <c r="F368" s="3"/>
      <c r="G368" s="3"/>
      <c r="H368" s="109"/>
      <c r="I368" s="3"/>
      <c r="J368" s="109"/>
      <c r="K368" s="110"/>
      <c r="L368" s="3"/>
      <c r="M368" s="3"/>
      <c r="N368" s="3"/>
      <c r="O368" s="3"/>
      <c r="P368" s="3"/>
      <c r="Q368" s="3"/>
      <c r="R368" s="3"/>
      <c r="S368" s="3"/>
      <c r="T368" s="3"/>
      <c r="U368" s="3"/>
      <c r="V368" s="3"/>
      <c r="W368" s="3"/>
      <c r="X368" s="3"/>
      <c r="Y368" s="3"/>
      <c r="Z368" s="3"/>
    </row>
    <row r="369" ht="12.75" customHeight="1">
      <c r="A369" s="3"/>
      <c r="B369" s="3"/>
      <c r="C369" s="3"/>
      <c r="D369" s="109"/>
      <c r="E369" s="109"/>
      <c r="F369" s="3"/>
      <c r="G369" s="3"/>
      <c r="H369" s="109"/>
      <c r="I369" s="3"/>
      <c r="J369" s="109"/>
      <c r="K369" s="110"/>
      <c r="L369" s="3"/>
      <c r="M369" s="3"/>
      <c r="N369" s="3"/>
      <c r="O369" s="3"/>
      <c r="P369" s="3"/>
      <c r="Q369" s="3"/>
      <c r="R369" s="3"/>
      <c r="S369" s="3"/>
      <c r="T369" s="3"/>
      <c r="U369" s="3"/>
      <c r="V369" s="3"/>
      <c r="W369" s="3"/>
      <c r="X369" s="3"/>
      <c r="Y369" s="3"/>
      <c r="Z369" s="3"/>
    </row>
    <row r="370" ht="12.75" customHeight="1">
      <c r="A370" s="3"/>
      <c r="B370" s="3"/>
      <c r="C370" s="3"/>
      <c r="D370" s="109"/>
      <c r="E370" s="109"/>
      <c r="F370" s="3"/>
      <c r="G370" s="3"/>
      <c r="H370" s="109"/>
      <c r="I370" s="3"/>
      <c r="J370" s="109"/>
      <c r="K370" s="110"/>
      <c r="L370" s="3"/>
      <c r="M370" s="3"/>
      <c r="N370" s="3"/>
      <c r="O370" s="3"/>
      <c r="P370" s="3"/>
      <c r="Q370" s="3"/>
      <c r="R370" s="3"/>
      <c r="S370" s="3"/>
      <c r="T370" s="3"/>
      <c r="U370" s="3"/>
      <c r="V370" s="3"/>
      <c r="W370" s="3"/>
      <c r="X370" s="3"/>
      <c r="Y370" s="3"/>
      <c r="Z370" s="3"/>
    </row>
    <row r="371" ht="12.75" customHeight="1">
      <c r="A371" s="3"/>
      <c r="B371" s="3"/>
      <c r="C371" s="3"/>
      <c r="D371" s="109"/>
      <c r="E371" s="109"/>
      <c r="F371" s="3"/>
      <c r="G371" s="3"/>
      <c r="H371" s="109"/>
      <c r="I371" s="3"/>
      <c r="J371" s="109"/>
      <c r="K371" s="110"/>
      <c r="L371" s="3"/>
      <c r="M371" s="3"/>
      <c r="N371" s="3"/>
      <c r="O371" s="3"/>
      <c r="P371" s="3"/>
      <c r="Q371" s="3"/>
      <c r="R371" s="3"/>
      <c r="S371" s="3"/>
      <c r="T371" s="3"/>
      <c r="U371" s="3"/>
      <c r="V371" s="3"/>
      <c r="W371" s="3"/>
      <c r="X371" s="3"/>
      <c r="Y371" s="3"/>
      <c r="Z371" s="3"/>
    </row>
    <row r="372" ht="12.75" customHeight="1">
      <c r="A372" s="3"/>
      <c r="B372" s="3"/>
      <c r="C372" s="3"/>
      <c r="D372" s="109"/>
      <c r="E372" s="109"/>
      <c r="F372" s="3"/>
      <c r="G372" s="3"/>
      <c r="H372" s="109"/>
      <c r="I372" s="3"/>
      <c r="J372" s="109"/>
      <c r="K372" s="110"/>
      <c r="L372" s="3"/>
      <c r="M372" s="3"/>
      <c r="N372" s="3"/>
      <c r="O372" s="3"/>
      <c r="P372" s="3"/>
      <c r="Q372" s="3"/>
      <c r="R372" s="3"/>
      <c r="S372" s="3"/>
      <c r="T372" s="3"/>
      <c r="U372" s="3"/>
      <c r="V372" s="3"/>
      <c r="W372" s="3"/>
      <c r="X372" s="3"/>
      <c r="Y372" s="3"/>
      <c r="Z372" s="3"/>
    </row>
    <row r="373" ht="12.75" customHeight="1">
      <c r="A373" s="3"/>
      <c r="B373" s="3"/>
      <c r="C373" s="3"/>
      <c r="D373" s="109"/>
      <c r="E373" s="109"/>
      <c r="F373" s="3"/>
      <c r="G373" s="3"/>
      <c r="H373" s="109"/>
      <c r="I373" s="3"/>
      <c r="J373" s="109"/>
      <c r="K373" s="110"/>
      <c r="L373" s="3"/>
      <c r="M373" s="3"/>
      <c r="N373" s="3"/>
      <c r="O373" s="3"/>
      <c r="P373" s="3"/>
      <c r="Q373" s="3"/>
      <c r="R373" s="3"/>
      <c r="S373" s="3"/>
      <c r="T373" s="3"/>
      <c r="U373" s="3"/>
      <c r="V373" s="3"/>
      <c r="W373" s="3"/>
      <c r="X373" s="3"/>
      <c r="Y373" s="3"/>
      <c r="Z373" s="3"/>
    </row>
    <row r="374" ht="12.75" customHeight="1">
      <c r="A374" s="3"/>
      <c r="B374" s="3"/>
      <c r="C374" s="3"/>
      <c r="D374" s="109"/>
      <c r="E374" s="109"/>
      <c r="F374" s="3"/>
      <c r="G374" s="3"/>
      <c r="H374" s="109"/>
      <c r="I374" s="3"/>
      <c r="J374" s="109"/>
      <c r="K374" s="110"/>
      <c r="L374" s="3"/>
      <c r="M374" s="3"/>
      <c r="N374" s="3"/>
      <c r="O374" s="3"/>
      <c r="P374" s="3"/>
      <c r="Q374" s="3"/>
      <c r="R374" s="3"/>
      <c r="S374" s="3"/>
      <c r="T374" s="3"/>
      <c r="U374" s="3"/>
      <c r="V374" s="3"/>
      <c r="W374" s="3"/>
      <c r="X374" s="3"/>
      <c r="Y374" s="3"/>
      <c r="Z374" s="3"/>
    </row>
    <row r="375" ht="12.75" customHeight="1">
      <c r="A375" s="3"/>
      <c r="B375" s="3"/>
      <c r="C375" s="3"/>
      <c r="D375" s="109"/>
      <c r="E375" s="109"/>
      <c r="F375" s="3"/>
      <c r="G375" s="3"/>
      <c r="H375" s="109"/>
      <c r="I375" s="3"/>
      <c r="J375" s="109"/>
      <c r="K375" s="110"/>
      <c r="L375" s="3"/>
      <c r="M375" s="3"/>
      <c r="N375" s="3"/>
      <c r="O375" s="3"/>
      <c r="P375" s="3"/>
      <c r="Q375" s="3"/>
      <c r="R375" s="3"/>
      <c r="S375" s="3"/>
      <c r="T375" s="3"/>
      <c r="U375" s="3"/>
      <c r="V375" s="3"/>
      <c r="W375" s="3"/>
      <c r="X375" s="3"/>
      <c r="Y375" s="3"/>
      <c r="Z375" s="3"/>
    </row>
    <row r="376" ht="12.75" customHeight="1">
      <c r="A376" s="3"/>
      <c r="B376" s="3"/>
      <c r="C376" s="3"/>
      <c r="D376" s="109"/>
      <c r="E376" s="109"/>
      <c r="F376" s="3"/>
      <c r="G376" s="3"/>
      <c r="H376" s="109"/>
      <c r="I376" s="3"/>
      <c r="J376" s="109"/>
      <c r="K376" s="110"/>
      <c r="L376" s="3"/>
      <c r="M376" s="3"/>
      <c r="N376" s="3"/>
      <c r="O376" s="3"/>
      <c r="P376" s="3"/>
      <c r="Q376" s="3"/>
      <c r="R376" s="3"/>
      <c r="S376" s="3"/>
      <c r="T376" s="3"/>
      <c r="U376" s="3"/>
      <c r="V376" s="3"/>
      <c r="W376" s="3"/>
      <c r="X376" s="3"/>
      <c r="Y376" s="3"/>
      <c r="Z376" s="3"/>
    </row>
    <row r="377" ht="12.75" customHeight="1">
      <c r="A377" s="3"/>
      <c r="B377" s="3"/>
      <c r="C377" s="3"/>
      <c r="D377" s="109"/>
      <c r="E377" s="109"/>
      <c r="F377" s="3"/>
      <c r="G377" s="3"/>
      <c r="H377" s="109"/>
      <c r="I377" s="3"/>
      <c r="J377" s="109"/>
      <c r="K377" s="110"/>
      <c r="L377" s="3"/>
      <c r="M377" s="3"/>
      <c r="N377" s="3"/>
      <c r="O377" s="3"/>
      <c r="P377" s="3"/>
      <c r="Q377" s="3"/>
      <c r="R377" s="3"/>
      <c r="S377" s="3"/>
      <c r="T377" s="3"/>
      <c r="U377" s="3"/>
      <c r="V377" s="3"/>
      <c r="W377" s="3"/>
      <c r="X377" s="3"/>
      <c r="Y377" s="3"/>
      <c r="Z377" s="3"/>
    </row>
    <row r="378" ht="12.75" customHeight="1">
      <c r="A378" s="3"/>
      <c r="B378" s="3"/>
      <c r="C378" s="3"/>
      <c r="D378" s="109"/>
      <c r="E378" s="109"/>
      <c r="F378" s="3"/>
      <c r="G378" s="3"/>
      <c r="H378" s="109"/>
      <c r="I378" s="3"/>
      <c r="J378" s="109"/>
      <c r="K378" s="110"/>
      <c r="L378" s="3"/>
      <c r="M378" s="3"/>
      <c r="N378" s="3"/>
      <c r="O378" s="3"/>
      <c r="P378" s="3"/>
      <c r="Q378" s="3"/>
      <c r="R378" s="3"/>
      <c r="S378" s="3"/>
      <c r="T378" s="3"/>
      <c r="U378" s="3"/>
      <c r="V378" s="3"/>
      <c r="W378" s="3"/>
      <c r="X378" s="3"/>
      <c r="Y378" s="3"/>
      <c r="Z378" s="3"/>
    </row>
    <row r="379" ht="12.75" customHeight="1">
      <c r="A379" s="3"/>
      <c r="B379" s="3"/>
      <c r="C379" s="3"/>
      <c r="D379" s="109"/>
      <c r="E379" s="109"/>
      <c r="F379" s="3"/>
      <c r="G379" s="3"/>
      <c r="H379" s="109"/>
      <c r="I379" s="3"/>
      <c r="J379" s="109"/>
      <c r="K379" s="110"/>
      <c r="L379" s="3"/>
      <c r="M379" s="3"/>
      <c r="N379" s="3"/>
      <c r="O379" s="3"/>
      <c r="P379" s="3"/>
      <c r="Q379" s="3"/>
      <c r="R379" s="3"/>
      <c r="S379" s="3"/>
      <c r="T379" s="3"/>
      <c r="U379" s="3"/>
      <c r="V379" s="3"/>
      <c r="W379" s="3"/>
      <c r="X379" s="3"/>
      <c r="Y379" s="3"/>
      <c r="Z379" s="3"/>
    </row>
    <row r="380" ht="12.75" customHeight="1">
      <c r="A380" s="3"/>
      <c r="B380" s="3"/>
      <c r="C380" s="3"/>
      <c r="D380" s="109"/>
      <c r="E380" s="109"/>
      <c r="F380" s="3"/>
      <c r="G380" s="3"/>
      <c r="H380" s="109"/>
      <c r="I380" s="3"/>
      <c r="J380" s="109"/>
      <c r="K380" s="110"/>
      <c r="L380" s="3"/>
      <c r="M380" s="3"/>
      <c r="N380" s="3"/>
      <c r="O380" s="3"/>
      <c r="P380" s="3"/>
      <c r="Q380" s="3"/>
      <c r="R380" s="3"/>
      <c r="S380" s="3"/>
      <c r="T380" s="3"/>
      <c r="U380" s="3"/>
      <c r="V380" s="3"/>
      <c r="W380" s="3"/>
      <c r="X380" s="3"/>
      <c r="Y380" s="3"/>
      <c r="Z380" s="3"/>
    </row>
    <row r="381" ht="12.75" customHeight="1">
      <c r="A381" s="3"/>
      <c r="B381" s="3"/>
      <c r="C381" s="3"/>
      <c r="D381" s="109"/>
      <c r="E381" s="109"/>
      <c r="F381" s="3"/>
      <c r="G381" s="3"/>
      <c r="H381" s="109"/>
      <c r="I381" s="3"/>
      <c r="J381" s="109"/>
      <c r="K381" s="110"/>
      <c r="L381" s="3"/>
      <c r="M381" s="3"/>
      <c r="N381" s="3"/>
      <c r="O381" s="3"/>
      <c r="P381" s="3"/>
      <c r="Q381" s="3"/>
      <c r="R381" s="3"/>
      <c r="S381" s="3"/>
      <c r="T381" s="3"/>
      <c r="U381" s="3"/>
      <c r="V381" s="3"/>
      <c r="W381" s="3"/>
      <c r="X381" s="3"/>
      <c r="Y381" s="3"/>
      <c r="Z381" s="3"/>
    </row>
    <row r="382" ht="12.75" customHeight="1">
      <c r="A382" s="3"/>
      <c r="B382" s="3"/>
      <c r="C382" s="3"/>
      <c r="D382" s="109"/>
      <c r="E382" s="109"/>
      <c r="F382" s="3"/>
      <c r="G382" s="3"/>
      <c r="H382" s="109"/>
      <c r="I382" s="3"/>
      <c r="J382" s="109"/>
      <c r="K382" s="110"/>
      <c r="L382" s="3"/>
      <c r="M382" s="3"/>
      <c r="N382" s="3"/>
      <c r="O382" s="3"/>
      <c r="P382" s="3"/>
      <c r="Q382" s="3"/>
      <c r="R382" s="3"/>
      <c r="S382" s="3"/>
      <c r="T382" s="3"/>
      <c r="U382" s="3"/>
      <c r="V382" s="3"/>
      <c r="W382" s="3"/>
      <c r="X382" s="3"/>
      <c r="Y382" s="3"/>
      <c r="Z382" s="3"/>
    </row>
    <row r="383" ht="12.75" customHeight="1">
      <c r="A383" s="3"/>
      <c r="B383" s="3"/>
      <c r="C383" s="3"/>
      <c r="D383" s="109"/>
      <c r="E383" s="109"/>
      <c r="F383" s="3"/>
      <c r="G383" s="3"/>
      <c r="H383" s="109"/>
      <c r="I383" s="3"/>
      <c r="J383" s="109"/>
      <c r="K383" s="110"/>
      <c r="L383" s="3"/>
      <c r="M383" s="3"/>
      <c r="N383" s="3"/>
      <c r="O383" s="3"/>
      <c r="P383" s="3"/>
      <c r="Q383" s="3"/>
      <c r="R383" s="3"/>
      <c r="S383" s="3"/>
      <c r="T383" s="3"/>
      <c r="U383" s="3"/>
      <c r="V383" s="3"/>
      <c r="W383" s="3"/>
      <c r="X383" s="3"/>
      <c r="Y383" s="3"/>
      <c r="Z383" s="3"/>
    </row>
    <row r="384" ht="12.75" customHeight="1">
      <c r="A384" s="3"/>
      <c r="B384" s="3"/>
      <c r="C384" s="3"/>
      <c r="D384" s="109"/>
      <c r="E384" s="109"/>
      <c r="F384" s="3"/>
      <c r="G384" s="3"/>
      <c r="H384" s="109"/>
      <c r="I384" s="3"/>
      <c r="J384" s="109"/>
      <c r="K384" s="110"/>
      <c r="L384" s="3"/>
      <c r="M384" s="3"/>
      <c r="N384" s="3"/>
      <c r="O384" s="3"/>
      <c r="P384" s="3"/>
      <c r="Q384" s="3"/>
      <c r="R384" s="3"/>
      <c r="S384" s="3"/>
      <c r="T384" s="3"/>
      <c r="U384" s="3"/>
      <c r="V384" s="3"/>
      <c r="W384" s="3"/>
      <c r="X384" s="3"/>
      <c r="Y384" s="3"/>
      <c r="Z384" s="3"/>
    </row>
    <row r="385" ht="12.75" customHeight="1">
      <c r="A385" s="3"/>
      <c r="B385" s="3"/>
      <c r="C385" s="3"/>
      <c r="D385" s="109"/>
      <c r="E385" s="109"/>
      <c r="F385" s="3"/>
      <c r="G385" s="3"/>
      <c r="H385" s="109"/>
      <c r="I385" s="3"/>
      <c r="J385" s="109"/>
      <c r="K385" s="110"/>
      <c r="L385" s="3"/>
      <c r="M385" s="3"/>
      <c r="N385" s="3"/>
      <c r="O385" s="3"/>
      <c r="P385" s="3"/>
      <c r="Q385" s="3"/>
      <c r="R385" s="3"/>
      <c r="S385" s="3"/>
      <c r="T385" s="3"/>
      <c r="U385" s="3"/>
      <c r="V385" s="3"/>
      <c r="W385" s="3"/>
      <c r="X385" s="3"/>
      <c r="Y385" s="3"/>
      <c r="Z385" s="3"/>
    </row>
    <row r="386" ht="12.75" customHeight="1">
      <c r="A386" s="3"/>
      <c r="B386" s="3"/>
      <c r="C386" s="3"/>
      <c r="D386" s="109"/>
      <c r="E386" s="109"/>
      <c r="F386" s="3"/>
      <c r="G386" s="3"/>
      <c r="H386" s="109"/>
      <c r="I386" s="3"/>
      <c r="J386" s="109"/>
      <c r="K386" s="110"/>
      <c r="L386" s="3"/>
      <c r="M386" s="3"/>
      <c r="N386" s="3"/>
      <c r="O386" s="3"/>
      <c r="P386" s="3"/>
      <c r="Q386" s="3"/>
      <c r="R386" s="3"/>
      <c r="S386" s="3"/>
      <c r="T386" s="3"/>
      <c r="U386" s="3"/>
      <c r="V386" s="3"/>
      <c r="W386" s="3"/>
      <c r="X386" s="3"/>
      <c r="Y386" s="3"/>
      <c r="Z386" s="3"/>
    </row>
    <row r="387" ht="12.75" customHeight="1">
      <c r="A387" s="3"/>
      <c r="B387" s="3"/>
      <c r="C387" s="3"/>
      <c r="D387" s="109"/>
      <c r="E387" s="109"/>
      <c r="F387" s="3"/>
      <c r="G387" s="3"/>
      <c r="H387" s="109"/>
      <c r="I387" s="3"/>
      <c r="J387" s="109"/>
      <c r="K387" s="110"/>
      <c r="L387" s="3"/>
      <c r="M387" s="3"/>
      <c r="N387" s="3"/>
      <c r="O387" s="3"/>
      <c r="P387" s="3"/>
      <c r="Q387" s="3"/>
      <c r="R387" s="3"/>
      <c r="S387" s="3"/>
      <c r="T387" s="3"/>
      <c r="U387" s="3"/>
      <c r="V387" s="3"/>
      <c r="W387" s="3"/>
      <c r="X387" s="3"/>
      <c r="Y387" s="3"/>
      <c r="Z387" s="3"/>
    </row>
    <row r="388" ht="12.75" customHeight="1">
      <c r="A388" s="3"/>
      <c r="B388" s="3"/>
      <c r="C388" s="3"/>
      <c r="D388" s="109"/>
      <c r="E388" s="109"/>
      <c r="F388" s="3"/>
      <c r="G388" s="3"/>
      <c r="H388" s="109"/>
      <c r="I388" s="3"/>
      <c r="J388" s="109"/>
      <c r="K388" s="110"/>
      <c r="L388" s="3"/>
      <c r="M388" s="3"/>
      <c r="N388" s="3"/>
      <c r="O388" s="3"/>
      <c r="P388" s="3"/>
      <c r="Q388" s="3"/>
      <c r="R388" s="3"/>
      <c r="S388" s="3"/>
      <c r="T388" s="3"/>
      <c r="U388" s="3"/>
      <c r="V388" s="3"/>
      <c r="W388" s="3"/>
      <c r="X388" s="3"/>
      <c r="Y388" s="3"/>
      <c r="Z388" s="3"/>
    </row>
    <row r="389" ht="12.75" customHeight="1">
      <c r="A389" s="3"/>
      <c r="B389" s="3"/>
      <c r="C389" s="3"/>
      <c r="D389" s="109"/>
      <c r="E389" s="109"/>
      <c r="F389" s="3"/>
      <c r="G389" s="3"/>
      <c r="H389" s="109"/>
      <c r="I389" s="3"/>
      <c r="J389" s="109"/>
      <c r="K389" s="110"/>
      <c r="L389" s="3"/>
      <c r="M389" s="3"/>
      <c r="N389" s="3"/>
      <c r="O389" s="3"/>
      <c r="P389" s="3"/>
      <c r="Q389" s="3"/>
      <c r="R389" s="3"/>
      <c r="S389" s="3"/>
      <c r="T389" s="3"/>
      <c r="U389" s="3"/>
      <c r="V389" s="3"/>
      <c r="W389" s="3"/>
      <c r="X389" s="3"/>
      <c r="Y389" s="3"/>
      <c r="Z389" s="3"/>
    </row>
    <row r="390" ht="12.75" customHeight="1">
      <c r="A390" s="3"/>
      <c r="B390" s="3"/>
      <c r="C390" s="3"/>
      <c r="D390" s="109"/>
      <c r="E390" s="109"/>
      <c r="F390" s="3"/>
      <c r="G390" s="3"/>
      <c r="H390" s="109"/>
      <c r="I390" s="3"/>
      <c r="J390" s="109"/>
      <c r="K390" s="110"/>
      <c r="L390" s="3"/>
      <c r="M390" s="3"/>
      <c r="N390" s="3"/>
      <c r="O390" s="3"/>
      <c r="P390" s="3"/>
      <c r="Q390" s="3"/>
      <c r="R390" s="3"/>
      <c r="S390" s="3"/>
      <c r="T390" s="3"/>
      <c r="U390" s="3"/>
      <c r="V390" s="3"/>
      <c r="W390" s="3"/>
      <c r="X390" s="3"/>
      <c r="Y390" s="3"/>
      <c r="Z390" s="3"/>
    </row>
    <row r="391" ht="12.75" customHeight="1">
      <c r="A391" s="3"/>
      <c r="B391" s="3"/>
      <c r="C391" s="3"/>
      <c r="D391" s="109"/>
      <c r="E391" s="109"/>
      <c r="F391" s="3"/>
      <c r="G391" s="3"/>
      <c r="H391" s="109"/>
      <c r="I391" s="3"/>
      <c r="J391" s="109"/>
      <c r="K391" s="110"/>
      <c r="L391" s="3"/>
      <c r="M391" s="3"/>
      <c r="N391" s="3"/>
      <c r="O391" s="3"/>
      <c r="P391" s="3"/>
      <c r="Q391" s="3"/>
      <c r="R391" s="3"/>
      <c r="S391" s="3"/>
      <c r="T391" s="3"/>
      <c r="U391" s="3"/>
      <c r="V391" s="3"/>
      <c r="W391" s="3"/>
      <c r="X391" s="3"/>
      <c r="Y391" s="3"/>
      <c r="Z391" s="3"/>
    </row>
    <row r="392" ht="12.75" customHeight="1">
      <c r="A392" s="3"/>
      <c r="B392" s="3"/>
      <c r="C392" s="3"/>
      <c r="D392" s="109"/>
      <c r="E392" s="109"/>
      <c r="F392" s="3"/>
      <c r="G392" s="3"/>
      <c r="H392" s="109"/>
      <c r="I392" s="3"/>
      <c r="J392" s="109"/>
      <c r="K392" s="110"/>
      <c r="L392" s="3"/>
      <c r="M392" s="3"/>
      <c r="N392" s="3"/>
      <c r="O392" s="3"/>
      <c r="P392" s="3"/>
      <c r="Q392" s="3"/>
      <c r="R392" s="3"/>
      <c r="S392" s="3"/>
      <c r="T392" s="3"/>
      <c r="U392" s="3"/>
      <c r="V392" s="3"/>
      <c r="W392" s="3"/>
      <c r="X392" s="3"/>
      <c r="Y392" s="3"/>
      <c r="Z392" s="3"/>
    </row>
    <row r="393" ht="12.75" customHeight="1">
      <c r="A393" s="3"/>
      <c r="B393" s="3"/>
      <c r="C393" s="3"/>
      <c r="D393" s="109"/>
      <c r="E393" s="109"/>
      <c r="F393" s="3"/>
      <c r="G393" s="3"/>
      <c r="H393" s="109"/>
      <c r="I393" s="3"/>
      <c r="J393" s="109"/>
      <c r="K393" s="110"/>
      <c r="L393" s="3"/>
      <c r="M393" s="3"/>
      <c r="N393" s="3"/>
      <c r="O393" s="3"/>
      <c r="P393" s="3"/>
      <c r="Q393" s="3"/>
      <c r="R393" s="3"/>
      <c r="S393" s="3"/>
      <c r="T393" s="3"/>
      <c r="U393" s="3"/>
      <c r="V393" s="3"/>
      <c r="W393" s="3"/>
      <c r="X393" s="3"/>
      <c r="Y393" s="3"/>
      <c r="Z393" s="3"/>
    </row>
    <row r="394" ht="12.75" customHeight="1">
      <c r="A394" s="3"/>
      <c r="B394" s="3"/>
      <c r="C394" s="3"/>
      <c r="D394" s="109"/>
      <c r="E394" s="109"/>
      <c r="F394" s="3"/>
      <c r="G394" s="3"/>
      <c r="H394" s="109"/>
      <c r="I394" s="3"/>
      <c r="J394" s="109"/>
      <c r="K394" s="110"/>
      <c r="L394" s="3"/>
      <c r="M394" s="3"/>
      <c r="N394" s="3"/>
      <c r="O394" s="3"/>
      <c r="P394" s="3"/>
      <c r="Q394" s="3"/>
      <c r="R394" s="3"/>
      <c r="S394" s="3"/>
      <c r="T394" s="3"/>
      <c r="U394" s="3"/>
      <c r="V394" s="3"/>
      <c r="W394" s="3"/>
      <c r="X394" s="3"/>
      <c r="Y394" s="3"/>
      <c r="Z394" s="3"/>
    </row>
    <row r="395" ht="12.75" customHeight="1">
      <c r="A395" s="3"/>
      <c r="B395" s="3"/>
      <c r="C395" s="3"/>
      <c r="D395" s="109"/>
      <c r="E395" s="109"/>
      <c r="F395" s="3"/>
      <c r="G395" s="3"/>
      <c r="H395" s="109"/>
      <c r="I395" s="3"/>
      <c r="J395" s="109"/>
      <c r="K395" s="110"/>
      <c r="L395" s="3"/>
      <c r="M395" s="3"/>
      <c r="N395" s="3"/>
      <c r="O395" s="3"/>
      <c r="P395" s="3"/>
      <c r="Q395" s="3"/>
      <c r="R395" s="3"/>
      <c r="S395" s="3"/>
      <c r="T395" s="3"/>
      <c r="U395" s="3"/>
      <c r="V395" s="3"/>
      <c r="W395" s="3"/>
      <c r="X395" s="3"/>
      <c r="Y395" s="3"/>
      <c r="Z395" s="3"/>
    </row>
    <row r="396" ht="12.75" customHeight="1">
      <c r="A396" s="3"/>
      <c r="B396" s="3"/>
      <c r="C396" s="3"/>
      <c r="D396" s="109"/>
      <c r="E396" s="109"/>
      <c r="F396" s="3"/>
      <c r="G396" s="3"/>
      <c r="H396" s="109"/>
      <c r="I396" s="3"/>
      <c r="J396" s="109"/>
      <c r="K396" s="110"/>
      <c r="L396" s="3"/>
      <c r="M396" s="3"/>
      <c r="N396" s="3"/>
      <c r="O396" s="3"/>
      <c r="P396" s="3"/>
      <c r="Q396" s="3"/>
      <c r="R396" s="3"/>
      <c r="S396" s="3"/>
      <c r="T396" s="3"/>
      <c r="U396" s="3"/>
      <c r="V396" s="3"/>
      <c r="W396" s="3"/>
      <c r="X396" s="3"/>
      <c r="Y396" s="3"/>
      <c r="Z396" s="3"/>
    </row>
    <row r="397" ht="12.75" customHeight="1">
      <c r="A397" s="3"/>
      <c r="B397" s="3"/>
      <c r="C397" s="3"/>
      <c r="D397" s="109"/>
      <c r="E397" s="109"/>
      <c r="F397" s="3"/>
      <c r="G397" s="3"/>
      <c r="H397" s="109"/>
      <c r="I397" s="3"/>
      <c r="J397" s="109"/>
      <c r="K397" s="110"/>
      <c r="L397" s="3"/>
      <c r="M397" s="3"/>
      <c r="N397" s="3"/>
      <c r="O397" s="3"/>
      <c r="P397" s="3"/>
      <c r="Q397" s="3"/>
      <c r="R397" s="3"/>
      <c r="S397" s="3"/>
      <c r="T397" s="3"/>
      <c r="U397" s="3"/>
      <c r="V397" s="3"/>
      <c r="W397" s="3"/>
      <c r="X397" s="3"/>
      <c r="Y397" s="3"/>
      <c r="Z397" s="3"/>
    </row>
    <row r="398" ht="12.75" customHeight="1">
      <c r="A398" s="3"/>
      <c r="B398" s="3"/>
      <c r="C398" s="3"/>
      <c r="D398" s="109"/>
      <c r="E398" s="109"/>
      <c r="F398" s="3"/>
      <c r="G398" s="3"/>
      <c r="H398" s="109"/>
      <c r="I398" s="3"/>
      <c r="J398" s="109"/>
      <c r="K398" s="110"/>
      <c r="L398" s="3"/>
      <c r="M398" s="3"/>
      <c r="N398" s="3"/>
      <c r="O398" s="3"/>
      <c r="P398" s="3"/>
      <c r="Q398" s="3"/>
      <c r="R398" s="3"/>
      <c r="S398" s="3"/>
      <c r="T398" s="3"/>
      <c r="U398" s="3"/>
      <c r="V398" s="3"/>
      <c r="W398" s="3"/>
      <c r="X398" s="3"/>
      <c r="Y398" s="3"/>
      <c r="Z398" s="3"/>
    </row>
    <row r="399" ht="12.75" customHeight="1">
      <c r="A399" s="3"/>
      <c r="B399" s="3"/>
      <c r="C399" s="3"/>
      <c r="D399" s="109"/>
      <c r="E399" s="109"/>
      <c r="F399" s="3"/>
      <c r="G399" s="3"/>
      <c r="H399" s="109"/>
      <c r="I399" s="3"/>
      <c r="J399" s="109"/>
      <c r="K399" s="110"/>
      <c r="L399" s="3"/>
      <c r="M399" s="3"/>
      <c r="N399" s="3"/>
      <c r="O399" s="3"/>
      <c r="P399" s="3"/>
      <c r="Q399" s="3"/>
      <c r="R399" s="3"/>
      <c r="S399" s="3"/>
      <c r="T399" s="3"/>
      <c r="U399" s="3"/>
      <c r="V399" s="3"/>
      <c r="W399" s="3"/>
      <c r="X399" s="3"/>
      <c r="Y399" s="3"/>
      <c r="Z399" s="3"/>
    </row>
    <row r="400" ht="12.75" customHeight="1">
      <c r="A400" s="3"/>
      <c r="B400" s="3"/>
      <c r="C400" s="3"/>
      <c r="D400" s="109"/>
      <c r="E400" s="109"/>
      <c r="F400" s="3"/>
      <c r="G400" s="3"/>
      <c r="H400" s="109"/>
      <c r="I400" s="3"/>
      <c r="J400" s="109"/>
      <c r="K400" s="110"/>
      <c r="L400" s="3"/>
      <c r="M400" s="3"/>
      <c r="N400" s="3"/>
      <c r="O400" s="3"/>
      <c r="P400" s="3"/>
      <c r="Q400" s="3"/>
      <c r="R400" s="3"/>
      <c r="S400" s="3"/>
      <c r="T400" s="3"/>
      <c r="U400" s="3"/>
      <c r="V400" s="3"/>
      <c r="W400" s="3"/>
      <c r="X400" s="3"/>
      <c r="Y400" s="3"/>
      <c r="Z400" s="3"/>
    </row>
    <row r="401" ht="12.75" customHeight="1">
      <c r="A401" s="3"/>
      <c r="B401" s="3"/>
      <c r="C401" s="3"/>
      <c r="D401" s="109"/>
      <c r="E401" s="109"/>
      <c r="F401" s="3"/>
      <c r="G401" s="3"/>
      <c r="H401" s="109"/>
      <c r="I401" s="3"/>
      <c r="J401" s="109"/>
      <c r="K401" s="110"/>
      <c r="L401" s="3"/>
      <c r="M401" s="3"/>
      <c r="N401" s="3"/>
      <c r="O401" s="3"/>
      <c r="P401" s="3"/>
      <c r="Q401" s="3"/>
      <c r="R401" s="3"/>
      <c r="S401" s="3"/>
      <c r="T401" s="3"/>
      <c r="U401" s="3"/>
      <c r="V401" s="3"/>
      <c r="W401" s="3"/>
      <c r="X401" s="3"/>
      <c r="Y401" s="3"/>
      <c r="Z401" s="3"/>
    </row>
    <row r="402" ht="12.75" customHeight="1">
      <c r="A402" s="3"/>
      <c r="B402" s="3"/>
      <c r="C402" s="3"/>
      <c r="D402" s="109"/>
      <c r="E402" s="109"/>
      <c r="F402" s="3"/>
      <c r="G402" s="3"/>
      <c r="H402" s="109"/>
      <c r="I402" s="3"/>
      <c r="J402" s="109"/>
      <c r="K402" s="110"/>
      <c r="L402" s="3"/>
      <c r="M402" s="3"/>
      <c r="N402" s="3"/>
      <c r="O402" s="3"/>
      <c r="P402" s="3"/>
      <c r="Q402" s="3"/>
      <c r="R402" s="3"/>
      <c r="S402" s="3"/>
      <c r="T402" s="3"/>
      <c r="U402" s="3"/>
      <c r="V402" s="3"/>
      <c r="W402" s="3"/>
      <c r="X402" s="3"/>
      <c r="Y402" s="3"/>
      <c r="Z402" s="3"/>
    </row>
    <row r="403" ht="12.75" customHeight="1">
      <c r="A403" s="3"/>
      <c r="B403" s="3"/>
      <c r="C403" s="3"/>
      <c r="D403" s="109"/>
      <c r="E403" s="109"/>
      <c r="F403" s="3"/>
      <c r="G403" s="3"/>
      <c r="H403" s="109"/>
      <c r="I403" s="3"/>
      <c r="J403" s="109"/>
      <c r="K403" s="110"/>
      <c r="L403" s="3"/>
      <c r="M403" s="3"/>
      <c r="N403" s="3"/>
      <c r="O403" s="3"/>
      <c r="P403" s="3"/>
      <c r="Q403" s="3"/>
      <c r="R403" s="3"/>
      <c r="S403" s="3"/>
      <c r="T403" s="3"/>
      <c r="U403" s="3"/>
      <c r="V403" s="3"/>
      <c r="W403" s="3"/>
      <c r="X403" s="3"/>
      <c r="Y403" s="3"/>
      <c r="Z403" s="3"/>
    </row>
    <row r="404" ht="12.75" customHeight="1">
      <c r="A404" s="3"/>
      <c r="B404" s="3"/>
      <c r="C404" s="3"/>
      <c r="D404" s="109"/>
      <c r="E404" s="109"/>
      <c r="F404" s="3"/>
      <c r="G404" s="3"/>
      <c r="H404" s="109"/>
      <c r="I404" s="3"/>
      <c r="J404" s="109"/>
      <c r="K404" s="110"/>
      <c r="L404" s="3"/>
      <c r="M404" s="3"/>
      <c r="N404" s="3"/>
      <c r="O404" s="3"/>
      <c r="P404" s="3"/>
      <c r="Q404" s="3"/>
      <c r="R404" s="3"/>
      <c r="S404" s="3"/>
      <c r="T404" s="3"/>
      <c r="U404" s="3"/>
      <c r="V404" s="3"/>
      <c r="W404" s="3"/>
      <c r="X404" s="3"/>
      <c r="Y404" s="3"/>
      <c r="Z404" s="3"/>
    </row>
    <row r="405" ht="12.75" customHeight="1">
      <c r="A405" s="3"/>
      <c r="B405" s="3"/>
      <c r="C405" s="3"/>
      <c r="D405" s="109"/>
      <c r="E405" s="109"/>
      <c r="F405" s="3"/>
      <c r="G405" s="3"/>
      <c r="H405" s="109"/>
      <c r="I405" s="3"/>
      <c r="J405" s="109"/>
      <c r="K405" s="110"/>
      <c r="L405" s="3"/>
      <c r="M405" s="3"/>
      <c r="N405" s="3"/>
      <c r="O405" s="3"/>
      <c r="P405" s="3"/>
      <c r="Q405" s="3"/>
      <c r="R405" s="3"/>
      <c r="S405" s="3"/>
      <c r="T405" s="3"/>
      <c r="U405" s="3"/>
      <c r="V405" s="3"/>
      <c r="W405" s="3"/>
      <c r="X405" s="3"/>
      <c r="Y405" s="3"/>
      <c r="Z405" s="3"/>
    </row>
    <row r="406" ht="12.75" customHeight="1">
      <c r="A406" s="3"/>
      <c r="B406" s="3"/>
      <c r="C406" s="3"/>
      <c r="D406" s="109"/>
      <c r="E406" s="109"/>
      <c r="F406" s="3"/>
      <c r="G406" s="3"/>
      <c r="H406" s="109"/>
      <c r="I406" s="3"/>
      <c r="J406" s="109"/>
      <c r="K406" s="110"/>
      <c r="L406" s="3"/>
      <c r="M406" s="3"/>
      <c r="N406" s="3"/>
      <c r="O406" s="3"/>
      <c r="P406" s="3"/>
      <c r="Q406" s="3"/>
      <c r="R406" s="3"/>
      <c r="S406" s="3"/>
      <c r="T406" s="3"/>
      <c r="U406" s="3"/>
      <c r="V406" s="3"/>
      <c r="W406" s="3"/>
      <c r="X406" s="3"/>
      <c r="Y406" s="3"/>
      <c r="Z406" s="3"/>
    </row>
    <row r="407" ht="12.75" customHeight="1">
      <c r="A407" s="3"/>
      <c r="B407" s="3"/>
      <c r="C407" s="3"/>
      <c r="D407" s="109"/>
      <c r="E407" s="109"/>
      <c r="F407" s="3"/>
      <c r="G407" s="3"/>
      <c r="H407" s="109"/>
      <c r="I407" s="3"/>
      <c r="J407" s="109"/>
      <c r="K407" s="110"/>
      <c r="L407" s="3"/>
      <c r="M407" s="3"/>
      <c r="N407" s="3"/>
      <c r="O407" s="3"/>
      <c r="P407" s="3"/>
      <c r="Q407" s="3"/>
      <c r="R407" s="3"/>
      <c r="S407" s="3"/>
      <c r="T407" s="3"/>
      <c r="U407" s="3"/>
      <c r="V407" s="3"/>
      <c r="W407" s="3"/>
      <c r="X407" s="3"/>
      <c r="Y407" s="3"/>
      <c r="Z407" s="3"/>
    </row>
    <row r="408" ht="12.75" customHeight="1">
      <c r="A408" s="3"/>
      <c r="B408" s="3"/>
      <c r="C408" s="3"/>
      <c r="D408" s="109"/>
      <c r="E408" s="109"/>
      <c r="F408" s="3"/>
      <c r="G408" s="3"/>
      <c r="H408" s="109"/>
      <c r="I408" s="3"/>
      <c r="J408" s="109"/>
      <c r="K408" s="110"/>
      <c r="L408" s="3"/>
      <c r="M408" s="3"/>
      <c r="N408" s="3"/>
      <c r="O408" s="3"/>
      <c r="P408" s="3"/>
      <c r="Q408" s="3"/>
      <c r="R408" s="3"/>
      <c r="S408" s="3"/>
      <c r="T408" s="3"/>
      <c r="U408" s="3"/>
      <c r="V408" s="3"/>
      <c r="W408" s="3"/>
      <c r="X408" s="3"/>
      <c r="Y408" s="3"/>
      <c r="Z408" s="3"/>
    </row>
    <row r="409" ht="12.75" customHeight="1">
      <c r="A409" s="3"/>
      <c r="B409" s="3"/>
      <c r="C409" s="3"/>
      <c r="D409" s="109"/>
      <c r="E409" s="109"/>
      <c r="F409" s="3"/>
      <c r="G409" s="3"/>
      <c r="H409" s="109"/>
      <c r="I409" s="3"/>
      <c r="J409" s="109"/>
      <c r="K409" s="110"/>
      <c r="L409" s="3"/>
      <c r="M409" s="3"/>
      <c r="N409" s="3"/>
      <c r="O409" s="3"/>
      <c r="P409" s="3"/>
      <c r="Q409" s="3"/>
      <c r="R409" s="3"/>
      <c r="S409" s="3"/>
      <c r="T409" s="3"/>
      <c r="U409" s="3"/>
      <c r="V409" s="3"/>
      <c r="W409" s="3"/>
      <c r="X409" s="3"/>
      <c r="Y409" s="3"/>
      <c r="Z409" s="3"/>
    </row>
    <row r="410" ht="12.75" customHeight="1">
      <c r="A410" s="3"/>
      <c r="B410" s="3"/>
      <c r="C410" s="3"/>
      <c r="D410" s="109"/>
      <c r="E410" s="109"/>
      <c r="F410" s="3"/>
      <c r="G410" s="3"/>
      <c r="H410" s="109"/>
      <c r="I410" s="3"/>
      <c r="J410" s="109"/>
      <c r="K410" s="110"/>
      <c r="L410" s="3"/>
      <c r="M410" s="3"/>
      <c r="N410" s="3"/>
      <c r="O410" s="3"/>
      <c r="P410" s="3"/>
      <c r="Q410" s="3"/>
      <c r="R410" s="3"/>
      <c r="S410" s="3"/>
      <c r="T410" s="3"/>
      <c r="U410" s="3"/>
      <c r="V410" s="3"/>
      <c r="W410" s="3"/>
      <c r="X410" s="3"/>
      <c r="Y410" s="3"/>
      <c r="Z410" s="3"/>
    </row>
    <row r="411" ht="12.75" customHeight="1">
      <c r="A411" s="3"/>
      <c r="B411" s="3"/>
      <c r="C411" s="3"/>
      <c r="D411" s="109"/>
      <c r="E411" s="109"/>
      <c r="F411" s="3"/>
      <c r="G411" s="3"/>
      <c r="H411" s="109"/>
      <c r="I411" s="3"/>
      <c r="J411" s="109"/>
      <c r="K411" s="110"/>
      <c r="L411" s="3"/>
      <c r="M411" s="3"/>
      <c r="N411" s="3"/>
      <c r="O411" s="3"/>
      <c r="P411" s="3"/>
      <c r="Q411" s="3"/>
      <c r="R411" s="3"/>
      <c r="S411" s="3"/>
      <c r="T411" s="3"/>
      <c r="U411" s="3"/>
      <c r="V411" s="3"/>
      <c r="W411" s="3"/>
      <c r="X411" s="3"/>
      <c r="Y411" s="3"/>
      <c r="Z411" s="3"/>
    </row>
    <row r="412" ht="12.75" customHeight="1">
      <c r="A412" s="3"/>
      <c r="B412" s="3"/>
      <c r="C412" s="3"/>
      <c r="D412" s="109"/>
      <c r="E412" s="109"/>
      <c r="F412" s="3"/>
      <c r="G412" s="3"/>
      <c r="H412" s="109"/>
      <c r="I412" s="3"/>
      <c r="J412" s="109"/>
      <c r="K412" s="110"/>
      <c r="L412" s="3"/>
      <c r="M412" s="3"/>
      <c r="N412" s="3"/>
      <c r="O412" s="3"/>
      <c r="P412" s="3"/>
      <c r="Q412" s="3"/>
      <c r="R412" s="3"/>
      <c r="S412" s="3"/>
      <c r="T412" s="3"/>
      <c r="U412" s="3"/>
      <c r="V412" s="3"/>
      <c r="W412" s="3"/>
      <c r="X412" s="3"/>
      <c r="Y412" s="3"/>
      <c r="Z412" s="3"/>
    </row>
    <row r="413" ht="12.75" customHeight="1">
      <c r="A413" s="3"/>
      <c r="B413" s="3"/>
      <c r="C413" s="3"/>
      <c r="D413" s="109"/>
      <c r="E413" s="109"/>
      <c r="F413" s="3"/>
      <c r="G413" s="3"/>
      <c r="H413" s="109"/>
      <c r="I413" s="3"/>
      <c r="J413" s="109"/>
      <c r="K413" s="110"/>
      <c r="L413" s="3"/>
      <c r="M413" s="3"/>
      <c r="N413" s="3"/>
      <c r="O413" s="3"/>
      <c r="P413" s="3"/>
      <c r="Q413" s="3"/>
      <c r="R413" s="3"/>
      <c r="S413" s="3"/>
      <c r="T413" s="3"/>
      <c r="U413" s="3"/>
      <c r="V413" s="3"/>
      <c r="W413" s="3"/>
      <c r="X413" s="3"/>
      <c r="Y413" s="3"/>
      <c r="Z413" s="3"/>
    </row>
    <row r="414" ht="12.75" customHeight="1">
      <c r="A414" s="3"/>
      <c r="B414" s="3"/>
      <c r="C414" s="3"/>
      <c r="D414" s="109"/>
      <c r="E414" s="109"/>
      <c r="F414" s="3"/>
      <c r="G414" s="3"/>
      <c r="H414" s="109"/>
      <c r="I414" s="3"/>
      <c r="J414" s="109"/>
      <c r="K414" s="110"/>
      <c r="L414" s="3"/>
      <c r="M414" s="3"/>
      <c r="N414" s="3"/>
      <c r="O414" s="3"/>
      <c r="P414" s="3"/>
      <c r="Q414" s="3"/>
      <c r="R414" s="3"/>
      <c r="S414" s="3"/>
      <c r="T414" s="3"/>
      <c r="U414" s="3"/>
      <c r="V414" s="3"/>
      <c r="W414" s="3"/>
      <c r="X414" s="3"/>
      <c r="Y414" s="3"/>
      <c r="Z414" s="3"/>
    </row>
    <row r="415" ht="12.75" customHeight="1">
      <c r="A415" s="3"/>
      <c r="B415" s="3"/>
      <c r="C415" s="3"/>
      <c r="D415" s="109"/>
      <c r="E415" s="109"/>
      <c r="F415" s="3"/>
      <c r="G415" s="3"/>
      <c r="H415" s="109"/>
      <c r="I415" s="3"/>
      <c r="J415" s="109"/>
      <c r="K415" s="110"/>
      <c r="L415" s="3"/>
      <c r="M415" s="3"/>
      <c r="N415" s="3"/>
      <c r="O415" s="3"/>
      <c r="P415" s="3"/>
      <c r="Q415" s="3"/>
      <c r="R415" s="3"/>
      <c r="S415" s="3"/>
      <c r="T415" s="3"/>
      <c r="U415" s="3"/>
      <c r="V415" s="3"/>
      <c r="W415" s="3"/>
      <c r="X415" s="3"/>
      <c r="Y415" s="3"/>
      <c r="Z415" s="3"/>
    </row>
    <row r="416" ht="12.75" customHeight="1">
      <c r="A416" s="3"/>
      <c r="B416" s="3"/>
      <c r="C416" s="3"/>
      <c r="D416" s="109"/>
      <c r="E416" s="109"/>
      <c r="F416" s="3"/>
      <c r="G416" s="3"/>
      <c r="H416" s="109"/>
      <c r="I416" s="3"/>
      <c r="J416" s="109"/>
      <c r="K416" s="110"/>
      <c r="L416" s="3"/>
      <c r="M416" s="3"/>
      <c r="N416" s="3"/>
      <c r="O416" s="3"/>
      <c r="P416" s="3"/>
      <c r="Q416" s="3"/>
      <c r="R416" s="3"/>
      <c r="S416" s="3"/>
      <c r="T416" s="3"/>
      <c r="U416" s="3"/>
      <c r="V416" s="3"/>
      <c r="W416" s="3"/>
      <c r="X416" s="3"/>
      <c r="Y416" s="3"/>
      <c r="Z416" s="3"/>
    </row>
    <row r="417" ht="12.75" customHeight="1">
      <c r="A417" s="3"/>
      <c r="B417" s="3"/>
      <c r="C417" s="3"/>
      <c r="D417" s="109"/>
      <c r="E417" s="109"/>
      <c r="F417" s="3"/>
      <c r="G417" s="3"/>
      <c r="H417" s="109"/>
      <c r="I417" s="3"/>
      <c r="J417" s="109"/>
      <c r="K417" s="110"/>
      <c r="L417" s="3"/>
      <c r="M417" s="3"/>
      <c r="N417" s="3"/>
      <c r="O417" s="3"/>
      <c r="P417" s="3"/>
      <c r="Q417" s="3"/>
      <c r="R417" s="3"/>
      <c r="S417" s="3"/>
      <c r="T417" s="3"/>
      <c r="U417" s="3"/>
      <c r="V417" s="3"/>
      <c r="W417" s="3"/>
      <c r="X417" s="3"/>
      <c r="Y417" s="3"/>
      <c r="Z417" s="3"/>
    </row>
    <row r="418" ht="12.75" customHeight="1">
      <c r="A418" s="3"/>
      <c r="B418" s="3"/>
      <c r="C418" s="3"/>
      <c r="D418" s="109"/>
      <c r="E418" s="109"/>
      <c r="F418" s="3"/>
      <c r="G418" s="3"/>
      <c r="H418" s="109"/>
      <c r="I418" s="3"/>
      <c r="J418" s="109"/>
      <c r="K418" s="110"/>
      <c r="L418" s="3"/>
      <c r="M418" s="3"/>
      <c r="N418" s="3"/>
      <c r="O418" s="3"/>
      <c r="P418" s="3"/>
      <c r="Q418" s="3"/>
      <c r="R418" s="3"/>
      <c r="S418" s="3"/>
      <c r="T418" s="3"/>
      <c r="U418" s="3"/>
      <c r="V418" s="3"/>
      <c r="W418" s="3"/>
      <c r="X418" s="3"/>
      <c r="Y418" s="3"/>
      <c r="Z418" s="3"/>
    </row>
    <row r="419" ht="12.75" customHeight="1">
      <c r="A419" s="3"/>
      <c r="B419" s="3"/>
      <c r="C419" s="3"/>
      <c r="D419" s="109"/>
      <c r="E419" s="109"/>
      <c r="F419" s="3"/>
      <c r="G419" s="3"/>
      <c r="H419" s="109"/>
      <c r="I419" s="3"/>
      <c r="J419" s="109"/>
      <c r="K419" s="110"/>
      <c r="L419" s="3"/>
      <c r="M419" s="3"/>
      <c r="N419" s="3"/>
      <c r="O419" s="3"/>
      <c r="P419" s="3"/>
      <c r="Q419" s="3"/>
      <c r="R419" s="3"/>
      <c r="S419" s="3"/>
      <c r="T419" s="3"/>
      <c r="U419" s="3"/>
      <c r="V419" s="3"/>
      <c r="W419" s="3"/>
      <c r="X419" s="3"/>
      <c r="Y419" s="3"/>
      <c r="Z419" s="3"/>
    </row>
    <row r="420" ht="12.75" customHeight="1">
      <c r="A420" s="3"/>
      <c r="B420" s="3"/>
      <c r="C420" s="3"/>
      <c r="D420" s="109"/>
      <c r="E420" s="109"/>
      <c r="F420" s="3"/>
      <c r="G420" s="3"/>
      <c r="H420" s="109"/>
      <c r="I420" s="3"/>
      <c r="J420" s="109"/>
      <c r="K420" s="110"/>
      <c r="L420" s="3"/>
      <c r="M420" s="3"/>
      <c r="N420" s="3"/>
      <c r="O420" s="3"/>
      <c r="P420" s="3"/>
      <c r="Q420" s="3"/>
      <c r="R420" s="3"/>
      <c r="S420" s="3"/>
      <c r="T420" s="3"/>
      <c r="U420" s="3"/>
      <c r="V420" s="3"/>
      <c r="W420" s="3"/>
      <c r="X420" s="3"/>
      <c r="Y420" s="3"/>
      <c r="Z420" s="3"/>
    </row>
    <row r="421" ht="12.75" customHeight="1">
      <c r="A421" s="3"/>
      <c r="B421" s="3"/>
      <c r="C421" s="3"/>
      <c r="D421" s="109"/>
      <c r="E421" s="109"/>
      <c r="F421" s="3"/>
      <c r="G421" s="3"/>
      <c r="H421" s="109"/>
      <c r="I421" s="3"/>
      <c r="J421" s="109"/>
      <c r="K421" s="110"/>
      <c r="L421" s="3"/>
      <c r="M421" s="3"/>
      <c r="N421" s="3"/>
      <c r="O421" s="3"/>
      <c r="P421" s="3"/>
      <c r="Q421" s="3"/>
      <c r="R421" s="3"/>
      <c r="S421" s="3"/>
      <c r="T421" s="3"/>
      <c r="U421" s="3"/>
      <c r="V421" s="3"/>
      <c r="W421" s="3"/>
      <c r="X421" s="3"/>
      <c r="Y421" s="3"/>
      <c r="Z421" s="3"/>
    </row>
    <row r="422" ht="12.75" customHeight="1">
      <c r="A422" s="3"/>
      <c r="B422" s="3"/>
      <c r="C422" s="3"/>
      <c r="D422" s="109"/>
      <c r="E422" s="109"/>
      <c r="F422" s="3"/>
      <c r="G422" s="3"/>
      <c r="H422" s="109"/>
      <c r="I422" s="3"/>
      <c r="J422" s="109"/>
      <c r="K422" s="110"/>
      <c r="L422" s="3"/>
      <c r="M422" s="3"/>
      <c r="N422" s="3"/>
      <c r="O422" s="3"/>
      <c r="P422" s="3"/>
      <c r="Q422" s="3"/>
      <c r="R422" s="3"/>
      <c r="S422" s="3"/>
      <c r="T422" s="3"/>
      <c r="U422" s="3"/>
      <c r="V422" s="3"/>
      <c r="W422" s="3"/>
      <c r="X422" s="3"/>
      <c r="Y422" s="3"/>
      <c r="Z422" s="3"/>
    </row>
    <row r="423" ht="12.75" customHeight="1">
      <c r="A423" s="3"/>
      <c r="B423" s="3"/>
      <c r="C423" s="3"/>
      <c r="D423" s="109"/>
      <c r="E423" s="109"/>
      <c r="F423" s="3"/>
      <c r="G423" s="3"/>
      <c r="H423" s="109"/>
      <c r="I423" s="3"/>
      <c r="J423" s="109"/>
      <c r="K423" s="110"/>
      <c r="L423" s="3"/>
      <c r="M423" s="3"/>
      <c r="N423" s="3"/>
      <c r="O423" s="3"/>
      <c r="P423" s="3"/>
      <c r="Q423" s="3"/>
      <c r="R423" s="3"/>
      <c r="S423" s="3"/>
      <c r="T423" s="3"/>
      <c r="U423" s="3"/>
      <c r="V423" s="3"/>
      <c r="W423" s="3"/>
      <c r="X423" s="3"/>
      <c r="Y423" s="3"/>
      <c r="Z423" s="3"/>
    </row>
    <row r="424" ht="12.75" customHeight="1">
      <c r="A424" s="3"/>
      <c r="B424" s="3"/>
      <c r="C424" s="3"/>
      <c r="D424" s="109"/>
      <c r="E424" s="109"/>
      <c r="F424" s="3"/>
      <c r="G424" s="3"/>
      <c r="H424" s="109"/>
      <c r="I424" s="3"/>
      <c r="J424" s="109"/>
      <c r="K424" s="110"/>
      <c r="L424" s="3"/>
      <c r="M424" s="3"/>
      <c r="N424" s="3"/>
      <c r="O424" s="3"/>
      <c r="P424" s="3"/>
      <c r="Q424" s="3"/>
      <c r="R424" s="3"/>
      <c r="S424" s="3"/>
      <c r="T424" s="3"/>
      <c r="U424" s="3"/>
      <c r="V424" s="3"/>
      <c r="W424" s="3"/>
      <c r="X424" s="3"/>
      <c r="Y424" s="3"/>
      <c r="Z424" s="3"/>
    </row>
    <row r="425" ht="12.75" customHeight="1">
      <c r="A425" s="3"/>
      <c r="B425" s="3"/>
      <c r="C425" s="3"/>
      <c r="D425" s="109"/>
      <c r="E425" s="109"/>
      <c r="F425" s="3"/>
      <c r="G425" s="3"/>
      <c r="H425" s="109"/>
      <c r="I425" s="3"/>
      <c r="J425" s="109"/>
      <c r="K425" s="110"/>
      <c r="L425" s="3"/>
      <c r="M425" s="3"/>
      <c r="N425" s="3"/>
      <c r="O425" s="3"/>
      <c r="P425" s="3"/>
      <c r="Q425" s="3"/>
      <c r="R425" s="3"/>
      <c r="S425" s="3"/>
      <c r="T425" s="3"/>
      <c r="U425" s="3"/>
      <c r="V425" s="3"/>
      <c r="W425" s="3"/>
      <c r="X425" s="3"/>
      <c r="Y425" s="3"/>
      <c r="Z425" s="3"/>
    </row>
    <row r="426" ht="12.75" customHeight="1">
      <c r="A426" s="3"/>
      <c r="B426" s="3"/>
      <c r="C426" s="3"/>
      <c r="D426" s="109"/>
      <c r="E426" s="109"/>
      <c r="F426" s="3"/>
      <c r="G426" s="3"/>
      <c r="H426" s="109"/>
      <c r="I426" s="3"/>
      <c r="J426" s="109"/>
      <c r="K426" s="110"/>
      <c r="L426" s="3"/>
      <c r="M426" s="3"/>
      <c r="N426" s="3"/>
      <c r="O426" s="3"/>
      <c r="P426" s="3"/>
      <c r="Q426" s="3"/>
      <c r="R426" s="3"/>
      <c r="S426" s="3"/>
      <c r="T426" s="3"/>
      <c r="U426" s="3"/>
      <c r="V426" s="3"/>
      <c r="W426" s="3"/>
      <c r="X426" s="3"/>
      <c r="Y426" s="3"/>
      <c r="Z426" s="3"/>
    </row>
    <row r="427" ht="12.75" customHeight="1">
      <c r="A427" s="3"/>
      <c r="B427" s="3"/>
      <c r="C427" s="3"/>
      <c r="D427" s="109"/>
      <c r="E427" s="109"/>
      <c r="F427" s="3"/>
      <c r="G427" s="3"/>
      <c r="H427" s="109"/>
      <c r="I427" s="3"/>
      <c r="J427" s="109"/>
      <c r="K427" s="110"/>
      <c r="L427" s="3"/>
      <c r="M427" s="3"/>
      <c r="N427" s="3"/>
      <c r="O427" s="3"/>
      <c r="P427" s="3"/>
      <c r="Q427" s="3"/>
      <c r="R427" s="3"/>
      <c r="S427" s="3"/>
      <c r="T427" s="3"/>
      <c r="U427" s="3"/>
      <c r="V427" s="3"/>
      <c r="W427" s="3"/>
      <c r="X427" s="3"/>
      <c r="Y427" s="3"/>
      <c r="Z427" s="3"/>
    </row>
    <row r="428" ht="12.75" customHeight="1">
      <c r="A428" s="3"/>
      <c r="B428" s="3"/>
      <c r="C428" s="3"/>
      <c r="D428" s="109"/>
      <c r="E428" s="109"/>
      <c r="F428" s="3"/>
      <c r="G428" s="3"/>
      <c r="H428" s="109"/>
      <c r="I428" s="3"/>
      <c r="J428" s="109"/>
      <c r="K428" s="110"/>
      <c r="L428" s="3"/>
      <c r="M428" s="3"/>
      <c r="N428" s="3"/>
      <c r="O428" s="3"/>
      <c r="P428" s="3"/>
      <c r="Q428" s="3"/>
      <c r="R428" s="3"/>
      <c r="S428" s="3"/>
      <c r="T428" s="3"/>
      <c r="U428" s="3"/>
      <c r="V428" s="3"/>
      <c r="W428" s="3"/>
      <c r="X428" s="3"/>
      <c r="Y428" s="3"/>
      <c r="Z428" s="3"/>
    </row>
    <row r="429" ht="12.75" customHeight="1">
      <c r="A429" s="3"/>
      <c r="B429" s="3"/>
      <c r="C429" s="3"/>
      <c r="D429" s="109"/>
      <c r="E429" s="109"/>
      <c r="F429" s="3"/>
      <c r="G429" s="3"/>
      <c r="H429" s="109"/>
      <c r="I429" s="3"/>
      <c r="J429" s="109"/>
      <c r="K429" s="110"/>
      <c r="L429" s="3"/>
      <c r="M429" s="3"/>
      <c r="N429" s="3"/>
      <c r="O429" s="3"/>
      <c r="P429" s="3"/>
      <c r="Q429" s="3"/>
      <c r="R429" s="3"/>
      <c r="S429" s="3"/>
      <c r="T429" s="3"/>
      <c r="U429" s="3"/>
      <c r="V429" s="3"/>
      <c r="W429" s="3"/>
      <c r="X429" s="3"/>
      <c r="Y429" s="3"/>
      <c r="Z429" s="3"/>
    </row>
    <row r="430" ht="12.75" customHeight="1">
      <c r="A430" s="3"/>
      <c r="B430" s="3"/>
      <c r="C430" s="3"/>
      <c r="D430" s="109"/>
      <c r="E430" s="109"/>
      <c r="F430" s="3"/>
      <c r="G430" s="3"/>
      <c r="H430" s="109"/>
      <c r="I430" s="3"/>
      <c r="J430" s="109"/>
      <c r="K430" s="110"/>
      <c r="L430" s="3"/>
      <c r="M430" s="3"/>
      <c r="N430" s="3"/>
      <c r="O430" s="3"/>
      <c r="P430" s="3"/>
      <c r="Q430" s="3"/>
      <c r="R430" s="3"/>
      <c r="S430" s="3"/>
      <c r="T430" s="3"/>
      <c r="U430" s="3"/>
      <c r="V430" s="3"/>
      <c r="W430" s="3"/>
      <c r="X430" s="3"/>
      <c r="Y430" s="3"/>
      <c r="Z430" s="3"/>
    </row>
    <row r="431" ht="12.75" customHeight="1">
      <c r="A431" s="3"/>
      <c r="B431" s="3"/>
      <c r="C431" s="3"/>
      <c r="D431" s="109"/>
      <c r="E431" s="109"/>
      <c r="F431" s="3"/>
      <c r="G431" s="3"/>
      <c r="H431" s="109"/>
      <c r="I431" s="3"/>
      <c r="J431" s="109"/>
      <c r="K431" s="110"/>
      <c r="L431" s="3"/>
      <c r="M431" s="3"/>
      <c r="N431" s="3"/>
      <c r="O431" s="3"/>
      <c r="P431" s="3"/>
      <c r="Q431" s="3"/>
      <c r="R431" s="3"/>
      <c r="S431" s="3"/>
      <c r="T431" s="3"/>
      <c r="U431" s="3"/>
      <c r="V431" s="3"/>
      <c r="W431" s="3"/>
      <c r="X431" s="3"/>
      <c r="Y431" s="3"/>
      <c r="Z431" s="3"/>
    </row>
    <row r="432" ht="12.75" customHeight="1">
      <c r="A432" s="3"/>
      <c r="B432" s="3"/>
      <c r="C432" s="3"/>
      <c r="D432" s="109"/>
      <c r="E432" s="109"/>
      <c r="F432" s="3"/>
      <c r="G432" s="3"/>
      <c r="H432" s="109"/>
      <c r="I432" s="3"/>
      <c r="J432" s="109"/>
      <c r="K432" s="110"/>
      <c r="L432" s="3"/>
      <c r="M432" s="3"/>
      <c r="N432" s="3"/>
      <c r="O432" s="3"/>
      <c r="P432" s="3"/>
      <c r="Q432" s="3"/>
      <c r="R432" s="3"/>
      <c r="S432" s="3"/>
      <c r="T432" s="3"/>
      <c r="U432" s="3"/>
      <c r="V432" s="3"/>
      <c r="W432" s="3"/>
      <c r="X432" s="3"/>
      <c r="Y432" s="3"/>
      <c r="Z432" s="3"/>
    </row>
    <row r="433" ht="12.75" customHeight="1">
      <c r="A433" s="3"/>
      <c r="B433" s="3"/>
      <c r="C433" s="3"/>
      <c r="D433" s="109"/>
      <c r="E433" s="109"/>
      <c r="F433" s="3"/>
      <c r="G433" s="3"/>
      <c r="H433" s="109"/>
      <c r="I433" s="3"/>
      <c r="J433" s="109"/>
      <c r="K433" s="110"/>
      <c r="L433" s="3"/>
      <c r="M433" s="3"/>
      <c r="N433" s="3"/>
      <c r="O433" s="3"/>
      <c r="P433" s="3"/>
      <c r="Q433" s="3"/>
      <c r="R433" s="3"/>
      <c r="S433" s="3"/>
      <c r="T433" s="3"/>
      <c r="U433" s="3"/>
      <c r="V433" s="3"/>
      <c r="W433" s="3"/>
      <c r="X433" s="3"/>
      <c r="Y433" s="3"/>
      <c r="Z433" s="3"/>
    </row>
    <row r="434" ht="12.75" customHeight="1">
      <c r="A434" s="3"/>
      <c r="B434" s="3"/>
      <c r="C434" s="3"/>
      <c r="D434" s="109"/>
      <c r="E434" s="109"/>
      <c r="F434" s="3"/>
      <c r="G434" s="3"/>
      <c r="H434" s="109"/>
      <c r="I434" s="3"/>
      <c r="J434" s="109"/>
      <c r="K434" s="110"/>
      <c r="L434" s="3"/>
      <c r="M434" s="3"/>
      <c r="N434" s="3"/>
      <c r="O434" s="3"/>
      <c r="P434" s="3"/>
      <c r="Q434" s="3"/>
      <c r="R434" s="3"/>
      <c r="S434" s="3"/>
      <c r="T434" s="3"/>
      <c r="U434" s="3"/>
      <c r="V434" s="3"/>
      <c r="W434" s="3"/>
      <c r="X434" s="3"/>
      <c r="Y434" s="3"/>
      <c r="Z434" s="3"/>
    </row>
    <row r="435" ht="12.75" customHeight="1">
      <c r="A435" s="3"/>
      <c r="B435" s="3"/>
      <c r="C435" s="3"/>
      <c r="D435" s="109"/>
      <c r="E435" s="109"/>
      <c r="F435" s="3"/>
      <c r="G435" s="3"/>
      <c r="H435" s="109"/>
      <c r="I435" s="3"/>
      <c r="J435" s="109"/>
      <c r="K435" s="110"/>
      <c r="L435" s="3"/>
      <c r="M435" s="3"/>
      <c r="N435" s="3"/>
      <c r="O435" s="3"/>
      <c r="P435" s="3"/>
      <c r="Q435" s="3"/>
      <c r="R435" s="3"/>
      <c r="S435" s="3"/>
      <c r="T435" s="3"/>
      <c r="U435" s="3"/>
      <c r="V435" s="3"/>
      <c r="W435" s="3"/>
      <c r="X435" s="3"/>
      <c r="Y435" s="3"/>
      <c r="Z435" s="3"/>
    </row>
    <row r="436" ht="12.75" customHeight="1">
      <c r="A436" s="3"/>
      <c r="B436" s="3"/>
      <c r="C436" s="3"/>
      <c r="D436" s="109"/>
      <c r="E436" s="109"/>
      <c r="F436" s="3"/>
      <c r="G436" s="3"/>
      <c r="H436" s="109"/>
      <c r="I436" s="3"/>
      <c r="J436" s="109"/>
      <c r="K436" s="110"/>
      <c r="L436" s="3"/>
      <c r="M436" s="3"/>
      <c r="N436" s="3"/>
      <c r="O436" s="3"/>
      <c r="P436" s="3"/>
      <c r="Q436" s="3"/>
      <c r="R436" s="3"/>
      <c r="S436" s="3"/>
      <c r="T436" s="3"/>
      <c r="U436" s="3"/>
      <c r="V436" s="3"/>
      <c r="W436" s="3"/>
      <c r="X436" s="3"/>
      <c r="Y436" s="3"/>
      <c r="Z436" s="3"/>
    </row>
    <row r="437" ht="12.75" customHeight="1">
      <c r="A437" s="3"/>
      <c r="B437" s="3"/>
      <c r="C437" s="3"/>
      <c r="D437" s="109"/>
      <c r="E437" s="109"/>
      <c r="F437" s="3"/>
      <c r="G437" s="3"/>
      <c r="H437" s="109"/>
      <c r="I437" s="3"/>
      <c r="J437" s="109"/>
      <c r="K437" s="110"/>
      <c r="L437" s="3"/>
      <c r="M437" s="3"/>
      <c r="N437" s="3"/>
      <c r="O437" s="3"/>
      <c r="P437" s="3"/>
      <c r="Q437" s="3"/>
      <c r="R437" s="3"/>
      <c r="S437" s="3"/>
      <c r="T437" s="3"/>
      <c r="U437" s="3"/>
      <c r="V437" s="3"/>
      <c r="W437" s="3"/>
      <c r="X437" s="3"/>
      <c r="Y437" s="3"/>
      <c r="Z437" s="3"/>
    </row>
    <row r="438" ht="12.75" customHeight="1">
      <c r="A438" s="3"/>
      <c r="B438" s="3"/>
      <c r="C438" s="3"/>
      <c r="D438" s="109"/>
      <c r="E438" s="109"/>
      <c r="F438" s="3"/>
      <c r="G438" s="3"/>
      <c r="H438" s="109"/>
      <c r="I438" s="3"/>
      <c r="J438" s="109"/>
      <c r="K438" s="110"/>
      <c r="L438" s="3"/>
      <c r="M438" s="3"/>
      <c r="N438" s="3"/>
      <c r="O438" s="3"/>
      <c r="P438" s="3"/>
      <c r="Q438" s="3"/>
      <c r="R438" s="3"/>
      <c r="S438" s="3"/>
      <c r="T438" s="3"/>
      <c r="U438" s="3"/>
      <c r="V438" s="3"/>
      <c r="W438" s="3"/>
      <c r="X438" s="3"/>
      <c r="Y438" s="3"/>
      <c r="Z438" s="3"/>
    </row>
    <row r="439" ht="12.75" customHeight="1">
      <c r="A439" s="3"/>
      <c r="B439" s="3"/>
      <c r="C439" s="3"/>
      <c r="D439" s="109"/>
      <c r="E439" s="109"/>
      <c r="F439" s="3"/>
      <c r="G439" s="3"/>
      <c r="H439" s="109"/>
      <c r="I439" s="3"/>
      <c r="J439" s="109"/>
      <c r="K439" s="110"/>
      <c r="L439" s="3"/>
      <c r="M439" s="3"/>
      <c r="N439" s="3"/>
      <c r="O439" s="3"/>
      <c r="P439" s="3"/>
      <c r="Q439" s="3"/>
      <c r="R439" s="3"/>
      <c r="S439" s="3"/>
      <c r="T439" s="3"/>
      <c r="U439" s="3"/>
      <c r="V439" s="3"/>
      <c r="W439" s="3"/>
      <c r="X439" s="3"/>
      <c r="Y439" s="3"/>
      <c r="Z439" s="3"/>
    </row>
    <row r="440" ht="12.75" customHeight="1">
      <c r="A440" s="3"/>
      <c r="B440" s="3"/>
      <c r="C440" s="3"/>
      <c r="D440" s="109"/>
      <c r="E440" s="109"/>
      <c r="F440" s="3"/>
      <c r="G440" s="3"/>
      <c r="H440" s="109"/>
      <c r="I440" s="3"/>
      <c r="J440" s="109"/>
      <c r="K440" s="110"/>
      <c r="L440" s="3"/>
      <c r="M440" s="3"/>
      <c r="N440" s="3"/>
      <c r="O440" s="3"/>
      <c r="P440" s="3"/>
      <c r="Q440" s="3"/>
      <c r="R440" s="3"/>
      <c r="S440" s="3"/>
      <c r="T440" s="3"/>
      <c r="U440" s="3"/>
      <c r="V440" s="3"/>
      <c r="W440" s="3"/>
      <c r="X440" s="3"/>
      <c r="Y440" s="3"/>
      <c r="Z440" s="3"/>
    </row>
    <row r="441" ht="12.75" customHeight="1">
      <c r="A441" s="3"/>
      <c r="B441" s="3"/>
      <c r="C441" s="3"/>
      <c r="D441" s="109"/>
      <c r="E441" s="109"/>
      <c r="F441" s="3"/>
      <c r="G441" s="3"/>
      <c r="H441" s="109"/>
      <c r="I441" s="3"/>
      <c r="J441" s="109"/>
      <c r="K441" s="110"/>
      <c r="L441" s="3"/>
      <c r="M441" s="3"/>
      <c r="N441" s="3"/>
      <c r="O441" s="3"/>
      <c r="P441" s="3"/>
      <c r="Q441" s="3"/>
      <c r="R441" s="3"/>
      <c r="S441" s="3"/>
      <c r="T441" s="3"/>
      <c r="U441" s="3"/>
      <c r="V441" s="3"/>
      <c r="W441" s="3"/>
      <c r="X441" s="3"/>
      <c r="Y441" s="3"/>
      <c r="Z441" s="3"/>
    </row>
    <row r="442" ht="12.75" customHeight="1">
      <c r="A442" s="3"/>
      <c r="B442" s="3"/>
      <c r="C442" s="3"/>
      <c r="D442" s="109"/>
      <c r="E442" s="109"/>
      <c r="F442" s="3"/>
      <c r="G442" s="3"/>
      <c r="H442" s="109"/>
      <c r="I442" s="3"/>
      <c r="J442" s="109"/>
      <c r="K442" s="110"/>
      <c r="L442" s="3"/>
      <c r="M442" s="3"/>
      <c r="N442" s="3"/>
      <c r="O442" s="3"/>
      <c r="P442" s="3"/>
      <c r="Q442" s="3"/>
      <c r="R442" s="3"/>
      <c r="S442" s="3"/>
      <c r="T442" s="3"/>
      <c r="U442" s="3"/>
      <c r="V442" s="3"/>
      <c r="W442" s="3"/>
      <c r="X442" s="3"/>
      <c r="Y442" s="3"/>
      <c r="Z442" s="3"/>
    </row>
    <row r="443" ht="12.75" customHeight="1">
      <c r="A443" s="3"/>
      <c r="B443" s="3"/>
      <c r="C443" s="3"/>
      <c r="D443" s="109"/>
      <c r="E443" s="109"/>
      <c r="F443" s="3"/>
      <c r="G443" s="3"/>
      <c r="H443" s="109"/>
      <c r="I443" s="3"/>
      <c r="J443" s="109"/>
      <c r="K443" s="110"/>
      <c r="L443" s="3"/>
      <c r="M443" s="3"/>
      <c r="N443" s="3"/>
      <c r="O443" s="3"/>
      <c r="P443" s="3"/>
      <c r="Q443" s="3"/>
      <c r="R443" s="3"/>
      <c r="S443" s="3"/>
      <c r="T443" s="3"/>
      <c r="U443" s="3"/>
      <c r="V443" s="3"/>
      <c r="W443" s="3"/>
      <c r="X443" s="3"/>
      <c r="Y443" s="3"/>
      <c r="Z443" s="3"/>
    </row>
    <row r="444" ht="12.75" customHeight="1">
      <c r="A444" s="3"/>
      <c r="B444" s="3"/>
      <c r="C444" s="3"/>
      <c r="D444" s="109"/>
      <c r="E444" s="109"/>
      <c r="F444" s="3"/>
      <c r="G444" s="3"/>
      <c r="H444" s="109"/>
      <c r="I444" s="3"/>
      <c r="J444" s="109"/>
      <c r="K444" s="110"/>
      <c r="L444" s="3"/>
      <c r="M444" s="3"/>
      <c r="N444" s="3"/>
      <c r="O444" s="3"/>
      <c r="P444" s="3"/>
      <c r="Q444" s="3"/>
      <c r="R444" s="3"/>
      <c r="S444" s="3"/>
      <c r="T444" s="3"/>
      <c r="U444" s="3"/>
      <c r="V444" s="3"/>
      <c r="W444" s="3"/>
      <c r="X444" s="3"/>
      <c r="Y444" s="3"/>
      <c r="Z444" s="3"/>
    </row>
    <row r="445" ht="12.75" customHeight="1">
      <c r="A445" s="3"/>
      <c r="B445" s="3"/>
      <c r="C445" s="3"/>
      <c r="D445" s="109"/>
      <c r="E445" s="109"/>
      <c r="F445" s="3"/>
      <c r="G445" s="3"/>
      <c r="H445" s="109"/>
      <c r="I445" s="3"/>
      <c r="J445" s="109"/>
      <c r="K445" s="110"/>
      <c r="L445" s="3"/>
      <c r="M445" s="3"/>
      <c r="N445" s="3"/>
      <c r="O445" s="3"/>
      <c r="P445" s="3"/>
      <c r="Q445" s="3"/>
      <c r="R445" s="3"/>
      <c r="S445" s="3"/>
      <c r="T445" s="3"/>
      <c r="U445" s="3"/>
      <c r="V445" s="3"/>
      <c r="W445" s="3"/>
      <c r="X445" s="3"/>
      <c r="Y445" s="3"/>
      <c r="Z445" s="3"/>
    </row>
    <row r="446" ht="12.75" customHeight="1">
      <c r="A446" s="3"/>
      <c r="B446" s="3"/>
      <c r="C446" s="3"/>
      <c r="D446" s="109"/>
      <c r="E446" s="109"/>
      <c r="F446" s="3"/>
      <c r="G446" s="3"/>
      <c r="H446" s="109"/>
      <c r="I446" s="3"/>
      <c r="J446" s="109"/>
      <c r="K446" s="110"/>
      <c r="L446" s="3"/>
      <c r="M446" s="3"/>
      <c r="N446" s="3"/>
      <c r="O446" s="3"/>
      <c r="P446" s="3"/>
      <c r="Q446" s="3"/>
      <c r="R446" s="3"/>
      <c r="S446" s="3"/>
      <c r="T446" s="3"/>
      <c r="U446" s="3"/>
      <c r="V446" s="3"/>
      <c r="W446" s="3"/>
      <c r="X446" s="3"/>
      <c r="Y446" s="3"/>
      <c r="Z446" s="3"/>
    </row>
    <row r="447" ht="12.75" customHeight="1">
      <c r="A447" s="3"/>
      <c r="B447" s="3"/>
      <c r="C447" s="3"/>
      <c r="D447" s="109"/>
      <c r="E447" s="109"/>
      <c r="F447" s="3"/>
      <c r="G447" s="3"/>
      <c r="H447" s="109"/>
      <c r="I447" s="3"/>
      <c r="J447" s="109"/>
      <c r="K447" s="110"/>
      <c r="L447" s="3"/>
      <c r="M447" s="3"/>
      <c r="N447" s="3"/>
      <c r="O447" s="3"/>
      <c r="P447" s="3"/>
      <c r="Q447" s="3"/>
      <c r="R447" s="3"/>
      <c r="S447" s="3"/>
      <c r="T447" s="3"/>
      <c r="U447" s="3"/>
      <c r="V447" s="3"/>
      <c r="W447" s="3"/>
      <c r="X447" s="3"/>
      <c r="Y447" s="3"/>
      <c r="Z447" s="3"/>
    </row>
    <row r="448" ht="12.75" customHeight="1">
      <c r="A448" s="3"/>
      <c r="B448" s="3"/>
      <c r="C448" s="3"/>
      <c r="D448" s="109"/>
      <c r="E448" s="109"/>
      <c r="F448" s="3"/>
      <c r="G448" s="3"/>
      <c r="H448" s="109"/>
      <c r="I448" s="3"/>
      <c r="J448" s="109"/>
      <c r="K448" s="110"/>
      <c r="L448" s="3"/>
      <c r="M448" s="3"/>
      <c r="N448" s="3"/>
      <c r="O448" s="3"/>
      <c r="P448" s="3"/>
      <c r="Q448" s="3"/>
      <c r="R448" s="3"/>
      <c r="S448" s="3"/>
      <c r="T448" s="3"/>
      <c r="U448" s="3"/>
      <c r="V448" s="3"/>
      <c r="W448" s="3"/>
      <c r="X448" s="3"/>
      <c r="Y448" s="3"/>
      <c r="Z448" s="3"/>
    </row>
    <row r="449" ht="12.75" customHeight="1">
      <c r="A449" s="3"/>
      <c r="B449" s="3"/>
      <c r="C449" s="3"/>
      <c r="D449" s="109"/>
      <c r="E449" s="109"/>
      <c r="F449" s="3"/>
      <c r="G449" s="3"/>
      <c r="H449" s="109"/>
      <c r="I449" s="3"/>
      <c r="J449" s="109"/>
      <c r="K449" s="110"/>
      <c r="L449" s="3"/>
      <c r="M449" s="3"/>
      <c r="N449" s="3"/>
      <c r="O449" s="3"/>
      <c r="P449" s="3"/>
      <c r="Q449" s="3"/>
      <c r="R449" s="3"/>
      <c r="S449" s="3"/>
      <c r="T449" s="3"/>
      <c r="U449" s="3"/>
      <c r="V449" s="3"/>
      <c r="W449" s="3"/>
      <c r="X449" s="3"/>
      <c r="Y449" s="3"/>
      <c r="Z449" s="3"/>
    </row>
    <row r="450" ht="12.75" customHeight="1">
      <c r="A450" s="3"/>
      <c r="B450" s="3"/>
      <c r="C450" s="3"/>
      <c r="D450" s="109"/>
      <c r="E450" s="109"/>
      <c r="F450" s="3"/>
      <c r="G450" s="3"/>
      <c r="H450" s="109"/>
      <c r="I450" s="3"/>
      <c r="J450" s="109"/>
      <c r="K450" s="110"/>
      <c r="L450" s="3"/>
      <c r="M450" s="3"/>
      <c r="N450" s="3"/>
      <c r="O450" s="3"/>
      <c r="P450" s="3"/>
      <c r="Q450" s="3"/>
      <c r="R450" s="3"/>
      <c r="S450" s="3"/>
      <c r="T450" s="3"/>
      <c r="U450" s="3"/>
      <c r="V450" s="3"/>
      <c r="W450" s="3"/>
      <c r="X450" s="3"/>
      <c r="Y450" s="3"/>
      <c r="Z450" s="3"/>
    </row>
    <row r="451" ht="12.75" customHeight="1">
      <c r="A451" s="3"/>
      <c r="B451" s="3"/>
      <c r="C451" s="3"/>
      <c r="D451" s="109"/>
      <c r="E451" s="109"/>
      <c r="F451" s="3"/>
      <c r="G451" s="3"/>
      <c r="H451" s="109"/>
      <c r="I451" s="3"/>
      <c r="J451" s="109"/>
      <c r="K451" s="110"/>
      <c r="L451" s="3"/>
      <c r="M451" s="3"/>
      <c r="N451" s="3"/>
      <c r="O451" s="3"/>
      <c r="P451" s="3"/>
      <c r="Q451" s="3"/>
      <c r="R451" s="3"/>
      <c r="S451" s="3"/>
      <c r="T451" s="3"/>
      <c r="U451" s="3"/>
      <c r="V451" s="3"/>
      <c r="W451" s="3"/>
      <c r="X451" s="3"/>
      <c r="Y451" s="3"/>
      <c r="Z451" s="3"/>
    </row>
    <row r="452" ht="12.75" customHeight="1">
      <c r="A452" s="3"/>
      <c r="B452" s="3"/>
      <c r="C452" s="3"/>
      <c r="D452" s="109"/>
      <c r="E452" s="109"/>
      <c r="F452" s="3"/>
      <c r="G452" s="3"/>
      <c r="H452" s="109"/>
      <c r="I452" s="3"/>
      <c r="J452" s="109"/>
      <c r="K452" s="110"/>
      <c r="L452" s="3"/>
      <c r="M452" s="3"/>
      <c r="N452" s="3"/>
      <c r="O452" s="3"/>
      <c r="P452" s="3"/>
      <c r="Q452" s="3"/>
      <c r="R452" s="3"/>
      <c r="S452" s="3"/>
      <c r="T452" s="3"/>
      <c r="U452" s="3"/>
      <c r="V452" s="3"/>
      <c r="W452" s="3"/>
      <c r="X452" s="3"/>
      <c r="Y452" s="3"/>
      <c r="Z452" s="3"/>
    </row>
    <row r="453" ht="12.75" customHeight="1">
      <c r="A453" s="3"/>
      <c r="B453" s="3"/>
      <c r="C453" s="3"/>
      <c r="D453" s="109"/>
      <c r="E453" s="109"/>
      <c r="F453" s="3"/>
      <c r="G453" s="3"/>
      <c r="H453" s="109"/>
      <c r="I453" s="3"/>
      <c r="J453" s="109"/>
      <c r="K453" s="110"/>
      <c r="L453" s="3"/>
      <c r="M453" s="3"/>
      <c r="N453" s="3"/>
      <c r="O453" s="3"/>
      <c r="P453" s="3"/>
      <c r="Q453" s="3"/>
      <c r="R453" s="3"/>
      <c r="S453" s="3"/>
      <c r="T453" s="3"/>
      <c r="U453" s="3"/>
      <c r="V453" s="3"/>
      <c r="W453" s="3"/>
      <c r="X453" s="3"/>
      <c r="Y453" s="3"/>
      <c r="Z453" s="3"/>
    </row>
    <row r="454" ht="12.75" customHeight="1">
      <c r="A454" s="3"/>
      <c r="B454" s="3"/>
      <c r="C454" s="3"/>
      <c r="D454" s="109"/>
      <c r="E454" s="109"/>
      <c r="F454" s="3"/>
      <c r="G454" s="3"/>
      <c r="H454" s="109"/>
      <c r="I454" s="3"/>
      <c r="J454" s="109"/>
      <c r="K454" s="110"/>
      <c r="L454" s="3"/>
      <c r="M454" s="3"/>
      <c r="N454" s="3"/>
      <c r="O454" s="3"/>
      <c r="P454" s="3"/>
      <c r="Q454" s="3"/>
      <c r="R454" s="3"/>
      <c r="S454" s="3"/>
      <c r="T454" s="3"/>
      <c r="U454" s="3"/>
      <c r="V454" s="3"/>
      <c r="W454" s="3"/>
      <c r="X454" s="3"/>
      <c r="Y454" s="3"/>
      <c r="Z454" s="3"/>
    </row>
    <row r="455" ht="12.75" customHeight="1">
      <c r="A455" s="3"/>
      <c r="B455" s="3"/>
      <c r="C455" s="3"/>
      <c r="D455" s="109"/>
      <c r="E455" s="109"/>
      <c r="F455" s="3"/>
      <c r="G455" s="3"/>
      <c r="H455" s="109"/>
      <c r="I455" s="3"/>
      <c r="J455" s="109"/>
      <c r="K455" s="110"/>
      <c r="L455" s="3"/>
      <c r="M455" s="3"/>
      <c r="N455" s="3"/>
      <c r="O455" s="3"/>
      <c r="P455" s="3"/>
      <c r="Q455" s="3"/>
      <c r="R455" s="3"/>
      <c r="S455" s="3"/>
      <c r="T455" s="3"/>
      <c r="U455" s="3"/>
      <c r="V455" s="3"/>
      <c r="W455" s="3"/>
      <c r="X455" s="3"/>
      <c r="Y455" s="3"/>
      <c r="Z455" s="3"/>
    </row>
    <row r="456" ht="12.75" customHeight="1">
      <c r="A456" s="3"/>
      <c r="B456" s="3"/>
      <c r="C456" s="3"/>
      <c r="D456" s="109"/>
      <c r="E456" s="109"/>
      <c r="F456" s="3"/>
      <c r="G456" s="3"/>
      <c r="H456" s="109"/>
      <c r="I456" s="3"/>
      <c r="J456" s="109"/>
      <c r="K456" s="110"/>
      <c r="L456" s="3"/>
      <c r="M456" s="3"/>
      <c r="N456" s="3"/>
      <c r="O456" s="3"/>
      <c r="P456" s="3"/>
      <c r="Q456" s="3"/>
      <c r="R456" s="3"/>
      <c r="S456" s="3"/>
      <c r="T456" s="3"/>
      <c r="U456" s="3"/>
      <c r="V456" s="3"/>
      <c r="W456" s="3"/>
      <c r="X456" s="3"/>
      <c r="Y456" s="3"/>
      <c r="Z456" s="3"/>
    </row>
    <row r="457" ht="12.75" customHeight="1">
      <c r="A457" s="3"/>
      <c r="B457" s="3"/>
      <c r="C457" s="3"/>
      <c r="D457" s="109"/>
      <c r="E457" s="109"/>
      <c r="F457" s="3"/>
      <c r="G457" s="3"/>
      <c r="H457" s="109"/>
      <c r="I457" s="3"/>
      <c r="J457" s="109"/>
      <c r="K457" s="110"/>
      <c r="L457" s="3"/>
      <c r="M457" s="3"/>
      <c r="N457" s="3"/>
      <c r="O457" s="3"/>
      <c r="P457" s="3"/>
      <c r="Q457" s="3"/>
      <c r="R457" s="3"/>
      <c r="S457" s="3"/>
      <c r="T457" s="3"/>
      <c r="U457" s="3"/>
      <c r="V457" s="3"/>
      <c r="W457" s="3"/>
      <c r="X457" s="3"/>
      <c r="Y457" s="3"/>
      <c r="Z457" s="3"/>
    </row>
    <row r="458" ht="12.75" customHeight="1">
      <c r="A458" s="3"/>
      <c r="B458" s="3"/>
      <c r="C458" s="3"/>
      <c r="D458" s="109"/>
      <c r="E458" s="109"/>
      <c r="F458" s="3"/>
      <c r="G458" s="3"/>
      <c r="H458" s="109"/>
      <c r="I458" s="3"/>
      <c r="J458" s="109"/>
      <c r="K458" s="110"/>
      <c r="L458" s="3"/>
      <c r="M458" s="3"/>
      <c r="N458" s="3"/>
      <c r="O458" s="3"/>
      <c r="P458" s="3"/>
      <c r="Q458" s="3"/>
      <c r="R458" s="3"/>
      <c r="S458" s="3"/>
      <c r="T458" s="3"/>
      <c r="U458" s="3"/>
      <c r="V458" s="3"/>
      <c r="W458" s="3"/>
      <c r="X458" s="3"/>
      <c r="Y458" s="3"/>
      <c r="Z458" s="3"/>
    </row>
    <row r="459" ht="12.75" customHeight="1">
      <c r="A459" s="3"/>
      <c r="B459" s="3"/>
      <c r="C459" s="3"/>
      <c r="D459" s="109"/>
      <c r="E459" s="109"/>
      <c r="F459" s="3"/>
      <c r="G459" s="3"/>
      <c r="H459" s="109"/>
      <c r="I459" s="3"/>
      <c r="J459" s="109"/>
      <c r="K459" s="110"/>
      <c r="L459" s="3"/>
      <c r="M459" s="3"/>
      <c r="N459" s="3"/>
      <c r="O459" s="3"/>
      <c r="P459" s="3"/>
      <c r="Q459" s="3"/>
      <c r="R459" s="3"/>
      <c r="S459" s="3"/>
      <c r="T459" s="3"/>
      <c r="U459" s="3"/>
      <c r="V459" s="3"/>
      <c r="W459" s="3"/>
      <c r="X459" s="3"/>
      <c r="Y459" s="3"/>
      <c r="Z459" s="3"/>
    </row>
    <row r="460" ht="12.75" customHeight="1">
      <c r="A460" s="3"/>
      <c r="B460" s="3"/>
      <c r="C460" s="3"/>
      <c r="D460" s="109"/>
      <c r="E460" s="109"/>
      <c r="F460" s="3"/>
      <c r="G460" s="3"/>
      <c r="H460" s="109"/>
      <c r="I460" s="3"/>
      <c r="J460" s="109"/>
      <c r="K460" s="110"/>
      <c r="L460" s="3"/>
      <c r="M460" s="3"/>
      <c r="N460" s="3"/>
      <c r="O460" s="3"/>
      <c r="P460" s="3"/>
      <c r="Q460" s="3"/>
      <c r="R460" s="3"/>
      <c r="S460" s="3"/>
      <c r="T460" s="3"/>
      <c r="U460" s="3"/>
      <c r="V460" s="3"/>
      <c r="W460" s="3"/>
      <c r="X460" s="3"/>
      <c r="Y460" s="3"/>
      <c r="Z460" s="3"/>
    </row>
    <row r="461" ht="12.75" customHeight="1">
      <c r="A461" s="3"/>
      <c r="B461" s="3"/>
      <c r="C461" s="3"/>
      <c r="D461" s="109"/>
      <c r="E461" s="109"/>
      <c r="F461" s="3"/>
      <c r="G461" s="3"/>
      <c r="H461" s="109"/>
      <c r="I461" s="3"/>
      <c r="J461" s="109"/>
      <c r="K461" s="110"/>
      <c r="L461" s="3"/>
      <c r="M461" s="3"/>
      <c r="N461" s="3"/>
      <c r="O461" s="3"/>
      <c r="P461" s="3"/>
      <c r="Q461" s="3"/>
      <c r="R461" s="3"/>
      <c r="S461" s="3"/>
      <c r="T461" s="3"/>
      <c r="U461" s="3"/>
      <c r="V461" s="3"/>
      <c r="W461" s="3"/>
      <c r="X461" s="3"/>
      <c r="Y461" s="3"/>
      <c r="Z461" s="3"/>
    </row>
    <row r="462" ht="12.75" customHeight="1">
      <c r="A462" s="3"/>
      <c r="B462" s="3"/>
      <c r="C462" s="3"/>
      <c r="D462" s="109"/>
      <c r="E462" s="109"/>
      <c r="F462" s="3"/>
      <c r="G462" s="3"/>
      <c r="H462" s="109"/>
      <c r="I462" s="3"/>
      <c r="J462" s="109"/>
      <c r="K462" s="110"/>
      <c r="L462" s="3"/>
      <c r="M462" s="3"/>
      <c r="N462" s="3"/>
      <c r="O462" s="3"/>
      <c r="P462" s="3"/>
      <c r="Q462" s="3"/>
      <c r="R462" s="3"/>
      <c r="S462" s="3"/>
      <c r="T462" s="3"/>
      <c r="U462" s="3"/>
      <c r="V462" s="3"/>
      <c r="W462" s="3"/>
      <c r="X462" s="3"/>
      <c r="Y462" s="3"/>
      <c r="Z462" s="3"/>
    </row>
    <row r="463" ht="12.75" customHeight="1">
      <c r="A463" s="3"/>
      <c r="B463" s="3"/>
      <c r="C463" s="3"/>
      <c r="D463" s="109"/>
      <c r="E463" s="109"/>
      <c r="F463" s="3"/>
      <c r="G463" s="3"/>
      <c r="H463" s="109"/>
      <c r="I463" s="3"/>
      <c r="J463" s="109"/>
      <c r="K463" s="110"/>
      <c r="L463" s="3"/>
      <c r="M463" s="3"/>
      <c r="N463" s="3"/>
      <c r="O463" s="3"/>
      <c r="P463" s="3"/>
      <c r="Q463" s="3"/>
      <c r="R463" s="3"/>
      <c r="S463" s="3"/>
      <c r="T463" s="3"/>
      <c r="U463" s="3"/>
      <c r="V463" s="3"/>
      <c r="W463" s="3"/>
      <c r="X463" s="3"/>
      <c r="Y463" s="3"/>
      <c r="Z463" s="3"/>
    </row>
    <row r="464" ht="12.75" customHeight="1">
      <c r="A464" s="3"/>
      <c r="B464" s="3"/>
      <c r="C464" s="3"/>
      <c r="D464" s="109"/>
      <c r="E464" s="109"/>
      <c r="F464" s="3"/>
      <c r="G464" s="3"/>
      <c r="H464" s="109"/>
      <c r="I464" s="3"/>
      <c r="J464" s="109"/>
      <c r="K464" s="110"/>
      <c r="L464" s="3"/>
      <c r="M464" s="3"/>
      <c r="N464" s="3"/>
      <c r="O464" s="3"/>
      <c r="P464" s="3"/>
      <c r="Q464" s="3"/>
      <c r="R464" s="3"/>
      <c r="S464" s="3"/>
      <c r="T464" s="3"/>
      <c r="U464" s="3"/>
      <c r="V464" s="3"/>
      <c r="W464" s="3"/>
      <c r="X464" s="3"/>
      <c r="Y464" s="3"/>
      <c r="Z464" s="3"/>
    </row>
    <row r="465" ht="12.75" customHeight="1">
      <c r="A465" s="3"/>
      <c r="B465" s="3"/>
      <c r="C465" s="3"/>
      <c r="D465" s="109"/>
      <c r="E465" s="109"/>
      <c r="F465" s="3"/>
      <c r="G465" s="3"/>
      <c r="H465" s="109"/>
      <c r="I465" s="3"/>
      <c r="J465" s="109"/>
      <c r="K465" s="110"/>
      <c r="L465" s="3"/>
      <c r="M465" s="3"/>
      <c r="N465" s="3"/>
      <c r="O465" s="3"/>
      <c r="P465" s="3"/>
      <c r="Q465" s="3"/>
      <c r="R465" s="3"/>
      <c r="S465" s="3"/>
      <c r="T465" s="3"/>
      <c r="U465" s="3"/>
      <c r="V465" s="3"/>
      <c r="W465" s="3"/>
      <c r="X465" s="3"/>
      <c r="Y465" s="3"/>
      <c r="Z465" s="3"/>
    </row>
    <row r="466" ht="12.75" customHeight="1">
      <c r="A466" s="3"/>
      <c r="B466" s="3"/>
      <c r="C466" s="3"/>
      <c r="D466" s="109"/>
      <c r="E466" s="109"/>
      <c r="F466" s="3"/>
      <c r="G466" s="3"/>
      <c r="H466" s="109"/>
      <c r="I466" s="3"/>
      <c r="J466" s="109"/>
      <c r="K466" s="110"/>
      <c r="L466" s="3"/>
      <c r="M466" s="3"/>
      <c r="N466" s="3"/>
      <c r="O466" s="3"/>
      <c r="P466" s="3"/>
      <c r="Q466" s="3"/>
      <c r="R466" s="3"/>
      <c r="S466" s="3"/>
      <c r="T466" s="3"/>
      <c r="U466" s="3"/>
      <c r="V466" s="3"/>
      <c r="W466" s="3"/>
      <c r="X466" s="3"/>
      <c r="Y466" s="3"/>
      <c r="Z466" s="3"/>
    </row>
    <row r="467" ht="12.75" customHeight="1">
      <c r="A467" s="3"/>
      <c r="B467" s="3"/>
      <c r="C467" s="3"/>
      <c r="D467" s="109"/>
      <c r="E467" s="109"/>
      <c r="F467" s="3"/>
      <c r="G467" s="3"/>
      <c r="H467" s="109"/>
      <c r="I467" s="3"/>
      <c r="J467" s="109"/>
      <c r="K467" s="110"/>
      <c r="L467" s="3"/>
      <c r="M467" s="3"/>
      <c r="N467" s="3"/>
      <c r="O467" s="3"/>
      <c r="P467" s="3"/>
      <c r="Q467" s="3"/>
      <c r="R467" s="3"/>
      <c r="S467" s="3"/>
      <c r="T467" s="3"/>
      <c r="U467" s="3"/>
      <c r="V467" s="3"/>
      <c r="W467" s="3"/>
      <c r="X467" s="3"/>
      <c r="Y467" s="3"/>
      <c r="Z467" s="3"/>
    </row>
    <row r="468" ht="12.75" customHeight="1">
      <c r="A468" s="3"/>
      <c r="B468" s="3"/>
      <c r="C468" s="3"/>
      <c r="D468" s="109"/>
      <c r="E468" s="109"/>
      <c r="F468" s="3"/>
      <c r="G468" s="3"/>
      <c r="H468" s="109"/>
      <c r="I468" s="3"/>
      <c r="J468" s="109"/>
      <c r="K468" s="110"/>
      <c r="L468" s="3"/>
      <c r="M468" s="3"/>
      <c r="N468" s="3"/>
      <c r="O468" s="3"/>
      <c r="P468" s="3"/>
      <c r="Q468" s="3"/>
      <c r="R468" s="3"/>
      <c r="S468" s="3"/>
      <c r="T468" s="3"/>
      <c r="U468" s="3"/>
      <c r="V468" s="3"/>
      <c r="W468" s="3"/>
      <c r="X468" s="3"/>
      <c r="Y468" s="3"/>
      <c r="Z468" s="3"/>
    </row>
    <row r="469" ht="12.75" customHeight="1">
      <c r="A469" s="3"/>
      <c r="B469" s="3"/>
      <c r="C469" s="3"/>
      <c r="D469" s="109"/>
      <c r="E469" s="109"/>
      <c r="F469" s="3"/>
      <c r="G469" s="3"/>
      <c r="H469" s="109"/>
      <c r="I469" s="3"/>
      <c r="J469" s="109"/>
      <c r="K469" s="110"/>
      <c r="L469" s="3"/>
      <c r="M469" s="3"/>
      <c r="N469" s="3"/>
      <c r="O469" s="3"/>
      <c r="P469" s="3"/>
      <c r="Q469" s="3"/>
      <c r="R469" s="3"/>
      <c r="S469" s="3"/>
      <c r="T469" s="3"/>
      <c r="U469" s="3"/>
      <c r="V469" s="3"/>
      <c r="W469" s="3"/>
      <c r="X469" s="3"/>
      <c r="Y469" s="3"/>
      <c r="Z469" s="3"/>
    </row>
    <row r="470" ht="12.75" customHeight="1">
      <c r="A470" s="3"/>
      <c r="B470" s="3"/>
      <c r="C470" s="3"/>
      <c r="D470" s="109"/>
      <c r="E470" s="109"/>
      <c r="F470" s="3"/>
      <c r="G470" s="3"/>
      <c r="H470" s="109"/>
      <c r="I470" s="3"/>
      <c r="J470" s="109"/>
      <c r="K470" s="110"/>
      <c r="L470" s="3"/>
      <c r="M470" s="3"/>
      <c r="N470" s="3"/>
      <c r="O470" s="3"/>
      <c r="P470" s="3"/>
      <c r="Q470" s="3"/>
      <c r="R470" s="3"/>
      <c r="S470" s="3"/>
      <c r="T470" s="3"/>
      <c r="U470" s="3"/>
      <c r="V470" s="3"/>
      <c r="W470" s="3"/>
      <c r="X470" s="3"/>
      <c r="Y470" s="3"/>
      <c r="Z470" s="3"/>
    </row>
    <row r="471" ht="12.75" customHeight="1">
      <c r="A471" s="3"/>
      <c r="B471" s="3"/>
      <c r="C471" s="3"/>
      <c r="D471" s="109"/>
      <c r="E471" s="109"/>
      <c r="F471" s="3"/>
      <c r="G471" s="3"/>
      <c r="H471" s="109"/>
      <c r="I471" s="3"/>
      <c r="J471" s="109"/>
      <c r="K471" s="110"/>
      <c r="L471" s="3"/>
      <c r="M471" s="3"/>
      <c r="N471" s="3"/>
      <c r="O471" s="3"/>
      <c r="P471" s="3"/>
      <c r="Q471" s="3"/>
      <c r="R471" s="3"/>
      <c r="S471" s="3"/>
      <c r="T471" s="3"/>
      <c r="U471" s="3"/>
      <c r="V471" s="3"/>
      <c r="W471" s="3"/>
      <c r="X471" s="3"/>
      <c r="Y471" s="3"/>
      <c r="Z471" s="3"/>
    </row>
    <row r="472" ht="12.75" customHeight="1">
      <c r="A472" s="3"/>
      <c r="B472" s="3"/>
      <c r="C472" s="3"/>
      <c r="D472" s="109"/>
      <c r="E472" s="109"/>
      <c r="F472" s="3"/>
      <c r="G472" s="3"/>
      <c r="H472" s="109"/>
      <c r="I472" s="3"/>
      <c r="J472" s="109"/>
      <c r="K472" s="110"/>
      <c r="L472" s="3"/>
      <c r="M472" s="3"/>
      <c r="N472" s="3"/>
      <c r="O472" s="3"/>
      <c r="P472" s="3"/>
      <c r="Q472" s="3"/>
      <c r="R472" s="3"/>
      <c r="S472" s="3"/>
      <c r="T472" s="3"/>
      <c r="U472" s="3"/>
      <c r="V472" s="3"/>
      <c r="W472" s="3"/>
      <c r="X472" s="3"/>
      <c r="Y472" s="3"/>
      <c r="Z472" s="3"/>
    </row>
    <row r="473" ht="12.75" customHeight="1">
      <c r="A473" s="3"/>
      <c r="B473" s="3"/>
      <c r="C473" s="3"/>
      <c r="D473" s="109"/>
      <c r="E473" s="109"/>
      <c r="F473" s="3"/>
      <c r="G473" s="3"/>
      <c r="H473" s="109"/>
      <c r="I473" s="3"/>
      <c r="J473" s="109"/>
      <c r="K473" s="110"/>
      <c r="L473" s="3"/>
      <c r="M473" s="3"/>
      <c r="N473" s="3"/>
      <c r="O473" s="3"/>
      <c r="P473" s="3"/>
      <c r="Q473" s="3"/>
      <c r="R473" s="3"/>
      <c r="S473" s="3"/>
      <c r="T473" s="3"/>
      <c r="U473" s="3"/>
      <c r="V473" s="3"/>
      <c r="W473" s="3"/>
      <c r="X473" s="3"/>
      <c r="Y473" s="3"/>
      <c r="Z473" s="3"/>
    </row>
    <row r="474" ht="12.75" customHeight="1">
      <c r="A474" s="3"/>
      <c r="B474" s="3"/>
      <c r="C474" s="3"/>
      <c r="D474" s="109"/>
      <c r="E474" s="109"/>
      <c r="F474" s="3"/>
      <c r="G474" s="3"/>
      <c r="H474" s="109"/>
      <c r="I474" s="3"/>
      <c r="J474" s="109"/>
      <c r="K474" s="110"/>
      <c r="L474" s="3"/>
      <c r="M474" s="3"/>
      <c r="N474" s="3"/>
      <c r="O474" s="3"/>
      <c r="P474" s="3"/>
      <c r="Q474" s="3"/>
      <c r="R474" s="3"/>
      <c r="S474" s="3"/>
      <c r="T474" s="3"/>
      <c r="U474" s="3"/>
      <c r="V474" s="3"/>
      <c r="W474" s="3"/>
      <c r="X474" s="3"/>
      <c r="Y474" s="3"/>
      <c r="Z474" s="3"/>
    </row>
    <row r="475" ht="12.75" customHeight="1">
      <c r="A475" s="3"/>
      <c r="B475" s="3"/>
      <c r="C475" s="3"/>
      <c r="D475" s="109"/>
      <c r="E475" s="109"/>
      <c r="F475" s="3"/>
      <c r="G475" s="3"/>
      <c r="H475" s="109"/>
      <c r="I475" s="3"/>
      <c r="J475" s="109"/>
      <c r="K475" s="110"/>
      <c r="L475" s="3"/>
      <c r="M475" s="3"/>
      <c r="N475" s="3"/>
      <c r="O475" s="3"/>
      <c r="P475" s="3"/>
      <c r="Q475" s="3"/>
      <c r="R475" s="3"/>
      <c r="S475" s="3"/>
      <c r="T475" s="3"/>
      <c r="U475" s="3"/>
      <c r="V475" s="3"/>
      <c r="W475" s="3"/>
      <c r="X475" s="3"/>
      <c r="Y475" s="3"/>
      <c r="Z475" s="3"/>
    </row>
    <row r="476" ht="12.75" customHeight="1">
      <c r="A476" s="3"/>
      <c r="B476" s="3"/>
      <c r="C476" s="3"/>
      <c r="D476" s="109"/>
      <c r="E476" s="109"/>
      <c r="F476" s="3"/>
      <c r="G476" s="3"/>
      <c r="H476" s="109"/>
      <c r="I476" s="3"/>
      <c r="J476" s="109"/>
      <c r="K476" s="110"/>
      <c r="L476" s="3"/>
      <c r="M476" s="3"/>
      <c r="N476" s="3"/>
      <c r="O476" s="3"/>
      <c r="P476" s="3"/>
      <c r="Q476" s="3"/>
      <c r="R476" s="3"/>
      <c r="S476" s="3"/>
      <c r="T476" s="3"/>
      <c r="U476" s="3"/>
      <c r="V476" s="3"/>
      <c r="W476" s="3"/>
      <c r="X476" s="3"/>
      <c r="Y476" s="3"/>
      <c r="Z476" s="3"/>
    </row>
    <row r="477" ht="12.75" customHeight="1">
      <c r="A477" s="3"/>
      <c r="B477" s="3"/>
      <c r="C477" s="3"/>
      <c r="D477" s="109"/>
      <c r="E477" s="109"/>
      <c r="F477" s="3"/>
      <c r="G477" s="3"/>
      <c r="H477" s="109"/>
      <c r="I477" s="3"/>
      <c r="J477" s="109"/>
      <c r="K477" s="110"/>
      <c r="L477" s="3"/>
      <c r="M477" s="3"/>
      <c r="N477" s="3"/>
      <c r="O477" s="3"/>
      <c r="P477" s="3"/>
      <c r="Q477" s="3"/>
      <c r="R477" s="3"/>
      <c r="S477" s="3"/>
      <c r="T477" s="3"/>
      <c r="U477" s="3"/>
      <c r="V477" s="3"/>
      <c r="W477" s="3"/>
      <c r="X477" s="3"/>
      <c r="Y477" s="3"/>
      <c r="Z477" s="3"/>
    </row>
    <row r="478" ht="12.75" customHeight="1">
      <c r="A478" s="3"/>
      <c r="B478" s="3"/>
      <c r="C478" s="3"/>
      <c r="D478" s="109"/>
      <c r="E478" s="109"/>
      <c r="F478" s="3"/>
      <c r="G478" s="3"/>
      <c r="H478" s="109"/>
      <c r="I478" s="3"/>
      <c r="J478" s="109"/>
      <c r="K478" s="110"/>
      <c r="L478" s="3"/>
      <c r="M478" s="3"/>
      <c r="N478" s="3"/>
      <c r="O478" s="3"/>
      <c r="P478" s="3"/>
      <c r="Q478" s="3"/>
      <c r="R478" s="3"/>
      <c r="S478" s="3"/>
      <c r="T478" s="3"/>
      <c r="U478" s="3"/>
      <c r="V478" s="3"/>
      <c r="W478" s="3"/>
      <c r="X478" s="3"/>
      <c r="Y478" s="3"/>
      <c r="Z478" s="3"/>
    </row>
    <row r="479" ht="12.75" customHeight="1">
      <c r="A479" s="3"/>
      <c r="B479" s="3"/>
      <c r="C479" s="3"/>
      <c r="D479" s="109"/>
      <c r="E479" s="109"/>
      <c r="F479" s="3"/>
      <c r="G479" s="3"/>
      <c r="H479" s="109"/>
      <c r="I479" s="3"/>
      <c r="J479" s="109"/>
      <c r="K479" s="110"/>
      <c r="L479" s="3"/>
      <c r="M479" s="3"/>
      <c r="N479" s="3"/>
      <c r="O479" s="3"/>
      <c r="P479" s="3"/>
      <c r="Q479" s="3"/>
      <c r="R479" s="3"/>
      <c r="S479" s="3"/>
      <c r="T479" s="3"/>
      <c r="U479" s="3"/>
      <c r="V479" s="3"/>
      <c r="W479" s="3"/>
      <c r="X479" s="3"/>
      <c r="Y479" s="3"/>
      <c r="Z479" s="3"/>
    </row>
    <row r="480" ht="12.75" customHeight="1">
      <c r="A480" s="3"/>
      <c r="B480" s="3"/>
      <c r="C480" s="3"/>
      <c r="D480" s="109"/>
      <c r="E480" s="109"/>
      <c r="F480" s="3"/>
      <c r="G480" s="3"/>
      <c r="H480" s="109"/>
      <c r="I480" s="3"/>
      <c r="J480" s="109"/>
      <c r="K480" s="110"/>
      <c r="L480" s="3"/>
      <c r="M480" s="3"/>
      <c r="N480" s="3"/>
      <c r="O480" s="3"/>
      <c r="P480" s="3"/>
      <c r="Q480" s="3"/>
      <c r="R480" s="3"/>
      <c r="S480" s="3"/>
      <c r="T480" s="3"/>
      <c r="U480" s="3"/>
      <c r="V480" s="3"/>
      <c r="W480" s="3"/>
      <c r="X480" s="3"/>
      <c r="Y480" s="3"/>
      <c r="Z480" s="3"/>
    </row>
    <row r="481" ht="12.75" customHeight="1">
      <c r="A481" s="3"/>
      <c r="B481" s="3"/>
      <c r="C481" s="3"/>
      <c r="D481" s="109"/>
      <c r="E481" s="109"/>
      <c r="F481" s="3"/>
      <c r="G481" s="3"/>
      <c r="H481" s="109"/>
      <c r="I481" s="3"/>
      <c r="J481" s="109"/>
      <c r="K481" s="110"/>
      <c r="L481" s="3"/>
      <c r="M481" s="3"/>
      <c r="N481" s="3"/>
      <c r="O481" s="3"/>
      <c r="P481" s="3"/>
      <c r="Q481" s="3"/>
      <c r="R481" s="3"/>
      <c r="S481" s="3"/>
      <c r="T481" s="3"/>
      <c r="U481" s="3"/>
      <c r="V481" s="3"/>
      <c r="W481" s="3"/>
      <c r="X481" s="3"/>
      <c r="Y481" s="3"/>
      <c r="Z481" s="3"/>
    </row>
    <row r="482" ht="12.75" customHeight="1">
      <c r="A482" s="3"/>
      <c r="B482" s="3"/>
      <c r="C482" s="3"/>
      <c r="D482" s="109"/>
      <c r="E482" s="109"/>
      <c r="F482" s="3"/>
      <c r="G482" s="3"/>
      <c r="H482" s="109"/>
      <c r="I482" s="3"/>
      <c r="J482" s="109"/>
      <c r="K482" s="110"/>
      <c r="L482" s="3"/>
      <c r="M482" s="3"/>
      <c r="N482" s="3"/>
      <c r="O482" s="3"/>
      <c r="P482" s="3"/>
      <c r="Q482" s="3"/>
      <c r="R482" s="3"/>
      <c r="S482" s="3"/>
      <c r="T482" s="3"/>
      <c r="U482" s="3"/>
      <c r="V482" s="3"/>
      <c r="W482" s="3"/>
      <c r="X482" s="3"/>
      <c r="Y482" s="3"/>
      <c r="Z482" s="3"/>
    </row>
    <row r="483" ht="12.75" customHeight="1">
      <c r="A483" s="3"/>
      <c r="B483" s="3"/>
      <c r="C483" s="3"/>
      <c r="D483" s="109"/>
      <c r="E483" s="109"/>
      <c r="F483" s="3"/>
      <c r="G483" s="3"/>
      <c r="H483" s="109"/>
      <c r="I483" s="3"/>
      <c r="J483" s="109"/>
      <c r="K483" s="110"/>
      <c r="L483" s="3"/>
      <c r="M483" s="3"/>
      <c r="N483" s="3"/>
      <c r="O483" s="3"/>
      <c r="P483" s="3"/>
      <c r="Q483" s="3"/>
      <c r="R483" s="3"/>
      <c r="S483" s="3"/>
      <c r="T483" s="3"/>
      <c r="U483" s="3"/>
      <c r="V483" s="3"/>
      <c r="W483" s="3"/>
      <c r="X483" s="3"/>
      <c r="Y483" s="3"/>
      <c r="Z483" s="3"/>
    </row>
    <row r="484" ht="12.75" customHeight="1">
      <c r="A484" s="3"/>
      <c r="B484" s="3"/>
      <c r="C484" s="3"/>
      <c r="D484" s="109"/>
      <c r="E484" s="109"/>
      <c r="F484" s="3"/>
      <c r="G484" s="3"/>
      <c r="H484" s="109"/>
      <c r="I484" s="3"/>
      <c r="J484" s="109"/>
      <c r="K484" s="110"/>
      <c r="L484" s="3"/>
      <c r="M484" s="3"/>
      <c r="N484" s="3"/>
      <c r="O484" s="3"/>
      <c r="P484" s="3"/>
      <c r="Q484" s="3"/>
      <c r="R484" s="3"/>
      <c r="S484" s="3"/>
      <c r="T484" s="3"/>
      <c r="U484" s="3"/>
      <c r="V484" s="3"/>
      <c r="W484" s="3"/>
      <c r="X484" s="3"/>
      <c r="Y484" s="3"/>
      <c r="Z484" s="3"/>
    </row>
    <row r="485" ht="12.75" customHeight="1">
      <c r="A485" s="3"/>
      <c r="B485" s="3"/>
      <c r="C485" s="3"/>
      <c r="D485" s="109"/>
      <c r="E485" s="109"/>
      <c r="F485" s="3"/>
      <c r="G485" s="3"/>
      <c r="H485" s="109"/>
      <c r="I485" s="3"/>
      <c r="J485" s="109"/>
      <c r="K485" s="110"/>
      <c r="L485" s="3"/>
      <c r="M485" s="3"/>
      <c r="N485" s="3"/>
      <c r="O485" s="3"/>
      <c r="P485" s="3"/>
      <c r="Q485" s="3"/>
      <c r="R485" s="3"/>
      <c r="S485" s="3"/>
      <c r="T485" s="3"/>
      <c r="U485" s="3"/>
      <c r="V485" s="3"/>
      <c r="W485" s="3"/>
      <c r="X485" s="3"/>
      <c r="Y485" s="3"/>
      <c r="Z485" s="3"/>
    </row>
    <row r="486" ht="12.75" customHeight="1">
      <c r="A486" s="3"/>
      <c r="B486" s="3"/>
      <c r="C486" s="3"/>
      <c r="D486" s="109"/>
      <c r="E486" s="109"/>
      <c r="F486" s="3"/>
      <c r="G486" s="3"/>
      <c r="H486" s="109"/>
      <c r="I486" s="3"/>
      <c r="J486" s="109"/>
      <c r="K486" s="110"/>
      <c r="L486" s="3"/>
      <c r="M486" s="3"/>
      <c r="N486" s="3"/>
      <c r="O486" s="3"/>
      <c r="P486" s="3"/>
      <c r="Q486" s="3"/>
      <c r="R486" s="3"/>
      <c r="S486" s="3"/>
      <c r="T486" s="3"/>
      <c r="U486" s="3"/>
      <c r="V486" s="3"/>
      <c r="W486" s="3"/>
      <c r="X486" s="3"/>
      <c r="Y486" s="3"/>
      <c r="Z486" s="3"/>
    </row>
    <row r="487" ht="12.75" customHeight="1">
      <c r="A487" s="3"/>
      <c r="B487" s="3"/>
      <c r="C487" s="3"/>
      <c r="D487" s="109"/>
      <c r="E487" s="109"/>
      <c r="F487" s="3"/>
      <c r="G487" s="3"/>
      <c r="H487" s="109"/>
      <c r="I487" s="3"/>
      <c r="J487" s="109"/>
      <c r="K487" s="110"/>
      <c r="L487" s="3"/>
      <c r="M487" s="3"/>
      <c r="N487" s="3"/>
      <c r="O487" s="3"/>
      <c r="P487" s="3"/>
      <c r="Q487" s="3"/>
      <c r="R487" s="3"/>
      <c r="S487" s="3"/>
      <c r="T487" s="3"/>
      <c r="U487" s="3"/>
      <c r="V487" s="3"/>
      <c r="W487" s="3"/>
      <c r="X487" s="3"/>
      <c r="Y487" s="3"/>
      <c r="Z487" s="3"/>
    </row>
    <row r="488" ht="12.75" customHeight="1">
      <c r="A488" s="3"/>
      <c r="B488" s="3"/>
      <c r="C488" s="3"/>
      <c r="D488" s="109"/>
      <c r="E488" s="109"/>
      <c r="F488" s="3"/>
      <c r="G488" s="3"/>
      <c r="H488" s="109"/>
      <c r="I488" s="3"/>
      <c r="J488" s="109"/>
      <c r="K488" s="110"/>
      <c r="L488" s="3"/>
      <c r="M488" s="3"/>
      <c r="N488" s="3"/>
      <c r="O488" s="3"/>
      <c r="P488" s="3"/>
      <c r="Q488" s="3"/>
      <c r="R488" s="3"/>
      <c r="S488" s="3"/>
      <c r="T488" s="3"/>
      <c r="U488" s="3"/>
      <c r="V488" s="3"/>
      <c r="W488" s="3"/>
      <c r="X488" s="3"/>
      <c r="Y488" s="3"/>
      <c r="Z488" s="3"/>
    </row>
    <row r="489" ht="12.75" customHeight="1">
      <c r="A489" s="3"/>
      <c r="B489" s="3"/>
      <c r="C489" s="3"/>
      <c r="D489" s="109"/>
      <c r="E489" s="109"/>
      <c r="F489" s="3"/>
      <c r="G489" s="3"/>
      <c r="H489" s="109"/>
      <c r="I489" s="3"/>
      <c r="J489" s="109"/>
      <c r="K489" s="110"/>
      <c r="L489" s="3"/>
      <c r="M489" s="3"/>
      <c r="N489" s="3"/>
      <c r="O489" s="3"/>
      <c r="P489" s="3"/>
      <c r="Q489" s="3"/>
      <c r="R489" s="3"/>
      <c r="S489" s="3"/>
      <c r="T489" s="3"/>
      <c r="U489" s="3"/>
      <c r="V489" s="3"/>
      <c r="W489" s="3"/>
      <c r="X489" s="3"/>
      <c r="Y489" s="3"/>
      <c r="Z489" s="3"/>
    </row>
    <row r="490" ht="12.75" customHeight="1">
      <c r="A490" s="3"/>
      <c r="B490" s="3"/>
      <c r="C490" s="3"/>
      <c r="D490" s="109"/>
      <c r="E490" s="109"/>
      <c r="F490" s="3"/>
      <c r="G490" s="3"/>
      <c r="H490" s="109"/>
      <c r="I490" s="3"/>
      <c r="J490" s="109"/>
      <c r="K490" s="110"/>
      <c r="L490" s="3"/>
      <c r="M490" s="3"/>
      <c r="N490" s="3"/>
      <c r="O490" s="3"/>
      <c r="P490" s="3"/>
      <c r="Q490" s="3"/>
      <c r="R490" s="3"/>
      <c r="S490" s="3"/>
      <c r="T490" s="3"/>
      <c r="U490" s="3"/>
      <c r="V490" s="3"/>
      <c r="W490" s="3"/>
      <c r="X490" s="3"/>
      <c r="Y490" s="3"/>
      <c r="Z490" s="3"/>
    </row>
    <row r="491" ht="12.75" customHeight="1">
      <c r="A491" s="3"/>
      <c r="B491" s="3"/>
      <c r="C491" s="3"/>
      <c r="D491" s="109"/>
      <c r="E491" s="109"/>
      <c r="F491" s="3"/>
      <c r="G491" s="3"/>
      <c r="H491" s="109"/>
      <c r="I491" s="3"/>
      <c r="J491" s="109"/>
      <c r="K491" s="110"/>
      <c r="L491" s="3"/>
      <c r="M491" s="3"/>
      <c r="N491" s="3"/>
      <c r="O491" s="3"/>
      <c r="P491" s="3"/>
      <c r="Q491" s="3"/>
      <c r="R491" s="3"/>
      <c r="S491" s="3"/>
      <c r="T491" s="3"/>
      <c r="U491" s="3"/>
      <c r="V491" s="3"/>
      <c r="W491" s="3"/>
      <c r="X491" s="3"/>
      <c r="Y491" s="3"/>
      <c r="Z491" s="3"/>
    </row>
    <row r="492" ht="12.75" customHeight="1">
      <c r="A492" s="3"/>
      <c r="B492" s="3"/>
      <c r="C492" s="3"/>
      <c r="D492" s="109"/>
      <c r="E492" s="109"/>
      <c r="F492" s="3"/>
      <c r="G492" s="3"/>
      <c r="H492" s="109"/>
      <c r="I492" s="3"/>
      <c r="J492" s="109"/>
      <c r="K492" s="110"/>
      <c r="L492" s="3"/>
      <c r="M492" s="3"/>
      <c r="N492" s="3"/>
      <c r="O492" s="3"/>
      <c r="P492" s="3"/>
      <c r="Q492" s="3"/>
      <c r="R492" s="3"/>
      <c r="S492" s="3"/>
      <c r="T492" s="3"/>
      <c r="U492" s="3"/>
      <c r="V492" s="3"/>
      <c r="W492" s="3"/>
      <c r="X492" s="3"/>
      <c r="Y492" s="3"/>
      <c r="Z492" s="3"/>
    </row>
    <row r="493" ht="12.75" customHeight="1">
      <c r="A493" s="3"/>
      <c r="B493" s="3"/>
      <c r="C493" s="3"/>
      <c r="D493" s="109"/>
      <c r="E493" s="109"/>
      <c r="F493" s="3"/>
      <c r="G493" s="3"/>
      <c r="H493" s="109"/>
      <c r="I493" s="3"/>
      <c r="J493" s="109"/>
      <c r="K493" s="110"/>
      <c r="L493" s="3"/>
      <c r="M493" s="3"/>
      <c r="N493" s="3"/>
      <c r="O493" s="3"/>
      <c r="P493" s="3"/>
      <c r="Q493" s="3"/>
      <c r="R493" s="3"/>
      <c r="S493" s="3"/>
      <c r="T493" s="3"/>
      <c r="U493" s="3"/>
      <c r="V493" s="3"/>
      <c r="W493" s="3"/>
      <c r="X493" s="3"/>
      <c r="Y493" s="3"/>
      <c r="Z493" s="3"/>
    </row>
    <row r="494" ht="12.75" customHeight="1">
      <c r="A494" s="3"/>
      <c r="B494" s="3"/>
      <c r="C494" s="3"/>
      <c r="D494" s="109"/>
      <c r="E494" s="109"/>
      <c r="F494" s="3"/>
      <c r="G494" s="3"/>
      <c r="H494" s="109"/>
      <c r="I494" s="3"/>
      <c r="J494" s="109"/>
      <c r="K494" s="110"/>
      <c r="L494" s="3"/>
      <c r="M494" s="3"/>
      <c r="N494" s="3"/>
      <c r="O494" s="3"/>
      <c r="P494" s="3"/>
      <c r="Q494" s="3"/>
      <c r="R494" s="3"/>
      <c r="S494" s="3"/>
      <c r="T494" s="3"/>
      <c r="U494" s="3"/>
      <c r="V494" s="3"/>
      <c r="W494" s="3"/>
      <c r="X494" s="3"/>
      <c r="Y494" s="3"/>
      <c r="Z494" s="3"/>
    </row>
    <row r="495" ht="12.75" customHeight="1">
      <c r="A495" s="3"/>
      <c r="B495" s="3"/>
      <c r="C495" s="3"/>
      <c r="D495" s="109"/>
      <c r="E495" s="109"/>
      <c r="F495" s="3"/>
      <c r="G495" s="3"/>
      <c r="H495" s="109"/>
      <c r="I495" s="3"/>
      <c r="J495" s="109"/>
      <c r="K495" s="110"/>
      <c r="L495" s="3"/>
      <c r="M495" s="3"/>
      <c r="N495" s="3"/>
      <c r="O495" s="3"/>
      <c r="P495" s="3"/>
      <c r="Q495" s="3"/>
      <c r="R495" s="3"/>
      <c r="S495" s="3"/>
      <c r="T495" s="3"/>
      <c r="U495" s="3"/>
      <c r="V495" s="3"/>
      <c r="W495" s="3"/>
      <c r="X495" s="3"/>
      <c r="Y495" s="3"/>
      <c r="Z495" s="3"/>
    </row>
    <row r="496" ht="12.75" customHeight="1">
      <c r="A496" s="3"/>
      <c r="B496" s="3"/>
      <c r="C496" s="3"/>
      <c r="D496" s="109"/>
      <c r="E496" s="109"/>
      <c r="F496" s="3"/>
      <c r="G496" s="3"/>
      <c r="H496" s="109"/>
      <c r="I496" s="3"/>
      <c r="J496" s="109"/>
      <c r="K496" s="110"/>
      <c r="L496" s="3"/>
      <c r="M496" s="3"/>
      <c r="N496" s="3"/>
      <c r="O496" s="3"/>
      <c r="P496" s="3"/>
      <c r="Q496" s="3"/>
      <c r="R496" s="3"/>
      <c r="S496" s="3"/>
      <c r="T496" s="3"/>
      <c r="U496" s="3"/>
      <c r="V496" s="3"/>
      <c r="W496" s="3"/>
      <c r="X496" s="3"/>
      <c r="Y496" s="3"/>
      <c r="Z496" s="3"/>
    </row>
    <row r="497" ht="12.75" customHeight="1">
      <c r="A497" s="3"/>
      <c r="B497" s="3"/>
      <c r="C497" s="3"/>
      <c r="D497" s="109"/>
      <c r="E497" s="109"/>
      <c r="F497" s="3"/>
      <c r="G497" s="3"/>
      <c r="H497" s="109"/>
      <c r="I497" s="3"/>
      <c r="J497" s="109"/>
      <c r="K497" s="110"/>
      <c r="L497" s="3"/>
      <c r="M497" s="3"/>
      <c r="N497" s="3"/>
      <c r="O497" s="3"/>
      <c r="P497" s="3"/>
      <c r="Q497" s="3"/>
      <c r="R497" s="3"/>
      <c r="S497" s="3"/>
      <c r="T497" s="3"/>
      <c r="U497" s="3"/>
      <c r="V497" s="3"/>
      <c r="W497" s="3"/>
      <c r="X497" s="3"/>
      <c r="Y497" s="3"/>
      <c r="Z497" s="3"/>
    </row>
    <row r="498" ht="12.75" customHeight="1">
      <c r="A498" s="3"/>
      <c r="B498" s="3"/>
      <c r="C498" s="3"/>
      <c r="D498" s="109"/>
      <c r="E498" s="109"/>
      <c r="F498" s="3"/>
      <c r="G498" s="3"/>
      <c r="H498" s="109"/>
      <c r="I498" s="3"/>
      <c r="J498" s="109"/>
      <c r="K498" s="110"/>
      <c r="L498" s="3"/>
      <c r="M498" s="3"/>
      <c r="N498" s="3"/>
      <c r="O498" s="3"/>
      <c r="P498" s="3"/>
      <c r="Q498" s="3"/>
      <c r="R498" s="3"/>
      <c r="S498" s="3"/>
      <c r="T498" s="3"/>
      <c r="U498" s="3"/>
      <c r="V498" s="3"/>
      <c r="W498" s="3"/>
      <c r="X498" s="3"/>
      <c r="Y498" s="3"/>
      <c r="Z498" s="3"/>
    </row>
    <row r="499" ht="12.75" customHeight="1">
      <c r="A499" s="3"/>
      <c r="B499" s="3"/>
      <c r="C499" s="3"/>
      <c r="D499" s="109"/>
      <c r="E499" s="109"/>
      <c r="F499" s="3"/>
      <c r="G499" s="3"/>
      <c r="H499" s="109"/>
      <c r="I499" s="3"/>
      <c r="J499" s="109"/>
      <c r="K499" s="110"/>
      <c r="L499" s="3"/>
      <c r="M499" s="3"/>
      <c r="N499" s="3"/>
      <c r="O499" s="3"/>
      <c r="P499" s="3"/>
      <c r="Q499" s="3"/>
      <c r="R499" s="3"/>
      <c r="S499" s="3"/>
      <c r="T499" s="3"/>
      <c r="U499" s="3"/>
      <c r="V499" s="3"/>
      <c r="W499" s="3"/>
      <c r="X499" s="3"/>
      <c r="Y499" s="3"/>
      <c r="Z499" s="3"/>
    </row>
    <row r="500" ht="12.75" customHeight="1">
      <c r="A500" s="3"/>
      <c r="B500" s="3"/>
      <c r="C500" s="3"/>
      <c r="D500" s="109"/>
      <c r="E500" s="109"/>
      <c r="F500" s="3"/>
      <c r="G500" s="3"/>
      <c r="H500" s="109"/>
      <c r="I500" s="3"/>
      <c r="J500" s="109"/>
      <c r="K500" s="110"/>
      <c r="L500" s="3"/>
      <c r="M500" s="3"/>
      <c r="N500" s="3"/>
      <c r="O500" s="3"/>
      <c r="P500" s="3"/>
      <c r="Q500" s="3"/>
      <c r="R500" s="3"/>
      <c r="S500" s="3"/>
      <c r="T500" s="3"/>
      <c r="U500" s="3"/>
      <c r="V500" s="3"/>
      <c r="W500" s="3"/>
      <c r="X500" s="3"/>
      <c r="Y500" s="3"/>
      <c r="Z500" s="3"/>
    </row>
    <row r="501" ht="12.75" customHeight="1">
      <c r="A501" s="3"/>
      <c r="B501" s="3"/>
      <c r="C501" s="3"/>
      <c r="D501" s="109"/>
      <c r="E501" s="109"/>
      <c r="F501" s="3"/>
      <c r="G501" s="3"/>
      <c r="H501" s="109"/>
      <c r="I501" s="3"/>
      <c r="J501" s="109"/>
      <c r="K501" s="110"/>
      <c r="L501" s="3"/>
      <c r="M501" s="3"/>
      <c r="N501" s="3"/>
      <c r="O501" s="3"/>
      <c r="P501" s="3"/>
      <c r="Q501" s="3"/>
      <c r="R501" s="3"/>
      <c r="S501" s="3"/>
      <c r="T501" s="3"/>
      <c r="U501" s="3"/>
      <c r="V501" s="3"/>
      <c r="W501" s="3"/>
      <c r="X501" s="3"/>
      <c r="Y501" s="3"/>
      <c r="Z501" s="3"/>
    </row>
    <row r="502" ht="12.75" customHeight="1">
      <c r="A502" s="3"/>
      <c r="B502" s="3"/>
      <c r="C502" s="3"/>
      <c r="D502" s="109"/>
      <c r="E502" s="109"/>
      <c r="F502" s="3"/>
      <c r="G502" s="3"/>
      <c r="H502" s="109"/>
      <c r="I502" s="3"/>
      <c r="J502" s="109"/>
      <c r="K502" s="110"/>
      <c r="L502" s="3"/>
      <c r="M502" s="3"/>
      <c r="N502" s="3"/>
      <c r="O502" s="3"/>
      <c r="P502" s="3"/>
      <c r="Q502" s="3"/>
      <c r="R502" s="3"/>
      <c r="S502" s="3"/>
      <c r="T502" s="3"/>
      <c r="U502" s="3"/>
      <c r="V502" s="3"/>
      <c r="W502" s="3"/>
      <c r="X502" s="3"/>
      <c r="Y502" s="3"/>
      <c r="Z502" s="3"/>
    </row>
    <row r="503" ht="12.75" customHeight="1">
      <c r="A503" s="3"/>
      <c r="B503" s="3"/>
      <c r="C503" s="3"/>
      <c r="D503" s="109"/>
      <c r="E503" s="109"/>
      <c r="F503" s="3"/>
      <c r="G503" s="3"/>
      <c r="H503" s="109"/>
      <c r="I503" s="3"/>
      <c r="J503" s="109"/>
      <c r="K503" s="110"/>
      <c r="L503" s="3"/>
      <c r="M503" s="3"/>
      <c r="N503" s="3"/>
      <c r="O503" s="3"/>
      <c r="P503" s="3"/>
      <c r="Q503" s="3"/>
      <c r="R503" s="3"/>
      <c r="S503" s="3"/>
      <c r="T503" s="3"/>
      <c r="U503" s="3"/>
      <c r="V503" s="3"/>
      <c r="W503" s="3"/>
      <c r="X503" s="3"/>
      <c r="Y503" s="3"/>
      <c r="Z503" s="3"/>
    </row>
    <row r="504" ht="12.75" customHeight="1">
      <c r="A504" s="3"/>
      <c r="B504" s="3"/>
      <c r="C504" s="3"/>
      <c r="D504" s="109"/>
      <c r="E504" s="109"/>
      <c r="F504" s="3"/>
      <c r="G504" s="3"/>
      <c r="H504" s="109"/>
      <c r="I504" s="3"/>
      <c r="J504" s="109"/>
      <c r="K504" s="110"/>
      <c r="L504" s="3"/>
      <c r="M504" s="3"/>
      <c r="N504" s="3"/>
      <c r="O504" s="3"/>
      <c r="P504" s="3"/>
      <c r="Q504" s="3"/>
      <c r="R504" s="3"/>
      <c r="S504" s="3"/>
      <c r="T504" s="3"/>
      <c r="U504" s="3"/>
      <c r="V504" s="3"/>
      <c r="W504" s="3"/>
      <c r="X504" s="3"/>
      <c r="Y504" s="3"/>
      <c r="Z504" s="3"/>
    </row>
    <row r="505" ht="12.75" customHeight="1">
      <c r="A505" s="3"/>
      <c r="B505" s="3"/>
      <c r="C505" s="3"/>
      <c r="D505" s="109"/>
      <c r="E505" s="109"/>
      <c r="F505" s="3"/>
      <c r="G505" s="3"/>
      <c r="H505" s="109"/>
      <c r="I505" s="3"/>
      <c r="J505" s="109"/>
      <c r="K505" s="110"/>
      <c r="L505" s="3"/>
      <c r="M505" s="3"/>
      <c r="N505" s="3"/>
      <c r="O505" s="3"/>
      <c r="P505" s="3"/>
      <c r="Q505" s="3"/>
      <c r="R505" s="3"/>
      <c r="S505" s="3"/>
      <c r="T505" s="3"/>
      <c r="U505" s="3"/>
      <c r="V505" s="3"/>
      <c r="W505" s="3"/>
      <c r="X505" s="3"/>
      <c r="Y505" s="3"/>
      <c r="Z505" s="3"/>
    </row>
    <row r="506" ht="12.75" customHeight="1">
      <c r="A506" s="3"/>
      <c r="B506" s="3"/>
      <c r="C506" s="3"/>
      <c r="D506" s="109"/>
      <c r="E506" s="109"/>
      <c r="F506" s="3"/>
      <c r="G506" s="3"/>
      <c r="H506" s="109"/>
      <c r="I506" s="3"/>
      <c r="J506" s="109"/>
      <c r="K506" s="110"/>
      <c r="L506" s="3"/>
      <c r="M506" s="3"/>
      <c r="N506" s="3"/>
      <c r="O506" s="3"/>
      <c r="P506" s="3"/>
      <c r="Q506" s="3"/>
      <c r="R506" s="3"/>
      <c r="S506" s="3"/>
      <c r="T506" s="3"/>
      <c r="U506" s="3"/>
      <c r="V506" s="3"/>
      <c r="W506" s="3"/>
      <c r="X506" s="3"/>
      <c r="Y506" s="3"/>
      <c r="Z506" s="3"/>
    </row>
    <row r="507" ht="12.75" customHeight="1">
      <c r="A507" s="3"/>
      <c r="B507" s="3"/>
      <c r="C507" s="3"/>
      <c r="D507" s="109"/>
      <c r="E507" s="109"/>
      <c r="F507" s="3"/>
      <c r="G507" s="3"/>
      <c r="H507" s="109"/>
      <c r="I507" s="3"/>
      <c r="J507" s="109"/>
      <c r="K507" s="110"/>
      <c r="L507" s="3"/>
      <c r="M507" s="3"/>
      <c r="N507" s="3"/>
      <c r="O507" s="3"/>
      <c r="P507" s="3"/>
      <c r="Q507" s="3"/>
      <c r="R507" s="3"/>
      <c r="S507" s="3"/>
      <c r="T507" s="3"/>
      <c r="U507" s="3"/>
      <c r="V507" s="3"/>
      <c r="W507" s="3"/>
      <c r="X507" s="3"/>
      <c r="Y507" s="3"/>
      <c r="Z507" s="3"/>
    </row>
    <row r="508" ht="12.75" customHeight="1">
      <c r="A508" s="3"/>
      <c r="B508" s="3"/>
      <c r="C508" s="3"/>
      <c r="D508" s="109"/>
      <c r="E508" s="109"/>
      <c r="F508" s="3"/>
      <c r="G508" s="3"/>
      <c r="H508" s="109"/>
      <c r="I508" s="3"/>
      <c r="J508" s="109"/>
      <c r="K508" s="110"/>
      <c r="L508" s="3"/>
      <c r="M508" s="3"/>
      <c r="N508" s="3"/>
      <c r="O508" s="3"/>
      <c r="P508" s="3"/>
      <c r="Q508" s="3"/>
      <c r="R508" s="3"/>
      <c r="S508" s="3"/>
      <c r="T508" s="3"/>
      <c r="U508" s="3"/>
      <c r="V508" s="3"/>
      <c r="W508" s="3"/>
      <c r="X508" s="3"/>
      <c r="Y508" s="3"/>
      <c r="Z508" s="3"/>
    </row>
    <row r="509" ht="12.75" customHeight="1">
      <c r="A509" s="3"/>
      <c r="B509" s="3"/>
      <c r="C509" s="3"/>
      <c r="D509" s="109"/>
      <c r="E509" s="109"/>
      <c r="F509" s="3"/>
      <c r="G509" s="3"/>
      <c r="H509" s="109"/>
      <c r="I509" s="3"/>
      <c r="J509" s="109"/>
      <c r="K509" s="110"/>
      <c r="L509" s="3"/>
      <c r="M509" s="3"/>
      <c r="N509" s="3"/>
      <c r="O509" s="3"/>
      <c r="P509" s="3"/>
      <c r="Q509" s="3"/>
      <c r="R509" s="3"/>
      <c r="S509" s="3"/>
      <c r="T509" s="3"/>
      <c r="U509" s="3"/>
      <c r="V509" s="3"/>
      <c r="W509" s="3"/>
      <c r="X509" s="3"/>
      <c r="Y509" s="3"/>
      <c r="Z509" s="3"/>
    </row>
    <row r="510" ht="12.75" customHeight="1">
      <c r="A510" s="3"/>
      <c r="B510" s="3"/>
      <c r="C510" s="3"/>
      <c r="D510" s="109"/>
      <c r="E510" s="109"/>
      <c r="F510" s="3"/>
      <c r="G510" s="3"/>
      <c r="H510" s="109"/>
      <c r="I510" s="3"/>
      <c r="J510" s="109"/>
      <c r="K510" s="110"/>
      <c r="L510" s="3"/>
      <c r="M510" s="3"/>
      <c r="N510" s="3"/>
      <c r="O510" s="3"/>
      <c r="P510" s="3"/>
      <c r="Q510" s="3"/>
      <c r="R510" s="3"/>
      <c r="S510" s="3"/>
      <c r="T510" s="3"/>
      <c r="U510" s="3"/>
      <c r="V510" s="3"/>
      <c r="W510" s="3"/>
      <c r="X510" s="3"/>
      <c r="Y510" s="3"/>
      <c r="Z510" s="3"/>
    </row>
    <row r="511" ht="12.75" customHeight="1">
      <c r="A511" s="3"/>
      <c r="B511" s="3"/>
      <c r="C511" s="3"/>
      <c r="D511" s="109"/>
      <c r="E511" s="109"/>
      <c r="F511" s="3"/>
      <c r="G511" s="3"/>
      <c r="H511" s="109"/>
      <c r="I511" s="3"/>
      <c r="J511" s="109"/>
      <c r="K511" s="110"/>
      <c r="L511" s="3"/>
      <c r="M511" s="3"/>
      <c r="N511" s="3"/>
      <c r="O511" s="3"/>
      <c r="P511" s="3"/>
      <c r="Q511" s="3"/>
      <c r="R511" s="3"/>
      <c r="S511" s="3"/>
      <c r="T511" s="3"/>
      <c r="U511" s="3"/>
      <c r="V511" s="3"/>
      <c r="W511" s="3"/>
      <c r="X511" s="3"/>
      <c r="Y511" s="3"/>
      <c r="Z511" s="3"/>
    </row>
    <row r="512" ht="12.75" customHeight="1">
      <c r="A512" s="3"/>
      <c r="B512" s="3"/>
      <c r="C512" s="3"/>
      <c r="D512" s="109"/>
      <c r="E512" s="109"/>
      <c r="F512" s="3"/>
      <c r="G512" s="3"/>
      <c r="H512" s="109"/>
      <c r="I512" s="3"/>
      <c r="J512" s="109"/>
      <c r="K512" s="110"/>
      <c r="L512" s="3"/>
      <c r="M512" s="3"/>
      <c r="N512" s="3"/>
      <c r="O512" s="3"/>
      <c r="P512" s="3"/>
      <c r="Q512" s="3"/>
      <c r="R512" s="3"/>
      <c r="S512" s="3"/>
      <c r="T512" s="3"/>
      <c r="U512" s="3"/>
      <c r="V512" s="3"/>
      <c r="W512" s="3"/>
      <c r="X512" s="3"/>
      <c r="Y512" s="3"/>
      <c r="Z512" s="3"/>
    </row>
    <row r="513" ht="12.75" customHeight="1">
      <c r="A513" s="3"/>
      <c r="B513" s="3"/>
      <c r="C513" s="3"/>
      <c r="D513" s="109"/>
      <c r="E513" s="109"/>
      <c r="F513" s="3"/>
      <c r="G513" s="3"/>
      <c r="H513" s="109"/>
      <c r="I513" s="3"/>
      <c r="J513" s="109"/>
      <c r="K513" s="110"/>
      <c r="L513" s="3"/>
      <c r="M513" s="3"/>
      <c r="N513" s="3"/>
      <c r="O513" s="3"/>
      <c r="P513" s="3"/>
      <c r="Q513" s="3"/>
      <c r="R513" s="3"/>
      <c r="S513" s="3"/>
      <c r="T513" s="3"/>
      <c r="U513" s="3"/>
      <c r="V513" s="3"/>
      <c r="W513" s="3"/>
      <c r="X513" s="3"/>
      <c r="Y513" s="3"/>
      <c r="Z513" s="3"/>
    </row>
    <row r="514" ht="12.75" customHeight="1">
      <c r="A514" s="3"/>
      <c r="B514" s="3"/>
      <c r="C514" s="3"/>
      <c r="D514" s="109"/>
      <c r="E514" s="109"/>
      <c r="F514" s="3"/>
      <c r="G514" s="3"/>
      <c r="H514" s="109"/>
      <c r="I514" s="3"/>
      <c r="J514" s="109"/>
      <c r="K514" s="110"/>
      <c r="L514" s="3"/>
      <c r="M514" s="3"/>
      <c r="N514" s="3"/>
      <c r="O514" s="3"/>
      <c r="P514" s="3"/>
      <c r="Q514" s="3"/>
      <c r="R514" s="3"/>
      <c r="S514" s="3"/>
      <c r="T514" s="3"/>
      <c r="U514" s="3"/>
      <c r="V514" s="3"/>
      <c r="W514" s="3"/>
      <c r="X514" s="3"/>
      <c r="Y514" s="3"/>
      <c r="Z514" s="3"/>
    </row>
    <row r="515" ht="12.75" customHeight="1">
      <c r="A515" s="3"/>
      <c r="B515" s="3"/>
      <c r="C515" s="3"/>
      <c r="D515" s="109"/>
      <c r="E515" s="109"/>
      <c r="F515" s="3"/>
      <c r="G515" s="3"/>
      <c r="H515" s="109"/>
      <c r="I515" s="3"/>
      <c r="J515" s="109"/>
      <c r="K515" s="110"/>
      <c r="L515" s="3"/>
      <c r="M515" s="3"/>
      <c r="N515" s="3"/>
      <c r="O515" s="3"/>
      <c r="P515" s="3"/>
      <c r="Q515" s="3"/>
      <c r="R515" s="3"/>
      <c r="S515" s="3"/>
      <c r="T515" s="3"/>
      <c r="U515" s="3"/>
      <c r="V515" s="3"/>
      <c r="W515" s="3"/>
      <c r="X515" s="3"/>
      <c r="Y515" s="3"/>
      <c r="Z515" s="3"/>
    </row>
    <row r="516" ht="12.75" customHeight="1">
      <c r="A516" s="3"/>
      <c r="B516" s="3"/>
      <c r="C516" s="3"/>
      <c r="D516" s="109"/>
      <c r="E516" s="109"/>
      <c r="F516" s="3"/>
      <c r="G516" s="3"/>
      <c r="H516" s="109"/>
      <c r="I516" s="3"/>
      <c r="J516" s="109"/>
      <c r="K516" s="110"/>
      <c r="L516" s="3"/>
      <c r="M516" s="3"/>
      <c r="N516" s="3"/>
      <c r="O516" s="3"/>
      <c r="P516" s="3"/>
      <c r="Q516" s="3"/>
      <c r="R516" s="3"/>
      <c r="S516" s="3"/>
      <c r="T516" s="3"/>
      <c r="U516" s="3"/>
      <c r="V516" s="3"/>
      <c r="W516" s="3"/>
      <c r="X516" s="3"/>
      <c r="Y516" s="3"/>
      <c r="Z516" s="3"/>
    </row>
    <row r="517" ht="12.75" customHeight="1">
      <c r="A517" s="3"/>
      <c r="B517" s="3"/>
      <c r="C517" s="3"/>
      <c r="D517" s="109"/>
      <c r="E517" s="109"/>
      <c r="F517" s="3"/>
      <c r="G517" s="3"/>
      <c r="H517" s="109"/>
      <c r="I517" s="3"/>
      <c r="J517" s="109"/>
      <c r="K517" s="110"/>
      <c r="L517" s="3"/>
      <c r="M517" s="3"/>
      <c r="N517" s="3"/>
      <c r="O517" s="3"/>
      <c r="P517" s="3"/>
      <c r="Q517" s="3"/>
      <c r="R517" s="3"/>
      <c r="S517" s="3"/>
      <c r="T517" s="3"/>
      <c r="U517" s="3"/>
      <c r="V517" s="3"/>
      <c r="W517" s="3"/>
      <c r="X517" s="3"/>
      <c r="Y517" s="3"/>
      <c r="Z517" s="3"/>
    </row>
    <row r="518" ht="12.75" customHeight="1">
      <c r="A518" s="3"/>
      <c r="B518" s="3"/>
      <c r="C518" s="3"/>
      <c r="D518" s="109"/>
      <c r="E518" s="109"/>
      <c r="F518" s="3"/>
      <c r="G518" s="3"/>
      <c r="H518" s="109"/>
      <c r="I518" s="3"/>
      <c r="J518" s="109"/>
      <c r="K518" s="110"/>
      <c r="L518" s="3"/>
      <c r="M518" s="3"/>
      <c r="N518" s="3"/>
      <c r="O518" s="3"/>
      <c r="P518" s="3"/>
      <c r="Q518" s="3"/>
      <c r="R518" s="3"/>
      <c r="S518" s="3"/>
      <c r="T518" s="3"/>
      <c r="U518" s="3"/>
      <c r="V518" s="3"/>
      <c r="W518" s="3"/>
      <c r="X518" s="3"/>
      <c r="Y518" s="3"/>
      <c r="Z518" s="3"/>
    </row>
    <row r="519" ht="12.75" customHeight="1">
      <c r="A519" s="3"/>
      <c r="B519" s="3"/>
      <c r="C519" s="3"/>
      <c r="D519" s="109"/>
      <c r="E519" s="109"/>
      <c r="F519" s="3"/>
      <c r="G519" s="3"/>
      <c r="H519" s="109"/>
      <c r="I519" s="3"/>
      <c r="J519" s="109"/>
      <c r="K519" s="110"/>
      <c r="L519" s="3"/>
      <c r="M519" s="3"/>
      <c r="N519" s="3"/>
      <c r="O519" s="3"/>
      <c r="P519" s="3"/>
      <c r="Q519" s="3"/>
      <c r="R519" s="3"/>
      <c r="S519" s="3"/>
      <c r="T519" s="3"/>
      <c r="U519" s="3"/>
      <c r="V519" s="3"/>
      <c r="W519" s="3"/>
      <c r="X519" s="3"/>
      <c r="Y519" s="3"/>
      <c r="Z519" s="3"/>
    </row>
    <row r="520" ht="12.75" customHeight="1">
      <c r="A520" s="3"/>
      <c r="B520" s="3"/>
      <c r="C520" s="3"/>
      <c r="D520" s="109"/>
      <c r="E520" s="109"/>
      <c r="F520" s="3"/>
      <c r="G520" s="3"/>
      <c r="H520" s="109"/>
      <c r="I520" s="3"/>
      <c r="J520" s="109"/>
      <c r="K520" s="110"/>
      <c r="L520" s="3"/>
      <c r="M520" s="3"/>
      <c r="N520" s="3"/>
      <c r="O520" s="3"/>
      <c r="P520" s="3"/>
      <c r="Q520" s="3"/>
      <c r="R520" s="3"/>
      <c r="S520" s="3"/>
      <c r="T520" s="3"/>
      <c r="U520" s="3"/>
      <c r="V520" s="3"/>
      <c r="W520" s="3"/>
      <c r="X520" s="3"/>
      <c r="Y520" s="3"/>
      <c r="Z520" s="3"/>
    </row>
    <row r="521" ht="12.75" customHeight="1">
      <c r="A521" s="3"/>
      <c r="B521" s="3"/>
      <c r="C521" s="3"/>
      <c r="D521" s="109"/>
      <c r="E521" s="109"/>
      <c r="F521" s="3"/>
      <c r="G521" s="3"/>
      <c r="H521" s="109"/>
      <c r="I521" s="3"/>
      <c r="J521" s="109"/>
      <c r="K521" s="110"/>
      <c r="L521" s="3"/>
      <c r="M521" s="3"/>
      <c r="N521" s="3"/>
      <c r="O521" s="3"/>
      <c r="P521" s="3"/>
      <c r="Q521" s="3"/>
      <c r="R521" s="3"/>
      <c r="S521" s="3"/>
      <c r="T521" s="3"/>
      <c r="U521" s="3"/>
      <c r="V521" s="3"/>
      <c r="W521" s="3"/>
      <c r="X521" s="3"/>
      <c r="Y521" s="3"/>
      <c r="Z521" s="3"/>
    </row>
    <row r="522" ht="12.75" customHeight="1">
      <c r="A522" s="3"/>
      <c r="B522" s="3"/>
      <c r="C522" s="3"/>
      <c r="D522" s="109"/>
      <c r="E522" s="109"/>
      <c r="F522" s="3"/>
      <c r="G522" s="3"/>
      <c r="H522" s="109"/>
      <c r="I522" s="3"/>
      <c r="J522" s="109"/>
      <c r="K522" s="110"/>
      <c r="L522" s="3"/>
      <c r="M522" s="3"/>
      <c r="N522" s="3"/>
      <c r="O522" s="3"/>
      <c r="P522" s="3"/>
      <c r="Q522" s="3"/>
      <c r="R522" s="3"/>
      <c r="S522" s="3"/>
      <c r="T522" s="3"/>
      <c r="U522" s="3"/>
      <c r="V522" s="3"/>
      <c r="W522" s="3"/>
      <c r="X522" s="3"/>
      <c r="Y522" s="3"/>
      <c r="Z522" s="3"/>
    </row>
    <row r="523" ht="12.75" customHeight="1">
      <c r="A523" s="3"/>
      <c r="B523" s="3"/>
      <c r="C523" s="3"/>
      <c r="D523" s="109"/>
      <c r="E523" s="109"/>
      <c r="F523" s="3"/>
      <c r="G523" s="3"/>
      <c r="H523" s="109"/>
      <c r="I523" s="3"/>
      <c r="J523" s="109"/>
      <c r="K523" s="110"/>
      <c r="L523" s="3"/>
      <c r="M523" s="3"/>
      <c r="N523" s="3"/>
      <c r="O523" s="3"/>
      <c r="P523" s="3"/>
      <c r="Q523" s="3"/>
      <c r="R523" s="3"/>
      <c r="S523" s="3"/>
      <c r="T523" s="3"/>
      <c r="U523" s="3"/>
      <c r="V523" s="3"/>
      <c r="W523" s="3"/>
      <c r="X523" s="3"/>
      <c r="Y523" s="3"/>
      <c r="Z523" s="3"/>
    </row>
    <row r="524" ht="12.75" customHeight="1">
      <c r="A524" s="3"/>
      <c r="B524" s="3"/>
      <c r="C524" s="3"/>
      <c r="D524" s="109"/>
      <c r="E524" s="109"/>
      <c r="F524" s="3"/>
      <c r="G524" s="3"/>
      <c r="H524" s="109"/>
      <c r="I524" s="3"/>
      <c r="J524" s="109"/>
      <c r="K524" s="110"/>
      <c r="L524" s="3"/>
      <c r="M524" s="3"/>
      <c r="N524" s="3"/>
      <c r="O524" s="3"/>
      <c r="P524" s="3"/>
      <c r="Q524" s="3"/>
      <c r="R524" s="3"/>
      <c r="S524" s="3"/>
      <c r="T524" s="3"/>
      <c r="U524" s="3"/>
      <c r="V524" s="3"/>
      <c r="W524" s="3"/>
      <c r="X524" s="3"/>
      <c r="Y524" s="3"/>
      <c r="Z524" s="3"/>
    </row>
    <row r="525" ht="12.75" customHeight="1">
      <c r="A525" s="3"/>
      <c r="B525" s="3"/>
      <c r="C525" s="3"/>
      <c r="D525" s="109"/>
      <c r="E525" s="109"/>
      <c r="F525" s="3"/>
      <c r="G525" s="3"/>
      <c r="H525" s="109"/>
      <c r="I525" s="3"/>
      <c r="J525" s="109"/>
      <c r="K525" s="110"/>
      <c r="L525" s="3"/>
      <c r="M525" s="3"/>
      <c r="N525" s="3"/>
      <c r="O525" s="3"/>
      <c r="P525" s="3"/>
      <c r="Q525" s="3"/>
      <c r="R525" s="3"/>
      <c r="S525" s="3"/>
      <c r="T525" s="3"/>
      <c r="U525" s="3"/>
      <c r="V525" s="3"/>
      <c r="W525" s="3"/>
      <c r="X525" s="3"/>
      <c r="Y525" s="3"/>
      <c r="Z525" s="3"/>
    </row>
    <row r="526" ht="12.75" customHeight="1">
      <c r="A526" s="3"/>
      <c r="B526" s="3"/>
      <c r="C526" s="3"/>
      <c r="D526" s="109"/>
      <c r="E526" s="109"/>
      <c r="F526" s="3"/>
      <c r="G526" s="3"/>
      <c r="H526" s="109"/>
      <c r="I526" s="3"/>
      <c r="J526" s="109"/>
      <c r="K526" s="110"/>
      <c r="L526" s="3"/>
      <c r="M526" s="3"/>
      <c r="N526" s="3"/>
      <c r="O526" s="3"/>
      <c r="P526" s="3"/>
      <c r="Q526" s="3"/>
      <c r="R526" s="3"/>
      <c r="S526" s="3"/>
      <c r="T526" s="3"/>
      <c r="U526" s="3"/>
      <c r="V526" s="3"/>
      <c r="W526" s="3"/>
      <c r="X526" s="3"/>
      <c r="Y526" s="3"/>
      <c r="Z526" s="3"/>
    </row>
    <row r="527" ht="12.75" customHeight="1">
      <c r="A527" s="3"/>
      <c r="B527" s="3"/>
      <c r="C527" s="3"/>
      <c r="D527" s="109"/>
      <c r="E527" s="109"/>
      <c r="F527" s="3"/>
      <c r="G527" s="3"/>
      <c r="H527" s="109"/>
      <c r="I527" s="3"/>
      <c r="J527" s="109"/>
      <c r="K527" s="110"/>
      <c r="L527" s="3"/>
      <c r="M527" s="3"/>
      <c r="N527" s="3"/>
      <c r="O527" s="3"/>
      <c r="P527" s="3"/>
      <c r="Q527" s="3"/>
      <c r="R527" s="3"/>
      <c r="S527" s="3"/>
      <c r="T527" s="3"/>
      <c r="U527" s="3"/>
      <c r="V527" s="3"/>
      <c r="W527" s="3"/>
      <c r="X527" s="3"/>
      <c r="Y527" s="3"/>
      <c r="Z527" s="3"/>
    </row>
    <row r="528" ht="12.75" customHeight="1">
      <c r="A528" s="3"/>
      <c r="B528" s="3"/>
      <c r="C528" s="3"/>
      <c r="D528" s="109"/>
      <c r="E528" s="109"/>
      <c r="F528" s="3"/>
      <c r="G528" s="3"/>
      <c r="H528" s="109"/>
      <c r="I528" s="3"/>
      <c r="J528" s="109"/>
      <c r="K528" s="110"/>
      <c r="L528" s="3"/>
      <c r="M528" s="3"/>
      <c r="N528" s="3"/>
      <c r="O528" s="3"/>
      <c r="P528" s="3"/>
      <c r="Q528" s="3"/>
      <c r="R528" s="3"/>
      <c r="S528" s="3"/>
      <c r="T528" s="3"/>
      <c r="U528" s="3"/>
      <c r="V528" s="3"/>
      <c r="W528" s="3"/>
      <c r="X528" s="3"/>
      <c r="Y528" s="3"/>
      <c r="Z528" s="3"/>
    </row>
    <row r="529" ht="12.75" customHeight="1">
      <c r="A529" s="3"/>
      <c r="B529" s="3"/>
      <c r="C529" s="3"/>
      <c r="D529" s="109"/>
      <c r="E529" s="109"/>
      <c r="F529" s="3"/>
      <c r="G529" s="3"/>
      <c r="H529" s="109"/>
      <c r="I529" s="3"/>
      <c r="J529" s="109"/>
      <c r="K529" s="110"/>
      <c r="L529" s="3"/>
      <c r="M529" s="3"/>
      <c r="N529" s="3"/>
      <c r="O529" s="3"/>
      <c r="P529" s="3"/>
      <c r="Q529" s="3"/>
      <c r="R529" s="3"/>
      <c r="S529" s="3"/>
      <c r="T529" s="3"/>
      <c r="U529" s="3"/>
      <c r="V529" s="3"/>
      <c r="W529" s="3"/>
      <c r="X529" s="3"/>
      <c r="Y529" s="3"/>
      <c r="Z529" s="3"/>
    </row>
    <row r="530" ht="12.75" customHeight="1">
      <c r="A530" s="3"/>
      <c r="B530" s="3"/>
      <c r="C530" s="3"/>
      <c r="D530" s="109"/>
      <c r="E530" s="109"/>
      <c r="F530" s="3"/>
      <c r="G530" s="3"/>
      <c r="H530" s="109"/>
      <c r="I530" s="3"/>
      <c r="J530" s="109"/>
      <c r="K530" s="110"/>
      <c r="L530" s="3"/>
      <c r="M530" s="3"/>
      <c r="N530" s="3"/>
      <c r="O530" s="3"/>
      <c r="P530" s="3"/>
      <c r="Q530" s="3"/>
      <c r="R530" s="3"/>
      <c r="S530" s="3"/>
      <c r="T530" s="3"/>
      <c r="U530" s="3"/>
      <c r="V530" s="3"/>
      <c r="W530" s="3"/>
      <c r="X530" s="3"/>
      <c r="Y530" s="3"/>
      <c r="Z530" s="3"/>
    </row>
    <row r="531" ht="12.75" customHeight="1">
      <c r="A531" s="3"/>
      <c r="B531" s="3"/>
      <c r="C531" s="3"/>
      <c r="D531" s="109"/>
      <c r="E531" s="109"/>
      <c r="F531" s="3"/>
      <c r="G531" s="3"/>
      <c r="H531" s="109"/>
      <c r="I531" s="3"/>
      <c r="J531" s="109"/>
      <c r="K531" s="110"/>
      <c r="L531" s="3"/>
      <c r="M531" s="3"/>
      <c r="N531" s="3"/>
      <c r="O531" s="3"/>
      <c r="P531" s="3"/>
      <c r="Q531" s="3"/>
      <c r="R531" s="3"/>
      <c r="S531" s="3"/>
      <c r="T531" s="3"/>
      <c r="U531" s="3"/>
      <c r="V531" s="3"/>
      <c r="W531" s="3"/>
      <c r="X531" s="3"/>
      <c r="Y531" s="3"/>
      <c r="Z531" s="3"/>
    </row>
    <row r="532" ht="12.75" customHeight="1">
      <c r="A532" s="3"/>
      <c r="B532" s="3"/>
      <c r="C532" s="3"/>
      <c r="D532" s="109"/>
      <c r="E532" s="109"/>
      <c r="F532" s="3"/>
      <c r="G532" s="3"/>
      <c r="H532" s="109"/>
      <c r="I532" s="3"/>
      <c r="J532" s="109"/>
      <c r="K532" s="110"/>
      <c r="L532" s="3"/>
      <c r="M532" s="3"/>
      <c r="N532" s="3"/>
      <c r="O532" s="3"/>
      <c r="P532" s="3"/>
      <c r="Q532" s="3"/>
      <c r="R532" s="3"/>
      <c r="S532" s="3"/>
      <c r="T532" s="3"/>
      <c r="U532" s="3"/>
      <c r="V532" s="3"/>
      <c r="W532" s="3"/>
      <c r="X532" s="3"/>
      <c r="Y532" s="3"/>
      <c r="Z532" s="3"/>
    </row>
    <row r="533" ht="12.75" customHeight="1">
      <c r="A533" s="3"/>
      <c r="B533" s="3"/>
      <c r="C533" s="3"/>
      <c r="D533" s="109"/>
      <c r="E533" s="109"/>
      <c r="F533" s="3"/>
      <c r="G533" s="3"/>
      <c r="H533" s="109"/>
      <c r="I533" s="3"/>
      <c r="J533" s="109"/>
      <c r="K533" s="110"/>
      <c r="L533" s="3"/>
      <c r="M533" s="3"/>
      <c r="N533" s="3"/>
      <c r="O533" s="3"/>
      <c r="P533" s="3"/>
      <c r="Q533" s="3"/>
      <c r="R533" s="3"/>
      <c r="S533" s="3"/>
      <c r="T533" s="3"/>
      <c r="U533" s="3"/>
      <c r="V533" s="3"/>
      <c r="W533" s="3"/>
      <c r="X533" s="3"/>
      <c r="Y533" s="3"/>
      <c r="Z533" s="3"/>
    </row>
    <row r="534" ht="12.75" customHeight="1">
      <c r="A534" s="3"/>
      <c r="B534" s="3"/>
      <c r="C534" s="3"/>
      <c r="D534" s="109"/>
      <c r="E534" s="109"/>
      <c r="F534" s="3"/>
      <c r="G534" s="3"/>
      <c r="H534" s="109"/>
      <c r="I534" s="3"/>
      <c r="J534" s="109"/>
      <c r="K534" s="110"/>
      <c r="L534" s="3"/>
      <c r="M534" s="3"/>
      <c r="N534" s="3"/>
      <c r="O534" s="3"/>
      <c r="P534" s="3"/>
      <c r="Q534" s="3"/>
      <c r="R534" s="3"/>
      <c r="S534" s="3"/>
      <c r="T534" s="3"/>
      <c r="U534" s="3"/>
      <c r="V534" s="3"/>
      <c r="W534" s="3"/>
      <c r="X534" s="3"/>
      <c r="Y534" s="3"/>
      <c r="Z534" s="3"/>
    </row>
    <row r="535" ht="12.75" customHeight="1">
      <c r="A535" s="3"/>
      <c r="B535" s="3"/>
      <c r="C535" s="3"/>
      <c r="D535" s="109"/>
      <c r="E535" s="109"/>
      <c r="F535" s="3"/>
      <c r="G535" s="3"/>
      <c r="H535" s="109"/>
      <c r="I535" s="3"/>
      <c r="J535" s="109"/>
      <c r="K535" s="110"/>
      <c r="L535" s="3"/>
      <c r="M535" s="3"/>
      <c r="N535" s="3"/>
      <c r="O535" s="3"/>
      <c r="P535" s="3"/>
      <c r="Q535" s="3"/>
      <c r="R535" s="3"/>
      <c r="S535" s="3"/>
      <c r="T535" s="3"/>
      <c r="U535" s="3"/>
      <c r="V535" s="3"/>
      <c r="W535" s="3"/>
      <c r="X535" s="3"/>
      <c r="Y535" s="3"/>
      <c r="Z535" s="3"/>
    </row>
    <row r="536" ht="12.75" customHeight="1">
      <c r="A536" s="3"/>
      <c r="B536" s="3"/>
      <c r="C536" s="3"/>
      <c r="D536" s="109"/>
      <c r="E536" s="109"/>
      <c r="F536" s="3"/>
      <c r="G536" s="3"/>
      <c r="H536" s="109"/>
      <c r="I536" s="3"/>
      <c r="J536" s="109"/>
      <c r="K536" s="110"/>
      <c r="L536" s="3"/>
      <c r="M536" s="3"/>
      <c r="N536" s="3"/>
      <c r="O536" s="3"/>
      <c r="P536" s="3"/>
      <c r="Q536" s="3"/>
      <c r="R536" s="3"/>
      <c r="S536" s="3"/>
      <c r="T536" s="3"/>
      <c r="U536" s="3"/>
      <c r="V536" s="3"/>
      <c r="W536" s="3"/>
      <c r="X536" s="3"/>
      <c r="Y536" s="3"/>
      <c r="Z536" s="3"/>
    </row>
    <row r="537" ht="12.75" customHeight="1">
      <c r="A537" s="3"/>
      <c r="B537" s="3"/>
      <c r="C537" s="3"/>
      <c r="D537" s="109"/>
      <c r="E537" s="109"/>
      <c r="F537" s="3"/>
      <c r="G537" s="3"/>
      <c r="H537" s="109"/>
      <c r="I537" s="3"/>
      <c r="J537" s="109"/>
      <c r="K537" s="110"/>
      <c r="L537" s="3"/>
      <c r="M537" s="3"/>
      <c r="N537" s="3"/>
      <c r="O537" s="3"/>
      <c r="P537" s="3"/>
      <c r="Q537" s="3"/>
      <c r="R537" s="3"/>
      <c r="S537" s="3"/>
      <c r="T537" s="3"/>
      <c r="U537" s="3"/>
      <c r="V537" s="3"/>
      <c r="W537" s="3"/>
      <c r="X537" s="3"/>
      <c r="Y537" s="3"/>
      <c r="Z537" s="3"/>
    </row>
    <row r="538" ht="12.75" customHeight="1">
      <c r="A538" s="3"/>
      <c r="B538" s="3"/>
      <c r="C538" s="3"/>
      <c r="D538" s="109"/>
      <c r="E538" s="109"/>
      <c r="F538" s="3"/>
      <c r="G538" s="3"/>
      <c r="H538" s="109"/>
      <c r="I538" s="3"/>
      <c r="J538" s="109"/>
      <c r="K538" s="110"/>
      <c r="L538" s="3"/>
      <c r="M538" s="3"/>
      <c r="N538" s="3"/>
      <c r="O538" s="3"/>
      <c r="P538" s="3"/>
      <c r="Q538" s="3"/>
      <c r="R538" s="3"/>
      <c r="S538" s="3"/>
      <c r="T538" s="3"/>
      <c r="U538" s="3"/>
      <c r="V538" s="3"/>
      <c r="W538" s="3"/>
      <c r="X538" s="3"/>
      <c r="Y538" s="3"/>
      <c r="Z538" s="3"/>
    </row>
    <row r="539" ht="12.75" customHeight="1">
      <c r="A539" s="3"/>
      <c r="B539" s="3"/>
      <c r="C539" s="3"/>
      <c r="D539" s="109"/>
      <c r="E539" s="109"/>
      <c r="F539" s="3"/>
      <c r="G539" s="3"/>
      <c r="H539" s="109"/>
      <c r="I539" s="3"/>
      <c r="J539" s="109"/>
      <c r="K539" s="110"/>
      <c r="L539" s="3"/>
      <c r="M539" s="3"/>
      <c r="N539" s="3"/>
      <c r="O539" s="3"/>
      <c r="P539" s="3"/>
      <c r="Q539" s="3"/>
      <c r="R539" s="3"/>
      <c r="S539" s="3"/>
      <c r="T539" s="3"/>
      <c r="U539" s="3"/>
      <c r="V539" s="3"/>
      <c r="W539" s="3"/>
      <c r="X539" s="3"/>
      <c r="Y539" s="3"/>
      <c r="Z539" s="3"/>
    </row>
    <row r="540" ht="12.75" customHeight="1">
      <c r="A540" s="3"/>
      <c r="B540" s="3"/>
      <c r="C540" s="3"/>
      <c r="D540" s="109"/>
      <c r="E540" s="109"/>
      <c r="F540" s="3"/>
      <c r="G540" s="3"/>
      <c r="H540" s="109"/>
      <c r="I540" s="3"/>
      <c r="J540" s="109"/>
      <c r="K540" s="110"/>
      <c r="L540" s="3"/>
      <c r="M540" s="3"/>
      <c r="N540" s="3"/>
      <c r="O540" s="3"/>
      <c r="P540" s="3"/>
      <c r="Q540" s="3"/>
      <c r="R540" s="3"/>
      <c r="S540" s="3"/>
      <c r="T540" s="3"/>
      <c r="U540" s="3"/>
      <c r="V540" s="3"/>
      <c r="W540" s="3"/>
      <c r="X540" s="3"/>
      <c r="Y540" s="3"/>
      <c r="Z540" s="3"/>
    </row>
    <row r="541" ht="12.75" customHeight="1">
      <c r="A541" s="3"/>
      <c r="B541" s="3"/>
      <c r="C541" s="3"/>
      <c r="D541" s="109"/>
      <c r="E541" s="109"/>
      <c r="F541" s="3"/>
      <c r="G541" s="3"/>
      <c r="H541" s="109"/>
      <c r="I541" s="3"/>
      <c r="J541" s="109"/>
      <c r="K541" s="110"/>
      <c r="L541" s="3"/>
      <c r="M541" s="3"/>
      <c r="N541" s="3"/>
      <c r="O541" s="3"/>
      <c r="P541" s="3"/>
      <c r="Q541" s="3"/>
      <c r="R541" s="3"/>
      <c r="S541" s="3"/>
      <c r="T541" s="3"/>
      <c r="U541" s="3"/>
      <c r="V541" s="3"/>
      <c r="W541" s="3"/>
      <c r="X541" s="3"/>
      <c r="Y541" s="3"/>
      <c r="Z541" s="3"/>
    </row>
    <row r="542" ht="12.75" customHeight="1">
      <c r="A542" s="3"/>
      <c r="B542" s="3"/>
      <c r="C542" s="3"/>
      <c r="D542" s="109"/>
      <c r="E542" s="109"/>
      <c r="F542" s="3"/>
      <c r="G542" s="3"/>
      <c r="H542" s="109"/>
      <c r="I542" s="3"/>
      <c r="J542" s="109"/>
      <c r="K542" s="110"/>
      <c r="L542" s="3"/>
      <c r="M542" s="3"/>
      <c r="N542" s="3"/>
      <c r="O542" s="3"/>
      <c r="P542" s="3"/>
      <c r="Q542" s="3"/>
      <c r="R542" s="3"/>
      <c r="S542" s="3"/>
      <c r="T542" s="3"/>
      <c r="U542" s="3"/>
      <c r="V542" s="3"/>
      <c r="W542" s="3"/>
      <c r="X542" s="3"/>
      <c r="Y542" s="3"/>
      <c r="Z542" s="3"/>
    </row>
    <row r="543" ht="12.75" customHeight="1">
      <c r="A543" s="3"/>
      <c r="B543" s="3"/>
      <c r="C543" s="3"/>
      <c r="D543" s="109"/>
      <c r="E543" s="109"/>
      <c r="F543" s="3"/>
      <c r="G543" s="3"/>
      <c r="H543" s="109"/>
      <c r="I543" s="3"/>
      <c r="J543" s="109"/>
      <c r="K543" s="110"/>
      <c r="L543" s="3"/>
      <c r="M543" s="3"/>
      <c r="N543" s="3"/>
      <c r="O543" s="3"/>
      <c r="P543" s="3"/>
      <c r="Q543" s="3"/>
      <c r="R543" s="3"/>
      <c r="S543" s="3"/>
      <c r="T543" s="3"/>
      <c r="U543" s="3"/>
      <c r="V543" s="3"/>
      <c r="W543" s="3"/>
      <c r="X543" s="3"/>
      <c r="Y543" s="3"/>
      <c r="Z543" s="3"/>
    </row>
    <row r="544" ht="12.75" customHeight="1">
      <c r="A544" s="3"/>
      <c r="B544" s="3"/>
      <c r="C544" s="3"/>
      <c r="D544" s="109"/>
      <c r="E544" s="109"/>
      <c r="F544" s="3"/>
      <c r="G544" s="3"/>
      <c r="H544" s="109"/>
      <c r="I544" s="3"/>
      <c r="J544" s="109"/>
      <c r="K544" s="110"/>
      <c r="L544" s="3"/>
      <c r="M544" s="3"/>
      <c r="N544" s="3"/>
      <c r="O544" s="3"/>
      <c r="P544" s="3"/>
      <c r="Q544" s="3"/>
      <c r="R544" s="3"/>
      <c r="S544" s="3"/>
      <c r="T544" s="3"/>
      <c r="U544" s="3"/>
      <c r="V544" s="3"/>
      <c r="W544" s="3"/>
      <c r="X544" s="3"/>
      <c r="Y544" s="3"/>
      <c r="Z544" s="3"/>
    </row>
    <row r="545" ht="12.75" customHeight="1">
      <c r="A545" s="3"/>
      <c r="B545" s="3"/>
      <c r="C545" s="3"/>
      <c r="D545" s="109"/>
      <c r="E545" s="109"/>
      <c r="F545" s="3"/>
      <c r="G545" s="3"/>
      <c r="H545" s="109"/>
      <c r="I545" s="3"/>
      <c r="J545" s="109"/>
      <c r="K545" s="110"/>
      <c r="L545" s="3"/>
      <c r="M545" s="3"/>
      <c r="N545" s="3"/>
      <c r="O545" s="3"/>
      <c r="P545" s="3"/>
      <c r="Q545" s="3"/>
      <c r="R545" s="3"/>
      <c r="S545" s="3"/>
      <c r="T545" s="3"/>
      <c r="U545" s="3"/>
      <c r="V545" s="3"/>
      <c r="W545" s="3"/>
      <c r="X545" s="3"/>
      <c r="Y545" s="3"/>
      <c r="Z545" s="3"/>
    </row>
    <row r="546" ht="12.75" customHeight="1">
      <c r="A546" s="3"/>
      <c r="B546" s="3"/>
      <c r="C546" s="3"/>
      <c r="D546" s="109"/>
      <c r="E546" s="109"/>
      <c r="F546" s="3"/>
      <c r="G546" s="3"/>
      <c r="H546" s="109"/>
      <c r="I546" s="3"/>
      <c r="J546" s="109"/>
      <c r="K546" s="110"/>
      <c r="L546" s="3"/>
      <c r="M546" s="3"/>
      <c r="N546" s="3"/>
      <c r="O546" s="3"/>
      <c r="P546" s="3"/>
      <c r="Q546" s="3"/>
      <c r="R546" s="3"/>
      <c r="S546" s="3"/>
      <c r="T546" s="3"/>
      <c r="U546" s="3"/>
      <c r="V546" s="3"/>
      <c r="W546" s="3"/>
      <c r="X546" s="3"/>
      <c r="Y546" s="3"/>
      <c r="Z546" s="3"/>
    </row>
    <row r="547" ht="12.75" customHeight="1">
      <c r="A547" s="3"/>
      <c r="B547" s="3"/>
      <c r="C547" s="3"/>
      <c r="D547" s="109"/>
      <c r="E547" s="109"/>
      <c r="F547" s="3"/>
      <c r="G547" s="3"/>
      <c r="H547" s="109"/>
      <c r="I547" s="3"/>
      <c r="J547" s="109"/>
      <c r="K547" s="110"/>
      <c r="L547" s="3"/>
      <c r="M547" s="3"/>
      <c r="N547" s="3"/>
      <c r="O547" s="3"/>
      <c r="P547" s="3"/>
      <c r="Q547" s="3"/>
      <c r="R547" s="3"/>
      <c r="S547" s="3"/>
      <c r="T547" s="3"/>
      <c r="U547" s="3"/>
      <c r="V547" s="3"/>
      <c r="W547" s="3"/>
      <c r="X547" s="3"/>
      <c r="Y547" s="3"/>
      <c r="Z547" s="3"/>
    </row>
    <row r="548" ht="12.75" customHeight="1">
      <c r="A548" s="3"/>
      <c r="B548" s="3"/>
      <c r="C548" s="3"/>
      <c r="D548" s="109"/>
      <c r="E548" s="109"/>
      <c r="F548" s="3"/>
      <c r="G548" s="3"/>
      <c r="H548" s="109"/>
      <c r="I548" s="3"/>
      <c r="J548" s="109"/>
      <c r="K548" s="110"/>
      <c r="L548" s="3"/>
      <c r="M548" s="3"/>
      <c r="N548" s="3"/>
      <c r="O548" s="3"/>
      <c r="P548" s="3"/>
      <c r="Q548" s="3"/>
      <c r="R548" s="3"/>
      <c r="S548" s="3"/>
      <c r="T548" s="3"/>
      <c r="U548" s="3"/>
      <c r="V548" s="3"/>
      <c r="W548" s="3"/>
      <c r="X548" s="3"/>
      <c r="Y548" s="3"/>
      <c r="Z548" s="3"/>
    </row>
    <row r="549" ht="12.75" customHeight="1">
      <c r="A549" s="3"/>
      <c r="B549" s="3"/>
      <c r="C549" s="3"/>
      <c r="D549" s="109"/>
      <c r="E549" s="109"/>
      <c r="F549" s="3"/>
      <c r="G549" s="3"/>
      <c r="H549" s="109"/>
      <c r="I549" s="3"/>
      <c r="J549" s="109"/>
      <c r="K549" s="110"/>
      <c r="L549" s="3"/>
      <c r="M549" s="3"/>
      <c r="N549" s="3"/>
      <c r="O549" s="3"/>
      <c r="P549" s="3"/>
      <c r="Q549" s="3"/>
      <c r="R549" s="3"/>
      <c r="S549" s="3"/>
      <c r="T549" s="3"/>
      <c r="U549" s="3"/>
      <c r="V549" s="3"/>
      <c r="W549" s="3"/>
      <c r="X549" s="3"/>
      <c r="Y549" s="3"/>
      <c r="Z549" s="3"/>
    </row>
    <row r="550" ht="12.75" customHeight="1">
      <c r="A550" s="3"/>
      <c r="B550" s="3"/>
      <c r="C550" s="3"/>
      <c r="D550" s="109"/>
      <c r="E550" s="109"/>
      <c r="F550" s="3"/>
      <c r="G550" s="3"/>
      <c r="H550" s="109"/>
      <c r="I550" s="3"/>
      <c r="J550" s="109"/>
      <c r="K550" s="110"/>
      <c r="L550" s="3"/>
      <c r="M550" s="3"/>
      <c r="N550" s="3"/>
      <c r="O550" s="3"/>
      <c r="P550" s="3"/>
      <c r="Q550" s="3"/>
      <c r="R550" s="3"/>
      <c r="S550" s="3"/>
      <c r="T550" s="3"/>
      <c r="U550" s="3"/>
      <c r="V550" s="3"/>
      <c r="W550" s="3"/>
      <c r="X550" s="3"/>
      <c r="Y550" s="3"/>
      <c r="Z550" s="3"/>
    </row>
    <row r="551" ht="12.75" customHeight="1">
      <c r="A551" s="3"/>
      <c r="B551" s="3"/>
      <c r="C551" s="3"/>
      <c r="D551" s="109"/>
      <c r="E551" s="109"/>
      <c r="F551" s="3"/>
      <c r="G551" s="3"/>
      <c r="H551" s="109"/>
      <c r="I551" s="3"/>
      <c r="J551" s="109"/>
      <c r="K551" s="110"/>
      <c r="L551" s="3"/>
      <c r="M551" s="3"/>
      <c r="N551" s="3"/>
      <c r="O551" s="3"/>
      <c r="P551" s="3"/>
      <c r="Q551" s="3"/>
      <c r="R551" s="3"/>
      <c r="S551" s="3"/>
      <c r="T551" s="3"/>
      <c r="U551" s="3"/>
      <c r="V551" s="3"/>
      <c r="W551" s="3"/>
      <c r="X551" s="3"/>
      <c r="Y551" s="3"/>
      <c r="Z551" s="3"/>
    </row>
    <row r="552" ht="12.75" customHeight="1">
      <c r="A552" s="3"/>
      <c r="B552" s="3"/>
      <c r="C552" s="3"/>
      <c r="D552" s="109"/>
      <c r="E552" s="109"/>
      <c r="F552" s="3"/>
      <c r="G552" s="3"/>
      <c r="H552" s="109"/>
      <c r="I552" s="3"/>
      <c r="J552" s="109"/>
      <c r="K552" s="110"/>
      <c r="L552" s="3"/>
      <c r="M552" s="3"/>
      <c r="N552" s="3"/>
      <c r="O552" s="3"/>
      <c r="P552" s="3"/>
      <c r="Q552" s="3"/>
      <c r="R552" s="3"/>
      <c r="S552" s="3"/>
      <c r="T552" s="3"/>
      <c r="U552" s="3"/>
      <c r="V552" s="3"/>
      <c r="W552" s="3"/>
      <c r="X552" s="3"/>
      <c r="Y552" s="3"/>
      <c r="Z552" s="3"/>
    </row>
    <row r="553" ht="12.75" customHeight="1">
      <c r="A553" s="3"/>
      <c r="B553" s="3"/>
      <c r="C553" s="3"/>
      <c r="D553" s="109"/>
      <c r="E553" s="109"/>
      <c r="F553" s="3"/>
      <c r="G553" s="3"/>
      <c r="H553" s="109"/>
      <c r="I553" s="3"/>
      <c r="J553" s="109"/>
      <c r="K553" s="110"/>
      <c r="L553" s="3"/>
      <c r="M553" s="3"/>
      <c r="N553" s="3"/>
      <c r="O553" s="3"/>
      <c r="P553" s="3"/>
      <c r="Q553" s="3"/>
      <c r="R553" s="3"/>
      <c r="S553" s="3"/>
      <c r="T553" s="3"/>
      <c r="U553" s="3"/>
      <c r="V553" s="3"/>
      <c r="W553" s="3"/>
      <c r="X553" s="3"/>
      <c r="Y553" s="3"/>
      <c r="Z553" s="3"/>
    </row>
    <row r="554" ht="12.75" customHeight="1">
      <c r="A554" s="3"/>
      <c r="B554" s="3"/>
      <c r="C554" s="3"/>
      <c r="D554" s="109"/>
      <c r="E554" s="109"/>
      <c r="F554" s="3"/>
      <c r="G554" s="3"/>
      <c r="H554" s="109"/>
      <c r="I554" s="3"/>
      <c r="J554" s="109"/>
      <c r="K554" s="110"/>
      <c r="L554" s="3"/>
      <c r="M554" s="3"/>
      <c r="N554" s="3"/>
      <c r="O554" s="3"/>
      <c r="P554" s="3"/>
      <c r="Q554" s="3"/>
      <c r="R554" s="3"/>
      <c r="S554" s="3"/>
      <c r="T554" s="3"/>
      <c r="U554" s="3"/>
      <c r="V554" s="3"/>
      <c r="W554" s="3"/>
      <c r="X554" s="3"/>
      <c r="Y554" s="3"/>
      <c r="Z554" s="3"/>
    </row>
    <row r="555" ht="12.75" customHeight="1">
      <c r="A555" s="3"/>
      <c r="B555" s="3"/>
      <c r="C555" s="3"/>
      <c r="D555" s="109"/>
      <c r="E555" s="109"/>
      <c r="F555" s="3"/>
      <c r="G555" s="3"/>
      <c r="H555" s="109"/>
      <c r="I555" s="3"/>
      <c r="J555" s="109"/>
      <c r="K555" s="110"/>
      <c r="L555" s="3"/>
      <c r="M555" s="3"/>
      <c r="N555" s="3"/>
      <c r="O555" s="3"/>
      <c r="P555" s="3"/>
      <c r="Q555" s="3"/>
      <c r="R555" s="3"/>
      <c r="S555" s="3"/>
      <c r="T555" s="3"/>
      <c r="U555" s="3"/>
      <c r="V555" s="3"/>
      <c r="W555" s="3"/>
      <c r="X555" s="3"/>
      <c r="Y555" s="3"/>
      <c r="Z555" s="3"/>
    </row>
    <row r="556" ht="12.75" customHeight="1">
      <c r="A556" s="3"/>
      <c r="B556" s="3"/>
      <c r="C556" s="3"/>
      <c r="D556" s="109"/>
      <c r="E556" s="109"/>
      <c r="F556" s="3"/>
      <c r="G556" s="3"/>
      <c r="H556" s="109"/>
      <c r="I556" s="3"/>
      <c r="J556" s="109"/>
      <c r="K556" s="110"/>
      <c r="L556" s="3"/>
      <c r="M556" s="3"/>
      <c r="N556" s="3"/>
      <c r="O556" s="3"/>
      <c r="P556" s="3"/>
      <c r="Q556" s="3"/>
      <c r="R556" s="3"/>
      <c r="S556" s="3"/>
      <c r="T556" s="3"/>
      <c r="U556" s="3"/>
      <c r="V556" s="3"/>
      <c r="W556" s="3"/>
      <c r="X556" s="3"/>
      <c r="Y556" s="3"/>
      <c r="Z556" s="3"/>
    </row>
    <row r="557" ht="12.75" customHeight="1">
      <c r="A557" s="3"/>
      <c r="B557" s="3"/>
      <c r="C557" s="3"/>
      <c r="D557" s="109"/>
      <c r="E557" s="109"/>
      <c r="F557" s="3"/>
      <c r="G557" s="3"/>
      <c r="H557" s="109"/>
      <c r="I557" s="3"/>
      <c r="J557" s="109"/>
      <c r="K557" s="110"/>
      <c r="L557" s="3"/>
      <c r="M557" s="3"/>
      <c r="N557" s="3"/>
      <c r="O557" s="3"/>
      <c r="P557" s="3"/>
      <c r="Q557" s="3"/>
      <c r="R557" s="3"/>
      <c r="S557" s="3"/>
      <c r="T557" s="3"/>
      <c r="U557" s="3"/>
      <c r="V557" s="3"/>
      <c r="W557" s="3"/>
      <c r="X557" s="3"/>
      <c r="Y557" s="3"/>
      <c r="Z557" s="3"/>
    </row>
    <row r="558" ht="12.75" customHeight="1">
      <c r="A558" s="3"/>
      <c r="B558" s="3"/>
      <c r="C558" s="3"/>
      <c r="D558" s="109"/>
      <c r="E558" s="109"/>
      <c r="F558" s="3"/>
      <c r="G558" s="3"/>
      <c r="H558" s="109"/>
      <c r="I558" s="3"/>
      <c r="J558" s="109"/>
      <c r="K558" s="110"/>
      <c r="L558" s="3"/>
      <c r="M558" s="3"/>
      <c r="N558" s="3"/>
      <c r="O558" s="3"/>
      <c r="P558" s="3"/>
      <c r="Q558" s="3"/>
      <c r="R558" s="3"/>
      <c r="S558" s="3"/>
      <c r="T558" s="3"/>
      <c r="U558" s="3"/>
      <c r="V558" s="3"/>
      <c r="W558" s="3"/>
      <c r="X558" s="3"/>
      <c r="Y558" s="3"/>
      <c r="Z558" s="3"/>
    </row>
    <row r="559" ht="12.75" customHeight="1">
      <c r="A559" s="3"/>
      <c r="B559" s="3"/>
      <c r="C559" s="3"/>
      <c r="D559" s="109"/>
      <c r="E559" s="109"/>
      <c r="F559" s="3"/>
      <c r="G559" s="3"/>
      <c r="H559" s="109"/>
      <c r="I559" s="3"/>
      <c r="J559" s="109"/>
      <c r="K559" s="110"/>
      <c r="L559" s="3"/>
      <c r="M559" s="3"/>
      <c r="N559" s="3"/>
      <c r="O559" s="3"/>
      <c r="P559" s="3"/>
      <c r="Q559" s="3"/>
      <c r="R559" s="3"/>
      <c r="S559" s="3"/>
      <c r="T559" s="3"/>
      <c r="U559" s="3"/>
      <c r="V559" s="3"/>
      <c r="W559" s="3"/>
      <c r="X559" s="3"/>
      <c r="Y559" s="3"/>
      <c r="Z559" s="3"/>
    </row>
    <row r="560" ht="12.75" customHeight="1">
      <c r="A560" s="3"/>
      <c r="B560" s="3"/>
      <c r="C560" s="3"/>
      <c r="D560" s="109"/>
      <c r="E560" s="109"/>
      <c r="F560" s="3"/>
      <c r="G560" s="3"/>
      <c r="H560" s="109"/>
      <c r="I560" s="3"/>
      <c r="J560" s="109"/>
      <c r="K560" s="110"/>
      <c r="L560" s="3"/>
      <c r="M560" s="3"/>
      <c r="N560" s="3"/>
      <c r="O560" s="3"/>
      <c r="P560" s="3"/>
      <c r="Q560" s="3"/>
      <c r="R560" s="3"/>
      <c r="S560" s="3"/>
      <c r="T560" s="3"/>
      <c r="U560" s="3"/>
      <c r="V560" s="3"/>
      <c r="W560" s="3"/>
      <c r="X560" s="3"/>
      <c r="Y560" s="3"/>
      <c r="Z560" s="3"/>
    </row>
    <row r="561" ht="12.75" customHeight="1">
      <c r="A561" s="3"/>
      <c r="B561" s="3"/>
      <c r="C561" s="3"/>
      <c r="D561" s="109"/>
      <c r="E561" s="109"/>
      <c r="F561" s="3"/>
      <c r="G561" s="3"/>
      <c r="H561" s="109"/>
      <c r="I561" s="3"/>
      <c r="J561" s="109"/>
      <c r="K561" s="110"/>
      <c r="L561" s="3"/>
      <c r="M561" s="3"/>
      <c r="N561" s="3"/>
      <c r="O561" s="3"/>
      <c r="P561" s="3"/>
      <c r="Q561" s="3"/>
      <c r="R561" s="3"/>
      <c r="S561" s="3"/>
      <c r="T561" s="3"/>
      <c r="U561" s="3"/>
      <c r="V561" s="3"/>
      <c r="W561" s="3"/>
      <c r="X561" s="3"/>
      <c r="Y561" s="3"/>
      <c r="Z561" s="3"/>
    </row>
    <row r="562" ht="12.75" customHeight="1">
      <c r="A562" s="3"/>
      <c r="B562" s="3"/>
      <c r="C562" s="3"/>
      <c r="D562" s="109"/>
      <c r="E562" s="109"/>
      <c r="F562" s="3"/>
      <c r="G562" s="3"/>
      <c r="H562" s="109"/>
      <c r="I562" s="3"/>
      <c r="J562" s="109"/>
      <c r="K562" s="110"/>
      <c r="L562" s="3"/>
      <c r="M562" s="3"/>
      <c r="N562" s="3"/>
      <c r="O562" s="3"/>
      <c r="P562" s="3"/>
      <c r="Q562" s="3"/>
      <c r="R562" s="3"/>
      <c r="S562" s="3"/>
      <c r="T562" s="3"/>
      <c r="U562" s="3"/>
      <c r="V562" s="3"/>
      <c r="W562" s="3"/>
      <c r="X562" s="3"/>
      <c r="Y562" s="3"/>
      <c r="Z562" s="3"/>
    </row>
    <row r="563" ht="12.75" customHeight="1">
      <c r="A563" s="3"/>
      <c r="B563" s="3"/>
      <c r="C563" s="3"/>
      <c r="D563" s="109"/>
      <c r="E563" s="109"/>
      <c r="F563" s="3"/>
      <c r="G563" s="3"/>
      <c r="H563" s="109"/>
      <c r="I563" s="3"/>
      <c r="J563" s="109"/>
      <c r="K563" s="110"/>
      <c r="L563" s="3"/>
      <c r="M563" s="3"/>
      <c r="N563" s="3"/>
      <c r="O563" s="3"/>
      <c r="P563" s="3"/>
      <c r="Q563" s="3"/>
      <c r="R563" s="3"/>
      <c r="S563" s="3"/>
      <c r="T563" s="3"/>
      <c r="U563" s="3"/>
      <c r="V563" s="3"/>
      <c r="W563" s="3"/>
      <c r="X563" s="3"/>
      <c r="Y563" s="3"/>
      <c r="Z563" s="3"/>
    </row>
    <row r="564" ht="12.75" customHeight="1">
      <c r="A564" s="3"/>
      <c r="B564" s="3"/>
      <c r="C564" s="3"/>
      <c r="D564" s="109"/>
      <c r="E564" s="109"/>
      <c r="F564" s="3"/>
      <c r="G564" s="3"/>
      <c r="H564" s="109"/>
      <c r="I564" s="3"/>
      <c r="J564" s="109"/>
      <c r="K564" s="110"/>
      <c r="L564" s="3"/>
      <c r="M564" s="3"/>
      <c r="N564" s="3"/>
      <c r="O564" s="3"/>
      <c r="P564" s="3"/>
      <c r="Q564" s="3"/>
      <c r="R564" s="3"/>
      <c r="S564" s="3"/>
      <c r="T564" s="3"/>
      <c r="U564" s="3"/>
      <c r="V564" s="3"/>
      <c r="W564" s="3"/>
      <c r="X564" s="3"/>
      <c r="Y564" s="3"/>
      <c r="Z564" s="3"/>
    </row>
    <row r="565" ht="12.75" customHeight="1">
      <c r="A565" s="3"/>
      <c r="B565" s="3"/>
      <c r="C565" s="3"/>
      <c r="D565" s="109"/>
      <c r="E565" s="109"/>
      <c r="F565" s="3"/>
      <c r="G565" s="3"/>
      <c r="H565" s="109"/>
      <c r="I565" s="3"/>
      <c r="J565" s="109"/>
      <c r="K565" s="110"/>
      <c r="L565" s="3"/>
      <c r="M565" s="3"/>
      <c r="N565" s="3"/>
      <c r="O565" s="3"/>
      <c r="P565" s="3"/>
      <c r="Q565" s="3"/>
      <c r="R565" s="3"/>
      <c r="S565" s="3"/>
      <c r="T565" s="3"/>
      <c r="U565" s="3"/>
      <c r="V565" s="3"/>
      <c r="W565" s="3"/>
      <c r="X565" s="3"/>
      <c r="Y565" s="3"/>
      <c r="Z565" s="3"/>
    </row>
    <row r="566" ht="12.75" customHeight="1">
      <c r="A566" s="3"/>
      <c r="B566" s="3"/>
      <c r="C566" s="3"/>
      <c r="D566" s="109"/>
      <c r="E566" s="109"/>
      <c r="F566" s="3"/>
      <c r="G566" s="3"/>
      <c r="H566" s="109"/>
      <c r="I566" s="3"/>
      <c r="J566" s="109"/>
      <c r="K566" s="110"/>
      <c r="L566" s="3"/>
      <c r="M566" s="3"/>
      <c r="N566" s="3"/>
      <c r="O566" s="3"/>
      <c r="P566" s="3"/>
      <c r="Q566" s="3"/>
      <c r="R566" s="3"/>
      <c r="S566" s="3"/>
      <c r="T566" s="3"/>
      <c r="U566" s="3"/>
      <c r="V566" s="3"/>
      <c r="W566" s="3"/>
      <c r="X566" s="3"/>
      <c r="Y566" s="3"/>
      <c r="Z566" s="3"/>
    </row>
    <row r="567" ht="12.75" customHeight="1">
      <c r="A567" s="3"/>
      <c r="B567" s="3"/>
      <c r="C567" s="3"/>
      <c r="D567" s="109"/>
      <c r="E567" s="109"/>
      <c r="F567" s="3"/>
      <c r="G567" s="3"/>
      <c r="H567" s="109"/>
      <c r="I567" s="3"/>
      <c r="J567" s="109"/>
      <c r="K567" s="110"/>
      <c r="L567" s="3"/>
      <c r="M567" s="3"/>
      <c r="N567" s="3"/>
      <c r="O567" s="3"/>
      <c r="P567" s="3"/>
      <c r="Q567" s="3"/>
      <c r="R567" s="3"/>
      <c r="S567" s="3"/>
      <c r="T567" s="3"/>
      <c r="U567" s="3"/>
      <c r="V567" s="3"/>
      <c r="W567" s="3"/>
      <c r="X567" s="3"/>
      <c r="Y567" s="3"/>
      <c r="Z567" s="3"/>
    </row>
    <row r="568" ht="12.75" customHeight="1">
      <c r="A568" s="3"/>
      <c r="B568" s="3"/>
      <c r="C568" s="3"/>
      <c r="D568" s="109"/>
      <c r="E568" s="109"/>
      <c r="F568" s="3"/>
      <c r="G568" s="3"/>
      <c r="H568" s="109"/>
      <c r="I568" s="3"/>
      <c r="J568" s="109"/>
      <c r="K568" s="110"/>
      <c r="L568" s="3"/>
      <c r="M568" s="3"/>
      <c r="N568" s="3"/>
      <c r="O568" s="3"/>
      <c r="P568" s="3"/>
      <c r="Q568" s="3"/>
      <c r="R568" s="3"/>
      <c r="S568" s="3"/>
      <c r="T568" s="3"/>
      <c r="U568" s="3"/>
      <c r="V568" s="3"/>
      <c r="W568" s="3"/>
      <c r="X568" s="3"/>
      <c r="Y568" s="3"/>
      <c r="Z568" s="3"/>
    </row>
    <row r="569" ht="12.75" customHeight="1">
      <c r="A569" s="3"/>
      <c r="B569" s="3"/>
      <c r="C569" s="3"/>
      <c r="D569" s="109"/>
      <c r="E569" s="109"/>
      <c r="F569" s="3"/>
      <c r="G569" s="3"/>
      <c r="H569" s="109"/>
      <c r="I569" s="3"/>
      <c r="J569" s="109"/>
      <c r="K569" s="110"/>
      <c r="L569" s="3"/>
      <c r="M569" s="3"/>
      <c r="N569" s="3"/>
      <c r="O569" s="3"/>
      <c r="P569" s="3"/>
      <c r="Q569" s="3"/>
      <c r="R569" s="3"/>
      <c r="S569" s="3"/>
      <c r="T569" s="3"/>
      <c r="U569" s="3"/>
      <c r="V569" s="3"/>
      <c r="W569" s="3"/>
      <c r="X569" s="3"/>
      <c r="Y569" s="3"/>
      <c r="Z569" s="3"/>
    </row>
    <row r="570" ht="12.75" customHeight="1">
      <c r="A570" s="3"/>
      <c r="B570" s="3"/>
      <c r="C570" s="3"/>
      <c r="D570" s="109"/>
      <c r="E570" s="109"/>
      <c r="F570" s="3"/>
      <c r="G570" s="3"/>
      <c r="H570" s="109"/>
      <c r="I570" s="3"/>
      <c r="J570" s="109"/>
      <c r="K570" s="110"/>
      <c r="L570" s="3"/>
      <c r="M570" s="3"/>
      <c r="N570" s="3"/>
      <c r="O570" s="3"/>
      <c r="P570" s="3"/>
      <c r="Q570" s="3"/>
      <c r="R570" s="3"/>
      <c r="S570" s="3"/>
      <c r="T570" s="3"/>
      <c r="U570" s="3"/>
      <c r="V570" s="3"/>
      <c r="W570" s="3"/>
      <c r="X570" s="3"/>
      <c r="Y570" s="3"/>
      <c r="Z570" s="3"/>
    </row>
    <row r="571" ht="12.75" customHeight="1">
      <c r="A571" s="3"/>
      <c r="B571" s="3"/>
      <c r="C571" s="3"/>
      <c r="D571" s="109"/>
      <c r="E571" s="109"/>
      <c r="F571" s="3"/>
      <c r="G571" s="3"/>
      <c r="H571" s="109"/>
      <c r="I571" s="3"/>
      <c r="J571" s="109"/>
      <c r="K571" s="110"/>
      <c r="L571" s="3"/>
      <c r="M571" s="3"/>
      <c r="N571" s="3"/>
      <c r="O571" s="3"/>
      <c r="P571" s="3"/>
      <c r="Q571" s="3"/>
      <c r="R571" s="3"/>
      <c r="S571" s="3"/>
      <c r="T571" s="3"/>
      <c r="U571" s="3"/>
      <c r="V571" s="3"/>
      <c r="W571" s="3"/>
      <c r="X571" s="3"/>
      <c r="Y571" s="3"/>
      <c r="Z571" s="3"/>
    </row>
    <row r="572" ht="12.75" customHeight="1">
      <c r="A572" s="3"/>
      <c r="B572" s="3"/>
      <c r="C572" s="3"/>
      <c r="D572" s="109"/>
      <c r="E572" s="109"/>
      <c r="F572" s="3"/>
      <c r="G572" s="3"/>
      <c r="H572" s="109"/>
      <c r="I572" s="3"/>
      <c r="J572" s="109"/>
      <c r="K572" s="110"/>
      <c r="L572" s="3"/>
      <c r="M572" s="3"/>
      <c r="N572" s="3"/>
      <c r="O572" s="3"/>
      <c r="P572" s="3"/>
      <c r="Q572" s="3"/>
      <c r="R572" s="3"/>
      <c r="S572" s="3"/>
      <c r="T572" s="3"/>
      <c r="U572" s="3"/>
      <c r="V572" s="3"/>
      <c r="W572" s="3"/>
      <c r="X572" s="3"/>
      <c r="Y572" s="3"/>
      <c r="Z572" s="3"/>
    </row>
    <row r="573" ht="12.75" customHeight="1">
      <c r="A573" s="3"/>
      <c r="B573" s="3"/>
      <c r="C573" s="3"/>
      <c r="D573" s="109"/>
      <c r="E573" s="109"/>
      <c r="F573" s="3"/>
      <c r="G573" s="3"/>
      <c r="H573" s="109"/>
      <c r="I573" s="3"/>
      <c r="J573" s="109"/>
      <c r="K573" s="110"/>
      <c r="L573" s="3"/>
      <c r="M573" s="3"/>
      <c r="N573" s="3"/>
      <c r="O573" s="3"/>
      <c r="P573" s="3"/>
      <c r="Q573" s="3"/>
      <c r="R573" s="3"/>
      <c r="S573" s="3"/>
      <c r="T573" s="3"/>
      <c r="U573" s="3"/>
      <c r="V573" s="3"/>
      <c r="W573" s="3"/>
      <c r="X573" s="3"/>
      <c r="Y573" s="3"/>
      <c r="Z573" s="3"/>
    </row>
    <row r="574" ht="12.75" customHeight="1">
      <c r="A574" s="3"/>
      <c r="B574" s="3"/>
      <c r="C574" s="3"/>
      <c r="D574" s="109"/>
      <c r="E574" s="109"/>
      <c r="F574" s="3"/>
      <c r="G574" s="3"/>
      <c r="H574" s="109"/>
      <c r="I574" s="3"/>
      <c r="J574" s="109"/>
      <c r="K574" s="110"/>
      <c r="L574" s="3"/>
      <c r="M574" s="3"/>
      <c r="N574" s="3"/>
      <c r="O574" s="3"/>
      <c r="P574" s="3"/>
      <c r="Q574" s="3"/>
      <c r="R574" s="3"/>
      <c r="S574" s="3"/>
      <c r="T574" s="3"/>
      <c r="U574" s="3"/>
      <c r="V574" s="3"/>
      <c r="W574" s="3"/>
      <c r="X574" s="3"/>
      <c r="Y574" s="3"/>
      <c r="Z574" s="3"/>
    </row>
    <row r="575" ht="12.75" customHeight="1">
      <c r="A575" s="3"/>
      <c r="B575" s="3"/>
      <c r="C575" s="3"/>
      <c r="D575" s="109"/>
      <c r="E575" s="109"/>
      <c r="F575" s="3"/>
      <c r="G575" s="3"/>
      <c r="H575" s="109"/>
      <c r="I575" s="3"/>
      <c r="J575" s="109"/>
      <c r="K575" s="110"/>
      <c r="L575" s="3"/>
      <c r="M575" s="3"/>
      <c r="N575" s="3"/>
      <c r="O575" s="3"/>
      <c r="P575" s="3"/>
      <c r="Q575" s="3"/>
      <c r="R575" s="3"/>
      <c r="S575" s="3"/>
      <c r="T575" s="3"/>
      <c r="U575" s="3"/>
      <c r="V575" s="3"/>
      <c r="W575" s="3"/>
      <c r="X575" s="3"/>
      <c r="Y575" s="3"/>
      <c r="Z575" s="3"/>
    </row>
    <row r="576" ht="12.75" customHeight="1">
      <c r="A576" s="3"/>
      <c r="B576" s="3"/>
      <c r="C576" s="3"/>
      <c r="D576" s="109"/>
      <c r="E576" s="109"/>
      <c r="F576" s="3"/>
      <c r="G576" s="3"/>
      <c r="H576" s="109"/>
      <c r="I576" s="3"/>
      <c r="J576" s="109"/>
      <c r="K576" s="110"/>
      <c r="L576" s="3"/>
      <c r="M576" s="3"/>
      <c r="N576" s="3"/>
      <c r="O576" s="3"/>
      <c r="P576" s="3"/>
      <c r="Q576" s="3"/>
      <c r="R576" s="3"/>
      <c r="S576" s="3"/>
      <c r="T576" s="3"/>
      <c r="U576" s="3"/>
      <c r="V576" s="3"/>
      <c r="W576" s="3"/>
      <c r="X576" s="3"/>
      <c r="Y576" s="3"/>
      <c r="Z576" s="3"/>
    </row>
    <row r="577" ht="12.75" customHeight="1">
      <c r="A577" s="3"/>
      <c r="B577" s="3"/>
      <c r="C577" s="3"/>
      <c r="D577" s="109"/>
      <c r="E577" s="109"/>
      <c r="F577" s="3"/>
      <c r="G577" s="3"/>
      <c r="H577" s="109"/>
      <c r="I577" s="3"/>
      <c r="J577" s="109"/>
      <c r="K577" s="110"/>
      <c r="L577" s="3"/>
      <c r="M577" s="3"/>
      <c r="N577" s="3"/>
      <c r="O577" s="3"/>
      <c r="P577" s="3"/>
      <c r="Q577" s="3"/>
      <c r="R577" s="3"/>
      <c r="S577" s="3"/>
      <c r="T577" s="3"/>
      <c r="U577" s="3"/>
      <c r="V577" s="3"/>
      <c r="W577" s="3"/>
      <c r="X577" s="3"/>
      <c r="Y577" s="3"/>
      <c r="Z577" s="3"/>
    </row>
    <row r="578" ht="12.75" customHeight="1">
      <c r="A578" s="3"/>
      <c r="B578" s="3"/>
      <c r="C578" s="3"/>
      <c r="D578" s="109"/>
      <c r="E578" s="109"/>
      <c r="F578" s="3"/>
      <c r="G578" s="3"/>
      <c r="H578" s="109"/>
      <c r="I578" s="3"/>
      <c r="J578" s="109"/>
      <c r="K578" s="110"/>
      <c r="L578" s="3"/>
      <c r="M578" s="3"/>
      <c r="N578" s="3"/>
      <c r="O578" s="3"/>
      <c r="P578" s="3"/>
      <c r="Q578" s="3"/>
      <c r="R578" s="3"/>
      <c r="S578" s="3"/>
      <c r="T578" s="3"/>
      <c r="U578" s="3"/>
      <c r="V578" s="3"/>
      <c r="W578" s="3"/>
      <c r="X578" s="3"/>
      <c r="Y578" s="3"/>
      <c r="Z578" s="3"/>
    </row>
    <row r="579" ht="12.75" customHeight="1">
      <c r="A579" s="3"/>
      <c r="B579" s="3"/>
      <c r="C579" s="3"/>
      <c r="D579" s="109"/>
      <c r="E579" s="109"/>
      <c r="F579" s="3"/>
      <c r="G579" s="3"/>
      <c r="H579" s="109"/>
      <c r="I579" s="3"/>
      <c r="J579" s="109"/>
      <c r="K579" s="110"/>
      <c r="L579" s="3"/>
      <c r="M579" s="3"/>
      <c r="N579" s="3"/>
      <c r="O579" s="3"/>
      <c r="P579" s="3"/>
      <c r="Q579" s="3"/>
      <c r="R579" s="3"/>
      <c r="S579" s="3"/>
      <c r="T579" s="3"/>
      <c r="U579" s="3"/>
      <c r="V579" s="3"/>
      <c r="W579" s="3"/>
      <c r="X579" s="3"/>
      <c r="Y579" s="3"/>
      <c r="Z579" s="3"/>
    </row>
    <row r="580" ht="12.75" customHeight="1">
      <c r="A580" s="3"/>
      <c r="B580" s="3"/>
      <c r="C580" s="3"/>
      <c r="D580" s="109"/>
      <c r="E580" s="109"/>
      <c r="F580" s="3"/>
      <c r="G580" s="3"/>
      <c r="H580" s="109"/>
      <c r="I580" s="3"/>
      <c r="J580" s="109"/>
      <c r="K580" s="110"/>
      <c r="L580" s="3"/>
      <c r="M580" s="3"/>
      <c r="N580" s="3"/>
      <c r="O580" s="3"/>
      <c r="P580" s="3"/>
      <c r="Q580" s="3"/>
      <c r="R580" s="3"/>
      <c r="S580" s="3"/>
      <c r="T580" s="3"/>
      <c r="U580" s="3"/>
      <c r="V580" s="3"/>
      <c r="W580" s="3"/>
      <c r="X580" s="3"/>
      <c r="Y580" s="3"/>
      <c r="Z580" s="3"/>
    </row>
    <row r="581" ht="12.75" customHeight="1">
      <c r="A581" s="3"/>
      <c r="B581" s="3"/>
      <c r="C581" s="3"/>
      <c r="D581" s="109"/>
      <c r="E581" s="109"/>
      <c r="F581" s="3"/>
      <c r="G581" s="3"/>
      <c r="H581" s="109"/>
      <c r="I581" s="3"/>
      <c r="J581" s="109"/>
      <c r="K581" s="110"/>
      <c r="L581" s="3"/>
      <c r="M581" s="3"/>
      <c r="N581" s="3"/>
      <c r="O581" s="3"/>
      <c r="P581" s="3"/>
      <c r="Q581" s="3"/>
      <c r="R581" s="3"/>
      <c r="S581" s="3"/>
      <c r="T581" s="3"/>
      <c r="U581" s="3"/>
      <c r="V581" s="3"/>
      <c r="W581" s="3"/>
      <c r="X581" s="3"/>
      <c r="Y581" s="3"/>
      <c r="Z581" s="3"/>
    </row>
    <row r="582" ht="12.75" customHeight="1">
      <c r="A582" s="3"/>
      <c r="B582" s="3"/>
      <c r="C582" s="3"/>
      <c r="D582" s="109"/>
      <c r="E582" s="109"/>
      <c r="F582" s="3"/>
      <c r="G582" s="3"/>
      <c r="H582" s="109"/>
      <c r="I582" s="3"/>
      <c r="J582" s="109"/>
      <c r="K582" s="110"/>
      <c r="L582" s="3"/>
      <c r="M582" s="3"/>
      <c r="N582" s="3"/>
      <c r="O582" s="3"/>
      <c r="P582" s="3"/>
      <c r="Q582" s="3"/>
      <c r="R582" s="3"/>
      <c r="S582" s="3"/>
      <c r="T582" s="3"/>
      <c r="U582" s="3"/>
      <c r="V582" s="3"/>
      <c r="W582" s="3"/>
      <c r="X582" s="3"/>
      <c r="Y582" s="3"/>
      <c r="Z582" s="3"/>
    </row>
    <row r="583" ht="12.75" customHeight="1">
      <c r="A583" s="3"/>
      <c r="B583" s="3"/>
      <c r="C583" s="3"/>
      <c r="D583" s="109"/>
      <c r="E583" s="109"/>
      <c r="F583" s="3"/>
      <c r="G583" s="3"/>
      <c r="H583" s="109"/>
      <c r="I583" s="3"/>
      <c r="J583" s="109"/>
      <c r="K583" s="110"/>
      <c r="L583" s="3"/>
      <c r="M583" s="3"/>
      <c r="N583" s="3"/>
      <c r="O583" s="3"/>
      <c r="P583" s="3"/>
      <c r="Q583" s="3"/>
      <c r="R583" s="3"/>
      <c r="S583" s="3"/>
      <c r="T583" s="3"/>
      <c r="U583" s="3"/>
      <c r="V583" s="3"/>
      <c r="W583" s="3"/>
      <c r="X583" s="3"/>
      <c r="Y583" s="3"/>
      <c r="Z583" s="3"/>
    </row>
    <row r="584" ht="12.75" customHeight="1">
      <c r="A584" s="3"/>
      <c r="B584" s="3"/>
      <c r="C584" s="3"/>
      <c r="D584" s="109"/>
      <c r="E584" s="109"/>
      <c r="F584" s="3"/>
      <c r="G584" s="3"/>
      <c r="H584" s="109"/>
      <c r="I584" s="3"/>
      <c r="J584" s="109"/>
      <c r="K584" s="110"/>
      <c r="L584" s="3"/>
      <c r="M584" s="3"/>
      <c r="N584" s="3"/>
      <c r="O584" s="3"/>
      <c r="P584" s="3"/>
      <c r="Q584" s="3"/>
      <c r="R584" s="3"/>
      <c r="S584" s="3"/>
      <c r="T584" s="3"/>
      <c r="U584" s="3"/>
      <c r="V584" s="3"/>
      <c r="W584" s="3"/>
      <c r="X584" s="3"/>
      <c r="Y584" s="3"/>
      <c r="Z584" s="3"/>
    </row>
    <row r="585" ht="12.75" customHeight="1">
      <c r="A585" s="3"/>
      <c r="B585" s="3"/>
      <c r="C585" s="3"/>
      <c r="D585" s="109"/>
      <c r="E585" s="109"/>
      <c r="F585" s="3"/>
      <c r="G585" s="3"/>
      <c r="H585" s="109"/>
      <c r="I585" s="3"/>
      <c r="J585" s="109"/>
      <c r="K585" s="110"/>
      <c r="L585" s="3"/>
      <c r="M585" s="3"/>
      <c r="N585" s="3"/>
      <c r="O585" s="3"/>
      <c r="P585" s="3"/>
      <c r="Q585" s="3"/>
      <c r="R585" s="3"/>
      <c r="S585" s="3"/>
      <c r="T585" s="3"/>
      <c r="U585" s="3"/>
      <c r="V585" s="3"/>
      <c r="W585" s="3"/>
      <c r="X585" s="3"/>
      <c r="Y585" s="3"/>
      <c r="Z585" s="3"/>
    </row>
    <row r="586" ht="12.75" customHeight="1">
      <c r="A586" s="3"/>
      <c r="B586" s="3"/>
      <c r="C586" s="3"/>
      <c r="D586" s="109"/>
      <c r="E586" s="109"/>
      <c r="F586" s="3"/>
      <c r="G586" s="3"/>
      <c r="H586" s="109"/>
      <c r="I586" s="3"/>
      <c r="J586" s="109"/>
      <c r="K586" s="110"/>
      <c r="L586" s="3"/>
      <c r="M586" s="3"/>
      <c r="N586" s="3"/>
      <c r="O586" s="3"/>
      <c r="P586" s="3"/>
      <c r="Q586" s="3"/>
      <c r="R586" s="3"/>
      <c r="S586" s="3"/>
      <c r="T586" s="3"/>
      <c r="U586" s="3"/>
      <c r="V586" s="3"/>
      <c r="W586" s="3"/>
      <c r="X586" s="3"/>
      <c r="Y586" s="3"/>
      <c r="Z586" s="3"/>
    </row>
    <row r="587" ht="12.75" customHeight="1">
      <c r="A587" s="3"/>
      <c r="B587" s="3"/>
      <c r="C587" s="3"/>
      <c r="D587" s="109"/>
      <c r="E587" s="109"/>
      <c r="F587" s="3"/>
      <c r="G587" s="3"/>
      <c r="H587" s="109"/>
      <c r="I587" s="3"/>
      <c r="J587" s="109"/>
      <c r="K587" s="110"/>
      <c r="L587" s="3"/>
      <c r="M587" s="3"/>
      <c r="N587" s="3"/>
      <c r="O587" s="3"/>
      <c r="P587" s="3"/>
      <c r="Q587" s="3"/>
      <c r="R587" s="3"/>
      <c r="S587" s="3"/>
      <c r="T587" s="3"/>
      <c r="U587" s="3"/>
      <c r="V587" s="3"/>
      <c r="W587" s="3"/>
      <c r="X587" s="3"/>
      <c r="Y587" s="3"/>
      <c r="Z587" s="3"/>
    </row>
    <row r="588" ht="12.75" customHeight="1">
      <c r="A588" s="3"/>
      <c r="B588" s="3"/>
      <c r="C588" s="3"/>
      <c r="D588" s="109"/>
      <c r="E588" s="109"/>
      <c r="F588" s="3"/>
      <c r="G588" s="3"/>
      <c r="H588" s="109"/>
      <c r="I588" s="3"/>
      <c r="J588" s="109"/>
      <c r="K588" s="110"/>
      <c r="L588" s="3"/>
      <c r="M588" s="3"/>
      <c r="N588" s="3"/>
      <c r="O588" s="3"/>
      <c r="P588" s="3"/>
      <c r="Q588" s="3"/>
      <c r="R588" s="3"/>
      <c r="S588" s="3"/>
      <c r="T588" s="3"/>
      <c r="U588" s="3"/>
      <c r="V588" s="3"/>
      <c r="W588" s="3"/>
      <c r="X588" s="3"/>
      <c r="Y588" s="3"/>
      <c r="Z588" s="3"/>
    </row>
    <row r="589" ht="12.75" customHeight="1">
      <c r="A589" s="3"/>
      <c r="B589" s="3"/>
      <c r="C589" s="3"/>
      <c r="D589" s="109"/>
      <c r="E589" s="109"/>
      <c r="F589" s="3"/>
      <c r="G589" s="3"/>
      <c r="H589" s="109"/>
      <c r="I589" s="3"/>
      <c r="J589" s="109"/>
      <c r="K589" s="110"/>
      <c r="L589" s="3"/>
      <c r="M589" s="3"/>
      <c r="N589" s="3"/>
      <c r="O589" s="3"/>
      <c r="P589" s="3"/>
      <c r="Q589" s="3"/>
      <c r="R589" s="3"/>
      <c r="S589" s="3"/>
      <c r="T589" s="3"/>
      <c r="U589" s="3"/>
      <c r="V589" s="3"/>
      <c r="W589" s="3"/>
      <c r="X589" s="3"/>
      <c r="Y589" s="3"/>
      <c r="Z589" s="3"/>
    </row>
    <row r="590" ht="12.75" customHeight="1">
      <c r="A590" s="3"/>
      <c r="B590" s="3"/>
      <c r="C590" s="3"/>
      <c r="D590" s="109"/>
      <c r="E590" s="109"/>
      <c r="F590" s="3"/>
      <c r="G590" s="3"/>
      <c r="H590" s="109"/>
      <c r="I590" s="3"/>
      <c r="J590" s="109"/>
      <c r="K590" s="110"/>
      <c r="L590" s="3"/>
      <c r="M590" s="3"/>
      <c r="N590" s="3"/>
      <c r="O590" s="3"/>
      <c r="P590" s="3"/>
      <c r="Q590" s="3"/>
      <c r="R590" s="3"/>
      <c r="S590" s="3"/>
      <c r="T590" s="3"/>
      <c r="U590" s="3"/>
      <c r="V590" s="3"/>
      <c r="W590" s="3"/>
      <c r="X590" s="3"/>
      <c r="Y590" s="3"/>
      <c r="Z590" s="3"/>
    </row>
    <row r="591" ht="12.75" customHeight="1">
      <c r="A591" s="3"/>
      <c r="B591" s="3"/>
      <c r="C591" s="3"/>
      <c r="D591" s="109"/>
      <c r="E591" s="109"/>
      <c r="F591" s="3"/>
      <c r="G591" s="3"/>
      <c r="H591" s="109"/>
      <c r="I591" s="3"/>
      <c r="J591" s="109"/>
      <c r="K591" s="110"/>
      <c r="L591" s="3"/>
      <c r="M591" s="3"/>
      <c r="N591" s="3"/>
      <c r="O591" s="3"/>
      <c r="P591" s="3"/>
      <c r="Q591" s="3"/>
      <c r="R591" s="3"/>
      <c r="S591" s="3"/>
      <c r="T591" s="3"/>
      <c r="U591" s="3"/>
      <c r="V591" s="3"/>
      <c r="W591" s="3"/>
      <c r="X591" s="3"/>
      <c r="Y591" s="3"/>
      <c r="Z591" s="3"/>
    </row>
    <row r="592" ht="12.75" customHeight="1">
      <c r="A592" s="3"/>
      <c r="B592" s="3"/>
      <c r="C592" s="3"/>
      <c r="D592" s="109"/>
      <c r="E592" s="109"/>
      <c r="F592" s="3"/>
      <c r="G592" s="3"/>
      <c r="H592" s="109"/>
      <c r="I592" s="3"/>
      <c r="J592" s="109"/>
      <c r="K592" s="110"/>
      <c r="L592" s="3"/>
      <c r="M592" s="3"/>
      <c r="N592" s="3"/>
      <c r="O592" s="3"/>
      <c r="P592" s="3"/>
      <c r="Q592" s="3"/>
      <c r="R592" s="3"/>
      <c r="S592" s="3"/>
      <c r="T592" s="3"/>
      <c r="U592" s="3"/>
      <c r="V592" s="3"/>
      <c r="W592" s="3"/>
      <c r="X592" s="3"/>
      <c r="Y592" s="3"/>
      <c r="Z592" s="3"/>
    </row>
    <row r="593" ht="12.75" customHeight="1">
      <c r="A593" s="3"/>
      <c r="B593" s="3"/>
      <c r="C593" s="3"/>
      <c r="D593" s="109"/>
      <c r="E593" s="109"/>
      <c r="F593" s="3"/>
      <c r="G593" s="3"/>
      <c r="H593" s="109"/>
      <c r="I593" s="3"/>
      <c r="J593" s="109"/>
      <c r="K593" s="110"/>
      <c r="L593" s="3"/>
      <c r="M593" s="3"/>
      <c r="N593" s="3"/>
      <c r="O593" s="3"/>
      <c r="P593" s="3"/>
      <c r="Q593" s="3"/>
      <c r="R593" s="3"/>
      <c r="S593" s="3"/>
      <c r="T593" s="3"/>
      <c r="U593" s="3"/>
      <c r="V593" s="3"/>
      <c r="W593" s="3"/>
      <c r="X593" s="3"/>
      <c r="Y593" s="3"/>
      <c r="Z593" s="3"/>
    </row>
    <row r="594" ht="12.75" customHeight="1">
      <c r="A594" s="3"/>
      <c r="B594" s="3"/>
      <c r="C594" s="3"/>
      <c r="D594" s="109"/>
      <c r="E594" s="109"/>
      <c r="F594" s="3"/>
      <c r="G594" s="3"/>
      <c r="H594" s="109"/>
      <c r="I594" s="3"/>
      <c r="J594" s="109"/>
      <c r="K594" s="110"/>
      <c r="L594" s="3"/>
      <c r="M594" s="3"/>
      <c r="N594" s="3"/>
      <c r="O594" s="3"/>
      <c r="P594" s="3"/>
      <c r="Q594" s="3"/>
      <c r="R594" s="3"/>
      <c r="S594" s="3"/>
      <c r="T594" s="3"/>
      <c r="U594" s="3"/>
      <c r="V594" s="3"/>
      <c r="W594" s="3"/>
      <c r="X594" s="3"/>
      <c r="Y594" s="3"/>
      <c r="Z594" s="3"/>
    </row>
    <row r="595" ht="12.75" customHeight="1">
      <c r="A595" s="3"/>
      <c r="B595" s="3"/>
      <c r="C595" s="3"/>
      <c r="D595" s="109"/>
      <c r="E595" s="109"/>
      <c r="F595" s="3"/>
      <c r="G595" s="3"/>
      <c r="H595" s="109"/>
      <c r="I595" s="3"/>
      <c r="J595" s="109"/>
      <c r="K595" s="110"/>
      <c r="L595" s="3"/>
      <c r="M595" s="3"/>
      <c r="N595" s="3"/>
      <c r="O595" s="3"/>
      <c r="P595" s="3"/>
      <c r="Q595" s="3"/>
      <c r="R595" s="3"/>
      <c r="S595" s="3"/>
      <c r="T595" s="3"/>
      <c r="U595" s="3"/>
      <c r="V595" s="3"/>
      <c r="W595" s="3"/>
      <c r="X595" s="3"/>
      <c r="Y595" s="3"/>
      <c r="Z595" s="3"/>
    </row>
    <row r="596" ht="12.75" customHeight="1">
      <c r="A596" s="3"/>
      <c r="B596" s="3"/>
      <c r="C596" s="3"/>
      <c r="D596" s="109"/>
      <c r="E596" s="109"/>
      <c r="F596" s="3"/>
      <c r="G596" s="3"/>
      <c r="H596" s="109"/>
      <c r="I596" s="3"/>
      <c r="J596" s="109"/>
      <c r="K596" s="110"/>
      <c r="L596" s="3"/>
      <c r="M596" s="3"/>
      <c r="N596" s="3"/>
      <c r="O596" s="3"/>
      <c r="P596" s="3"/>
      <c r="Q596" s="3"/>
      <c r="R596" s="3"/>
      <c r="S596" s="3"/>
      <c r="T596" s="3"/>
      <c r="U596" s="3"/>
      <c r="V596" s="3"/>
      <c r="W596" s="3"/>
      <c r="X596" s="3"/>
      <c r="Y596" s="3"/>
      <c r="Z596" s="3"/>
    </row>
    <row r="597" ht="12.75" customHeight="1">
      <c r="A597" s="3"/>
      <c r="B597" s="3"/>
      <c r="C597" s="3"/>
      <c r="D597" s="109"/>
      <c r="E597" s="109"/>
      <c r="F597" s="3"/>
      <c r="G597" s="3"/>
      <c r="H597" s="109"/>
      <c r="I597" s="3"/>
      <c r="J597" s="109"/>
      <c r="K597" s="110"/>
      <c r="L597" s="3"/>
      <c r="M597" s="3"/>
      <c r="N597" s="3"/>
      <c r="O597" s="3"/>
      <c r="P597" s="3"/>
      <c r="Q597" s="3"/>
      <c r="R597" s="3"/>
      <c r="S597" s="3"/>
      <c r="T597" s="3"/>
      <c r="U597" s="3"/>
      <c r="V597" s="3"/>
      <c r="W597" s="3"/>
      <c r="X597" s="3"/>
      <c r="Y597" s="3"/>
      <c r="Z597" s="3"/>
    </row>
    <row r="598" ht="12.75" customHeight="1">
      <c r="A598" s="3"/>
      <c r="B598" s="3"/>
      <c r="C598" s="3"/>
      <c r="D598" s="109"/>
      <c r="E598" s="109"/>
      <c r="F598" s="3"/>
      <c r="G598" s="3"/>
      <c r="H598" s="109"/>
      <c r="I598" s="3"/>
      <c r="J598" s="109"/>
      <c r="K598" s="110"/>
      <c r="L598" s="3"/>
      <c r="M598" s="3"/>
      <c r="N598" s="3"/>
      <c r="O598" s="3"/>
      <c r="P598" s="3"/>
      <c r="Q598" s="3"/>
      <c r="R598" s="3"/>
      <c r="S598" s="3"/>
      <c r="T598" s="3"/>
      <c r="U598" s="3"/>
      <c r="V598" s="3"/>
      <c r="W598" s="3"/>
      <c r="X598" s="3"/>
      <c r="Y598" s="3"/>
      <c r="Z598" s="3"/>
    </row>
    <row r="599" ht="12.75" customHeight="1">
      <c r="A599" s="3"/>
      <c r="B599" s="3"/>
      <c r="C599" s="3"/>
      <c r="D599" s="109"/>
      <c r="E599" s="109"/>
      <c r="F599" s="3"/>
      <c r="G599" s="3"/>
      <c r="H599" s="109"/>
      <c r="I599" s="3"/>
      <c r="J599" s="109"/>
      <c r="K599" s="110"/>
      <c r="L599" s="3"/>
      <c r="M599" s="3"/>
      <c r="N599" s="3"/>
      <c r="O599" s="3"/>
      <c r="P599" s="3"/>
      <c r="Q599" s="3"/>
      <c r="R599" s="3"/>
      <c r="S599" s="3"/>
      <c r="T599" s="3"/>
      <c r="U599" s="3"/>
      <c r="V599" s="3"/>
      <c r="W599" s="3"/>
      <c r="X599" s="3"/>
      <c r="Y599" s="3"/>
      <c r="Z599" s="3"/>
    </row>
    <row r="600" ht="12.75" customHeight="1">
      <c r="A600" s="3"/>
      <c r="B600" s="3"/>
      <c r="C600" s="3"/>
      <c r="D600" s="109"/>
      <c r="E600" s="109"/>
      <c r="F600" s="3"/>
      <c r="G600" s="3"/>
      <c r="H600" s="109"/>
      <c r="I600" s="3"/>
      <c r="J600" s="109"/>
      <c r="K600" s="110"/>
      <c r="L600" s="3"/>
      <c r="M600" s="3"/>
      <c r="N600" s="3"/>
      <c r="O600" s="3"/>
      <c r="P600" s="3"/>
      <c r="Q600" s="3"/>
      <c r="R600" s="3"/>
      <c r="S600" s="3"/>
      <c r="T600" s="3"/>
      <c r="U600" s="3"/>
      <c r="V600" s="3"/>
      <c r="W600" s="3"/>
      <c r="X600" s="3"/>
      <c r="Y600" s="3"/>
      <c r="Z600" s="3"/>
    </row>
    <row r="601" ht="12.75" customHeight="1">
      <c r="A601" s="3"/>
      <c r="B601" s="3"/>
      <c r="C601" s="3"/>
      <c r="D601" s="109"/>
      <c r="E601" s="109"/>
      <c r="F601" s="3"/>
      <c r="G601" s="3"/>
      <c r="H601" s="109"/>
      <c r="I601" s="3"/>
      <c r="J601" s="109"/>
      <c r="K601" s="110"/>
      <c r="L601" s="3"/>
      <c r="M601" s="3"/>
      <c r="N601" s="3"/>
      <c r="O601" s="3"/>
      <c r="P601" s="3"/>
      <c r="Q601" s="3"/>
      <c r="R601" s="3"/>
      <c r="S601" s="3"/>
      <c r="T601" s="3"/>
      <c r="U601" s="3"/>
      <c r="V601" s="3"/>
      <c r="W601" s="3"/>
      <c r="X601" s="3"/>
      <c r="Y601" s="3"/>
      <c r="Z601" s="3"/>
    </row>
    <row r="602" ht="12.75" customHeight="1">
      <c r="A602" s="3"/>
      <c r="B602" s="3"/>
      <c r="C602" s="3"/>
      <c r="D602" s="109"/>
      <c r="E602" s="109"/>
      <c r="F602" s="3"/>
      <c r="G602" s="3"/>
      <c r="H602" s="109"/>
      <c r="I602" s="3"/>
      <c r="J602" s="109"/>
      <c r="K602" s="110"/>
      <c r="L602" s="3"/>
      <c r="M602" s="3"/>
      <c r="N602" s="3"/>
      <c r="O602" s="3"/>
      <c r="P602" s="3"/>
      <c r="Q602" s="3"/>
      <c r="R602" s="3"/>
      <c r="S602" s="3"/>
      <c r="T602" s="3"/>
      <c r="U602" s="3"/>
      <c r="V602" s="3"/>
      <c r="W602" s="3"/>
      <c r="X602" s="3"/>
      <c r="Y602" s="3"/>
      <c r="Z602" s="3"/>
    </row>
    <row r="603" ht="12.75" customHeight="1">
      <c r="A603" s="3"/>
      <c r="B603" s="3"/>
      <c r="C603" s="3"/>
      <c r="D603" s="109"/>
      <c r="E603" s="109"/>
      <c r="F603" s="3"/>
      <c r="G603" s="3"/>
      <c r="H603" s="109"/>
      <c r="I603" s="3"/>
      <c r="J603" s="109"/>
      <c r="K603" s="110"/>
      <c r="L603" s="3"/>
      <c r="M603" s="3"/>
      <c r="N603" s="3"/>
      <c r="O603" s="3"/>
      <c r="P603" s="3"/>
      <c r="Q603" s="3"/>
      <c r="R603" s="3"/>
      <c r="S603" s="3"/>
      <c r="T603" s="3"/>
      <c r="U603" s="3"/>
      <c r="V603" s="3"/>
      <c r="W603" s="3"/>
      <c r="X603" s="3"/>
      <c r="Y603" s="3"/>
      <c r="Z603" s="3"/>
    </row>
    <row r="604" ht="12.75" customHeight="1">
      <c r="A604" s="3"/>
      <c r="B604" s="3"/>
      <c r="C604" s="3"/>
      <c r="D604" s="109"/>
      <c r="E604" s="109"/>
      <c r="F604" s="3"/>
      <c r="G604" s="3"/>
      <c r="H604" s="109"/>
      <c r="I604" s="3"/>
      <c r="J604" s="109"/>
      <c r="K604" s="110"/>
      <c r="L604" s="3"/>
      <c r="M604" s="3"/>
      <c r="N604" s="3"/>
      <c r="O604" s="3"/>
      <c r="P604" s="3"/>
      <c r="Q604" s="3"/>
      <c r="R604" s="3"/>
      <c r="S604" s="3"/>
      <c r="T604" s="3"/>
      <c r="U604" s="3"/>
      <c r="V604" s="3"/>
      <c r="W604" s="3"/>
      <c r="X604" s="3"/>
      <c r="Y604" s="3"/>
      <c r="Z604" s="3"/>
    </row>
    <row r="605" ht="12.75" customHeight="1">
      <c r="A605" s="3"/>
      <c r="B605" s="3"/>
      <c r="C605" s="3"/>
      <c r="D605" s="109"/>
      <c r="E605" s="109"/>
      <c r="F605" s="3"/>
      <c r="G605" s="3"/>
      <c r="H605" s="109"/>
      <c r="I605" s="3"/>
      <c r="J605" s="109"/>
      <c r="K605" s="110"/>
      <c r="L605" s="3"/>
      <c r="M605" s="3"/>
      <c r="N605" s="3"/>
      <c r="O605" s="3"/>
      <c r="P605" s="3"/>
      <c r="Q605" s="3"/>
      <c r="R605" s="3"/>
      <c r="S605" s="3"/>
      <c r="T605" s="3"/>
      <c r="U605" s="3"/>
      <c r="V605" s="3"/>
      <c r="W605" s="3"/>
      <c r="X605" s="3"/>
      <c r="Y605" s="3"/>
      <c r="Z605" s="3"/>
    </row>
    <row r="606" ht="12.75" customHeight="1">
      <c r="A606" s="3"/>
      <c r="B606" s="3"/>
      <c r="C606" s="3"/>
      <c r="D606" s="109"/>
      <c r="E606" s="109"/>
      <c r="F606" s="3"/>
      <c r="G606" s="3"/>
      <c r="H606" s="109"/>
      <c r="I606" s="3"/>
      <c r="J606" s="109"/>
      <c r="K606" s="110"/>
      <c r="L606" s="3"/>
      <c r="M606" s="3"/>
      <c r="N606" s="3"/>
      <c r="O606" s="3"/>
      <c r="P606" s="3"/>
      <c r="Q606" s="3"/>
      <c r="R606" s="3"/>
      <c r="S606" s="3"/>
      <c r="T606" s="3"/>
      <c r="U606" s="3"/>
      <c r="V606" s="3"/>
      <c r="W606" s="3"/>
      <c r="X606" s="3"/>
      <c r="Y606" s="3"/>
      <c r="Z606" s="3"/>
    </row>
    <row r="607" ht="12.75" customHeight="1">
      <c r="A607" s="3"/>
      <c r="B607" s="3"/>
      <c r="C607" s="3"/>
      <c r="D607" s="109"/>
      <c r="E607" s="109"/>
      <c r="F607" s="3"/>
      <c r="G607" s="3"/>
      <c r="H607" s="109"/>
      <c r="I607" s="3"/>
      <c r="J607" s="109"/>
      <c r="K607" s="110"/>
      <c r="L607" s="3"/>
      <c r="M607" s="3"/>
      <c r="N607" s="3"/>
      <c r="O607" s="3"/>
      <c r="P607" s="3"/>
      <c r="Q607" s="3"/>
      <c r="R607" s="3"/>
      <c r="S607" s="3"/>
      <c r="T607" s="3"/>
      <c r="U607" s="3"/>
      <c r="V607" s="3"/>
      <c r="W607" s="3"/>
      <c r="X607" s="3"/>
      <c r="Y607" s="3"/>
      <c r="Z607" s="3"/>
    </row>
    <row r="608" ht="12.75" customHeight="1">
      <c r="A608" s="3"/>
      <c r="B608" s="3"/>
      <c r="C608" s="3"/>
      <c r="D608" s="109"/>
      <c r="E608" s="109"/>
      <c r="F608" s="3"/>
      <c r="G608" s="3"/>
      <c r="H608" s="109"/>
      <c r="I608" s="3"/>
      <c r="J608" s="109"/>
      <c r="K608" s="110"/>
      <c r="L608" s="3"/>
      <c r="M608" s="3"/>
      <c r="N608" s="3"/>
      <c r="O608" s="3"/>
      <c r="P608" s="3"/>
      <c r="Q608" s="3"/>
      <c r="R608" s="3"/>
      <c r="S608" s="3"/>
      <c r="T608" s="3"/>
      <c r="U608" s="3"/>
      <c r="V608" s="3"/>
      <c r="W608" s="3"/>
      <c r="X608" s="3"/>
      <c r="Y608" s="3"/>
      <c r="Z608" s="3"/>
    </row>
    <row r="609" ht="12.75" customHeight="1">
      <c r="A609" s="3"/>
      <c r="B609" s="3"/>
      <c r="C609" s="3"/>
      <c r="D609" s="109"/>
      <c r="E609" s="109"/>
      <c r="F609" s="3"/>
      <c r="G609" s="3"/>
      <c r="H609" s="109"/>
      <c r="I609" s="3"/>
      <c r="J609" s="109"/>
      <c r="K609" s="110"/>
      <c r="L609" s="3"/>
      <c r="M609" s="3"/>
      <c r="N609" s="3"/>
      <c r="O609" s="3"/>
      <c r="P609" s="3"/>
      <c r="Q609" s="3"/>
      <c r="R609" s="3"/>
      <c r="S609" s="3"/>
      <c r="T609" s="3"/>
      <c r="U609" s="3"/>
      <c r="V609" s="3"/>
      <c r="W609" s="3"/>
      <c r="X609" s="3"/>
      <c r="Y609" s="3"/>
      <c r="Z609" s="3"/>
    </row>
    <row r="610" ht="12.75" customHeight="1">
      <c r="A610" s="3"/>
      <c r="B610" s="3"/>
      <c r="C610" s="3"/>
      <c r="D610" s="109"/>
      <c r="E610" s="109"/>
      <c r="F610" s="3"/>
      <c r="G610" s="3"/>
      <c r="H610" s="109"/>
      <c r="I610" s="3"/>
      <c r="J610" s="109"/>
      <c r="K610" s="110"/>
      <c r="L610" s="3"/>
      <c r="M610" s="3"/>
      <c r="N610" s="3"/>
      <c r="O610" s="3"/>
      <c r="P610" s="3"/>
      <c r="Q610" s="3"/>
      <c r="R610" s="3"/>
      <c r="S610" s="3"/>
      <c r="T610" s="3"/>
      <c r="U610" s="3"/>
      <c r="V610" s="3"/>
      <c r="W610" s="3"/>
      <c r="X610" s="3"/>
      <c r="Y610" s="3"/>
      <c r="Z610" s="3"/>
    </row>
    <row r="611" ht="12.75" customHeight="1">
      <c r="A611" s="3"/>
      <c r="B611" s="3"/>
      <c r="C611" s="3"/>
      <c r="D611" s="109"/>
      <c r="E611" s="109"/>
      <c r="F611" s="3"/>
      <c r="G611" s="3"/>
      <c r="H611" s="109"/>
      <c r="I611" s="3"/>
      <c r="J611" s="109"/>
      <c r="K611" s="110"/>
      <c r="L611" s="3"/>
      <c r="M611" s="3"/>
      <c r="N611" s="3"/>
      <c r="O611" s="3"/>
      <c r="P611" s="3"/>
      <c r="Q611" s="3"/>
      <c r="R611" s="3"/>
      <c r="S611" s="3"/>
      <c r="T611" s="3"/>
      <c r="U611" s="3"/>
      <c r="V611" s="3"/>
      <c r="W611" s="3"/>
      <c r="X611" s="3"/>
      <c r="Y611" s="3"/>
      <c r="Z611" s="3"/>
    </row>
    <row r="612" ht="12.75" customHeight="1">
      <c r="A612" s="3"/>
      <c r="B612" s="3"/>
      <c r="C612" s="3"/>
      <c r="D612" s="109"/>
      <c r="E612" s="109"/>
      <c r="F612" s="3"/>
      <c r="G612" s="3"/>
      <c r="H612" s="109"/>
      <c r="I612" s="3"/>
      <c r="J612" s="109"/>
      <c r="K612" s="110"/>
      <c r="L612" s="3"/>
      <c r="M612" s="3"/>
      <c r="N612" s="3"/>
      <c r="O612" s="3"/>
      <c r="P612" s="3"/>
      <c r="Q612" s="3"/>
      <c r="R612" s="3"/>
      <c r="S612" s="3"/>
      <c r="T612" s="3"/>
      <c r="U612" s="3"/>
      <c r="V612" s="3"/>
      <c r="W612" s="3"/>
      <c r="X612" s="3"/>
      <c r="Y612" s="3"/>
      <c r="Z612" s="3"/>
    </row>
    <row r="613" ht="12.75" customHeight="1">
      <c r="A613" s="3"/>
      <c r="B613" s="3"/>
      <c r="C613" s="3"/>
      <c r="D613" s="109"/>
      <c r="E613" s="109"/>
      <c r="F613" s="3"/>
      <c r="G613" s="3"/>
      <c r="H613" s="109"/>
      <c r="I613" s="3"/>
      <c r="J613" s="109"/>
      <c r="K613" s="110"/>
      <c r="L613" s="3"/>
      <c r="M613" s="3"/>
      <c r="N613" s="3"/>
      <c r="O613" s="3"/>
      <c r="P613" s="3"/>
      <c r="Q613" s="3"/>
      <c r="R613" s="3"/>
      <c r="S613" s="3"/>
      <c r="T613" s="3"/>
      <c r="U613" s="3"/>
      <c r="V613" s="3"/>
      <c r="W613" s="3"/>
      <c r="X613" s="3"/>
      <c r="Y613" s="3"/>
      <c r="Z613" s="3"/>
    </row>
    <row r="614" ht="12.75" customHeight="1">
      <c r="A614" s="3"/>
      <c r="B614" s="3"/>
      <c r="C614" s="3"/>
      <c r="D614" s="109"/>
      <c r="E614" s="109"/>
      <c r="F614" s="3"/>
      <c r="G614" s="3"/>
      <c r="H614" s="109"/>
      <c r="I614" s="3"/>
      <c r="J614" s="109"/>
      <c r="K614" s="110"/>
      <c r="L614" s="3"/>
      <c r="M614" s="3"/>
      <c r="N614" s="3"/>
      <c r="O614" s="3"/>
      <c r="P614" s="3"/>
      <c r="Q614" s="3"/>
      <c r="R614" s="3"/>
      <c r="S614" s="3"/>
      <c r="T614" s="3"/>
      <c r="U614" s="3"/>
      <c r="V614" s="3"/>
      <c r="W614" s="3"/>
      <c r="X614" s="3"/>
      <c r="Y614" s="3"/>
      <c r="Z614" s="3"/>
    </row>
    <row r="615" ht="12.75" customHeight="1">
      <c r="A615" s="3"/>
      <c r="B615" s="3"/>
      <c r="C615" s="3"/>
      <c r="D615" s="109"/>
      <c r="E615" s="109"/>
      <c r="F615" s="3"/>
      <c r="G615" s="3"/>
      <c r="H615" s="109"/>
      <c r="I615" s="3"/>
      <c r="J615" s="109"/>
      <c r="K615" s="110"/>
      <c r="L615" s="3"/>
      <c r="M615" s="3"/>
      <c r="N615" s="3"/>
      <c r="O615" s="3"/>
      <c r="P615" s="3"/>
      <c r="Q615" s="3"/>
      <c r="R615" s="3"/>
      <c r="S615" s="3"/>
      <c r="T615" s="3"/>
      <c r="U615" s="3"/>
      <c r="V615" s="3"/>
      <c r="W615" s="3"/>
      <c r="X615" s="3"/>
      <c r="Y615" s="3"/>
      <c r="Z615" s="3"/>
    </row>
    <row r="616" ht="12.75" customHeight="1">
      <c r="A616" s="3"/>
      <c r="B616" s="3"/>
      <c r="C616" s="3"/>
      <c r="D616" s="109"/>
      <c r="E616" s="109"/>
      <c r="F616" s="3"/>
      <c r="G616" s="3"/>
      <c r="H616" s="109"/>
      <c r="I616" s="3"/>
      <c r="J616" s="109"/>
      <c r="K616" s="110"/>
      <c r="L616" s="3"/>
      <c r="M616" s="3"/>
      <c r="N616" s="3"/>
      <c r="O616" s="3"/>
      <c r="P616" s="3"/>
      <c r="Q616" s="3"/>
      <c r="R616" s="3"/>
      <c r="S616" s="3"/>
      <c r="T616" s="3"/>
      <c r="U616" s="3"/>
      <c r="V616" s="3"/>
      <c r="W616" s="3"/>
      <c r="X616" s="3"/>
      <c r="Y616" s="3"/>
      <c r="Z616" s="3"/>
    </row>
    <row r="617" ht="12.75" customHeight="1">
      <c r="A617" s="3"/>
      <c r="B617" s="3"/>
      <c r="C617" s="3"/>
      <c r="D617" s="109"/>
      <c r="E617" s="109"/>
      <c r="F617" s="3"/>
      <c r="G617" s="3"/>
      <c r="H617" s="109"/>
      <c r="I617" s="3"/>
      <c r="J617" s="109"/>
      <c r="K617" s="110"/>
      <c r="L617" s="3"/>
      <c r="M617" s="3"/>
      <c r="N617" s="3"/>
      <c r="O617" s="3"/>
      <c r="P617" s="3"/>
      <c r="Q617" s="3"/>
      <c r="R617" s="3"/>
      <c r="S617" s="3"/>
      <c r="T617" s="3"/>
      <c r="U617" s="3"/>
      <c r="V617" s="3"/>
      <c r="W617" s="3"/>
      <c r="X617" s="3"/>
      <c r="Y617" s="3"/>
      <c r="Z617" s="3"/>
    </row>
    <row r="618" ht="12.75" customHeight="1">
      <c r="A618" s="3"/>
      <c r="B618" s="3"/>
      <c r="C618" s="3"/>
      <c r="D618" s="109"/>
      <c r="E618" s="109"/>
      <c r="F618" s="3"/>
      <c r="G618" s="3"/>
      <c r="H618" s="109"/>
      <c r="I618" s="3"/>
      <c r="J618" s="109"/>
      <c r="K618" s="110"/>
      <c r="L618" s="3"/>
      <c r="M618" s="3"/>
      <c r="N618" s="3"/>
      <c r="O618" s="3"/>
      <c r="P618" s="3"/>
      <c r="Q618" s="3"/>
      <c r="R618" s="3"/>
      <c r="S618" s="3"/>
      <c r="T618" s="3"/>
      <c r="U618" s="3"/>
      <c r="V618" s="3"/>
      <c r="W618" s="3"/>
      <c r="X618" s="3"/>
      <c r="Y618" s="3"/>
      <c r="Z618" s="3"/>
    </row>
    <row r="619" ht="12.75" customHeight="1">
      <c r="A619" s="3"/>
      <c r="B619" s="3"/>
      <c r="C619" s="3"/>
      <c r="D619" s="109"/>
      <c r="E619" s="109"/>
      <c r="F619" s="3"/>
      <c r="G619" s="3"/>
      <c r="H619" s="109"/>
      <c r="I619" s="3"/>
      <c r="J619" s="109"/>
      <c r="K619" s="110"/>
      <c r="L619" s="3"/>
      <c r="M619" s="3"/>
      <c r="N619" s="3"/>
      <c r="O619" s="3"/>
      <c r="P619" s="3"/>
      <c r="Q619" s="3"/>
      <c r="R619" s="3"/>
      <c r="S619" s="3"/>
      <c r="T619" s="3"/>
      <c r="U619" s="3"/>
      <c r="V619" s="3"/>
      <c r="W619" s="3"/>
      <c r="X619" s="3"/>
      <c r="Y619" s="3"/>
      <c r="Z619" s="3"/>
    </row>
    <row r="620" ht="12.75" customHeight="1">
      <c r="A620" s="3"/>
      <c r="B620" s="3"/>
      <c r="C620" s="3"/>
      <c r="D620" s="109"/>
      <c r="E620" s="109"/>
      <c r="F620" s="3"/>
      <c r="G620" s="3"/>
      <c r="H620" s="109"/>
      <c r="I620" s="3"/>
      <c r="J620" s="109"/>
      <c r="K620" s="110"/>
      <c r="L620" s="3"/>
      <c r="M620" s="3"/>
      <c r="N620" s="3"/>
      <c r="O620" s="3"/>
      <c r="P620" s="3"/>
      <c r="Q620" s="3"/>
      <c r="R620" s="3"/>
      <c r="S620" s="3"/>
      <c r="T620" s="3"/>
      <c r="U620" s="3"/>
      <c r="V620" s="3"/>
      <c r="W620" s="3"/>
      <c r="X620" s="3"/>
      <c r="Y620" s="3"/>
      <c r="Z620" s="3"/>
    </row>
    <row r="621" ht="12.75" customHeight="1">
      <c r="A621" s="3"/>
      <c r="B621" s="3"/>
      <c r="C621" s="3"/>
      <c r="D621" s="109"/>
      <c r="E621" s="109"/>
      <c r="F621" s="3"/>
      <c r="G621" s="3"/>
      <c r="H621" s="109"/>
      <c r="I621" s="3"/>
      <c r="J621" s="109"/>
      <c r="K621" s="110"/>
      <c r="L621" s="3"/>
      <c r="M621" s="3"/>
      <c r="N621" s="3"/>
      <c r="O621" s="3"/>
      <c r="P621" s="3"/>
      <c r="Q621" s="3"/>
      <c r="R621" s="3"/>
      <c r="S621" s="3"/>
      <c r="T621" s="3"/>
      <c r="U621" s="3"/>
      <c r="V621" s="3"/>
      <c r="W621" s="3"/>
      <c r="X621" s="3"/>
      <c r="Y621" s="3"/>
      <c r="Z621" s="3"/>
    </row>
    <row r="622" ht="12.75" customHeight="1">
      <c r="A622" s="3"/>
      <c r="B622" s="3"/>
      <c r="C622" s="3"/>
      <c r="D622" s="109"/>
      <c r="E622" s="109"/>
      <c r="F622" s="3"/>
      <c r="G622" s="3"/>
      <c r="H622" s="109"/>
      <c r="I622" s="3"/>
      <c r="J622" s="109"/>
      <c r="K622" s="110"/>
      <c r="L622" s="3"/>
      <c r="M622" s="3"/>
      <c r="N622" s="3"/>
      <c r="O622" s="3"/>
      <c r="P622" s="3"/>
      <c r="Q622" s="3"/>
      <c r="R622" s="3"/>
      <c r="S622" s="3"/>
      <c r="T622" s="3"/>
      <c r="U622" s="3"/>
      <c r="V622" s="3"/>
      <c r="W622" s="3"/>
      <c r="X622" s="3"/>
      <c r="Y622" s="3"/>
      <c r="Z622" s="3"/>
    </row>
    <row r="623" ht="12.75" customHeight="1">
      <c r="A623" s="3"/>
      <c r="B623" s="3"/>
      <c r="C623" s="3"/>
      <c r="D623" s="109"/>
      <c r="E623" s="109"/>
      <c r="F623" s="3"/>
      <c r="G623" s="3"/>
      <c r="H623" s="109"/>
      <c r="I623" s="3"/>
      <c r="J623" s="109"/>
      <c r="K623" s="110"/>
      <c r="L623" s="3"/>
      <c r="M623" s="3"/>
      <c r="N623" s="3"/>
      <c r="O623" s="3"/>
      <c r="P623" s="3"/>
      <c r="Q623" s="3"/>
      <c r="R623" s="3"/>
      <c r="S623" s="3"/>
      <c r="T623" s="3"/>
      <c r="U623" s="3"/>
      <c r="V623" s="3"/>
      <c r="W623" s="3"/>
      <c r="X623" s="3"/>
      <c r="Y623" s="3"/>
      <c r="Z623" s="3"/>
    </row>
    <row r="624" ht="12.75" customHeight="1">
      <c r="A624" s="3"/>
      <c r="B624" s="3"/>
      <c r="C624" s="3"/>
      <c r="D624" s="109"/>
      <c r="E624" s="109"/>
      <c r="F624" s="3"/>
      <c r="G624" s="3"/>
      <c r="H624" s="109"/>
      <c r="I624" s="3"/>
      <c r="J624" s="109"/>
      <c r="K624" s="110"/>
      <c r="L624" s="3"/>
      <c r="M624" s="3"/>
      <c r="N624" s="3"/>
      <c r="O624" s="3"/>
      <c r="P624" s="3"/>
      <c r="Q624" s="3"/>
      <c r="R624" s="3"/>
      <c r="S624" s="3"/>
      <c r="T624" s="3"/>
      <c r="U624" s="3"/>
      <c r="V624" s="3"/>
      <c r="W624" s="3"/>
      <c r="X624" s="3"/>
      <c r="Y624" s="3"/>
      <c r="Z624" s="3"/>
    </row>
    <row r="625" ht="12.75" customHeight="1">
      <c r="A625" s="3"/>
      <c r="B625" s="3"/>
      <c r="C625" s="3"/>
      <c r="D625" s="109"/>
      <c r="E625" s="109"/>
      <c r="F625" s="3"/>
      <c r="G625" s="3"/>
      <c r="H625" s="109"/>
      <c r="I625" s="3"/>
      <c r="J625" s="109"/>
      <c r="K625" s="110"/>
      <c r="L625" s="3"/>
      <c r="M625" s="3"/>
      <c r="N625" s="3"/>
      <c r="O625" s="3"/>
      <c r="P625" s="3"/>
      <c r="Q625" s="3"/>
      <c r="R625" s="3"/>
      <c r="S625" s="3"/>
      <c r="T625" s="3"/>
      <c r="U625" s="3"/>
      <c r="V625" s="3"/>
      <c r="W625" s="3"/>
      <c r="X625" s="3"/>
      <c r="Y625" s="3"/>
      <c r="Z625" s="3"/>
    </row>
    <row r="626" ht="12.75" customHeight="1">
      <c r="A626" s="3"/>
      <c r="B626" s="3"/>
      <c r="C626" s="3"/>
      <c r="D626" s="109"/>
      <c r="E626" s="109"/>
      <c r="F626" s="3"/>
      <c r="G626" s="3"/>
      <c r="H626" s="109"/>
      <c r="I626" s="3"/>
      <c r="J626" s="109"/>
      <c r="K626" s="110"/>
      <c r="L626" s="3"/>
      <c r="M626" s="3"/>
      <c r="N626" s="3"/>
      <c r="O626" s="3"/>
      <c r="P626" s="3"/>
      <c r="Q626" s="3"/>
      <c r="R626" s="3"/>
      <c r="S626" s="3"/>
      <c r="T626" s="3"/>
      <c r="U626" s="3"/>
      <c r="V626" s="3"/>
      <c r="W626" s="3"/>
      <c r="X626" s="3"/>
      <c r="Y626" s="3"/>
      <c r="Z626" s="3"/>
    </row>
    <row r="627" ht="12.75" customHeight="1">
      <c r="A627" s="3"/>
      <c r="B627" s="3"/>
      <c r="C627" s="3"/>
      <c r="D627" s="109"/>
      <c r="E627" s="109"/>
      <c r="F627" s="3"/>
      <c r="G627" s="3"/>
      <c r="H627" s="109"/>
      <c r="I627" s="3"/>
      <c r="J627" s="109"/>
      <c r="K627" s="110"/>
      <c r="L627" s="3"/>
      <c r="M627" s="3"/>
      <c r="N627" s="3"/>
      <c r="O627" s="3"/>
      <c r="P627" s="3"/>
      <c r="Q627" s="3"/>
      <c r="R627" s="3"/>
      <c r="S627" s="3"/>
      <c r="T627" s="3"/>
      <c r="U627" s="3"/>
      <c r="V627" s="3"/>
      <c r="W627" s="3"/>
      <c r="X627" s="3"/>
      <c r="Y627" s="3"/>
      <c r="Z627" s="3"/>
    </row>
    <row r="628" ht="12.75" customHeight="1">
      <c r="A628" s="3"/>
      <c r="B628" s="3"/>
      <c r="C628" s="3"/>
      <c r="D628" s="109"/>
      <c r="E628" s="109"/>
      <c r="F628" s="3"/>
      <c r="G628" s="3"/>
      <c r="H628" s="109"/>
      <c r="I628" s="3"/>
      <c r="J628" s="109"/>
      <c r="K628" s="110"/>
      <c r="L628" s="3"/>
      <c r="M628" s="3"/>
      <c r="N628" s="3"/>
      <c r="O628" s="3"/>
      <c r="P628" s="3"/>
      <c r="Q628" s="3"/>
      <c r="R628" s="3"/>
      <c r="S628" s="3"/>
      <c r="T628" s="3"/>
      <c r="U628" s="3"/>
      <c r="V628" s="3"/>
      <c r="W628" s="3"/>
      <c r="X628" s="3"/>
      <c r="Y628" s="3"/>
      <c r="Z628" s="3"/>
    </row>
    <row r="629" ht="12.75" customHeight="1">
      <c r="A629" s="3"/>
      <c r="B629" s="3"/>
      <c r="C629" s="3"/>
      <c r="D629" s="109"/>
      <c r="E629" s="109"/>
      <c r="F629" s="3"/>
      <c r="G629" s="3"/>
      <c r="H629" s="109"/>
      <c r="I629" s="3"/>
      <c r="J629" s="109"/>
      <c r="K629" s="110"/>
      <c r="L629" s="3"/>
      <c r="M629" s="3"/>
      <c r="N629" s="3"/>
      <c r="O629" s="3"/>
      <c r="P629" s="3"/>
      <c r="Q629" s="3"/>
      <c r="R629" s="3"/>
      <c r="S629" s="3"/>
      <c r="T629" s="3"/>
      <c r="U629" s="3"/>
      <c r="V629" s="3"/>
      <c r="W629" s="3"/>
      <c r="X629" s="3"/>
      <c r="Y629" s="3"/>
      <c r="Z629" s="3"/>
    </row>
    <row r="630" ht="12.75" customHeight="1">
      <c r="A630" s="3"/>
      <c r="B630" s="3"/>
      <c r="C630" s="3"/>
      <c r="D630" s="109"/>
      <c r="E630" s="109"/>
      <c r="F630" s="3"/>
      <c r="G630" s="3"/>
      <c r="H630" s="109"/>
      <c r="I630" s="3"/>
      <c r="J630" s="109"/>
      <c r="K630" s="110"/>
      <c r="L630" s="3"/>
      <c r="M630" s="3"/>
      <c r="N630" s="3"/>
      <c r="O630" s="3"/>
      <c r="P630" s="3"/>
      <c r="Q630" s="3"/>
      <c r="R630" s="3"/>
      <c r="S630" s="3"/>
      <c r="T630" s="3"/>
      <c r="U630" s="3"/>
      <c r="V630" s="3"/>
      <c r="W630" s="3"/>
      <c r="X630" s="3"/>
      <c r="Y630" s="3"/>
      <c r="Z630" s="3"/>
    </row>
    <row r="631" ht="12.75" customHeight="1">
      <c r="A631" s="3"/>
      <c r="B631" s="3"/>
      <c r="C631" s="3"/>
      <c r="D631" s="109"/>
      <c r="E631" s="109"/>
      <c r="F631" s="3"/>
      <c r="G631" s="3"/>
      <c r="H631" s="109"/>
      <c r="I631" s="3"/>
      <c r="J631" s="109"/>
      <c r="K631" s="110"/>
      <c r="L631" s="3"/>
      <c r="M631" s="3"/>
      <c r="N631" s="3"/>
      <c r="O631" s="3"/>
      <c r="P631" s="3"/>
      <c r="Q631" s="3"/>
      <c r="R631" s="3"/>
      <c r="S631" s="3"/>
      <c r="T631" s="3"/>
      <c r="U631" s="3"/>
      <c r="V631" s="3"/>
      <c r="W631" s="3"/>
      <c r="X631" s="3"/>
      <c r="Y631" s="3"/>
      <c r="Z631" s="3"/>
    </row>
    <row r="632" ht="12.75" customHeight="1">
      <c r="A632" s="3"/>
      <c r="B632" s="3"/>
      <c r="C632" s="3"/>
      <c r="D632" s="109"/>
      <c r="E632" s="109"/>
      <c r="F632" s="3"/>
      <c r="G632" s="3"/>
      <c r="H632" s="109"/>
      <c r="I632" s="3"/>
      <c r="J632" s="109"/>
      <c r="K632" s="110"/>
      <c r="L632" s="3"/>
      <c r="M632" s="3"/>
      <c r="N632" s="3"/>
      <c r="O632" s="3"/>
      <c r="P632" s="3"/>
      <c r="Q632" s="3"/>
      <c r="R632" s="3"/>
      <c r="S632" s="3"/>
      <c r="T632" s="3"/>
      <c r="U632" s="3"/>
      <c r="V632" s="3"/>
      <c r="W632" s="3"/>
      <c r="X632" s="3"/>
      <c r="Y632" s="3"/>
      <c r="Z632" s="3"/>
    </row>
    <row r="633" ht="12.75" customHeight="1">
      <c r="A633" s="3"/>
      <c r="B633" s="3"/>
      <c r="C633" s="3"/>
      <c r="D633" s="109"/>
      <c r="E633" s="109"/>
      <c r="F633" s="3"/>
      <c r="G633" s="3"/>
      <c r="H633" s="109"/>
      <c r="I633" s="3"/>
      <c r="J633" s="109"/>
      <c r="K633" s="110"/>
      <c r="L633" s="3"/>
      <c r="M633" s="3"/>
      <c r="N633" s="3"/>
      <c r="O633" s="3"/>
      <c r="P633" s="3"/>
      <c r="Q633" s="3"/>
      <c r="R633" s="3"/>
      <c r="S633" s="3"/>
      <c r="T633" s="3"/>
      <c r="U633" s="3"/>
      <c r="V633" s="3"/>
      <c r="W633" s="3"/>
      <c r="X633" s="3"/>
      <c r="Y633" s="3"/>
      <c r="Z633" s="3"/>
    </row>
    <row r="634" ht="12.75" customHeight="1">
      <c r="A634" s="3"/>
      <c r="B634" s="3"/>
      <c r="C634" s="3"/>
      <c r="D634" s="109"/>
      <c r="E634" s="109"/>
      <c r="F634" s="3"/>
      <c r="G634" s="3"/>
      <c r="H634" s="109"/>
      <c r="I634" s="3"/>
      <c r="J634" s="109"/>
      <c r="K634" s="110"/>
      <c r="L634" s="3"/>
      <c r="M634" s="3"/>
      <c r="N634" s="3"/>
      <c r="O634" s="3"/>
      <c r="P634" s="3"/>
      <c r="Q634" s="3"/>
      <c r="R634" s="3"/>
      <c r="S634" s="3"/>
      <c r="T634" s="3"/>
      <c r="U634" s="3"/>
      <c r="V634" s="3"/>
      <c r="W634" s="3"/>
      <c r="X634" s="3"/>
      <c r="Y634" s="3"/>
      <c r="Z634" s="3"/>
    </row>
    <row r="635" ht="12.75" customHeight="1">
      <c r="A635" s="3"/>
      <c r="B635" s="3"/>
      <c r="C635" s="3"/>
      <c r="D635" s="109"/>
      <c r="E635" s="109"/>
      <c r="F635" s="3"/>
      <c r="G635" s="3"/>
      <c r="H635" s="109"/>
      <c r="I635" s="3"/>
      <c r="J635" s="109"/>
      <c r="K635" s="110"/>
      <c r="L635" s="3"/>
      <c r="M635" s="3"/>
      <c r="N635" s="3"/>
      <c r="O635" s="3"/>
      <c r="P635" s="3"/>
      <c r="Q635" s="3"/>
      <c r="R635" s="3"/>
      <c r="S635" s="3"/>
      <c r="T635" s="3"/>
      <c r="U635" s="3"/>
      <c r="V635" s="3"/>
      <c r="W635" s="3"/>
      <c r="X635" s="3"/>
      <c r="Y635" s="3"/>
      <c r="Z635" s="3"/>
    </row>
    <row r="636" ht="12.75" customHeight="1">
      <c r="A636" s="3"/>
      <c r="B636" s="3"/>
      <c r="C636" s="3"/>
      <c r="D636" s="109"/>
      <c r="E636" s="109"/>
      <c r="F636" s="3"/>
      <c r="G636" s="3"/>
      <c r="H636" s="109"/>
      <c r="I636" s="3"/>
      <c r="J636" s="109"/>
      <c r="K636" s="110"/>
      <c r="L636" s="3"/>
      <c r="M636" s="3"/>
      <c r="N636" s="3"/>
      <c r="O636" s="3"/>
      <c r="P636" s="3"/>
      <c r="Q636" s="3"/>
      <c r="R636" s="3"/>
      <c r="S636" s="3"/>
      <c r="T636" s="3"/>
      <c r="U636" s="3"/>
      <c r="V636" s="3"/>
      <c r="W636" s="3"/>
      <c r="X636" s="3"/>
      <c r="Y636" s="3"/>
      <c r="Z636" s="3"/>
    </row>
    <row r="637" ht="12.75" customHeight="1">
      <c r="A637" s="3"/>
      <c r="B637" s="3"/>
      <c r="C637" s="3"/>
      <c r="D637" s="109"/>
      <c r="E637" s="109"/>
      <c r="F637" s="3"/>
      <c r="G637" s="3"/>
      <c r="H637" s="109"/>
      <c r="I637" s="3"/>
      <c r="J637" s="109"/>
      <c r="K637" s="110"/>
      <c r="L637" s="3"/>
      <c r="M637" s="3"/>
      <c r="N637" s="3"/>
      <c r="O637" s="3"/>
      <c r="P637" s="3"/>
      <c r="Q637" s="3"/>
      <c r="R637" s="3"/>
      <c r="S637" s="3"/>
      <c r="T637" s="3"/>
      <c r="U637" s="3"/>
      <c r="V637" s="3"/>
      <c r="W637" s="3"/>
      <c r="X637" s="3"/>
      <c r="Y637" s="3"/>
      <c r="Z637" s="3"/>
    </row>
    <row r="638" ht="12.75" customHeight="1">
      <c r="A638" s="3"/>
      <c r="B638" s="3"/>
      <c r="C638" s="3"/>
      <c r="D638" s="109"/>
      <c r="E638" s="109"/>
      <c r="F638" s="3"/>
      <c r="G638" s="3"/>
      <c r="H638" s="109"/>
      <c r="I638" s="3"/>
      <c r="J638" s="109"/>
      <c r="K638" s="110"/>
      <c r="L638" s="3"/>
      <c r="M638" s="3"/>
      <c r="N638" s="3"/>
      <c r="O638" s="3"/>
      <c r="P638" s="3"/>
      <c r="Q638" s="3"/>
      <c r="R638" s="3"/>
      <c r="S638" s="3"/>
      <c r="T638" s="3"/>
      <c r="U638" s="3"/>
      <c r="V638" s="3"/>
      <c r="W638" s="3"/>
      <c r="X638" s="3"/>
      <c r="Y638" s="3"/>
      <c r="Z638" s="3"/>
    </row>
    <row r="639" ht="12.75" customHeight="1">
      <c r="A639" s="3"/>
      <c r="B639" s="3"/>
      <c r="C639" s="3"/>
      <c r="D639" s="109"/>
      <c r="E639" s="109"/>
      <c r="F639" s="3"/>
      <c r="G639" s="3"/>
      <c r="H639" s="109"/>
      <c r="I639" s="3"/>
      <c r="J639" s="109"/>
      <c r="K639" s="110"/>
      <c r="L639" s="3"/>
      <c r="M639" s="3"/>
      <c r="N639" s="3"/>
      <c r="O639" s="3"/>
      <c r="P639" s="3"/>
      <c r="Q639" s="3"/>
      <c r="R639" s="3"/>
      <c r="S639" s="3"/>
      <c r="T639" s="3"/>
      <c r="U639" s="3"/>
      <c r="V639" s="3"/>
      <c r="W639" s="3"/>
      <c r="X639" s="3"/>
      <c r="Y639" s="3"/>
      <c r="Z639" s="3"/>
    </row>
    <row r="640" ht="12.75" customHeight="1">
      <c r="A640" s="3"/>
      <c r="B640" s="3"/>
      <c r="C640" s="3"/>
      <c r="D640" s="109"/>
      <c r="E640" s="109"/>
      <c r="F640" s="3"/>
      <c r="G640" s="3"/>
      <c r="H640" s="109"/>
      <c r="I640" s="3"/>
      <c r="J640" s="109"/>
      <c r="K640" s="110"/>
      <c r="L640" s="3"/>
      <c r="M640" s="3"/>
      <c r="N640" s="3"/>
      <c r="O640" s="3"/>
      <c r="P640" s="3"/>
      <c r="Q640" s="3"/>
      <c r="R640" s="3"/>
      <c r="S640" s="3"/>
      <c r="T640" s="3"/>
      <c r="U640" s="3"/>
      <c r="V640" s="3"/>
      <c r="W640" s="3"/>
      <c r="X640" s="3"/>
      <c r="Y640" s="3"/>
      <c r="Z640" s="3"/>
    </row>
    <row r="641" ht="12.75" customHeight="1">
      <c r="A641" s="3"/>
      <c r="B641" s="3"/>
      <c r="C641" s="3"/>
      <c r="D641" s="109"/>
      <c r="E641" s="109"/>
      <c r="F641" s="3"/>
      <c r="G641" s="3"/>
      <c r="H641" s="109"/>
      <c r="I641" s="3"/>
      <c r="J641" s="109"/>
      <c r="K641" s="110"/>
      <c r="L641" s="3"/>
      <c r="M641" s="3"/>
      <c r="N641" s="3"/>
      <c r="O641" s="3"/>
      <c r="P641" s="3"/>
      <c r="Q641" s="3"/>
      <c r="R641" s="3"/>
      <c r="S641" s="3"/>
      <c r="T641" s="3"/>
      <c r="U641" s="3"/>
      <c r="V641" s="3"/>
      <c r="W641" s="3"/>
      <c r="X641" s="3"/>
      <c r="Y641" s="3"/>
      <c r="Z641" s="3"/>
    </row>
    <row r="642" ht="12.75" customHeight="1">
      <c r="A642" s="3"/>
      <c r="B642" s="3"/>
      <c r="C642" s="3"/>
      <c r="D642" s="109"/>
      <c r="E642" s="109"/>
      <c r="F642" s="3"/>
      <c r="G642" s="3"/>
      <c r="H642" s="109"/>
      <c r="I642" s="3"/>
      <c r="J642" s="109"/>
      <c r="K642" s="110"/>
      <c r="L642" s="3"/>
      <c r="M642" s="3"/>
      <c r="N642" s="3"/>
      <c r="O642" s="3"/>
      <c r="P642" s="3"/>
      <c r="Q642" s="3"/>
      <c r="R642" s="3"/>
      <c r="S642" s="3"/>
      <c r="T642" s="3"/>
      <c r="U642" s="3"/>
      <c r="V642" s="3"/>
      <c r="W642" s="3"/>
      <c r="X642" s="3"/>
      <c r="Y642" s="3"/>
      <c r="Z642" s="3"/>
    </row>
    <row r="643" ht="12.75" customHeight="1">
      <c r="A643" s="3"/>
      <c r="B643" s="3"/>
      <c r="C643" s="3"/>
      <c r="D643" s="109"/>
      <c r="E643" s="109"/>
      <c r="F643" s="3"/>
      <c r="G643" s="3"/>
      <c r="H643" s="109"/>
      <c r="I643" s="3"/>
      <c r="J643" s="109"/>
      <c r="K643" s="110"/>
      <c r="L643" s="3"/>
      <c r="M643" s="3"/>
      <c r="N643" s="3"/>
      <c r="O643" s="3"/>
      <c r="P643" s="3"/>
      <c r="Q643" s="3"/>
      <c r="R643" s="3"/>
      <c r="S643" s="3"/>
      <c r="T643" s="3"/>
      <c r="U643" s="3"/>
      <c r="V643" s="3"/>
      <c r="W643" s="3"/>
      <c r="X643" s="3"/>
      <c r="Y643" s="3"/>
      <c r="Z643" s="3"/>
    </row>
    <row r="644" ht="12.75" customHeight="1">
      <c r="A644" s="3"/>
      <c r="B644" s="3"/>
      <c r="C644" s="3"/>
      <c r="D644" s="109"/>
      <c r="E644" s="109"/>
      <c r="F644" s="3"/>
      <c r="G644" s="3"/>
      <c r="H644" s="109"/>
      <c r="I644" s="3"/>
      <c r="J644" s="109"/>
      <c r="K644" s="110"/>
      <c r="L644" s="3"/>
      <c r="M644" s="3"/>
      <c r="N644" s="3"/>
      <c r="O644" s="3"/>
      <c r="P644" s="3"/>
      <c r="Q644" s="3"/>
      <c r="R644" s="3"/>
      <c r="S644" s="3"/>
      <c r="T644" s="3"/>
      <c r="U644" s="3"/>
      <c r="V644" s="3"/>
      <c r="W644" s="3"/>
      <c r="X644" s="3"/>
      <c r="Y644" s="3"/>
      <c r="Z644" s="3"/>
    </row>
    <row r="645" ht="12.75" customHeight="1">
      <c r="A645" s="3"/>
      <c r="B645" s="3"/>
      <c r="C645" s="3"/>
      <c r="D645" s="109"/>
      <c r="E645" s="109"/>
      <c r="F645" s="3"/>
      <c r="G645" s="3"/>
      <c r="H645" s="109"/>
      <c r="I645" s="3"/>
      <c r="J645" s="109"/>
      <c r="K645" s="110"/>
      <c r="L645" s="3"/>
      <c r="M645" s="3"/>
      <c r="N645" s="3"/>
      <c r="O645" s="3"/>
      <c r="P645" s="3"/>
      <c r="Q645" s="3"/>
      <c r="R645" s="3"/>
      <c r="S645" s="3"/>
      <c r="T645" s="3"/>
      <c r="U645" s="3"/>
      <c r="V645" s="3"/>
      <c r="W645" s="3"/>
      <c r="X645" s="3"/>
      <c r="Y645" s="3"/>
      <c r="Z645" s="3"/>
    </row>
    <row r="646" ht="12.75" customHeight="1">
      <c r="A646" s="3"/>
      <c r="B646" s="3"/>
      <c r="C646" s="3"/>
      <c r="D646" s="109"/>
      <c r="E646" s="109"/>
      <c r="F646" s="3"/>
      <c r="G646" s="3"/>
      <c r="H646" s="109"/>
      <c r="I646" s="3"/>
      <c r="J646" s="109"/>
      <c r="K646" s="110"/>
      <c r="L646" s="3"/>
      <c r="M646" s="3"/>
      <c r="N646" s="3"/>
      <c r="O646" s="3"/>
      <c r="P646" s="3"/>
      <c r="Q646" s="3"/>
      <c r="R646" s="3"/>
      <c r="S646" s="3"/>
      <c r="T646" s="3"/>
      <c r="U646" s="3"/>
      <c r="V646" s="3"/>
      <c r="W646" s="3"/>
      <c r="X646" s="3"/>
      <c r="Y646" s="3"/>
      <c r="Z646" s="3"/>
    </row>
    <row r="647" ht="12.75" customHeight="1">
      <c r="A647" s="3"/>
      <c r="B647" s="3"/>
      <c r="C647" s="3"/>
      <c r="D647" s="109"/>
      <c r="E647" s="109"/>
      <c r="F647" s="3"/>
      <c r="G647" s="3"/>
      <c r="H647" s="109"/>
      <c r="I647" s="3"/>
      <c r="J647" s="109"/>
      <c r="K647" s="110"/>
      <c r="L647" s="3"/>
      <c r="M647" s="3"/>
      <c r="N647" s="3"/>
      <c r="O647" s="3"/>
      <c r="P647" s="3"/>
      <c r="Q647" s="3"/>
      <c r="R647" s="3"/>
      <c r="S647" s="3"/>
      <c r="T647" s="3"/>
      <c r="U647" s="3"/>
      <c r="V647" s="3"/>
      <c r="W647" s="3"/>
      <c r="X647" s="3"/>
      <c r="Y647" s="3"/>
      <c r="Z647" s="3"/>
    </row>
    <row r="648" ht="12.75" customHeight="1">
      <c r="A648" s="3"/>
      <c r="B648" s="3"/>
      <c r="C648" s="3"/>
      <c r="D648" s="109"/>
      <c r="E648" s="109"/>
      <c r="F648" s="3"/>
      <c r="G648" s="3"/>
      <c r="H648" s="109"/>
      <c r="I648" s="3"/>
      <c r="J648" s="109"/>
      <c r="K648" s="110"/>
      <c r="L648" s="3"/>
      <c r="M648" s="3"/>
      <c r="N648" s="3"/>
      <c r="O648" s="3"/>
      <c r="P648" s="3"/>
      <c r="Q648" s="3"/>
      <c r="R648" s="3"/>
      <c r="S648" s="3"/>
      <c r="T648" s="3"/>
      <c r="U648" s="3"/>
      <c r="V648" s="3"/>
      <c r="W648" s="3"/>
      <c r="X648" s="3"/>
      <c r="Y648" s="3"/>
      <c r="Z648" s="3"/>
    </row>
    <row r="649" ht="12.75" customHeight="1">
      <c r="A649" s="3"/>
      <c r="B649" s="3"/>
      <c r="C649" s="3"/>
      <c r="D649" s="109"/>
      <c r="E649" s="109"/>
      <c r="F649" s="3"/>
      <c r="G649" s="3"/>
      <c r="H649" s="109"/>
      <c r="I649" s="3"/>
      <c r="J649" s="109"/>
      <c r="K649" s="110"/>
      <c r="L649" s="3"/>
      <c r="M649" s="3"/>
      <c r="N649" s="3"/>
      <c r="O649" s="3"/>
      <c r="P649" s="3"/>
      <c r="Q649" s="3"/>
      <c r="R649" s="3"/>
      <c r="S649" s="3"/>
      <c r="T649" s="3"/>
      <c r="U649" s="3"/>
      <c r="V649" s="3"/>
      <c r="W649" s="3"/>
      <c r="X649" s="3"/>
      <c r="Y649" s="3"/>
      <c r="Z649" s="3"/>
    </row>
    <row r="650" ht="12.75" customHeight="1">
      <c r="A650" s="3"/>
      <c r="B650" s="3"/>
      <c r="C650" s="3"/>
      <c r="D650" s="109"/>
      <c r="E650" s="109"/>
      <c r="F650" s="3"/>
      <c r="G650" s="3"/>
      <c r="H650" s="109"/>
      <c r="I650" s="3"/>
      <c r="J650" s="109"/>
      <c r="K650" s="110"/>
      <c r="L650" s="3"/>
      <c r="M650" s="3"/>
      <c r="N650" s="3"/>
      <c r="O650" s="3"/>
      <c r="P650" s="3"/>
      <c r="Q650" s="3"/>
      <c r="R650" s="3"/>
      <c r="S650" s="3"/>
      <c r="T650" s="3"/>
      <c r="U650" s="3"/>
      <c r="V650" s="3"/>
      <c r="W650" s="3"/>
      <c r="X650" s="3"/>
      <c r="Y650" s="3"/>
      <c r="Z650" s="3"/>
    </row>
    <row r="651" ht="12.75" customHeight="1">
      <c r="A651" s="3"/>
      <c r="B651" s="3"/>
      <c r="C651" s="3"/>
      <c r="D651" s="109"/>
      <c r="E651" s="109"/>
      <c r="F651" s="3"/>
      <c r="G651" s="3"/>
      <c r="H651" s="109"/>
      <c r="I651" s="3"/>
      <c r="J651" s="109"/>
      <c r="K651" s="110"/>
      <c r="L651" s="3"/>
      <c r="M651" s="3"/>
      <c r="N651" s="3"/>
      <c r="O651" s="3"/>
      <c r="P651" s="3"/>
      <c r="Q651" s="3"/>
      <c r="R651" s="3"/>
      <c r="S651" s="3"/>
      <c r="T651" s="3"/>
      <c r="U651" s="3"/>
      <c r="V651" s="3"/>
      <c r="W651" s="3"/>
      <c r="X651" s="3"/>
      <c r="Y651" s="3"/>
      <c r="Z651" s="3"/>
    </row>
    <row r="652" ht="12.75" customHeight="1">
      <c r="A652" s="3"/>
      <c r="B652" s="3"/>
      <c r="C652" s="3"/>
      <c r="D652" s="109"/>
      <c r="E652" s="109"/>
      <c r="F652" s="3"/>
      <c r="G652" s="3"/>
      <c r="H652" s="109"/>
      <c r="I652" s="3"/>
      <c r="J652" s="109"/>
      <c r="K652" s="110"/>
      <c r="L652" s="3"/>
      <c r="M652" s="3"/>
      <c r="N652" s="3"/>
      <c r="O652" s="3"/>
      <c r="P652" s="3"/>
      <c r="Q652" s="3"/>
      <c r="R652" s="3"/>
      <c r="S652" s="3"/>
      <c r="T652" s="3"/>
      <c r="U652" s="3"/>
      <c r="V652" s="3"/>
      <c r="W652" s="3"/>
      <c r="X652" s="3"/>
      <c r="Y652" s="3"/>
      <c r="Z652" s="3"/>
    </row>
    <row r="653" ht="12.75" customHeight="1">
      <c r="A653" s="3"/>
      <c r="B653" s="3"/>
      <c r="C653" s="3"/>
      <c r="D653" s="109"/>
      <c r="E653" s="109"/>
      <c r="F653" s="3"/>
      <c r="G653" s="3"/>
      <c r="H653" s="109"/>
      <c r="I653" s="3"/>
      <c r="J653" s="109"/>
      <c r="K653" s="110"/>
      <c r="L653" s="3"/>
      <c r="M653" s="3"/>
      <c r="N653" s="3"/>
      <c r="O653" s="3"/>
      <c r="P653" s="3"/>
      <c r="Q653" s="3"/>
      <c r="R653" s="3"/>
      <c r="S653" s="3"/>
      <c r="T653" s="3"/>
      <c r="U653" s="3"/>
      <c r="V653" s="3"/>
      <c r="W653" s="3"/>
      <c r="X653" s="3"/>
      <c r="Y653" s="3"/>
      <c r="Z653" s="3"/>
    </row>
    <row r="654" ht="12.75" customHeight="1">
      <c r="A654" s="3"/>
      <c r="B654" s="3"/>
      <c r="C654" s="3"/>
      <c r="D654" s="109"/>
      <c r="E654" s="109"/>
      <c r="F654" s="3"/>
      <c r="G654" s="3"/>
      <c r="H654" s="109"/>
      <c r="I654" s="3"/>
      <c r="J654" s="109"/>
      <c r="K654" s="110"/>
      <c r="L654" s="3"/>
      <c r="M654" s="3"/>
      <c r="N654" s="3"/>
      <c r="O654" s="3"/>
      <c r="P654" s="3"/>
      <c r="Q654" s="3"/>
      <c r="R654" s="3"/>
      <c r="S654" s="3"/>
      <c r="T654" s="3"/>
      <c r="U654" s="3"/>
      <c r="V654" s="3"/>
      <c r="W654" s="3"/>
      <c r="X654" s="3"/>
      <c r="Y654" s="3"/>
      <c r="Z654" s="3"/>
    </row>
    <row r="655" ht="12.75" customHeight="1">
      <c r="A655" s="3"/>
      <c r="B655" s="3"/>
      <c r="C655" s="3"/>
      <c r="D655" s="109"/>
      <c r="E655" s="109"/>
      <c r="F655" s="3"/>
      <c r="G655" s="3"/>
      <c r="H655" s="109"/>
      <c r="I655" s="3"/>
      <c r="J655" s="109"/>
      <c r="K655" s="110"/>
      <c r="L655" s="3"/>
      <c r="M655" s="3"/>
      <c r="N655" s="3"/>
      <c r="O655" s="3"/>
      <c r="P655" s="3"/>
      <c r="Q655" s="3"/>
      <c r="R655" s="3"/>
      <c r="S655" s="3"/>
      <c r="T655" s="3"/>
      <c r="U655" s="3"/>
      <c r="V655" s="3"/>
      <c r="W655" s="3"/>
      <c r="X655" s="3"/>
      <c r="Y655" s="3"/>
      <c r="Z655" s="3"/>
    </row>
    <row r="656" ht="12.75" customHeight="1">
      <c r="A656" s="3"/>
      <c r="B656" s="3"/>
      <c r="C656" s="3"/>
      <c r="D656" s="109"/>
      <c r="E656" s="109"/>
      <c r="F656" s="3"/>
      <c r="G656" s="3"/>
      <c r="H656" s="109"/>
      <c r="I656" s="3"/>
      <c r="J656" s="109"/>
      <c r="K656" s="110"/>
      <c r="L656" s="3"/>
      <c r="M656" s="3"/>
      <c r="N656" s="3"/>
      <c r="O656" s="3"/>
      <c r="P656" s="3"/>
      <c r="Q656" s="3"/>
      <c r="R656" s="3"/>
      <c r="S656" s="3"/>
      <c r="T656" s="3"/>
      <c r="U656" s="3"/>
      <c r="V656" s="3"/>
      <c r="W656" s="3"/>
      <c r="X656" s="3"/>
      <c r="Y656" s="3"/>
      <c r="Z656" s="3"/>
    </row>
    <row r="657" ht="12.75" customHeight="1">
      <c r="A657" s="3"/>
      <c r="B657" s="3"/>
      <c r="C657" s="3"/>
      <c r="D657" s="109"/>
      <c r="E657" s="109"/>
      <c r="F657" s="3"/>
      <c r="G657" s="3"/>
      <c r="H657" s="109"/>
      <c r="I657" s="3"/>
      <c r="J657" s="109"/>
      <c r="K657" s="110"/>
      <c r="L657" s="3"/>
      <c r="M657" s="3"/>
      <c r="N657" s="3"/>
      <c r="O657" s="3"/>
      <c r="P657" s="3"/>
      <c r="Q657" s="3"/>
      <c r="R657" s="3"/>
      <c r="S657" s="3"/>
      <c r="T657" s="3"/>
      <c r="U657" s="3"/>
      <c r="V657" s="3"/>
      <c r="W657" s="3"/>
      <c r="X657" s="3"/>
      <c r="Y657" s="3"/>
      <c r="Z657" s="3"/>
    </row>
    <row r="658" ht="12.75" customHeight="1">
      <c r="A658" s="3"/>
      <c r="B658" s="3"/>
      <c r="C658" s="3"/>
      <c r="D658" s="109"/>
      <c r="E658" s="109"/>
      <c r="F658" s="3"/>
      <c r="G658" s="3"/>
      <c r="H658" s="109"/>
      <c r="I658" s="3"/>
      <c r="J658" s="109"/>
      <c r="K658" s="110"/>
      <c r="L658" s="3"/>
      <c r="M658" s="3"/>
      <c r="N658" s="3"/>
      <c r="O658" s="3"/>
      <c r="P658" s="3"/>
      <c r="Q658" s="3"/>
      <c r="R658" s="3"/>
      <c r="S658" s="3"/>
      <c r="T658" s="3"/>
      <c r="U658" s="3"/>
      <c r="V658" s="3"/>
      <c r="W658" s="3"/>
      <c r="X658" s="3"/>
      <c r="Y658" s="3"/>
      <c r="Z658" s="3"/>
    </row>
    <row r="659" ht="12.75" customHeight="1">
      <c r="A659" s="3"/>
      <c r="B659" s="3"/>
      <c r="C659" s="3"/>
      <c r="D659" s="109"/>
      <c r="E659" s="109"/>
      <c r="F659" s="3"/>
      <c r="G659" s="3"/>
      <c r="H659" s="109"/>
      <c r="I659" s="3"/>
      <c r="J659" s="109"/>
      <c r="K659" s="110"/>
      <c r="L659" s="3"/>
      <c r="M659" s="3"/>
      <c r="N659" s="3"/>
      <c r="O659" s="3"/>
      <c r="P659" s="3"/>
      <c r="Q659" s="3"/>
      <c r="R659" s="3"/>
      <c r="S659" s="3"/>
      <c r="T659" s="3"/>
      <c r="U659" s="3"/>
      <c r="V659" s="3"/>
      <c r="W659" s="3"/>
      <c r="X659" s="3"/>
      <c r="Y659" s="3"/>
      <c r="Z659" s="3"/>
    </row>
    <row r="660" ht="12.75" customHeight="1">
      <c r="A660" s="3"/>
      <c r="B660" s="3"/>
      <c r="C660" s="3"/>
      <c r="D660" s="109"/>
      <c r="E660" s="109"/>
      <c r="F660" s="3"/>
      <c r="G660" s="3"/>
      <c r="H660" s="109"/>
      <c r="I660" s="3"/>
      <c r="J660" s="109"/>
      <c r="K660" s="110"/>
      <c r="L660" s="3"/>
      <c r="M660" s="3"/>
      <c r="N660" s="3"/>
      <c r="O660" s="3"/>
      <c r="P660" s="3"/>
      <c r="Q660" s="3"/>
      <c r="R660" s="3"/>
      <c r="S660" s="3"/>
      <c r="T660" s="3"/>
      <c r="U660" s="3"/>
      <c r="V660" s="3"/>
      <c r="W660" s="3"/>
      <c r="X660" s="3"/>
      <c r="Y660" s="3"/>
      <c r="Z660" s="3"/>
    </row>
    <row r="661" ht="12.75" customHeight="1">
      <c r="A661" s="3"/>
      <c r="B661" s="3"/>
      <c r="C661" s="3"/>
      <c r="D661" s="109"/>
      <c r="E661" s="109"/>
      <c r="F661" s="3"/>
      <c r="G661" s="3"/>
      <c r="H661" s="109"/>
      <c r="I661" s="3"/>
      <c r="J661" s="109"/>
      <c r="K661" s="110"/>
      <c r="L661" s="3"/>
      <c r="M661" s="3"/>
      <c r="N661" s="3"/>
      <c r="O661" s="3"/>
      <c r="P661" s="3"/>
      <c r="Q661" s="3"/>
      <c r="R661" s="3"/>
      <c r="S661" s="3"/>
      <c r="T661" s="3"/>
      <c r="U661" s="3"/>
      <c r="V661" s="3"/>
      <c r="W661" s="3"/>
      <c r="X661" s="3"/>
      <c r="Y661" s="3"/>
      <c r="Z661" s="3"/>
    </row>
    <row r="662" ht="12.75" customHeight="1">
      <c r="A662" s="3"/>
      <c r="B662" s="3"/>
      <c r="C662" s="3"/>
      <c r="D662" s="109"/>
      <c r="E662" s="109"/>
      <c r="F662" s="3"/>
      <c r="G662" s="3"/>
      <c r="H662" s="109"/>
      <c r="I662" s="3"/>
      <c r="J662" s="109"/>
      <c r="K662" s="110"/>
      <c r="L662" s="3"/>
      <c r="M662" s="3"/>
      <c r="N662" s="3"/>
      <c r="O662" s="3"/>
      <c r="P662" s="3"/>
      <c r="Q662" s="3"/>
      <c r="R662" s="3"/>
      <c r="S662" s="3"/>
      <c r="T662" s="3"/>
      <c r="U662" s="3"/>
      <c r="V662" s="3"/>
      <c r="W662" s="3"/>
      <c r="X662" s="3"/>
      <c r="Y662" s="3"/>
      <c r="Z662" s="3"/>
    </row>
    <row r="663" ht="12.75" customHeight="1">
      <c r="A663" s="3"/>
      <c r="B663" s="3"/>
      <c r="C663" s="3"/>
      <c r="D663" s="109"/>
      <c r="E663" s="109"/>
      <c r="F663" s="3"/>
      <c r="G663" s="3"/>
      <c r="H663" s="109"/>
      <c r="I663" s="3"/>
      <c r="J663" s="109"/>
      <c r="K663" s="110"/>
      <c r="L663" s="3"/>
      <c r="M663" s="3"/>
      <c r="N663" s="3"/>
      <c r="O663" s="3"/>
      <c r="P663" s="3"/>
      <c r="Q663" s="3"/>
      <c r="R663" s="3"/>
      <c r="S663" s="3"/>
      <c r="T663" s="3"/>
      <c r="U663" s="3"/>
      <c r="V663" s="3"/>
      <c r="W663" s="3"/>
      <c r="X663" s="3"/>
      <c r="Y663" s="3"/>
      <c r="Z663" s="3"/>
    </row>
    <row r="664" ht="12.75" customHeight="1">
      <c r="A664" s="3"/>
      <c r="B664" s="3"/>
      <c r="C664" s="3"/>
      <c r="D664" s="109"/>
      <c r="E664" s="109"/>
      <c r="F664" s="3"/>
      <c r="G664" s="3"/>
      <c r="H664" s="109"/>
      <c r="I664" s="3"/>
      <c r="J664" s="109"/>
      <c r="K664" s="110"/>
      <c r="L664" s="3"/>
      <c r="M664" s="3"/>
      <c r="N664" s="3"/>
      <c r="O664" s="3"/>
      <c r="P664" s="3"/>
      <c r="Q664" s="3"/>
      <c r="R664" s="3"/>
      <c r="S664" s="3"/>
      <c r="T664" s="3"/>
      <c r="U664" s="3"/>
      <c r="V664" s="3"/>
      <c r="W664" s="3"/>
      <c r="X664" s="3"/>
      <c r="Y664" s="3"/>
      <c r="Z664" s="3"/>
    </row>
    <row r="665" ht="12.75" customHeight="1">
      <c r="A665" s="3"/>
      <c r="B665" s="3"/>
      <c r="C665" s="3"/>
      <c r="D665" s="109"/>
      <c r="E665" s="109"/>
      <c r="F665" s="3"/>
      <c r="G665" s="3"/>
      <c r="H665" s="109"/>
      <c r="I665" s="3"/>
      <c r="J665" s="109"/>
      <c r="K665" s="110"/>
      <c r="L665" s="3"/>
      <c r="M665" s="3"/>
      <c r="N665" s="3"/>
      <c r="O665" s="3"/>
      <c r="P665" s="3"/>
      <c r="Q665" s="3"/>
      <c r="R665" s="3"/>
      <c r="S665" s="3"/>
      <c r="T665" s="3"/>
      <c r="U665" s="3"/>
      <c r="V665" s="3"/>
      <c r="W665" s="3"/>
      <c r="X665" s="3"/>
      <c r="Y665" s="3"/>
      <c r="Z665" s="3"/>
    </row>
    <row r="666" ht="12.75" customHeight="1">
      <c r="A666" s="3"/>
      <c r="B666" s="3"/>
      <c r="C666" s="3"/>
      <c r="D666" s="109"/>
      <c r="E666" s="109"/>
      <c r="F666" s="3"/>
      <c r="G666" s="3"/>
      <c r="H666" s="109"/>
      <c r="I666" s="3"/>
      <c r="J666" s="109"/>
      <c r="K666" s="110"/>
      <c r="L666" s="3"/>
      <c r="M666" s="3"/>
      <c r="N666" s="3"/>
      <c r="O666" s="3"/>
      <c r="P666" s="3"/>
      <c r="Q666" s="3"/>
      <c r="R666" s="3"/>
      <c r="S666" s="3"/>
      <c r="T666" s="3"/>
      <c r="U666" s="3"/>
      <c r="V666" s="3"/>
      <c r="W666" s="3"/>
      <c r="X666" s="3"/>
      <c r="Y666" s="3"/>
      <c r="Z666" s="3"/>
    </row>
    <row r="667" ht="12.75" customHeight="1">
      <c r="A667" s="3"/>
      <c r="B667" s="3"/>
      <c r="C667" s="3"/>
      <c r="D667" s="109"/>
      <c r="E667" s="109"/>
      <c r="F667" s="3"/>
      <c r="G667" s="3"/>
      <c r="H667" s="109"/>
      <c r="I667" s="3"/>
      <c r="J667" s="109"/>
      <c r="K667" s="110"/>
      <c r="L667" s="3"/>
      <c r="M667" s="3"/>
      <c r="N667" s="3"/>
      <c r="O667" s="3"/>
      <c r="P667" s="3"/>
      <c r="Q667" s="3"/>
      <c r="R667" s="3"/>
      <c r="S667" s="3"/>
      <c r="T667" s="3"/>
      <c r="U667" s="3"/>
      <c r="V667" s="3"/>
      <c r="W667" s="3"/>
      <c r="X667" s="3"/>
      <c r="Y667" s="3"/>
      <c r="Z667" s="3"/>
    </row>
    <row r="668" ht="12.75" customHeight="1">
      <c r="A668" s="3"/>
      <c r="B668" s="3"/>
      <c r="C668" s="3"/>
      <c r="D668" s="109"/>
      <c r="E668" s="109"/>
      <c r="F668" s="3"/>
      <c r="G668" s="3"/>
      <c r="H668" s="109"/>
      <c r="I668" s="3"/>
      <c r="J668" s="109"/>
      <c r="K668" s="110"/>
      <c r="L668" s="3"/>
      <c r="M668" s="3"/>
      <c r="N668" s="3"/>
      <c r="O668" s="3"/>
      <c r="P668" s="3"/>
      <c r="Q668" s="3"/>
      <c r="R668" s="3"/>
      <c r="S668" s="3"/>
      <c r="T668" s="3"/>
      <c r="U668" s="3"/>
      <c r="V668" s="3"/>
      <c r="W668" s="3"/>
      <c r="X668" s="3"/>
      <c r="Y668" s="3"/>
      <c r="Z668" s="3"/>
    </row>
    <row r="669" ht="12.75" customHeight="1">
      <c r="A669" s="3"/>
      <c r="B669" s="3"/>
      <c r="C669" s="3"/>
      <c r="D669" s="109"/>
      <c r="E669" s="109"/>
      <c r="F669" s="3"/>
      <c r="G669" s="3"/>
      <c r="H669" s="109"/>
      <c r="I669" s="3"/>
      <c r="J669" s="109"/>
      <c r="K669" s="110"/>
      <c r="L669" s="3"/>
      <c r="M669" s="3"/>
      <c r="N669" s="3"/>
      <c r="O669" s="3"/>
      <c r="P669" s="3"/>
      <c r="Q669" s="3"/>
      <c r="R669" s="3"/>
      <c r="S669" s="3"/>
      <c r="T669" s="3"/>
      <c r="U669" s="3"/>
      <c r="V669" s="3"/>
      <c r="W669" s="3"/>
      <c r="X669" s="3"/>
      <c r="Y669" s="3"/>
      <c r="Z669" s="3"/>
    </row>
    <row r="670" ht="12.75" customHeight="1">
      <c r="A670" s="3"/>
      <c r="B670" s="3"/>
      <c r="C670" s="3"/>
      <c r="D670" s="109"/>
      <c r="E670" s="109"/>
      <c r="F670" s="3"/>
      <c r="G670" s="3"/>
      <c r="H670" s="109"/>
      <c r="I670" s="3"/>
      <c r="J670" s="109"/>
      <c r="K670" s="110"/>
      <c r="L670" s="3"/>
      <c r="M670" s="3"/>
      <c r="N670" s="3"/>
      <c r="O670" s="3"/>
      <c r="P670" s="3"/>
      <c r="Q670" s="3"/>
      <c r="R670" s="3"/>
      <c r="S670" s="3"/>
      <c r="T670" s="3"/>
      <c r="U670" s="3"/>
      <c r="V670" s="3"/>
      <c r="W670" s="3"/>
      <c r="X670" s="3"/>
      <c r="Y670" s="3"/>
      <c r="Z670" s="3"/>
    </row>
    <row r="671" ht="12.75" customHeight="1">
      <c r="A671" s="3"/>
      <c r="B671" s="3"/>
      <c r="C671" s="3"/>
      <c r="D671" s="109"/>
      <c r="E671" s="109"/>
      <c r="F671" s="3"/>
      <c r="G671" s="3"/>
      <c r="H671" s="109"/>
      <c r="I671" s="3"/>
      <c r="J671" s="109"/>
      <c r="K671" s="110"/>
      <c r="L671" s="3"/>
      <c r="M671" s="3"/>
      <c r="N671" s="3"/>
      <c r="O671" s="3"/>
      <c r="P671" s="3"/>
      <c r="Q671" s="3"/>
      <c r="R671" s="3"/>
      <c r="S671" s="3"/>
      <c r="T671" s="3"/>
      <c r="U671" s="3"/>
      <c r="V671" s="3"/>
      <c r="W671" s="3"/>
      <c r="X671" s="3"/>
      <c r="Y671" s="3"/>
      <c r="Z671" s="3"/>
    </row>
    <row r="672" ht="12.75" customHeight="1">
      <c r="A672" s="3"/>
      <c r="B672" s="3"/>
      <c r="C672" s="3"/>
      <c r="D672" s="109"/>
      <c r="E672" s="109"/>
      <c r="F672" s="3"/>
      <c r="G672" s="3"/>
      <c r="H672" s="109"/>
      <c r="I672" s="3"/>
      <c r="J672" s="109"/>
      <c r="K672" s="110"/>
      <c r="L672" s="3"/>
      <c r="M672" s="3"/>
      <c r="N672" s="3"/>
      <c r="O672" s="3"/>
      <c r="P672" s="3"/>
      <c r="Q672" s="3"/>
      <c r="R672" s="3"/>
      <c r="S672" s="3"/>
      <c r="T672" s="3"/>
      <c r="U672" s="3"/>
      <c r="V672" s="3"/>
      <c r="W672" s="3"/>
      <c r="X672" s="3"/>
      <c r="Y672" s="3"/>
      <c r="Z672" s="3"/>
    </row>
    <row r="673" ht="12.75" customHeight="1">
      <c r="A673" s="3"/>
      <c r="B673" s="3"/>
      <c r="C673" s="3"/>
      <c r="D673" s="109"/>
      <c r="E673" s="109"/>
      <c r="F673" s="3"/>
      <c r="G673" s="3"/>
      <c r="H673" s="109"/>
      <c r="I673" s="3"/>
      <c r="J673" s="109"/>
      <c r="K673" s="110"/>
      <c r="L673" s="3"/>
      <c r="M673" s="3"/>
      <c r="N673" s="3"/>
      <c r="O673" s="3"/>
      <c r="P673" s="3"/>
      <c r="Q673" s="3"/>
      <c r="R673" s="3"/>
      <c r="S673" s="3"/>
      <c r="T673" s="3"/>
      <c r="U673" s="3"/>
      <c r="V673" s="3"/>
      <c r="W673" s="3"/>
      <c r="X673" s="3"/>
      <c r="Y673" s="3"/>
      <c r="Z673" s="3"/>
    </row>
    <row r="674" ht="12.75" customHeight="1">
      <c r="A674" s="3"/>
      <c r="B674" s="3"/>
      <c r="C674" s="3"/>
      <c r="D674" s="109"/>
      <c r="E674" s="109"/>
      <c r="F674" s="3"/>
      <c r="G674" s="3"/>
      <c r="H674" s="109"/>
      <c r="I674" s="3"/>
      <c r="J674" s="109"/>
      <c r="K674" s="110"/>
      <c r="L674" s="3"/>
      <c r="M674" s="3"/>
      <c r="N674" s="3"/>
      <c r="O674" s="3"/>
      <c r="P674" s="3"/>
      <c r="Q674" s="3"/>
      <c r="R674" s="3"/>
      <c r="S674" s="3"/>
      <c r="T674" s="3"/>
      <c r="U674" s="3"/>
      <c r="V674" s="3"/>
      <c r="W674" s="3"/>
      <c r="X674" s="3"/>
      <c r="Y674" s="3"/>
      <c r="Z674" s="3"/>
    </row>
    <row r="675" ht="12.75" customHeight="1">
      <c r="A675" s="3"/>
      <c r="B675" s="3"/>
      <c r="C675" s="3"/>
      <c r="D675" s="109"/>
      <c r="E675" s="109"/>
      <c r="F675" s="3"/>
      <c r="G675" s="3"/>
      <c r="H675" s="109"/>
      <c r="I675" s="3"/>
      <c r="J675" s="109"/>
      <c r="K675" s="110"/>
      <c r="L675" s="3"/>
      <c r="M675" s="3"/>
      <c r="N675" s="3"/>
      <c r="O675" s="3"/>
      <c r="P675" s="3"/>
      <c r="Q675" s="3"/>
      <c r="R675" s="3"/>
      <c r="S675" s="3"/>
      <c r="T675" s="3"/>
      <c r="U675" s="3"/>
      <c r="V675" s="3"/>
      <c r="W675" s="3"/>
      <c r="X675" s="3"/>
      <c r="Y675" s="3"/>
      <c r="Z675" s="3"/>
    </row>
    <row r="676" ht="12.75" customHeight="1">
      <c r="A676" s="3"/>
      <c r="B676" s="3"/>
      <c r="C676" s="3"/>
      <c r="D676" s="109"/>
      <c r="E676" s="109"/>
      <c r="F676" s="3"/>
      <c r="G676" s="3"/>
      <c r="H676" s="109"/>
      <c r="I676" s="3"/>
      <c r="J676" s="109"/>
      <c r="K676" s="110"/>
      <c r="L676" s="3"/>
      <c r="M676" s="3"/>
      <c r="N676" s="3"/>
      <c r="O676" s="3"/>
      <c r="P676" s="3"/>
      <c r="Q676" s="3"/>
      <c r="R676" s="3"/>
      <c r="S676" s="3"/>
      <c r="T676" s="3"/>
      <c r="U676" s="3"/>
      <c r="V676" s="3"/>
      <c r="W676" s="3"/>
      <c r="X676" s="3"/>
      <c r="Y676" s="3"/>
      <c r="Z676" s="3"/>
    </row>
    <row r="677" ht="12.75" customHeight="1">
      <c r="A677" s="3"/>
      <c r="B677" s="3"/>
      <c r="C677" s="3"/>
      <c r="D677" s="109"/>
      <c r="E677" s="109"/>
      <c r="F677" s="3"/>
      <c r="G677" s="3"/>
      <c r="H677" s="109"/>
      <c r="I677" s="3"/>
      <c r="J677" s="109"/>
      <c r="K677" s="110"/>
      <c r="L677" s="3"/>
      <c r="M677" s="3"/>
      <c r="N677" s="3"/>
      <c r="O677" s="3"/>
      <c r="P677" s="3"/>
      <c r="Q677" s="3"/>
      <c r="R677" s="3"/>
      <c r="S677" s="3"/>
      <c r="T677" s="3"/>
      <c r="U677" s="3"/>
      <c r="V677" s="3"/>
      <c r="W677" s="3"/>
      <c r="X677" s="3"/>
      <c r="Y677" s="3"/>
      <c r="Z677" s="3"/>
    </row>
    <row r="678" ht="12.75" customHeight="1">
      <c r="A678" s="3"/>
      <c r="B678" s="3"/>
      <c r="C678" s="3"/>
      <c r="D678" s="109"/>
      <c r="E678" s="109"/>
      <c r="F678" s="3"/>
      <c r="G678" s="3"/>
      <c r="H678" s="109"/>
      <c r="I678" s="3"/>
      <c r="J678" s="109"/>
      <c r="K678" s="110"/>
      <c r="L678" s="3"/>
      <c r="M678" s="3"/>
      <c r="N678" s="3"/>
      <c r="O678" s="3"/>
      <c r="P678" s="3"/>
      <c r="Q678" s="3"/>
      <c r="R678" s="3"/>
      <c r="S678" s="3"/>
      <c r="T678" s="3"/>
      <c r="U678" s="3"/>
      <c r="V678" s="3"/>
      <c r="W678" s="3"/>
      <c r="X678" s="3"/>
      <c r="Y678" s="3"/>
      <c r="Z678" s="3"/>
    </row>
    <row r="679" ht="12.75" customHeight="1">
      <c r="A679" s="3"/>
      <c r="B679" s="3"/>
      <c r="C679" s="3"/>
      <c r="D679" s="109"/>
      <c r="E679" s="109"/>
      <c r="F679" s="3"/>
      <c r="G679" s="3"/>
      <c r="H679" s="109"/>
      <c r="I679" s="3"/>
      <c r="J679" s="109"/>
      <c r="K679" s="110"/>
      <c r="L679" s="3"/>
      <c r="M679" s="3"/>
      <c r="N679" s="3"/>
      <c r="O679" s="3"/>
      <c r="P679" s="3"/>
      <c r="Q679" s="3"/>
      <c r="R679" s="3"/>
      <c r="S679" s="3"/>
      <c r="T679" s="3"/>
      <c r="U679" s="3"/>
      <c r="V679" s="3"/>
      <c r="W679" s="3"/>
      <c r="X679" s="3"/>
      <c r="Y679" s="3"/>
      <c r="Z679" s="3"/>
    </row>
    <row r="680" ht="12.75" customHeight="1">
      <c r="A680" s="3"/>
      <c r="B680" s="3"/>
      <c r="C680" s="3"/>
      <c r="D680" s="109"/>
      <c r="E680" s="109"/>
      <c r="F680" s="3"/>
      <c r="G680" s="3"/>
      <c r="H680" s="109"/>
      <c r="I680" s="3"/>
      <c r="J680" s="109"/>
      <c r="K680" s="110"/>
      <c r="L680" s="3"/>
      <c r="M680" s="3"/>
      <c r="N680" s="3"/>
      <c r="O680" s="3"/>
      <c r="P680" s="3"/>
      <c r="Q680" s="3"/>
      <c r="R680" s="3"/>
      <c r="S680" s="3"/>
      <c r="T680" s="3"/>
      <c r="U680" s="3"/>
      <c r="V680" s="3"/>
      <c r="W680" s="3"/>
      <c r="X680" s="3"/>
      <c r="Y680" s="3"/>
      <c r="Z680" s="3"/>
    </row>
    <row r="681" ht="12.75" customHeight="1">
      <c r="A681" s="3"/>
      <c r="B681" s="3"/>
      <c r="C681" s="3"/>
      <c r="D681" s="109"/>
      <c r="E681" s="109"/>
      <c r="F681" s="3"/>
      <c r="G681" s="3"/>
      <c r="H681" s="109"/>
      <c r="I681" s="3"/>
      <c r="J681" s="109"/>
      <c r="K681" s="110"/>
      <c r="L681" s="3"/>
      <c r="M681" s="3"/>
      <c r="N681" s="3"/>
      <c r="O681" s="3"/>
      <c r="P681" s="3"/>
      <c r="Q681" s="3"/>
      <c r="R681" s="3"/>
      <c r="S681" s="3"/>
      <c r="T681" s="3"/>
      <c r="U681" s="3"/>
      <c r="V681" s="3"/>
      <c r="W681" s="3"/>
      <c r="X681" s="3"/>
      <c r="Y681" s="3"/>
      <c r="Z681" s="3"/>
    </row>
    <row r="682" ht="12.75" customHeight="1">
      <c r="A682" s="3"/>
      <c r="B682" s="3"/>
      <c r="C682" s="3"/>
      <c r="D682" s="109"/>
      <c r="E682" s="109"/>
      <c r="F682" s="3"/>
      <c r="G682" s="3"/>
      <c r="H682" s="109"/>
      <c r="I682" s="3"/>
      <c r="J682" s="109"/>
      <c r="K682" s="110"/>
      <c r="L682" s="3"/>
      <c r="M682" s="3"/>
      <c r="N682" s="3"/>
      <c r="O682" s="3"/>
      <c r="P682" s="3"/>
      <c r="Q682" s="3"/>
      <c r="R682" s="3"/>
      <c r="S682" s="3"/>
      <c r="T682" s="3"/>
      <c r="U682" s="3"/>
      <c r="V682" s="3"/>
      <c r="W682" s="3"/>
      <c r="X682" s="3"/>
      <c r="Y682" s="3"/>
      <c r="Z682" s="3"/>
    </row>
    <row r="683" ht="12.75" customHeight="1">
      <c r="A683" s="3"/>
      <c r="B683" s="3"/>
      <c r="C683" s="3"/>
      <c r="D683" s="109"/>
      <c r="E683" s="109"/>
      <c r="F683" s="3"/>
      <c r="G683" s="3"/>
      <c r="H683" s="109"/>
      <c r="I683" s="3"/>
      <c r="J683" s="109"/>
      <c r="K683" s="110"/>
      <c r="L683" s="3"/>
      <c r="M683" s="3"/>
      <c r="N683" s="3"/>
      <c r="O683" s="3"/>
      <c r="P683" s="3"/>
      <c r="Q683" s="3"/>
      <c r="R683" s="3"/>
      <c r="S683" s="3"/>
      <c r="T683" s="3"/>
      <c r="U683" s="3"/>
      <c r="V683" s="3"/>
      <c r="W683" s="3"/>
      <c r="X683" s="3"/>
      <c r="Y683" s="3"/>
      <c r="Z683" s="3"/>
    </row>
    <row r="684" ht="12.75" customHeight="1">
      <c r="A684" s="3"/>
      <c r="B684" s="3"/>
      <c r="C684" s="3"/>
      <c r="D684" s="109"/>
      <c r="E684" s="109"/>
      <c r="F684" s="3"/>
      <c r="G684" s="3"/>
      <c r="H684" s="109"/>
      <c r="I684" s="3"/>
      <c r="J684" s="109"/>
      <c r="K684" s="110"/>
      <c r="L684" s="3"/>
      <c r="M684" s="3"/>
      <c r="N684" s="3"/>
      <c r="O684" s="3"/>
      <c r="P684" s="3"/>
      <c r="Q684" s="3"/>
      <c r="R684" s="3"/>
      <c r="S684" s="3"/>
      <c r="T684" s="3"/>
      <c r="U684" s="3"/>
      <c r="V684" s="3"/>
      <c r="W684" s="3"/>
      <c r="X684" s="3"/>
      <c r="Y684" s="3"/>
      <c r="Z684" s="3"/>
    </row>
    <row r="685" ht="12.75" customHeight="1">
      <c r="A685" s="3"/>
      <c r="B685" s="3"/>
      <c r="C685" s="3"/>
      <c r="D685" s="109"/>
      <c r="E685" s="109"/>
      <c r="F685" s="3"/>
      <c r="G685" s="3"/>
      <c r="H685" s="109"/>
      <c r="I685" s="3"/>
      <c r="J685" s="109"/>
      <c r="K685" s="110"/>
      <c r="L685" s="3"/>
      <c r="M685" s="3"/>
      <c r="N685" s="3"/>
      <c r="O685" s="3"/>
      <c r="P685" s="3"/>
      <c r="Q685" s="3"/>
      <c r="R685" s="3"/>
      <c r="S685" s="3"/>
      <c r="T685" s="3"/>
      <c r="U685" s="3"/>
      <c r="V685" s="3"/>
      <c r="W685" s="3"/>
      <c r="X685" s="3"/>
      <c r="Y685" s="3"/>
      <c r="Z685" s="3"/>
    </row>
    <row r="686" ht="12.75" customHeight="1">
      <c r="A686" s="3"/>
      <c r="B686" s="3"/>
      <c r="C686" s="3"/>
      <c r="D686" s="109"/>
      <c r="E686" s="109"/>
      <c r="F686" s="3"/>
      <c r="G686" s="3"/>
      <c r="H686" s="109"/>
      <c r="I686" s="3"/>
      <c r="J686" s="109"/>
      <c r="K686" s="110"/>
      <c r="L686" s="3"/>
      <c r="M686" s="3"/>
      <c r="N686" s="3"/>
      <c r="O686" s="3"/>
      <c r="P686" s="3"/>
      <c r="Q686" s="3"/>
      <c r="R686" s="3"/>
      <c r="S686" s="3"/>
      <c r="T686" s="3"/>
      <c r="U686" s="3"/>
      <c r="V686" s="3"/>
      <c r="W686" s="3"/>
      <c r="X686" s="3"/>
      <c r="Y686" s="3"/>
      <c r="Z686" s="3"/>
    </row>
    <row r="687" ht="12.75" customHeight="1">
      <c r="A687" s="3"/>
      <c r="B687" s="3"/>
      <c r="C687" s="3"/>
      <c r="D687" s="109"/>
      <c r="E687" s="109"/>
      <c r="F687" s="3"/>
      <c r="G687" s="3"/>
      <c r="H687" s="109"/>
      <c r="I687" s="3"/>
      <c r="J687" s="109"/>
      <c r="K687" s="110"/>
      <c r="L687" s="3"/>
      <c r="M687" s="3"/>
      <c r="N687" s="3"/>
      <c r="O687" s="3"/>
      <c r="P687" s="3"/>
      <c r="Q687" s="3"/>
      <c r="R687" s="3"/>
      <c r="S687" s="3"/>
      <c r="T687" s="3"/>
      <c r="U687" s="3"/>
      <c r="V687" s="3"/>
      <c r="W687" s="3"/>
      <c r="X687" s="3"/>
      <c r="Y687" s="3"/>
      <c r="Z687" s="3"/>
    </row>
    <row r="688" ht="12.75" customHeight="1">
      <c r="A688" s="3"/>
      <c r="B688" s="3"/>
      <c r="C688" s="3"/>
      <c r="D688" s="109"/>
      <c r="E688" s="109"/>
      <c r="F688" s="3"/>
      <c r="G688" s="3"/>
      <c r="H688" s="109"/>
      <c r="I688" s="3"/>
      <c r="J688" s="109"/>
      <c r="K688" s="110"/>
      <c r="L688" s="3"/>
      <c r="M688" s="3"/>
      <c r="N688" s="3"/>
      <c r="O688" s="3"/>
      <c r="P688" s="3"/>
      <c r="Q688" s="3"/>
      <c r="R688" s="3"/>
      <c r="S688" s="3"/>
      <c r="T688" s="3"/>
      <c r="U688" s="3"/>
      <c r="V688" s="3"/>
      <c r="W688" s="3"/>
      <c r="X688" s="3"/>
      <c r="Y688" s="3"/>
      <c r="Z688" s="3"/>
    </row>
    <row r="689" ht="12.75" customHeight="1">
      <c r="A689" s="3"/>
      <c r="B689" s="3"/>
      <c r="C689" s="3"/>
      <c r="D689" s="109"/>
      <c r="E689" s="109"/>
      <c r="F689" s="3"/>
      <c r="G689" s="3"/>
      <c r="H689" s="109"/>
      <c r="I689" s="3"/>
      <c r="J689" s="109"/>
      <c r="K689" s="110"/>
      <c r="L689" s="3"/>
      <c r="M689" s="3"/>
      <c r="N689" s="3"/>
      <c r="O689" s="3"/>
      <c r="P689" s="3"/>
      <c r="Q689" s="3"/>
      <c r="R689" s="3"/>
      <c r="S689" s="3"/>
      <c r="T689" s="3"/>
      <c r="U689" s="3"/>
      <c r="V689" s="3"/>
      <c r="W689" s="3"/>
      <c r="X689" s="3"/>
      <c r="Y689" s="3"/>
      <c r="Z689" s="3"/>
    </row>
    <row r="690" ht="12.75" customHeight="1">
      <c r="A690" s="3"/>
      <c r="B690" s="3"/>
      <c r="C690" s="3"/>
      <c r="D690" s="109"/>
      <c r="E690" s="109"/>
      <c r="F690" s="3"/>
      <c r="G690" s="3"/>
      <c r="H690" s="109"/>
      <c r="I690" s="3"/>
      <c r="J690" s="109"/>
      <c r="K690" s="110"/>
      <c r="L690" s="3"/>
      <c r="M690" s="3"/>
      <c r="N690" s="3"/>
      <c r="O690" s="3"/>
      <c r="P690" s="3"/>
      <c r="Q690" s="3"/>
      <c r="R690" s="3"/>
      <c r="S690" s="3"/>
      <c r="T690" s="3"/>
      <c r="U690" s="3"/>
      <c r="V690" s="3"/>
      <c r="W690" s="3"/>
      <c r="X690" s="3"/>
      <c r="Y690" s="3"/>
      <c r="Z690" s="3"/>
    </row>
    <row r="691" ht="12.75" customHeight="1">
      <c r="A691" s="3"/>
      <c r="B691" s="3"/>
      <c r="C691" s="3"/>
      <c r="D691" s="109"/>
      <c r="E691" s="109"/>
      <c r="F691" s="3"/>
      <c r="G691" s="3"/>
      <c r="H691" s="109"/>
      <c r="I691" s="3"/>
      <c r="J691" s="109"/>
      <c r="K691" s="110"/>
      <c r="L691" s="3"/>
      <c r="M691" s="3"/>
      <c r="N691" s="3"/>
      <c r="O691" s="3"/>
      <c r="P691" s="3"/>
      <c r="Q691" s="3"/>
      <c r="R691" s="3"/>
      <c r="S691" s="3"/>
      <c r="T691" s="3"/>
      <c r="U691" s="3"/>
      <c r="V691" s="3"/>
      <c r="W691" s="3"/>
      <c r="X691" s="3"/>
      <c r="Y691" s="3"/>
      <c r="Z691" s="3"/>
    </row>
    <row r="692" ht="12.75" customHeight="1">
      <c r="A692" s="3"/>
      <c r="B692" s="3"/>
      <c r="C692" s="3"/>
      <c r="D692" s="109"/>
      <c r="E692" s="109"/>
      <c r="F692" s="3"/>
      <c r="G692" s="3"/>
      <c r="H692" s="109"/>
      <c r="I692" s="3"/>
      <c r="J692" s="109"/>
      <c r="K692" s="110"/>
      <c r="L692" s="3"/>
      <c r="M692" s="3"/>
      <c r="N692" s="3"/>
      <c r="O692" s="3"/>
      <c r="P692" s="3"/>
      <c r="Q692" s="3"/>
      <c r="R692" s="3"/>
      <c r="S692" s="3"/>
      <c r="T692" s="3"/>
      <c r="U692" s="3"/>
      <c r="V692" s="3"/>
      <c r="W692" s="3"/>
      <c r="X692" s="3"/>
      <c r="Y692" s="3"/>
      <c r="Z692" s="3"/>
    </row>
    <row r="693" ht="12.75" customHeight="1">
      <c r="A693" s="3"/>
      <c r="B693" s="3"/>
      <c r="C693" s="3"/>
      <c r="D693" s="109"/>
      <c r="E693" s="109"/>
      <c r="F693" s="3"/>
      <c r="G693" s="3"/>
      <c r="H693" s="109"/>
      <c r="I693" s="3"/>
      <c r="J693" s="109"/>
      <c r="K693" s="110"/>
      <c r="L693" s="3"/>
      <c r="M693" s="3"/>
      <c r="N693" s="3"/>
      <c r="O693" s="3"/>
      <c r="P693" s="3"/>
      <c r="Q693" s="3"/>
      <c r="R693" s="3"/>
      <c r="S693" s="3"/>
      <c r="T693" s="3"/>
      <c r="U693" s="3"/>
      <c r="V693" s="3"/>
      <c r="W693" s="3"/>
      <c r="X693" s="3"/>
      <c r="Y693" s="3"/>
      <c r="Z693" s="3"/>
    </row>
    <row r="694" ht="12.75" customHeight="1">
      <c r="A694" s="3"/>
      <c r="B694" s="3"/>
      <c r="C694" s="3"/>
      <c r="D694" s="109"/>
      <c r="E694" s="109"/>
      <c r="F694" s="3"/>
      <c r="G694" s="3"/>
      <c r="H694" s="109"/>
      <c r="I694" s="3"/>
      <c r="J694" s="109"/>
      <c r="K694" s="110"/>
      <c r="L694" s="3"/>
      <c r="M694" s="3"/>
      <c r="N694" s="3"/>
      <c r="O694" s="3"/>
      <c r="P694" s="3"/>
      <c r="Q694" s="3"/>
      <c r="R694" s="3"/>
      <c r="S694" s="3"/>
      <c r="T694" s="3"/>
      <c r="U694" s="3"/>
      <c r="V694" s="3"/>
      <c r="W694" s="3"/>
      <c r="X694" s="3"/>
      <c r="Y694" s="3"/>
      <c r="Z694" s="3"/>
    </row>
    <row r="695" ht="12.75" customHeight="1">
      <c r="A695" s="3"/>
      <c r="B695" s="3"/>
      <c r="C695" s="3"/>
      <c r="D695" s="109"/>
      <c r="E695" s="109"/>
      <c r="F695" s="3"/>
      <c r="G695" s="3"/>
      <c r="H695" s="109"/>
      <c r="I695" s="3"/>
      <c r="J695" s="109"/>
      <c r="K695" s="110"/>
      <c r="L695" s="3"/>
      <c r="M695" s="3"/>
      <c r="N695" s="3"/>
      <c r="O695" s="3"/>
      <c r="P695" s="3"/>
      <c r="Q695" s="3"/>
      <c r="R695" s="3"/>
      <c r="S695" s="3"/>
      <c r="T695" s="3"/>
      <c r="U695" s="3"/>
      <c r="V695" s="3"/>
      <c r="W695" s="3"/>
      <c r="X695" s="3"/>
      <c r="Y695" s="3"/>
      <c r="Z695" s="3"/>
    </row>
    <row r="696" ht="12.75" customHeight="1">
      <c r="A696" s="3"/>
      <c r="B696" s="3"/>
      <c r="C696" s="3"/>
      <c r="D696" s="109"/>
      <c r="E696" s="109"/>
      <c r="F696" s="3"/>
      <c r="G696" s="3"/>
      <c r="H696" s="109"/>
      <c r="I696" s="3"/>
      <c r="J696" s="109"/>
      <c r="K696" s="110"/>
      <c r="L696" s="3"/>
      <c r="M696" s="3"/>
      <c r="N696" s="3"/>
      <c r="O696" s="3"/>
      <c r="P696" s="3"/>
      <c r="Q696" s="3"/>
      <c r="R696" s="3"/>
      <c r="S696" s="3"/>
      <c r="T696" s="3"/>
      <c r="U696" s="3"/>
      <c r="V696" s="3"/>
      <c r="W696" s="3"/>
      <c r="X696" s="3"/>
      <c r="Y696" s="3"/>
      <c r="Z696" s="3"/>
    </row>
    <row r="697" ht="12.75" customHeight="1">
      <c r="A697" s="3"/>
      <c r="B697" s="3"/>
      <c r="C697" s="3"/>
      <c r="D697" s="109"/>
      <c r="E697" s="109"/>
      <c r="F697" s="3"/>
      <c r="G697" s="3"/>
      <c r="H697" s="109"/>
      <c r="I697" s="3"/>
      <c r="J697" s="109"/>
      <c r="K697" s="110"/>
      <c r="L697" s="3"/>
      <c r="M697" s="3"/>
      <c r="N697" s="3"/>
      <c r="O697" s="3"/>
      <c r="P697" s="3"/>
      <c r="Q697" s="3"/>
      <c r="R697" s="3"/>
      <c r="S697" s="3"/>
      <c r="T697" s="3"/>
      <c r="U697" s="3"/>
      <c r="V697" s="3"/>
      <c r="W697" s="3"/>
      <c r="X697" s="3"/>
      <c r="Y697" s="3"/>
      <c r="Z697" s="3"/>
    </row>
    <row r="698" ht="12.75" customHeight="1">
      <c r="A698" s="3"/>
      <c r="B698" s="3"/>
      <c r="C698" s="3"/>
      <c r="D698" s="109"/>
      <c r="E698" s="109"/>
      <c r="F698" s="3"/>
      <c r="G698" s="3"/>
      <c r="H698" s="109"/>
      <c r="I698" s="3"/>
      <c r="J698" s="109"/>
      <c r="K698" s="110"/>
      <c r="L698" s="3"/>
      <c r="M698" s="3"/>
      <c r="N698" s="3"/>
      <c r="O698" s="3"/>
      <c r="P698" s="3"/>
      <c r="Q698" s="3"/>
      <c r="R698" s="3"/>
      <c r="S698" s="3"/>
      <c r="T698" s="3"/>
      <c r="U698" s="3"/>
      <c r="V698" s="3"/>
      <c r="W698" s="3"/>
      <c r="X698" s="3"/>
      <c r="Y698" s="3"/>
      <c r="Z698" s="3"/>
    </row>
    <row r="699" ht="12.75" customHeight="1">
      <c r="A699" s="3"/>
      <c r="B699" s="3"/>
      <c r="C699" s="3"/>
      <c r="D699" s="109"/>
      <c r="E699" s="109"/>
      <c r="F699" s="3"/>
      <c r="G699" s="3"/>
      <c r="H699" s="109"/>
      <c r="I699" s="3"/>
      <c r="J699" s="109"/>
      <c r="K699" s="110"/>
      <c r="L699" s="3"/>
      <c r="M699" s="3"/>
      <c r="N699" s="3"/>
      <c r="O699" s="3"/>
      <c r="P699" s="3"/>
      <c r="Q699" s="3"/>
      <c r="R699" s="3"/>
      <c r="S699" s="3"/>
      <c r="T699" s="3"/>
      <c r="U699" s="3"/>
      <c r="V699" s="3"/>
      <c r="W699" s="3"/>
      <c r="X699" s="3"/>
      <c r="Y699" s="3"/>
      <c r="Z699" s="3"/>
    </row>
    <row r="700" ht="12.75" customHeight="1">
      <c r="A700" s="3"/>
      <c r="B700" s="3"/>
      <c r="C700" s="3"/>
      <c r="D700" s="109"/>
      <c r="E700" s="109"/>
      <c r="F700" s="3"/>
      <c r="G700" s="3"/>
      <c r="H700" s="109"/>
      <c r="I700" s="3"/>
      <c r="J700" s="109"/>
      <c r="K700" s="110"/>
      <c r="L700" s="3"/>
      <c r="M700" s="3"/>
      <c r="N700" s="3"/>
      <c r="O700" s="3"/>
      <c r="P700" s="3"/>
      <c r="Q700" s="3"/>
      <c r="R700" s="3"/>
      <c r="S700" s="3"/>
      <c r="T700" s="3"/>
      <c r="U700" s="3"/>
      <c r="V700" s="3"/>
      <c r="W700" s="3"/>
      <c r="X700" s="3"/>
      <c r="Y700" s="3"/>
      <c r="Z700" s="3"/>
    </row>
    <row r="701" ht="12.75" customHeight="1">
      <c r="A701" s="3"/>
      <c r="B701" s="3"/>
      <c r="C701" s="3"/>
      <c r="D701" s="109"/>
      <c r="E701" s="109"/>
      <c r="F701" s="3"/>
      <c r="G701" s="3"/>
      <c r="H701" s="109"/>
      <c r="I701" s="3"/>
      <c r="J701" s="109"/>
      <c r="K701" s="110"/>
      <c r="L701" s="3"/>
      <c r="M701" s="3"/>
      <c r="N701" s="3"/>
      <c r="O701" s="3"/>
      <c r="P701" s="3"/>
      <c r="Q701" s="3"/>
      <c r="R701" s="3"/>
      <c r="S701" s="3"/>
      <c r="T701" s="3"/>
      <c r="U701" s="3"/>
      <c r="V701" s="3"/>
      <c r="W701" s="3"/>
      <c r="X701" s="3"/>
      <c r="Y701" s="3"/>
      <c r="Z701" s="3"/>
    </row>
    <row r="702" ht="12.75" customHeight="1">
      <c r="A702" s="3"/>
      <c r="B702" s="3"/>
      <c r="C702" s="3"/>
      <c r="D702" s="109"/>
      <c r="E702" s="109"/>
      <c r="F702" s="3"/>
      <c r="G702" s="3"/>
      <c r="H702" s="109"/>
      <c r="I702" s="3"/>
      <c r="J702" s="109"/>
      <c r="K702" s="110"/>
      <c r="L702" s="3"/>
      <c r="M702" s="3"/>
      <c r="N702" s="3"/>
      <c r="O702" s="3"/>
      <c r="P702" s="3"/>
      <c r="Q702" s="3"/>
      <c r="R702" s="3"/>
      <c r="S702" s="3"/>
      <c r="T702" s="3"/>
      <c r="U702" s="3"/>
      <c r="V702" s="3"/>
      <c r="W702" s="3"/>
      <c r="X702" s="3"/>
      <c r="Y702" s="3"/>
      <c r="Z702" s="3"/>
    </row>
    <row r="703" ht="12.75" customHeight="1">
      <c r="A703" s="3"/>
      <c r="B703" s="3"/>
      <c r="C703" s="3"/>
      <c r="D703" s="109"/>
      <c r="E703" s="109"/>
      <c r="F703" s="3"/>
      <c r="G703" s="3"/>
      <c r="H703" s="109"/>
      <c r="I703" s="3"/>
      <c r="J703" s="109"/>
      <c r="K703" s="110"/>
      <c r="L703" s="3"/>
      <c r="M703" s="3"/>
      <c r="N703" s="3"/>
      <c r="O703" s="3"/>
      <c r="P703" s="3"/>
      <c r="Q703" s="3"/>
      <c r="R703" s="3"/>
      <c r="S703" s="3"/>
      <c r="T703" s="3"/>
      <c r="U703" s="3"/>
      <c r="V703" s="3"/>
      <c r="W703" s="3"/>
      <c r="X703" s="3"/>
      <c r="Y703" s="3"/>
      <c r="Z703" s="3"/>
    </row>
    <row r="704" ht="12.75" customHeight="1">
      <c r="A704" s="3"/>
      <c r="B704" s="3"/>
      <c r="C704" s="3"/>
      <c r="D704" s="109"/>
      <c r="E704" s="109"/>
      <c r="F704" s="3"/>
      <c r="G704" s="3"/>
      <c r="H704" s="109"/>
      <c r="I704" s="3"/>
      <c r="J704" s="109"/>
      <c r="K704" s="110"/>
      <c r="L704" s="3"/>
      <c r="M704" s="3"/>
      <c r="N704" s="3"/>
      <c r="O704" s="3"/>
      <c r="P704" s="3"/>
      <c r="Q704" s="3"/>
      <c r="R704" s="3"/>
      <c r="S704" s="3"/>
      <c r="T704" s="3"/>
      <c r="U704" s="3"/>
      <c r="V704" s="3"/>
      <c r="W704" s="3"/>
      <c r="X704" s="3"/>
      <c r="Y704" s="3"/>
      <c r="Z704" s="3"/>
    </row>
    <row r="705" ht="12.75" customHeight="1">
      <c r="A705" s="3"/>
      <c r="B705" s="3"/>
      <c r="C705" s="3"/>
      <c r="D705" s="109"/>
      <c r="E705" s="109"/>
      <c r="F705" s="3"/>
      <c r="G705" s="3"/>
      <c r="H705" s="109"/>
      <c r="I705" s="3"/>
      <c r="J705" s="109"/>
      <c r="K705" s="110"/>
      <c r="L705" s="3"/>
      <c r="M705" s="3"/>
      <c r="N705" s="3"/>
      <c r="O705" s="3"/>
      <c r="P705" s="3"/>
      <c r="Q705" s="3"/>
      <c r="R705" s="3"/>
      <c r="S705" s="3"/>
      <c r="T705" s="3"/>
      <c r="U705" s="3"/>
      <c r="V705" s="3"/>
      <c r="W705" s="3"/>
      <c r="X705" s="3"/>
      <c r="Y705" s="3"/>
      <c r="Z705" s="3"/>
    </row>
    <row r="706" ht="12.75" customHeight="1">
      <c r="A706" s="3"/>
      <c r="B706" s="3"/>
      <c r="C706" s="3"/>
      <c r="D706" s="109"/>
      <c r="E706" s="109"/>
      <c r="F706" s="3"/>
      <c r="G706" s="3"/>
      <c r="H706" s="109"/>
      <c r="I706" s="3"/>
      <c r="J706" s="109"/>
      <c r="K706" s="110"/>
      <c r="L706" s="3"/>
      <c r="M706" s="3"/>
      <c r="N706" s="3"/>
      <c r="O706" s="3"/>
      <c r="P706" s="3"/>
      <c r="Q706" s="3"/>
      <c r="R706" s="3"/>
      <c r="S706" s="3"/>
      <c r="T706" s="3"/>
      <c r="U706" s="3"/>
      <c r="V706" s="3"/>
      <c r="W706" s="3"/>
      <c r="X706" s="3"/>
      <c r="Y706" s="3"/>
      <c r="Z706" s="3"/>
    </row>
    <row r="707" ht="12.75" customHeight="1">
      <c r="A707" s="3"/>
      <c r="B707" s="3"/>
      <c r="C707" s="3"/>
      <c r="D707" s="109"/>
      <c r="E707" s="109"/>
      <c r="F707" s="3"/>
      <c r="G707" s="3"/>
      <c r="H707" s="109"/>
      <c r="I707" s="3"/>
      <c r="J707" s="109"/>
      <c r="K707" s="110"/>
      <c r="L707" s="3"/>
      <c r="M707" s="3"/>
      <c r="N707" s="3"/>
      <c r="O707" s="3"/>
      <c r="P707" s="3"/>
      <c r="Q707" s="3"/>
      <c r="R707" s="3"/>
      <c r="S707" s="3"/>
      <c r="T707" s="3"/>
      <c r="U707" s="3"/>
      <c r="V707" s="3"/>
      <c r="W707" s="3"/>
      <c r="X707" s="3"/>
      <c r="Y707" s="3"/>
      <c r="Z707" s="3"/>
    </row>
    <row r="708" ht="12.75" customHeight="1">
      <c r="A708" s="3"/>
      <c r="B708" s="3"/>
      <c r="C708" s="3"/>
      <c r="D708" s="109"/>
      <c r="E708" s="109"/>
      <c r="F708" s="3"/>
      <c r="G708" s="3"/>
      <c r="H708" s="109"/>
      <c r="I708" s="3"/>
      <c r="J708" s="109"/>
      <c r="K708" s="110"/>
      <c r="L708" s="3"/>
      <c r="M708" s="3"/>
      <c r="N708" s="3"/>
      <c r="O708" s="3"/>
      <c r="P708" s="3"/>
      <c r="Q708" s="3"/>
      <c r="R708" s="3"/>
      <c r="S708" s="3"/>
      <c r="T708" s="3"/>
      <c r="U708" s="3"/>
      <c r="V708" s="3"/>
      <c r="W708" s="3"/>
      <c r="X708" s="3"/>
      <c r="Y708" s="3"/>
      <c r="Z708" s="3"/>
    </row>
    <row r="709" ht="12.75" customHeight="1">
      <c r="A709" s="3"/>
      <c r="B709" s="3"/>
      <c r="C709" s="3"/>
      <c r="D709" s="109"/>
      <c r="E709" s="109"/>
      <c r="F709" s="3"/>
      <c r="G709" s="3"/>
      <c r="H709" s="109"/>
      <c r="I709" s="3"/>
      <c r="J709" s="109"/>
      <c r="K709" s="110"/>
      <c r="L709" s="3"/>
      <c r="M709" s="3"/>
      <c r="N709" s="3"/>
      <c r="O709" s="3"/>
      <c r="P709" s="3"/>
      <c r="Q709" s="3"/>
      <c r="R709" s="3"/>
      <c r="S709" s="3"/>
      <c r="T709" s="3"/>
      <c r="U709" s="3"/>
      <c r="V709" s="3"/>
      <c r="W709" s="3"/>
      <c r="X709" s="3"/>
      <c r="Y709" s="3"/>
      <c r="Z709" s="3"/>
    </row>
    <row r="710" ht="12.75" customHeight="1">
      <c r="A710" s="3"/>
      <c r="B710" s="3"/>
      <c r="C710" s="3"/>
      <c r="D710" s="109"/>
      <c r="E710" s="109"/>
      <c r="F710" s="3"/>
      <c r="G710" s="3"/>
      <c r="H710" s="109"/>
      <c r="I710" s="3"/>
      <c r="J710" s="109"/>
      <c r="K710" s="110"/>
      <c r="L710" s="3"/>
      <c r="M710" s="3"/>
      <c r="N710" s="3"/>
      <c r="O710" s="3"/>
      <c r="P710" s="3"/>
      <c r="Q710" s="3"/>
      <c r="R710" s="3"/>
      <c r="S710" s="3"/>
      <c r="T710" s="3"/>
      <c r="U710" s="3"/>
      <c r="V710" s="3"/>
      <c r="W710" s="3"/>
      <c r="X710" s="3"/>
      <c r="Y710" s="3"/>
      <c r="Z710" s="3"/>
    </row>
    <row r="711" ht="12.75" customHeight="1">
      <c r="A711" s="3"/>
      <c r="B711" s="3"/>
      <c r="C711" s="3"/>
      <c r="D711" s="109"/>
      <c r="E711" s="109"/>
      <c r="F711" s="3"/>
      <c r="G711" s="3"/>
      <c r="H711" s="109"/>
      <c r="I711" s="3"/>
      <c r="J711" s="109"/>
      <c r="K711" s="110"/>
      <c r="L711" s="3"/>
      <c r="M711" s="3"/>
      <c r="N711" s="3"/>
      <c r="O711" s="3"/>
      <c r="P711" s="3"/>
      <c r="Q711" s="3"/>
      <c r="R711" s="3"/>
      <c r="S711" s="3"/>
      <c r="T711" s="3"/>
      <c r="U711" s="3"/>
      <c r="V711" s="3"/>
      <c r="W711" s="3"/>
      <c r="X711" s="3"/>
      <c r="Y711" s="3"/>
      <c r="Z711" s="3"/>
    </row>
    <row r="712" ht="12.75" customHeight="1">
      <c r="A712" s="3"/>
      <c r="B712" s="3"/>
      <c r="C712" s="3"/>
      <c r="D712" s="109"/>
      <c r="E712" s="109"/>
      <c r="F712" s="3"/>
      <c r="G712" s="3"/>
      <c r="H712" s="109"/>
      <c r="I712" s="3"/>
      <c r="J712" s="109"/>
      <c r="K712" s="110"/>
      <c r="L712" s="3"/>
      <c r="M712" s="3"/>
      <c r="N712" s="3"/>
      <c r="O712" s="3"/>
      <c r="P712" s="3"/>
      <c r="Q712" s="3"/>
      <c r="R712" s="3"/>
      <c r="S712" s="3"/>
      <c r="T712" s="3"/>
      <c r="U712" s="3"/>
      <c r="V712" s="3"/>
      <c r="W712" s="3"/>
      <c r="X712" s="3"/>
      <c r="Y712" s="3"/>
      <c r="Z712" s="3"/>
    </row>
    <row r="713" ht="12.75" customHeight="1">
      <c r="A713" s="3"/>
      <c r="B713" s="3"/>
      <c r="C713" s="3"/>
      <c r="D713" s="109"/>
      <c r="E713" s="109"/>
      <c r="F713" s="3"/>
      <c r="G713" s="3"/>
      <c r="H713" s="109"/>
      <c r="I713" s="3"/>
      <c r="J713" s="109"/>
      <c r="K713" s="110"/>
      <c r="L713" s="3"/>
      <c r="M713" s="3"/>
      <c r="N713" s="3"/>
      <c r="O713" s="3"/>
      <c r="P713" s="3"/>
      <c r="Q713" s="3"/>
      <c r="R713" s="3"/>
      <c r="S713" s="3"/>
      <c r="T713" s="3"/>
      <c r="U713" s="3"/>
      <c r="V713" s="3"/>
      <c r="W713" s="3"/>
      <c r="X713" s="3"/>
      <c r="Y713" s="3"/>
      <c r="Z713" s="3"/>
    </row>
    <row r="714" ht="12.75" customHeight="1">
      <c r="A714" s="3"/>
      <c r="B714" s="3"/>
      <c r="C714" s="3"/>
      <c r="D714" s="109"/>
      <c r="E714" s="109"/>
      <c r="F714" s="3"/>
      <c r="G714" s="3"/>
      <c r="H714" s="109"/>
      <c r="I714" s="3"/>
      <c r="J714" s="109"/>
      <c r="K714" s="110"/>
      <c r="L714" s="3"/>
      <c r="M714" s="3"/>
      <c r="N714" s="3"/>
      <c r="O714" s="3"/>
      <c r="P714" s="3"/>
      <c r="Q714" s="3"/>
      <c r="R714" s="3"/>
      <c r="S714" s="3"/>
      <c r="T714" s="3"/>
      <c r="U714" s="3"/>
      <c r="V714" s="3"/>
      <c r="W714" s="3"/>
      <c r="X714" s="3"/>
      <c r="Y714" s="3"/>
      <c r="Z714" s="3"/>
    </row>
    <row r="715" ht="12.75" customHeight="1">
      <c r="A715" s="3"/>
      <c r="B715" s="3"/>
      <c r="C715" s="3"/>
      <c r="D715" s="109"/>
      <c r="E715" s="109"/>
      <c r="F715" s="3"/>
      <c r="G715" s="3"/>
      <c r="H715" s="109"/>
      <c r="I715" s="3"/>
      <c r="J715" s="109"/>
      <c r="K715" s="110"/>
      <c r="L715" s="3"/>
      <c r="M715" s="3"/>
      <c r="N715" s="3"/>
      <c r="O715" s="3"/>
      <c r="P715" s="3"/>
      <c r="Q715" s="3"/>
      <c r="R715" s="3"/>
      <c r="S715" s="3"/>
      <c r="T715" s="3"/>
      <c r="U715" s="3"/>
      <c r="V715" s="3"/>
      <c r="W715" s="3"/>
      <c r="X715" s="3"/>
      <c r="Y715" s="3"/>
      <c r="Z715" s="3"/>
    </row>
    <row r="716" ht="12.75" customHeight="1">
      <c r="A716" s="3"/>
      <c r="B716" s="3"/>
      <c r="C716" s="3"/>
      <c r="D716" s="109"/>
      <c r="E716" s="109"/>
      <c r="F716" s="3"/>
      <c r="G716" s="3"/>
      <c r="H716" s="109"/>
      <c r="I716" s="3"/>
      <c r="J716" s="109"/>
      <c r="K716" s="110"/>
      <c r="L716" s="3"/>
      <c r="M716" s="3"/>
      <c r="N716" s="3"/>
      <c r="O716" s="3"/>
      <c r="P716" s="3"/>
      <c r="Q716" s="3"/>
      <c r="R716" s="3"/>
      <c r="S716" s="3"/>
      <c r="T716" s="3"/>
      <c r="U716" s="3"/>
      <c r="V716" s="3"/>
      <c r="W716" s="3"/>
      <c r="X716" s="3"/>
      <c r="Y716" s="3"/>
      <c r="Z716" s="3"/>
    </row>
    <row r="717" ht="12.75" customHeight="1">
      <c r="A717" s="3"/>
      <c r="B717" s="3"/>
      <c r="C717" s="3"/>
      <c r="D717" s="109"/>
      <c r="E717" s="109"/>
      <c r="F717" s="3"/>
      <c r="G717" s="3"/>
      <c r="H717" s="109"/>
      <c r="I717" s="3"/>
      <c r="J717" s="109"/>
      <c r="K717" s="110"/>
      <c r="L717" s="3"/>
      <c r="M717" s="3"/>
      <c r="N717" s="3"/>
      <c r="O717" s="3"/>
      <c r="P717" s="3"/>
      <c r="Q717" s="3"/>
      <c r="R717" s="3"/>
      <c r="S717" s="3"/>
      <c r="T717" s="3"/>
      <c r="U717" s="3"/>
      <c r="V717" s="3"/>
      <c r="W717" s="3"/>
      <c r="X717" s="3"/>
      <c r="Y717" s="3"/>
      <c r="Z717" s="3"/>
    </row>
    <row r="718" ht="12.75" customHeight="1">
      <c r="A718" s="3"/>
      <c r="B718" s="3"/>
      <c r="C718" s="3"/>
      <c r="D718" s="109"/>
      <c r="E718" s="109"/>
      <c r="F718" s="3"/>
      <c r="G718" s="3"/>
      <c r="H718" s="109"/>
      <c r="I718" s="3"/>
      <c r="J718" s="109"/>
      <c r="K718" s="110"/>
      <c r="L718" s="3"/>
      <c r="M718" s="3"/>
      <c r="N718" s="3"/>
      <c r="O718" s="3"/>
      <c r="P718" s="3"/>
      <c r="Q718" s="3"/>
      <c r="R718" s="3"/>
      <c r="S718" s="3"/>
      <c r="T718" s="3"/>
      <c r="U718" s="3"/>
      <c r="V718" s="3"/>
      <c r="W718" s="3"/>
      <c r="X718" s="3"/>
      <c r="Y718" s="3"/>
      <c r="Z718" s="3"/>
    </row>
    <row r="719" ht="12.75" customHeight="1">
      <c r="A719" s="3"/>
      <c r="B719" s="3"/>
      <c r="C719" s="3"/>
      <c r="D719" s="109"/>
      <c r="E719" s="109"/>
      <c r="F719" s="3"/>
      <c r="G719" s="3"/>
      <c r="H719" s="109"/>
      <c r="I719" s="3"/>
      <c r="J719" s="109"/>
      <c r="K719" s="110"/>
      <c r="L719" s="3"/>
      <c r="M719" s="3"/>
      <c r="N719" s="3"/>
      <c r="O719" s="3"/>
      <c r="P719" s="3"/>
      <c r="Q719" s="3"/>
      <c r="R719" s="3"/>
      <c r="S719" s="3"/>
      <c r="T719" s="3"/>
      <c r="U719" s="3"/>
      <c r="V719" s="3"/>
      <c r="W719" s="3"/>
      <c r="X719" s="3"/>
      <c r="Y719" s="3"/>
      <c r="Z719" s="3"/>
    </row>
    <row r="720" ht="12.75" customHeight="1">
      <c r="A720" s="3"/>
      <c r="B720" s="3"/>
      <c r="C720" s="3"/>
      <c r="D720" s="109"/>
      <c r="E720" s="109"/>
      <c r="F720" s="3"/>
      <c r="G720" s="3"/>
      <c r="H720" s="109"/>
      <c r="I720" s="3"/>
      <c r="J720" s="109"/>
      <c r="K720" s="110"/>
      <c r="L720" s="3"/>
      <c r="M720" s="3"/>
      <c r="N720" s="3"/>
      <c r="O720" s="3"/>
      <c r="P720" s="3"/>
      <c r="Q720" s="3"/>
      <c r="R720" s="3"/>
      <c r="S720" s="3"/>
      <c r="T720" s="3"/>
      <c r="U720" s="3"/>
      <c r="V720" s="3"/>
      <c r="W720" s="3"/>
      <c r="X720" s="3"/>
      <c r="Y720" s="3"/>
      <c r="Z720" s="3"/>
    </row>
    <row r="721" ht="12.75" customHeight="1">
      <c r="A721" s="3"/>
      <c r="B721" s="3"/>
      <c r="C721" s="3"/>
      <c r="D721" s="109"/>
      <c r="E721" s="109"/>
      <c r="F721" s="3"/>
      <c r="G721" s="3"/>
      <c r="H721" s="109"/>
      <c r="I721" s="3"/>
      <c r="J721" s="109"/>
      <c r="K721" s="110"/>
      <c r="L721" s="3"/>
      <c r="M721" s="3"/>
      <c r="N721" s="3"/>
      <c r="O721" s="3"/>
      <c r="P721" s="3"/>
      <c r="Q721" s="3"/>
      <c r="R721" s="3"/>
      <c r="S721" s="3"/>
      <c r="T721" s="3"/>
      <c r="U721" s="3"/>
      <c r="V721" s="3"/>
      <c r="W721" s="3"/>
      <c r="X721" s="3"/>
      <c r="Y721" s="3"/>
      <c r="Z721" s="3"/>
    </row>
    <row r="722" ht="12.75" customHeight="1">
      <c r="A722" s="3"/>
      <c r="B722" s="3"/>
      <c r="C722" s="3"/>
      <c r="D722" s="109"/>
      <c r="E722" s="109"/>
      <c r="F722" s="3"/>
      <c r="G722" s="3"/>
      <c r="H722" s="109"/>
      <c r="I722" s="3"/>
      <c r="J722" s="109"/>
      <c r="K722" s="110"/>
      <c r="L722" s="3"/>
      <c r="M722" s="3"/>
      <c r="N722" s="3"/>
      <c r="O722" s="3"/>
      <c r="P722" s="3"/>
      <c r="Q722" s="3"/>
      <c r="R722" s="3"/>
      <c r="S722" s="3"/>
      <c r="T722" s="3"/>
      <c r="U722" s="3"/>
      <c r="V722" s="3"/>
      <c r="W722" s="3"/>
      <c r="X722" s="3"/>
      <c r="Y722" s="3"/>
      <c r="Z722" s="3"/>
    </row>
    <row r="723" ht="12.75" customHeight="1">
      <c r="A723" s="3"/>
      <c r="B723" s="3"/>
      <c r="C723" s="3"/>
      <c r="D723" s="109"/>
      <c r="E723" s="109"/>
      <c r="F723" s="3"/>
      <c r="G723" s="3"/>
      <c r="H723" s="109"/>
      <c r="I723" s="3"/>
      <c r="J723" s="109"/>
      <c r="K723" s="110"/>
      <c r="L723" s="3"/>
      <c r="M723" s="3"/>
      <c r="N723" s="3"/>
      <c r="O723" s="3"/>
      <c r="P723" s="3"/>
      <c r="Q723" s="3"/>
      <c r="R723" s="3"/>
      <c r="S723" s="3"/>
      <c r="T723" s="3"/>
      <c r="U723" s="3"/>
      <c r="V723" s="3"/>
      <c r="W723" s="3"/>
      <c r="X723" s="3"/>
      <c r="Y723" s="3"/>
      <c r="Z723" s="3"/>
    </row>
    <row r="724" ht="12.75" customHeight="1">
      <c r="A724" s="3"/>
      <c r="B724" s="3"/>
      <c r="C724" s="3"/>
      <c r="D724" s="109"/>
      <c r="E724" s="109"/>
      <c r="F724" s="3"/>
      <c r="G724" s="3"/>
      <c r="H724" s="109"/>
      <c r="I724" s="3"/>
      <c r="J724" s="109"/>
      <c r="K724" s="110"/>
      <c r="L724" s="3"/>
      <c r="M724" s="3"/>
      <c r="N724" s="3"/>
      <c r="O724" s="3"/>
      <c r="P724" s="3"/>
      <c r="Q724" s="3"/>
      <c r="R724" s="3"/>
      <c r="S724" s="3"/>
      <c r="T724" s="3"/>
      <c r="U724" s="3"/>
      <c r="V724" s="3"/>
      <c r="W724" s="3"/>
      <c r="X724" s="3"/>
      <c r="Y724" s="3"/>
      <c r="Z724" s="3"/>
    </row>
    <row r="725" ht="12.75" customHeight="1">
      <c r="A725" s="3"/>
      <c r="B725" s="3"/>
      <c r="C725" s="3"/>
      <c r="D725" s="109"/>
      <c r="E725" s="109"/>
      <c r="F725" s="3"/>
      <c r="G725" s="3"/>
      <c r="H725" s="109"/>
      <c r="I725" s="3"/>
      <c r="J725" s="109"/>
      <c r="K725" s="110"/>
      <c r="L725" s="3"/>
      <c r="M725" s="3"/>
      <c r="N725" s="3"/>
      <c r="O725" s="3"/>
      <c r="P725" s="3"/>
      <c r="Q725" s="3"/>
      <c r="R725" s="3"/>
      <c r="S725" s="3"/>
      <c r="T725" s="3"/>
      <c r="U725" s="3"/>
      <c r="V725" s="3"/>
      <c r="W725" s="3"/>
      <c r="X725" s="3"/>
      <c r="Y725" s="3"/>
      <c r="Z725" s="3"/>
    </row>
    <row r="726" ht="12.75" customHeight="1">
      <c r="A726" s="3"/>
      <c r="B726" s="3"/>
      <c r="C726" s="3"/>
      <c r="D726" s="109"/>
      <c r="E726" s="109"/>
      <c r="F726" s="3"/>
      <c r="G726" s="3"/>
      <c r="H726" s="109"/>
      <c r="I726" s="3"/>
      <c r="J726" s="109"/>
      <c r="K726" s="110"/>
      <c r="L726" s="3"/>
      <c r="M726" s="3"/>
      <c r="N726" s="3"/>
      <c r="O726" s="3"/>
      <c r="P726" s="3"/>
      <c r="Q726" s="3"/>
      <c r="R726" s="3"/>
      <c r="S726" s="3"/>
      <c r="T726" s="3"/>
      <c r="U726" s="3"/>
      <c r="V726" s="3"/>
      <c r="W726" s="3"/>
      <c r="X726" s="3"/>
      <c r="Y726" s="3"/>
      <c r="Z726" s="3"/>
    </row>
    <row r="727" ht="12.75" customHeight="1">
      <c r="A727" s="3"/>
      <c r="B727" s="3"/>
      <c r="C727" s="3"/>
      <c r="D727" s="109"/>
      <c r="E727" s="109"/>
      <c r="F727" s="3"/>
      <c r="G727" s="3"/>
      <c r="H727" s="109"/>
      <c r="I727" s="3"/>
      <c r="J727" s="109"/>
      <c r="K727" s="110"/>
      <c r="L727" s="3"/>
      <c r="M727" s="3"/>
      <c r="N727" s="3"/>
      <c r="O727" s="3"/>
      <c r="P727" s="3"/>
      <c r="Q727" s="3"/>
      <c r="R727" s="3"/>
      <c r="S727" s="3"/>
      <c r="T727" s="3"/>
      <c r="U727" s="3"/>
      <c r="V727" s="3"/>
      <c r="W727" s="3"/>
      <c r="X727" s="3"/>
      <c r="Y727" s="3"/>
      <c r="Z727" s="3"/>
    </row>
    <row r="728" ht="12.75" customHeight="1">
      <c r="A728" s="3"/>
      <c r="B728" s="3"/>
      <c r="C728" s="3"/>
      <c r="D728" s="109"/>
      <c r="E728" s="109"/>
      <c r="F728" s="3"/>
      <c r="G728" s="3"/>
      <c r="H728" s="109"/>
      <c r="I728" s="3"/>
      <c r="J728" s="109"/>
      <c r="K728" s="110"/>
      <c r="L728" s="3"/>
      <c r="M728" s="3"/>
      <c r="N728" s="3"/>
      <c r="O728" s="3"/>
      <c r="P728" s="3"/>
      <c r="Q728" s="3"/>
      <c r="R728" s="3"/>
      <c r="S728" s="3"/>
      <c r="T728" s="3"/>
      <c r="U728" s="3"/>
      <c r="V728" s="3"/>
      <c r="W728" s="3"/>
      <c r="X728" s="3"/>
      <c r="Y728" s="3"/>
      <c r="Z728" s="3"/>
    </row>
    <row r="729" ht="12.75" customHeight="1">
      <c r="A729" s="3"/>
      <c r="B729" s="3"/>
      <c r="C729" s="3"/>
      <c r="D729" s="109"/>
      <c r="E729" s="109"/>
      <c r="F729" s="3"/>
      <c r="G729" s="3"/>
      <c r="H729" s="109"/>
      <c r="I729" s="3"/>
      <c r="J729" s="109"/>
      <c r="K729" s="110"/>
      <c r="L729" s="3"/>
      <c r="M729" s="3"/>
      <c r="N729" s="3"/>
      <c r="O729" s="3"/>
      <c r="P729" s="3"/>
      <c r="Q729" s="3"/>
      <c r="R729" s="3"/>
      <c r="S729" s="3"/>
      <c r="T729" s="3"/>
      <c r="U729" s="3"/>
      <c r="V729" s="3"/>
      <c r="W729" s="3"/>
      <c r="X729" s="3"/>
      <c r="Y729" s="3"/>
      <c r="Z729" s="3"/>
    </row>
    <row r="730" ht="12.75" customHeight="1">
      <c r="A730" s="3"/>
      <c r="B730" s="3"/>
      <c r="C730" s="3"/>
      <c r="D730" s="109"/>
      <c r="E730" s="109"/>
      <c r="F730" s="3"/>
      <c r="G730" s="3"/>
      <c r="H730" s="109"/>
      <c r="I730" s="3"/>
      <c r="J730" s="109"/>
      <c r="K730" s="110"/>
      <c r="L730" s="3"/>
      <c r="M730" s="3"/>
      <c r="N730" s="3"/>
      <c r="O730" s="3"/>
      <c r="P730" s="3"/>
      <c r="Q730" s="3"/>
      <c r="R730" s="3"/>
      <c r="S730" s="3"/>
      <c r="T730" s="3"/>
      <c r="U730" s="3"/>
      <c r="V730" s="3"/>
      <c r="W730" s="3"/>
      <c r="X730" s="3"/>
      <c r="Y730" s="3"/>
      <c r="Z730" s="3"/>
    </row>
    <row r="731" ht="12.75" customHeight="1">
      <c r="A731" s="3"/>
      <c r="B731" s="3"/>
      <c r="C731" s="3"/>
      <c r="D731" s="109"/>
      <c r="E731" s="109"/>
      <c r="F731" s="3"/>
      <c r="G731" s="3"/>
      <c r="H731" s="109"/>
      <c r="I731" s="3"/>
      <c r="J731" s="109"/>
      <c r="K731" s="110"/>
      <c r="L731" s="3"/>
      <c r="M731" s="3"/>
      <c r="N731" s="3"/>
      <c r="O731" s="3"/>
      <c r="P731" s="3"/>
      <c r="Q731" s="3"/>
      <c r="R731" s="3"/>
      <c r="S731" s="3"/>
      <c r="T731" s="3"/>
      <c r="U731" s="3"/>
      <c r="V731" s="3"/>
      <c r="W731" s="3"/>
      <c r="X731" s="3"/>
      <c r="Y731" s="3"/>
      <c r="Z731" s="3"/>
    </row>
    <row r="732" ht="12.75" customHeight="1">
      <c r="A732" s="3"/>
      <c r="B732" s="3"/>
      <c r="C732" s="3"/>
      <c r="D732" s="109"/>
      <c r="E732" s="109"/>
      <c r="F732" s="3"/>
      <c r="G732" s="3"/>
      <c r="H732" s="109"/>
      <c r="I732" s="3"/>
      <c r="J732" s="109"/>
      <c r="K732" s="110"/>
      <c r="L732" s="3"/>
      <c r="M732" s="3"/>
      <c r="N732" s="3"/>
      <c r="O732" s="3"/>
      <c r="P732" s="3"/>
      <c r="Q732" s="3"/>
      <c r="R732" s="3"/>
      <c r="S732" s="3"/>
      <c r="T732" s="3"/>
      <c r="U732" s="3"/>
      <c r="V732" s="3"/>
      <c r="W732" s="3"/>
      <c r="X732" s="3"/>
      <c r="Y732" s="3"/>
      <c r="Z732" s="3"/>
    </row>
    <row r="733" ht="12.75" customHeight="1">
      <c r="A733" s="3"/>
      <c r="B733" s="3"/>
      <c r="C733" s="3"/>
      <c r="D733" s="109"/>
      <c r="E733" s="109"/>
      <c r="F733" s="3"/>
      <c r="G733" s="3"/>
      <c r="H733" s="109"/>
      <c r="I733" s="3"/>
      <c r="J733" s="109"/>
      <c r="K733" s="110"/>
      <c r="L733" s="3"/>
      <c r="M733" s="3"/>
      <c r="N733" s="3"/>
      <c r="O733" s="3"/>
      <c r="P733" s="3"/>
      <c r="Q733" s="3"/>
      <c r="R733" s="3"/>
      <c r="S733" s="3"/>
      <c r="T733" s="3"/>
      <c r="U733" s="3"/>
      <c r="V733" s="3"/>
      <c r="W733" s="3"/>
      <c r="X733" s="3"/>
      <c r="Y733" s="3"/>
      <c r="Z733" s="3"/>
    </row>
    <row r="734" ht="12.75" customHeight="1">
      <c r="A734" s="3"/>
      <c r="B734" s="3"/>
      <c r="C734" s="3"/>
      <c r="D734" s="109"/>
      <c r="E734" s="109"/>
      <c r="F734" s="3"/>
      <c r="G734" s="3"/>
      <c r="H734" s="109"/>
      <c r="I734" s="3"/>
      <c r="J734" s="109"/>
      <c r="K734" s="110"/>
      <c r="L734" s="3"/>
      <c r="M734" s="3"/>
      <c r="N734" s="3"/>
      <c r="O734" s="3"/>
      <c r="P734" s="3"/>
      <c r="Q734" s="3"/>
      <c r="R734" s="3"/>
      <c r="S734" s="3"/>
      <c r="T734" s="3"/>
      <c r="U734" s="3"/>
      <c r="V734" s="3"/>
      <c r="W734" s="3"/>
      <c r="X734" s="3"/>
      <c r="Y734" s="3"/>
      <c r="Z734" s="3"/>
    </row>
    <row r="735" ht="12.75" customHeight="1">
      <c r="A735" s="3"/>
      <c r="B735" s="3"/>
      <c r="C735" s="3"/>
      <c r="D735" s="109"/>
      <c r="E735" s="109"/>
      <c r="F735" s="3"/>
      <c r="G735" s="3"/>
      <c r="H735" s="109"/>
      <c r="I735" s="3"/>
      <c r="J735" s="109"/>
      <c r="K735" s="110"/>
      <c r="L735" s="3"/>
      <c r="M735" s="3"/>
      <c r="N735" s="3"/>
      <c r="O735" s="3"/>
      <c r="P735" s="3"/>
      <c r="Q735" s="3"/>
      <c r="R735" s="3"/>
      <c r="S735" s="3"/>
      <c r="T735" s="3"/>
      <c r="U735" s="3"/>
      <c r="V735" s="3"/>
      <c r="W735" s="3"/>
      <c r="X735" s="3"/>
      <c r="Y735" s="3"/>
      <c r="Z735" s="3"/>
    </row>
    <row r="736" ht="12.75" customHeight="1">
      <c r="A736" s="3"/>
      <c r="B736" s="3"/>
      <c r="C736" s="3"/>
      <c r="D736" s="109"/>
      <c r="E736" s="109"/>
      <c r="F736" s="3"/>
      <c r="G736" s="3"/>
      <c r="H736" s="109"/>
      <c r="I736" s="3"/>
      <c r="J736" s="109"/>
      <c r="K736" s="110"/>
      <c r="L736" s="3"/>
      <c r="M736" s="3"/>
      <c r="N736" s="3"/>
      <c r="O736" s="3"/>
      <c r="P736" s="3"/>
      <c r="Q736" s="3"/>
      <c r="R736" s="3"/>
      <c r="S736" s="3"/>
      <c r="T736" s="3"/>
      <c r="U736" s="3"/>
      <c r="V736" s="3"/>
      <c r="W736" s="3"/>
      <c r="X736" s="3"/>
      <c r="Y736" s="3"/>
      <c r="Z736" s="3"/>
    </row>
    <row r="737" ht="12.75" customHeight="1">
      <c r="A737" s="3"/>
      <c r="B737" s="3"/>
      <c r="C737" s="3"/>
      <c r="D737" s="109"/>
      <c r="E737" s="109"/>
      <c r="F737" s="3"/>
      <c r="G737" s="3"/>
      <c r="H737" s="109"/>
      <c r="I737" s="3"/>
      <c r="J737" s="109"/>
      <c r="K737" s="110"/>
      <c r="L737" s="3"/>
      <c r="M737" s="3"/>
      <c r="N737" s="3"/>
      <c r="O737" s="3"/>
      <c r="P737" s="3"/>
      <c r="Q737" s="3"/>
      <c r="R737" s="3"/>
      <c r="S737" s="3"/>
      <c r="T737" s="3"/>
      <c r="U737" s="3"/>
      <c r="V737" s="3"/>
      <c r="W737" s="3"/>
      <c r="X737" s="3"/>
      <c r="Y737" s="3"/>
      <c r="Z737" s="3"/>
    </row>
    <row r="738" ht="12.75" customHeight="1">
      <c r="A738" s="3"/>
      <c r="B738" s="3"/>
      <c r="C738" s="3"/>
      <c r="D738" s="109"/>
      <c r="E738" s="109"/>
      <c r="F738" s="3"/>
      <c r="G738" s="3"/>
      <c r="H738" s="109"/>
      <c r="I738" s="3"/>
      <c r="J738" s="109"/>
      <c r="K738" s="110"/>
      <c r="L738" s="3"/>
      <c r="M738" s="3"/>
      <c r="N738" s="3"/>
      <c r="O738" s="3"/>
      <c r="P738" s="3"/>
      <c r="Q738" s="3"/>
      <c r="R738" s="3"/>
      <c r="S738" s="3"/>
      <c r="T738" s="3"/>
      <c r="U738" s="3"/>
      <c r="V738" s="3"/>
      <c r="W738" s="3"/>
      <c r="X738" s="3"/>
      <c r="Y738" s="3"/>
      <c r="Z738" s="3"/>
    </row>
    <row r="739" ht="12.75" customHeight="1">
      <c r="A739" s="3"/>
      <c r="B739" s="3"/>
      <c r="C739" s="3"/>
      <c r="D739" s="109"/>
      <c r="E739" s="109"/>
      <c r="F739" s="3"/>
      <c r="G739" s="3"/>
      <c r="H739" s="109"/>
      <c r="I739" s="3"/>
      <c r="J739" s="109"/>
      <c r="K739" s="110"/>
      <c r="L739" s="3"/>
      <c r="M739" s="3"/>
      <c r="N739" s="3"/>
      <c r="O739" s="3"/>
      <c r="P739" s="3"/>
      <c r="Q739" s="3"/>
      <c r="R739" s="3"/>
      <c r="S739" s="3"/>
      <c r="T739" s="3"/>
      <c r="U739" s="3"/>
      <c r="V739" s="3"/>
      <c r="W739" s="3"/>
      <c r="X739" s="3"/>
      <c r="Y739" s="3"/>
      <c r="Z739" s="3"/>
    </row>
    <row r="740" ht="12.75" customHeight="1">
      <c r="A740" s="3"/>
      <c r="B740" s="3"/>
      <c r="C740" s="3"/>
      <c r="D740" s="109"/>
      <c r="E740" s="109"/>
      <c r="F740" s="3"/>
      <c r="G740" s="3"/>
      <c r="H740" s="109"/>
      <c r="I740" s="3"/>
      <c r="J740" s="109"/>
      <c r="K740" s="110"/>
      <c r="L740" s="3"/>
      <c r="M740" s="3"/>
      <c r="N740" s="3"/>
      <c r="O740" s="3"/>
      <c r="P740" s="3"/>
      <c r="Q740" s="3"/>
      <c r="R740" s="3"/>
      <c r="S740" s="3"/>
      <c r="T740" s="3"/>
      <c r="U740" s="3"/>
      <c r="V740" s="3"/>
      <c r="W740" s="3"/>
      <c r="X740" s="3"/>
      <c r="Y740" s="3"/>
      <c r="Z740" s="3"/>
    </row>
    <row r="741" ht="12.75" customHeight="1">
      <c r="A741" s="3"/>
      <c r="B741" s="3"/>
      <c r="C741" s="3"/>
      <c r="D741" s="109"/>
      <c r="E741" s="109"/>
      <c r="F741" s="3"/>
      <c r="G741" s="3"/>
      <c r="H741" s="109"/>
      <c r="I741" s="3"/>
      <c r="J741" s="109"/>
      <c r="K741" s="110"/>
      <c r="L741" s="3"/>
      <c r="M741" s="3"/>
      <c r="N741" s="3"/>
      <c r="O741" s="3"/>
      <c r="P741" s="3"/>
      <c r="Q741" s="3"/>
      <c r="R741" s="3"/>
      <c r="S741" s="3"/>
      <c r="T741" s="3"/>
      <c r="U741" s="3"/>
      <c r="V741" s="3"/>
      <c r="W741" s="3"/>
      <c r="X741" s="3"/>
      <c r="Y741" s="3"/>
      <c r="Z741" s="3"/>
    </row>
    <row r="742" ht="12.75" customHeight="1">
      <c r="A742" s="3"/>
      <c r="B742" s="3"/>
      <c r="C742" s="3"/>
      <c r="D742" s="109"/>
      <c r="E742" s="109"/>
      <c r="F742" s="3"/>
      <c r="G742" s="3"/>
      <c r="H742" s="109"/>
      <c r="I742" s="3"/>
      <c r="J742" s="109"/>
      <c r="K742" s="110"/>
      <c r="L742" s="3"/>
      <c r="M742" s="3"/>
      <c r="N742" s="3"/>
      <c r="O742" s="3"/>
      <c r="P742" s="3"/>
      <c r="Q742" s="3"/>
      <c r="R742" s="3"/>
      <c r="S742" s="3"/>
      <c r="T742" s="3"/>
      <c r="U742" s="3"/>
      <c r="V742" s="3"/>
      <c r="W742" s="3"/>
      <c r="X742" s="3"/>
      <c r="Y742" s="3"/>
      <c r="Z742" s="3"/>
    </row>
    <row r="743" ht="12.75" customHeight="1">
      <c r="A743" s="3"/>
      <c r="B743" s="3"/>
      <c r="C743" s="3"/>
      <c r="D743" s="109"/>
      <c r="E743" s="109"/>
      <c r="F743" s="3"/>
      <c r="G743" s="3"/>
      <c r="H743" s="109"/>
      <c r="I743" s="3"/>
      <c r="J743" s="109"/>
      <c r="K743" s="110"/>
      <c r="L743" s="3"/>
      <c r="M743" s="3"/>
      <c r="N743" s="3"/>
      <c r="O743" s="3"/>
      <c r="P743" s="3"/>
      <c r="Q743" s="3"/>
      <c r="R743" s="3"/>
      <c r="S743" s="3"/>
      <c r="T743" s="3"/>
      <c r="U743" s="3"/>
      <c r="V743" s="3"/>
      <c r="W743" s="3"/>
      <c r="X743" s="3"/>
      <c r="Y743" s="3"/>
      <c r="Z743" s="3"/>
    </row>
    <row r="744" ht="12.75" customHeight="1">
      <c r="A744" s="3"/>
      <c r="B744" s="3"/>
      <c r="C744" s="3"/>
      <c r="D744" s="109"/>
      <c r="E744" s="109"/>
      <c r="F744" s="3"/>
      <c r="G744" s="3"/>
      <c r="H744" s="109"/>
      <c r="I744" s="3"/>
      <c r="J744" s="109"/>
      <c r="K744" s="110"/>
      <c r="L744" s="3"/>
      <c r="M744" s="3"/>
      <c r="N744" s="3"/>
      <c r="O744" s="3"/>
      <c r="P744" s="3"/>
      <c r="Q744" s="3"/>
      <c r="R744" s="3"/>
      <c r="S744" s="3"/>
      <c r="T744" s="3"/>
      <c r="U744" s="3"/>
      <c r="V744" s="3"/>
      <c r="W744" s="3"/>
      <c r="X744" s="3"/>
      <c r="Y744" s="3"/>
      <c r="Z744" s="3"/>
    </row>
    <row r="745" ht="12.75" customHeight="1">
      <c r="A745" s="3"/>
      <c r="B745" s="3"/>
      <c r="C745" s="3"/>
      <c r="D745" s="109"/>
      <c r="E745" s="109"/>
      <c r="F745" s="3"/>
      <c r="G745" s="3"/>
      <c r="H745" s="109"/>
      <c r="I745" s="3"/>
      <c r="J745" s="109"/>
      <c r="K745" s="110"/>
      <c r="L745" s="3"/>
      <c r="M745" s="3"/>
      <c r="N745" s="3"/>
      <c r="O745" s="3"/>
      <c r="P745" s="3"/>
      <c r="Q745" s="3"/>
      <c r="R745" s="3"/>
      <c r="S745" s="3"/>
      <c r="T745" s="3"/>
      <c r="U745" s="3"/>
      <c r="V745" s="3"/>
      <c r="W745" s="3"/>
      <c r="X745" s="3"/>
      <c r="Y745" s="3"/>
      <c r="Z745" s="3"/>
    </row>
    <row r="746" ht="12.75" customHeight="1">
      <c r="A746" s="3"/>
      <c r="B746" s="3"/>
      <c r="C746" s="3"/>
      <c r="D746" s="109"/>
      <c r="E746" s="109"/>
      <c r="F746" s="3"/>
      <c r="G746" s="3"/>
      <c r="H746" s="109"/>
      <c r="I746" s="3"/>
      <c r="J746" s="109"/>
      <c r="K746" s="110"/>
      <c r="L746" s="3"/>
      <c r="M746" s="3"/>
      <c r="N746" s="3"/>
      <c r="O746" s="3"/>
      <c r="P746" s="3"/>
      <c r="Q746" s="3"/>
      <c r="R746" s="3"/>
      <c r="S746" s="3"/>
      <c r="T746" s="3"/>
      <c r="U746" s="3"/>
      <c r="V746" s="3"/>
      <c r="W746" s="3"/>
      <c r="X746" s="3"/>
      <c r="Y746" s="3"/>
      <c r="Z746" s="3"/>
    </row>
    <row r="747" ht="12.75" customHeight="1">
      <c r="A747" s="3"/>
      <c r="B747" s="3"/>
      <c r="C747" s="3"/>
      <c r="D747" s="109"/>
      <c r="E747" s="109"/>
      <c r="F747" s="3"/>
      <c r="G747" s="3"/>
      <c r="H747" s="109"/>
      <c r="I747" s="3"/>
      <c r="J747" s="109"/>
      <c r="K747" s="110"/>
      <c r="L747" s="3"/>
      <c r="M747" s="3"/>
      <c r="N747" s="3"/>
      <c r="O747" s="3"/>
      <c r="P747" s="3"/>
      <c r="Q747" s="3"/>
      <c r="R747" s="3"/>
      <c r="S747" s="3"/>
      <c r="T747" s="3"/>
      <c r="U747" s="3"/>
      <c r="V747" s="3"/>
      <c r="W747" s="3"/>
      <c r="X747" s="3"/>
      <c r="Y747" s="3"/>
      <c r="Z747" s="3"/>
    </row>
    <row r="748" ht="12.75" customHeight="1">
      <c r="A748" s="3"/>
      <c r="B748" s="3"/>
      <c r="C748" s="3"/>
      <c r="D748" s="109"/>
      <c r="E748" s="109"/>
      <c r="F748" s="3"/>
      <c r="G748" s="3"/>
      <c r="H748" s="109"/>
      <c r="I748" s="3"/>
      <c r="J748" s="109"/>
      <c r="K748" s="110"/>
      <c r="L748" s="3"/>
      <c r="M748" s="3"/>
      <c r="N748" s="3"/>
      <c r="O748" s="3"/>
      <c r="P748" s="3"/>
      <c r="Q748" s="3"/>
      <c r="R748" s="3"/>
      <c r="S748" s="3"/>
      <c r="T748" s="3"/>
      <c r="U748" s="3"/>
      <c r="V748" s="3"/>
      <c r="W748" s="3"/>
      <c r="X748" s="3"/>
      <c r="Y748" s="3"/>
      <c r="Z748" s="3"/>
    </row>
    <row r="749" ht="12.75" customHeight="1">
      <c r="A749" s="3"/>
      <c r="B749" s="3"/>
      <c r="C749" s="3"/>
      <c r="D749" s="109"/>
      <c r="E749" s="109"/>
      <c r="F749" s="3"/>
      <c r="G749" s="3"/>
      <c r="H749" s="109"/>
      <c r="I749" s="3"/>
      <c r="J749" s="109"/>
      <c r="K749" s="110"/>
      <c r="L749" s="3"/>
      <c r="M749" s="3"/>
      <c r="N749" s="3"/>
      <c r="O749" s="3"/>
      <c r="P749" s="3"/>
      <c r="Q749" s="3"/>
      <c r="R749" s="3"/>
      <c r="S749" s="3"/>
      <c r="T749" s="3"/>
      <c r="U749" s="3"/>
      <c r="V749" s="3"/>
      <c r="W749" s="3"/>
      <c r="X749" s="3"/>
      <c r="Y749" s="3"/>
      <c r="Z749" s="3"/>
    </row>
    <row r="750" ht="12.75" customHeight="1">
      <c r="A750" s="3"/>
      <c r="B750" s="3"/>
      <c r="C750" s="3"/>
      <c r="D750" s="109"/>
      <c r="E750" s="109"/>
      <c r="F750" s="3"/>
      <c r="G750" s="3"/>
      <c r="H750" s="109"/>
      <c r="I750" s="3"/>
      <c r="J750" s="109"/>
      <c r="K750" s="110"/>
      <c r="L750" s="3"/>
      <c r="M750" s="3"/>
      <c r="N750" s="3"/>
      <c r="O750" s="3"/>
      <c r="P750" s="3"/>
      <c r="Q750" s="3"/>
      <c r="R750" s="3"/>
      <c r="S750" s="3"/>
      <c r="T750" s="3"/>
      <c r="U750" s="3"/>
      <c r="V750" s="3"/>
      <c r="W750" s="3"/>
      <c r="X750" s="3"/>
      <c r="Y750" s="3"/>
      <c r="Z750" s="3"/>
    </row>
    <row r="751" ht="12.75" customHeight="1">
      <c r="A751" s="3"/>
      <c r="B751" s="3"/>
      <c r="C751" s="3"/>
      <c r="D751" s="109"/>
      <c r="E751" s="109"/>
      <c r="F751" s="3"/>
      <c r="G751" s="3"/>
      <c r="H751" s="109"/>
      <c r="I751" s="3"/>
      <c r="J751" s="109"/>
      <c r="K751" s="110"/>
      <c r="L751" s="3"/>
      <c r="M751" s="3"/>
      <c r="N751" s="3"/>
      <c r="O751" s="3"/>
      <c r="P751" s="3"/>
      <c r="Q751" s="3"/>
      <c r="R751" s="3"/>
      <c r="S751" s="3"/>
      <c r="T751" s="3"/>
      <c r="U751" s="3"/>
      <c r="V751" s="3"/>
      <c r="W751" s="3"/>
      <c r="X751" s="3"/>
      <c r="Y751" s="3"/>
      <c r="Z751" s="3"/>
    </row>
    <row r="752" ht="12.75" customHeight="1">
      <c r="A752" s="3"/>
      <c r="B752" s="3"/>
      <c r="C752" s="3"/>
      <c r="D752" s="109"/>
      <c r="E752" s="109"/>
      <c r="F752" s="3"/>
      <c r="G752" s="3"/>
      <c r="H752" s="109"/>
      <c r="I752" s="3"/>
      <c r="J752" s="109"/>
      <c r="K752" s="110"/>
      <c r="L752" s="3"/>
      <c r="M752" s="3"/>
      <c r="N752" s="3"/>
      <c r="O752" s="3"/>
      <c r="P752" s="3"/>
      <c r="Q752" s="3"/>
      <c r="R752" s="3"/>
      <c r="S752" s="3"/>
      <c r="T752" s="3"/>
      <c r="U752" s="3"/>
      <c r="V752" s="3"/>
      <c r="W752" s="3"/>
      <c r="X752" s="3"/>
      <c r="Y752" s="3"/>
      <c r="Z752" s="3"/>
    </row>
    <row r="753" ht="12.75" customHeight="1">
      <c r="A753" s="3"/>
      <c r="B753" s="3"/>
      <c r="C753" s="3"/>
      <c r="D753" s="109"/>
      <c r="E753" s="109"/>
      <c r="F753" s="3"/>
      <c r="G753" s="3"/>
      <c r="H753" s="109"/>
      <c r="I753" s="3"/>
      <c r="J753" s="109"/>
      <c r="K753" s="110"/>
      <c r="L753" s="3"/>
      <c r="M753" s="3"/>
      <c r="N753" s="3"/>
      <c r="O753" s="3"/>
      <c r="P753" s="3"/>
      <c r="Q753" s="3"/>
      <c r="R753" s="3"/>
      <c r="S753" s="3"/>
      <c r="T753" s="3"/>
      <c r="U753" s="3"/>
      <c r="V753" s="3"/>
      <c r="W753" s="3"/>
      <c r="X753" s="3"/>
      <c r="Y753" s="3"/>
      <c r="Z753" s="3"/>
    </row>
    <row r="754" ht="12.75" customHeight="1">
      <c r="A754" s="3"/>
      <c r="B754" s="3"/>
      <c r="C754" s="3"/>
      <c r="D754" s="109"/>
      <c r="E754" s="109"/>
      <c r="F754" s="3"/>
      <c r="G754" s="3"/>
      <c r="H754" s="109"/>
      <c r="I754" s="3"/>
      <c r="J754" s="109"/>
      <c r="K754" s="110"/>
      <c r="L754" s="3"/>
      <c r="M754" s="3"/>
      <c r="N754" s="3"/>
      <c r="O754" s="3"/>
      <c r="P754" s="3"/>
      <c r="Q754" s="3"/>
      <c r="R754" s="3"/>
      <c r="S754" s="3"/>
      <c r="T754" s="3"/>
      <c r="U754" s="3"/>
      <c r="V754" s="3"/>
      <c r="W754" s="3"/>
      <c r="X754" s="3"/>
      <c r="Y754" s="3"/>
      <c r="Z754" s="3"/>
    </row>
    <row r="755" ht="12.75" customHeight="1">
      <c r="A755" s="3"/>
      <c r="B755" s="3"/>
      <c r="C755" s="3"/>
      <c r="D755" s="109"/>
      <c r="E755" s="109"/>
      <c r="F755" s="3"/>
      <c r="G755" s="3"/>
      <c r="H755" s="109"/>
      <c r="I755" s="3"/>
      <c r="J755" s="109"/>
      <c r="K755" s="110"/>
      <c r="L755" s="3"/>
      <c r="M755" s="3"/>
      <c r="N755" s="3"/>
      <c r="O755" s="3"/>
      <c r="P755" s="3"/>
      <c r="Q755" s="3"/>
      <c r="R755" s="3"/>
      <c r="S755" s="3"/>
      <c r="T755" s="3"/>
      <c r="U755" s="3"/>
      <c r="V755" s="3"/>
      <c r="W755" s="3"/>
      <c r="X755" s="3"/>
      <c r="Y755" s="3"/>
      <c r="Z755" s="3"/>
    </row>
    <row r="756" ht="12.75" customHeight="1">
      <c r="A756" s="3"/>
      <c r="B756" s="3"/>
      <c r="C756" s="3"/>
      <c r="D756" s="109"/>
      <c r="E756" s="109"/>
      <c r="F756" s="3"/>
      <c r="G756" s="3"/>
      <c r="H756" s="109"/>
      <c r="I756" s="3"/>
      <c r="J756" s="109"/>
      <c r="K756" s="110"/>
      <c r="L756" s="3"/>
      <c r="M756" s="3"/>
      <c r="N756" s="3"/>
      <c r="O756" s="3"/>
      <c r="P756" s="3"/>
      <c r="Q756" s="3"/>
      <c r="R756" s="3"/>
      <c r="S756" s="3"/>
      <c r="T756" s="3"/>
      <c r="U756" s="3"/>
      <c r="V756" s="3"/>
      <c r="W756" s="3"/>
      <c r="X756" s="3"/>
      <c r="Y756" s="3"/>
      <c r="Z756" s="3"/>
    </row>
    <row r="757" ht="12.75" customHeight="1">
      <c r="A757" s="3"/>
      <c r="B757" s="3"/>
      <c r="C757" s="3"/>
      <c r="D757" s="109"/>
      <c r="E757" s="109"/>
      <c r="F757" s="3"/>
      <c r="G757" s="3"/>
      <c r="H757" s="109"/>
      <c r="I757" s="3"/>
      <c r="J757" s="109"/>
      <c r="K757" s="110"/>
      <c r="L757" s="3"/>
      <c r="M757" s="3"/>
      <c r="N757" s="3"/>
      <c r="O757" s="3"/>
      <c r="P757" s="3"/>
      <c r="Q757" s="3"/>
      <c r="R757" s="3"/>
      <c r="S757" s="3"/>
      <c r="T757" s="3"/>
      <c r="U757" s="3"/>
      <c r="V757" s="3"/>
      <c r="W757" s="3"/>
      <c r="X757" s="3"/>
      <c r="Y757" s="3"/>
      <c r="Z757" s="3"/>
    </row>
    <row r="758" ht="12.75" customHeight="1">
      <c r="A758" s="3"/>
      <c r="B758" s="3"/>
      <c r="C758" s="3"/>
      <c r="D758" s="109"/>
      <c r="E758" s="109"/>
      <c r="F758" s="3"/>
      <c r="G758" s="3"/>
      <c r="H758" s="109"/>
      <c r="I758" s="3"/>
      <c r="J758" s="109"/>
      <c r="K758" s="110"/>
      <c r="L758" s="3"/>
      <c r="M758" s="3"/>
      <c r="N758" s="3"/>
      <c r="O758" s="3"/>
      <c r="P758" s="3"/>
      <c r="Q758" s="3"/>
      <c r="R758" s="3"/>
      <c r="S758" s="3"/>
      <c r="T758" s="3"/>
      <c r="U758" s="3"/>
      <c r="V758" s="3"/>
      <c r="W758" s="3"/>
      <c r="X758" s="3"/>
      <c r="Y758" s="3"/>
      <c r="Z758" s="3"/>
    </row>
    <row r="759" ht="12.75" customHeight="1">
      <c r="A759" s="3"/>
      <c r="B759" s="3"/>
      <c r="C759" s="3"/>
      <c r="D759" s="109"/>
      <c r="E759" s="109"/>
      <c r="F759" s="3"/>
      <c r="G759" s="3"/>
      <c r="H759" s="109"/>
      <c r="I759" s="3"/>
      <c r="J759" s="109"/>
      <c r="K759" s="110"/>
      <c r="L759" s="3"/>
      <c r="M759" s="3"/>
      <c r="N759" s="3"/>
      <c r="O759" s="3"/>
      <c r="P759" s="3"/>
      <c r="Q759" s="3"/>
      <c r="R759" s="3"/>
      <c r="S759" s="3"/>
      <c r="T759" s="3"/>
      <c r="U759" s="3"/>
      <c r="V759" s="3"/>
      <c r="W759" s="3"/>
      <c r="X759" s="3"/>
      <c r="Y759" s="3"/>
      <c r="Z759" s="3"/>
    </row>
    <row r="760" ht="12.75" customHeight="1">
      <c r="A760" s="3"/>
      <c r="B760" s="3"/>
      <c r="C760" s="3"/>
      <c r="D760" s="109"/>
      <c r="E760" s="109"/>
      <c r="F760" s="3"/>
      <c r="G760" s="3"/>
      <c r="H760" s="109"/>
      <c r="I760" s="3"/>
      <c r="J760" s="109"/>
      <c r="K760" s="110"/>
      <c r="L760" s="3"/>
      <c r="M760" s="3"/>
      <c r="N760" s="3"/>
      <c r="O760" s="3"/>
      <c r="P760" s="3"/>
      <c r="Q760" s="3"/>
      <c r="R760" s="3"/>
      <c r="S760" s="3"/>
      <c r="T760" s="3"/>
      <c r="U760" s="3"/>
      <c r="V760" s="3"/>
      <c r="W760" s="3"/>
      <c r="X760" s="3"/>
      <c r="Y760" s="3"/>
      <c r="Z760" s="3"/>
    </row>
    <row r="761" ht="12.75" customHeight="1">
      <c r="A761" s="3"/>
      <c r="B761" s="3"/>
      <c r="C761" s="3"/>
      <c r="D761" s="109"/>
      <c r="E761" s="109"/>
      <c r="F761" s="3"/>
      <c r="G761" s="3"/>
      <c r="H761" s="109"/>
      <c r="I761" s="3"/>
      <c r="J761" s="109"/>
      <c r="K761" s="110"/>
      <c r="L761" s="3"/>
      <c r="M761" s="3"/>
      <c r="N761" s="3"/>
      <c r="O761" s="3"/>
      <c r="P761" s="3"/>
      <c r="Q761" s="3"/>
      <c r="R761" s="3"/>
      <c r="S761" s="3"/>
      <c r="T761" s="3"/>
      <c r="U761" s="3"/>
      <c r="V761" s="3"/>
      <c r="W761" s="3"/>
      <c r="X761" s="3"/>
      <c r="Y761" s="3"/>
      <c r="Z761" s="3"/>
    </row>
    <row r="762" ht="12.75" customHeight="1">
      <c r="A762" s="3"/>
      <c r="B762" s="3"/>
      <c r="C762" s="3"/>
      <c r="D762" s="109"/>
      <c r="E762" s="109"/>
      <c r="F762" s="3"/>
      <c r="G762" s="3"/>
      <c r="H762" s="109"/>
      <c r="I762" s="3"/>
      <c r="J762" s="109"/>
      <c r="K762" s="110"/>
      <c r="L762" s="3"/>
      <c r="M762" s="3"/>
      <c r="N762" s="3"/>
      <c r="O762" s="3"/>
      <c r="P762" s="3"/>
      <c r="Q762" s="3"/>
      <c r="R762" s="3"/>
      <c r="S762" s="3"/>
      <c r="T762" s="3"/>
      <c r="U762" s="3"/>
      <c r="V762" s="3"/>
      <c r="W762" s="3"/>
      <c r="X762" s="3"/>
      <c r="Y762" s="3"/>
      <c r="Z762" s="3"/>
    </row>
    <row r="763" ht="12.75" customHeight="1">
      <c r="A763" s="3"/>
      <c r="B763" s="3"/>
      <c r="C763" s="3"/>
      <c r="D763" s="109"/>
      <c r="E763" s="109"/>
      <c r="F763" s="3"/>
      <c r="G763" s="3"/>
      <c r="H763" s="109"/>
      <c r="I763" s="3"/>
      <c r="J763" s="109"/>
      <c r="K763" s="110"/>
      <c r="L763" s="3"/>
      <c r="M763" s="3"/>
      <c r="N763" s="3"/>
      <c r="O763" s="3"/>
      <c r="P763" s="3"/>
      <c r="Q763" s="3"/>
      <c r="R763" s="3"/>
      <c r="S763" s="3"/>
      <c r="T763" s="3"/>
      <c r="U763" s="3"/>
      <c r="V763" s="3"/>
      <c r="W763" s="3"/>
      <c r="X763" s="3"/>
      <c r="Y763" s="3"/>
      <c r="Z763" s="3"/>
    </row>
    <row r="764" ht="12.75" customHeight="1">
      <c r="A764" s="3"/>
      <c r="B764" s="3"/>
      <c r="C764" s="3"/>
      <c r="D764" s="109"/>
      <c r="E764" s="109"/>
      <c r="F764" s="3"/>
      <c r="G764" s="3"/>
      <c r="H764" s="109"/>
      <c r="I764" s="3"/>
      <c r="J764" s="109"/>
      <c r="K764" s="110"/>
      <c r="L764" s="3"/>
      <c r="M764" s="3"/>
      <c r="N764" s="3"/>
      <c r="O764" s="3"/>
      <c r="P764" s="3"/>
      <c r="Q764" s="3"/>
      <c r="R764" s="3"/>
      <c r="S764" s="3"/>
      <c r="T764" s="3"/>
      <c r="U764" s="3"/>
      <c r="V764" s="3"/>
      <c r="W764" s="3"/>
      <c r="X764" s="3"/>
      <c r="Y764" s="3"/>
      <c r="Z764" s="3"/>
    </row>
    <row r="765" ht="12.75" customHeight="1">
      <c r="A765" s="3"/>
      <c r="B765" s="3"/>
      <c r="C765" s="3"/>
      <c r="D765" s="109"/>
      <c r="E765" s="109"/>
      <c r="F765" s="3"/>
      <c r="G765" s="3"/>
      <c r="H765" s="109"/>
      <c r="I765" s="3"/>
      <c r="J765" s="109"/>
      <c r="K765" s="110"/>
      <c r="L765" s="3"/>
      <c r="M765" s="3"/>
      <c r="N765" s="3"/>
      <c r="O765" s="3"/>
      <c r="P765" s="3"/>
      <c r="Q765" s="3"/>
      <c r="R765" s="3"/>
      <c r="S765" s="3"/>
      <c r="T765" s="3"/>
      <c r="U765" s="3"/>
      <c r="V765" s="3"/>
      <c r="W765" s="3"/>
      <c r="X765" s="3"/>
      <c r="Y765" s="3"/>
      <c r="Z765" s="3"/>
    </row>
    <row r="766" ht="12.75" customHeight="1">
      <c r="A766" s="3"/>
      <c r="B766" s="3"/>
      <c r="C766" s="3"/>
      <c r="D766" s="109"/>
      <c r="E766" s="109"/>
      <c r="F766" s="3"/>
      <c r="G766" s="3"/>
      <c r="H766" s="109"/>
      <c r="I766" s="3"/>
      <c r="J766" s="109"/>
      <c r="K766" s="110"/>
      <c r="L766" s="3"/>
      <c r="M766" s="3"/>
      <c r="N766" s="3"/>
      <c r="O766" s="3"/>
      <c r="P766" s="3"/>
      <c r="Q766" s="3"/>
      <c r="R766" s="3"/>
      <c r="S766" s="3"/>
      <c r="T766" s="3"/>
      <c r="U766" s="3"/>
      <c r="V766" s="3"/>
      <c r="W766" s="3"/>
      <c r="X766" s="3"/>
      <c r="Y766" s="3"/>
      <c r="Z766" s="3"/>
    </row>
    <row r="767" ht="12.75" customHeight="1">
      <c r="A767" s="3"/>
      <c r="B767" s="3"/>
      <c r="C767" s="3"/>
      <c r="D767" s="109"/>
      <c r="E767" s="109"/>
      <c r="F767" s="3"/>
      <c r="G767" s="3"/>
      <c r="H767" s="109"/>
      <c r="I767" s="3"/>
      <c r="J767" s="109"/>
      <c r="K767" s="110"/>
      <c r="L767" s="3"/>
      <c r="M767" s="3"/>
      <c r="N767" s="3"/>
      <c r="O767" s="3"/>
      <c r="P767" s="3"/>
      <c r="Q767" s="3"/>
      <c r="R767" s="3"/>
      <c r="S767" s="3"/>
      <c r="T767" s="3"/>
      <c r="U767" s="3"/>
      <c r="V767" s="3"/>
      <c r="W767" s="3"/>
      <c r="X767" s="3"/>
      <c r="Y767" s="3"/>
      <c r="Z767" s="3"/>
    </row>
    <row r="768" ht="12.75" customHeight="1">
      <c r="A768" s="3"/>
      <c r="B768" s="3"/>
      <c r="C768" s="3"/>
      <c r="D768" s="109"/>
      <c r="E768" s="109"/>
      <c r="F768" s="3"/>
      <c r="G768" s="3"/>
      <c r="H768" s="109"/>
      <c r="I768" s="3"/>
      <c r="J768" s="109"/>
      <c r="K768" s="110"/>
      <c r="L768" s="3"/>
      <c r="M768" s="3"/>
      <c r="N768" s="3"/>
      <c r="O768" s="3"/>
      <c r="P768" s="3"/>
      <c r="Q768" s="3"/>
      <c r="R768" s="3"/>
      <c r="S768" s="3"/>
      <c r="T768" s="3"/>
      <c r="U768" s="3"/>
      <c r="V768" s="3"/>
      <c r="W768" s="3"/>
      <c r="X768" s="3"/>
      <c r="Y768" s="3"/>
      <c r="Z768" s="3"/>
    </row>
    <row r="769" ht="12.75" customHeight="1">
      <c r="A769" s="3"/>
      <c r="B769" s="3"/>
      <c r="C769" s="3"/>
      <c r="D769" s="109"/>
      <c r="E769" s="109"/>
      <c r="F769" s="3"/>
      <c r="G769" s="3"/>
      <c r="H769" s="109"/>
      <c r="I769" s="3"/>
      <c r="J769" s="109"/>
      <c r="K769" s="110"/>
      <c r="L769" s="3"/>
      <c r="M769" s="3"/>
      <c r="N769" s="3"/>
      <c r="O769" s="3"/>
      <c r="P769" s="3"/>
      <c r="Q769" s="3"/>
      <c r="R769" s="3"/>
      <c r="S769" s="3"/>
      <c r="T769" s="3"/>
      <c r="U769" s="3"/>
      <c r="V769" s="3"/>
      <c r="W769" s="3"/>
      <c r="X769" s="3"/>
      <c r="Y769" s="3"/>
      <c r="Z769" s="3"/>
    </row>
    <row r="770" ht="12.75" customHeight="1">
      <c r="A770" s="3"/>
      <c r="B770" s="3"/>
      <c r="C770" s="3"/>
      <c r="D770" s="109"/>
      <c r="E770" s="109"/>
      <c r="F770" s="3"/>
      <c r="G770" s="3"/>
      <c r="H770" s="109"/>
      <c r="I770" s="3"/>
      <c r="J770" s="109"/>
      <c r="K770" s="110"/>
      <c r="L770" s="3"/>
      <c r="M770" s="3"/>
      <c r="N770" s="3"/>
      <c r="O770" s="3"/>
      <c r="P770" s="3"/>
      <c r="Q770" s="3"/>
      <c r="R770" s="3"/>
      <c r="S770" s="3"/>
      <c r="T770" s="3"/>
      <c r="U770" s="3"/>
      <c r="V770" s="3"/>
      <c r="W770" s="3"/>
      <c r="X770" s="3"/>
      <c r="Y770" s="3"/>
      <c r="Z770" s="3"/>
    </row>
    <row r="771" ht="12.75" customHeight="1">
      <c r="A771" s="3"/>
      <c r="B771" s="3"/>
      <c r="C771" s="3"/>
      <c r="D771" s="109"/>
      <c r="E771" s="109"/>
      <c r="F771" s="3"/>
      <c r="G771" s="3"/>
      <c r="H771" s="109"/>
      <c r="I771" s="3"/>
      <c r="J771" s="109"/>
      <c r="K771" s="110"/>
      <c r="L771" s="3"/>
      <c r="M771" s="3"/>
      <c r="N771" s="3"/>
      <c r="O771" s="3"/>
      <c r="P771" s="3"/>
      <c r="Q771" s="3"/>
      <c r="R771" s="3"/>
      <c r="S771" s="3"/>
      <c r="T771" s="3"/>
      <c r="U771" s="3"/>
      <c r="V771" s="3"/>
      <c r="W771" s="3"/>
      <c r="X771" s="3"/>
      <c r="Y771" s="3"/>
      <c r="Z771" s="3"/>
    </row>
    <row r="772" ht="12.75" customHeight="1">
      <c r="A772" s="3"/>
      <c r="B772" s="3"/>
      <c r="C772" s="3"/>
      <c r="D772" s="109"/>
      <c r="E772" s="109"/>
      <c r="F772" s="3"/>
      <c r="G772" s="3"/>
      <c r="H772" s="109"/>
      <c r="I772" s="3"/>
      <c r="J772" s="109"/>
      <c r="K772" s="110"/>
      <c r="L772" s="3"/>
      <c r="M772" s="3"/>
      <c r="N772" s="3"/>
      <c r="O772" s="3"/>
      <c r="P772" s="3"/>
      <c r="Q772" s="3"/>
      <c r="R772" s="3"/>
      <c r="S772" s="3"/>
      <c r="T772" s="3"/>
      <c r="U772" s="3"/>
      <c r="V772" s="3"/>
      <c r="W772" s="3"/>
      <c r="X772" s="3"/>
      <c r="Y772" s="3"/>
      <c r="Z772" s="3"/>
    </row>
    <row r="773" ht="12.75" customHeight="1">
      <c r="A773" s="3"/>
      <c r="B773" s="3"/>
      <c r="C773" s="3"/>
      <c r="D773" s="109"/>
      <c r="E773" s="109"/>
      <c r="F773" s="3"/>
      <c r="G773" s="3"/>
      <c r="H773" s="109"/>
      <c r="I773" s="3"/>
      <c r="J773" s="109"/>
      <c r="K773" s="110"/>
      <c r="L773" s="3"/>
      <c r="M773" s="3"/>
      <c r="N773" s="3"/>
      <c r="O773" s="3"/>
      <c r="P773" s="3"/>
      <c r="Q773" s="3"/>
      <c r="R773" s="3"/>
      <c r="S773" s="3"/>
      <c r="T773" s="3"/>
      <c r="U773" s="3"/>
      <c r="V773" s="3"/>
      <c r="W773" s="3"/>
      <c r="X773" s="3"/>
      <c r="Y773" s="3"/>
      <c r="Z773" s="3"/>
    </row>
    <row r="774" ht="12.75" customHeight="1">
      <c r="A774" s="3"/>
      <c r="B774" s="3"/>
      <c r="C774" s="3"/>
      <c r="D774" s="109"/>
      <c r="E774" s="109"/>
      <c r="F774" s="3"/>
      <c r="G774" s="3"/>
      <c r="H774" s="109"/>
      <c r="I774" s="3"/>
      <c r="J774" s="109"/>
      <c r="K774" s="110"/>
      <c r="L774" s="3"/>
      <c r="M774" s="3"/>
      <c r="N774" s="3"/>
      <c r="O774" s="3"/>
      <c r="P774" s="3"/>
      <c r="Q774" s="3"/>
      <c r="R774" s="3"/>
      <c r="S774" s="3"/>
      <c r="T774" s="3"/>
      <c r="U774" s="3"/>
      <c r="V774" s="3"/>
      <c r="W774" s="3"/>
      <c r="X774" s="3"/>
      <c r="Y774" s="3"/>
      <c r="Z774" s="3"/>
    </row>
    <row r="775" ht="12.75" customHeight="1">
      <c r="A775" s="3"/>
      <c r="B775" s="3"/>
      <c r="C775" s="3"/>
      <c r="D775" s="109"/>
      <c r="E775" s="109"/>
      <c r="F775" s="3"/>
      <c r="G775" s="3"/>
      <c r="H775" s="109"/>
      <c r="I775" s="3"/>
      <c r="J775" s="109"/>
      <c r="K775" s="110"/>
      <c r="L775" s="3"/>
      <c r="M775" s="3"/>
      <c r="N775" s="3"/>
      <c r="O775" s="3"/>
      <c r="P775" s="3"/>
      <c r="Q775" s="3"/>
      <c r="R775" s="3"/>
      <c r="S775" s="3"/>
      <c r="T775" s="3"/>
      <c r="U775" s="3"/>
      <c r="V775" s="3"/>
      <c r="W775" s="3"/>
      <c r="X775" s="3"/>
      <c r="Y775" s="3"/>
      <c r="Z775" s="3"/>
    </row>
    <row r="776" ht="12.75" customHeight="1">
      <c r="A776" s="3"/>
      <c r="B776" s="3"/>
      <c r="C776" s="3"/>
      <c r="D776" s="109"/>
      <c r="E776" s="109"/>
      <c r="F776" s="3"/>
      <c r="G776" s="3"/>
      <c r="H776" s="109"/>
      <c r="I776" s="3"/>
      <c r="J776" s="109"/>
      <c r="K776" s="110"/>
      <c r="L776" s="3"/>
      <c r="M776" s="3"/>
      <c r="N776" s="3"/>
      <c r="O776" s="3"/>
      <c r="P776" s="3"/>
      <c r="Q776" s="3"/>
      <c r="R776" s="3"/>
      <c r="S776" s="3"/>
      <c r="T776" s="3"/>
      <c r="U776" s="3"/>
      <c r="V776" s="3"/>
      <c r="W776" s="3"/>
      <c r="X776" s="3"/>
      <c r="Y776" s="3"/>
      <c r="Z776" s="3"/>
    </row>
    <row r="777" ht="12.75" customHeight="1">
      <c r="A777" s="3"/>
      <c r="B777" s="3"/>
      <c r="C777" s="3"/>
      <c r="D777" s="109"/>
      <c r="E777" s="109"/>
      <c r="F777" s="3"/>
      <c r="G777" s="3"/>
      <c r="H777" s="109"/>
      <c r="I777" s="3"/>
      <c r="J777" s="109"/>
      <c r="K777" s="110"/>
      <c r="L777" s="3"/>
      <c r="M777" s="3"/>
      <c r="N777" s="3"/>
      <c r="O777" s="3"/>
      <c r="P777" s="3"/>
      <c r="Q777" s="3"/>
      <c r="R777" s="3"/>
      <c r="S777" s="3"/>
      <c r="T777" s="3"/>
      <c r="U777" s="3"/>
      <c r="V777" s="3"/>
      <c r="W777" s="3"/>
      <c r="X777" s="3"/>
      <c r="Y777" s="3"/>
      <c r="Z777" s="3"/>
    </row>
    <row r="778" ht="12.75" customHeight="1">
      <c r="A778" s="3"/>
      <c r="B778" s="3"/>
      <c r="C778" s="3"/>
      <c r="D778" s="109"/>
      <c r="E778" s="109"/>
      <c r="F778" s="3"/>
      <c r="G778" s="3"/>
      <c r="H778" s="109"/>
      <c r="I778" s="3"/>
      <c r="J778" s="109"/>
      <c r="K778" s="110"/>
      <c r="L778" s="3"/>
      <c r="M778" s="3"/>
      <c r="N778" s="3"/>
      <c r="O778" s="3"/>
      <c r="P778" s="3"/>
      <c r="Q778" s="3"/>
      <c r="R778" s="3"/>
      <c r="S778" s="3"/>
      <c r="T778" s="3"/>
      <c r="U778" s="3"/>
      <c r="V778" s="3"/>
      <c r="W778" s="3"/>
      <c r="X778" s="3"/>
      <c r="Y778" s="3"/>
      <c r="Z778" s="3"/>
    </row>
    <row r="779" ht="12.75" customHeight="1">
      <c r="A779" s="3"/>
      <c r="B779" s="3"/>
      <c r="C779" s="3"/>
      <c r="D779" s="109"/>
      <c r="E779" s="109"/>
      <c r="F779" s="3"/>
      <c r="G779" s="3"/>
      <c r="H779" s="109"/>
      <c r="I779" s="3"/>
      <c r="J779" s="109"/>
      <c r="K779" s="110"/>
      <c r="L779" s="3"/>
      <c r="M779" s="3"/>
      <c r="N779" s="3"/>
      <c r="O779" s="3"/>
      <c r="P779" s="3"/>
      <c r="Q779" s="3"/>
      <c r="R779" s="3"/>
      <c r="S779" s="3"/>
      <c r="T779" s="3"/>
      <c r="U779" s="3"/>
      <c r="V779" s="3"/>
      <c r="W779" s="3"/>
      <c r="X779" s="3"/>
      <c r="Y779" s="3"/>
      <c r="Z779" s="3"/>
    </row>
    <row r="780" ht="12.75" customHeight="1">
      <c r="A780" s="3"/>
      <c r="B780" s="3"/>
      <c r="C780" s="3"/>
      <c r="D780" s="109"/>
      <c r="E780" s="109"/>
      <c r="F780" s="3"/>
      <c r="G780" s="3"/>
      <c r="H780" s="109"/>
      <c r="I780" s="3"/>
      <c r="J780" s="109"/>
      <c r="K780" s="110"/>
      <c r="L780" s="3"/>
      <c r="M780" s="3"/>
      <c r="N780" s="3"/>
      <c r="O780" s="3"/>
      <c r="P780" s="3"/>
      <c r="Q780" s="3"/>
      <c r="R780" s="3"/>
      <c r="S780" s="3"/>
      <c r="T780" s="3"/>
      <c r="U780" s="3"/>
      <c r="V780" s="3"/>
      <c r="W780" s="3"/>
      <c r="X780" s="3"/>
      <c r="Y780" s="3"/>
      <c r="Z780" s="3"/>
    </row>
    <row r="781" ht="12.75" customHeight="1">
      <c r="A781" s="3"/>
      <c r="B781" s="3"/>
      <c r="C781" s="3"/>
      <c r="D781" s="109"/>
      <c r="E781" s="109"/>
      <c r="F781" s="3"/>
      <c r="G781" s="3"/>
      <c r="H781" s="109"/>
      <c r="I781" s="3"/>
      <c r="J781" s="109"/>
      <c r="K781" s="110"/>
      <c r="L781" s="3"/>
      <c r="M781" s="3"/>
      <c r="N781" s="3"/>
      <c r="O781" s="3"/>
      <c r="P781" s="3"/>
      <c r="Q781" s="3"/>
      <c r="R781" s="3"/>
      <c r="S781" s="3"/>
      <c r="T781" s="3"/>
      <c r="U781" s="3"/>
      <c r="V781" s="3"/>
      <c r="W781" s="3"/>
      <c r="X781" s="3"/>
      <c r="Y781" s="3"/>
      <c r="Z781" s="3"/>
    </row>
    <row r="782" ht="12.75" customHeight="1">
      <c r="A782" s="3"/>
      <c r="B782" s="3"/>
      <c r="C782" s="3"/>
      <c r="D782" s="109"/>
      <c r="E782" s="109"/>
      <c r="F782" s="3"/>
      <c r="G782" s="3"/>
      <c r="H782" s="109"/>
      <c r="I782" s="3"/>
      <c r="J782" s="109"/>
      <c r="K782" s="110"/>
      <c r="L782" s="3"/>
      <c r="M782" s="3"/>
      <c r="N782" s="3"/>
      <c r="O782" s="3"/>
      <c r="P782" s="3"/>
      <c r="Q782" s="3"/>
      <c r="R782" s="3"/>
      <c r="S782" s="3"/>
      <c r="T782" s="3"/>
      <c r="U782" s="3"/>
      <c r="V782" s="3"/>
      <c r="W782" s="3"/>
      <c r="X782" s="3"/>
      <c r="Y782" s="3"/>
      <c r="Z782" s="3"/>
    </row>
    <row r="783" ht="12.75" customHeight="1">
      <c r="A783" s="3"/>
      <c r="B783" s="3"/>
      <c r="C783" s="3"/>
      <c r="D783" s="109"/>
      <c r="E783" s="109"/>
      <c r="F783" s="3"/>
      <c r="G783" s="3"/>
      <c r="H783" s="109"/>
      <c r="I783" s="3"/>
      <c r="J783" s="109"/>
      <c r="K783" s="110"/>
      <c r="L783" s="3"/>
      <c r="M783" s="3"/>
      <c r="N783" s="3"/>
      <c r="O783" s="3"/>
      <c r="P783" s="3"/>
      <c r="Q783" s="3"/>
      <c r="R783" s="3"/>
      <c r="S783" s="3"/>
      <c r="T783" s="3"/>
      <c r="U783" s="3"/>
      <c r="V783" s="3"/>
      <c r="W783" s="3"/>
      <c r="X783" s="3"/>
      <c r="Y783" s="3"/>
      <c r="Z783" s="3"/>
    </row>
    <row r="784" ht="12.75" customHeight="1">
      <c r="A784" s="3"/>
      <c r="B784" s="3"/>
      <c r="C784" s="3"/>
      <c r="D784" s="109"/>
      <c r="E784" s="109"/>
      <c r="F784" s="3"/>
      <c r="G784" s="3"/>
      <c r="H784" s="109"/>
      <c r="I784" s="3"/>
      <c r="J784" s="109"/>
      <c r="K784" s="110"/>
      <c r="L784" s="3"/>
      <c r="M784" s="3"/>
      <c r="N784" s="3"/>
      <c r="O784" s="3"/>
      <c r="P784" s="3"/>
      <c r="Q784" s="3"/>
      <c r="R784" s="3"/>
      <c r="S784" s="3"/>
      <c r="T784" s="3"/>
      <c r="U784" s="3"/>
      <c r="V784" s="3"/>
      <c r="W784" s="3"/>
      <c r="X784" s="3"/>
      <c r="Y784" s="3"/>
      <c r="Z784" s="3"/>
    </row>
    <row r="785" ht="12.75" customHeight="1">
      <c r="A785" s="3"/>
      <c r="B785" s="3"/>
      <c r="C785" s="3"/>
      <c r="D785" s="109"/>
      <c r="E785" s="109"/>
      <c r="F785" s="3"/>
      <c r="G785" s="3"/>
      <c r="H785" s="109"/>
      <c r="I785" s="3"/>
      <c r="J785" s="109"/>
      <c r="K785" s="110"/>
      <c r="L785" s="3"/>
      <c r="M785" s="3"/>
      <c r="N785" s="3"/>
      <c r="O785" s="3"/>
      <c r="P785" s="3"/>
      <c r="Q785" s="3"/>
      <c r="R785" s="3"/>
      <c r="S785" s="3"/>
      <c r="T785" s="3"/>
      <c r="U785" s="3"/>
      <c r="V785" s="3"/>
      <c r="W785" s="3"/>
      <c r="X785" s="3"/>
      <c r="Y785" s="3"/>
      <c r="Z785" s="3"/>
    </row>
    <row r="786" ht="12.75" customHeight="1">
      <c r="A786" s="3"/>
      <c r="B786" s="3"/>
      <c r="C786" s="3"/>
      <c r="D786" s="109"/>
      <c r="E786" s="109"/>
      <c r="F786" s="3"/>
      <c r="G786" s="3"/>
      <c r="H786" s="109"/>
      <c r="I786" s="3"/>
      <c r="J786" s="109"/>
      <c r="K786" s="110"/>
      <c r="L786" s="3"/>
      <c r="M786" s="3"/>
      <c r="N786" s="3"/>
      <c r="O786" s="3"/>
      <c r="P786" s="3"/>
      <c r="Q786" s="3"/>
      <c r="R786" s="3"/>
      <c r="S786" s="3"/>
      <c r="T786" s="3"/>
      <c r="U786" s="3"/>
      <c r="V786" s="3"/>
      <c r="W786" s="3"/>
      <c r="X786" s="3"/>
      <c r="Y786" s="3"/>
      <c r="Z786" s="3"/>
    </row>
    <row r="787" ht="12.75" customHeight="1">
      <c r="A787" s="3"/>
      <c r="B787" s="3"/>
      <c r="C787" s="3"/>
      <c r="D787" s="109"/>
      <c r="E787" s="109"/>
      <c r="F787" s="3"/>
      <c r="G787" s="3"/>
      <c r="H787" s="109"/>
      <c r="I787" s="3"/>
      <c r="J787" s="109"/>
      <c r="K787" s="110"/>
      <c r="L787" s="3"/>
      <c r="M787" s="3"/>
      <c r="N787" s="3"/>
      <c r="O787" s="3"/>
      <c r="P787" s="3"/>
      <c r="Q787" s="3"/>
      <c r="R787" s="3"/>
      <c r="S787" s="3"/>
      <c r="T787" s="3"/>
      <c r="U787" s="3"/>
      <c r="V787" s="3"/>
      <c r="W787" s="3"/>
      <c r="X787" s="3"/>
      <c r="Y787" s="3"/>
      <c r="Z787" s="3"/>
    </row>
    <row r="788" ht="12.75" customHeight="1">
      <c r="A788" s="3"/>
      <c r="B788" s="3"/>
      <c r="C788" s="3"/>
      <c r="D788" s="109"/>
      <c r="E788" s="109"/>
      <c r="F788" s="3"/>
      <c r="G788" s="3"/>
      <c r="H788" s="109"/>
      <c r="I788" s="3"/>
      <c r="J788" s="109"/>
      <c r="K788" s="110"/>
      <c r="L788" s="3"/>
      <c r="M788" s="3"/>
      <c r="N788" s="3"/>
      <c r="O788" s="3"/>
      <c r="P788" s="3"/>
      <c r="Q788" s="3"/>
      <c r="R788" s="3"/>
      <c r="S788" s="3"/>
      <c r="T788" s="3"/>
      <c r="U788" s="3"/>
      <c r="V788" s="3"/>
      <c r="W788" s="3"/>
      <c r="X788" s="3"/>
      <c r="Y788" s="3"/>
      <c r="Z788" s="3"/>
    </row>
    <row r="789" ht="12.75" customHeight="1">
      <c r="A789" s="3"/>
      <c r="B789" s="3"/>
      <c r="C789" s="3"/>
      <c r="D789" s="109"/>
      <c r="E789" s="109"/>
      <c r="F789" s="3"/>
      <c r="G789" s="3"/>
      <c r="H789" s="109"/>
      <c r="I789" s="3"/>
      <c r="J789" s="109"/>
      <c r="K789" s="110"/>
      <c r="L789" s="3"/>
      <c r="M789" s="3"/>
      <c r="N789" s="3"/>
      <c r="O789" s="3"/>
      <c r="P789" s="3"/>
      <c r="Q789" s="3"/>
      <c r="R789" s="3"/>
      <c r="S789" s="3"/>
      <c r="T789" s="3"/>
      <c r="U789" s="3"/>
      <c r="V789" s="3"/>
      <c r="W789" s="3"/>
      <c r="X789" s="3"/>
      <c r="Y789" s="3"/>
      <c r="Z789" s="3"/>
    </row>
    <row r="790" ht="12.75" customHeight="1">
      <c r="A790" s="3"/>
      <c r="B790" s="3"/>
      <c r="C790" s="3"/>
      <c r="D790" s="109"/>
      <c r="E790" s="109"/>
      <c r="F790" s="3"/>
      <c r="G790" s="3"/>
      <c r="H790" s="109"/>
      <c r="I790" s="3"/>
      <c r="J790" s="109"/>
      <c r="K790" s="110"/>
      <c r="L790" s="3"/>
      <c r="M790" s="3"/>
      <c r="N790" s="3"/>
      <c r="O790" s="3"/>
      <c r="P790" s="3"/>
      <c r="Q790" s="3"/>
      <c r="R790" s="3"/>
      <c r="S790" s="3"/>
      <c r="T790" s="3"/>
      <c r="U790" s="3"/>
      <c r="V790" s="3"/>
      <c r="W790" s="3"/>
      <c r="X790" s="3"/>
      <c r="Y790" s="3"/>
      <c r="Z790" s="3"/>
    </row>
    <row r="791" ht="12.75" customHeight="1">
      <c r="A791" s="3"/>
      <c r="B791" s="3"/>
      <c r="C791" s="3"/>
      <c r="D791" s="109"/>
      <c r="E791" s="109"/>
      <c r="F791" s="3"/>
      <c r="G791" s="3"/>
      <c r="H791" s="109"/>
      <c r="I791" s="3"/>
      <c r="J791" s="109"/>
      <c r="K791" s="110"/>
      <c r="L791" s="3"/>
      <c r="M791" s="3"/>
      <c r="N791" s="3"/>
      <c r="O791" s="3"/>
      <c r="P791" s="3"/>
      <c r="Q791" s="3"/>
      <c r="R791" s="3"/>
      <c r="S791" s="3"/>
      <c r="T791" s="3"/>
      <c r="U791" s="3"/>
      <c r="V791" s="3"/>
      <c r="W791" s="3"/>
      <c r="X791" s="3"/>
      <c r="Y791" s="3"/>
      <c r="Z791" s="3"/>
    </row>
    <row r="792" ht="12.75" customHeight="1">
      <c r="A792" s="3"/>
      <c r="B792" s="3"/>
      <c r="C792" s="3"/>
      <c r="D792" s="109"/>
      <c r="E792" s="109"/>
      <c r="F792" s="3"/>
      <c r="G792" s="3"/>
      <c r="H792" s="109"/>
      <c r="I792" s="3"/>
      <c r="J792" s="109"/>
      <c r="K792" s="110"/>
      <c r="L792" s="3"/>
      <c r="M792" s="3"/>
      <c r="N792" s="3"/>
      <c r="O792" s="3"/>
      <c r="P792" s="3"/>
      <c r="Q792" s="3"/>
      <c r="R792" s="3"/>
      <c r="S792" s="3"/>
      <c r="T792" s="3"/>
      <c r="U792" s="3"/>
      <c r="V792" s="3"/>
      <c r="W792" s="3"/>
      <c r="X792" s="3"/>
      <c r="Y792" s="3"/>
      <c r="Z792" s="3"/>
    </row>
    <row r="793" ht="12.75" customHeight="1">
      <c r="A793" s="3"/>
      <c r="B793" s="3"/>
      <c r="C793" s="3"/>
      <c r="D793" s="109"/>
      <c r="E793" s="109"/>
      <c r="F793" s="3"/>
      <c r="G793" s="3"/>
      <c r="H793" s="109"/>
      <c r="I793" s="3"/>
      <c r="J793" s="109"/>
      <c r="K793" s="110"/>
      <c r="L793" s="3"/>
      <c r="M793" s="3"/>
      <c r="N793" s="3"/>
      <c r="O793" s="3"/>
      <c r="P793" s="3"/>
      <c r="Q793" s="3"/>
      <c r="R793" s="3"/>
      <c r="S793" s="3"/>
      <c r="T793" s="3"/>
      <c r="U793" s="3"/>
      <c r="V793" s="3"/>
      <c r="W793" s="3"/>
      <c r="X793" s="3"/>
      <c r="Y793" s="3"/>
      <c r="Z793" s="3"/>
    </row>
    <row r="794" ht="12.75" customHeight="1">
      <c r="A794" s="3"/>
      <c r="B794" s="3"/>
      <c r="C794" s="3"/>
      <c r="D794" s="109"/>
      <c r="E794" s="109"/>
      <c r="F794" s="3"/>
      <c r="G794" s="3"/>
      <c r="H794" s="109"/>
      <c r="I794" s="3"/>
      <c r="J794" s="109"/>
      <c r="K794" s="110"/>
      <c r="L794" s="3"/>
      <c r="M794" s="3"/>
      <c r="N794" s="3"/>
      <c r="O794" s="3"/>
      <c r="P794" s="3"/>
      <c r="Q794" s="3"/>
      <c r="R794" s="3"/>
      <c r="S794" s="3"/>
      <c r="T794" s="3"/>
      <c r="U794" s="3"/>
      <c r="V794" s="3"/>
      <c r="W794" s="3"/>
      <c r="X794" s="3"/>
      <c r="Y794" s="3"/>
      <c r="Z794" s="3"/>
    </row>
    <row r="795" ht="12.75" customHeight="1">
      <c r="A795" s="3"/>
      <c r="B795" s="3"/>
      <c r="C795" s="3"/>
      <c r="D795" s="109"/>
      <c r="E795" s="109"/>
      <c r="F795" s="3"/>
      <c r="G795" s="3"/>
      <c r="H795" s="109"/>
      <c r="I795" s="3"/>
      <c r="J795" s="109"/>
      <c r="K795" s="110"/>
      <c r="L795" s="3"/>
      <c r="M795" s="3"/>
      <c r="N795" s="3"/>
      <c r="O795" s="3"/>
      <c r="P795" s="3"/>
      <c r="Q795" s="3"/>
      <c r="R795" s="3"/>
      <c r="S795" s="3"/>
      <c r="T795" s="3"/>
      <c r="U795" s="3"/>
      <c r="V795" s="3"/>
      <c r="W795" s="3"/>
      <c r="X795" s="3"/>
      <c r="Y795" s="3"/>
      <c r="Z795" s="3"/>
    </row>
    <row r="796" ht="12.75" customHeight="1">
      <c r="A796" s="3"/>
      <c r="B796" s="3"/>
      <c r="C796" s="3"/>
      <c r="D796" s="109"/>
      <c r="E796" s="109"/>
      <c r="F796" s="3"/>
      <c r="G796" s="3"/>
      <c r="H796" s="109"/>
      <c r="I796" s="3"/>
      <c r="J796" s="109"/>
      <c r="K796" s="110"/>
      <c r="L796" s="3"/>
      <c r="M796" s="3"/>
      <c r="N796" s="3"/>
      <c r="O796" s="3"/>
      <c r="P796" s="3"/>
      <c r="Q796" s="3"/>
      <c r="R796" s="3"/>
      <c r="S796" s="3"/>
      <c r="T796" s="3"/>
      <c r="U796" s="3"/>
      <c r="V796" s="3"/>
      <c r="W796" s="3"/>
      <c r="X796" s="3"/>
      <c r="Y796" s="3"/>
      <c r="Z796" s="3"/>
    </row>
    <row r="797" ht="12.75" customHeight="1">
      <c r="A797" s="3"/>
      <c r="B797" s="3"/>
      <c r="C797" s="3"/>
      <c r="D797" s="109"/>
      <c r="E797" s="109"/>
      <c r="F797" s="3"/>
      <c r="G797" s="3"/>
      <c r="H797" s="109"/>
      <c r="I797" s="3"/>
      <c r="J797" s="109"/>
      <c r="K797" s="110"/>
      <c r="L797" s="3"/>
      <c r="M797" s="3"/>
      <c r="N797" s="3"/>
      <c r="O797" s="3"/>
      <c r="P797" s="3"/>
      <c r="Q797" s="3"/>
      <c r="R797" s="3"/>
      <c r="S797" s="3"/>
      <c r="T797" s="3"/>
      <c r="U797" s="3"/>
      <c r="V797" s="3"/>
      <c r="W797" s="3"/>
      <c r="X797" s="3"/>
      <c r="Y797" s="3"/>
      <c r="Z797" s="3"/>
    </row>
    <row r="798" ht="12.75" customHeight="1">
      <c r="A798" s="3"/>
      <c r="B798" s="3"/>
      <c r="C798" s="3"/>
      <c r="D798" s="109"/>
      <c r="E798" s="109"/>
      <c r="F798" s="3"/>
      <c r="G798" s="3"/>
      <c r="H798" s="109"/>
      <c r="I798" s="3"/>
      <c r="J798" s="109"/>
      <c r="K798" s="110"/>
      <c r="L798" s="3"/>
      <c r="M798" s="3"/>
      <c r="N798" s="3"/>
      <c r="O798" s="3"/>
      <c r="P798" s="3"/>
      <c r="Q798" s="3"/>
      <c r="R798" s="3"/>
      <c r="S798" s="3"/>
      <c r="T798" s="3"/>
      <c r="U798" s="3"/>
      <c r="V798" s="3"/>
      <c r="W798" s="3"/>
      <c r="X798" s="3"/>
      <c r="Y798" s="3"/>
      <c r="Z798" s="3"/>
    </row>
    <row r="799" ht="12.75" customHeight="1">
      <c r="A799" s="3"/>
      <c r="B799" s="3"/>
      <c r="C799" s="3"/>
      <c r="D799" s="109"/>
      <c r="E799" s="109"/>
      <c r="F799" s="3"/>
      <c r="G799" s="3"/>
      <c r="H799" s="109"/>
      <c r="I799" s="3"/>
      <c r="J799" s="109"/>
      <c r="K799" s="110"/>
      <c r="L799" s="3"/>
      <c r="M799" s="3"/>
      <c r="N799" s="3"/>
      <c r="O799" s="3"/>
      <c r="P799" s="3"/>
      <c r="Q799" s="3"/>
      <c r="R799" s="3"/>
      <c r="S799" s="3"/>
      <c r="T799" s="3"/>
      <c r="U799" s="3"/>
      <c r="V799" s="3"/>
      <c r="W799" s="3"/>
      <c r="X799" s="3"/>
      <c r="Y799" s="3"/>
      <c r="Z799" s="3"/>
    </row>
    <row r="800" ht="12.75" customHeight="1">
      <c r="A800" s="3"/>
      <c r="B800" s="3"/>
      <c r="C800" s="3"/>
      <c r="D800" s="109"/>
      <c r="E800" s="109"/>
      <c r="F800" s="3"/>
      <c r="G800" s="3"/>
      <c r="H800" s="109"/>
      <c r="I800" s="3"/>
      <c r="J800" s="109"/>
      <c r="K800" s="110"/>
      <c r="L800" s="3"/>
      <c r="M800" s="3"/>
      <c r="N800" s="3"/>
      <c r="O800" s="3"/>
      <c r="P800" s="3"/>
      <c r="Q800" s="3"/>
      <c r="R800" s="3"/>
      <c r="S800" s="3"/>
      <c r="T800" s="3"/>
      <c r="U800" s="3"/>
      <c r="V800" s="3"/>
      <c r="W800" s="3"/>
      <c r="X800" s="3"/>
      <c r="Y800" s="3"/>
      <c r="Z800" s="3"/>
    </row>
    <row r="801" ht="12.75" customHeight="1">
      <c r="A801" s="3"/>
      <c r="B801" s="3"/>
      <c r="C801" s="3"/>
      <c r="D801" s="109"/>
      <c r="E801" s="109"/>
      <c r="F801" s="3"/>
      <c r="G801" s="3"/>
      <c r="H801" s="109"/>
      <c r="I801" s="3"/>
      <c r="J801" s="109"/>
      <c r="K801" s="110"/>
      <c r="L801" s="3"/>
      <c r="M801" s="3"/>
      <c r="N801" s="3"/>
      <c r="O801" s="3"/>
      <c r="P801" s="3"/>
      <c r="Q801" s="3"/>
      <c r="R801" s="3"/>
      <c r="S801" s="3"/>
      <c r="T801" s="3"/>
      <c r="U801" s="3"/>
      <c r="V801" s="3"/>
      <c r="W801" s="3"/>
      <c r="X801" s="3"/>
      <c r="Y801" s="3"/>
      <c r="Z801" s="3"/>
    </row>
    <row r="802" ht="12.75" customHeight="1">
      <c r="A802" s="3"/>
      <c r="B802" s="3"/>
      <c r="C802" s="3"/>
      <c r="D802" s="109"/>
      <c r="E802" s="109"/>
      <c r="F802" s="3"/>
      <c r="G802" s="3"/>
      <c r="H802" s="109"/>
      <c r="I802" s="3"/>
      <c r="J802" s="109"/>
      <c r="K802" s="110"/>
      <c r="L802" s="3"/>
      <c r="M802" s="3"/>
      <c r="N802" s="3"/>
      <c r="O802" s="3"/>
      <c r="P802" s="3"/>
      <c r="Q802" s="3"/>
      <c r="R802" s="3"/>
      <c r="S802" s="3"/>
      <c r="T802" s="3"/>
      <c r="U802" s="3"/>
      <c r="V802" s="3"/>
      <c r="W802" s="3"/>
      <c r="X802" s="3"/>
      <c r="Y802" s="3"/>
      <c r="Z802" s="3"/>
    </row>
    <row r="803" ht="12.75" customHeight="1">
      <c r="A803" s="3"/>
      <c r="B803" s="3"/>
      <c r="C803" s="3"/>
      <c r="D803" s="109"/>
      <c r="E803" s="109"/>
      <c r="F803" s="3"/>
      <c r="G803" s="3"/>
      <c r="H803" s="109"/>
      <c r="I803" s="3"/>
      <c r="J803" s="109"/>
      <c r="K803" s="110"/>
      <c r="L803" s="3"/>
      <c r="M803" s="3"/>
      <c r="N803" s="3"/>
      <c r="O803" s="3"/>
      <c r="P803" s="3"/>
      <c r="Q803" s="3"/>
      <c r="R803" s="3"/>
      <c r="S803" s="3"/>
      <c r="T803" s="3"/>
      <c r="U803" s="3"/>
      <c r="V803" s="3"/>
      <c r="W803" s="3"/>
      <c r="X803" s="3"/>
      <c r="Y803" s="3"/>
      <c r="Z803" s="3"/>
    </row>
    <row r="804" ht="12.75" customHeight="1">
      <c r="A804" s="3"/>
      <c r="B804" s="3"/>
      <c r="C804" s="3"/>
      <c r="D804" s="109"/>
      <c r="E804" s="109"/>
      <c r="F804" s="3"/>
      <c r="G804" s="3"/>
      <c r="H804" s="109"/>
      <c r="I804" s="3"/>
      <c r="J804" s="109"/>
      <c r="K804" s="110"/>
      <c r="L804" s="3"/>
      <c r="M804" s="3"/>
      <c r="N804" s="3"/>
      <c r="O804" s="3"/>
      <c r="P804" s="3"/>
      <c r="Q804" s="3"/>
      <c r="R804" s="3"/>
      <c r="S804" s="3"/>
      <c r="T804" s="3"/>
      <c r="U804" s="3"/>
      <c r="V804" s="3"/>
      <c r="W804" s="3"/>
      <c r="X804" s="3"/>
      <c r="Y804" s="3"/>
      <c r="Z804" s="3"/>
    </row>
    <row r="805" ht="12.75" customHeight="1">
      <c r="A805" s="3"/>
      <c r="B805" s="3"/>
      <c r="C805" s="3"/>
      <c r="D805" s="109"/>
      <c r="E805" s="109"/>
      <c r="F805" s="3"/>
      <c r="G805" s="3"/>
      <c r="H805" s="109"/>
      <c r="I805" s="3"/>
      <c r="J805" s="109"/>
      <c r="K805" s="110"/>
      <c r="L805" s="3"/>
      <c r="M805" s="3"/>
      <c r="N805" s="3"/>
      <c r="O805" s="3"/>
      <c r="P805" s="3"/>
      <c r="Q805" s="3"/>
      <c r="R805" s="3"/>
      <c r="S805" s="3"/>
      <c r="T805" s="3"/>
      <c r="U805" s="3"/>
      <c r="V805" s="3"/>
      <c r="W805" s="3"/>
      <c r="X805" s="3"/>
      <c r="Y805" s="3"/>
      <c r="Z805" s="3"/>
    </row>
    <row r="806" ht="12.75" customHeight="1">
      <c r="A806" s="3"/>
      <c r="B806" s="3"/>
      <c r="C806" s="3"/>
      <c r="D806" s="109"/>
      <c r="E806" s="109"/>
      <c r="F806" s="3"/>
      <c r="G806" s="3"/>
      <c r="H806" s="109"/>
      <c r="I806" s="3"/>
      <c r="J806" s="109"/>
      <c r="K806" s="110"/>
      <c r="L806" s="3"/>
      <c r="M806" s="3"/>
      <c r="N806" s="3"/>
      <c r="O806" s="3"/>
      <c r="P806" s="3"/>
      <c r="Q806" s="3"/>
      <c r="R806" s="3"/>
      <c r="S806" s="3"/>
      <c r="T806" s="3"/>
      <c r="U806" s="3"/>
      <c r="V806" s="3"/>
      <c r="W806" s="3"/>
      <c r="X806" s="3"/>
      <c r="Y806" s="3"/>
      <c r="Z806" s="3"/>
    </row>
    <row r="807" ht="12.75" customHeight="1">
      <c r="A807" s="3"/>
      <c r="B807" s="3"/>
      <c r="C807" s="3"/>
      <c r="D807" s="109"/>
      <c r="E807" s="109"/>
      <c r="F807" s="3"/>
      <c r="G807" s="3"/>
      <c r="H807" s="109"/>
      <c r="I807" s="3"/>
      <c r="J807" s="109"/>
      <c r="K807" s="110"/>
      <c r="L807" s="3"/>
      <c r="M807" s="3"/>
      <c r="N807" s="3"/>
      <c r="O807" s="3"/>
      <c r="P807" s="3"/>
      <c r="Q807" s="3"/>
      <c r="R807" s="3"/>
      <c r="S807" s="3"/>
      <c r="T807" s="3"/>
      <c r="U807" s="3"/>
      <c r="V807" s="3"/>
      <c r="W807" s="3"/>
      <c r="X807" s="3"/>
      <c r="Y807" s="3"/>
      <c r="Z807" s="3"/>
    </row>
    <row r="808" ht="12.75" customHeight="1">
      <c r="A808" s="3"/>
      <c r="B808" s="3"/>
      <c r="C808" s="3"/>
      <c r="D808" s="109"/>
      <c r="E808" s="109"/>
      <c r="F808" s="3"/>
      <c r="G808" s="3"/>
      <c r="H808" s="109"/>
      <c r="I808" s="3"/>
      <c r="J808" s="109"/>
      <c r="K808" s="110"/>
      <c r="L808" s="3"/>
      <c r="M808" s="3"/>
      <c r="N808" s="3"/>
      <c r="O808" s="3"/>
      <c r="P808" s="3"/>
      <c r="Q808" s="3"/>
      <c r="R808" s="3"/>
      <c r="S808" s="3"/>
      <c r="T808" s="3"/>
      <c r="U808" s="3"/>
      <c r="V808" s="3"/>
      <c r="W808" s="3"/>
      <c r="X808" s="3"/>
      <c r="Y808" s="3"/>
      <c r="Z808" s="3"/>
    </row>
    <row r="809" ht="12.75" customHeight="1">
      <c r="A809" s="3"/>
      <c r="B809" s="3"/>
      <c r="C809" s="3"/>
      <c r="D809" s="109"/>
      <c r="E809" s="109"/>
      <c r="F809" s="3"/>
      <c r="G809" s="3"/>
      <c r="H809" s="109"/>
      <c r="I809" s="3"/>
      <c r="J809" s="109"/>
      <c r="K809" s="110"/>
      <c r="L809" s="3"/>
      <c r="M809" s="3"/>
      <c r="N809" s="3"/>
      <c r="O809" s="3"/>
      <c r="P809" s="3"/>
      <c r="Q809" s="3"/>
      <c r="R809" s="3"/>
      <c r="S809" s="3"/>
      <c r="T809" s="3"/>
      <c r="U809" s="3"/>
      <c r="V809" s="3"/>
      <c r="W809" s="3"/>
      <c r="X809" s="3"/>
      <c r="Y809" s="3"/>
      <c r="Z809" s="3"/>
    </row>
    <row r="810" ht="12.75" customHeight="1">
      <c r="A810" s="3"/>
      <c r="B810" s="3"/>
      <c r="C810" s="3"/>
      <c r="D810" s="109"/>
      <c r="E810" s="109"/>
      <c r="F810" s="3"/>
      <c r="G810" s="3"/>
      <c r="H810" s="109"/>
      <c r="I810" s="3"/>
      <c r="J810" s="109"/>
      <c r="K810" s="110"/>
      <c r="L810" s="3"/>
      <c r="M810" s="3"/>
      <c r="N810" s="3"/>
      <c r="O810" s="3"/>
      <c r="P810" s="3"/>
      <c r="Q810" s="3"/>
      <c r="R810" s="3"/>
      <c r="S810" s="3"/>
      <c r="T810" s="3"/>
      <c r="U810" s="3"/>
      <c r="V810" s="3"/>
      <c r="W810" s="3"/>
      <c r="X810" s="3"/>
      <c r="Y810" s="3"/>
      <c r="Z810" s="3"/>
    </row>
    <row r="811" ht="12.75" customHeight="1">
      <c r="A811" s="3"/>
      <c r="B811" s="3"/>
      <c r="C811" s="3"/>
      <c r="D811" s="109"/>
      <c r="E811" s="109"/>
      <c r="F811" s="3"/>
      <c r="G811" s="3"/>
      <c r="H811" s="109"/>
      <c r="I811" s="3"/>
      <c r="J811" s="109"/>
      <c r="K811" s="110"/>
      <c r="L811" s="3"/>
      <c r="M811" s="3"/>
      <c r="N811" s="3"/>
      <c r="O811" s="3"/>
      <c r="P811" s="3"/>
      <c r="Q811" s="3"/>
      <c r="R811" s="3"/>
      <c r="S811" s="3"/>
      <c r="T811" s="3"/>
      <c r="U811" s="3"/>
      <c r="V811" s="3"/>
      <c r="W811" s="3"/>
      <c r="X811" s="3"/>
      <c r="Y811" s="3"/>
      <c r="Z811" s="3"/>
    </row>
    <row r="812" ht="12.75" customHeight="1">
      <c r="A812" s="3"/>
      <c r="B812" s="3"/>
      <c r="C812" s="3"/>
      <c r="D812" s="109"/>
      <c r="E812" s="109"/>
      <c r="F812" s="3"/>
      <c r="G812" s="3"/>
      <c r="H812" s="109"/>
      <c r="I812" s="3"/>
      <c r="J812" s="109"/>
      <c r="K812" s="110"/>
      <c r="L812" s="3"/>
      <c r="M812" s="3"/>
      <c r="N812" s="3"/>
      <c r="O812" s="3"/>
      <c r="P812" s="3"/>
      <c r="Q812" s="3"/>
      <c r="R812" s="3"/>
      <c r="S812" s="3"/>
      <c r="T812" s="3"/>
      <c r="U812" s="3"/>
      <c r="V812" s="3"/>
      <c r="W812" s="3"/>
      <c r="X812" s="3"/>
      <c r="Y812" s="3"/>
      <c r="Z812" s="3"/>
    </row>
    <row r="813" ht="12.75" customHeight="1">
      <c r="A813" s="3"/>
      <c r="B813" s="3"/>
      <c r="C813" s="3"/>
      <c r="D813" s="109"/>
      <c r="E813" s="109"/>
      <c r="F813" s="3"/>
      <c r="G813" s="3"/>
      <c r="H813" s="109"/>
      <c r="I813" s="3"/>
      <c r="J813" s="109"/>
      <c r="K813" s="110"/>
      <c r="L813" s="3"/>
      <c r="M813" s="3"/>
      <c r="N813" s="3"/>
      <c r="O813" s="3"/>
      <c r="P813" s="3"/>
      <c r="Q813" s="3"/>
      <c r="R813" s="3"/>
      <c r="S813" s="3"/>
      <c r="T813" s="3"/>
      <c r="U813" s="3"/>
      <c r="V813" s="3"/>
      <c r="W813" s="3"/>
      <c r="X813" s="3"/>
      <c r="Y813" s="3"/>
      <c r="Z813" s="3"/>
    </row>
    <row r="814" ht="12.75" customHeight="1">
      <c r="A814" s="3"/>
      <c r="B814" s="3"/>
      <c r="C814" s="3"/>
      <c r="D814" s="109"/>
      <c r="E814" s="109"/>
      <c r="F814" s="3"/>
      <c r="G814" s="3"/>
      <c r="H814" s="109"/>
      <c r="I814" s="3"/>
      <c r="J814" s="109"/>
      <c r="K814" s="110"/>
      <c r="L814" s="3"/>
      <c r="M814" s="3"/>
      <c r="N814" s="3"/>
      <c r="O814" s="3"/>
      <c r="P814" s="3"/>
      <c r="Q814" s="3"/>
      <c r="R814" s="3"/>
      <c r="S814" s="3"/>
      <c r="T814" s="3"/>
      <c r="U814" s="3"/>
      <c r="V814" s="3"/>
      <c r="W814" s="3"/>
      <c r="X814" s="3"/>
      <c r="Y814" s="3"/>
      <c r="Z814" s="3"/>
    </row>
    <row r="815" ht="12.75" customHeight="1">
      <c r="A815" s="3"/>
      <c r="B815" s="3"/>
      <c r="C815" s="3"/>
      <c r="D815" s="109"/>
      <c r="E815" s="109"/>
      <c r="F815" s="3"/>
      <c r="G815" s="3"/>
      <c r="H815" s="109"/>
      <c r="I815" s="3"/>
      <c r="J815" s="109"/>
      <c r="K815" s="110"/>
      <c r="L815" s="3"/>
      <c r="M815" s="3"/>
      <c r="N815" s="3"/>
      <c r="O815" s="3"/>
      <c r="P815" s="3"/>
      <c r="Q815" s="3"/>
      <c r="R815" s="3"/>
      <c r="S815" s="3"/>
      <c r="T815" s="3"/>
      <c r="U815" s="3"/>
      <c r="V815" s="3"/>
      <c r="W815" s="3"/>
      <c r="X815" s="3"/>
      <c r="Y815" s="3"/>
      <c r="Z815" s="3"/>
    </row>
    <row r="816" ht="12.75" customHeight="1">
      <c r="A816" s="3"/>
      <c r="B816" s="3"/>
      <c r="C816" s="3"/>
      <c r="D816" s="109"/>
      <c r="E816" s="109"/>
      <c r="F816" s="3"/>
      <c r="G816" s="3"/>
      <c r="H816" s="109"/>
      <c r="I816" s="3"/>
      <c r="J816" s="109"/>
      <c r="K816" s="110"/>
      <c r="L816" s="3"/>
      <c r="M816" s="3"/>
      <c r="N816" s="3"/>
      <c r="O816" s="3"/>
      <c r="P816" s="3"/>
      <c r="Q816" s="3"/>
      <c r="R816" s="3"/>
      <c r="S816" s="3"/>
      <c r="T816" s="3"/>
      <c r="U816" s="3"/>
      <c r="V816" s="3"/>
      <c r="W816" s="3"/>
      <c r="X816" s="3"/>
      <c r="Y816" s="3"/>
      <c r="Z816" s="3"/>
    </row>
    <row r="817" ht="12.75" customHeight="1">
      <c r="A817" s="3"/>
      <c r="B817" s="3"/>
      <c r="C817" s="3"/>
      <c r="D817" s="109"/>
      <c r="E817" s="109"/>
      <c r="F817" s="3"/>
      <c r="G817" s="3"/>
      <c r="H817" s="109"/>
      <c r="I817" s="3"/>
      <c r="J817" s="109"/>
      <c r="K817" s="110"/>
      <c r="L817" s="3"/>
      <c r="M817" s="3"/>
      <c r="N817" s="3"/>
      <c r="O817" s="3"/>
      <c r="P817" s="3"/>
      <c r="Q817" s="3"/>
      <c r="R817" s="3"/>
      <c r="S817" s="3"/>
      <c r="T817" s="3"/>
      <c r="U817" s="3"/>
      <c r="V817" s="3"/>
      <c r="W817" s="3"/>
      <c r="X817" s="3"/>
      <c r="Y817" s="3"/>
      <c r="Z817" s="3"/>
    </row>
    <row r="818" ht="12.75" customHeight="1">
      <c r="A818" s="3"/>
      <c r="B818" s="3"/>
      <c r="C818" s="3"/>
      <c r="D818" s="109"/>
      <c r="E818" s="109"/>
      <c r="F818" s="3"/>
      <c r="G818" s="3"/>
      <c r="H818" s="109"/>
      <c r="I818" s="3"/>
      <c r="J818" s="109"/>
      <c r="K818" s="110"/>
      <c r="L818" s="3"/>
      <c r="M818" s="3"/>
      <c r="N818" s="3"/>
      <c r="O818" s="3"/>
      <c r="P818" s="3"/>
      <c r="Q818" s="3"/>
      <c r="R818" s="3"/>
      <c r="S818" s="3"/>
      <c r="T818" s="3"/>
      <c r="U818" s="3"/>
      <c r="V818" s="3"/>
      <c r="W818" s="3"/>
      <c r="X818" s="3"/>
      <c r="Y818" s="3"/>
      <c r="Z818" s="3"/>
    </row>
    <row r="819" ht="12.75" customHeight="1">
      <c r="A819" s="3"/>
      <c r="B819" s="3"/>
      <c r="C819" s="3"/>
      <c r="D819" s="109"/>
      <c r="E819" s="109"/>
      <c r="F819" s="3"/>
      <c r="G819" s="3"/>
      <c r="H819" s="109"/>
      <c r="I819" s="3"/>
      <c r="J819" s="109"/>
      <c r="K819" s="110"/>
      <c r="L819" s="3"/>
      <c r="M819" s="3"/>
      <c r="N819" s="3"/>
      <c r="O819" s="3"/>
      <c r="P819" s="3"/>
      <c r="Q819" s="3"/>
      <c r="R819" s="3"/>
      <c r="S819" s="3"/>
      <c r="T819" s="3"/>
      <c r="U819" s="3"/>
      <c r="V819" s="3"/>
      <c r="W819" s="3"/>
      <c r="X819" s="3"/>
      <c r="Y819" s="3"/>
      <c r="Z819" s="3"/>
    </row>
    <row r="820" ht="12.75" customHeight="1">
      <c r="A820" s="3"/>
      <c r="B820" s="3"/>
      <c r="C820" s="3"/>
      <c r="D820" s="109"/>
      <c r="E820" s="109"/>
      <c r="F820" s="3"/>
      <c r="G820" s="3"/>
      <c r="H820" s="109"/>
      <c r="I820" s="3"/>
      <c r="J820" s="109"/>
      <c r="K820" s="110"/>
      <c r="L820" s="3"/>
      <c r="M820" s="3"/>
      <c r="N820" s="3"/>
      <c r="O820" s="3"/>
      <c r="P820" s="3"/>
      <c r="Q820" s="3"/>
      <c r="R820" s="3"/>
      <c r="S820" s="3"/>
      <c r="T820" s="3"/>
      <c r="U820" s="3"/>
      <c r="V820" s="3"/>
      <c r="W820" s="3"/>
      <c r="X820" s="3"/>
      <c r="Y820" s="3"/>
      <c r="Z820" s="3"/>
    </row>
    <row r="821" ht="12.75" customHeight="1">
      <c r="A821" s="3"/>
      <c r="B821" s="3"/>
      <c r="C821" s="3"/>
      <c r="D821" s="109"/>
      <c r="E821" s="109"/>
      <c r="F821" s="3"/>
      <c r="G821" s="3"/>
      <c r="H821" s="109"/>
      <c r="I821" s="3"/>
      <c r="J821" s="109"/>
      <c r="K821" s="110"/>
      <c r="L821" s="3"/>
      <c r="M821" s="3"/>
      <c r="N821" s="3"/>
      <c r="O821" s="3"/>
      <c r="P821" s="3"/>
      <c r="Q821" s="3"/>
      <c r="R821" s="3"/>
      <c r="S821" s="3"/>
      <c r="T821" s="3"/>
      <c r="U821" s="3"/>
      <c r="V821" s="3"/>
      <c r="W821" s="3"/>
      <c r="X821" s="3"/>
      <c r="Y821" s="3"/>
      <c r="Z821" s="3"/>
    </row>
    <row r="822" ht="12.75" customHeight="1">
      <c r="A822" s="3"/>
      <c r="B822" s="3"/>
      <c r="C822" s="3"/>
      <c r="D822" s="109"/>
      <c r="E822" s="109"/>
      <c r="F822" s="3"/>
      <c r="G822" s="3"/>
      <c r="H822" s="109"/>
      <c r="I822" s="3"/>
      <c r="J822" s="109"/>
      <c r="K822" s="110"/>
      <c r="L822" s="3"/>
      <c r="M822" s="3"/>
      <c r="N822" s="3"/>
      <c r="O822" s="3"/>
      <c r="P822" s="3"/>
      <c r="Q822" s="3"/>
      <c r="R822" s="3"/>
      <c r="S822" s="3"/>
      <c r="T822" s="3"/>
      <c r="U822" s="3"/>
      <c r="V822" s="3"/>
      <c r="W822" s="3"/>
      <c r="X822" s="3"/>
      <c r="Y822" s="3"/>
      <c r="Z822" s="3"/>
    </row>
    <row r="823" ht="12.75" customHeight="1">
      <c r="A823" s="3"/>
      <c r="B823" s="3"/>
      <c r="C823" s="3"/>
      <c r="D823" s="109"/>
      <c r="E823" s="109"/>
      <c r="F823" s="3"/>
      <c r="G823" s="3"/>
      <c r="H823" s="109"/>
      <c r="I823" s="3"/>
      <c r="J823" s="109"/>
      <c r="K823" s="110"/>
      <c r="L823" s="3"/>
      <c r="M823" s="3"/>
      <c r="N823" s="3"/>
      <c r="O823" s="3"/>
      <c r="P823" s="3"/>
      <c r="Q823" s="3"/>
      <c r="R823" s="3"/>
      <c r="S823" s="3"/>
      <c r="T823" s="3"/>
      <c r="U823" s="3"/>
      <c r="V823" s="3"/>
      <c r="W823" s="3"/>
      <c r="X823" s="3"/>
      <c r="Y823" s="3"/>
      <c r="Z823" s="3"/>
    </row>
    <row r="824" ht="12.75" customHeight="1">
      <c r="A824" s="3"/>
      <c r="B824" s="3"/>
      <c r="C824" s="3"/>
      <c r="D824" s="109"/>
      <c r="E824" s="109"/>
      <c r="F824" s="3"/>
      <c r="G824" s="3"/>
      <c r="H824" s="109"/>
      <c r="I824" s="3"/>
      <c r="J824" s="109"/>
      <c r="K824" s="110"/>
      <c r="L824" s="3"/>
      <c r="M824" s="3"/>
      <c r="N824" s="3"/>
      <c r="O824" s="3"/>
      <c r="P824" s="3"/>
      <c r="Q824" s="3"/>
      <c r="R824" s="3"/>
      <c r="S824" s="3"/>
      <c r="T824" s="3"/>
      <c r="U824" s="3"/>
      <c r="V824" s="3"/>
      <c r="W824" s="3"/>
      <c r="X824" s="3"/>
      <c r="Y824" s="3"/>
      <c r="Z824" s="3"/>
    </row>
    <row r="825" ht="12.75" customHeight="1">
      <c r="A825" s="3"/>
      <c r="B825" s="3"/>
      <c r="C825" s="3"/>
      <c r="D825" s="109"/>
      <c r="E825" s="109"/>
      <c r="F825" s="3"/>
      <c r="G825" s="3"/>
      <c r="H825" s="109"/>
      <c r="I825" s="3"/>
      <c r="J825" s="109"/>
      <c r="K825" s="110"/>
      <c r="L825" s="3"/>
      <c r="M825" s="3"/>
      <c r="N825" s="3"/>
      <c r="O825" s="3"/>
      <c r="P825" s="3"/>
      <c r="Q825" s="3"/>
      <c r="R825" s="3"/>
      <c r="S825" s="3"/>
      <c r="T825" s="3"/>
      <c r="U825" s="3"/>
      <c r="V825" s="3"/>
      <c r="W825" s="3"/>
      <c r="X825" s="3"/>
      <c r="Y825" s="3"/>
      <c r="Z825" s="3"/>
    </row>
    <row r="826" ht="12.75" customHeight="1">
      <c r="A826" s="3"/>
      <c r="B826" s="3"/>
      <c r="C826" s="3"/>
      <c r="D826" s="109"/>
      <c r="E826" s="109"/>
      <c r="F826" s="3"/>
      <c r="G826" s="3"/>
      <c r="H826" s="109"/>
      <c r="I826" s="3"/>
      <c r="J826" s="109"/>
      <c r="K826" s="110"/>
      <c r="L826" s="3"/>
      <c r="M826" s="3"/>
      <c r="N826" s="3"/>
      <c r="O826" s="3"/>
      <c r="P826" s="3"/>
      <c r="Q826" s="3"/>
      <c r="R826" s="3"/>
      <c r="S826" s="3"/>
      <c r="T826" s="3"/>
      <c r="U826" s="3"/>
      <c r="V826" s="3"/>
      <c r="W826" s="3"/>
      <c r="X826" s="3"/>
      <c r="Y826" s="3"/>
      <c r="Z826" s="3"/>
    </row>
    <row r="827" ht="12.75" customHeight="1">
      <c r="A827" s="3"/>
      <c r="B827" s="3"/>
      <c r="C827" s="3"/>
      <c r="D827" s="109"/>
      <c r="E827" s="109"/>
      <c r="F827" s="3"/>
      <c r="G827" s="3"/>
      <c r="H827" s="109"/>
      <c r="I827" s="3"/>
      <c r="J827" s="109"/>
      <c r="K827" s="110"/>
      <c r="L827" s="3"/>
      <c r="M827" s="3"/>
      <c r="N827" s="3"/>
      <c r="O827" s="3"/>
      <c r="P827" s="3"/>
      <c r="Q827" s="3"/>
      <c r="R827" s="3"/>
      <c r="S827" s="3"/>
      <c r="T827" s="3"/>
      <c r="U827" s="3"/>
      <c r="V827" s="3"/>
      <c r="W827" s="3"/>
      <c r="X827" s="3"/>
      <c r="Y827" s="3"/>
      <c r="Z827" s="3"/>
    </row>
    <row r="828" ht="12.75" customHeight="1">
      <c r="A828" s="3"/>
      <c r="B828" s="3"/>
      <c r="C828" s="3"/>
      <c r="D828" s="109"/>
      <c r="E828" s="109"/>
      <c r="F828" s="3"/>
      <c r="G828" s="3"/>
      <c r="H828" s="109"/>
      <c r="I828" s="3"/>
      <c r="J828" s="109"/>
      <c r="K828" s="110"/>
      <c r="L828" s="3"/>
      <c r="M828" s="3"/>
      <c r="N828" s="3"/>
      <c r="O828" s="3"/>
      <c r="P828" s="3"/>
      <c r="Q828" s="3"/>
      <c r="R828" s="3"/>
      <c r="S828" s="3"/>
      <c r="T828" s="3"/>
      <c r="U828" s="3"/>
      <c r="V828" s="3"/>
      <c r="W828" s="3"/>
      <c r="X828" s="3"/>
      <c r="Y828" s="3"/>
      <c r="Z828" s="3"/>
    </row>
    <row r="829" ht="12.75" customHeight="1">
      <c r="A829" s="3"/>
      <c r="B829" s="3"/>
      <c r="C829" s="3"/>
      <c r="D829" s="109"/>
      <c r="E829" s="109"/>
      <c r="F829" s="3"/>
      <c r="G829" s="3"/>
      <c r="H829" s="109"/>
      <c r="I829" s="3"/>
      <c r="J829" s="109"/>
      <c r="K829" s="110"/>
      <c r="L829" s="3"/>
      <c r="M829" s="3"/>
      <c r="N829" s="3"/>
      <c r="O829" s="3"/>
      <c r="P829" s="3"/>
      <c r="Q829" s="3"/>
      <c r="R829" s="3"/>
      <c r="S829" s="3"/>
      <c r="T829" s="3"/>
      <c r="U829" s="3"/>
      <c r="V829" s="3"/>
      <c r="W829" s="3"/>
      <c r="X829" s="3"/>
      <c r="Y829" s="3"/>
      <c r="Z829" s="3"/>
    </row>
    <row r="830" ht="12.75" customHeight="1">
      <c r="A830" s="3"/>
      <c r="B830" s="3"/>
      <c r="C830" s="3"/>
      <c r="D830" s="109"/>
      <c r="E830" s="109"/>
      <c r="F830" s="3"/>
      <c r="G830" s="3"/>
      <c r="H830" s="109"/>
      <c r="I830" s="3"/>
      <c r="J830" s="109"/>
      <c r="K830" s="110"/>
      <c r="L830" s="3"/>
      <c r="M830" s="3"/>
      <c r="N830" s="3"/>
      <c r="O830" s="3"/>
      <c r="P830" s="3"/>
      <c r="Q830" s="3"/>
      <c r="R830" s="3"/>
      <c r="S830" s="3"/>
      <c r="T830" s="3"/>
      <c r="U830" s="3"/>
      <c r="V830" s="3"/>
      <c r="W830" s="3"/>
      <c r="X830" s="3"/>
      <c r="Y830" s="3"/>
      <c r="Z830" s="3"/>
    </row>
    <row r="831" ht="12.75" customHeight="1">
      <c r="A831" s="3"/>
      <c r="B831" s="3"/>
      <c r="C831" s="3"/>
      <c r="D831" s="109"/>
      <c r="E831" s="109"/>
      <c r="F831" s="3"/>
      <c r="G831" s="3"/>
      <c r="H831" s="109"/>
      <c r="I831" s="3"/>
      <c r="J831" s="109"/>
      <c r="K831" s="110"/>
      <c r="L831" s="3"/>
      <c r="M831" s="3"/>
      <c r="N831" s="3"/>
      <c r="O831" s="3"/>
      <c r="P831" s="3"/>
      <c r="Q831" s="3"/>
      <c r="R831" s="3"/>
      <c r="S831" s="3"/>
      <c r="T831" s="3"/>
      <c r="U831" s="3"/>
      <c r="V831" s="3"/>
      <c r="W831" s="3"/>
      <c r="X831" s="3"/>
      <c r="Y831" s="3"/>
      <c r="Z831" s="3"/>
    </row>
    <row r="832" ht="12.75" customHeight="1">
      <c r="A832" s="3"/>
      <c r="B832" s="3"/>
      <c r="C832" s="3"/>
      <c r="D832" s="109"/>
      <c r="E832" s="109"/>
      <c r="F832" s="3"/>
      <c r="G832" s="3"/>
      <c r="H832" s="109"/>
      <c r="I832" s="3"/>
      <c r="J832" s="109"/>
      <c r="K832" s="110"/>
      <c r="L832" s="3"/>
      <c r="M832" s="3"/>
      <c r="N832" s="3"/>
      <c r="O832" s="3"/>
      <c r="P832" s="3"/>
      <c r="Q832" s="3"/>
      <c r="R832" s="3"/>
      <c r="S832" s="3"/>
      <c r="T832" s="3"/>
      <c r="U832" s="3"/>
      <c r="V832" s="3"/>
      <c r="W832" s="3"/>
      <c r="X832" s="3"/>
      <c r="Y832" s="3"/>
      <c r="Z832" s="3"/>
    </row>
    <row r="833" ht="12.75" customHeight="1">
      <c r="A833" s="3"/>
      <c r="B833" s="3"/>
      <c r="C833" s="3"/>
      <c r="D833" s="109"/>
      <c r="E833" s="109"/>
      <c r="F833" s="3"/>
      <c r="G833" s="3"/>
      <c r="H833" s="109"/>
      <c r="I833" s="3"/>
      <c r="J833" s="109"/>
      <c r="K833" s="110"/>
      <c r="L833" s="3"/>
      <c r="M833" s="3"/>
      <c r="N833" s="3"/>
      <c r="O833" s="3"/>
      <c r="P833" s="3"/>
      <c r="Q833" s="3"/>
      <c r="R833" s="3"/>
      <c r="S833" s="3"/>
      <c r="T833" s="3"/>
      <c r="U833" s="3"/>
      <c r="V833" s="3"/>
      <c r="W833" s="3"/>
      <c r="X833" s="3"/>
      <c r="Y833" s="3"/>
      <c r="Z833" s="3"/>
    </row>
    <row r="834" ht="12.75" customHeight="1">
      <c r="A834" s="3"/>
      <c r="B834" s="3"/>
      <c r="C834" s="3"/>
      <c r="D834" s="109"/>
      <c r="E834" s="109"/>
      <c r="F834" s="3"/>
      <c r="G834" s="3"/>
      <c r="H834" s="109"/>
      <c r="I834" s="3"/>
      <c r="J834" s="109"/>
      <c r="K834" s="110"/>
      <c r="L834" s="3"/>
      <c r="M834" s="3"/>
      <c r="N834" s="3"/>
      <c r="O834" s="3"/>
      <c r="P834" s="3"/>
      <c r="Q834" s="3"/>
      <c r="R834" s="3"/>
      <c r="S834" s="3"/>
      <c r="T834" s="3"/>
      <c r="U834" s="3"/>
      <c r="V834" s="3"/>
      <c r="W834" s="3"/>
      <c r="X834" s="3"/>
      <c r="Y834" s="3"/>
      <c r="Z834" s="3"/>
    </row>
    <row r="835" ht="12.75" customHeight="1">
      <c r="A835" s="3"/>
      <c r="B835" s="3"/>
      <c r="C835" s="3"/>
      <c r="D835" s="109"/>
      <c r="E835" s="109"/>
      <c r="F835" s="3"/>
      <c r="G835" s="3"/>
      <c r="H835" s="109"/>
      <c r="I835" s="3"/>
      <c r="J835" s="109"/>
      <c r="K835" s="110"/>
      <c r="L835" s="3"/>
      <c r="M835" s="3"/>
      <c r="N835" s="3"/>
      <c r="O835" s="3"/>
      <c r="P835" s="3"/>
      <c r="Q835" s="3"/>
      <c r="R835" s="3"/>
      <c r="S835" s="3"/>
      <c r="T835" s="3"/>
      <c r="U835" s="3"/>
      <c r="V835" s="3"/>
      <c r="W835" s="3"/>
      <c r="X835" s="3"/>
      <c r="Y835" s="3"/>
      <c r="Z835" s="3"/>
    </row>
    <row r="836" ht="12.75" customHeight="1">
      <c r="A836" s="3"/>
      <c r="B836" s="3"/>
      <c r="C836" s="3"/>
      <c r="D836" s="109"/>
      <c r="E836" s="109"/>
      <c r="F836" s="3"/>
      <c r="G836" s="3"/>
      <c r="H836" s="109"/>
      <c r="I836" s="3"/>
      <c r="J836" s="109"/>
      <c r="K836" s="110"/>
      <c r="L836" s="3"/>
      <c r="M836" s="3"/>
      <c r="N836" s="3"/>
      <c r="O836" s="3"/>
      <c r="P836" s="3"/>
      <c r="Q836" s="3"/>
      <c r="R836" s="3"/>
      <c r="S836" s="3"/>
      <c r="T836" s="3"/>
      <c r="U836" s="3"/>
      <c r="V836" s="3"/>
      <c r="W836" s="3"/>
      <c r="X836" s="3"/>
      <c r="Y836" s="3"/>
      <c r="Z836" s="3"/>
    </row>
    <row r="837" ht="12.75" customHeight="1">
      <c r="A837" s="3"/>
      <c r="B837" s="3"/>
      <c r="C837" s="3"/>
      <c r="D837" s="109"/>
      <c r="E837" s="109"/>
      <c r="F837" s="3"/>
      <c r="G837" s="3"/>
      <c r="H837" s="109"/>
      <c r="I837" s="3"/>
      <c r="J837" s="109"/>
      <c r="K837" s="110"/>
      <c r="L837" s="3"/>
      <c r="M837" s="3"/>
      <c r="N837" s="3"/>
      <c r="O837" s="3"/>
      <c r="P837" s="3"/>
      <c r="Q837" s="3"/>
      <c r="R837" s="3"/>
      <c r="S837" s="3"/>
      <c r="T837" s="3"/>
      <c r="U837" s="3"/>
      <c r="V837" s="3"/>
      <c r="W837" s="3"/>
      <c r="X837" s="3"/>
      <c r="Y837" s="3"/>
      <c r="Z837" s="3"/>
    </row>
    <row r="838" ht="12.75" customHeight="1">
      <c r="A838" s="3"/>
      <c r="B838" s="3"/>
      <c r="C838" s="3"/>
      <c r="D838" s="109"/>
      <c r="E838" s="109"/>
      <c r="F838" s="3"/>
      <c r="G838" s="3"/>
      <c r="H838" s="109"/>
      <c r="I838" s="3"/>
      <c r="J838" s="109"/>
      <c r="K838" s="110"/>
      <c r="L838" s="3"/>
      <c r="M838" s="3"/>
      <c r="N838" s="3"/>
      <c r="O838" s="3"/>
      <c r="P838" s="3"/>
      <c r="Q838" s="3"/>
      <c r="R838" s="3"/>
      <c r="S838" s="3"/>
      <c r="T838" s="3"/>
      <c r="U838" s="3"/>
      <c r="V838" s="3"/>
      <c r="W838" s="3"/>
      <c r="X838" s="3"/>
      <c r="Y838" s="3"/>
      <c r="Z838" s="3"/>
    </row>
    <row r="839" ht="12.75" customHeight="1">
      <c r="A839" s="3"/>
      <c r="B839" s="3"/>
      <c r="C839" s="3"/>
      <c r="D839" s="109"/>
      <c r="E839" s="109"/>
      <c r="F839" s="3"/>
      <c r="G839" s="3"/>
      <c r="H839" s="109"/>
      <c r="I839" s="3"/>
      <c r="J839" s="109"/>
      <c r="K839" s="110"/>
      <c r="L839" s="3"/>
      <c r="M839" s="3"/>
      <c r="N839" s="3"/>
      <c r="O839" s="3"/>
      <c r="P839" s="3"/>
      <c r="Q839" s="3"/>
      <c r="R839" s="3"/>
      <c r="S839" s="3"/>
      <c r="T839" s="3"/>
      <c r="U839" s="3"/>
      <c r="V839" s="3"/>
      <c r="W839" s="3"/>
      <c r="X839" s="3"/>
      <c r="Y839" s="3"/>
      <c r="Z839" s="3"/>
    </row>
    <row r="840" ht="12.75" customHeight="1">
      <c r="A840" s="3"/>
      <c r="B840" s="3"/>
      <c r="C840" s="3"/>
      <c r="D840" s="109"/>
      <c r="E840" s="109"/>
      <c r="F840" s="3"/>
      <c r="G840" s="3"/>
      <c r="H840" s="109"/>
      <c r="I840" s="3"/>
      <c r="J840" s="109"/>
      <c r="K840" s="110"/>
      <c r="L840" s="3"/>
      <c r="M840" s="3"/>
      <c r="N840" s="3"/>
      <c r="O840" s="3"/>
      <c r="P840" s="3"/>
      <c r="Q840" s="3"/>
      <c r="R840" s="3"/>
      <c r="S840" s="3"/>
      <c r="T840" s="3"/>
      <c r="U840" s="3"/>
      <c r="V840" s="3"/>
      <c r="W840" s="3"/>
      <c r="X840" s="3"/>
      <c r="Y840" s="3"/>
      <c r="Z840" s="3"/>
    </row>
    <row r="841" ht="12.75" customHeight="1">
      <c r="A841" s="3"/>
      <c r="B841" s="3"/>
      <c r="C841" s="3"/>
      <c r="D841" s="109"/>
      <c r="E841" s="109"/>
      <c r="F841" s="3"/>
      <c r="G841" s="3"/>
      <c r="H841" s="109"/>
      <c r="I841" s="3"/>
      <c r="J841" s="109"/>
      <c r="K841" s="110"/>
      <c r="L841" s="3"/>
      <c r="M841" s="3"/>
      <c r="N841" s="3"/>
      <c r="O841" s="3"/>
      <c r="P841" s="3"/>
      <c r="Q841" s="3"/>
      <c r="R841" s="3"/>
      <c r="S841" s="3"/>
      <c r="T841" s="3"/>
      <c r="U841" s="3"/>
      <c r="V841" s="3"/>
      <c r="W841" s="3"/>
      <c r="X841" s="3"/>
      <c r="Y841" s="3"/>
      <c r="Z841" s="3"/>
    </row>
    <row r="842" ht="12.75" customHeight="1">
      <c r="A842" s="3"/>
      <c r="B842" s="3"/>
      <c r="C842" s="3"/>
      <c r="D842" s="109"/>
      <c r="E842" s="109"/>
      <c r="F842" s="3"/>
      <c r="G842" s="3"/>
      <c r="H842" s="109"/>
      <c r="I842" s="3"/>
      <c r="J842" s="109"/>
      <c r="K842" s="110"/>
      <c r="L842" s="3"/>
      <c r="M842" s="3"/>
      <c r="N842" s="3"/>
      <c r="O842" s="3"/>
      <c r="P842" s="3"/>
      <c r="Q842" s="3"/>
      <c r="R842" s="3"/>
      <c r="S842" s="3"/>
      <c r="T842" s="3"/>
      <c r="U842" s="3"/>
      <c r="V842" s="3"/>
      <c r="W842" s="3"/>
      <c r="X842" s="3"/>
      <c r="Y842" s="3"/>
      <c r="Z842" s="3"/>
    </row>
    <row r="843" ht="12.75" customHeight="1">
      <c r="A843" s="3"/>
      <c r="B843" s="3"/>
      <c r="C843" s="3"/>
      <c r="D843" s="109"/>
      <c r="E843" s="109"/>
      <c r="F843" s="3"/>
      <c r="G843" s="3"/>
      <c r="H843" s="109"/>
      <c r="I843" s="3"/>
      <c r="J843" s="109"/>
      <c r="K843" s="110"/>
      <c r="L843" s="3"/>
      <c r="M843" s="3"/>
      <c r="N843" s="3"/>
      <c r="O843" s="3"/>
      <c r="P843" s="3"/>
      <c r="Q843" s="3"/>
      <c r="R843" s="3"/>
      <c r="S843" s="3"/>
      <c r="T843" s="3"/>
      <c r="U843" s="3"/>
      <c r="V843" s="3"/>
      <c r="W843" s="3"/>
      <c r="X843" s="3"/>
      <c r="Y843" s="3"/>
      <c r="Z843" s="3"/>
    </row>
    <row r="844" ht="12.75" customHeight="1">
      <c r="A844" s="3"/>
      <c r="B844" s="3"/>
      <c r="C844" s="3"/>
      <c r="D844" s="109"/>
      <c r="E844" s="109"/>
      <c r="F844" s="3"/>
      <c r="G844" s="3"/>
      <c r="H844" s="109"/>
      <c r="I844" s="3"/>
      <c r="J844" s="109"/>
      <c r="K844" s="110"/>
      <c r="L844" s="3"/>
      <c r="M844" s="3"/>
      <c r="N844" s="3"/>
      <c r="O844" s="3"/>
      <c r="P844" s="3"/>
      <c r="Q844" s="3"/>
      <c r="R844" s="3"/>
      <c r="S844" s="3"/>
      <c r="T844" s="3"/>
      <c r="U844" s="3"/>
      <c r="V844" s="3"/>
      <c r="W844" s="3"/>
      <c r="X844" s="3"/>
      <c r="Y844" s="3"/>
      <c r="Z844" s="3"/>
    </row>
    <row r="845" ht="12.75" customHeight="1">
      <c r="A845" s="3"/>
      <c r="B845" s="3"/>
      <c r="C845" s="3"/>
      <c r="D845" s="109"/>
      <c r="E845" s="109"/>
      <c r="F845" s="3"/>
      <c r="G845" s="3"/>
      <c r="H845" s="109"/>
      <c r="I845" s="3"/>
      <c r="J845" s="109"/>
      <c r="K845" s="110"/>
      <c r="L845" s="3"/>
      <c r="M845" s="3"/>
      <c r="N845" s="3"/>
      <c r="O845" s="3"/>
      <c r="P845" s="3"/>
      <c r="Q845" s="3"/>
      <c r="R845" s="3"/>
      <c r="S845" s="3"/>
      <c r="T845" s="3"/>
      <c r="U845" s="3"/>
      <c r="V845" s="3"/>
      <c r="W845" s="3"/>
      <c r="X845" s="3"/>
      <c r="Y845" s="3"/>
      <c r="Z845" s="3"/>
    </row>
    <row r="846" ht="12.75" customHeight="1">
      <c r="A846" s="3"/>
      <c r="B846" s="3"/>
      <c r="C846" s="3"/>
      <c r="D846" s="109"/>
      <c r="E846" s="109"/>
      <c r="F846" s="3"/>
      <c r="G846" s="3"/>
      <c r="H846" s="109"/>
      <c r="I846" s="3"/>
      <c r="J846" s="109"/>
      <c r="K846" s="110"/>
      <c r="L846" s="3"/>
      <c r="M846" s="3"/>
      <c r="N846" s="3"/>
      <c r="O846" s="3"/>
      <c r="P846" s="3"/>
      <c r="Q846" s="3"/>
      <c r="R846" s="3"/>
      <c r="S846" s="3"/>
      <c r="T846" s="3"/>
      <c r="U846" s="3"/>
      <c r="V846" s="3"/>
      <c r="W846" s="3"/>
      <c r="X846" s="3"/>
      <c r="Y846" s="3"/>
      <c r="Z846" s="3"/>
    </row>
    <row r="847" ht="12.75" customHeight="1">
      <c r="A847" s="3"/>
      <c r="B847" s="3"/>
      <c r="C847" s="3"/>
      <c r="D847" s="109"/>
      <c r="E847" s="109"/>
      <c r="F847" s="3"/>
      <c r="G847" s="3"/>
      <c r="H847" s="109"/>
      <c r="I847" s="3"/>
      <c r="J847" s="109"/>
      <c r="K847" s="110"/>
      <c r="L847" s="3"/>
      <c r="M847" s="3"/>
      <c r="N847" s="3"/>
      <c r="O847" s="3"/>
      <c r="P847" s="3"/>
      <c r="Q847" s="3"/>
      <c r="R847" s="3"/>
      <c r="S847" s="3"/>
      <c r="T847" s="3"/>
      <c r="U847" s="3"/>
      <c r="V847" s="3"/>
      <c r="W847" s="3"/>
      <c r="X847" s="3"/>
      <c r="Y847" s="3"/>
      <c r="Z847" s="3"/>
    </row>
    <row r="848" ht="12.75" customHeight="1">
      <c r="A848" s="3"/>
      <c r="B848" s="3"/>
      <c r="C848" s="3"/>
      <c r="D848" s="109"/>
      <c r="E848" s="109"/>
      <c r="F848" s="3"/>
      <c r="G848" s="3"/>
      <c r="H848" s="109"/>
      <c r="I848" s="3"/>
      <c r="J848" s="109"/>
      <c r="K848" s="110"/>
      <c r="L848" s="3"/>
      <c r="M848" s="3"/>
      <c r="N848" s="3"/>
      <c r="O848" s="3"/>
      <c r="P848" s="3"/>
      <c r="Q848" s="3"/>
      <c r="R848" s="3"/>
      <c r="S848" s="3"/>
      <c r="T848" s="3"/>
      <c r="U848" s="3"/>
      <c r="V848" s="3"/>
      <c r="W848" s="3"/>
      <c r="X848" s="3"/>
      <c r="Y848" s="3"/>
      <c r="Z848" s="3"/>
    </row>
    <row r="849" ht="12.75" customHeight="1">
      <c r="A849" s="3"/>
      <c r="B849" s="3"/>
      <c r="C849" s="3"/>
      <c r="D849" s="109"/>
      <c r="E849" s="109"/>
      <c r="F849" s="3"/>
      <c r="G849" s="3"/>
      <c r="H849" s="109"/>
      <c r="I849" s="3"/>
      <c r="J849" s="109"/>
      <c r="K849" s="110"/>
      <c r="L849" s="3"/>
      <c r="M849" s="3"/>
      <c r="N849" s="3"/>
      <c r="O849" s="3"/>
      <c r="P849" s="3"/>
      <c r="Q849" s="3"/>
      <c r="R849" s="3"/>
      <c r="S849" s="3"/>
      <c r="T849" s="3"/>
      <c r="U849" s="3"/>
      <c r="V849" s="3"/>
      <c r="W849" s="3"/>
      <c r="X849" s="3"/>
      <c r="Y849" s="3"/>
      <c r="Z849" s="3"/>
    </row>
    <row r="850" ht="12.75" customHeight="1">
      <c r="A850" s="3"/>
      <c r="B850" s="3"/>
      <c r="C850" s="3"/>
      <c r="D850" s="109"/>
      <c r="E850" s="109"/>
      <c r="F850" s="3"/>
      <c r="G850" s="3"/>
      <c r="H850" s="109"/>
      <c r="I850" s="3"/>
      <c r="J850" s="109"/>
      <c r="K850" s="110"/>
      <c r="L850" s="3"/>
      <c r="M850" s="3"/>
      <c r="N850" s="3"/>
      <c r="O850" s="3"/>
      <c r="P850" s="3"/>
      <c r="Q850" s="3"/>
      <c r="R850" s="3"/>
      <c r="S850" s="3"/>
      <c r="T850" s="3"/>
      <c r="U850" s="3"/>
      <c r="V850" s="3"/>
      <c r="W850" s="3"/>
      <c r="X850" s="3"/>
      <c r="Y850" s="3"/>
      <c r="Z850" s="3"/>
    </row>
    <row r="851" ht="12.75" customHeight="1">
      <c r="A851" s="3"/>
      <c r="B851" s="3"/>
      <c r="C851" s="3"/>
      <c r="D851" s="109"/>
      <c r="E851" s="109"/>
      <c r="F851" s="3"/>
      <c r="G851" s="3"/>
      <c r="H851" s="109"/>
      <c r="I851" s="3"/>
      <c r="J851" s="109"/>
      <c r="K851" s="110"/>
      <c r="L851" s="3"/>
      <c r="M851" s="3"/>
      <c r="N851" s="3"/>
      <c r="O851" s="3"/>
      <c r="P851" s="3"/>
      <c r="Q851" s="3"/>
      <c r="R851" s="3"/>
      <c r="S851" s="3"/>
      <c r="T851" s="3"/>
      <c r="U851" s="3"/>
      <c r="V851" s="3"/>
      <c r="W851" s="3"/>
      <c r="X851" s="3"/>
      <c r="Y851" s="3"/>
      <c r="Z851" s="3"/>
    </row>
    <row r="852" ht="12.75" customHeight="1">
      <c r="A852" s="3"/>
      <c r="B852" s="3"/>
      <c r="C852" s="3"/>
      <c r="D852" s="109"/>
      <c r="E852" s="109"/>
      <c r="F852" s="3"/>
      <c r="G852" s="3"/>
      <c r="H852" s="109"/>
      <c r="I852" s="3"/>
      <c r="J852" s="109"/>
      <c r="K852" s="110"/>
      <c r="L852" s="3"/>
      <c r="M852" s="3"/>
      <c r="N852" s="3"/>
      <c r="O852" s="3"/>
      <c r="P852" s="3"/>
      <c r="Q852" s="3"/>
      <c r="R852" s="3"/>
      <c r="S852" s="3"/>
      <c r="T852" s="3"/>
      <c r="U852" s="3"/>
      <c r="V852" s="3"/>
      <c r="W852" s="3"/>
      <c r="X852" s="3"/>
      <c r="Y852" s="3"/>
      <c r="Z852" s="3"/>
    </row>
    <row r="853" ht="12.75" customHeight="1">
      <c r="A853" s="3"/>
      <c r="B853" s="3"/>
      <c r="C853" s="3"/>
      <c r="D853" s="109"/>
      <c r="E853" s="109"/>
      <c r="F853" s="3"/>
      <c r="G853" s="3"/>
      <c r="H853" s="109"/>
      <c r="I853" s="3"/>
      <c r="J853" s="109"/>
      <c r="K853" s="110"/>
      <c r="L853" s="3"/>
      <c r="M853" s="3"/>
      <c r="N853" s="3"/>
      <c r="O853" s="3"/>
      <c r="P853" s="3"/>
      <c r="Q853" s="3"/>
      <c r="R853" s="3"/>
      <c r="S853" s="3"/>
      <c r="T853" s="3"/>
      <c r="U853" s="3"/>
      <c r="V853" s="3"/>
      <c r="W853" s="3"/>
      <c r="X853" s="3"/>
      <c r="Y853" s="3"/>
      <c r="Z853" s="3"/>
    </row>
    <row r="854" ht="12.75" customHeight="1">
      <c r="A854" s="3"/>
      <c r="B854" s="3"/>
      <c r="C854" s="3"/>
      <c r="D854" s="109"/>
      <c r="E854" s="109"/>
      <c r="F854" s="3"/>
      <c r="G854" s="3"/>
      <c r="H854" s="109"/>
      <c r="I854" s="3"/>
      <c r="J854" s="109"/>
      <c r="K854" s="110"/>
      <c r="L854" s="3"/>
      <c r="M854" s="3"/>
      <c r="N854" s="3"/>
      <c r="O854" s="3"/>
      <c r="P854" s="3"/>
      <c r="Q854" s="3"/>
      <c r="R854" s="3"/>
      <c r="S854" s="3"/>
      <c r="T854" s="3"/>
      <c r="U854" s="3"/>
      <c r="V854" s="3"/>
      <c r="W854" s="3"/>
      <c r="X854" s="3"/>
      <c r="Y854" s="3"/>
      <c r="Z854" s="3"/>
    </row>
    <row r="855" ht="12.75" customHeight="1">
      <c r="A855" s="3"/>
      <c r="B855" s="3"/>
      <c r="C855" s="3"/>
      <c r="D855" s="109"/>
      <c r="E855" s="109"/>
      <c r="F855" s="3"/>
      <c r="G855" s="3"/>
      <c r="H855" s="109"/>
      <c r="I855" s="3"/>
      <c r="J855" s="109"/>
      <c r="K855" s="110"/>
      <c r="L855" s="3"/>
      <c r="M855" s="3"/>
      <c r="N855" s="3"/>
      <c r="O855" s="3"/>
      <c r="P855" s="3"/>
      <c r="Q855" s="3"/>
      <c r="R855" s="3"/>
      <c r="S855" s="3"/>
      <c r="T855" s="3"/>
      <c r="U855" s="3"/>
      <c r="V855" s="3"/>
      <c r="W855" s="3"/>
      <c r="X855" s="3"/>
      <c r="Y855" s="3"/>
      <c r="Z855" s="3"/>
    </row>
    <row r="856" ht="12.75" customHeight="1">
      <c r="A856" s="3"/>
      <c r="B856" s="3"/>
      <c r="C856" s="3"/>
      <c r="D856" s="109"/>
      <c r="E856" s="109"/>
      <c r="F856" s="3"/>
      <c r="G856" s="3"/>
      <c r="H856" s="109"/>
      <c r="I856" s="3"/>
      <c r="J856" s="109"/>
      <c r="K856" s="110"/>
      <c r="L856" s="3"/>
      <c r="M856" s="3"/>
      <c r="N856" s="3"/>
      <c r="O856" s="3"/>
      <c r="P856" s="3"/>
      <c r="Q856" s="3"/>
      <c r="R856" s="3"/>
      <c r="S856" s="3"/>
      <c r="T856" s="3"/>
      <c r="U856" s="3"/>
      <c r="V856" s="3"/>
      <c r="W856" s="3"/>
      <c r="X856" s="3"/>
      <c r="Y856" s="3"/>
      <c r="Z856" s="3"/>
    </row>
    <row r="857" ht="12.75" customHeight="1">
      <c r="A857" s="3"/>
      <c r="B857" s="3"/>
      <c r="C857" s="3"/>
      <c r="D857" s="109"/>
      <c r="E857" s="109"/>
      <c r="F857" s="3"/>
      <c r="G857" s="3"/>
      <c r="H857" s="109"/>
      <c r="I857" s="3"/>
      <c r="J857" s="109"/>
      <c r="K857" s="110"/>
      <c r="L857" s="3"/>
      <c r="M857" s="3"/>
      <c r="N857" s="3"/>
      <c r="O857" s="3"/>
      <c r="P857" s="3"/>
      <c r="Q857" s="3"/>
      <c r="R857" s="3"/>
      <c r="S857" s="3"/>
      <c r="T857" s="3"/>
      <c r="U857" s="3"/>
      <c r="V857" s="3"/>
      <c r="W857" s="3"/>
      <c r="X857" s="3"/>
      <c r="Y857" s="3"/>
      <c r="Z857" s="3"/>
    </row>
    <row r="858" ht="12.75" customHeight="1">
      <c r="A858" s="3"/>
      <c r="B858" s="3"/>
      <c r="C858" s="3"/>
      <c r="D858" s="109"/>
      <c r="E858" s="109"/>
      <c r="F858" s="3"/>
      <c r="G858" s="3"/>
      <c r="H858" s="109"/>
      <c r="I858" s="3"/>
      <c r="J858" s="109"/>
      <c r="K858" s="110"/>
      <c r="L858" s="3"/>
      <c r="M858" s="3"/>
      <c r="N858" s="3"/>
      <c r="O858" s="3"/>
      <c r="P858" s="3"/>
      <c r="Q858" s="3"/>
      <c r="R858" s="3"/>
      <c r="S858" s="3"/>
      <c r="T858" s="3"/>
      <c r="U858" s="3"/>
      <c r="V858" s="3"/>
      <c r="W858" s="3"/>
      <c r="X858" s="3"/>
      <c r="Y858" s="3"/>
      <c r="Z858" s="3"/>
    </row>
    <row r="859" ht="12.75" customHeight="1">
      <c r="A859" s="3"/>
      <c r="B859" s="3"/>
      <c r="C859" s="3"/>
      <c r="D859" s="109"/>
      <c r="E859" s="109"/>
      <c r="F859" s="3"/>
      <c r="G859" s="3"/>
      <c r="H859" s="109"/>
      <c r="I859" s="3"/>
      <c r="J859" s="109"/>
      <c r="K859" s="110"/>
      <c r="L859" s="3"/>
      <c r="M859" s="3"/>
      <c r="N859" s="3"/>
      <c r="O859" s="3"/>
      <c r="P859" s="3"/>
      <c r="Q859" s="3"/>
      <c r="R859" s="3"/>
      <c r="S859" s="3"/>
      <c r="T859" s="3"/>
      <c r="U859" s="3"/>
      <c r="V859" s="3"/>
      <c r="W859" s="3"/>
      <c r="X859" s="3"/>
      <c r="Y859" s="3"/>
      <c r="Z859" s="3"/>
    </row>
    <row r="860" ht="12.75" customHeight="1">
      <c r="A860" s="3"/>
      <c r="B860" s="3"/>
      <c r="C860" s="3"/>
      <c r="D860" s="109"/>
      <c r="E860" s="109"/>
      <c r="F860" s="3"/>
      <c r="G860" s="3"/>
      <c r="H860" s="109"/>
      <c r="I860" s="3"/>
      <c r="J860" s="109"/>
      <c r="K860" s="110"/>
      <c r="L860" s="3"/>
      <c r="M860" s="3"/>
      <c r="N860" s="3"/>
      <c r="O860" s="3"/>
      <c r="P860" s="3"/>
      <c r="Q860" s="3"/>
      <c r="R860" s="3"/>
      <c r="S860" s="3"/>
      <c r="T860" s="3"/>
      <c r="U860" s="3"/>
      <c r="V860" s="3"/>
      <c r="W860" s="3"/>
      <c r="X860" s="3"/>
      <c r="Y860" s="3"/>
      <c r="Z860" s="3"/>
    </row>
    <row r="861" ht="12.75" customHeight="1">
      <c r="A861" s="3"/>
      <c r="B861" s="3"/>
      <c r="C861" s="3"/>
      <c r="D861" s="109"/>
      <c r="E861" s="109"/>
      <c r="F861" s="3"/>
      <c r="G861" s="3"/>
      <c r="H861" s="109"/>
      <c r="I861" s="3"/>
      <c r="J861" s="109"/>
      <c r="K861" s="110"/>
      <c r="L861" s="3"/>
      <c r="M861" s="3"/>
      <c r="N861" s="3"/>
      <c r="O861" s="3"/>
      <c r="P861" s="3"/>
      <c r="Q861" s="3"/>
      <c r="R861" s="3"/>
      <c r="S861" s="3"/>
      <c r="T861" s="3"/>
      <c r="U861" s="3"/>
      <c r="V861" s="3"/>
      <c r="W861" s="3"/>
      <c r="X861" s="3"/>
      <c r="Y861" s="3"/>
      <c r="Z861" s="3"/>
    </row>
    <row r="862" ht="12.75" customHeight="1">
      <c r="A862" s="3"/>
      <c r="B862" s="3"/>
      <c r="C862" s="3"/>
      <c r="D862" s="109"/>
      <c r="E862" s="109"/>
      <c r="F862" s="3"/>
      <c r="G862" s="3"/>
      <c r="H862" s="109"/>
      <c r="I862" s="3"/>
      <c r="J862" s="109"/>
      <c r="K862" s="110"/>
      <c r="L862" s="3"/>
      <c r="M862" s="3"/>
      <c r="N862" s="3"/>
      <c r="O862" s="3"/>
      <c r="P862" s="3"/>
      <c r="Q862" s="3"/>
      <c r="R862" s="3"/>
      <c r="S862" s="3"/>
      <c r="T862" s="3"/>
      <c r="U862" s="3"/>
      <c r="V862" s="3"/>
      <c r="W862" s="3"/>
      <c r="X862" s="3"/>
      <c r="Y862" s="3"/>
      <c r="Z862" s="3"/>
    </row>
    <row r="863" ht="12.75" customHeight="1">
      <c r="A863" s="3"/>
      <c r="B863" s="3"/>
      <c r="C863" s="3"/>
      <c r="D863" s="109"/>
      <c r="E863" s="109"/>
      <c r="F863" s="3"/>
      <c r="G863" s="3"/>
      <c r="H863" s="109"/>
      <c r="I863" s="3"/>
      <c r="J863" s="109"/>
      <c r="K863" s="110"/>
      <c r="L863" s="3"/>
      <c r="M863" s="3"/>
      <c r="N863" s="3"/>
      <c r="O863" s="3"/>
      <c r="P863" s="3"/>
      <c r="Q863" s="3"/>
      <c r="R863" s="3"/>
      <c r="S863" s="3"/>
      <c r="T863" s="3"/>
      <c r="U863" s="3"/>
      <c r="V863" s="3"/>
      <c r="W863" s="3"/>
      <c r="X863" s="3"/>
      <c r="Y863" s="3"/>
      <c r="Z863" s="3"/>
    </row>
    <row r="864" ht="12.75" customHeight="1">
      <c r="A864" s="3"/>
      <c r="B864" s="3"/>
      <c r="C864" s="3"/>
      <c r="D864" s="109"/>
      <c r="E864" s="109"/>
      <c r="F864" s="3"/>
      <c r="G864" s="3"/>
      <c r="H864" s="109"/>
      <c r="I864" s="3"/>
      <c r="J864" s="109"/>
      <c r="K864" s="110"/>
      <c r="L864" s="3"/>
      <c r="M864" s="3"/>
      <c r="N864" s="3"/>
      <c r="O864" s="3"/>
      <c r="P864" s="3"/>
      <c r="Q864" s="3"/>
      <c r="R864" s="3"/>
      <c r="S864" s="3"/>
      <c r="T864" s="3"/>
      <c r="U864" s="3"/>
      <c r="V864" s="3"/>
      <c r="W864" s="3"/>
      <c r="X864" s="3"/>
      <c r="Y864" s="3"/>
      <c r="Z864" s="3"/>
    </row>
    <row r="865" ht="12.75" customHeight="1">
      <c r="A865" s="3"/>
      <c r="B865" s="3"/>
      <c r="C865" s="3"/>
      <c r="D865" s="109"/>
      <c r="E865" s="109"/>
      <c r="F865" s="3"/>
      <c r="G865" s="3"/>
      <c r="H865" s="109"/>
      <c r="I865" s="3"/>
      <c r="J865" s="109"/>
      <c r="K865" s="110"/>
      <c r="L865" s="3"/>
      <c r="M865" s="3"/>
      <c r="N865" s="3"/>
      <c r="O865" s="3"/>
      <c r="P865" s="3"/>
      <c r="Q865" s="3"/>
      <c r="R865" s="3"/>
      <c r="S865" s="3"/>
      <c r="T865" s="3"/>
      <c r="U865" s="3"/>
      <c r="V865" s="3"/>
      <c r="W865" s="3"/>
      <c r="X865" s="3"/>
      <c r="Y865" s="3"/>
      <c r="Z865" s="3"/>
    </row>
    <row r="866" ht="12.75" customHeight="1">
      <c r="A866" s="3"/>
      <c r="B866" s="3"/>
      <c r="C866" s="3"/>
      <c r="D866" s="109"/>
      <c r="E866" s="109"/>
      <c r="F866" s="3"/>
      <c r="G866" s="3"/>
      <c r="H866" s="109"/>
      <c r="I866" s="3"/>
      <c r="J866" s="109"/>
      <c r="K866" s="110"/>
      <c r="L866" s="3"/>
      <c r="M866" s="3"/>
      <c r="N866" s="3"/>
      <c r="O866" s="3"/>
      <c r="P866" s="3"/>
      <c r="Q866" s="3"/>
      <c r="R866" s="3"/>
      <c r="S866" s="3"/>
      <c r="T866" s="3"/>
      <c r="U866" s="3"/>
      <c r="V866" s="3"/>
      <c r="W866" s="3"/>
      <c r="X866" s="3"/>
      <c r="Y866" s="3"/>
      <c r="Z866" s="3"/>
    </row>
    <row r="867" ht="12.75" customHeight="1">
      <c r="A867" s="3"/>
      <c r="B867" s="3"/>
      <c r="C867" s="3"/>
      <c r="D867" s="109"/>
      <c r="E867" s="109"/>
      <c r="F867" s="3"/>
      <c r="G867" s="3"/>
      <c r="H867" s="109"/>
      <c r="I867" s="3"/>
      <c r="J867" s="109"/>
      <c r="K867" s="110"/>
      <c r="L867" s="3"/>
      <c r="M867" s="3"/>
      <c r="N867" s="3"/>
      <c r="O867" s="3"/>
      <c r="P867" s="3"/>
      <c r="Q867" s="3"/>
      <c r="R867" s="3"/>
      <c r="S867" s="3"/>
      <c r="T867" s="3"/>
      <c r="U867" s="3"/>
      <c r="V867" s="3"/>
      <c r="W867" s="3"/>
      <c r="X867" s="3"/>
      <c r="Y867" s="3"/>
      <c r="Z867" s="3"/>
    </row>
    <row r="868" ht="12.75" customHeight="1">
      <c r="A868" s="3"/>
      <c r="B868" s="3"/>
      <c r="C868" s="3"/>
      <c r="D868" s="109"/>
      <c r="E868" s="109"/>
      <c r="F868" s="3"/>
      <c r="G868" s="3"/>
      <c r="H868" s="109"/>
      <c r="I868" s="3"/>
      <c r="J868" s="109"/>
      <c r="K868" s="110"/>
      <c r="L868" s="3"/>
      <c r="M868" s="3"/>
      <c r="N868" s="3"/>
      <c r="O868" s="3"/>
      <c r="P868" s="3"/>
      <c r="Q868" s="3"/>
      <c r="R868" s="3"/>
      <c r="S868" s="3"/>
      <c r="T868" s="3"/>
      <c r="U868" s="3"/>
      <c r="V868" s="3"/>
      <c r="W868" s="3"/>
      <c r="X868" s="3"/>
      <c r="Y868" s="3"/>
      <c r="Z868" s="3"/>
    </row>
    <row r="869" ht="12.75" customHeight="1">
      <c r="A869" s="3"/>
      <c r="B869" s="3"/>
      <c r="C869" s="3"/>
      <c r="D869" s="109"/>
      <c r="E869" s="109"/>
      <c r="F869" s="3"/>
      <c r="G869" s="3"/>
      <c r="H869" s="109"/>
      <c r="I869" s="3"/>
      <c r="J869" s="109"/>
      <c r="K869" s="110"/>
      <c r="L869" s="3"/>
      <c r="M869" s="3"/>
      <c r="N869" s="3"/>
      <c r="O869" s="3"/>
      <c r="P869" s="3"/>
      <c r="Q869" s="3"/>
      <c r="R869" s="3"/>
      <c r="S869" s="3"/>
      <c r="T869" s="3"/>
      <c r="U869" s="3"/>
      <c r="V869" s="3"/>
      <c r="W869" s="3"/>
      <c r="X869" s="3"/>
      <c r="Y869" s="3"/>
      <c r="Z869" s="3"/>
    </row>
    <row r="870" ht="12.75" customHeight="1">
      <c r="A870" s="3"/>
      <c r="B870" s="3"/>
      <c r="C870" s="3"/>
      <c r="D870" s="109"/>
      <c r="E870" s="109"/>
      <c r="F870" s="3"/>
      <c r="G870" s="3"/>
      <c r="H870" s="109"/>
      <c r="I870" s="3"/>
      <c r="J870" s="109"/>
      <c r="K870" s="110"/>
      <c r="L870" s="3"/>
      <c r="M870" s="3"/>
      <c r="N870" s="3"/>
      <c r="O870" s="3"/>
      <c r="P870" s="3"/>
      <c r="Q870" s="3"/>
      <c r="R870" s="3"/>
      <c r="S870" s="3"/>
      <c r="T870" s="3"/>
      <c r="U870" s="3"/>
      <c r="V870" s="3"/>
      <c r="W870" s="3"/>
      <c r="X870" s="3"/>
      <c r="Y870" s="3"/>
      <c r="Z870" s="3"/>
    </row>
    <row r="871" ht="12.75" customHeight="1">
      <c r="A871" s="3"/>
      <c r="B871" s="3"/>
      <c r="C871" s="3"/>
      <c r="D871" s="109"/>
      <c r="E871" s="109"/>
      <c r="F871" s="3"/>
      <c r="G871" s="3"/>
      <c r="H871" s="109"/>
      <c r="I871" s="3"/>
      <c r="J871" s="109"/>
      <c r="K871" s="110"/>
      <c r="L871" s="3"/>
      <c r="M871" s="3"/>
      <c r="N871" s="3"/>
      <c r="O871" s="3"/>
      <c r="P871" s="3"/>
      <c r="Q871" s="3"/>
      <c r="R871" s="3"/>
      <c r="S871" s="3"/>
      <c r="T871" s="3"/>
      <c r="U871" s="3"/>
      <c r="V871" s="3"/>
      <c r="W871" s="3"/>
      <c r="X871" s="3"/>
      <c r="Y871" s="3"/>
      <c r="Z871" s="3"/>
    </row>
    <row r="872" ht="12.75" customHeight="1">
      <c r="A872" s="3"/>
      <c r="B872" s="3"/>
      <c r="C872" s="3"/>
      <c r="D872" s="109"/>
      <c r="E872" s="109"/>
      <c r="F872" s="3"/>
      <c r="G872" s="3"/>
      <c r="H872" s="109"/>
      <c r="I872" s="3"/>
      <c r="J872" s="109"/>
      <c r="K872" s="110"/>
      <c r="L872" s="3"/>
      <c r="M872" s="3"/>
      <c r="N872" s="3"/>
      <c r="O872" s="3"/>
      <c r="P872" s="3"/>
      <c r="Q872" s="3"/>
      <c r="R872" s="3"/>
      <c r="S872" s="3"/>
      <c r="T872" s="3"/>
      <c r="U872" s="3"/>
      <c r="V872" s="3"/>
      <c r="W872" s="3"/>
      <c r="X872" s="3"/>
      <c r="Y872" s="3"/>
      <c r="Z872" s="3"/>
    </row>
    <row r="873" ht="12.75" customHeight="1">
      <c r="A873" s="3"/>
      <c r="B873" s="3"/>
      <c r="C873" s="3"/>
      <c r="D873" s="109"/>
      <c r="E873" s="109"/>
      <c r="F873" s="3"/>
      <c r="G873" s="3"/>
      <c r="H873" s="109"/>
      <c r="I873" s="3"/>
      <c r="J873" s="109"/>
      <c r="K873" s="110"/>
      <c r="L873" s="3"/>
      <c r="M873" s="3"/>
      <c r="N873" s="3"/>
      <c r="O873" s="3"/>
      <c r="P873" s="3"/>
      <c r="Q873" s="3"/>
      <c r="R873" s="3"/>
      <c r="S873" s="3"/>
      <c r="T873" s="3"/>
      <c r="U873" s="3"/>
      <c r="V873" s="3"/>
      <c r="W873" s="3"/>
      <c r="X873" s="3"/>
      <c r="Y873" s="3"/>
      <c r="Z873" s="3"/>
    </row>
    <row r="874" ht="12.75" customHeight="1">
      <c r="A874" s="3"/>
      <c r="B874" s="3"/>
      <c r="C874" s="3"/>
      <c r="D874" s="109"/>
      <c r="E874" s="109"/>
      <c r="F874" s="3"/>
      <c r="G874" s="3"/>
      <c r="H874" s="109"/>
      <c r="I874" s="3"/>
      <c r="J874" s="109"/>
      <c r="K874" s="110"/>
      <c r="L874" s="3"/>
      <c r="M874" s="3"/>
      <c r="N874" s="3"/>
      <c r="O874" s="3"/>
      <c r="P874" s="3"/>
      <c r="Q874" s="3"/>
      <c r="R874" s="3"/>
      <c r="S874" s="3"/>
      <c r="T874" s="3"/>
      <c r="U874" s="3"/>
      <c r="V874" s="3"/>
      <c r="W874" s="3"/>
      <c r="X874" s="3"/>
      <c r="Y874" s="3"/>
      <c r="Z874" s="3"/>
    </row>
    <row r="875" ht="12.75" customHeight="1">
      <c r="A875" s="3"/>
      <c r="B875" s="3"/>
      <c r="C875" s="3"/>
      <c r="D875" s="109"/>
      <c r="E875" s="109"/>
      <c r="F875" s="3"/>
      <c r="G875" s="3"/>
      <c r="H875" s="109"/>
      <c r="I875" s="3"/>
      <c r="J875" s="109"/>
      <c r="K875" s="110"/>
      <c r="L875" s="3"/>
      <c r="M875" s="3"/>
      <c r="N875" s="3"/>
      <c r="O875" s="3"/>
      <c r="P875" s="3"/>
      <c r="Q875" s="3"/>
      <c r="R875" s="3"/>
      <c r="S875" s="3"/>
      <c r="T875" s="3"/>
      <c r="U875" s="3"/>
      <c r="V875" s="3"/>
      <c r="W875" s="3"/>
      <c r="X875" s="3"/>
      <c r="Y875" s="3"/>
      <c r="Z875" s="3"/>
    </row>
    <row r="876" ht="12.75" customHeight="1">
      <c r="A876" s="3"/>
      <c r="B876" s="3"/>
      <c r="C876" s="3"/>
      <c r="D876" s="109"/>
      <c r="E876" s="109"/>
      <c r="F876" s="3"/>
      <c r="G876" s="3"/>
      <c r="H876" s="109"/>
      <c r="I876" s="3"/>
      <c r="J876" s="109"/>
      <c r="K876" s="110"/>
      <c r="L876" s="3"/>
      <c r="M876" s="3"/>
      <c r="N876" s="3"/>
      <c r="O876" s="3"/>
      <c r="P876" s="3"/>
      <c r="Q876" s="3"/>
      <c r="R876" s="3"/>
      <c r="S876" s="3"/>
      <c r="T876" s="3"/>
      <c r="U876" s="3"/>
      <c r="V876" s="3"/>
      <c r="W876" s="3"/>
      <c r="X876" s="3"/>
      <c r="Y876" s="3"/>
      <c r="Z876" s="3"/>
    </row>
    <row r="877" ht="12.75" customHeight="1">
      <c r="A877" s="3"/>
      <c r="B877" s="3"/>
      <c r="C877" s="3"/>
      <c r="D877" s="109"/>
      <c r="E877" s="109"/>
      <c r="F877" s="3"/>
      <c r="G877" s="3"/>
      <c r="H877" s="109"/>
      <c r="I877" s="3"/>
      <c r="J877" s="109"/>
      <c r="K877" s="110"/>
      <c r="L877" s="3"/>
      <c r="M877" s="3"/>
      <c r="N877" s="3"/>
      <c r="O877" s="3"/>
      <c r="P877" s="3"/>
      <c r="Q877" s="3"/>
      <c r="R877" s="3"/>
      <c r="S877" s="3"/>
      <c r="T877" s="3"/>
      <c r="U877" s="3"/>
      <c r="V877" s="3"/>
      <c r="W877" s="3"/>
      <c r="X877" s="3"/>
      <c r="Y877" s="3"/>
      <c r="Z877" s="3"/>
    </row>
    <row r="878" ht="12.75" customHeight="1">
      <c r="A878" s="3"/>
      <c r="B878" s="3"/>
      <c r="C878" s="3"/>
      <c r="D878" s="109"/>
      <c r="E878" s="109"/>
      <c r="F878" s="3"/>
      <c r="G878" s="3"/>
      <c r="H878" s="109"/>
      <c r="I878" s="3"/>
      <c r="J878" s="109"/>
      <c r="K878" s="110"/>
      <c r="L878" s="3"/>
      <c r="M878" s="3"/>
      <c r="N878" s="3"/>
      <c r="O878" s="3"/>
      <c r="P878" s="3"/>
      <c r="Q878" s="3"/>
      <c r="R878" s="3"/>
      <c r="S878" s="3"/>
      <c r="T878" s="3"/>
      <c r="U878" s="3"/>
      <c r="V878" s="3"/>
      <c r="W878" s="3"/>
      <c r="X878" s="3"/>
      <c r="Y878" s="3"/>
      <c r="Z878" s="3"/>
    </row>
    <row r="879" ht="12.75" customHeight="1">
      <c r="A879" s="3"/>
      <c r="B879" s="3"/>
      <c r="C879" s="3"/>
      <c r="D879" s="109"/>
      <c r="E879" s="109"/>
      <c r="F879" s="3"/>
      <c r="G879" s="3"/>
      <c r="H879" s="109"/>
      <c r="I879" s="3"/>
      <c r="J879" s="109"/>
      <c r="K879" s="110"/>
      <c r="L879" s="3"/>
      <c r="M879" s="3"/>
      <c r="N879" s="3"/>
      <c r="O879" s="3"/>
      <c r="P879" s="3"/>
      <c r="Q879" s="3"/>
      <c r="R879" s="3"/>
      <c r="S879" s="3"/>
      <c r="T879" s="3"/>
      <c r="U879" s="3"/>
      <c r="V879" s="3"/>
      <c r="W879" s="3"/>
      <c r="X879" s="3"/>
      <c r="Y879" s="3"/>
      <c r="Z879" s="3"/>
    </row>
    <row r="880" ht="12.75" customHeight="1">
      <c r="A880" s="3"/>
      <c r="B880" s="3"/>
      <c r="C880" s="3"/>
      <c r="D880" s="109"/>
      <c r="E880" s="109"/>
      <c r="F880" s="3"/>
      <c r="G880" s="3"/>
      <c r="H880" s="109"/>
      <c r="I880" s="3"/>
      <c r="J880" s="109"/>
      <c r="K880" s="110"/>
      <c r="L880" s="3"/>
      <c r="M880" s="3"/>
      <c r="N880" s="3"/>
      <c r="O880" s="3"/>
      <c r="P880" s="3"/>
      <c r="Q880" s="3"/>
      <c r="R880" s="3"/>
      <c r="S880" s="3"/>
      <c r="T880" s="3"/>
      <c r="U880" s="3"/>
      <c r="V880" s="3"/>
      <c r="W880" s="3"/>
      <c r="X880" s="3"/>
      <c r="Y880" s="3"/>
      <c r="Z880" s="3"/>
    </row>
    <row r="881" ht="12.75" customHeight="1">
      <c r="A881" s="3"/>
      <c r="B881" s="3"/>
      <c r="C881" s="3"/>
      <c r="D881" s="109"/>
      <c r="E881" s="109"/>
      <c r="F881" s="3"/>
      <c r="G881" s="3"/>
      <c r="H881" s="109"/>
      <c r="I881" s="3"/>
      <c r="J881" s="109"/>
      <c r="K881" s="110"/>
      <c r="L881" s="3"/>
      <c r="M881" s="3"/>
      <c r="N881" s="3"/>
      <c r="O881" s="3"/>
      <c r="P881" s="3"/>
      <c r="Q881" s="3"/>
      <c r="R881" s="3"/>
      <c r="S881" s="3"/>
      <c r="T881" s="3"/>
      <c r="U881" s="3"/>
      <c r="V881" s="3"/>
      <c r="W881" s="3"/>
      <c r="X881" s="3"/>
      <c r="Y881" s="3"/>
      <c r="Z881" s="3"/>
    </row>
    <row r="882" ht="12.75" customHeight="1">
      <c r="A882" s="3"/>
      <c r="B882" s="3"/>
      <c r="C882" s="3"/>
      <c r="D882" s="109"/>
      <c r="E882" s="109"/>
      <c r="F882" s="3"/>
      <c r="G882" s="3"/>
      <c r="H882" s="109"/>
      <c r="I882" s="3"/>
      <c r="J882" s="109"/>
      <c r="K882" s="110"/>
      <c r="L882" s="3"/>
      <c r="M882" s="3"/>
      <c r="N882" s="3"/>
      <c r="O882" s="3"/>
      <c r="P882" s="3"/>
      <c r="Q882" s="3"/>
      <c r="R882" s="3"/>
      <c r="S882" s="3"/>
      <c r="T882" s="3"/>
      <c r="U882" s="3"/>
      <c r="V882" s="3"/>
      <c r="W882" s="3"/>
      <c r="X882" s="3"/>
      <c r="Y882" s="3"/>
      <c r="Z882" s="3"/>
    </row>
    <row r="883" ht="12.75" customHeight="1">
      <c r="A883" s="3"/>
      <c r="B883" s="3"/>
      <c r="C883" s="3"/>
      <c r="D883" s="109"/>
      <c r="E883" s="109"/>
      <c r="F883" s="3"/>
      <c r="G883" s="3"/>
      <c r="H883" s="109"/>
      <c r="I883" s="3"/>
      <c r="J883" s="109"/>
      <c r="K883" s="110"/>
      <c r="L883" s="3"/>
      <c r="M883" s="3"/>
      <c r="N883" s="3"/>
      <c r="O883" s="3"/>
      <c r="P883" s="3"/>
      <c r="Q883" s="3"/>
      <c r="R883" s="3"/>
      <c r="S883" s="3"/>
      <c r="T883" s="3"/>
      <c r="U883" s="3"/>
      <c r="V883" s="3"/>
      <c r="W883" s="3"/>
      <c r="X883" s="3"/>
      <c r="Y883" s="3"/>
      <c r="Z883" s="3"/>
    </row>
    <row r="884" ht="12.75" customHeight="1">
      <c r="A884" s="3"/>
      <c r="B884" s="3"/>
      <c r="C884" s="3"/>
      <c r="D884" s="109"/>
      <c r="E884" s="109"/>
      <c r="F884" s="3"/>
      <c r="G884" s="3"/>
      <c r="H884" s="109"/>
      <c r="I884" s="3"/>
      <c r="J884" s="109"/>
      <c r="K884" s="110"/>
      <c r="L884" s="3"/>
      <c r="M884" s="3"/>
      <c r="N884" s="3"/>
      <c r="O884" s="3"/>
      <c r="P884" s="3"/>
      <c r="Q884" s="3"/>
      <c r="R884" s="3"/>
      <c r="S884" s="3"/>
      <c r="T884" s="3"/>
      <c r="U884" s="3"/>
      <c r="V884" s="3"/>
      <c r="W884" s="3"/>
      <c r="X884" s="3"/>
      <c r="Y884" s="3"/>
      <c r="Z884" s="3"/>
    </row>
    <row r="885" ht="12.75" customHeight="1">
      <c r="A885" s="3"/>
      <c r="B885" s="3"/>
      <c r="C885" s="3"/>
      <c r="D885" s="109"/>
      <c r="E885" s="109"/>
      <c r="F885" s="3"/>
      <c r="G885" s="3"/>
      <c r="H885" s="109"/>
      <c r="I885" s="3"/>
      <c r="J885" s="109"/>
      <c r="K885" s="110"/>
      <c r="L885" s="3"/>
      <c r="M885" s="3"/>
      <c r="N885" s="3"/>
      <c r="O885" s="3"/>
      <c r="P885" s="3"/>
      <c r="Q885" s="3"/>
      <c r="R885" s="3"/>
      <c r="S885" s="3"/>
      <c r="T885" s="3"/>
      <c r="U885" s="3"/>
      <c r="V885" s="3"/>
      <c r="W885" s="3"/>
      <c r="X885" s="3"/>
      <c r="Y885" s="3"/>
      <c r="Z885" s="3"/>
    </row>
    <row r="886" ht="12.75" customHeight="1">
      <c r="A886" s="3"/>
      <c r="B886" s="3"/>
      <c r="C886" s="3"/>
      <c r="D886" s="109"/>
      <c r="E886" s="109"/>
      <c r="F886" s="3"/>
      <c r="G886" s="3"/>
      <c r="H886" s="109"/>
      <c r="I886" s="3"/>
      <c r="J886" s="109"/>
      <c r="K886" s="110"/>
      <c r="L886" s="3"/>
      <c r="M886" s="3"/>
      <c r="N886" s="3"/>
      <c r="O886" s="3"/>
      <c r="P886" s="3"/>
      <c r="Q886" s="3"/>
      <c r="R886" s="3"/>
      <c r="S886" s="3"/>
      <c r="T886" s="3"/>
      <c r="U886" s="3"/>
      <c r="V886" s="3"/>
      <c r="W886" s="3"/>
      <c r="X886" s="3"/>
      <c r="Y886" s="3"/>
      <c r="Z886" s="3"/>
    </row>
    <row r="887" ht="12.75" customHeight="1">
      <c r="A887" s="3"/>
      <c r="B887" s="3"/>
      <c r="C887" s="3"/>
      <c r="D887" s="109"/>
      <c r="E887" s="109"/>
      <c r="F887" s="3"/>
      <c r="G887" s="3"/>
      <c r="H887" s="109"/>
      <c r="I887" s="3"/>
      <c r="J887" s="109"/>
      <c r="K887" s="110"/>
      <c r="L887" s="3"/>
      <c r="M887" s="3"/>
      <c r="N887" s="3"/>
      <c r="O887" s="3"/>
      <c r="P887" s="3"/>
      <c r="Q887" s="3"/>
      <c r="R887" s="3"/>
      <c r="S887" s="3"/>
      <c r="T887" s="3"/>
      <c r="U887" s="3"/>
      <c r="V887" s="3"/>
      <c r="W887" s="3"/>
      <c r="X887" s="3"/>
      <c r="Y887" s="3"/>
      <c r="Z887" s="3"/>
    </row>
    <row r="888" ht="12.75" customHeight="1">
      <c r="A888" s="3"/>
      <c r="B888" s="3"/>
      <c r="C888" s="3"/>
      <c r="D888" s="109"/>
      <c r="E888" s="109"/>
      <c r="F888" s="3"/>
      <c r="G888" s="3"/>
      <c r="H888" s="109"/>
      <c r="I888" s="3"/>
      <c r="J888" s="109"/>
      <c r="K888" s="110"/>
      <c r="L888" s="3"/>
      <c r="M888" s="3"/>
      <c r="N888" s="3"/>
      <c r="O888" s="3"/>
      <c r="P888" s="3"/>
      <c r="Q888" s="3"/>
      <c r="R888" s="3"/>
      <c r="S888" s="3"/>
      <c r="T888" s="3"/>
      <c r="U888" s="3"/>
      <c r="V888" s="3"/>
      <c r="W888" s="3"/>
      <c r="X888" s="3"/>
      <c r="Y888" s="3"/>
      <c r="Z888" s="3"/>
    </row>
    <row r="889" ht="12.75" customHeight="1">
      <c r="A889" s="3"/>
      <c r="B889" s="3"/>
      <c r="C889" s="3"/>
      <c r="D889" s="109"/>
      <c r="E889" s="109"/>
      <c r="F889" s="3"/>
      <c r="G889" s="3"/>
      <c r="H889" s="109"/>
      <c r="I889" s="3"/>
      <c r="J889" s="109"/>
      <c r="K889" s="110"/>
      <c r="L889" s="3"/>
      <c r="M889" s="3"/>
      <c r="N889" s="3"/>
      <c r="O889" s="3"/>
      <c r="P889" s="3"/>
      <c r="Q889" s="3"/>
      <c r="R889" s="3"/>
      <c r="S889" s="3"/>
      <c r="T889" s="3"/>
      <c r="U889" s="3"/>
      <c r="V889" s="3"/>
      <c r="W889" s="3"/>
      <c r="X889" s="3"/>
      <c r="Y889" s="3"/>
      <c r="Z889" s="3"/>
    </row>
    <row r="890" ht="12.75" customHeight="1">
      <c r="A890" s="3"/>
      <c r="B890" s="3"/>
      <c r="C890" s="3"/>
      <c r="D890" s="109"/>
      <c r="E890" s="109"/>
      <c r="F890" s="3"/>
      <c r="G890" s="3"/>
      <c r="H890" s="109"/>
      <c r="I890" s="3"/>
      <c r="J890" s="109"/>
      <c r="K890" s="110"/>
      <c r="L890" s="3"/>
      <c r="M890" s="3"/>
      <c r="N890" s="3"/>
      <c r="O890" s="3"/>
      <c r="P890" s="3"/>
      <c r="Q890" s="3"/>
      <c r="R890" s="3"/>
      <c r="S890" s="3"/>
      <c r="T890" s="3"/>
      <c r="U890" s="3"/>
      <c r="V890" s="3"/>
      <c r="W890" s="3"/>
      <c r="X890" s="3"/>
      <c r="Y890" s="3"/>
      <c r="Z890" s="3"/>
    </row>
    <row r="891" ht="12.75" customHeight="1">
      <c r="A891" s="3"/>
      <c r="B891" s="3"/>
      <c r="C891" s="3"/>
      <c r="D891" s="109"/>
      <c r="E891" s="109"/>
      <c r="F891" s="3"/>
      <c r="G891" s="3"/>
      <c r="H891" s="109"/>
      <c r="I891" s="3"/>
      <c r="J891" s="109"/>
      <c r="K891" s="110"/>
      <c r="L891" s="3"/>
      <c r="M891" s="3"/>
      <c r="N891" s="3"/>
      <c r="O891" s="3"/>
      <c r="P891" s="3"/>
      <c r="Q891" s="3"/>
      <c r="R891" s="3"/>
      <c r="S891" s="3"/>
      <c r="T891" s="3"/>
      <c r="U891" s="3"/>
      <c r="V891" s="3"/>
      <c r="W891" s="3"/>
      <c r="X891" s="3"/>
      <c r="Y891" s="3"/>
      <c r="Z891" s="3"/>
    </row>
    <row r="892" ht="12.75" customHeight="1">
      <c r="A892" s="3"/>
      <c r="B892" s="3"/>
      <c r="C892" s="3"/>
      <c r="D892" s="109"/>
      <c r="E892" s="109"/>
      <c r="F892" s="3"/>
      <c r="G892" s="3"/>
      <c r="H892" s="109"/>
      <c r="I892" s="3"/>
      <c r="J892" s="109"/>
      <c r="K892" s="110"/>
      <c r="L892" s="3"/>
      <c r="M892" s="3"/>
      <c r="N892" s="3"/>
      <c r="O892" s="3"/>
      <c r="P892" s="3"/>
      <c r="Q892" s="3"/>
      <c r="R892" s="3"/>
      <c r="S892" s="3"/>
      <c r="T892" s="3"/>
      <c r="U892" s="3"/>
      <c r="V892" s="3"/>
      <c r="W892" s="3"/>
      <c r="X892" s="3"/>
      <c r="Y892" s="3"/>
      <c r="Z892" s="3"/>
    </row>
    <row r="893" ht="12.75" customHeight="1">
      <c r="A893" s="3"/>
      <c r="B893" s="3"/>
      <c r="C893" s="3"/>
      <c r="D893" s="109"/>
      <c r="E893" s="109"/>
      <c r="F893" s="3"/>
      <c r="G893" s="3"/>
      <c r="H893" s="109"/>
      <c r="I893" s="3"/>
      <c r="J893" s="109"/>
      <c r="K893" s="110"/>
      <c r="L893" s="3"/>
      <c r="M893" s="3"/>
      <c r="N893" s="3"/>
      <c r="O893" s="3"/>
      <c r="P893" s="3"/>
      <c r="Q893" s="3"/>
      <c r="R893" s="3"/>
      <c r="S893" s="3"/>
      <c r="T893" s="3"/>
      <c r="U893" s="3"/>
      <c r="V893" s="3"/>
      <c r="W893" s="3"/>
      <c r="X893" s="3"/>
      <c r="Y893" s="3"/>
      <c r="Z893" s="3"/>
    </row>
    <row r="894" ht="12.75" customHeight="1">
      <c r="A894" s="3"/>
      <c r="B894" s="3"/>
      <c r="C894" s="3"/>
      <c r="D894" s="109"/>
      <c r="E894" s="109"/>
      <c r="F894" s="3"/>
      <c r="G894" s="3"/>
      <c r="H894" s="109"/>
      <c r="I894" s="3"/>
      <c r="J894" s="109"/>
      <c r="K894" s="110"/>
      <c r="L894" s="3"/>
      <c r="M894" s="3"/>
      <c r="N894" s="3"/>
      <c r="O894" s="3"/>
      <c r="P894" s="3"/>
      <c r="Q894" s="3"/>
      <c r="R894" s="3"/>
      <c r="S894" s="3"/>
      <c r="T894" s="3"/>
      <c r="U894" s="3"/>
      <c r="V894" s="3"/>
      <c r="W894" s="3"/>
      <c r="X894" s="3"/>
      <c r="Y894" s="3"/>
      <c r="Z894" s="3"/>
    </row>
    <row r="895" ht="12.75" customHeight="1">
      <c r="A895" s="3"/>
      <c r="B895" s="3"/>
      <c r="C895" s="3"/>
      <c r="D895" s="109"/>
      <c r="E895" s="109"/>
      <c r="F895" s="3"/>
      <c r="G895" s="3"/>
      <c r="H895" s="109"/>
      <c r="I895" s="3"/>
      <c r="J895" s="109"/>
      <c r="K895" s="110"/>
      <c r="L895" s="3"/>
      <c r="M895" s="3"/>
      <c r="N895" s="3"/>
      <c r="O895" s="3"/>
      <c r="P895" s="3"/>
      <c r="Q895" s="3"/>
      <c r="R895" s="3"/>
      <c r="S895" s="3"/>
      <c r="T895" s="3"/>
      <c r="U895" s="3"/>
      <c r="V895" s="3"/>
      <c r="W895" s="3"/>
      <c r="X895" s="3"/>
      <c r="Y895" s="3"/>
      <c r="Z895" s="3"/>
    </row>
    <row r="896" ht="12.75" customHeight="1">
      <c r="A896" s="3"/>
      <c r="B896" s="3"/>
      <c r="C896" s="3"/>
      <c r="D896" s="109"/>
      <c r="E896" s="109"/>
      <c r="F896" s="3"/>
      <c r="G896" s="3"/>
      <c r="H896" s="109"/>
      <c r="I896" s="3"/>
      <c r="J896" s="109"/>
      <c r="K896" s="110"/>
      <c r="L896" s="3"/>
      <c r="M896" s="3"/>
      <c r="N896" s="3"/>
      <c r="O896" s="3"/>
      <c r="P896" s="3"/>
      <c r="Q896" s="3"/>
      <c r="R896" s="3"/>
      <c r="S896" s="3"/>
      <c r="T896" s="3"/>
      <c r="U896" s="3"/>
      <c r="V896" s="3"/>
      <c r="W896" s="3"/>
      <c r="X896" s="3"/>
      <c r="Y896" s="3"/>
      <c r="Z896" s="3"/>
    </row>
    <row r="897" ht="12.75" customHeight="1">
      <c r="A897" s="3"/>
      <c r="B897" s="3"/>
      <c r="C897" s="3"/>
      <c r="D897" s="109"/>
      <c r="E897" s="109"/>
      <c r="F897" s="3"/>
      <c r="G897" s="3"/>
      <c r="H897" s="109"/>
      <c r="I897" s="3"/>
      <c r="J897" s="109"/>
      <c r="K897" s="110"/>
      <c r="L897" s="3"/>
      <c r="M897" s="3"/>
      <c r="N897" s="3"/>
      <c r="O897" s="3"/>
      <c r="P897" s="3"/>
      <c r="Q897" s="3"/>
      <c r="R897" s="3"/>
      <c r="S897" s="3"/>
      <c r="T897" s="3"/>
      <c r="U897" s="3"/>
      <c r="V897" s="3"/>
      <c r="W897" s="3"/>
      <c r="X897" s="3"/>
      <c r="Y897" s="3"/>
      <c r="Z897" s="3"/>
    </row>
    <row r="898" ht="12.75" customHeight="1">
      <c r="A898" s="3"/>
      <c r="B898" s="3"/>
      <c r="C898" s="3"/>
      <c r="D898" s="109"/>
      <c r="E898" s="109"/>
      <c r="F898" s="3"/>
      <c r="G898" s="3"/>
      <c r="H898" s="109"/>
      <c r="I898" s="3"/>
      <c r="J898" s="109"/>
      <c r="K898" s="110"/>
      <c r="L898" s="3"/>
      <c r="M898" s="3"/>
      <c r="N898" s="3"/>
      <c r="O898" s="3"/>
      <c r="P898" s="3"/>
      <c r="Q898" s="3"/>
      <c r="R898" s="3"/>
      <c r="S898" s="3"/>
      <c r="T898" s="3"/>
      <c r="U898" s="3"/>
      <c r="V898" s="3"/>
      <c r="W898" s="3"/>
      <c r="X898" s="3"/>
      <c r="Y898" s="3"/>
      <c r="Z898" s="3"/>
    </row>
    <row r="899" ht="12.75" customHeight="1">
      <c r="A899" s="3"/>
      <c r="B899" s="3"/>
      <c r="C899" s="3"/>
      <c r="D899" s="109"/>
      <c r="E899" s="109"/>
      <c r="F899" s="3"/>
      <c r="G899" s="3"/>
      <c r="H899" s="109"/>
      <c r="I899" s="3"/>
      <c r="J899" s="109"/>
      <c r="K899" s="110"/>
      <c r="L899" s="3"/>
      <c r="M899" s="3"/>
      <c r="N899" s="3"/>
      <c r="O899" s="3"/>
      <c r="P899" s="3"/>
      <c r="Q899" s="3"/>
      <c r="R899" s="3"/>
      <c r="S899" s="3"/>
      <c r="T899" s="3"/>
      <c r="U899" s="3"/>
      <c r="V899" s="3"/>
      <c r="W899" s="3"/>
      <c r="X899" s="3"/>
      <c r="Y899" s="3"/>
      <c r="Z899" s="3"/>
    </row>
    <row r="900" ht="12.75" customHeight="1">
      <c r="A900" s="3"/>
      <c r="B900" s="3"/>
      <c r="C900" s="3"/>
      <c r="D900" s="109"/>
      <c r="E900" s="109"/>
      <c r="F900" s="3"/>
      <c r="G900" s="3"/>
      <c r="H900" s="109"/>
      <c r="I900" s="3"/>
      <c r="J900" s="109"/>
      <c r="K900" s="110"/>
      <c r="L900" s="3"/>
      <c r="M900" s="3"/>
      <c r="N900" s="3"/>
      <c r="O900" s="3"/>
      <c r="P900" s="3"/>
      <c r="Q900" s="3"/>
      <c r="R900" s="3"/>
      <c r="S900" s="3"/>
      <c r="T900" s="3"/>
      <c r="U900" s="3"/>
      <c r="V900" s="3"/>
      <c r="W900" s="3"/>
      <c r="X900" s="3"/>
      <c r="Y900" s="3"/>
      <c r="Z900" s="3"/>
    </row>
    <row r="901" ht="12.75" customHeight="1">
      <c r="A901" s="3"/>
      <c r="B901" s="3"/>
      <c r="C901" s="3"/>
      <c r="D901" s="109"/>
      <c r="E901" s="109"/>
      <c r="F901" s="3"/>
      <c r="G901" s="3"/>
      <c r="H901" s="109"/>
      <c r="I901" s="3"/>
      <c r="J901" s="109"/>
      <c r="K901" s="110"/>
      <c r="L901" s="3"/>
      <c r="M901" s="3"/>
      <c r="N901" s="3"/>
      <c r="O901" s="3"/>
      <c r="P901" s="3"/>
      <c r="Q901" s="3"/>
      <c r="R901" s="3"/>
      <c r="S901" s="3"/>
      <c r="T901" s="3"/>
      <c r="U901" s="3"/>
      <c r="V901" s="3"/>
      <c r="W901" s="3"/>
      <c r="X901" s="3"/>
      <c r="Y901" s="3"/>
      <c r="Z901" s="3"/>
    </row>
    <row r="902" ht="12.75" customHeight="1">
      <c r="A902" s="3"/>
      <c r="B902" s="3"/>
      <c r="C902" s="3"/>
      <c r="D902" s="109"/>
      <c r="E902" s="109"/>
      <c r="F902" s="3"/>
      <c r="G902" s="3"/>
      <c r="H902" s="109"/>
      <c r="I902" s="3"/>
      <c r="J902" s="109"/>
      <c r="K902" s="110"/>
      <c r="L902" s="3"/>
      <c r="M902" s="3"/>
      <c r="N902" s="3"/>
      <c r="O902" s="3"/>
      <c r="P902" s="3"/>
      <c r="Q902" s="3"/>
      <c r="R902" s="3"/>
      <c r="S902" s="3"/>
      <c r="T902" s="3"/>
      <c r="U902" s="3"/>
      <c r="V902" s="3"/>
      <c r="W902" s="3"/>
      <c r="X902" s="3"/>
      <c r="Y902" s="3"/>
      <c r="Z902" s="3"/>
    </row>
    <row r="903" ht="12.75" customHeight="1">
      <c r="A903" s="3"/>
      <c r="B903" s="3"/>
      <c r="C903" s="3"/>
      <c r="D903" s="109"/>
      <c r="E903" s="109"/>
      <c r="F903" s="3"/>
      <c r="G903" s="3"/>
      <c r="H903" s="109"/>
      <c r="I903" s="3"/>
      <c r="J903" s="109"/>
      <c r="K903" s="110"/>
      <c r="L903" s="3"/>
      <c r="M903" s="3"/>
      <c r="N903" s="3"/>
      <c r="O903" s="3"/>
      <c r="P903" s="3"/>
      <c r="Q903" s="3"/>
      <c r="R903" s="3"/>
      <c r="S903" s="3"/>
      <c r="T903" s="3"/>
      <c r="U903" s="3"/>
      <c r="V903" s="3"/>
      <c r="W903" s="3"/>
      <c r="X903" s="3"/>
      <c r="Y903" s="3"/>
      <c r="Z903" s="3"/>
    </row>
    <row r="904" ht="12.75" customHeight="1">
      <c r="A904" s="3"/>
      <c r="B904" s="3"/>
      <c r="C904" s="3"/>
      <c r="D904" s="109"/>
      <c r="E904" s="109"/>
      <c r="F904" s="3"/>
      <c r="G904" s="3"/>
      <c r="H904" s="109"/>
      <c r="I904" s="3"/>
      <c r="J904" s="109"/>
      <c r="K904" s="110"/>
      <c r="L904" s="3"/>
      <c r="M904" s="3"/>
      <c r="N904" s="3"/>
      <c r="O904" s="3"/>
      <c r="P904" s="3"/>
      <c r="Q904" s="3"/>
      <c r="R904" s="3"/>
      <c r="S904" s="3"/>
      <c r="T904" s="3"/>
      <c r="U904" s="3"/>
      <c r="V904" s="3"/>
      <c r="W904" s="3"/>
      <c r="X904" s="3"/>
      <c r="Y904" s="3"/>
      <c r="Z904" s="3"/>
    </row>
    <row r="905" ht="12.75" customHeight="1">
      <c r="A905" s="3"/>
      <c r="B905" s="3"/>
      <c r="C905" s="3"/>
      <c r="D905" s="109"/>
      <c r="E905" s="109"/>
      <c r="F905" s="3"/>
      <c r="G905" s="3"/>
      <c r="H905" s="109"/>
      <c r="I905" s="3"/>
      <c r="J905" s="109"/>
      <c r="K905" s="110"/>
      <c r="L905" s="3"/>
      <c r="M905" s="3"/>
      <c r="N905" s="3"/>
      <c r="O905" s="3"/>
      <c r="P905" s="3"/>
      <c r="Q905" s="3"/>
      <c r="R905" s="3"/>
      <c r="S905" s="3"/>
      <c r="T905" s="3"/>
      <c r="U905" s="3"/>
      <c r="V905" s="3"/>
      <c r="W905" s="3"/>
      <c r="X905" s="3"/>
      <c r="Y905" s="3"/>
      <c r="Z905" s="3"/>
    </row>
    <row r="906" ht="12.75" customHeight="1">
      <c r="A906" s="3"/>
      <c r="B906" s="3"/>
      <c r="C906" s="3"/>
      <c r="D906" s="109"/>
      <c r="E906" s="109"/>
      <c r="F906" s="3"/>
      <c r="G906" s="3"/>
      <c r="H906" s="109"/>
      <c r="I906" s="3"/>
      <c r="J906" s="109"/>
      <c r="K906" s="110"/>
      <c r="L906" s="3"/>
      <c r="M906" s="3"/>
      <c r="N906" s="3"/>
      <c r="O906" s="3"/>
      <c r="P906" s="3"/>
      <c r="Q906" s="3"/>
      <c r="R906" s="3"/>
      <c r="S906" s="3"/>
      <c r="T906" s="3"/>
      <c r="U906" s="3"/>
      <c r="V906" s="3"/>
      <c r="W906" s="3"/>
      <c r="X906" s="3"/>
      <c r="Y906" s="3"/>
      <c r="Z906" s="3"/>
    </row>
    <row r="907" ht="12.75" customHeight="1">
      <c r="A907" s="3"/>
      <c r="B907" s="3"/>
      <c r="C907" s="3"/>
      <c r="D907" s="109"/>
      <c r="E907" s="109"/>
      <c r="F907" s="3"/>
      <c r="G907" s="3"/>
      <c r="H907" s="109"/>
      <c r="I907" s="3"/>
      <c r="J907" s="109"/>
      <c r="K907" s="110"/>
      <c r="L907" s="3"/>
      <c r="M907" s="3"/>
      <c r="N907" s="3"/>
      <c r="O907" s="3"/>
      <c r="P907" s="3"/>
      <c r="Q907" s="3"/>
      <c r="R907" s="3"/>
      <c r="S907" s="3"/>
      <c r="T907" s="3"/>
      <c r="U907" s="3"/>
      <c r="V907" s="3"/>
      <c r="W907" s="3"/>
      <c r="X907" s="3"/>
      <c r="Y907" s="3"/>
      <c r="Z907" s="3"/>
    </row>
    <row r="908" ht="12.75" customHeight="1">
      <c r="A908" s="3"/>
      <c r="B908" s="3"/>
      <c r="C908" s="3"/>
      <c r="D908" s="109"/>
      <c r="E908" s="109"/>
      <c r="F908" s="3"/>
      <c r="G908" s="3"/>
      <c r="H908" s="109"/>
      <c r="I908" s="3"/>
      <c r="J908" s="109"/>
      <c r="K908" s="110"/>
      <c r="L908" s="3"/>
      <c r="M908" s="3"/>
      <c r="N908" s="3"/>
      <c r="O908" s="3"/>
      <c r="P908" s="3"/>
      <c r="Q908" s="3"/>
      <c r="R908" s="3"/>
      <c r="S908" s="3"/>
      <c r="T908" s="3"/>
      <c r="U908" s="3"/>
      <c r="V908" s="3"/>
      <c r="W908" s="3"/>
      <c r="X908" s="3"/>
      <c r="Y908" s="3"/>
      <c r="Z908" s="3"/>
    </row>
    <row r="909" ht="12.75" customHeight="1">
      <c r="A909" s="3"/>
      <c r="B909" s="3"/>
      <c r="C909" s="3"/>
      <c r="D909" s="109"/>
      <c r="E909" s="109"/>
      <c r="F909" s="3"/>
      <c r="G909" s="3"/>
      <c r="H909" s="109"/>
      <c r="I909" s="3"/>
      <c r="J909" s="109"/>
      <c r="K909" s="110"/>
      <c r="L909" s="3"/>
      <c r="M909" s="3"/>
      <c r="N909" s="3"/>
      <c r="O909" s="3"/>
      <c r="P909" s="3"/>
      <c r="Q909" s="3"/>
      <c r="R909" s="3"/>
      <c r="S909" s="3"/>
      <c r="T909" s="3"/>
      <c r="U909" s="3"/>
      <c r="V909" s="3"/>
      <c r="W909" s="3"/>
      <c r="X909" s="3"/>
      <c r="Y909" s="3"/>
      <c r="Z909" s="3"/>
    </row>
    <row r="910" ht="12.75" customHeight="1">
      <c r="A910" s="3"/>
      <c r="B910" s="3"/>
      <c r="C910" s="3"/>
      <c r="D910" s="109"/>
      <c r="E910" s="109"/>
      <c r="F910" s="3"/>
      <c r="G910" s="3"/>
      <c r="H910" s="109"/>
      <c r="I910" s="3"/>
      <c r="J910" s="109"/>
      <c r="K910" s="110"/>
      <c r="L910" s="3"/>
      <c r="M910" s="3"/>
      <c r="N910" s="3"/>
      <c r="O910" s="3"/>
      <c r="P910" s="3"/>
      <c r="Q910" s="3"/>
      <c r="R910" s="3"/>
      <c r="S910" s="3"/>
      <c r="T910" s="3"/>
      <c r="U910" s="3"/>
      <c r="V910" s="3"/>
      <c r="W910" s="3"/>
      <c r="X910" s="3"/>
      <c r="Y910" s="3"/>
      <c r="Z910" s="3"/>
    </row>
    <row r="911" ht="12.75" customHeight="1">
      <c r="A911" s="3"/>
      <c r="B911" s="3"/>
      <c r="C911" s="3"/>
      <c r="D911" s="109"/>
      <c r="E911" s="109"/>
      <c r="F911" s="3"/>
      <c r="G911" s="3"/>
      <c r="H911" s="109"/>
      <c r="I911" s="3"/>
      <c r="J911" s="109"/>
      <c r="K911" s="110"/>
      <c r="L911" s="3"/>
      <c r="M911" s="3"/>
      <c r="N911" s="3"/>
      <c r="O911" s="3"/>
      <c r="P911" s="3"/>
      <c r="Q911" s="3"/>
      <c r="R911" s="3"/>
      <c r="S911" s="3"/>
      <c r="T911" s="3"/>
      <c r="U911" s="3"/>
      <c r="V911" s="3"/>
      <c r="W911" s="3"/>
      <c r="X911" s="3"/>
      <c r="Y911" s="3"/>
      <c r="Z911" s="3"/>
    </row>
    <row r="912" ht="12.75" customHeight="1">
      <c r="A912" s="3"/>
      <c r="B912" s="3"/>
      <c r="C912" s="3"/>
      <c r="D912" s="109"/>
      <c r="E912" s="109"/>
      <c r="F912" s="3"/>
      <c r="G912" s="3"/>
      <c r="H912" s="109"/>
      <c r="I912" s="3"/>
      <c r="J912" s="109"/>
      <c r="K912" s="110"/>
      <c r="L912" s="3"/>
      <c r="M912" s="3"/>
      <c r="N912" s="3"/>
      <c r="O912" s="3"/>
      <c r="P912" s="3"/>
      <c r="Q912" s="3"/>
      <c r="R912" s="3"/>
      <c r="S912" s="3"/>
      <c r="T912" s="3"/>
      <c r="U912" s="3"/>
      <c r="V912" s="3"/>
      <c r="W912" s="3"/>
      <c r="X912" s="3"/>
      <c r="Y912" s="3"/>
      <c r="Z912" s="3"/>
    </row>
    <row r="913" ht="12.75" customHeight="1">
      <c r="A913" s="3"/>
      <c r="B913" s="3"/>
      <c r="C913" s="3"/>
      <c r="D913" s="109"/>
      <c r="E913" s="109"/>
      <c r="F913" s="3"/>
      <c r="G913" s="3"/>
      <c r="H913" s="109"/>
      <c r="I913" s="3"/>
      <c r="J913" s="109"/>
      <c r="K913" s="110"/>
      <c r="L913" s="3"/>
      <c r="M913" s="3"/>
      <c r="N913" s="3"/>
      <c r="O913" s="3"/>
      <c r="P913" s="3"/>
      <c r="Q913" s="3"/>
      <c r="R913" s="3"/>
      <c r="S913" s="3"/>
      <c r="T913" s="3"/>
      <c r="U913" s="3"/>
      <c r="V913" s="3"/>
      <c r="W913" s="3"/>
      <c r="X913" s="3"/>
      <c r="Y913" s="3"/>
      <c r="Z913" s="3"/>
    </row>
    <row r="914" ht="12.75" customHeight="1">
      <c r="A914" s="3"/>
      <c r="B914" s="3"/>
      <c r="C914" s="3"/>
      <c r="D914" s="109"/>
      <c r="E914" s="109"/>
      <c r="F914" s="3"/>
      <c r="G914" s="3"/>
      <c r="H914" s="109"/>
      <c r="I914" s="3"/>
      <c r="J914" s="109"/>
      <c r="K914" s="110"/>
      <c r="L914" s="3"/>
      <c r="M914" s="3"/>
      <c r="N914" s="3"/>
      <c r="O914" s="3"/>
      <c r="P914" s="3"/>
      <c r="Q914" s="3"/>
      <c r="R914" s="3"/>
      <c r="S914" s="3"/>
      <c r="T914" s="3"/>
      <c r="U914" s="3"/>
      <c r="V914" s="3"/>
      <c r="W914" s="3"/>
      <c r="X914" s="3"/>
      <c r="Y914" s="3"/>
      <c r="Z914" s="3"/>
    </row>
    <row r="915" ht="12.75" customHeight="1">
      <c r="A915" s="3"/>
      <c r="B915" s="3"/>
      <c r="C915" s="3"/>
      <c r="D915" s="109"/>
      <c r="E915" s="109"/>
      <c r="F915" s="3"/>
      <c r="G915" s="3"/>
      <c r="H915" s="109"/>
      <c r="I915" s="3"/>
      <c r="J915" s="109"/>
      <c r="K915" s="110"/>
      <c r="L915" s="3"/>
      <c r="M915" s="3"/>
      <c r="N915" s="3"/>
      <c r="O915" s="3"/>
      <c r="P915" s="3"/>
      <c r="Q915" s="3"/>
      <c r="R915" s="3"/>
      <c r="S915" s="3"/>
      <c r="T915" s="3"/>
      <c r="U915" s="3"/>
      <c r="V915" s="3"/>
      <c r="W915" s="3"/>
      <c r="X915" s="3"/>
      <c r="Y915" s="3"/>
      <c r="Z915" s="3"/>
    </row>
    <row r="916" ht="12.75" customHeight="1">
      <c r="A916" s="3"/>
      <c r="B916" s="3"/>
      <c r="C916" s="3"/>
      <c r="D916" s="109"/>
      <c r="E916" s="109"/>
      <c r="F916" s="3"/>
      <c r="G916" s="3"/>
      <c r="H916" s="109"/>
      <c r="I916" s="3"/>
      <c r="J916" s="109"/>
      <c r="K916" s="110"/>
      <c r="L916" s="3"/>
      <c r="M916" s="3"/>
      <c r="N916" s="3"/>
      <c r="O916" s="3"/>
      <c r="P916" s="3"/>
      <c r="Q916" s="3"/>
      <c r="R916" s="3"/>
      <c r="S916" s="3"/>
      <c r="T916" s="3"/>
      <c r="U916" s="3"/>
      <c r="V916" s="3"/>
      <c r="W916" s="3"/>
      <c r="X916" s="3"/>
      <c r="Y916" s="3"/>
      <c r="Z916" s="3"/>
    </row>
    <row r="917" ht="12.75" customHeight="1">
      <c r="A917" s="3"/>
      <c r="B917" s="3"/>
      <c r="C917" s="3"/>
      <c r="D917" s="109"/>
      <c r="E917" s="109"/>
      <c r="F917" s="3"/>
      <c r="G917" s="3"/>
      <c r="H917" s="109"/>
      <c r="I917" s="3"/>
      <c r="J917" s="109"/>
      <c r="K917" s="110"/>
      <c r="L917" s="3"/>
      <c r="M917" s="3"/>
      <c r="N917" s="3"/>
      <c r="O917" s="3"/>
      <c r="P917" s="3"/>
      <c r="Q917" s="3"/>
      <c r="R917" s="3"/>
      <c r="S917" s="3"/>
      <c r="T917" s="3"/>
      <c r="U917" s="3"/>
      <c r="V917" s="3"/>
      <c r="W917" s="3"/>
      <c r="X917" s="3"/>
      <c r="Y917" s="3"/>
      <c r="Z917" s="3"/>
    </row>
    <row r="918" ht="12.75" customHeight="1">
      <c r="A918" s="3"/>
      <c r="B918" s="3"/>
      <c r="C918" s="3"/>
      <c r="D918" s="109"/>
      <c r="E918" s="109"/>
      <c r="F918" s="3"/>
      <c r="G918" s="3"/>
      <c r="H918" s="109"/>
      <c r="I918" s="3"/>
      <c r="J918" s="109"/>
      <c r="K918" s="110"/>
      <c r="L918" s="3"/>
      <c r="M918" s="3"/>
      <c r="N918" s="3"/>
      <c r="O918" s="3"/>
      <c r="P918" s="3"/>
      <c r="Q918" s="3"/>
      <c r="R918" s="3"/>
      <c r="S918" s="3"/>
      <c r="T918" s="3"/>
      <c r="U918" s="3"/>
      <c r="V918" s="3"/>
      <c r="W918" s="3"/>
      <c r="X918" s="3"/>
      <c r="Y918" s="3"/>
      <c r="Z918" s="3"/>
    </row>
    <row r="919" ht="12.75" customHeight="1">
      <c r="A919" s="3"/>
      <c r="B919" s="3"/>
      <c r="C919" s="3"/>
      <c r="D919" s="109"/>
      <c r="E919" s="109"/>
      <c r="F919" s="3"/>
      <c r="G919" s="3"/>
      <c r="H919" s="109"/>
      <c r="I919" s="3"/>
      <c r="J919" s="109"/>
      <c r="K919" s="110"/>
      <c r="L919" s="3"/>
      <c r="M919" s="3"/>
      <c r="N919" s="3"/>
      <c r="O919" s="3"/>
      <c r="P919" s="3"/>
      <c r="Q919" s="3"/>
      <c r="R919" s="3"/>
      <c r="S919" s="3"/>
      <c r="T919" s="3"/>
      <c r="U919" s="3"/>
      <c r="V919" s="3"/>
      <c r="W919" s="3"/>
      <c r="X919" s="3"/>
      <c r="Y919" s="3"/>
      <c r="Z919" s="3"/>
    </row>
    <row r="920" ht="12.75" customHeight="1">
      <c r="A920" s="3"/>
      <c r="B920" s="3"/>
      <c r="C920" s="3"/>
      <c r="D920" s="109"/>
      <c r="E920" s="109"/>
      <c r="F920" s="3"/>
      <c r="G920" s="3"/>
      <c r="H920" s="109"/>
      <c r="I920" s="3"/>
      <c r="J920" s="109"/>
      <c r="K920" s="110"/>
      <c r="L920" s="3"/>
      <c r="M920" s="3"/>
      <c r="N920" s="3"/>
      <c r="O920" s="3"/>
      <c r="P920" s="3"/>
      <c r="Q920" s="3"/>
      <c r="R920" s="3"/>
      <c r="S920" s="3"/>
      <c r="T920" s="3"/>
      <c r="U920" s="3"/>
      <c r="V920" s="3"/>
      <c r="W920" s="3"/>
      <c r="X920" s="3"/>
      <c r="Y920" s="3"/>
      <c r="Z920" s="3"/>
    </row>
    <row r="921" ht="12.75" customHeight="1">
      <c r="A921" s="3"/>
      <c r="B921" s="3"/>
      <c r="C921" s="3"/>
      <c r="D921" s="109"/>
      <c r="E921" s="109"/>
      <c r="F921" s="3"/>
      <c r="G921" s="3"/>
      <c r="H921" s="109"/>
      <c r="I921" s="3"/>
      <c r="J921" s="109"/>
      <c r="K921" s="110"/>
      <c r="L921" s="3"/>
      <c r="M921" s="3"/>
      <c r="N921" s="3"/>
      <c r="O921" s="3"/>
      <c r="P921" s="3"/>
      <c r="Q921" s="3"/>
      <c r="R921" s="3"/>
      <c r="S921" s="3"/>
      <c r="T921" s="3"/>
      <c r="U921" s="3"/>
      <c r="V921" s="3"/>
      <c r="W921" s="3"/>
      <c r="X921" s="3"/>
      <c r="Y921" s="3"/>
      <c r="Z921" s="3"/>
    </row>
    <row r="922" ht="12.75" customHeight="1">
      <c r="A922" s="3"/>
      <c r="B922" s="3"/>
      <c r="C922" s="3"/>
      <c r="D922" s="109"/>
      <c r="E922" s="109"/>
      <c r="F922" s="3"/>
      <c r="G922" s="3"/>
      <c r="H922" s="109"/>
      <c r="I922" s="3"/>
      <c r="J922" s="109"/>
      <c r="K922" s="110"/>
      <c r="L922" s="3"/>
      <c r="M922" s="3"/>
      <c r="N922" s="3"/>
      <c r="O922" s="3"/>
      <c r="P922" s="3"/>
      <c r="Q922" s="3"/>
      <c r="R922" s="3"/>
      <c r="S922" s="3"/>
      <c r="T922" s="3"/>
      <c r="U922" s="3"/>
      <c r="V922" s="3"/>
      <c r="W922" s="3"/>
      <c r="X922" s="3"/>
      <c r="Y922" s="3"/>
      <c r="Z922" s="3"/>
    </row>
    <row r="923" ht="12.75" customHeight="1">
      <c r="A923" s="3"/>
      <c r="B923" s="3"/>
      <c r="C923" s="3"/>
      <c r="D923" s="109"/>
      <c r="E923" s="109"/>
      <c r="F923" s="3"/>
      <c r="G923" s="3"/>
      <c r="H923" s="109"/>
      <c r="I923" s="3"/>
      <c r="J923" s="109"/>
      <c r="K923" s="110"/>
      <c r="L923" s="3"/>
      <c r="M923" s="3"/>
      <c r="N923" s="3"/>
      <c r="O923" s="3"/>
      <c r="P923" s="3"/>
      <c r="Q923" s="3"/>
      <c r="R923" s="3"/>
      <c r="S923" s="3"/>
      <c r="T923" s="3"/>
      <c r="U923" s="3"/>
      <c r="V923" s="3"/>
      <c r="W923" s="3"/>
      <c r="X923" s="3"/>
      <c r="Y923" s="3"/>
      <c r="Z923" s="3"/>
    </row>
    <row r="924" ht="12.75" customHeight="1">
      <c r="A924" s="3"/>
      <c r="B924" s="3"/>
      <c r="C924" s="3"/>
      <c r="D924" s="109"/>
      <c r="E924" s="109"/>
      <c r="F924" s="3"/>
      <c r="G924" s="3"/>
      <c r="H924" s="109"/>
      <c r="I924" s="3"/>
      <c r="J924" s="109"/>
      <c r="K924" s="110"/>
      <c r="L924" s="3"/>
      <c r="M924" s="3"/>
      <c r="N924" s="3"/>
      <c r="O924" s="3"/>
      <c r="P924" s="3"/>
      <c r="Q924" s="3"/>
      <c r="R924" s="3"/>
      <c r="S924" s="3"/>
      <c r="T924" s="3"/>
      <c r="U924" s="3"/>
      <c r="V924" s="3"/>
      <c r="W924" s="3"/>
      <c r="X924" s="3"/>
      <c r="Y924" s="3"/>
      <c r="Z924" s="3"/>
    </row>
    <row r="925" ht="12.75" customHeight="1">
      <c r="A925" s="3"/>
      <c r="B925" s="3"/>
      <c r="C925" s="3"/>
      <c r="D925" s="109"/>
      <c r="E925" s="109"/>
      <c r="F925" s="3"/>
      <c r="G925" s="3"/>
      <c r="H925" s="109"/>
      <c r="I925" s="3"/>
      <c r="J925" s="109"/>
      <c r="K925" s="110"/>
      <c r="L925" s="3"/>
      <c r="M925" s="3"/>
      <c r="N925" s="3"/>
      <c r="O925" s="3"/>
      <c r="P925" s="3"/>
      <c r="Q925" s="3"/>
      <c r="R925" s="3"/>
      <c r="S925" s="3"/>
      <c r="T925" s="3"/>
      <c r="U925" s="3"/>
      <c r="V925" s="3"/>
      <c r="W925" s="3"/>
      <c r="X925" s="3"/>
      <c r="Y925" s="3"/>
      <c r="Z925" s="3"/>
    </row>
    <row r="926" ht="12.75" customHeight="1">
      <c r="A926" s="3"/>
      <c r="B926" s="3"/>
      <c r="C926" s="3"/>
      <c r="D926" s="109"/>
      <c r="E926" s="109"/>
      <c r="F926" s="3"/>
      <c r="G926" s="3"/>
      <c r="H926" s="109"/>
      <c r="I926" s="3"/>
      <c r="J926" s="109"/>
      <c r="K926" s="110"/>
      <c r="L926" s="3"/>
      <c r="M926" s="3"/>
      <c r="N926" s="3"/>
      <c r="O926" s="3"/>
      <c r="P926" s="3"/>
      <c r="Q926" s="3"/>
      <c r="R926" s="3"/>
      <c r="S926" s="3"/>
      <c r="T926" s="3"/>
      <c r="U926" s="3"/>
      <c r="V926" s="3"/>
      <c r="W926" s="3"/>
      <c r="X926" s="3"/>
      <c r="Y926" s="3"/>
      <c r="Z926" s="3"/>
    </row>
    <row r="927" ht="12.75" customHeight="1">
      <c r="A927" s="3"/>
      <c r="B927" s="3"/>
      <c r="C927" s="3"/>
      <c r="D927" s="109"/>
      <c r="E927" s="109"/>
      <c r="F927" s="3"/>
      <c r="G927" s="3"/>
      <c r="H927" s="109"/>
      <c r="I927" s="3"/>
      <c r="J927" s="109"/>
      <c r="K927" s="110"/>
      <c r="L927" s="3"/>
      <c r="M927" s="3"/>
      <c r="N927" s="3"/>
      <c r="O927" s="3"/>
      <c r="P927" s="3"/>
      <c r="Q927" s="3"/>
      <c r="R927" s="3"/>
      <c r="S927" s="3"/>
      <c r="T927" s="3"/>
      <c r="U927" s="3"/>
      <c r="V927" s="3"/>
      <c r="W927" s="3"/>
      <c r="X927" s="3"/>
      <c r="Y927" s="3"/>
      <c r="Z927" s="3"/>
    </row>
    <row r="928" ht="12.75" customHeight="1">
      <c r="A928" s="3"/>
      <c r="B928" s="3"/>
      <c r="C928" s="3"/>
      <c r="D928" s="109"/>
      <c r="E928" s="109"/>
      <c r="F928" s="3"/>
      <c r="G928" s="3"/>
      <c r="H928" s="109"/>
      <c r="I928" s="3"/>
      <c r="J928" s="109"/>
      <c r="K928" s="110"/>
      <c r="L928" s="3"/>
      <c r="M928" s="3"/>
      <c r="N928" s="3"/>
      <c r="O928" s="3"/>
      <c r="P928" s="3"/>
      <c r="Q928" s="3"/>
      <c r="R928" s="3"/>
      <c r="S928" s="3"/>
      <c r="T928" s="3"/>
      <c r="U928" s="3"/>
      <c r="V928" s="3"/>
      <c r="W928" s="3"/>
      <c r="X928" s="3"/>
      <c r="Y928" s="3"/>
      <c r="Z928" s="3"/>
    </row>
    <row r="929" ht="12.75" customHeight="1">
      <c r="A929" s="3"/>
      <c r="B929" s="3"/>
      <c r="C929" s="3"/>
      <c r="D929" s="109"/>
      <c r="E929" s="109"/>
      <c r="F929" s="3"/>
      <c r="G929" s="3"/>
      <c r="H929" s="109"/>
      <c r="I929" s="3"/>
      <c r="J929" s="109"/>
      <c r="K929" s="110"/>
      <c r="L929" s="3"/>
      <c r="M929" s="3"/>
      <c r="N929" s="3"/>
      <c r="O929" s="3"/>
      <c r="P929" s="3"/>
      <c r="Q929" s="3"/>
      <c r="R929" s="3"/>
      <c r="S929" s="3"/>
      <c r="T929" s="3"/>
      <c r="U929" s="3"/>
      <c r="V929" s="3"/>
      <c r="W929" s="3"/>
      <c r="X929" s="3"/>
      <c r="Y929" s="3"/>
      <c r="Z929" s="3"/>
    </row>
    <row r="930" ht="12.75" customHeight="1">
      <c r="A930" s="3"/>
      <c r="B930" s="3"/>
      <c r="C930" s="3"/>
      <c r="D930" s="109"/>
      <c r="E930" s="109"/>
      <c r="F930" s="3"/>
      <c r="G930" s="3"/>
      <c r="H930" s="109"/>
      <c r="I930" s="3"/>
      <c r="J930" s="109"/>
      <c r="K930" s="110"/>
      <c r="L930" s="3"/>
      <c r="M930" s="3"/>
      <c r="N930" s="3"/>
      <c r="O930" s="3"/>
      <c r="P930" s="3"/>
      <c r="Q930" s="3"/>
      <c r="R930" s="3"/>
      <c r="S930" s="3"/>
      <c r="T930" s="3"/>
      <c r="U930" s="3"/>
      <c r="V930" s="3"/>
      <c r="W930" s="3"/>
      <c r="X930" s="3"/>
      <c r="Y930" s="3"/>
      <c r="Z930" s="3"/>
    </row>
    <row r="931" ht="12.75" customHeight="1">
      <c r="A931" s="3"/>
      <c r="B931" s="3"/>
      <c r="C931" s="3"/>
      <c r="D931" s="109"/>
      <c r="E931" s="109"/>
      <c r="F931" s="3"/>
      <c r="G931" s="3"/>
      <c r="H931" s="109"/>
      <c r="I931" s="3"/>
      <c r="J931" s="109"/>
      <c r="K931" s="110"/>
      <c r="L931" s="3"/>
      <c r="M931" s="3"/>
      <c r="N931" s="3"/>
      <c r="O931" s="3"/>
      <c r="P931" s="3"/>
      <c r="Q931" s="3"/>
      <c r="R931" s="3"/>
      <c r="S931" s="3"/>
      <c r="T931" s="3"/>
      <c r="U931" s="3"/>
      <c r="V931" s="3"/>
      <c r="W931" s="3"/>
      <c r="X931" s="3"/>
      <c r="Y931" s="3"/>
      <c r="Z931" s="3"/>
    </row>
    <row r="932" ht="12.75" customHeight="1">
      <c r="A932" s="3"/>
      <c r="B932" s="3"/>
      <c r="C932" s="3"/>
      <c r="D932" s="109"/>
      <c r="E932" s="109"/>
      <c r="F932" s="3"/>
      <c r="G932" s="3"/>
      <c r="H932" s="109"/>
      <c r="I932" s="3"/>
      <c r="J932" s="109"/>
      <c r="K932" s="110"/>
      <c r="L932" s="3"/>
      <c r="M932" s="3"/>
      <c r="N932" s="3"/>
      <c r="O932" s="3"/>
      <c r="P932" s="3"/>
      <c r="Q932" s="3"/>
      <c r="R932" s="3"/>
      <c r="S932" s="3"/>
      <c r="T932" s="3"/>
      <c r="U932" s="3"/>
      <c r="V932" s="3"/>
      <c r="W932" s="3"/>
      <c r="X932" s="3"/>
      <c r="Y932" s="3"/>
      <c r="Z932" s="3"/>
    </row>
    <row r="933" ht="12.75" customHeight="1">
      <c r="A933" s="3"/>
      <c r="B933" s="3"/>
      <c r="C933" s="3"/>
      <c r="D933" s="109"/>
      <c r="E933" s="109"/>
      <c r="F933" s="3"/>
      <c r="G933" s="3"/>
      <c r="H933" s="109"/>
      <c r="I933" s="3"/>
      <c r="J933" s="109"/>
      <c r="K933" s="110"/>
      <c r="L933" s="3"/>
      <c r="M933" s="3"/>
      <c r="N933" s="3"/>
      <c r="O933" s="3"/>
      <c r="P933" s="3"/>
      <c r="Q933" s="3"/>
      <c r="R933" s="3"/>
      <c r="S933" s="3"/>
      <c r="T933" s="3"/>
      <c r="U933" s="3"/>
      <c r="V933" s="3"/>
      <c r="W933" s="3"/>
      <c r="X933" s="3"/>
      <c r="Y933" s="3"/>
      <c r="Z933" s="3"/>
    </row>
    <row r="934" ht="12.75" customHeight="1">
      <c r="A934" s="3"/>
      <c r="B934" s="3"/>
      <c r="C934" s="3"/>
      <c r="D934" s="109"/>
      <c r="E934" s="109"/>
      <c r="F934" s="3"/>
      <c r="G934" s="3"/>
      <c r="H934" s="109"/>
      <c r="I934" s="3"/>
      <c r="J934" s="109"/>
      <c r="K934" s="110"/>
      <c r="L934" s="3"/>
      <c r="M934" s="3"/>
      <c r="N934" s="3"/>
      <c r="O934" s="3"/>
      <c r="P934" s="3"/>
      <c r="Q934" s="3"/>
      <c r="R934" s="3"/>
      <c r="S934" s="3"/>
      <c r="T934" s="3"/>
      <c r="U934" s="3"/>
      <c r="V934" s="3"/>
      <c r="W934" s="3"/>
      <c r="X934" s="3"/>
      <c r="Y934" s="3"/>
      <c r="Z934" s="3"/>
    </row>
    <row r="935" ht="12.75" customHeight="1">
      <c r="A935" s="3"/>
      <c r="B935" s="3"/>
      <c r="C935" s="3"/>
      <c r="D935" s="109"/>
      <c r="E935" s="109"/>
      <c r="F935" s="3"/>
      <c r="G935" s="3"/>
      <c r="H935" s="109"/>
      <c r="I935" s="3"/>
      <c r="J935" s="109"/>
      <c r="K935" s="110"/>
      <c r="L935" s="3"/>
      <c r="M935" s="3"/>
      <c r="N935" s="3"/>
      <c r="O935" s="3"/>
      <c r="P935" s="3"/>
      <c r="Q935" s="3"/>
      <c r="R935" s="3"/>
      <c r="S935" s="3"/>
      <c r="T935" s="3"/>
      <c r="U935" s="3"/>
      <c r="V935" s="3"/>
      <c r="W935" s="3"/>
      <c r="X935" s="3"/>
      <c r="Y935" s="3"/>
      <c r="Z935" s="3"/>
    </row>
    <row r="936" ht="12.75" customHeight="1">
      <c r="A936" s="3"/>
      <c r="B936" s="3"/>
      <c r="C936" s="3"/>
      <c r="D936" s="109"/>
      <c r="E936" s="109"/>
      <c r="F936" s="3"/>
      <c r="G936" s="3"/>
      <c r="H936" s="109"/>
      <c r="I936" s="3"/>
      <c r="J936" s="109"/>
      <c r="K936" s="110"/>
      <c r="L936" s="3"/>
      <c r="M936" s="3"/>
      <c r="N936" s="3"/>
      <c r="O936" s="3"/>
      <c r="P936" s="3"/>
      <c r="Q936" s="3"/>
      <c r="R936" s="3"/>
      <c r="S936" s="3"/>
      <c r="T936" s="3"/>
      <c r="U936" s="3"/>
      <c r="V936" s="3"/>
      <c r="W936" s="3"/>
      <c r="X936" s="3"/>
      <c r="Y936" s="3"/>
      <c r="Z936" s="3"/>
    </row>
    <row r="937" ht="12.75" customHeight="1">
      <c r="A937" s="3"/>
      <c r="B937" s="3"/>
      <c r="C937" s="3"/>
      <c r="D937" s="109"/>
      <c r="E937" s="109"/>
      <c r="F937" s="3"/>
      <c r="G937" s="3"/>
      <c r="H937" s="109"/>
      <c r="I937" s="3"/>
      <c r="J937" s="109"/>
      <c r="K937" s="110"/>
      <c r="L937" s="3"/>
      <c r="M937" s="3"/>
      <c r="N937" s="3"/>
      <c r="O937" s="3"/>
      <c r="P937" s="3"/>
      <c r="Q937" s="3"/>
      <c r="R937" s="3"/>
      <c r="S937" s="3"/>
      <c r="T937" s="3"/>
      <c r="U937" s="3"/>
      <c r="V937" s="3"/>
      <c r="W937" s="3"/>
      <c r="X937" s="3"/>
      <c r="Y937" s="3"/>
      <c r="Z937" s="3"/>
    </row>
    <row r="938" ht="12.75" customHeight="1">
      <c r="A938" s="3"/>
      <c r="B938" s="3"/>
      <c r="C938" s="3"/>
      <c r="D938" s="109"/>
      <c r="E938" s="109"/>
      <c r="F938" s="3"/>
      <c r="G938" s="3"/>
      <c r="H938" s="109"/>
      <c r="I938" s="3"/>
      <c r="J938" s="109"/>
      <c r="K938" s="110"/>
      <c r="L938" s="3"/>
      <c r="M938" s="3"/>
      <c r="N938" s="3"/>
      <c r="O938" s="3"/>
      <c r="P938" s="3"/>
      <c r="Q938" s="3"/>
      <c r="R938" s="3"/>
      <c r="S938" s="3"/>
      <c r="T938" s="3"/>
      <c r="U938" s="3"/>
      <c r="V938" s="3"/>
      <c r="W938" s="3"/>
      <c r="X938" s="3"/>
      <c r="Y938" s="3"/>
      <c r="Z938" s="3"/>
    </row>
    <row r="939" ht="12.75" customHeight="1">
      <c r="A939" s="3"/>
      <c r="B939" s="3"/>
      <c r="C939" s="3"/>
      <c r="D939" s="109"/>
      <c r="E939" s="109"/>
      <c r="F939" s="3"/>
      <c r="G939" s="3"/>
      <c r="H939" s="109"/>
      <c r="I939" s="3"/>
      <c r="J939" s="109"/>
      <c r="K939" s="110"/>
      <c r="L939" s="3"/>
      <c r="M939" s="3"/>
      <c r="N939" s="3"/>
      <c r="O939" s="3"/>
      <c r="P939" s="3"/>
      <c r="Q939" s="3"/>
      <c r="R939" s="3"/>
      <c r="S939" s="3"/>
      <c r="T939" s="3"/>
      <c r="U939" s="3"/>
      <c r="V939" s="3"/>
      <c r="W939" s="3"/>
      <c r="X939" s="3"/>
      <c r="Y939" s="3"/>
      <c r="Z939" s="3"/>
    </row>
    <row r="940" ht="12.75" customHeight="1">
      <c r="A940" s="3"/>
      <c r="B940" s="3"/>
      <c r="C940" s="3"/>
      <c r="D940" s="109"/>
      <c r="E940" s="109"/>
      <c r="F940" s="3"/>
      <c r="G940" s="3"/>
      <c r="H940" s="109"/>
      <c r="I940" s="3"/>
      <c r="J940" s="109"/>
      <c r="K940" s="110"/>
      <c r="L940" s="3"/>
      <c r="M940" s="3"/>
      <c r="N940" s="3"/>
      <c r="O940" s="3"/>
      <c r="P940" s="3"/>
      <c r="Q940" s="3"/>
      <c r="R940" s="3"/>
      <c r="S940" s="3"/>
      <c r="T940" s="3"/>
      <c r="U940" s="3"/>
      <c r="V940" s="3"/>
      <c r="W940" s="3"/>
      <c r="X940" s="3"/>
      <c r="Y940" s="3"/>
      <c r="Z940" s="3"/>
    </row>
    <row r="941" ht="12.75" customHeight="1">
      <c r="A941" s="3"/>
      <c r="B941" s="3"/>
      <c r="C941" s="3"/>
      <c r="D941" s="109"/>
      <c r="E941" s="109"/>
      <c r="F941" s="3"/>
      <c r="G941" s="3"/>
      <c r="H941" s="109"/>
      <c r="I941" s="3"/>
      <c r="J941" s="109"/>
      <c r="K941" s="110"/>
      <c r="L941" s="3"/>
      <c r="M941" s="3"/>
      <c r="N941" s="3"/>
      <c r="O941" s="3"/>
      <c r="P941" s="3"/>
      <c r="Q941" s="3"/>
      <c r="R941" s="3"/>
      <c r="S941" s="3"/>
      <c r="T941" s="3"/>
      <c r="U941" s="3"/>
      <c r="V941" s="3"/>
      <c r="W941" s="3"/>
      <c r="X941" s="3"/>
      <c r="Y941" s="3"/>
      <c r="Z941" s="3"/>
    </row>
    <row r="942" ht="12.75" customHeight="1">
      <c r="A942" s="3"/>
      <c r="B942" s="3"/>
      <c r="C942" s="3"/>
      <c r="D942" s="109"/>
      <c r="E942" s="109"/>
      <c r="F942" s="3"/>
      <c r="G942" s="3"/>
      <c r="H942" s="109"/>
      <c r="I942" s="3"/>
      <c r="J942" s="109"/>
      <c r="K942" s="110"/>
      <c r="L942" s="3"/>
      <c r="M942" s="3"/>
      <c r="N942" s="3"/>
      <c r="O942" s="3"/>
      <c r="P942" s="3"/>
      <c r="Q942" s="3"/>
      <c r="R942" s="3"/>
      <c r="S942" s="3"/>
      <c r="T942" s="3"/>
      <c r="U942" s="3"/>
      <c r="V942" s="3"/>
      <c r="W942" s="3"/>
      <c r="X942" s="3"/>
      <c r="Y942" s="3"/>
      <c r="Z942" s="3"/>
    </row>
    <row r="943" ht="12.75" customHeight="1">
      <c r="A943" s="3"/>
      <c r="B943" s="3"/>
      <c r="C943" s="3"/>
      <c r="D943" s="109"/>
      <c r="E943" s="109"/>
      <c r="F943" s="3"/>
      <c r="G943" s="3"/>
      <c r="H943" s="109"/>
      <c r="I943" s="3"/>
      <c r="J943" s="109"/>
      <c r="K943" s="110"/>
      <c r="L943" s="3"/>
      <c r="M943" s="3"/>
      <c r="N943" s="3"/>
      <c r="O943" s="3"/>
      <c r="P943" s="3"/>
      <c r="Q943" s="3"/>
      <c r="R943" s="3"/>
      <c r="S943" s="3"/>
      <c r="T943" s="3"/>
      <c r="U943" s="3"/>
      <c r="V943" s="3"/>
      <c r="W943" s="3"/>
      <c r="X943" s="3"/>
      <c r="Y943" s="3"/>
      <c r="Z943" s="3"/>
    </row>
    <row r="944" ht="12.75" customHeight="1">
      <c r="A944" s="3"/>
      <c r="B944" s="3"/>
      <c r="C944" s="3"/>
      <c r="D944" s="109"/>
      <c r="E944" s="109"/>
      <c r="F944" s="3"/>
      <c r="G944" s="3"/>
      <c r="H944" s="109"/>
      <c r="I944" s="3"/>
      <c r="J944" s="109"/>
      <c r="K944" s="110"/>
      <c r="L944" s="3"/>
      <c r="M944" s="3"/>
      <c r="N944" s="3"/>
      <c r="O944" s="3"/>
      <c r="P944" s="3"/>
      <c r="Q944" s="3"/>
      <c r="R944" s="3"/>
      <c r="S944" s="3"/>
      <c r="T944" s="3"/>
      <c r="U944" s="3"/>
      <c r="V944" s="3"/>
      <c r="W944" s="3"/>
      <c r="X944" s="3"/>
      <c r="Y944" s="3"/>
      <c r="Z944" s="3"/>
    </row>
    <row r="945" ht="12.75" customHeight="1">
      <c r="A945" s="3"/>
      <c r="B945" s="3"/>
      <c r="C945" s="3"/>
      <c r="D945" s="109"/>
      <c r="E945" s="109"/>
      <c r="F945" s="3"/>
      <c r="G945" s="3"/>
      <c r="H945" s="109"/>
      <c r="I945" s="3"/>
      <c r="J945" s="109"/>
      <c r="K945" s="110"/>
      <c r="L945" s="3"/>
      <c r="M945" s="3"/>
      <c r="N945" s="3"/>
      <c r="O945" s="3"/>
      <c r="P945" s="3"/>
      <c r="Q945" s="3"/>
      <c r="R945" s="3"/>
      <c r="S945" s="3"/>
      <c r="T945" s="3"/>
      <c r="U945" s="3"/>
      <c r="V945" s="3"/>
      <c r="W945" s="3"/>
      <c r="X945" s="3"/>
      <c r="Y945" s="3"/>
      <c r="Z945" s="3"/>
    </row>
    <row r="946" ht="12.75" customHeight="1">
      <c r="A946" s="3"/>
      <c r="B946" s="3"/>
      <c r="C946" s="3"/>
      <c r="D946" s="109"/>
      <c r="E946" s="109"/>
      <c r="F946" s="3"/>
      <c r="G946" s="3"/>
      <c r="H946" s="109"/>
      <c r="I946" s="3"/>
      <c r="J946" s="109"/>
      <c r="K946" s="110"/>
      <c r="L946" s="3"/>
      <c r="M946" s="3"/>
      <c r="N946" s="3"/>
      <c r="O946" s="3"/>
      <c r="P946" s="3"/>
      <c r="Q946" s="3"/>
      <c r="R946" s="3"/>
      <c r="S946" s="3"/>
      <c r="T946" s="3"/>
      <c r="U946" s="3"/>
      <c r="V946" s="3"/>
      <c r="W946" s="3"/>
      <c r="X946" s="3"/>
      <c r="Y946" s="3"/>
      <c r="Z946" s="3"/>
    </row>
    <row r="947" ht="12.75" customHeight="1">
      <c r="A947" s="3"/>
      <c r="B947" s="3"/>
      <c r="C947" s="3"/>
      <c r="D947" s="109"/>
      <c r="E947" s="109"/>
      <c r="F947" s="3"/>
      <c r="G947" s="3"/>
      <c r="H947" s="109"/>
      <c r="I947" s="3"/>
      <c r="J947" s="109"/>
      <c r="K947" s="110"/>
      <c r="L947" s="3"/>
      <c r="M947" s="3"/>
      <c r="N947" s="3"/>
      <c r="O947" s="3"/>
      <c r="P947" s="3"/>
      <c r="Q947" s="3"/>
      <c r="R947" s="3"/>
      <c r="S947" s="3"/>
      <c r="T947" s="3"/>
      <c r="U947" s="3"/>
      <c r="V947" s="3"/>
      <c r="W947" s="3"/>
      <c r="X947" s="3"/>
      <c r="Y947" s="3"/>
      <c r="Z947" s="3"/>
    </row>
    <row r="948" ht="12.75" customHeight="1">
      <c r="A948" s="3"/>
      <c r="B948" s="3"/>
      <c r="C948" s="3"/>
      <c r="D948" s="109"/>
      <c r="E948" s="109"/>
      <c r="F948" s="3"/>
      <c r="G948" s="3"/>
      <c r="H948" s="109"/>
      <c r="I948" s="3"/>
      <c r="J948" s="109"/>
      <c r="K948" s="110"/>
      <c r="L948" s="3"/>
      <c r="M948" s="3"/>
      <c r="N948" s="3"/>
      <c r="O948" s="3"/>
      <c r="P948" s="3"/>
      <c r="Q948" s="3"/>
      <c r="R948" s="3"/>
      <c r="S948" s="3"/>
      <c r="T948" s="3"/>
      <c r="U948" s="3"/>
      <c r="V948" s="3"/>
      <c r="W948" s="3"/>
      <c r="X948" s="3"/>
      <c r="Y948" s="3"/>
      <c r="Z948" s="3"/>
    </row>
    <row r="949" ht="12.75" customHeight="1">
      <c r="A949" s="3"/>
      <c r="B949" s="3"/>
      <c r="C949" s="3"/>
      <c r="D949" s="109"/>
      <c r="E949" s="109"/>
      <c r="F949" s="3"/>
      <c r="G949" s="3"/>
      <c r="H949" s="109"/>
      <c r="I949" s="3"/>
      <c r="J949" s="109"/>
      <c r="K949" s="110"/>
      <c r="L949" s="3"/>
      <c r="M949" s="3"/>
      <c r="N949" s="3"/>
      <c r="O949" s="3"/>
      <c r="P949" s="3"/>
      <c r="Q949" s="3"/>
      <c r="R949" s="3"/>
      <c r="S949" s="3"/>
      <c r="T949" s="3"/>
      <c r="U949" s="3"/>
      <c r="V949" s="3"/>
      <c r="W949" s="3"/>
      <c r="X949" s="3"/>
      <c r="Y949" s="3"/>
      <c r="Z949" s="3"/>
    </row>
    <row r="950" ht="12.75" customHeight="1">
      <c r="A950" s="3"/>
      <c r="B950" s="3"/>
      <c r="C950" s="3"/>
      <c r="D950" s="109"/>
      <c r="E950" s="109"/>
      <c r="F950" s="3"/>
      <c r="G950" s="3"/>
      <c r="H950" s="109"/>
      <c r="I950" s="3"/>
      <c r="J950" s="109"/>
      <c r="K950" s="110"/>
      <c r="L950" s="3"/>
      <c r="M950" s="3"/>
      <c r="N950" s="3"/>
      <c r="O950" s="3"/>
      <c r="P950" s="3"/>
      <c r="Q950" s="3"/>
      <c r="R950" s="3"/>
      <c r="S950" s="3"/>
      <c r="T950" s="3"/>
      <c r="U950" s="3"/>
      <c r="V950" s="3"/>
      <c r="W950" s="3"/>
      <c r="X950" s="3"/>
      <c r="Y950" s="3"/>
      <c r="Z950" s="3"/>
    </row>
    <row r="951" ht="12.75" customHeight="1">
      <c r="A951" s="3"/>
      <c r="B951" s="3"/>
      <c r="C951" s="3"/>
      <c r="D951" s="109"/>
      <c r="E951" s="109"/>
      <c r="F951" s="3"/>
      <c r="G951" s="3"/>
      <c r="H951" s="109"/>
      <c r="I951" s="3"/>
      <c r="J951" s="109"/>
      <c r="K951" s="110"/>
      <c r="L951" s="3"/>
      <c r="M951" s="3"/>
      <c r="N951" s="3"/>
      <c r="O951" s="3"/>
      <c r="P951" s="3"/>
      <c r="Q951" s="3"/>
      <c r="R951" s="3"/>
      <c r="S951" s="3"/>
      <c r="T951" s="3"/>
      <c r="U951" s="3"/>
      <c r="V951" s="3"/>
      <c r="W951" s="3"/>
      <c r="X951" s="3"/>
      <c r="Y951" s="3"/>
      <c r="Z951" s="3"/>
    </row>
    <row r="952" ht="12.75" customHeight="1">
      <c r="A952" s="3"/>
      <c r="B952" s="3"/>
      <c r="C952" s="3"/>
      <c r="D952" s="109"/>
      <c r="E952" s="109"/>
      <c r="F952" s="3"/>
      <c r="G952" s="3"/>
      <c r="H952" s="109"/>
      <c r="I952" s="3"/>
      <c r="J952" s="109"/>
      <c r="K952" s="110"/>
      <c r="L952" s="3"/>
      <c r="M952" s="3"/>
      <c r="N952" s="3"/>
      <c r="O952" s="3"/>
      <c r="P952" s="3"/>
      <c r="Q952" s="3"/>
      <c r="R952" s="3"/>
      <c r="S952" s="3"/>
      <c r="T952" s="3"/>
      <c r="U952" s="3"/>
      <c r="V952" s="3"/>
      <c r="W952" s="3"/>
      <c r="X952" s="3"/>
      <c r="Y952" s="3"/>
      <c r="Z952" s="3"/>
    </row>
    <row r="953" ht="12.75" customHeight="1">
      <c r="A953" s="3"/>
      <c r="B953" s="3"/>
      <c r="C953" s="3"/>
      <c r="D953" s="109"/>
      <c r="E953" s="109"/>
      <c r="F953" s="3"/>
      <c r="G953" s="3"/>
      <c r="H953" s="109"/>
      <c r="I953" s="3"/>
      <c r="J953" s="109"/>
      <c r="K953" s="110"/>
      <c r="L953" s="3"/>
      <c r="M953" s="3"/>
      <c r="N953" s="3"/>
      <c r="O953" s="3"/>
      <c r="P953" s="3"/>
      <c r="Q953" s="3"/>
      <c r="R953" s="3"/>
      <c r="S953" s="3"/>
      <c r="T953" s="3"/>
      <c r="U953" s="3"/>
      <c r="V953" s="3"/>
      <c r="W953" s="3"/>
      <c r="X953" s="3"/>
      <c r="Y953" s="3"/>
      <c r="Z953" s="3"/>
    </row>
    <row r="954" ht="12.75" customHeight="1">
      <c r="A954" s="3"/>
      <c r="B954" s="3"/>
      <c r="C954" s="3"/>
      <c r="D954" s="109"/>
      <c r="E954" s="109"/>
      <c r="F954" s="3"/>
      <c r="G954" s="3"/>
      <c r="H954" s="109"/>
      <c r="I954" s="3"/>
      <c r="J954" s="109"/>
      <c r="K954" s="110"/>
      <c r="L954" s="3"/>
      <c r="M954" s="3"/>
      <c r="N954" s="3"/>
      <c r="O954" s="3"/>
      <c r="P954" s="3"/>
      <c r="Q954" s="3"/>
      <c r="R954" s="3"/>
      <c r="S954" s="3"/>
      <c r="T954" s="3"/>
      <c r="U954" s="3"/>
      <c r="V954" s="3"/>
      <c r="W954" s="3"/>
      <c r="X954" s="3"/>
      <c r="Y954" s="3"/>
      <c r="Z954" s="3"/>
    </row>
    <row r="955" ht="12.75" customHeight="1">
      <c r="A955" s="3"/>
      <c r="B955" s="3"/>
      <c r="C955" s="3"/>
      <c r="D955" s="109"/>
      <c r="E955" s="109"/>
      <c r="F955" s="3"/>
      <c r="G955" s="3"/>
      <c r="H955" s="109"/>
      <c r="I955" s="3"/>
      <c r="J955" s="109"/>
      <c r="K955" s="110"/>
      <c r="L955" s="3"/>
      <c r="M955" s="3"/>
      <c r="N955" s="3"/>
      <c r="O955" s="3"/>
      <c r="P955" s="3"/>
      <c r="Q955" s="3"/>
      <c r="R955" s="3"/>
      <c r="S955" s="3"/>
      <c r="T955" s="3"/>
      <c r="U955" s="3"/>
      <c r="V955" s="3"/>
      <c r="W955" s="3"/>
      <c r="X955" s="3"/>
      <c r="Y955" s="3"/>
      <c r="Z955" s="3"/>
    </row>
    <row r="956" ht="12.75" customHeight="1">
      <c r="A956" s="3"/>
      <c r="B956" s="3"/>
      <c r="C956" s="3"/>
      <c r="D956" s="109"/>
      <c r="E956" s="109"/>
      <c r="F956" s="3"/>
      <c r="G956" s="3"/>
      <c r="H956" s="109"/>
      <c r="I956" s="3"/>
      <c r="J956" s="109"/>
      <c r="K956" s="110"/>
      <c r="L956" s="3"/>
      <c r="M956" s="3"/>
      <c r="N956" s="3"/>
      <c r="O956" s="3"/>
      <c r="P956" s="3"/>
      <c r="Q956" s="3"/>
      <c r="R956" s="3"/>
      <c r="S956" s="3"/>
      <c r="T956" s="3"/>
      <c r="U956" s="3"/>
      <c r="V956" s="3"/>
      <c r="W956" s="3"/>
      <c r="X956" s="3"/>
      <c r="Y956" s="3"/>
      <c r="Z956" s="3"/>
    </row>
    <row r="957" ht="12.75" customHeight="1">
      <c r="A957" s="3"/>
      <c r="B957" s="3"/>
      <c r="C957" s="3"/>
      <c r="D957" s="109"/>
      <c r="E957" s="109"/>
      <c r="F957" s="3"/>
      <c r="G957" s="3"/>
      <c r="H957" s="109"/>
      <c r="I957" s="3"/>
      <c r="J957" s="109"/>
      <c r="K957" s="110"/>
      <c r="L957" s="3"/>
      <c r="M957" s="3"/>
      <c r="N957" s="3"/>
      <c r="O957" s="3"/>
      <c r="P957" s="3"/>
      <c r="Q957" s="3"/>
      <c r="R957" s="3"/>
      <c r="S957" s="3"/>
      <c r="T957" s="3"/>
      <c r="U957" s="3"/>
      <c r="V957" s="3"/>
      <c r="W957" s="3"/>
      <c r="X957" s="3"/>
      <c r="Y957" s="3"/>
      <c r="Z957" s="3"/>
    </row>
    <row r="958" ht="12.75" customHeight="1">
      <c r="A958" s="3"/>
      <c r="B958" s="3"/>
      <c r="C958" s="3"/>
      <c r="D958" s="109"/>
      <c r="E958" s="109"/>
      <c r="F958" s="3"/>
      <c r="G958" s="3"/>
      <c r="H958" s="109"/>
      <c r="I958" s="3"/>
      <c r="J958" s="109"/>
      <c r="K958" s="110"/>
      <c r="L958" s="3"/>
      <c r="M958" s="3"/>
      <c r="N958" s="3"/>
      <c r="O958" s="3"/>
      <c r="P958" s="3"/>
      <c r="Q958" s="3"/>
      <c r="R958" s="3"/>
      <c r="S958" s="3"/>
      <c r="T958" s="3"/>
      <c r="U958" s="3"/>
      <c r="V958" s="3"/>
      <c r="W958" s="3"/>
      <c r="X958" s="3"/>
      <c r="Y958" s="3"/>
      <c r="Z958" s="3"/>
    </row>
    <row r="959" ht="12.75" customHeight="1">
      <c r="A959" s="3"/>
      <c r="B959" s="3"/>
      <c r="C959" s="3"/>
      <c r="D959" s="109"/>
      <c r="E959" s="109"/>
      <c r="F959" s="3"/>
      <c r="G959" s="3"/>
      <c r="H959" s="109"/>
      <c r="I959" s="3"/>
      <c r="J959" s="109"/>
      <c r="K959" s="110"/>
      <c r="L959" s="3"/>
      <c r="M959" s="3"/>
      <c r="N959" s="3"/>
      <c r="O959" s="3"/>
      <c r="P959" s="3"/>
      <c r="Q959" s="3"/>
      <c r="R959" s="3"/>
      <c r="S959" s="3"/>
      <c r="T959" s="3"/>
      <c r="U959" s="3"/>
      <c r="V959" s="3"/>
      <c r="W959" s="3"/>
      <c r="X959" s="3"/>
      <c r="Y959" s="3"/>
      <c r="Z959" s="3"/>
    </row>
    <row r="960" ht="12.75" customHeight="1">
      <c r="A960" s="3"/>
      <c r="B960" s="3"/>
      <c r="C960" s="3"/>
      <c r="D960" s="109"/>
      <c r="E960" s="109"/>
      <c r="F960" s="3"/>
      <c r="G960" s="3"/>
      <c r="H960" s="109"/>
      <c r="I960" s="3"/>
      <c r="J960" s="109"/>
      <c r="K960" s="110"/>
      <c r="L960" s="3"/>
      <c r="M960" s="3"/>
      <c r="N960" s="3"/>
      <c r="O960" s="3"/>
      <c r="P960" s="3"/>
      <c r="Q960" s="3"/>
      <c r="R960" s="3"/>
      <c r="S960" s="3"/>
      <c r="T960" s="3"/>
      <c r="U960" s="3"/>
      <c r="V960" s="3"/>
      <c r="W960" s="3"/>
      <c r="X960" s="3"/>
      <c r="Y960" s="3"/>
      <c r="Z960" s="3"/>
    </row>
    <row r="961" ht="12.75" customHeight="1">
      <c r="A961" s="3"/>
      <c r="B961" s="3"/>
      <c r="C961" s="3"/>
      <c r="D961" s="109"/>
      <c r="E961" s="109"/>
      <c r="F961" s="3"/>
      <c r="G961" s="3"/>
      <c r="H961" s="109"/>
      <c r="I961" s="3"/>
      <c r="J961" s="109"/>
      <c r="K961" s="110"/>
      <c r="L961" s="3"/>
      <c r="M961" s="3"/>
      <c r="N961" s="3"/>
      <c r="O961" s="3"/>
      <c r="P961" s="3"/>
      <c r="Q961" s="3"/>
      <c r="R961" s="3"/>
      <c r="S961" s="3"/>
      <c r="T961" s="3"/>
      <c r="U961" s="3"/>
      <c r="V961" s="3"/>
      <c r="W961" s="3"/>
      <c r="X961" s="3"/>
      <c r="Y961" s="3"/>
      <c r="Z961" s="3"/>
    </row>
    <row r="962" ht="12.75" customHeight="1">
      <c r="A962" s="3"/>
      <c r="B962" s="3"/>
      <c r="C962" s="3"/>
      <c r="D962" s="109"/>
      <c r="E962" s="109"/>
      <c r="F962" s="3"/>
      <c r="G962" s="3"/>
      <c r="H962" s="109"/>
      <c r="I962" s="3"/>
      <c r="J962" s="109"/>
      <c r="K962" s="110"/>
      <c r="L962" s="3"/>
      <c r="M962" s="3"/>
      <c r="N962" s="3"/>
      <c r="O962" s="3"/>
      <c r="P962" s="3"/>
      <c r="Q962" s="3"/>
      <c r="R962" s="3"/>
      <c r="S962" s="3"/>
      <c r="T962" s="3"/>
      <c r="U962" s="3"/>
      <c r="V962" s="3"/>
      <c r="W962" s="3"/>
      <c r="X962" s="3"/>
      <c r="Y962" s="3"/>
      <c r="Z962" s="3"/>
    </row>
    <row r="963" ht="12.75" customHeight="1">
      <c r="A963" s="3"/>
      <c r="B963" s="3"/>
      <c r="C963" s="3"/>
      <c r="D963" s="109"/>
      <c r="E963" s="109"/>
      <c r="F963" s="3"/>
      <c r="G963" s="3"/>
      <c r="H963" s="109"/>
      <c r="I963" s="3"/>
      <c r="J963" s="109"/>
      <c r="K963" s="110"/>
      <c r="L963" s="3"/>
      <c r="M963" s="3"/>
      <c r="N963" s="3"/>
      <c r="O963" s="3"/>
      <c r="P963" s="3"/>
      <c r="Q963" s="3"/>
      <c r="R963" s="3"/>
      <c r="S963" s="3"/>
      <c r="T963" s="3"/>
      <c r="U963" s="3"/>
      <c r="V963" s="3"/>
      <c r="W963" s="3"/>
      <c r="X963" s="3"/>
      <c r="Y963" s="3"/>
      <c r="Z963" s="3"/>
    </row>
    <row r="964" ht="12.75" customHeight="1">
      <c r="A964" s="3"/>
      <c r="B964" s="3"/>
      <c r="C964" s="3"/>
      <c r="D964" s="109"/>
      <c r="E964" s="109"/>
      <c r="F964" s="3"/>
      <c r="G964" s="3"/>
      <c r="H964" s="109"/>
      <c r="I964" s="3"/>
      <c r="J964" s="109"/>
      <c r="K964" s="110"/>
      <c r="L964" s="3"/>
      <c r="M964" s="3"/>
      <c r="N964" s="3"/>
      <c r="O964" s="3"/>
      <c r="P964" s="3"/>
      <c r="Q964" s="3"/>
      <c r="R964" s="3"/>
      <c r="S964" s="3"/>
      <c r="T964" s="3"/>
      <c r="U964" s="3"/>
      <c r="V964" s="3"/>
      <c r="W964" s="3"/>
      <c r="X964" s="3"/>
      <c r="Y964" s="3"/>
      <c r="Z964" s="3"/>
    </row>
    <row r="965" ht="12.75" customHeight="1">
      <c r="A965" s="3"/>
      <c r="B965" s="3"/>
      <c r="C965" s="3"/>
      <c r="D965" s="109"/>
      <c r="E965" s="109"/>
      <c r="F965" s="3"/>
      <c r="G965" s="3"/>
      <c r="H965" s="109"/>
      <c r="I965" s="3"/>
      <c r="J965" s="109"/>
      <c r="K965" s="110"/>
      <c r="L965" s="3"/>
      <c r="M965" s="3"/>
      <c r="N965" s="3"/>
      <c r="O965" s="3"/>
      <c r="P965" s="3"/>
      <c r="Q965" s="3"/>
      <c r="R965" s="3"/>
      <c r="S965" s="3"/>
      <c r="T965" s="3"/>
      <c r="U965" s="3"/>
      <c r="V965" s="3"/>
      <c r="W965" s="3"/>
      <c r="X965" s="3"/>
      <c r="Y965" s="3"/>
      <c r="Z965" s="3"/>
    </row>
    <row r="966" ht="12.75" customHeight="1">
      <c r="A966" s="3"/>
      <c r="B966" s="3"/>
      <c r="C966" s="3"/>
      <c r="D966" s="109"/>
      <c r="E966" s="109"/>
      <c r="F966" s="3"/>
      <c r="G966" s="3"/>
      <c r="H966" s="109"/>
      <c r="I966" s="3"/>
      <c r="J966" s="109"/>
      <c r="K966" s="110"/>
      <c r="L966" s="3"/>
      <c r="M966" s="3"/>
      <c r="N966" s="3"/>
      <c r="O966" s="3"/>
      <c r="P966" s="3"/>
      <c r="Q966" s="3"/>
      <c r="R966" s="3"/>
      <c r="S966" s="3"/>
      <c r="T966" s="3"/>
      <c r="U966" s="3"/>
      <c r="V966" s="3"/>
      <c r="W966" s="3"/>
      <c r="X966" s="3"/>
      <c r="Y966" s="3"/>
      <c r="Z966" s="3"/>
    </row>
    <row r="967" ht="12.75" customHeight="1">
      <c r="A967" s="3"/>
      <c r="B967" s="3"/>
      <c r="C967" s="3"/>
      <c r="D967" s="109"/>
      <c r="E967" s="109"/>
      <c r="F967" s="3"/>
      <c r="G967" s="3"/>
      <c r="H967" s="109"/>
      <c r="I967" s="3"/>
      <c r="J967" s="109"/>
      <c r="K967" s="110"/>
      <c r="L967" s="3"/>
      <c r="M967" s="3"/>
      <c r="N967" s="3"/>
      <c r="O967" s="3"/>
      <c r="P967" s="3"/>
      <c r="Q967" s="3"/>
      <c r="R967" s="3"/>
      <c r="S967" s="3"/>
      <c r="T967" s="3"/>
      <c r="U967" s="3"/>
      <c r="V967" s="3"/>
      <c r="W967" s="3"/>
      <c r="X967" s="3"/>
      <c r="Y967" s="3"/>
      <c r="Z967" s="3"/>
    </row>
    <row r="968" ht="12.75" customHeight="1">
      <c r="A968" s="3"/>
      <c r="B968" s="3"/>
      <c r="C968" s="3"/>
      <c r="D968" s="109"/>
      <c r="E968" s="109"/>
      <c r="F968" s="3"/>
      <c r="G968" s="3"/>
      <c r="H968" s="109"/>
      <c r="I968" s="3"/>
      <c r="J968" s="109"/>
      <c r="K968" s="110"/>
      <c r="L968" s="3"/>
      <c r="M968" s="3"/>
      <c r="N968" s="3"/>
      <c r="O968" s="3"/>
      <c r="P968" s="3"/>
      <c r="Q968" s="3"/>
      <c r="R968" s="3"/>
      <c r="S968" s="3"/>
      <c r="T968" s="3"/>
      <c r="U968" s="3"/>
      <c r="V968" s="3"/>
      <c r="W968" s="3"/>
      <c r="X968" s="3"/>
      <c r="Y968" s="3"/>
      <c r="Z968" s="3"/>
    </row>
    <row r="969" ht="12.75" customHeight="1">
      <c r="A969" s="3"/>
      <c r="B969" s="3"/>
      <c r="C969" s="3"/>
      <c r="D969" s="109"/>
      <c r="E969" s="109"/>
      <c r="F969" s="3"/>
      <c r="G969" s="3"/>
      <c r="H969" s="109"/>
      <c r="I969" s="3"/>
      <c r="J969" s="109"/>
      <c r="K969" s="110"/>
      <c r="L969" s="3"/>
      <c r="M969" s="3"/>
      <c r="N969" s="3"/>
      <c r="O969" s="3"/>
      <c r="P969" s="3"/>
      <c r="Q969" s="3"/>
      <c r="R969" s="3"/>
      <c r="S969" s="3"/>
      <c r="T969" s="3"/>
      <c r="U969" s="3"/>
      <c r="V969" s="3"/>
      <c r="W969" s="3"/>
      <c r="X969" s="3"/>
      <c r="Y969" s="3"/>
      <c r="Z969" s="3"/>
    </row>
    <row r="970" ht="12.75" customHeight="1">
      <c r="A970" s="3"/>
      <c r="B970" s="3"/>
      <c r="C970" s="3"/>
      <c r="D970" s="109"/>
      <c r="E970" s="109"/>
      <c r="F970" s="3"/>
      <c r="G970" s="3"/>
      <c r="H970" s="109"/>
      <c r="I970" s="3"/>
      <c r="J970" s="109"/>
      <c r="K970" s="110"/>
      <c r="L970" s="3"/>
      <c r="M970" s="3"/>
      <c r="N970" s="3"/>
      <c r="O970" s="3"/>
      <c r="P970" s="3"/>
      <c r="Q970" s="3"/>
      <c r="R970" s="3"/>
      <c r="S970" s="3"/>
      <c r="T970" s="3"/>
      <c r="U970" s="3"/>
      <c r="V970" s="3"/>
      <c r="W970" s="3"/>
      <c r="X970" s="3"/>
      <c r="Y970" s="3"/>
      <c r="Z970" s="3"/>
    </row>
    <row r="971" ht="12.75" customHeight="1">
      <c r="A971" s="3"/>
      <c r="B971" s="3"/>
      <c r="C971" s="3"/>
      <c r="D971" s="109"/>
      <c r="E971" s="109"/>
      <c r="F971" s="3"/>
      <c r="G971" s="3"/>
      <c r="H971" s="109"/>
      <c r="I971" s="3"/>
      <c r="J971" s="109"/>
      <c r="K971" s="110"/>
      <c r="L971" s="3"/>
      <c r="M971" s="3"/>
      <c r="N971" s="3"/>
      <c r="O971" s="3"/>
      <c r="P971" s="3"/>
      <c r="Q971" s="3"/>
      <c r="R971" s="3"/>
      <c r="S971" s="3"/>
      <c r="T971" s="3"/>
      <c r="U971" s="3"/>
      <c r="V971" s="3"/>
      <c r="W971" s="3"/>
      <c r="X971" s="3"/>
      <c r="Y971" s="3"/>
      <c r="Z971" s="3"/>
    </row>
    <row r="972" ht="12.75" customHeight="1">
      <c r="A972" s="3"/>
      <c r="B972" s="3"/>
      <c r="C972" s="3"/>
      <c r="D972" s="109"/>
      <c r="E972" s="109"/>
      <c r="F972" s="3"/>
      <c r="G972" s="3"/>
      <c r="H972" s="109"/>
      <c r="I972" s="3"/>
      <c r="J972" s="109"/>
      <c r="K972" s="110"/>
      <c r="L972" s="3"/>
      <c r="M972" s="3"/>
      <c r="N972" s="3"/>
      <c r="O972" s="3"/>
      <c r="P972" s="3"/>
      <c r="Q972" s="3"/>
      <c r="R972" s="3"/>
      <c r="S972" s="3"/>
      <c r="T972" s="3"/>
      <c r="U972" s="3"/>
      <c r="V972" s="3"/>
      <c r="W972" s="3"/>
      <c r="X972" s="3"/>
      <c r="Y972" s="3"/>
      <c r="Z972" s="3"/>
    </row>
    <row r="973" ht="12.75" customHeight="1">
      <c r="A973" s="3"/>
      <c r="B973" s="3"/>
      <c r="C973" s="3"/>
      <c r="D973" s="109"/>
      <c r="E973" s="109"/>
      <c r="F973" s="3"/>
      <c r="G973" s="3"/>
      <c r="H973" s="109"/>
      <c r="I973" s="3"/>
      <c r="J973" s="109"/>
      <c r="K973" s="110"/>
      <c r="L973" s="3"/>
      <c r="M973" s="3"/>
      <c r="N973" s="3"/>
      <c r="O973" s="3"/>
      <c r="P973" s="3"/>
      <c r="Q973" s="3"/>
      <c r="R973" s="3"/>
      <c r="S973" s="3"/>
      <c r="T973" s="3"/>
      <c r="U973" s="3"/>
      <c r="V973" s="3"/>
      <c r="W973" s="3"/>
      <c r="X973" s="3"/>
      <c r="Y973" s="3"/>
      <c r="Z973" s="3"/>
    </row>
    <row r="974" ht="12.75" customHeight="1">
      <c r="A974" s="3"/>
      <c r="B974" s="3"/>
      <c r="C974" s="3"/>
      <c r="D974" s="109"/>
      <c r="E974" s="109"/>
      <c r="F974" s="3"/>
      <c r="G974" s="3"/>
      <c r="H974" s="109"/>
      <c r="I974" s="3"/>
      <c r="J974" s="109"/>
      <c r="K974" s="110"/>
      <c r="L974" s="3"/>
      <c r="M974" s="3"/>
      <c r="N974" s="3"/>
      <c r="O974" s="3"/>
      <c r="P974" s="3"/>
      <c r="Q974" s="3"/>
      <c r="R974" s="3"/>
      <c r="S974" s="3"/>
      <c r="T974" s="3"/>
      <c r="U974" s="3"/>
      <c r="V974" s="3"/>
      <c r="W974" s="3"/>
      <c r="X974" s="3"/>
      <c r="Y974" s="3"/>
      <c r="Z974" s="3"/>
    </row>
    <row r="975" ht="12.75" customHeight="1">
      <c r="A975" s="3"/>
      <c r="B975" s="3"/>
      <c r="C975" s="3"/>
      <c r="D975" s="109"/>
      <c r="E975" s="109"/>
      <c r="F975" s="3"/>
      <c r="G975" s="3"/>
      <c r="H975" s="109"/>
      <c r="I975" s="3"/>
      <c r="J975" s="109"/>
      <c r="K975" s="110"/>
      <c r="L975" s="3"/>
      <c r="M975" s="3"/>
      <c r="N975" s="3"/>
      <c r="O975" s="3"/>
      <c r="P975" s="3"/>
      <c r="Q975" s="3"/>
      <c r="R975" s="3"/>
      <c r="S975" s="3"/>
      <c r="T975" s="3"/>
      <c r="U975" s="3"/>
      <c r="V975" s="3"/>
      <c r="W975" s="3"/>
      <c r="X975" s="3"/>
      <c r="Y975" s="3"/>
      <c r="Z975" s="3"/>
    </row>
    <row r="976" ht="12.75" customHeight="1">
      <c r="A976" s="3"/>
      <c r="B976" s="3"/>
      <c r="C976" s="3"/>
      <c r="D976" s="109"/>
      <c r="E976" s="109"/>
      <c r="F976" s="3"/>
      <c r="G976" s="3"/>
      <c r="H976" s="109"/>
      <c r="I976" s="3"/>
      <c r="J976" s="109"/>
      <c r="K976" s="110"/>
      <c r="L976" s="3"/>
      <c r="M976" s="3"/>
      <c r="N976" s="3"/>
      <c r="O976" s="3"/>
      <c r="P976" s="3"/>
      <c r="Q976" s="3"/>
      <c r="R976" s="3"/>
      <c r="S976" s="3"/>
      <c r="T976" s="3"/>
      <c r="U976" s="3"/>
      <c r="V976" s="3"/>
      <c r="W976" s="3"/>
      <c r="X976" s="3"/>
      <c r="Y976" s="3"/>
      <c r="Z976" s="3"/>
    </row>
    <row r="977" ht="12.75" customHeight="1">
      <c r="A977" s="3"/>
      <c r="B977" s="3"/>
      <c r="C977" s="3"/>
      <c r="D977" s="109"/>
      <c r="E977" s="109"/>
      <c r="F977" s="3"/>
      <c r="G977" s="3"/>
      <c r="H977" s="109"/>
      <c r="I977" s="3"/>
      <c r="J977" s="109"/>
      <c r="K977" s="110"/>
      <c r="L977" s="3"/>
      <c r="M977" s="3"/>
      <c r="N977" s="3"/>
      <c r="O977" s="3"/>
      <c r="P977" s="3"/>
      <c r="Q977" s="3"/>
      <c r="R977" s="3"/>
      <c r="S977" s="3"/>
      <c r="T977" s="3"/>
      <c r="U977" s="3"/>
      <c r="V977" s="3"/>
      <c r="W977" s="3"/>
      <c r="X977" s="3"/>
      <c r="Y977" s="3"/>
      <c r="Z977" s="3"/>
    </row>
    <row r="978" ht="12.75" customHeight="1">
      <c r="A978" s="3"/>
      <c r="B978" s="3"/>
      <c r="C978" s="3"/>
      <c r="D978" s="109"/>
      <c r="E978" s="109"/>
      <c r="F978" s="3"/>
      <c r="G978" s="3"/>
      <c r="H978" s="109"/>
      <c r="I978" s="3"/>
      <c r="J978" s="109"/>
      <c r="K978" s="110"/>
      <c r="L978" s="3"/>
      <c r="M978" s="3"/>
      <c r="N978" s="3"/>
      <c r="O978" s="3"/>
      <c r="P978" s="3"/>
      <c r="Q978" s="3"/>
      <c r="R978" s="3"/>
      <c r="S978" s="3"/>
      <c r="T978" s="3"/>
      <c r="U978" s="3"/>
      <c r="V978" s="3"/>
      <c r="W978" s="3"/>
      <c r="X978" s="3"/>
      <c r="Y978" s="3"/>
      <c r="Z978" s="3"/>
    </row>
    <row r="979" ht="12.75" customHeight="1">
      <c r="A979" s="3"/>
      <c r="B979" s="3"/>
      <c r="C979" s="3"/>
      <c r="D979" s="109"/>
      <c r="E979" s="109"/>
      <c r="F979" s="3"/>
      <c r="G979" s="3"/>
      <c r="H979" s="109"/>
      <c r="I979" s="3"/>
      <c r="J979" s="109"/>
      <c r="K979" s="110"/>
      <c r="L979" s="3"/>
      <c r="M979" s="3"/>
      <c r="N979" s="3"/>
      <c r="O979" s="3"/>
      <c r="P979" s="3"/>
      <c r="Q979" s="3"/>
      <c r="R979" s="3"/>
      <c r="S979" s="3"/>
      <c r="T979" s="3"/>
      <c r="U979" s="3"/>
      <c r="V979" s="3"/>
      <c r="W979" s="3"/>
      <c r="X979" s="3"/>
      <c r="Y979" s="3"/>
      <c r="Z979" s="3"/>
    </row>
    <row r="980" ht="12.75" customHeight="1">
      <c r="A980" s="3"/>
      <c r="B980" s="3"/>
      <c r="C980" s="3"/>
      <c r="D980" s="109"/>
      <c r="E980" s="109"/>
      <c r="F980" s="3"/>
      <c r="G980" s="3"/>
      <c r="H980" s="109"/>
      <c r="I980" s="3"/>
      <c r="J980" s="109"/>
      <c r="K980" s="110"/>
      <c r="L980" s="3"/>
      <c r="M980" s="3"/>
      <c r="N980" s="3"/>
      <c r="O980" s="3"/>
      <c r="P980" s="3"/>
      <c r="Q980" s="3"/>
      <c r="R980" s="3"/>
      <c r="S980" s="3"/>
      <c r="T980" s="3"/>
      <c r="U980" s="3"/>
      <c r="V980" s="3"/>
      <c r="W980" s="3"/>
      <c r="X980" s="3"/>
      <c r="Y980" s="3"/>
      <c r="Z980" s="3"/>
    </row>
    <row r="981" ht="12.75" customHeight="1">
      <c r="A981" s="3"/>
      <c r="B981" s="3"/>
      <c r="C981" s="3"/>
      <c r="D981" s="109"/>
      <c r="E981" s="109"/>
      <c r="F981" s="3"/>
      <c r="G981" s="3"/>
      <c r="H981" s="109"/>
      <c r="I981" s="3"/>
      <c r="J981" s="109"/>
      <c r="K981" s="110"/>
      <c r="L981" s="3"/>
      <c r="M981" s="3"/>
      <c r="N981" s="3"/>
      <c r="O981" s="3"/>
      <c r="P981" s="3"/>
      <c r="Q981" s="3"/>
      <c r="R981" s="3"/>
      <c r="S981" s="3"/>
      <c r="T981" s="3"/>
      <c r="U981" s="3"/>
      <c r="V981" s="3"/>
      <c r="W981" s="3"/>
      <c r="X981" s="3"/>
      <c r="Y981" s="3"/>
      <c r="Z981" s="3"/>
    </row>
    <row r="982" ht="12.75" customHeight="1">
      <c r="A982" s="3"/>
      <c r="B982" s="3"/>
      <c r="C982" s="3"/>
      <c r="D982" s="109"/>
      <c r="E982" s="109"/>
      <c r="F982" s="3"/>
      <c r="G982" s="3"/>
      <c r="H982" s="109"/>
      <c r="I982" s="3"/>
      <c r="J982" s="109"/>
      <c r="K982" s="110"/>
      <c r="L982" s="3"/>
      <c r="M982" s="3"/>
      <c r="N982" s="3"/>
      <c r="O982" s="3"/>
      <c r="P982" s="3"/>
      <c r="Q982" s="3"/>
      <c r="R982" s="3"/>
      <c r="S982" s="3"/>
      <c r="T982" s="3"/>
      <c r="U982" s="3"/>
      <c r="V982" s="3"/>
      <c r="W982" s="3"/>
      <c r="X982" s="3"/>
      <c r="Y982" s="3"/>
      <c r="Z982" s="3"/>
    </row>
    <row r="983" ht="12.75" customHeight="1">
      <c r="A983" s="3"/>
      <c r="B983" s="3"/>
      <c r="C983" s="3"/>
      <c r="D983" s="109"/>
      <c r="E983" s="109"/>
      <c r="F983" s="3"/>
      <c r="G983" s="3"/>
      <c r="H983" s="109"/>
      <c r="I983" s="3"/>
      <c r="J983" s="109"/>
      <c r="K983" s="110"/>
      <c r="L983" s="3"/>
      <c r="M983" s="3"/>
      <c r="N983" s="3"/>
      <c r="O983" s="3"/>
      <c r="P983" s="3"/>
      <c r="Q983" s="3"/>
      <c r="R983" s="3"/>
      <c r="S983" s="3"/>
      <c r="T983" s="3"/>
      <c r="U983" s="3"/>
      <c r="V983" s="3"/>
      <c r="W983" s="3"/>
      <c r="X983" s="3"/>
      <c r="Y983" s="3"/>
      <c r="Z983" s="3"/>
    </row>
    <row r="984" ht="12.75" customHeight="1">
      <c r="A984" s="3"/>
      <c r="B984" s="3"/>
      <c r="C984" s="3"/>
      <c r="D984" s="109"/>
      <c r="E984" s="109"/>
      <c r="F984" s="3"/>
      <c r="G984" s="3"/>
      <c r="H984" s="109"/>
      <c r="I984" s="3"/>
      <c r="J984" s="109"/>
      <c r="K984" s="110"/>
      <c r="L984" s="3"/>
      <c r="M984" s="3"/>
      <c r="N984" s="3"/>
      <c r="O984" s="3"/>
      <c r="P984" s="3"/>
      <c r="Q984" s="3"/>
      <c r="R984" s="3"/>
      <c r="S984" s="3"/>
      <c r="T984" s="3"/>
      <c r="U984" s="3"/>
      <c r="V984" s="3"/>
      <c r="W984" s="3"/>
      <c r="X984" s="3"/>
      <c r="Y984" s="3"/>
      <c r="Z984" s="3"/>
    </row>
    <row r="985" ht="12.75" customHeight="1">
      <c r="A985" s="3"/>
      <c r="B985" s="3"/>
      <c r="C985" s="3"/>
      <c r="D985" s="109"/>
      <c r="E985" s="109"/>
      <c r="F985" s="3"/>
      <c r="G985" s="3"/>
      <c r="H985" s="109"/>
      <c r="I985" s="3"/>
      <c r="J985" s="109"/>
      <c r="K985" s="110"/>
      <c r="L985" s="3"/>
      <c r="M985" s="3"/>
      <c r="N985" s="3"/>
      <c r="O985" s="3"/>
      <c r="P985" s="3"/>
      <c r="Q985" s="3"/>
      <c r="R985" s="3"/>
      <c r="S985" s="3"/>
      <c r="T985" s="3"/>
      <c r="U985" s="3"/>
      <c r="V985" s="3"/>
      <c r="W985" s="3"/>
      <c r="X985" s="3"/>
      <c r="Y985" s="3"/>
      <c r="Z985" s="3"/>
    </row>
    <row r="986" ht="12.75" customHeight="1">
      <c r="A986" s="3"/>
      <c r="B986" s="3"/>
      <c r="C986" s="3"/>
      <c r="D986" s="109"/>
      <c r="E986" s="109"/>
      <c r="F986" s="3"/>
      <c r="G986" s="3"/>
      <c r="H986" s="109"/>
      <c r="I986" s="3"/>
      <c r="J986" s="109"/>
      <c r="K986" s="110"/>
      <c r="L986" s="3"/>
      <c r="M986" s="3"/>
      <c r="N986" s="3"/>
      <c r="O986" s="3"/>
      <c r="P986" s="3"/>
      <c r="Q986" s="3"/>
      <c r="R986" s="3"/>
      <c r="S986" s="3"/>
      <c r="T986" s="3"/>
      <c r="U986" s="3"/>
      <c r="V986" s="3"/>
      <c r="W986" s="3"/>
      <c r="X986" s="3"/>
      <c r="Y986" s="3"/>
      <c r="Z986" s="3"/>
    </row>
    <row r="987" ht="12.75" customHeight="1">
      <c r="A987" s="3"/>
      <c r="B987" s="3"/>
      <c r="C987" s="3"/>
      <c r="D987" s="109"/>
      <c r="E987" s="109"/>
      <c r="F987" s="3"/>
      <c r="G987" s="3"/>
      <c r="H987" s="109"/>
      <c r="I987" s="3"/>
      <c r="J987" s="109"/>
      <c r="K987" s="110"/>
      <c r="L987" s="3"/>
      <c r="M987" s="3"/>
      <c r="N987" s="3"/>
      <c r="O987" s="3"/>
      <c r="P987" s="3"/>
      <c r="Q987" s="3"/>
      <c r="R987" s="3"/>
      <c r="S987" s="3"/>
      <c r="T987" s="3"/>
      <c r="U987" s="3"/>
      <c r="V987" s="3"/>
      <c r="W987" s="3"/>
      <c r="X987" s="3"/>
      <c r="Y987" s="3"/>
      <c r="Z987" s="3"/>
    </row>
    <row r="988" ht="12.75" customHeight="1">
      <c r="A988" s="3"/>
      <c r="B988" s="3"/>
      <c r="C988" s="3"/>
      <c r="D988" s="109"/>
      <c r="E988" s="109"/>
      <c r="F988" s="3"/>
      <c r="G988" s="3"/>
      <c r="H988" s="109"/>
      <c r="I988" s="3"/>
      <c r="J988" s="109"/>
      <c r="K988" s="110"/>
      <c r="L988" s="3"/>
      <c r="M988" s="3"/>
      <c r="N988" s="3"/>
      <c r="O988" s="3"/>
      <c r="P988" s="3"/>
      <c r="Q988" s="3"/>
      <c r="R988" s="3"/>
      <c r="S988" s="3"/>
      <c r="T988" s="3"/>
      <c r="U988" s="3"/>
      <c r="V988" s="3"/>
      <c r="W988" s="3"/>
      <c r="X988" s="3"/>
      <c r="Y988" s="3"/>
      <c r="Z988" s="3"/>
    </row>
    <row r="989" ht="12.75" customHeight="1">
      <c r="A989" s="3"/>
      <c r="B989" s="3"/>
      <c r="C989" s="3"/>
      <c r="D989" s="109"/>
      <c r="E989" s="109"/>
      <c r="F989" s="3"/>
      <c r="G989" s="3"/>
      <c r="H989" s="109"/>
      <c r="I989" s="3"/>
      <c r="J989" s="109"/>
      <c r="K989" s="110"/>
      <c r="L989" s="3"/>
      <c r="M989" s="3"/>
      <c r="N989" s="3"/>
      <c r="O989" s="3"/>
      <c r="P989" s="3"/>
      <c r="Q989" s="3"/>
      <c r="R989" s="3"/>
      <c r="S989" s="3"/>
      <c r="T989" s="3"/>
      <c r="U989" s="3"/>
      <c r="V989" s="3"/>
      <c r="W989" s="3"/>
      <c r="X989" s="3"/>
      <c r="Y989" s="3"/>
      <c r="Z989" s="3"/>
    </row>
    <row r="990" ht="12.75" customHeight="1">
      <c r="A990" s="3"/>
      <c r="B990" s="3"/>
      <c r="C990" s="3"/>
      <c r="D990" s="109"/>
      <c r="E990" s="109"/>
      <c r="F990" s="3"/>
      <c r="G990" s="3"/>
      <c r="H990" s="109"/>
      <c r="I990" s="3"/>
      <c r="J990" s="109"/>
      <c r="K990" s="110"/>
      <c r="L990" s="3"/>
      <c r="M990" s="3"/>
      <c r="N990" s="3"/>
      <c r="O990" s="3"/>
      <c r="P990" s="3"/>
      <c r="Q990" s="3"/>
      <c r="R990" s="3"/>
      <c r="S990" s="3"/>
      <c r="T990" s="3"/>
      <c r="U990" s="3"/>
      <c r="V990" s="3"/>
      <c r="W990" s="3"/>
      <c r="X990" s="3"/>
      <c r="Y990" s="3"/>
      <c r="Z990" s="3"/>
    </row>
    <row r="991" ht="12.75" customHeight="1">
      <c r="A991" s="3"/>
      <c r="B991" s="3"/>
      <c r="C991" s="3"/>
      <c r="D991" s="109"/>
      <c r="E991" s="109"/>
      <c r="F991" s="3"/>
      <c r="G991" s="3"/>
      <c r="H991" s="109"/>
      <c r="I991" s="3"/>
      <c r="J991" s="109"/>
      <c r="K991" s="110"/>
      <c r="L991" s="3"/>
      <c r="M991" s="3"/>
      <c r="N991" s="3"/>
      <c r="O991" s="3"/>
      <c r="P991" s="3"/>
      <c r="Q991" s="3"/>
      <c r="R991" s="3"/>
      <c r="S991" s="3"/>
      <c r="T991" s="3"/>
      <c r="U991" s="3"/>
      <c r="V991" s="3"/>
      <c r="W991" s="3"/>
      <c r="X991" s="3"/>
      <c r="Y991" s="3"/>
      <c r="Z991" s="3"/>
    </row>
    <row r="992" ht="12.75" customHeight="1">
      <c r="A992" s="3"/>
      <c r="B992" s="3"/>
      <c r="C992" s="3"/>
      <c r="D992" s="109"/>
      <c r="E992" s="109"/>
      <c r="F992" s="3"/>
      <c r="G992" s="3"/>
      <c r="H992" s="109"/>
      <c r="I992" s="3"/>
      <c r="J992" s="109"/>
      <c r="K992" s="110"/>
      <c r="L992" s="3"/>
      <c r="M992" s="3"/>
      <c r="N992" s="3"/>
      <c r="O992" s="3"/>
      <c r="P992" s="3"/>
      <c r="Q992" s="3"/>
      <c r="R992" s="3"/>
      <c r="S992" s="3"/>
      <c r="T992" s="3"/>
      <c r="U992" s="3"/>
      <c r="V992" s="3"/>
      <c r="W992" s="3"/>
      <c r="X992" s="3"/>
      <c r="Y992" s="3"/>
      <c r="Z992" s="3"/>
    </row>
    <row r="993" ht="12.75" customHeight="1">
      <c r="A993" s="3"/>
      <c r="B993" s="3"/>
      <c r="C993" s="3"/>
      <c r="D993" s="109"/>
      <c r="E993" s="109"/>
      <c r="F993" s="3"/>
      <c r="G993" s="3"/>
      <c r="H993" s="109"/>
      <c r="I993" s="3"/>
      <c r="J993" s="109"/>
      <c r="K993" s="110"/>
      <c r="L993" s="3"/>
      <c r="M993" s="3"/>
      <c r="N993" s="3"/>
      <c r="O993" s="3"/>
      <c r="P993" s="3"/>
      <c r="Q993" s="3"/>
      <c r="R993" s="3"/>
      <c r="S993" s="3"/>
      <c r="T993" s="3"/>
      <c r="U993" s="3"/>
      <c r="V993" s="3"/>
      <c r="W993" s="3"/>
      <c r="X993" s="3"/>
      <c r="Y993" s="3"/>
      <c r="Z993" s="3"/>
    </row>
    <row r="994" ht="12.75" customHeight="1">
      <c r="A994" s="3"/>
      <c r="B994" s="3"/>
      <c r="C994" s="3"/>
      <c r="D994" s="109"/>
      <c r="E994" s="109"/>
      <c r="F994" s="3"/>
      <c r="G994" s="3"/>
      <c r="H994" s="109"/>
      <c r="I994" s="3"/>
      <c r="J994" s="109"/>
      <c r="K994" s="110"/>
      <c r="L994" s="3"/>
      <c r="M994" s="3"/>
      <c r="N994" s="3"/>
      <c r="O994" s="3"/>
      <c r="P994" s="3"/>
      <c r="Q994" s="3"/>
      <c r="R994" s="3"/>
      <c r="S994" s="3"/>
      <c r="T994" s="3"/>
      <c r="U994" s="3"/>
      <c r="V994" s="3"/>
      <c r="W994" s="3"/>
      <c r="X994" s="3"/>
      <c r="Y994" s="3"/>
      <c r="Z994" s="3"/>
    </row>
    <row r="995" ht="12.75" customHeight="1">
      <c r="A995" s="3"/>
      <c r="B995" s="3"/>
      <c r="C995" s="3"/>
      <c r="D995" s="109"/>
      <c r="E995" s="109"/>
      <c r="F995" s="3"/>
      <c r="G995" s="3"/>
      <c r="H995" s="109"/>
      <c r="I995" s="3"/>
      <c r="J995" s="109"/>
      <c r="K995" s="110"/>
      <c r="L995" s="3"/>
      <c r="M995" s="3"/>
      <c r="N995" s="3"/>
      <c r="O995" s="3"/>
      <c r="P995" s="3"/>
      <c r="Q995" s="3"/>
      <c r="R995" s="3"/>
      <c r="S995" s="3"/>
      <c r="T995" s="3"/>
      <c r="U995" s="3"/>
      <c r="V995" s="3"/>
      <c r="W995" s="3"/>
      <c r="X995" s="3"/>
      <c r="Y995" s="3"/>
      <c r="Z995" s="3"/>
    </row>
    <row r="996" ht="12.75" customHeight="1">
      <c r="A996" s="3"/>
      <c r="B996" s="3"/>
      <c r="C996" s="3"/>
      <c r="D996" s="109"/>
      <c r="E996" s="109"/>
      <c r="F996" s="3"/>
      <c r="G996" s="3"/>
      <c r="H996" s="109"/>
      <c r="I996" s="3"/>
      <c r="J996" s="109"/>
      <c r="K996" s="110"/>
      <c r="L996" s="3"/>
      <c r="M996" s="3"/>
      <c r="N996" s="3"/>
      <c r="O996" s="3"/>
      <c r="P996" s="3"/>
      <c r="Q996" s="3"/>
      <c r="R996" s="3"/>
      <c r="S996" s="3"/>
      <c r="T996" s="3"/>
      <c r="U996" s="3"/>
      <c r="V996" s="3"/>
      <c r="W996" s="3"/>
      <c r="X996" s="3"/>
      <c r="Y996" s="3"/>
      <c r="Z996" s="3"/>
    </row>
    <row r="997" ht="12.75" customHeight="1">
      <c r="A997" s="3"/>
      <c r="B997" s="3"/>
      <c r="C997" s="3"/>
      <c r="D997" s="109"/>
      <c r="E997" s="109"/>
      <c r="F997" s="3"/>
      <c r="G997" s="3"/>
      <c r="H997" s="109"/>
      <c r="I997" s="3"/>
      <c r="J997" s="109"/>
      <c r="K997" s="110"/>
      <c r="L997" s="3"/>
      <c r="M997" s="3"/>
      <c r="N997" s="3"/>
      <c r="O997" s="3"/>
      <c r="P997" s="3"/>
      <c r="Q997" s="3"/>
      <c r="R997" s="3"/>
      <c r="S997" s="3"/>
      <c r="T997" s="3"/>
      <c r="U997" s="3"/>
      <c r="V997" s="3"/>
      <c r="W997" s="3"/>
      <c r="X997" s="3"/>
      <c r="Y997" s="3"/>
      <c r="Z997" s="3"/>
    </row>
    <row r="998" ht="12.75" customHeight="1">
      <c r="A998" s="3"/>
      <c r="B998" s="3"/>
      <c r="C998" s="3"/>
      <c r="D998" s="109"/>
      <c r="E998" s="109"/>
      <c r="F998" s="3"/>
      <c r="G998" s="3"/>
      <c r="H998" s="109"/>
      <c r="I998" s="3"/>
      <c r="J998" s="109"/>
      <c r="K998" s="110"/>
      <c r="L998" s="3"/>
      <c r="M998" s="3"/>
      <c r="N998" s="3"/>
      <c r="O998" s="3"/>
      <c r="P998" s="3"/>
      <c r="Q998" s="3"/>
      <c r="R998" s="3"/>
      <c r="S998" s="3"/>
      <c r="T998" s="3"/>
      <c r="U998" s="3"/>
      <c r="V998" s="3"/>
      <c r="W998" s="3"/>
      <c r="X998" s="3"/>
      <c r="Y998" s="3"/>
      <c r="Z998" s="3"/>
    </row>
    <row r="999" ht="12.75" customHeight="1">
      <c r="A999" s="3"/>
      <c r="B999" s="3"/>
      <c r="C999" s="3"/>
      <c r="D999" s="109"/>
      <c r="E999" s="109"/>
      <c r="F999" s="3"/>
      <c r="G999" s="3"/>
      <c r="H999" s="109"/>
      <c r="I999" s="3"/>
      <c r="J999" s="109"/>
      <c r="K999" s="110"/>
      <c r="L999" s="3"/>
      <c r="M999" s="3"/>
      <c r="N999" s="3"/>
      <c r="O999" s="3"/>
      <c r="P999" s="3"/>
      <c r="Q999" s="3"/>
      <c r="R999" s="3"/>
      <c r="S999" s="3"/>
      <c r="T999" s="3"/>
      <c r="U999" s="3"/>
      <c r="V999" s="3"/>
      <c r="W999" s="3"/>
      <c r="X999" s="3"/>
      <c r="Y999" s="3"/>
      <c r="Z999" s="3"/>
    </row>
    <row r="1000" ht="12.75" customHeight="1">
      <c r="A1000" s="3"/>
      <c r="B1000" s="3"/>
      <c r="C1000" s="3"/>
      <c r="D1000" s="109"/>
      <c r="E1000" s="109"/>
      <c r="F1000" s="3"/>
      <c r="G1000" s="3"/>
      <c r="H1000" s="109"/>
      <c r="I1000" s="3"/>
      <c r="J1000" s="109"/>
      <c r="K1000" s="110"/>
      <c r="L1000" s="3"/>
      <c r="M1000" s="3"/>
      <c r="N1000" s="3"/>
      <c r="O1000" s="3"/>
      <c r="P1000" s="3"/>
      <c r="Q1000" s="3"/>
      <c r="R1000" s="3"/>
      <c r="S1000" s="3"/>
      <c r="T1000" s="3"/>
      <c r="U1000" s="3"/>
      <c r="V1000" s="3"/>
      <c r="W1000" s="3"/>
      <c r="X1000" s="3"/>
      <c r="Y1000" s="3"/>
      <c r="Z1000" s="3"/>
    </row>
  </sheetData>
  <autoFilter ref="$A$1:$L$233">
    <sortState ref="A1:L233">
      <sortCondition descending="1" ref="F1:F233"/>
      <sortCondition ref="G1:G233"/>
    </sortState>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75"/>
    <col customWidth="1" min="2" max="2" width="19.88"/>
    <col customWidth="1" min="3" max="3" width="14.88"/>
    <col customWidth="1" min="4" max="4" width="25.63"/>
    <col customWidth="1" min="5" max="5" width="17.0"/>
    <col customWidth="1" min="6" max="6" width="16.25"/>
    <col customWidth="1" min="7" max="7" width="15.25"/>
    <col customWidth="1" min="8" max="8" width="33.88"/>
    <col customWidth="1" min="9" max="9" width="24.63"/>
    <col customWidth="1" min="10" max="10" width="8.75"/>
    <col customWidth="1" min="11" max="11" width="11.63"/>
    <col customWidth="1" min="12" max="12" width="24.88"/>
    <col customWidth="1" min="13" max="13" width="7.13"/>
    <col customWidth="1" min="14" max="26" width="8.75"/>
  </cols>
  <sheetData>
    <row r="1" ht="12.75" customHeight="1">
      <c r="A1" s="1" t="s">
        <v>150</v>
      </c>
      <c r="B1" s="111" t="s">
        <v>1</v>
      </c>
      <c r="C1" s="1" t="s">
        <v>2</v>
      </c>
      <c r="D1" s="1" t="s">
        <v>3</v>
      </c>
      <c r="E1" s="112" t="s">
        <v>4</v>
      </c>
      <c r="F1" s="2" t="s">
        <v>5</v>
      </c>
      <c r="G1" s="1" t="s">
        <v>6</v>
      </c>
      <c r="H1" s="1" t="s">
        <v>7</v>
      </c>
      <c r="I1" s="1" t="s">
        <v>8</v>
      </c>
      <c r="J1" s="1" t="s">
        <v>9</v>
      </c>
      <c r="K1" s="2" t="s">
        <v>10</v>
      </c>
      <c r="L1" s="1" t="s">
        <v>11</v>
      </c>
      <c r="M1" s="3"/>
      <c r="N1" s="3"/>
      <c r="O1" s="3"/>
      <c r="P1" s="3"/>
      <c r="Q1" s="3"/>
      <c r="R1" s="3"/>
      <c r="S1" s="3"/>
      <c r="T1" s="3"/>
      <c r="U1" s="3"/>
      <c r="V1" s="3"/>
      <c r="W1" s="3"/>
      <c r="X1" s="3"/>
      <c r="Y1" s="3"/>
      <c r="Z1" s="3"/>
    </row>
    <row r="2" ht="12.75" customHeight="1">
      <c r="A2" s="5" t="s">
        <v>151</v>
      </c>
      <c r="B2" s="113" t="s">
        <v>152</v>
      </c>
      <c r="C2" s="114"/>
      <c r="D2" s="7"/>
      <c r="E2" s="115"/>
      <c r="F2" s="21" t="s">
        <v>153</v>
      </c>
      <c r="G2" s="15">
        <v>46058.0</v>
      </c>
      <c r="H2" s="25" t="s">
        <v>154</v>
      </c>
      <c r="I2" s="3"/>
      <c r="J2" s="11" t="s">
        <v>15</v>
      </c>
      <c r="K2" s="116" t="s">
        <v>153</v>
      </c>
      <c r="L2" s="13" t="b">
        <f t="shared" ref="L2:L142" si="1">+K2=F2</f>
        <v>1</v>
      </c>
      <c r="M2" s="3">
        <f>9148*6</f>
        <v>54888</v>
      </c>
      <c r="N2" s="3"/>
      <c r="O2" s="3"/>
      <c r="P2" s="3"/>
      <c r="Q2" s="3"/>
      <c r="R2" s="3"/>
      <c r="S2" s="3"/>
      <c r="T2" s="3"/>
      <c r="U2" s="3"/>
      <c r="V2" s="3"/>
      <c r="W2" s="3"/>
      <c r="X2" s="3"/>
      <c r="Y2" s="3"/>
      <c r="Z2" s="3"/>
    </row>
    <row r="3" ht="12.75" customHeight="1">
      <c r="A3" s="5" t="s">
        <v>155</v>
      </c>
      <c r="B3" s="113" t="s">
        <v>156</v>
      </c>
      <c r="C3" s="114"/>
      <c r="D3" s="7"/>
      <c r="E3" s="115"/>
      <c r="F3" s="21">
        <v>1.5E7</v>
      </c>
      <c r="G3" s="15">
        <v>46071.0</v>
      </c>
      <c r="H3" s="25" t="s">
        <v>14</v>
      </c>
      <c r="I3" s="24"/>
      <c r="J3" s="11" t="s">
        <v>15</v>
      </c>
      <c r="K3" s="26">
        <v>1.5E7</v>
      </c>
      <c r="L3" s="13" t="b">
        <f t="shared" si="1"/>
        <v>1</v>
      </c>
      <c r="M3" s="3">
        <f>+F3*12</f>
        <v>180000000</v>
      </c>
      <c r="N3" s="3"/>
      <c r="O3" s="3"/>
      <c r="P3" s="3"/>
      <c r="Q3" s="3"/>
      <c r="R3" s="3"/>
      <c r="S3" s="3"/>
      <c r="T3" s="3"/>
      <c r="U3" s="3"/>
      <c r="V3" s="3"/>
      <c r="W3" s="3"/>
      <c r="X3" s="3"/>
      <c r="Y3" s="3"/>
      <c r="Z3" s="3"/>
    </row>
    <row r="4" ht="12.75" customHeight="1">
      <c r="A4" s="37" t="s">
        <v>18</v>
      </c>
      <c r="B4" s="117" t="s">
        <v>19</v>
      </c>
      <c r="C4" s="11" t="s">
        <v>3</v>
      </c>
      <c r="D4" s="40">
        <v>7138.0</v>
      </c>
      <c r="E4" s="118"/>
      <c r="F4" s="8">
        <v>1.5E7</v>
      </c>
      <c r="G4" s="15">
        <v>46070.0</v>
      </c>
      <c r="H4" s="25" t="s">
        <v>14</v>
      </c>
      <c r="I4" s="5"/>
      <c r="J4" s="11" t="s">
        <v>15</v>
      </c>
      <c r="K4" s="12">
        <v>1.5E7</v>
      </c>
      <c r="L4" s="13" t="b">
        <f t="shared" si="1"/>
        <v>1</v>
      </c>
      <c r="M4" s="3"/>
      <c r="N4" s="3"/>
      <c r="O4" s="3"/>
      <c r="P4" s="3"/>
      <c r="Q4" s="3"/>
      <c r="R4" s="3"/>
      <c r="S4" s="3"/>
      <c r="T4" s="3"/>
      <c r="U4" s="3"/>
      <c r="V4" s="3"/>
      <c r="W4" s="3"/>
      <c r="X4" s="3"/>
      <c r="Y4" s="3"/>
      <c r="Z4" s="3"/>
    </row>
    <row r="5" ht="12.75" customHeight="1">
      <c r="A5" s="39" t="s">
        <v>13</v>
      </c>
      <c r="B5" s="113" t="s">
        <v>157</v>
      </c>
      <c r="C5" s="114"/>
      <c r="D5" s="7"/>
      <c r="E5" s="115"/>
      <c r="F5" s="21">
        <v>1.5E7</v>
      </c>
      <c r="G5" s="15">
        <v>46080.0</v>
      </c>
      <c r="H5" s="25" t="s">
        <v>14</v>
      </c>
      <c r="I5" s="24"/>
      <c r="J5" s="11" t="s">
        <v>15</v>
      </c>
      <c r="K5" s="26">
        <v>1.5E7</v>
      </c>
      <c r="L5" s="13" t="b">
        <f t="shared" si="1"/>
        <v>1</v>
      </c>
      <c r="M5" s="3"/>
      <c r="N5" s="3"/>
      <c r="O5" s="3"/>
      <c r="P5" s="3"/>
      <c r="Q5" s="3"/>
      <c r="R5" s="3"/>
      <c r="S5" s="3"/>
      <c r="T5" s="3"/>
      <c r="U5" s="3"/>
      <c r="V5" s="3"/>
      <c r="W5" s="3"/>
      <c r="X5" s="3"/>
      <c r="Y5" s="3"/>
      <c r="Z5" s="3"/>
    </row>
    <row r="6" ht="12.75" customHeight="1">
      <c r="A6" s="39" t="s">
        <v>158</v>
      </c>
      <c r="B6" s="119" t="s">
        <v>159</v>
      </c>
      <c r="C6" s="120"/>
      <c r="D6" s="7"/>
      <c r="E6" s="121"/>
      <c r="F6" s="21">
        <v>1.3424298E7</v>
      </c>
      <c r="G6" s="74">
        <v>46079.0</v>
      </c>
      <c r="H6" s="47" t="s">
        <v>14</v>
      </c>
      <c r="I6" s="18"/>
      <c r="J6" s="11" t="s">
        <v>15</v>
      </c>
      <c r="K6" s="42">
        <v>1.3424298E7</v>
      </c>
      <c r="L6" s="13" t="b">
        <f t="shared" si="1"/>
        <v>1</v>
      </c>
      <c r="M6" s="3"/>
      <c r="N6" s="3"/>
      <c r="O6" s="3"/>
      <c r="P6" s="3"/>
      <c r="Q6" s="3"/>
      <c r="R6" s="3"/>
      <c r="S6" s="3"/>
      <c r="T6" s="3"/>
      <c r="U6" s="3"/>
      <c r="V6" s="3"/>
      <c r="W6" s="3"/>
      <c r="X6" s="3"/>
      <c r="Y6" s="3"/>
      <c r="Z6" s="3"/>
    </row>
    <row r="7" ht="12.0" customHeight="1">
      <c r="A7" s="4" t="s">
        <v>13</v>
      </c>
      <c r="B7" s="113" t="s">
        <v>157</v>
      </c>
      <c r="C7" s="114"/>
      <c r="D7" s="7"/>
      <c r="E7" s="115"/>
      <c r="F7" s="8">
        <v>1.3019976E7</v>
      </c>
      <c r="G7" s="15">
        <v>46055.0</v>
      </c>
      <c r="H7" s="25" t="s">
        <v>14</v>
      </c>
      <c r="I7" s="5"/>
      <c r="J7" s="11" t="s">
        <v>15</v>
      </c>
      <c r="K7" s="12">
        <v>1.3019976E7</v>
      </c>
      <c r="L7" s="13" t="b">
        <f t="shared" si="1"/>
        <v>1</v>
      </c>
      <c r="M7" s="3"/>
      <c r="N7" s="3"/>
      <c r="O7" s="3"/>
      <c r="P7" s="3"/>
      <c r="Q7" s="3"/>
      <c r="R7" s="3"/>
      <c r="S7" s="3"/>
      <c r="T7" s="3"/>
      <c r="U7" s="3"/>
      <c r="V7" s="3"/>
      <c r="W7" s="3"/>
      <c r="X7" s="3"/>
      <c r="Y7" s="3"/>
      <c r="Z7" s="3"/>
    </row>
    <row r="8" ht="12.75" customHeight="1">
      <c r="A8" s="4" t="s">
        <v>13</v>
      </c>
      <c r="B8" s="113" t="s">
        <v>157</v>
      </c>
      <c r="C8" s="114"/>
      <c r="D8" s="7"/>
      <c r="E8" s="122"/>
      <c r="F8" s="8">
        <v>9004783.0</v>
      </c>
      <c r="G8" s="15">
        <v>46059.0</v>
      </c>
      <c r="H8" s="11" t="s">
        <v>21</v>
      </c>
      <c r="I8" s="5"/>
      <c r="J8" s="11" t="s">
        <v>15</v>
      </c>
      <c r="K8" s="12">
        <v>9004783.0</v>
      </c>
      <c r="L8" s="13" t="b">
        <f t="shared" si="1"/>
        <v>1</v>
      </c>
      <c r="M8" s="3"/>
      <c r="N8" s="3"/>
      <c r="O8" s="3"/>
      <c r="P8" s="3"/>
      <c r="Q8" s="3"/>
      <c r="R8" s="3"/>
      <c r="S8" s="3"/>
      <c r="T8" s="3"/>
      <c r="U8" s="3"/>
      <c r="V8" s="3"/>
      <c r="W8" s="3"/>
      <c r="X8" s="3"/>
      <c r="Y8" s="3"/>
      <c r="Z8" s="3"/>
    </row>
    <row r="9" ht="12.75" customHeight="1">
      <c r="A9" s="5" t="s">
        <v>160</v>
      </c>
      <c r="B9" s="113" t="s">
        <v>161</v>
      </c>
      <c r="C9" s="7"/>
      <c r="D9" s="7"/>
      <c r="E9" s="115"/>
      <c r="F9" s="8">
        <v>8681000.0</v>
      </c>
      <c r="G9" s="15">
        <v>46071.0</v>
      </c>
      <c r="H9" s="11" t="s">
        <v>14</v>
      </c>
      <c r="I9" s="5"/>
      <c r="J9" s="11" t="s">
        <v>15</v>
      </c>
      <c r="K9" s="12">
        <v>8681000.0</v>
      </c>
      <c r="L9" s="13" t="b">
        <f t="shared" si="1"/>
        <v>1</v>
      </c>
      <c r="M9" s="3"/>
      <c r="N9" s="3"/>
      <c r="O9" s="3"/>
      <c r="P9" s="3"/>
      <c r="Q9" s="3"/>
      <c r="R9" s="3"/>
      <c r="S9" s="3"/>
      <c r="T9" s="3"/>
      <c r="U9" s="3"/>
      <c r="V9" s="3"/>
      <c r="W9" s="3"/>
      <c r="X9" s="3"/>
      <c r="Y9" s="3"/>
      <c r="Z9" s="3"/>
    </row>
    <row r="10" ht="12.75" customHeight="1">
      <c r="A10" s="5" t="s">
        <v>162</v>
      </c>
      <c r="B10" s="123" t="s">
        <v>161</v>
      </c>
      <c r="C10" s="124"/>
      <c r="D10" s="20"/>
      <c r="E10" s="125"/>
      <c r="F10" s="8">
        <v>5434920.0</v>
      </c>
      <c r="G10" s="15">
        <v>46058.0</v>
      </c>
      <c r="H10" s="11" t="s">
        <v>14</v>
      </c>
      <c r="I10" s="5"/>
      <c r="J10" s="11" t="s">
        <v>15</v>
      </c>
      <c r="K10" s="12">
        <v>5434920.0</v>
      </c>
      <c r="L10" s="13" t="b">
        <f t="shared" si="1"/>
        <v>1</v>
      </c>
      <c r="M10" s="3"/>
      <c r="N10" s="3"/>
      <c r="O10" s="3"/>
      <c r="P10" s="3"/>
      <c r="Q10" s="3"/>
      <c r="R10" s="3"/>
      <c r="S10" s="3"/>
      <c r="T10" s="3"/>
      <c r="U10" s="3"/>
      <c r="V10" s="3"/>
      <c r="W10" s="3"/>
      <c r="X10" s="3"/>
      <c r="Y10" s="3"/>
      <c r="Z10" s="3"/>
    </row>
    <row r="11" ht="12.75" customHeight="1">
      <c r="A11" s="37" t="s">
        <v>36</v>
      </c>
      <c r="B11" s="117" t="s">
        <v>19</v>
      </c>
      <c r="C11" s="126" t="s">
        <v>3</v>
      </c>
      <c r="D11" s="17">
        <v>103294.0</v>
      </c>
      <c r="E11" s="127"/>
      <c r="F11" s="8">
        <v>4664284.0</v>
      </c>
      <c r="G11" s="15">
        <v>46058.0</v>
      </c>
      <c r="H11" s="11" t="s">
        <v>14</v>
      </c>
      <c r="I11" s="5"/>
      <c r="J11" s="11" t="s">
        <v>15</v>
      </c>
      <c r="K11" s="12">
        <v>4664284.0</v>
      </c>
      <c r="L11" s="13" t="b">
        <f t="shared" si="1"/>
        <v>1</v>
      </c>
      <c r="M11" s="3"/>
      <c r="N11" s="3"/>
      <c r="O11" s="3"/>
      <c r="P11" s="3"/>
      <c r="Q11" s="3"/>
      <c r="R11" s="3"/>
      <c r="S11" s="3"/>
      <c r="T11" s="3"/>
      <c r="U11" s="3"/>
      <c r="V11" s="3"/>
      <c r="W11" s="3"/>
      <c r="X11" s="3"/>
      <c r="Y11" s="3"/>
      <c r="Z11" s="3"/>
    </row>
    <row r="12" ht="12.75" customHeight="1">
      <c r="A12" s="128" t="s">
        <v>24</v>
      </c>
      <c r="B12" s="129" t="s">
        <v>19</v>
      </c>
      <c r="C12" s="109" t="s">
        <v>3</v>
      </c>
      <c r="D12" s="130">
        <v>32568.0</v>
      </c>
      <c r="E12" s="131"/>
      <c r="F12" s="8">
        <v>4570701.0</v>
      </c>
      <c r="G12" s="132">
        <v>46058.0</v>
      </c>
      <c r="H12" s="11" t="s">
        <v>14</v>
      </c>
      <c r="I12" s="3"/>
      <c r="J12" s="11" t="s">
        <v>15</v>
      </c>
      <c r="K12" s="110">
        <v>4570701.0</v>
      </c>
      <c r="L12" s="13" t="b">
        <f t="shared" si="1"/>
        <v>1</v>
      </c>
      <c r="M12" s="3"/>
      <c r="N12" s="3"/>
      <c r="O12" s="3"/>
      <c r="P12" s="3"/>
      <c r="Q12" s="3"/>
      <c r="R12" s="3"/>
      <c r="S12" s="3"/>
      <c r="T12" s="3"/>
      <c r="U12" s="3"/>
      <c r="V12" s="3"/>
      <c r="W12" s="3"/>
      <c r="X12" s="3"/>
      <c r="Y12" s="3"/>
      <c r="Z12" s="3"/>
    </row>
    <row r="13" ht="12.75" customHeight="1">
      <c r="A13" s="133" t="s">
        <v>163</v>
      </c>
      <c r="B13" s="117" t="s">
        <v>19</v>
      </c>
      <c r="C13" s="11" t="s">
        <v>3</v>
      </c>
      <c r="D13" s="17" t="s">
        <v>164</v>
      </c>
      <c r="E13" s="118"/>
      <c r="F13" s="8">
        <v>4299000.0</v>
      </c>
      <c r="G13" s="132">
        <v>46073.0</v>
      </c>
      <c r="H13" s="11" t="s">
        <v>14</v>
      </c>
      <c r="I13" s="5"/>
      <c r="J13" s="11" t="s">
        <v>15</v>
      </c>
      <c r="K13" s="110">
        <v>4299000.0</v>
      </c>
      <c r="L13" s="13" t="b">
        <f t="shared" si="1"/>
        <v>1</v>
      </c>
      <c r="M13" s="3"/>
      <c r="N13" s="3"/>
      <c r="O13" s="3"/>
      <c r="P13" s="3"/>
      <c r="Q13" s="3"/>
      <c r="R13" s="3"/>
      <c r="S13" s="3"/>
      <c r="T13" s="3"/>
      <c r="U13" s="3"/>
      <c r="V13" s="3"/>
      <c r="W13" s="3"/>
      <c r="X13" s="3"/>
      <c r="Y13" s="3"/>
      <c r="Z13" s="3"/>
    </row>
    <row r="14" ht="12.75" customHeight="1">
      <c r="A14" s="37" t="s">
        <v>24</v>
      </c>
      <c r="B14" s="129" t="s">
        <v>19</v>
      </c>
      <c r="C14" s="134" t="s">
        <v>3</v>
      </c>
      <c r="D14" s="30">
        <v>32737.0</v>
      </c>
      <c r="E14" s="135"/>
      <c r="F14" s="8">
        <v>3995570.0</v>
      </c>
      <c r="G14" s="15">
        <v>46070.0</v>
      </c>
      <c r="H14" s="11" t="s">
        <v>14</v>
      </c>
      <c r="I14" s="5"/>
      <c r="J14" s="11" t="s">
        <v>15</v>
      </c>
      <c r="K14" s="12">
        <v>3995570.0</v>
      </c>
      <c r="L14" s="13" t="b">
        <f t="shared" si="1"/>
        <v>1</v>
      </c>
      <c r="M14" s="3"/>
      <c r="N14" s="3"/>
      <c r="O14" s="3"/>
      <c r="P14" s="3"/>
      <c r="Q14" s="3"/>
      <c r="R14" s="3"/>
      <c r="S14" s="3"/>
      <c r="T14" s="3"/>
      <c r="U14" s="3"/>
      <c r="V14" s="3"/>
      <c r="W14" s="3"/>
      <c r="X14" s="3"/>
      <c r="Y14" s="3"/>
      <c r="Z14" s="3"/>
    </row>
    <row r="15" ht="12.75" customHeight="1">
      <c r="A15" s="37" t="s">
        <v>23</v>
      </c>
      <c r="B15" s="117" t="s">
        <v>19</v>
      </c>
      <c r="C15" s="126" t="s">
        <v>3</v>
      </c>
      <c r="D15" s="17">
        <v>11575.0</v>
      </c>
      <c r="E15" s="118"/>
      <c r="F15" s="8">
        <v>3761771.0</v>
      </c>
      <c r="G15" s="15">
        <v>46058.0</v>
      </c>
      <c r="H15" s="11" t="s">
        <v>14</v>
      </c>
      <c r="I15" s="5"/>
      <c r="J15" s="11" t="s">
        <v>15</v>
      </c>
      <c r="K15" s="12">
        <v>3761771.0</v>
      </c>
      <c r="L15" s="13" t="b">
        <f t="shared" si="1"/>
        <v>1</v>
      </c>
      <c r="M15" s="3"/>
      <c r="N15" s="3"/>
      <c r="O15" s="3"/>
      <c r="P15" s="3"/>
      <c r="Q15" s="3"/>
      <c r="R15" s="3"/>
      <c r="S15" s="3"/>
      <c r="T15" s="3"/>
      <c r="U15" s="3"/>
      <c r="V15" s="3"/>
      <c r="W15" s="3"/>
      <c r="X15" s="3"/>
      <c r="Y15" s="3"/>
      <c r="Z15" s="3"/>
    </row>
    <row r="16" ht="12.75" customHeight="1">
      <c r="A16" s="37" t="s">
        <v>13</v>
      </c>
      <c r="B16" s="113" t="s">
        <v>157</v>
      </c>
      <c r="C16" s="114"/>
      <c r="D16" s="7"/>
      <c r="E16" s="115"/>
      <c r="F16" s="8">
        <v>3349326.0</v>
      </c>
      <c r="G16" s="15">
        <v>46080.0</v>
      </c>
      <c r="H16" s="11" t="s">
        <v>14</v>
      </c>
      <c r="I16" s="5"/>
      <c r="J16" s="11" t="s">
        <v>15</v>
      </c>
      <c r="K16" s="12">
        <v>3349326.0</v>
      </c>
      <c r="L16" s="13" t="b">
        <f t="shared" si="1"/>
        <v>1</v>
      </c>
      <c r="M16" s="3"/>
      <c r="N16" s="3"/>
      <c r="O16" s="3"/>
      <c r="P16" s="3"/>
      <c r="Q16" s="3"/>
      <c r="R16" s="3"/>
      <c r="S16" s="3"/>
      <c r="T16" s="3"/>
      <c r="U16" s="3"/>
      <c r="V16" s="3"/>
      <c r="W16" s="3"/>
      <c r="X16" s="3"/>
      <c r="Y16" s="3"/>
      <c r="Z16" s="3"/>
    </row>
    <row r="17" ht="13.5" customHeight="1">
      <c r="A17" s="136" t="s">
        <v>25</v>
      </c>
      <c r="B17" s="113" t="s">
        <v>165</v>
      </c>
      <c r="C17" s="114"/>
      <c r="D17" s="7"/>
      <c r="E17" s="115"/>
      <c r="F17" s="8">
        <v>3006818.0</v>
      </c>
      <c r="G17" s="15">
        <v>46073.0</v>
      </c>
      <c r="H17" s="11" t="s">
        <v>14</v>
      </c>
      <c r="I17" s="5"/>
      <c r="J17" s="11" t="s">
        <v>15</v>
      </c>
      <c r="K17" s="12">
        <v>3006818.0</v>
      </c>
      <c r="L17" s="13" t="b">
        <f t="shared" si="1"/>
        <v>1</v>
      </c>
      <c r="M17" s="3"/>
      <c r="N17" s="3"/>
      <c r="O17" s="3"/>
      <c r="P17" s="3"/>
      <c r="Q17" s="3"/>
      <c r="R17" s="3"/>
      <c r="S17" s="3"/>
      <c r="T17" s="3"/>
      <c r="U17" s="3"/>
      <c r="V17" s="3"/>
      <c r="W17" s="3"/>
      <c r="X17" s="3"/>
      <c r="Y17" s="3"/>
      <c r="Z17" s="3"/>
    </row>
    <row r="18" ht="12.75" customHeight="1">
      <c r="A18" s="37" t="s">
        <v>22</v>
      </c>
      <c r="B18" s="117" t="s">
        <v>19</v>
      </c>
      <c r="C18" s="126" t="s">
        <v>3</v>
      </c>
      <c r="D18" s="17">
        <v>1259962.0</v>
      </c>
      <c r="E18" s="118"/>
      <c r="F18" s="8">
        <v>2960256.0</v>
      </c>
      <c r="G18" s="15">
        <v>46070.0</v>
      </c>
      <c r="H18" s="11" t="s">
        <v>14</v>
      </c>
      <c r="I18" s="5"/>
      <c r="J18" s="11" t="s">
        <v>15</v>
      </c>
      <c r="K18" s="12">
        <v>2960256.0</v>
      </c>
      <c r="L18" s="13" t="b">
        <f t="shared" si="1"/>
        <v>1</v>
      </c>
      <c r="M18" s="3"/>
      <c r="N18" s="3"/>
      <c r="O18" s="3"/>
      <c r="P18" s="3"/>
      <c r="Q18" s="3"/>
      <c r="R18" s="3"/>
      <c r="S18" s="3"/>
      <c r="T18" s="3"/>
      <c r="U18" s="3"/>
      <c r="V18" s="3"/>
      <c r="W18" s="3"/>
      <c r="X18" s="3"/>
      <c r="Y18" s="3"/>
      <c r="Z18" s="3"/>
    </row>
    <row r="19" ht="12.75" customHeight="1">
      <c r="A19" s="37" t="s">
        <v>26</v>
      </c>
      <c r="B19" s="117" t="s">
        <v>19</v>
      </c>
      <c r="C19" s="126" t="s">
        <v>3</v>
      </c>
      <c r="D19" s="78">
        <v>14911.0</v>
      </c>
      <c r="E19" s="118"/>
      <c r="F19" s="8">
        <v>2902679.0</v>
      </c>
      <c r="G19" s="15">
        <v>46058.0</v>
      </c>
      <c r="H19" s="11" t="s">
        <v>14</v>
      </c>
      <c r="I19" s="5"/>
      <c r="J19" s="11" t="s">
        <v>15</v>
      </c>
      <c r="K19" s="12">
        <v>2902679.0</v>
      </c>
      <c r="L19" s="13" t="b">
        <f t="shared" si="1"/>
        <v>1</v>
      </c>
      <c r="M19" s="3"/>
      <c r="N19" s="3"/>
      <c r="O19" s="3"/>
      <c r="P19" s="3"/>
      <c r="Q19" s="3"/>
      <c r="R19" s="3"/>
      <c r="S19" s="3"/>
      <c r="T19" s="3"/>
      <c r="U19" s="3"/>
      <c r="V19" s="3"/>
      <c r="W19" s="3"/>
      <c r="X19" s="3"/>
      <c r="Y19" s="3"/>
      <c r="Z19" s="3"/>
    </row>
    <row r="20" ht="12.75" customHeight="1">
      <c r="A20" s="37" t="s">
        <v>24</v>
      </c>
      <c r="B20" s="117" t="s">
        <v>19</v>
      </c>
      <c r="C20" s="126" t="s">
        <v>3</v>
      </c>
      <c r="D20" s="17">
        <v>32883.0</v>
      </c>
      <c r="E20" s="127"/>
      <c r="F20" s="8">
        <v>2599689.0</v>
      </c>
      <c r="G20" s="15">
        <v>46070.0</v>
      </c>
      <c r="H20" s="25" t="s">
        <v>14</v>
      </c>
      <c r="I20" s="5"/>
      <c r="J20" s="11" t="s">
        <v>15</v>
      </c>
      <c r="K20" s="12">
        <v>2599689.0</v>
      </c>
      <c r="L20" s="13" t="b">
        <f t="shared" si="1"/>
        <v>1</v>
      </c>
      <c r="M20" s="3"/>
      <c r="N20" s="3"/>
      <c r="O20" s="3"/>
      <c r="P20" s="3"/>
      <c r="Q20" s="3"/>
      <c r="R20" s="3"/>
      <c r="S20" s="3"/>
      <c r="T20" s="3"/>
      <c r="U20" s="3"/>
      <c r="V20" s="3"/>
      <c r="W20" s="3"/>
      <c r="X20" s="3"/>
      <c r="Y20" s="3"/>
      <c r="Z20" s="3"/>
    </row>
    <row r="21" ht="12.75" customHeight="1">
      <c r="A21" s="37" t="s">
        <v>166</v>
      </c>
      <c r="B21" s="117" t="s">
        <v>19</v>
      </c>
      <c r="C21" s="137" t="s">
        <v>3</v>
      </c>
      <c r="D21" s="17">
        <v>1259569.0</v>
      </c>
      <c r="E21" s="118"/>
      <c r="F21" s="8">
        <v>2382360.0</v>
      </c>
      <c r="G21" s="15">
        <v>46058.0</v>
      </c>
      <c r="H21" s="11" t="s">
        <v>14</v>
      </c>
      <c r="I21" s="5"/>
      <c r="J21" s="11" t="s">
        <v>15</v>
      </c>
      <c r="K21" s="12">
        <v>2382360.0</v>
      </c>
      <c r="L21" s="13" t="b">
        <f t="shared" si="1"/>
        <v>1</v>
      </c>
      <c r="M21" s="3"/>
      <c r="N21" s="3"/>
      <c r="O21" s="3"/>
      <c r="P21" s="3"/>
      <c r="Q21" s="3"/>
      <c r="R21" s="3"/>
      <c r="S21" s="3"/>
      <c r="T21" s="3"/>
      <c r="U21" s="3"/>
      <c r="V21" s="3"/>
      <c r="W21" s="3"/>
      <c r="X21" s="3"/>
      <c r="Y21" s="3"/>
      <c r="Z21" s="3"/>
    </row>
    <row r="22" ht="12.75" customHeight="1">
      <c r="A22" s="4" t="s">
        <v>167</v>
      </c>
      <c r="B22" s="117" t="s">
        <v>19</v>
      </c>
      <c r="C22" s="11" t="s">
        <v>3</v>
      </c>
      <c r="D22" s="17">
        <v>101875.0</v>
      </c>
      <c r="E22" s="118"/>
      <c r="F22" s="8">
        <v>2164990.0</v>
      </c>
      <c r="G22" s="15">
        <v>46055.0</v>
      </c>
      <c r="H22" s="11" t="s">
        <v>21</v>
      </c>
      <c r="I22" s="5"/>
      <c r="J22" s="11" t="s">
        <v>15</v>
      </c>
      <c r="K22" s="12">
        <v>2164990.0</v>
      </c>
      <c r="L22" s="13" t="b">
        <f t="shared" si="1"/>
        <v>1</v>
      </c>
      <c r="M22" s="3"/>
      <c r="N22" s="3"/>
      <c r="O22" s="3"/>
      <c r="P22" s="3"/>
      <c r="Q22" s="3"/>
      <c r="R22" s="3"/>
      <c r="S22" s="3"/>
      <c r="T22" s="3"/>
      <c r="U22" s="3"/>
      <c r="V22" s="3"/>
      <c r="W22" s="3"/>
      <c r="X22" s="3"/>
      <c r="Y22" s="3"/>
      <c r="Z22" s="3"/>
    </row>
    <row r="23" ht="12.75" customHeight="1">
      <c r="A23" s="37" t="s">
        <v>44</v>
      </c>
      <c r="B23" s="117" t="s">
        <v>19</v>
      </c>
      <c r="C23" s="11" t="s">
        <v>3</v>
      </c>
      <c r="D23" s="17">
        <v>5415.0</v>
      </c>
      <c r="E23" s="118"/>
      <c r="F23" s="8">
        <v>2133349.0</v>
      </c>
      <c r="G23" s="15">
        <v>46058.0</v>
      </c>
      <c r="H23" s="11" t="s">
        <v>14</v>
      </c>
      <c r="I23" s="5"/>
      <c r="J23" s="11" t="s">
        <v>15</v>
      </c>
      <c r="K23" s="12">
        <v>2133349.0</v>
      </c>
      <c r="L23" s="13" t="b">
        <f t="shared" si="1"/>
        <v>1</v>
      </c>
      <c r="M23" s="3"/>
      <c r="N23" s="3"/>
      <c r="O23" s="3"/>
      <c r="P23" s="3"/>
      <c r="Q23" s="3"/>
      <c r="R23" s="3"/>
      <c r="S23" s="3"/>
      <c r="T23" s="3"/>
      <c r="U23" s="3"/>
      <c r="V23" s="3"/>
      <c r="W23" s="3"/>
      <c r="X23" s="3"/>
      <c r="Y23" s="3"/>
      <c r="Z23" s="3"/>
    </row>
    <row r="24" ht="12.75" customHeight="1">
      <c r="A24" s="138" t="s">
        <v>168</v>
      </c>
      <c r="B24" s="139" t="s">
        <v>19</v>
      </c>
      <c r="C24" s="41" t="s">
        <v>3</v>
      </c>
      <c r="D24" s="17">
        <v>18138.0</v>
      </c>
      <c r="E24" s="140"/>
      <c r="F24" s="141">
        <v>2099001.0</v>
      </c>
      <c r="G24" s="15">
        <v>46058.0</v>
      </c>
      <c r="H24" s="25" t="s">
        <v>14</v>
      </c>
      <c r="I24" s="24"/>
      <c r="J24" s="11" t="s">
        <v>15</v>
      </c>
      <c r="K24" s="26">
        <v>2099001.0</v>
      </c>
      <c r="L24" s="13" t="b">
        <f t="shared" si="1"/>
        <v>1</v>
      </c>
      <c r="M24" s="3"/>
      <c r="N24" s="3"/>
      <c r="O24" s="3"/>
      <c r="P24" s="3"/>
      <c r="Q24" s="3"/>
      <c r="R24" s="3"/>
      <c r="S24" s="3"/>
      <c r="T24" s="3"/>
      <c r="U24" s="3"/>
      <c r="V24" s="3"/>
      <c r="W24" s="3"/>
      <c r="X24" s="3"/>
      <c r="Y24" s="3"/>
      <c r="Z24" s="3"/>
    </row>
    <row r="25" ht="13.5" customHeight="1">
      <c r="A25" s="37" t="s">
        <v>71</v>
      </c>
      <c r="B25" s="117" t="s">
        <v>19</v>
      </c>
      <c r="C25" s="11" t="s">
        <v>3</v>
      </c>
      <c r="D25" s="17">
        <v>892919.0</v>
      </c>
      <c r="E25" s="118"/>
      <c r="F25" s="21">
        <v>1982124.0</v>
      </c>
      <c r="G25" s="15">
        <v>46070.0</v>
      </c>
      <c r="H25" s="25" t="s">
        <v>14</v>
      </c>
      <c r="I25" s="5"/>
      <c r="J25" s="11" t="s">
        <v>15</v>
      </c>
      <c r="K25" s="12">
        <v>1982124.0</v>
      </c>
      <c r="L25" s="13" t="b">
        <f t="shared" si="1"/>
        <v>1</v>
      </c>
      <c r="M25" s="3"/>
      <c r="N25" s="3"/>
      <c r="O25" s="3"/>
      <c r="P25" s="3"/>
      <c r="Q25" s="3"/>
      <c r="R25" s="3"/>
      <c r="S25" s="3"/>
      <c r="T25" s="3"/>
      <c r="U25" s="3"/>
      <c r="V25" s="3"/>
      <c r="W25" s="3"/>
      <c r="X25" s="3"/>
      <c r="Y25" s="3"/>
      <c r="Z25" s="3"/>
    </row>
    <row r="26" ht="12.75" customHeight="1">
      <c r="A26" s="37" t="s">
        <v>22</v>
      </c>
      <c r="B26" s="117" t="s">
        <v>19</v>
      </c>
      <c r="C26" s="11" t="s">
        <v>3</v>
      </c>
      <c r="D26" s="17">
        <v>1259767.0</v>
      </c>
      <c r="E26" s="118"/>
      <c r="F26" s="8">
        <v>1909836.0</v>
      </c>
      <c r="G26" s="15">
        <v>46058.0</v>
      </c>
      <c r="H26" s="11" t="s">
        <v>14</v>
      </c>
      <c r="I26" s="5"/>
      <c r="J26" s="11" t="s">
        <v>15</v>
      </c>
      <c r="K26" s="12">
        <v>1909836.0</v>
      </c>
      <c r="L26" s="13" t="b">
        <f t="shared" si="1"/>
        <v>1</v>
      </c>
      <c r="M26" s="3"/>
      <c r="N26" s="3"/>
      <c r="O26" s="3"/>
      <c r="P26" s="3"/>
      <c r="Q26" s="3"/>
      <c r="R26" s="3"/>
      <c r="S26" s="3"/>
      <c r="T26" s="3"/>
      <c r="U26" s="3"/>
      <c r="V26" s="3"/>
      <c r="W26" s="3"/>
      <c r="X26" s="3"/>
      <c r="Y26" s="3"/>
      <c r="Z26" s="3"/>
    </row>
    <row r="27" ht="12.75" customHeight="1">
      <c r="A27" s="4" t="s">
        <v>169</v>
      </c>
      <c r="B27" s="117" t="s">
        <v>99</v>
      </c>
      <c r="C27" s="11" t="s">
        <v>137</v>
      </c>
      <c r="D27" s="11"/>
      <c r="E27" s="118">
        <v>696109.0</v>
      </c>
      <c r="F27" s="142">
        <v>1819990.0</v>
      </c>
      <c r="G27" s="15">
        <v>46066.0</v>
      </c>
      <c r="H27" s="47" t="s">
        <v>21</v>
      </c>
      <c r="I27" s="5"/>
      <c r="J27" s="11" t="s">
        <v>15</v>
      </c>
      <c r="K27" s="12">
        <v>1819990.0</v>
      </c>
      <c r="L27" s="13" t="b">
        <f t="shared" si="1"/>
        <v>1</v>
      </c>
      <c r="M27" s="3"/>
      <c r="N27" s="3"/>
      <c r="O27" s="3"/>
      <c r="P27" s="3"/>
      <c r="Q27" s="3"/>
      <c r="R27" s="3"/>
      <c r="S27" s="3"/>
      <c r="T27" s="3"/>
      <c r="U27" s="3"/>
      <c r="V27" s="3"/>
      <c r="W27" s="3"/>
      <c r="X27" s="3"/>
      <c r="Y27" s="3"/>
      <c r="Z27" s="3"/>
    </row>
    <row r="28" ht="12.75" customHeight="1">
      <c r="A28" s="37" t="s">
        <v>22</v>
      </c>
      <c r="B28" s="117" t="s">
        <v>19</v>
      </c>
      <c r="C28" s="11" t="s">
        <v>3</v>
      </c>
      <c r="D28" s="17">
        <v>1260031.0</v>
      </c>
      <c r="E28" s="118"/>
      <c r="F28" s="8">
        <v>1728410.0</v>
      </c>
      <c r="G28" s="15">
        <v>46070.0</v>
      </c>
      <c r="H28" s="47" t="s">
        <v>14</v>
      </c>
      <c r="I28" s="5"/>
      <c r="J28" s="11" t="s">
        <v>15</v>
      </c>
      <c r="K28" s="12">
        <v>1728410.0</v>
      </c>
      <c r="L28" s="13" t="b">
        <f t="shared" si="1"/>
        <v>1</v>
      </c>
      <c r="M28" s="3"/>
      <c r="N28" s="3"/>
      <c r="O28" s="3"/>
      <c r="P28" s="3"/>
      <c r="Q28" s="3"/>
      <c r="R28" s="3"/>
      <c r="S28" s="3"/>
      <c r="T28" s="3"/>
      <c r="U28" s="3"/>
      <c r="V28" s="3"/>
      <c r="W28" s="3"/>
      <c r="X28" s="3"/>
      <c r="Y28" s="3"/>
      <c r="Z28" s="3"/>
    </row>
    <row r="29" ht="12.75" customHeight="1">
      <c r="A29" s="37" t="s">
        <v>18</v>
      </c>
      <c r="B29" s="117" t="s">
        <v>19</v>
      </c>
      <c r="C29" s="11" t="s">
        <v>3</v>
      </c>
      <c r="D29" s="17">
        <v>7138.0</v>
      </c>
      <c r="E29" s="118"/>
      <c r="F29" s="8">
        <v>1720788.0</v>
      </c>
      <c r="G29" s="15">
        <v>46070.0</v>
      </c>
      <c r="H29" s="11" t="s">
        <v>14</v>
      </c>
      <c r="I29" s="5"/>
      <c r="J29" s="11" t="s">
        <v>15</v>
      </c>
      <c r="K29" s="12">
        <v>1720788.0</v>
      </c>
      <c r="L29" s="13" t="b">
        <f t="shared" si="1"/>
        <v>1</v>
      </c>
      <c r="M29" s="3"/>
      <c r="N29" s="3"/>
      <c r="O29" s="3"/>
      <c r="P29" s="3"/>
      <c r="Q29" s="3"/>
      <c r="R29" s="3"/>
      <c r="S29" s="3"/>
      <c r="T29" s="3"/>
      <c r="U29" s="3"/>
      <c r="V29" s="3"/>
      <c r="W29" s="3"/>
      <c r="X29" s="3"/>
      <c r="Y29" s="3"/>
      <c r="Z29" s="3"/>
    </row>
    <row r="30" ht="12.75" customHeight="1">
      <c r="A30" s="37" t="s">
        <v>23</v>
      </c>
      <c r="B30" s="117" t="s">
        <v>19</v>
      </c>
      <c r="C30" s="11" t="s">
        <v>3</v>
      </c>
      <c r="D30" s="17">
        <v>11590.0</v>
      </c>
      <c r="E30" s="118"/>
      <c r="F30" s="142">
        <v>1619373.0</v>
      </c>
      <c r="G30" s="15">
        <v>46058.0</v>
      </c>
      <c r="H30" s="11" t="s">
        <v>14</v>
      </c>
      <c r="I30" s="5"/>
      <c r="J30" s="11" t="s">
        <v>15</v>
      </c>
      <c r="K30" s="12">
        <v>1619373.0</v>
      </c>
      <c r="L30" s="13" t="b">
        <f t="shared" si="1"/>
        <v>1</v>
      </c>
      <c r="M30" s="3" t="s">
        <v>170</v>
      </c>
      <c r="N30" s="3">
        <f>+K30/6375</f>
        <v>254.0192941</v>
      </c>
      <c r="O30" s="3"/>
      <c r="P30" s="3"/>
      <c r="Q30" s="3"/>
      <c r="R30" s="3"/>
      <c r="S30" s="3"/>
      <c r="T30" s="3"/>
      <c r="U30" s="3"/>
      <c r="V30" s="3"/>
      <c r="W30" s="3"/>
      <c r="X30" s="3"/>
      <c r="Y30" s="3"/>
      <c r="Z30" s="3"/>
    </row>
    <row r="31" ht="12.75" customHeight="1">
      <c r="A31" s="4" t="s">
        <v>58</v>
      </c>
      <c r="B31" s="117" t="s">
        <v>171</v>
      </c>
      <c r="C31" s="11" t="s">
        <v>172</v>
      </c>
      <c r="D31" s="11"/>
      <c r="E31" s="118">
        <v>407790.0</v>
      </c>
      <c r="F31" s="8">
        <v>1553980.0</v>
      </c>
      <c r="G31" s="15">
        <v>46078.0</v>
      </c>
      <c r="H31" s="11" t="s">
        <v>21</v>
      </c>
      <c r="I31" s="5"/>
      <c r="J31" s="11" t="s">
        <v>15</v>
      </c>
      <c r="K31" s="12">
        <v>1553980.0</v>
      </c>
      <c r="L31" s="13" t="b">
        <f t="shared" si="1"/>
        <v>1</v>
      </c>
      <c r="M31" s="3"/>
      <c r="N31" s="3"/>
      <c r="O31" s="3"/>
      <c r="P31" s="3"/>
      <c r="Q31" s="3"/>
      <c r="R31" s="3"/>
      <c r="S31" s="3"/>
      <c r="T31" s="3"/>
      <c r="U31" s="3"/>
      <c r="V31" s="3"/>
      <c r="W31" s="3"/>
      <c r="X31" s="3"/>
      <c r="Y31" s="3"/>
      <c r="Z31" s="3"/>
    </row>
    <row r="32" ht="12.75" customHeight="1">
      <c r="A32" s="37" t="s">
        <v>173</v>
      </c>
      <c r="B32" s="117"/>
      <c r="C32" s="11" t="s">
        <v>99</v>
      </c>
      <c r="D32" s="11"/>
      <c r="E32" s="118">
        <v>2883.0</v>
      </c>
      <c r="F32" s="8">
        <v>1532494.0</v>
      </c>
      <c r="G32" s="15">
        <v>46056.0</v>
      </c>
      <c r="H32" s="11" t="s">
        <v>14</v>
      </c>
      <c r="I32" s="5"/>
      <c r="J32" s="11" t="s">
        <v>15</v>
      </c>
      <c r="K32" s="12">
        <v>1532494.0</v>
      </c>
      <c r="L32" s="13" t="b">
        <f t="shared" si="1"/>
        <v>1</v>
      </c>
      <c r="M32" s="3"/>
      <c r="N32" s="3"/>
      <c r="O32" s="3"/>
      <c r="P32" s="3"/>
      <c r="Q32" s="3"/>
      <c r="R32" s="3"/>
      <c r="S32" s="3"/>
      <c r="T32" s="3"/>
      <c r="U32" s="3"/>
      <c r="V32" s="3"/>
      <c r="W32" s="3"/>
      <c r="X32" s="3"/>
      <c r="Y32" s="3"/>
      <c r="Z32" s="3"/>
    </row>
    <row r="33" ht="12.75" customHeight="1">
      <c r="A33" s="4" t="s">
        <v>174</v>
      </c>
      <c r="B33" s="117" t="s">
        <v>19</v>
      </c>
      <c r="C33" s="11" t="s">
        <v>3</v>
      </c>
      <c r="D33" s="17">
        <v>2010502.0</v>
      </c>
      <c r="E33" s="118"/>
      <c r="F33" s="8">
        <v>1499950.0</v>
      </c>
      <c r="G33" s="15">
        <v>46055.0</v>
      </c>
      <c r="H33" s="11" t="s">
        <v>21</v>
      </c>
      <c r="I33" s="5"/>
      <c r="J33" s="11" t="s">
        <v>15</v>
      </c>
      <c r="K33" s="12">
        <v>1499950.0</v>
      </c>
      <c r="L33" s="13" t="b">
        <f t="shared" si="1"/>
        <v>1</v>
      </c>
      <c r="M33" s="3"/>
      <c r="N33" s="3"/>
      <c r="O33" s="3"/>
      <c r="P33" s="3"/>
      <c r="Q33" s="3"/>
      <c r="R33" s="3"/>
      <c r="S33" s="3"/>
      <c r="T33" s="3"/>
      <c r="U33" s="3"/>
      <c r="V33" s="3"/>
      <c r="W33" s="3"/>
      <c r="X33" s="3"/>
      <c r="Y33" s="3"/>
      <c r="Z33" s="3"/>
    </row>
    <row r="34" ht="12.75" customHeight="1">
      <c r="A34" s="4" t="s">
        <v>52</v>
      </c>
      <c r="B34" s="117" t="s">
        <v>19</v>
      </c>
      <c r="C34" s="11" t="s">
        <v>3</v>
      </c>
      <c r="D34" s="17">
        <v>5552764.0</v>
      </c>
      <c r="E34" s="118"/>
      <c r="F34" s="8">
        <v>1403980.0</v>
      </c>
      <c r="G34" s="15">
        <v>46071.0</v>
      </c>
      <c r="H34" s="11" t="s">
        <v>21</v>
      </c>
      <c r="I34" s="5"/>
      <c r="J34" s="11" t="s">
        <v>15</v>
      </c>
      <c r="K34" s="12">
        <v>1403980.0</v>
      </c>
      <c r="L34" s="13" t="b">
        <f t="shared" si="1"/>
        <v>1</v>
      </c>
      <c r="M34" s="3"/>
      <c r="N34" s="3"/>
      <c r="O34" s="3"/>
      <c r="P34" s="3"/>
      <c r="Q34" s="3"/>
      <c r="R34" s="3"/>
      <c r="S34" s="3"/>
      <c r="T34" s="3"/>
      <c r="U34" s="3"/>
      <c r="V34" s="3"/>
      <c r="W34" s="3"/>
      <c r="X34" s="3"/>
      <c r="Y34" s="3"/>
      <c r="Z34" s="3"/>
    </row>
    <row r="35" ht="12.75" customHeight="1">
      <c r="A35" s="4" t="s">
        <v>52</v>
      </c>
      <c r="B35" s="117" t="s">
        <v>19</v>
      </c>
      <c r="C35" s="11" t="s">
        <v>3</v>
      </c>
      <c r="D35" s="17">
        <v>5548699.0</v>
      </c>
      <c r="E35" s="118"/>
      <c r="F35" s="8">
        <v>1403970.0</v>
      </c>
      <c r="G35" s="15">
        <v>46057.0</v>
      </c>
      <c r="H35" s="10" t="s">
        <v>21</v>
      </c>
      <c r="I35" s="5"/>
      <c r="J35" s="11" t="s">
        <v>15</v>
      </c>
      <c r="K35" s="12">
        <v>1403970.0</v>
      </c>
      <c r="L35" s="13" t="b">
        <f t="shared" si="1"/>
        <v>1</v>
      </c>
      <c r="M35" s="3"/>
      <c r="N35" s="3"/>
      <c r="O35" s="3"/>
      <c r="P35" s="3"/>
      <c r="Q35" s="3"/>
      <c r="R35" s="3"/>
      <c r="S35" s="3"/>
      <c r="T35" s="3"/>
      <c r="U35" s="3"/>
      <c r="V35" s="3"/>
      <c r="W35" s="3"/>
      <c r="X35" s="3"/>
      <c r="Y35" s="3"/>
      <c r="Z35" s="3"/>
    </row>
    <row r="36" ht="12.75" customHeight="1">
      <c r="A36" s="4" t="s">
        <v>175</v>
      </c>
      <c r="B36" s="117" t="s">
        <v>19</v>
      </c>
      <c r="C36" s="11" t="s">
        <v>3</v>
      </c>
      <c r="D36" s="17">
        <v>2014812.0</v>
      </c>
      <c r="E36" s="118"/>
      <c r="F36" s="8">
        <v>1399960.0</v>
      </c>
      <c r="G36" s="15">
        <v>46076.0</v>
      </c>
      <c r="H36" s="11" t="s">
        <v>21</v>
      </c>
      <c r="I36" s="5"/>
      <c r="J36" s="11" t="s">
        <v>15</v>
      </c>
      <c r="K36" s="12">
        <v>1399960.0</v>
      </c>
      <c r="L36" s="13" t="b">
        <f t="shared" si="1"/>
        <v>1</v>
      </c>
      <c r="M36" s="3"/>
      <c r="N36" s="3"/>
      <c r="O36" s="3"/>
      <c r="P36" s="3"/>
      <c r="Q36" s="3"/>
      <c r="R36" s="3"/>
      <c r="S36" s="3"/>
      <c r="T36" s="3"/>
      <c r="U36" s="3"/>
      <c r="V36" s="3"/>
      <c r="W36" s="3"/>
      <c r="X36" s="3"/>
      <c r="Y36" s="3"/>
      <c r="Z36" s="3"/>
    </row>
    <row r="37" ht="12.75" customHeight="1">
      <c r="A37" s="4" t="s">
        <v>176</v>
      </c>
      <c r="B37" s="117" t="s">
        <v>19</v>
      </c>
      <c r="C37" s="11" t="s">
        <v>3</v>
      </c>
      <c r="D37" s="17">
        <v>3.719525E7</v>
      </c>
      <c r="E37" s="118"/>
      <c r="F37" s="8">
        <v>1386961.0</v>
      </c>
      <c r="G37" s="15">
        <v>46057.0</v>
      </c>
      <c r="H37" s="11" t="s">
        <v>21</v>
      </c>
      <c r="I37" s="5"/>
      <c r="J37" s="11" t="s">
        <v>15</v>
      </c>
      <c r="K37" s="12">
        <v>1386961.0</v>
      </c>
      <c r="L37" s="13" t="b">
        <f t="shared" si="1"/>
        <v>1</v>
      </c>
      <c r="M37" s="3"/>
      <c r="N37" s="3"/>
      <c r="O37" s="3"/>
      <c r="P37" s="3"/>
      <c r="Q37" s="3"/>
      <c r="R37" s="3"/>
      <c r="S37" s="3"/>
      <c r="T37" s="3"/>
      <c r="U37" s="3"/>
      <c r="V37" s="3"/>
      <c r="W37" s="3"/>
      <c r="X37" s="3"/>
      <c r="Y37" s="3"/>
      <c r="Z37" s="3"/>
    </row>
    <row r="38" ht="12.75" customHeight="1">
      <c r="A38" s="4" t="s">
        <v>175</v>
      </c>
      <c r="B38" s="117" t="s">
        <v>19</v>
      </c>
      <c r="C38" s="11" t="s">
        <v>3</v>
      </c>
      <c r="D38" s="17">
        <v>2013984.0</v>
      </c>
      <c r="E38" s="118"/>
      <c r="F38" s="8">
        <v>1359960.0</v>
      </c>
      <c r="G38" s="15">
        <v>46071.0</v>
      </c>
      <c r="H38" s="11" t="s">
        <v>21</v>
      </c>
      <c r="I38" s="5"/>
      <c r="J38" s="11" t="s">
        <v>15</v>
      </c>
      <c r="K38" s="12">
        <v>1359960.0</v>
      </c>
      <c r="L38" s="13" t="b">
        <f t="shared" si="1"/>
        <v>1</v>
      </c>
      <c r="M38" s="3"/>
      <c r="N38" s="3"/>
      <c r="O38" s="3"/>
      <c r="P38" s="3"/>
      <c r="Q38" s="3"/>
      <c r="R38" s="3"/>
      <c r="S38" s="3"/>
      <c r="T38" s="3"/>
      <c r="U38" s="3"/>
      <c r="V38" s="3"/>
      <c r="W38" s="3"/>
      <c r="X38" s="3"/>
      <c r="Y38" s="3"/>
      <c r="Z38" s="3"/>
    </row>
    <row r="39" ht="12.75" customHeight="1">
      <c r="A39" s="37" t="s">
        <v>55</v>
      </c>
      <c r="B39" s="117" t="s">
        <v>19</v>
      </c>
      <c r="C39" s="11" t="s">
        <v>3</v>
      </c>
      <c r="D39" s="17">
        <v>2827.0</v>
      </c>
      <c r="E39" s="118"/>
      <c r="F39" s="8">
        <v>1307248.0</v>
      </c>
      <c r="G39" s="15">
        <v>46058.0</v>
      </c>
      <c r="H39" s="11" t="s">
        <v>14</v>
      </c>
      <c r="I39" s="5"/>
      <c r="J39" s="11" t="s">
        <v>15</v>
      </c>
      <c r="K39" s="12">
        <v>1307248.0</v>
      </c>
      <c r="L39" s="13" t="b">
        <f t="shared" si="1"/>
        <v>1</v>
      </c>
      <c r="M39" s="3"/>
      <c r="N39" s="3"/>
      <c r="O39" s="3"/>
      <c r="P39" s="3"/>
      <c r="Q39" s="3"/>
      <c r="R39" s="3"/>
      <c r="S39" s="3"/>
      <c r="T39" s="3"/>
      <c r="U39" s="3"/>
      <c r="V39" s="3"/>
      <c r="W39" s="3"/>
      <c r="X39" s="3"/>
      <c r="Y39" s="3"/>
      <c r="Z39" s="3"/>
    </row>
    <row r="40" ht="12.75" customHeight="1">
      <c r="A40" s="37" t="s">
        <v>55</v>
      </c>
      <c r="B40" s="117" t="s">
        <v>19</v>
      </c>
      <c r="C40" s="11" t="s">
        <v>3</v>
      </c>
      <c r="D40" s="17">
        <v>2895.0</v>
      </c>
      <c r="E40" s="118"/>
      <c r="F40" s="8">
        <v>1243506.0</v>
      </c>
      <c r="G40" s="15">
        <v>46070.0</v>
      </c>
      <c r="H40" s="11" t="s">
        <v>14</v>
      </c>
      <c r="I40" s="5"/>
      <c r="J40" s="11" t="s">
        <v>15</v>
      </c>
      <c r="K40" s="12">
        <v>1243506.0</v>
      </c>
      <c r="L40" s="13" t="b">
        <f t="shared" si="1"/>
        <v>1</v>
      </c>
      <c r="M40" s="3"/>
      <c r="N40" s="3"/>
      <c r="O40" s="3"/>
      <c r="P40" s="3"/>
      <c r="Q40" s="3"/>
      <c r="R40" s="3"/>
      <c r="S40" s="3"/>
      <c r="T40" s="3"/>
      <c r="U40" s="3"/>
      <c r="V40" s="3"/>
      <c r="W40" s="3"/>
      <c r="X40" s="3"/>
      <c r="Y40" s="3"/>
      <c r="Z40" s="3"/>
    </row>
    <row r="41" ht="12.75" customHeight="1">
      <c r="A41" s="4" t="s">
        <v>52</v>
      </c>
      <c r="B41" s="117" t="s">
        <v>19</v>
      </c>
      <c r="C41" s="11" t="s">
        <v>3</v>
      </c>
      <c r="D41" s="17">
        <v>5552902.0</v>
      </c>
      <c r="E41" s="118"/>
      <c r="F41" s="8">
        <v>1153980.0</v>
      </c>
      <c r="G41" s="15">
        <v>46072.0</v>
      </c>
      <c r="H41" s="11" t="s">
        <v>21</v>
      </c>
      <c r="I41" s="5"/>
      <c r="J41" s="11" t="s">
        <v>15</v>
      </c>
      <c r="K41" s="12">
        <v>1153980.0</v>
      </c>
      <c r="L41" s="13" t="b">
        <f t="shared" si="1"/>
        <v>1</v>
      </c>
      <c r="M41" s="3"/>
      <c r="N41" s="3"/>
      <c r="O41" s="3"/>
      <c r="P41" s="3"/>
      <c r="Q41" s="3"/>
      <c r="R41" s="3"/>
      <c r="S41" s="3"/>
      <c r="T41" s="3"/>
      <c r="U41" s="3"/>
      <c r="V41" s="3"/>
      <c r="W41" s="3"/>
      <c r="X41" s="3"/>
      <c r="Y41" s="3"/>
      <c r="Z41" s="3"/>
    </row>
    <row r="42" ht="12.75" customHeight="1">
      <c r="A42" s="4" t="s">
        <v>90</v>
      </c>
      <c r="B42" s="117" t="s">
        <v>19</v>
      </c>
      <c r="C42" s="11" t="s">
        <v>3</v>
      </c>
      <c r="D42" s="17">
        <v>18452.0</v>
      </c>
      <c r="E42" s="118"/>
      <c r="F42" s="8">
        <v>1114980.0</v>
      </c>
      <c r="G42" s="15">
        <v>46056.0</v>
      </c>
      <c r="H42" s="11" t="s">
        <v>21</v>
      </c>
      <c r="I42" s="5"/>
      <c r="J42" s="11" t="s">
        <v>15</v>
      </c>
      <c r="K42" s="12">
        <v>1114980.0</v>
      </c>
      <c r="L42" s="13" t="b">
        <f t="shared" si="1"/>
        <v>1</v>
      </c>
      <c r="M42" s="3"/>
      <c r="N42" s="3"/>
      <c r="O42" s="3"/>
      <c r="P42" s="3"/>
      <c r="Q42" s="3"/>
      <c r="R42" s="3"/>
      <c r="S42" s="3"/>
      <c r="T42" s="3"/>
      <c r="U42" s="3"/>
      <c r="V42" s="3"/>
      <c r="W42" s="3"/>
      <c r="X42" s="3"/>
      <c r="Y42" s="3"/>
      <c r="Z42" s="3"/>
    </row>
    <row r="43" ht="12.75" customHeight="1">
      <c r="A43" s="37" t="s">
        <v>22</v>
      </c>
      <c r="B43" s="117" t="s">
        <v>19</v>
      </c>
      <c r="C43" s="11" t="s">
        <v>3</v>
      </c>
      <c r="D43" s="17">
        <v>1259939.0</v>
      </c>
      <c r="E43" s="118"/>
      <c r="F43" s="8">
        <v>1049949.0</v>
      </c>
      <c r="G43" s="15">
        <v>46070.0</v>
      </c>
      <c r="H43" s="11" t="s">
        <v>14</v>
      </c>
      <c r="I43" s="5"/>
      <c r="J43" s="11" t="s">
        <v>15</v>
      </c>
      <c r="K43" s="12">
        <v>1049949.0</v>
      </c>
      <c r="L43" s="13" t="b">
        <f t="shared" si="1"/>
        <v>1</v>
      </c>
      <c r="M43" s="3"/>
      <c r="N43" s="3"/>
      <c r="O43" s="3"/>
      <c r="P43" s="3"/>
      <c r="Q43" s="3"/>
      <c r="R43" s="3"/>
      <c r="S43" s="3"/>
      <c r="T43" s="3"/>
      <c r="U43" s="3"/>
      <c r="V43" s="3"/>
      <c r="W43" s="3"/>
      <c r="X43" s="3"/>
      <c r="Y43" s="3"/>
      <c r="Z43" s="3"/>
    </row>
    <row r="44" ht="12.75" customHeight="1">
      <c r="A44" s="136" t="s">
        <v>177</v>
      </c>
      <c r="B44" s="143" t="s">
        <v>19</v>
      </c>
      <c r="C44" s="130"/>
      <c r="D44" s="130">
        <v>764.0</v>
      </c>
      <c r="E44" s="144"/>
      <c r="F44" s="8">
        <v>1040405.0</v>
      </c>
      <c r="G44" s="15">
        <v>46076.0</v>
      </c>
      <c r="H44" s="11" t="s">
        <v>14</v>
      </c>
      <c r="I44" s="5" t="s">
        <v>178</v>
      </c>
      <c r="J44" s="11" t="s">
        <v>15</v>
      </c>
      <c r="K44" s="12">
        <v>1040405.0</v>
      </c>
      <c r="L44" s="13" t="b">
        <f t="shared" si="1"/>
        <v>1</v>
      </c>
      <c r="M44" s="3"/>
      <c r="N44" s="3"/>
      <c r="O44" s="3"/>
      <c r="P44" s="3"/>
      <c r="Q44" s="3"/>
      <c r="R44" s="3"/>
      <c r="S44" s="3"/>
      <c r="T44" s="3"/>
      <c r="U44" s="3"/>
      <c r="V44" s="3"/>
      <c r="W44" s="3"/>
      <c r="X44" s="3"/>
      <c r="Y44" s="3"/>
      <c r="Z44" s="3"/>
    </row>
    <row r="45" ht="12.75" customHeight="1">
      <c r="A45" s="37" t="s">
        <v>173</v>
      </c>
      <c r="B45" s="117" t="s">
        <v>179</v>
      </c>
      <c r="C45" s="11" t="s">
        <v>99</v>
      </c>
      <c r="D45" s="11"/>
      <c r="E45" s="118">
        <v>2832.0</v>
      </c>
      <c r="F45" s="8">
        <v>1033610.0</v>
      </c>
      <c r="G45" s="15">
        <v>46078.0</v>
      </c>
      <c r="H45" s="11" t="s">
        <v>14</v>
      </c>
      <c r="I45" s="5"/>
      <c r="J45" s="11" t="s">
        <v>15</v>
      </c>
      <c r="K45" s="12">
        <v>1033610.0</v>
      </c>
      <c r="L45" s="13" t="b">
        <f t="shared" si="1"/>
        <v>1</v>
      </c>
      <c r="M45" s="3"/>
      <c r="N45" s="3"/>
      <c r="O45" s="3"/>
      <c r="P45" s="3"/>
      <c r="Q45" s="3"/>
      <c r="R45" s="3"/>
      <c r="S45" s="3"/>
      <c r="T45" s="3"/>
      <c r="U45" s="3"/>
      <c r="V45" s="3"/>
      <c r="W45" s="3"/>
      <c r="X45" s="3"/>
      <c r="Y45" s="3"/>
      <c r="Z45" s="3"/>
    </row>
    <row r="46" ht="12.75" customHeight="1">
      <c r="A46" s="4" t="s">
        <v>52</v>
      </c>
      <c r="B46" s="117" t="s">
        <v>19</v>
      </c>
      <c r="C46" s="11" t="s">
        <v>3</v>
      </c>
      <c r="D46" s="17">
        <v>5549267.0</v>
      </c>
      <c r="E46" s="118"/>
      <c r="F46" s="8">
        <v>1003980.0</v>
      </c>
      <c r="G46" s="15">
        <v>46059.0</v>
      </c>
      <c r="H46" s="11" t="s">
        <v>21</v>
      </c>
      <c r="I46" s="5"/>
      <c r="J46" s="11" t="s">
        <v>15</v>
      </c>
      <c r="K46" s="12">
        <v>1003980.0</v>
      </c>
      <c r="L46" s="13" t="b">
        <f t="shared" si="1"/>
        <v>1</v>
      </c>
      <c r="M46" s="3"/>
      <c r="N46" s="3"/>
      <c r="O46" s="3"/>
      <c r="P46" s="3"/>
      <c r="Q46" s="3"/>
      <c r="R46" s="3"/>
      <c r="S46" s="3"/>
      <c r="T46" s="3"/>
      <c r="U46" s="3"/>
      <c r="V46" s="3"/>
      <c r="W46" s="3"/>
      <c r="X46" s="3"/>
      <c r="Y46" s="3"/>
      <c r="Z46" s="3"/>
    </row>
    <row r="47" ht="12.75" customHeight="1">
      <c r="A47" s="37" t="s">
        <v>77</v>
      </c>
      <c r="B47" s="117" t="s">
        <v>19</v>
      </c>
      <c r="C47" s="11" t="s">
        <v>3</v>
      </c>
      <c r="D47" s="17">
        <v>633219.0</v>
      </c>
      <c r="E47" s="118"/>
      <c r="F47" s="8">
        <v>968849.0</v>
      </c>
      <c r="G47" s="15">
        <v>46070.0</v>
      </c>
      <c r="H47" s="11" t="s">
        <v>14</v>
      </c>
      <c r="I47" s="5"/>
      <c r="J47" s="11" t="s">
        <v>15</v>
      </c>
      <c r="K47" s="12">
        <v>968849.0</v>
      </c>
      <c r="L47" s="13" t="b">
        <f t="shared" si="1"/>
        <v>1</v>
      </c>
      <c r="M47" s="3"/>
      <c r="N47" s="3"/>
      <c r="O47" s="3"/>
      <c r="P47" s="3"/>
      <c r="Q47" s="3"/>
      <c r="R47" s="3"/>
      <c r="S47" s="3"/>
      <c r="T47" s="3"/>
      <c r="U47" s="3"/>
      <c r="V47" s="3"/>
      <c r="W47" s="3"/>
      <c r="X47" s="3"/>
      <c r="Y47" s="3"/>
      <c r="Z47" s="3"/>
    </row>
    <row r="48" ht="12.75" customHeight="1">
      <c r="A48" s="37" t="s">
        <v>180</v>
      </c>
      <c r="B48" s="117" t="s">
        <v>19</v>
      </c>
      <c r="C48" s="11" t="s">
        <v>3</v>
      </c>
      <c r="D48" s="17">
        <v>1447780.0</v>
      </c>
      <c r="E48" s="118"/>
      <c r="F48" s="8">
        <v>964852.0</v>
      </c>
      <c r="G48" s="15">
        <v>46058.0</v>
      </c>
      <c r="H48" s="11" t="s">
        <v>14</v>
      </c>
      <c r="I48" s="5"/>
      <c r="J48" s="11" t="s">
        <v>15</v>
      </c>
      <c r="K48" s="12">
        <v>964852.0</v>
      </c>
      <c r="L48" s="13" t="b">
        <f t="shared" si="1"/>
        <v>1</v>
      </c>
      <c r="M48" s="3"/>
      <c r="N48" s="3"/>
      <c r="O48" s="3"/>
      <c r="P48" s="3"/>
      <c r="Q48" s="3"/>
      <c r="R48" s="3"/>
      <c r="S48" s="3"/>
      <c r="T48" s="3"/>
      <c r="U48" s="3"/>
      <c r="V48" s="3"/>
      <c r="W48" s="3"/>
      <c r="X48" s="3"/>
      <c r="Y48" s="3"/>
      <c r="Z48" s="3"/>
    </row>
    <row r="49" ht="12.75" customHeight="1">
      <c r="A49" s="37" t="s">
        <v>180</v>
      </c>
      <c r="B49" s="117" t="s">
        <v>19</v>
      </c>
      <c r="C49" s="11" t="s">
        <v>3</v>
      </c>
      <c r="D49" s="17">
        <v>1452753.0</v>
      </c>
      <c r="E49" s="118"/>
      <c r="F49" s="8">
        <v>859762.0</v>
      </c>
      <c r="G49" s="15">
        <v>46070.0</v>
      </c>
      <c r="H49" s="11" t="s">
        <v>14</v>
      </c>
      <c r="I49" s="5"/>
      <c r="J49" s="11" t="s">
        <v>15</v>
      </c>
      <c r="K49" s="12">
        <v>859762.0</v>
      </c>
      <c r="L49" s="13" t="b">
        <f t="shared" si="1"/>
        <v>1</v>
      </c>
      <c r="M49" s="3"/>
      <c r="N49" s="3"/>
      <c r="O49" s="3"/>
      <c r="P49" s="3"/>
      <c r="Q49" s="3"/>
      <c r="R49" s="3"/>
      <c r="S49" s="3"/>
      <c r="T49" s="3"/>
      <c r="U49" s="3"/>
      <c r="V49" s="3"/>
      <c r="W49" s="3"/>
      <c r="X49" s="3"/>
      <c r="Y49" s="3"/>
      <c r="Z49" s="3"/>
    </row>
    <row r="50" ht="12.75" customHeight="1">
      <c r="A50" s="5" t="s">
        <v>49</v>
      </c>
      <c r="B50" s="117" t="s">
        <v>19</v>
      </c>
      <c r="C50" s="11" t="s">
        <v>3</v>
      </c>
      <c r="D50" s="17">
        <v>2432.0</v>
      </c>
      <c r="E50" s="118"/>
      <c r="F50" s="8">
        <v>847661.0</v>
      </c>
      <c r="G50" s="15">
        <v>46055.0</v>
      </c>
      <c r="H50" s="10" t="s">
        <v>14</v>
      </c>
      <c r="I50" s="13"/>
      <c r="J50" s="11" t="s">
        <v>15</v>
      </c>
      <c r="K50" s="44">
        <v>847661.0</v>
      </c>
      <c r="L50" s="13" t="b">
        <f t="shared" si="1"/>
        <v>1</v>
      </c>
      <c r="M50" s="3"/>
      <c r="N50" s="3"/>
      <c r="O50" s="3"/>
      <c r="P50" s="3"/>
      <c r="Q50" s="3"/>
      <c r="R50" s="3"/>
      <c r="S50" s="3"/>
      <c r="T50" s="3"/>
      <c r="U50" s="3"/>
      <c r="V50" s="3"/>
      <c r="W50" s="3"/>
      <c r="X50" s="3"/>
      <c r="Y50" s="3"/>
      <c r="Z50" s="3"/>
    </row>
    <row r="51" ht="12.75" customHeight="1">
      <c r="A51" s="37" t="s">
        <v>66</v>
      </c>
      <c r="B51" s="113"/>
      <c r="C51" s="7"/>
      <c r="D51" s="7"/>
      <c r="E51" s="115"/>
      <c r="F51" s="8">
        <v>820800.0</v>
      </c>
      <c r="G51" s="15">
        <v>46055.0</v>
      </c>
      <c r="H51" s="10" t="s">
        <v>14</v>
      </c>
      <c r="I51" s="13"/>
      <c r="J51" s="11" t="s">
        <v>15</v>
      </c>
      <c r="K51" s="44">
        <v>820800.0</v>
      </c>
      <c r="L51" s="13" t="b">
        <f t="shared" si="1"/>
        <v>1</v>
      </c>
      <c r="M51" s="3"/>
      <c r="N51" s="3"/>
      <c r="O51" s="3"/>
      <c r="P51" s="3"/>
      <c r="Q51" s="3"/>
      <c r="R51" s="3"/>
      <c r="S51" s="3"/>
      <c r="T51" s="3"/>
      <c r="U51" s="3"/>
      <c r="V51" s="3"/>
      <c r="W51" s="3"/>
      <c r="X51" s="3"/>
      <c r="Y51" s="3"/>
      <c r="Z51" s="3"/>
    </row>
    <row r="52" ht="12.75" customHeight="1">
      <c r="A52" s="37" t="s">
        <v>85</v>
      </c>
      <c r="B52" s="117" t="s">
        <v>19</v>
      </c>
      <c r="C52" s="11" t="s">
        <v>3</v>
      </c>
      <c r="D52" s="17">
        <v>3016.0</v>
      </c>
      <c r="E52" s="118"/>
      <c r="F52" s="8">
        <v>775126.0</v>
      </c>
      <c r="G52" s="15">
        <v>46058.0</v>
      </c>
      <c r="H52" s="11" t="s">
        <v>14</v>
      </c>
      <c r="I52" s="5"/>
      <c r="J52" s="11" t="s">
        <v>15</v>
      </c>
      <c r="K52" s="12">
        <v>775126.0</v>
      </c>
      <c r="L52" s="13" t="b">
        <f t="shared" si="1"/>
        <v>1</v>
      </c>
      <c r="M52" s="3"/>
      <c r="N52" s="3"/>
      <c r="O52" s="3"/>
      <c r="P52" s="3"/>
      <c r="Q52" s="3"/>
      <c r="R52" s="3"/>
      <c r="S52" s="3"/>
      <c r="T52" s="3"/>
      <c r="U52" s="3"/>
      <c r="V52" s="3"/>
      <c r="W52" s="3"/>
      <c r="X52" s="3"/>
      <c r="Y52" s="3"/>
      <c r="Z52" s="3"/>
    </row>
    <row r="53" ht="12.75" customHeight="1">
      <c r="A53" s="37" t="s">
        <v>35</v>
      </c>
      <c r="B53" s="117" t="s">
        <v>19</v>
      </c>
      <c r="C53" s="11" t="s">
        <v>3</v>
      </c>
      <c r="D53" s="17">
        <v>26851.0</v>
      </c>
      <c r="E53" s="118"/>
      <c r="F53" s="8">
        <v>767994.0</v>
      </c>
      <c r="G53" s="15">
        <v>46058.0</v>
      </c>
      <c r="H53" s="11" t="s">
        <v>14</v>
      </c>
      <c r="I53" s="5"/>
      <c r="J53" s="11" t="s">
        <v>15</v>
      </c>
      <c r="K53" s="12">
        <v>767994.0</v>
      </c>
      <c r="L53" s="13" t="b">
        <f t="shared" si="1"/>
        <v>1</v>
      </c>
      <c r="M53" s="3"/>
      <c r="N53" s="3"/>
      <c r="O53" s="3"/>
      <c r="P53" s="3"/>
      <c r="Q53" s="3"/>
      <c r="R53" s="3"/>
      <c r="S53" s="3"/>
      <c r="T53" s="3"/>
      <c r="U53" s="3"/>
      <c r="V53" s="3"/>
      <c r="W53" s="3"/>
      <c r="X53" s="3"/>
      <c r="Y53" s="3"/>
      <c r="Z53" s="3"/>
    </row>
    <row r="54" ht="12.75" customHeight="1">
      <c r="A54" s="4" t="s">
        <v>181</v>
      </c>
      <c r="B54" s="117" t="s">
        <v>19</v>
      </c>
      <c r="C54" s="11" t="s">
        <v>3</v>
      </c>
      <c r="D54" s="17">
        <v>2.5980524E7</v>
      </c>
      <c r="E54" s="118"/>
      <c r="F54" s="8">
        <v>754980.0</v>
      </c>
      <c r="G54" s="15">
        <v>46077.0</v>
      </c>
      <c r="H54" s="11" t="s">
        <v>21</v>
      </c>
      <c r="I54" s="5"/>
      <c r="J54" s="11" t="s">
        <v>15</v>
      </c>
      <c r="K54" s="12">
        <v>754980.0</v>
      </c>
      <c r="L54" s="13" t="b">
        <f t="shared" si="1"/>
        <v>1</v>
      </c>
      <c r="M54" s="3"/>
      <c r="N54" s="3"/>
      <c r="O54" s="3"/>
      <c r="P54" s="3"/>
      <c r="Q54" s="3"/>
      <c r="R54" s="3"/>
      <c r="S54" s="3"/>
      <c r="T54" s="3"/>
      <c r="U54" s="3"/>
      <c r="V54" s="3"/>
      <c r="W54" s="3"/>
      <c r="X54" s="3"/>
      <c r="Y54" s="3"/>
      <c r="Z54" s="3"/>
    </row>
    <row r="55" ht="12.75" customHeight="1">
      <c r="A55" s="37" t="s">
        <v>36</v>
      </c>
      <c r="B55" s="117" t="s">
        <v>19</v>
      </c>
      <c r="C55" s="11" t="s">
        <v>3</v>
      </c>
      <c r="D55" s="17">
        <v>103741.0</v>
      </c>
      <c r="E55" s="118"/>
      <c r="F55" s="8">
        <v>722492.0</v>
      </c>
      <c r="G55" s="15">
        <v>46070.0</v>
      </c>
      <c r="H55" s="11" t="s">
        <v>14</v>
      </c>
      <c r="I55" s="5"/>
      <c r="J55" s="11" t="s">
        <v>15</v>
      </c>
      <c r="K55" s="12">
        <v>722492.0</v>
      </c>
      <c r="L55" s="13" t="b">
        <f t="shared" si="1"/>
        <v>1</v>
      </c>
      <c r="M55" s="3"/>
      <c r="N55" s="3"/>
      <c r="O55" s="3"/>
      <c r="P55" s="3"/>
      <c r="Q55" s="3"/>
      <c r="R55" s="3"/>
      <c r="S55" s="3"/>
      <c r="T55" s="3"/>
      <c r="U55" s="3"/>
      <c r="V55" s="3"/>
      <c r="W55" s="3"/>
      <c r="X55" s="3"/>
      <c r="Y55" s="3"/>
      <c r="Z55" s="3"/>
    </row>
    <row r="56" ht="12.75" customHeight="1">
      <c r="A56" s="37" t="s">
        <v>35</v>
      </c>
      <c r="B56" s="117" t="s">
        <v>19</v>
      </c>
      <c r="C56" s="11" t="s">
        <v>3</v>
      </c>
      <c r="D56" s="17">
        <v>26882.0</v>
      </c>
      <c r="E56" s="118"/>
      <c r="F56" s="8">
        <v>715486.0</v>
      </c>
      <c r="G56" s="15">
        <v>46070.0</v>
      </c>
      <c r="H56" s="11" t="s">
        <v>14</v>
      </c>
      <c r="I56" s="5"/>
      <c r="J56" s="11" t="s">
        <v>15</v>
      </c>
      <c r="K56" s="12">
        <v>715486.0</v>
      </c>
      <c r="L56" s="13" t="b">
        <f t="shared" si="1"/>
        <v>1</v>
      </c>
      <c r="M56" s="3"/>
      <c r="N56" s="3"/>
      <c r="O56" s="3"/>
      <c r="P56" s="3"/>
      <c r="Q56" s="3"/>
      <c r="R56" s="3"/>
      <c r="S56" s="3"/>
      <c r="T56" s="3"/>
      <c r="U56" s="3"/>
      <c r="V56" s="3"/>
      <c r="W56" s="3"/>
      <c r="X56" s="3"/>
      <c r="Y56" s="3"/>
      <c r="Z56" s="3"/>
    </row>
    <row r="57" ht="12.75" customHeight="1">
      <c r="A57" s="37" t="s">
        <v>85</v>
      </c>
      <c r="B57" s="117" t="s">
        <v>19</v>
      </c>
      <c r="C57" s="11" t="s">
        <v>3</v>
      </c>
      <c r="D57" s="17">
        <v>3017.0</v>
      </c>
      <c r="E57" s="118"/>
      <c r="F57" s="8">
        <v>705484.0</v>
      </c>
      <c r="G57" s="15">
        <v>46058.0</v>
      </c>
      <c r="H57" s="11" t="s">
        <v>14</v>
      </c>
      <c r="I57" s="5"/>
      <c r="J57" s="11" t="s">
        <v>15</v>
      </c>
      <c r="K57" s="12">
        <v>705484.0</v>
      </c>
      <c r="L57" s="13" t="b">
        <f t="shared" si="1"/>
        <v>1</v>
      </c>
      <c r="M57" s="3"/>
      <c r="N57" s="3"/>
      <c r="O57" s="3"/>
      <c r="P57" s="3"/>
      <c r="Q57" s="3"/>
      <c r="R57" s="3"/>
      <c r="S57" s="3"/>
      <c r="T57" s="3"/>
      <c r="U57" s="3"/>
      <c r="V57" s="3"/>
      <c r="W57" s="3"/>
      <c r="X57" s="3"/>
      <c r="Y57" s="3"/>
      <c r="Z57" s="3"/>
    </row>
    <row r="58" ht="12.75" customHeight="1">
      <c r="A58" s="37" t="s">
        <v>35</v>
      </c>
      <c r="B58" s="117" t="s">
        <v>19</v>
      </c>
      <c r="C58" s="11" t="s">
        <v>3</v>
      </c>
      <c r="D58" s="17">
        <v>26840.0</v>
      </c>
      <c r="E58" s="118"/>
      <c r="F58" s="8">
        <v>695975.0</v>
      </c>
      <c r="G58" s="15">
        <v>46058.0</v>
      </c>
      <c r="H58" s="11" t="s">
        <v>14</v>
      </c>
      <c r="I58" s="5"/>
      <c r="J58" s="11" t="s">
        <v>15</v>
      </c>
      <c r="K58" s="12">
        <v>695975.0</v>
      </c>
      <c r="L58" s="13" t="b">
        <f t="shared" si="1"/>
        <v>1</v>
      </c>
      <c r="M58" s="3"/>
      <c r="N58" s="3"/>
      <c r="O58" s="3"/>
      <c r="P58" s="3"/>
      <c r="Q58" s="3"/>
      <c r="R58" s="3"/>
      <c r="S58" s="3"/>
      <c r="T58" s="3"/>
      <c r="U58" s="3"/>
      <c r="V58" s="3"/>
      <c r="W58" s="3"/>
      <c r="X58" s="3"/>
      <c r="Y58" s="3"/>
      <c r="Z58" s="3"/>
    </row>
    <row r="59" ht="12.75" customHeight="1">
      <c r="A59" s="37" t="s">
        <v>35</v>
      </c>
      <c r="B59" s="117" t="s">
        <v>19</v>
      </c>
      <c r="C59" s="11" t="s">
        <v>3</v>
      </c>
      <c r="D59" s="17">
        <v>26874.0</v>
      </c>
      <c r="E59" s="118"/>
      <c r="F59" s="8">
        <v>690293.0</v>
      </c>
      <c r="G59" s="15">
        <v>46070.0</v>
      </c>
      <c r="H59" s="11" t="s">
        <v>14</v>
      </c>
      <c r="I59" s="5"/>
      <c r="J59" s="11" t="s">
        <v>15</v>
      </c>
      <c r="K59" s="12">
        <v>690293.0</v>
      </c>
      <c r="L59" s="13" t="b">
        <f t="shared" si="1"/>
        <v>1</v>
      </c>
      <c r="M59" s="3"/>
      <c r="N59" s="3"/>
      <c r="O59" s="3"/>
      <c r="P59" s="3"/>
      <c r="Q59" s="3"/>
      <c r="R59" s="3"/>
      <c r="S59" s="3"/>
      <c r="T59" s="3"/>
      <c r="U59" s="3"/>
      <c r="V59" s="3"/>
      <c r="W59" s="3"/>
      <c r="X59" s="3"/>
      <c r="Y59" s="3"/>
      <c r="Z59" s="3"/>
    </row>
    <row r="60" ht="12.75" customHeight="1">
      <c r="A60" s="4" t="s">
        <v>61</v>
      </c>
      <c r="B60" s="117" t="s">
        <v>19</v>
      </c>
      <c r="C60" s="11" t="s">
        <v>3</v>
      </c>
      <c r="D60" s="17">
        <v>494756.0</v>
      </c>
      <c r="E60" s="118"/>
      <c r="F60" s="8">
        <v>689900.0</v>
      </c>
      <c r="G60" s="15">
        <v>46071.0</v>
      </c>
      <c r="H60" s="11" t="s">
        <v>21</v>
      </c>
      <c r="I60" s="5"/>
      <c r="J60" s="11" t="s">
        <v>15</v>
      </c>
      <c r="K60" s="12">
        <v>689900.0</v>
      </c>
      <c r="L60" s="13" t="b">
        <f t="shared" si="1"/>
        <v>1</v>
      </c>
      <c r="M60" s="3"/>
      <c r="N60" s="3"/>
      <c r="O60" s="3"/>
      <c r="P60" s="3"/>
      <c r="Q60" s="3"/>
      <c r="R60" s="3"/>
      <c r="S60" s="3"/>
      <c r="T60" s="3"/>
      <c r="U60" s="3"/>
      <c r="V60" s="3"/>
      <c r="W60" s="3"/>
      <c r="X60" s="3"/>
      <c r="Y60" s="3"/>
      <c r="Z60" s="3"/>
    </row>
    <row r="61" ht="12.75" customHeight="1">
      <c r="A61" s="37" t="s">
        <v>56</v>
      </c>
      <c r="B61" s="117" t="s">
        <v>19</v>
      </c>
      <c r="C61" s="11" t="s">
        <v>3</v>
      </c>
      <c r="D61" s="17">
        <v>51.0</v>
      </c>
      <c r="E61" s="118"/>
      <c r="F61" s="8">
        <v>662312.0</v>
      </c>
      <c r="G61" s="15">
        <v>46070.0</v>
      </c>
      <c r="H61" s="11" t="s">
        <v>14</v>
      </c>
      <c r="I61" s="5"/>
      <c r="J61" s="11" t="s">
        <v>15</v>
      </c>
      <c r="K61" s="12">
        <v>662312.0</v>
      </c>
      <c r="L61" s="13" t="b">
        <f t="shared" si="1"/>
        <v>1</v>
      </c>
      <c r="M61" s="3"/>
      <c r="N61" s="3"/>
      <c r="O61" s="3"/>
      <c r="P61" s="3"/>
      <c r="Q61" s="3"/>
      <c r="R61" s="3"/>
      <c r="S61" s="3"/>
      <c r="T61" s="3"/>
      <c r="U61" s="3"/>
      <c r="V61" s="3"/>
      <c r="W61" s="3"/>
      <c r="X61" s="3"/>
      <c r="Y61" s="3"/>
      <c r="Z61" s="3"/>
    </row>
    <row r="62" ht="12.75" customHeight="1">
      <c r="A62" s="37" t="s">
        <v>77</v>
      </c>
      <c r="B62" s="117" t="s">
        <v>19</v>
      </c>
      <c r="C62" s="11" t="s">
        <v>3</v>
      </c>
      <c r="D62" s="17">
        <v>635796.0</v>
      </c>
      <c r="E62" s="118"/>
      <c r="F62" s="8">
        <v>653458.0</v>
      </c>
      <c r="G62" s="15">
        <v>46070.0</v>
      </c>
      <c r="H62" s="11" t="s">
        <v>14</v>
      </c>
      <c r="I62" s="5"/>
      <c r="J62" s="11" t="s">
        <v>15</v>
      </c>
      <c r="K62" s="12">
        <v>653458.0</v>
      </c>
      <c r="L62" s="13" t="b">
        <f t="shared" si="1"/>
        <v>1</v>
      </c>
      <c r="M62" s="3"/>
      <c r="N62" s="3"/>
      <c r="O62" s="3"/>
      <c r="P62" s="3"/>
      <c r="Q62" s="3"/>
      <c r="R62" s="3"/>
      <c r="S62" s="3"/>
      <c r="T62" s="3"/>
      <c r="U62" s="3"/>
      <c r="V62" s="3"/>
      <c r="W62" s="3"/>
      <c r="X62" s="3"/>
      <c r="Y62" s="3"/>
      <c r="Z62" s="3"/>
    </row>
    <row r="63" ht="12.75" customHeight="1">
      <c r="A63" s="4" t="s">
        <v>52</v>
      </c>
      <c r="B63" s="117"/>
      <c r="C63" s="11" t="s">
        <v>3</v>
      </c>
      <c r="D63" s="17">
        <v>421900.0</v>
      </c>
      <c r="E63" s="118"/>
      <c r="F63" s="8">
        <v>563970.0</v>
      </c>
      <c r="G63" s="15">
        <v>46076.0</v>
      </c>
      <c r="H63" s="11" t="s">
        <v>21</v>
      </c>
      <c r="I63" s="5"/>
      <c r="J63" s="11" t="s">
        <v>15</v>
      </c>
      <c r="K63" s="12">
        <v>563970.0</v>
      </c>
      <c r="L63" s="13" t="b">
        <f t="shared" si="1"/>
        <v>1</v>
      </c>
      <c r="M63" s="3"/>
      <c r="N63" s="3"/>
      <c r="O63" s="3"/>
      <c r="P63" s="3"/>
      <c r="Q63" s="3"/>
      <c r="R63" s="3"/>
      <c r="S63" s="3"/>
      <c r="T63" s="3"/>
      <c r="U63" s="3"/>
      <c r="V63" s="3"/>
      <c r="W63" s="3"/>
      <c r="X63" s="3"/>
      <c r="Y63" s="3"/>
      <c r="Z63" s="3"/>
    </row>
    <row r="64" ht="12.75" customHeight="1">
      <c r="A64" s="145" t="s">
        <v>70</v>
      </c>
      <c r="B64" s="117" t="s">
        <v>19</v>
      </c>
      <c r="C64" s="11" t="s">
        <v>3</v>
      </c>
      <c r="D64" s="17">
        <v>5516267.0</v>
      </c>
      <c r="E64" s="118"/>
      <c r="F64" s="8">
        <v>556950.0</v>
      </c>
      <c r="G64" s="15">
        <v>46073.0</v>
      </c>
      <c r="H64" s="11" t="s">
        <v>21</v>
      </c>
      <c r="I64" s="5"/>
      <c r="J64" s="11" t="s">
        <v>15</v>
      </c>
      <c r="K64" s="12">
        <v>556950.0</v>
      </c>
      <c r="L64" s="13" t="b">
        <f t="shared" si="1"/>
        <v>1</v>
      </c>
      <c r="M64" s="3"/>
      <c r="N64" s="3"/>
      <c r="O64" s="3"/>
      <c r="P64" s="3"/>
      <c r="Q64" s="3"/>
      <c r="R64" s="3"/>
      <c r="S64" s="3"/>
      <c r="T64" s="3"/>
      <c r="U64" s="3"/>
      <c r="V64" s="3"/>
      <c r="W64" s="3"/>
      <c r="X64" s="3"/>
      <c r="Y64" s="3"/>
      <c r="Z64" s="3"/>
    </row>
    <row r="65" ht="12.75" customHeight="1">
      <c r="A65" s="37" t="s">
        <v>42</v>
      </c>
      <c r="B65" s="117" t="s">
        <v>19</v>
      </c>
      <c r="C65" s="11" t="s">
        <v>3</v>
      </c>
      <c r="D65" s="17">
        <v>6508.0</v>
      </c>
      <c r="E65" s="118"/>
      <c r="F65" s="8">
        <v>552634.0</v>
      </c>
      <c r="G65" s="15">
        <v>46058.0</v>
      </c>
      <c r="H65" s="11" t="s">
        <v>14</v>
      </c>
      <c r="I65" s="5"/>
      <c r="J65" s="11" t="s">
        <v>15</v>
      </c>
      <c r="K65" s="12">
        <v>552634.0</v>
      </c>
      <c r="L65" s="13" t="b">
        <f t="shared" si="1"/>
        <v>1</v>
      </c>
      <c r="M65" s="3"/>
      <c r="N65" s="3"/>
      <c r="O65" s="3"/>
      <c r="P65" s="3"/>
      <c r="Q65" s="3"/>
      <c r="R65" s="3"/>
      <c r="S65" s="3"/>
      <c r="T65" s="3"/>
      <c r="U65" s="3"/>
      <c r="V65" s="3"/>
      <c r="W65" s="3"/>
      <c r="X65" s="3"/>
      <c r="Y65" s="3"/>
      <c r="Z65" s="3"/>
    </row>
    <row r="66" ht="12.75" customHeight="1">
      <c r="A66" s="37" t="s">
        <v>40</v>
      </c>
      <c r="B66" s="117"/>
      <c r="C66" s="11" t="s">
        <v>3</v>
      </c>
      <c r="D66" s="17" t="s">
        <v>182</v>
      </c>
      <c r="E66" s="118"/>
      <c r="F66" s="8">
        <v>541384.0</v>
      </c>
      <c r="G66" s="15">
        <v>46057.0</v>
      </c>
      <c r="H66" s="11" t="s">
        <v>14</v>
      </c>
      <c r="I66" s="5"/>
      <c r="J66" s="11" t="s">
        <v>15</v>
      </c>
      <c r="K66" s="12">
        <v>541384.0</v>
      </c>
      <c r="L66" s="13" t="b">
        <f t="shared" si="1"/>
        <v>1</v>
      </c>
      <c r="M66" s="3"/>
      <c r="N66" s="3"/>
      <c r="O66" s="3"/>
      <c r="P66" s="3"/>
      <c r="Q66" s="3"/>
      <c r="R66" s="3"/>
      <c r="S66" s="3"/>
      <c r="T66" s="3"/>
      <c r="U66" s="3"/>
      <c r="V66" s="3"/>
      <c r="W66" s="3"/>
      <c r="X66" s="3"/>
      <c r="Y66" s="3"/>
      <c r="Z66" s="3"/>
    </row>
    <row r="67" ht="12.75" customHeight="1">
      <c r="A67" s="37" t="s">
        <v>35</v>
      </c>
      <c r="B67" s="117" t="s">
        <v>19</v>
      </c>
      <c r="C67" s="11" t="s">
        <v>3</v>
      </c>
      <c r="D67" s="17">
        <v>26859.0</v>
      </c>
      <c r="E67" s="118"/>
      <c r="F67" s="8">
        <v>511331.0</v>
      </c>
      <c r="G67" s="15">
        <v>46070.0</v>
      </c>
      <c r="H67" s="11" t="s">
        <v>14</v>
      </c>
      <c r="I67" s="5"/>
      <c r="J67" s="11" t="s">
        <v>15</v>
      </c>
      <c r="K67" s="12">
        <v>511331.0</v>
      </c>
      <c r="L67" s="13" t="b">
        <f t="shared" si="1"/>
        <v>1</v>
      </c>
      <c r="M67" s="3"/>
      <c r="N67" s="3"/>
      <c r="O67" s="3"/>
      <c r="P67" s="3"/>
      <c r="Q67" s="3"/>
      <c r="R67" s="3"/>
      <c r="S67" s="3"/>
      <c r="T67" s="3"/>
      <c r="U67" s="3"/>
      <c r="V67" s="3"/>
      <c r="W67" s="3"/>
      <c r="X67" s="3"/>
      <c r="Y67" s="3"/>
      <c r="Z67" s="3"/>
    </row>
    <row r="68" ht="12.75" customHeight="1">
      <c r="A68" s="37" t="s">
        <v>77</v>
      </c>
      <c r="B68" s="117" t="s">
        <v>19</v>
      </c>
      <c r="C68" s="11" t="s">
        <v>3</v>
      </c>
      <c r="D68" s="17">
        <v>635880.0</v>
      </c>
      <c r="E68" s="118"/>
      <c r="F68" s="8">
        <v>479697.0</v>
      </c>
      <c r="G68" s="15">
        <v>46070.0</v>
      </c>
      <c r="H68" s="11" t="s">
        <v>14</v>
      </c>
      <c r="I68" s="5"/>
      <c r="J68" s="11" t="s">
        <v>15</v>
      </c>
      <c r="K68" s="12">
        <v>479697.0</v>
      </c>
      <c r="L68" s="13" t="b">
        <f t="shared" si="1"/>
        <v>1</v>
      </c>
      <c r="M68" s="3"/>
      <c r="N68" s="3"/>
      <c r="O68" s="3"/>
      <c r="P68" s="3"/>
      <c r="Q68" s="3"/>
      <c r="R68" s="3"/>
      <c r="S68" s="3"/>
      <c r="T68" s="3"/>
      <c r="U68" s="3"/>
      <c r="V68" s="3"/>
      <c r="W68" s="3"/>
      <c r="X68" s="3"/>
      <c r="Y68" s="3"/>
      <c r="Z68" s="3"/>
    </row>
    <row r="69" ht="12.75" customHeight="1">
      <c r="A69" s="4" t="s">
        <v>183</v>
      </c>
      <c r="B69" s="117" t="s">
        <v>19</v>
      </c>
      <c r="C69" s="11" t="s">
        <v>3</v>
      </c>
      <c r="D69" s="17">
        <v>37837.0</v>
      </c>
      <c r="E69" s="118"/>
      <c r="F69" s="8">
        <v>467800.0</v>
      </c>
      <c r="G69" s="15">
        <v>46077.0</v>
      </c>
      <c r="H69" s="11" t="s">
        <v>21</v>
      </c>
      <c r="I69" s="5"/>
      <c r="J69" s="11" t="s">
        <v>15</v>
      </c>
      <c r="K69" s="12">
        <v>467800.0</v>
      </c>
      <c r="L69" s="13" t="b">
        <f t="shared" si="1"/>
        <v>1</v>
      </c>
      <c r="M69" s="3"/>
      <c r="N69" s="3"/>
      <c r="O69" s="3"/>
      <c r="P69" s="3"/>
      <c r="Q69" s="3"/>
      <c r="R69" s="3"/>
      <c r="S69" s="3"/>
      <c r="T69" s="3"/>
      <c r="U69" s="3"/>
      <c r="V69" s="3"/>
      <c r="W69" s="3"/>
      <c r="X69" s="3"/>
      <c r="Y69" s="3"/>
      <c r="Z69" s="3"/>
    </row>
    <row r="70" ht="12.75" customHeight="1">
      <c r="A70" s="4" t="s">
        <v>184</v>
      </c>
      <c r="B70" s="117" t="s">
        <v>19</v>
      </c>
      <c r="C70" s="11" t="s">
        <v>3</v>
      </c>
      <c r="D70" s="17">
        <v>70294.0</v>
      </c>
      <c r="E70" s="118"/>
      <c r="F70" s="8">
        <v>455840.0</v>
      </c>
      <c r="G70" s="15">
        <v>46059.0</v>
      </c>
      <c r="H70" s="11" t="s">
        <v>21</v>
      </c>
      <c r="I70" s="5"/>
      <c r="J70" s="11" t="s">
        <v>15</v>
      </c>
      <c r="K70" s="12">
        <v>455840.0</v>
      </c>
      <c r="L70" s="13" t="b">
        <f t="shared" si="1"/>
        <v>1</v>
      </c>
      <c r="M70" s="3"/>
      <c r="N70" s="3"/>
      <c r="O70" s="3"/>
      <c r="P70" s="3"/>
      <c r="Q70" s="3"/>
      <c r="R70" s="3"/>
      <c r="S70" s="3"/>
      <c r="T70" s="3"/>
      <c r="U70" s="3"/>
      <c r="V70" s="3"/>
      <c r="W70" s="3"/>
      <c r="X70" s="3"/>
      <c r="Y70" s="3"/>
      <c r="Z70" s="3"/>
    </row>
    <row r="71" ht="12.75" customHeight="1">
      <c r="A71" s="37" t="s">
        <v>22</v>
      </c>
      <c r="B71" s="117" t="s">
        <v>19</v>
      </c>
      <c r="C71" s="11" t="s">
        <v>3</v>
      </c>
      <c r="D71" s="17">
        <v>1260032.0</v>
      </c>
      <c r="E71" s="118"/>
      <c r="F71" s="8">
        <v>449970.0</v>
      </c>
      <c r="G71" s="15">
        <v>46070.0</v>
      </c>
      <c r="H71" s="11" t="s">
        <v>14</v>
      </c>
      <c r="I71" s="5"/>
      <c r="J71" s="11" t="s">
        <v>15</v>
      </c>
      <c r="K71" s="12">
        <v>449970.0</v>
      </c>
      <c r="L71" s="13" t="b">
        <f t="shared" si="1"/>
        <v>1</v>
      </c>
      <c r="M71" s="3"/>
      <c r="N71" s="3"/>
      <c r="O71" s="3"/>
      <c r="P71" s="3"/>
      <c r="Q71" s="3"/>
      <c r="R71" s="3"/>
      <c r="S71" s="3"/>
      <c r="T71" s="3"/>
      <c r="U71" s="3"/>
      <c r="V71" s="3"/>
      <c r="W71" s="3"/>
      <c r="X71" s="3"/>
      <c r="Y71" s="3"/>
      <c r="Z71" s="3"/>
    </row>
    <row r="72" ht="12.75" customHeight="1">
      <c r="A72" s="37" t="s">
        <v>77</v>
      </c>
      <c r="B72" s="117" t="s">
        <v>19</v>
      </c>
      <c r="C72" s="11" t="s">
        <v>3</v>
      </c>
      <c r="D72" s="17">
        <v>633017.0</v>
      </c>
      <c r="E72" s="118"/>
      <c r="F72" s="8">
        <v>437882.0</v>
      </c>
      <c r="G72" s="15">
        <v>46058.0</v>
      </c>
      <c r="H72" s="11" t="s">
        <v>14</v>
      </c>
      <c r="I72" s="5"/>
      <c r="J72" s="11" t="s">
        <v>15</v>
      </c>
      <c r="K72" s="12">
        <v>437882.0</v>
      </c>
      <c r="L72" s="13" t="b">
        <f t="shared" si="1"/>
        <v>1</v>
      </c>
      <c r="M72" s="3"/>
      <c r="N72" s="3"/>
      <c r="O72" s="3"/>
      <c r="P72" s="3"/>
      <c r="Q72" s="3"/>
      <c r="R72" s="3"/>
      <c r="S72" s="3"/>
      <c r="T72" s="3"/>
      <c r="U72" s="3"/>
      <c r="V72" s="3"/>
      <c r="W72" s="3"/>
      <c r="X72" s="3"/>
      <c r="Y72" s="3"/>
      <c r="Z72" s="3"/>
    </row>
    <row r="73" ht="12.75" customHeight="1">
      <c r="A73" s="45" t="s">
        <v>26</v>
      </c>
      <c r="B73" s="139" t="s">
        <v>19</v>
      </c>
      <c r="C73" s="47" t="s">
        <v>3</v>
      </c>
      <c r="D73" s="40">
        <v>14915.0</v>
      </c>
      <c r="E73" s="146"/>
      <c r="F73" s="8">
        <v>431862.0</v>
      </c>
      <c r="G73" s="15">
        <v>46058.0</v>
      </c>
      <c r="H73" s="11" t="s">
        <v>14</v>
      </c>
      <c r="I73" s="5"/>
      <c r="J73" s="11" t="s">
        <v>15</v>
      </c>
      <c r="K73" s="12">
        <v>431862.0</v>
      </c>
      <c r="L73" s="13" t="b">
        <f t="shared" si="1"/>
        <v>1</v>
      </c>
      <c r="M73" s="3"/>
      <c r="N73" s="3"/>
      <c r="O73" s="3"/>
      <c r="P73" s="3"/>
      <c r="Q73" s="3"/>
      <c r="R73" s="3"/>
      <c r="S73" s="3"/>
      <c r="T73" s="3"/>
      <c r="U73" s="3"/>
      <c r="V73" s="3"/>
      <c r="W73" s="3"/>
      <c r="X73" s="3"/>
      <c r="Y73" s="3"/>
      <c r="Z73" s="3"/>
    </row>
    <row r="74" ht="12.75" customHeight="1">
      <c r="A74" s="4" t="s">
        <v>185</v>
      </c>
      <c r="B74" s="117" t="s">
        <v>19</v>
      </c>
      <c r="C74" s="11" t="s">
        <v>3</v>
      </c>
      <c r="D74" s="17">
        <v>5550408.0</v>
      </c>
      <c r="E74" s="118"/>
      <c r="F74" s="8">
        <v>427960.0</v>
      </c>
      <c r="G74" s="15">
        <v>46063.0</v>
      </c>
      <c r="H74" s="47" t="s">
        <v>21</v>
      </c>
      <c r="I74" s="18"/>
      <c r="J74" s="11" t="s">
        <v>15</v>
      </c>
      <c r="K74" s="42">
        <v>427960.0</v>
      </c>
      <c r="L74" s="13" t="b">
        <f t="shared" si="1"/>
        <v>1</v>
      </c>
      <c r="M74" s="3"/>
      <c r="N74" s="3"/>
      <c r="O74" s="3"/>
      <c r="P74" s="3"/>
      <c r="Q74" s="3"/>
      <c r="R74" s="3"/>
      <c r="S74" s="3"/>
      <c r="T74" s="3"/>
      <c r="U74" s="3"/>
      <c r="V74" s="3"/>
      <c r="W74" s="3"/>
      <c r="X74" s="3"/>
      <c r="Y74" s="3"/>
      <c r="Z74" s="3"/>
    </row>
    <row r="75" ht="12.75" customHeight="1">
      <c r="A75" s="37" t="s">
        <v>71</v>
      </c>
      <c r="B75" s="117" t="s">
        <v>19</v>
      </c>
      <c r="C75" s="11" t="s">
        <v>3</v>
      </c>
      <c r="D75" s="17">
        <v>892442.0</v>
      </c>
      <c r="E75" s="118"/>
      <c r="F75" s="8">
        <v>426125.0</v>
      </c>
      <c r="G75" s="15">
        <v>46058.0</v>
      </c>
      <c r="H75" s="47" t="s">
        <v>14</v>
      </c>
      <c r="I75" s="18"/>
      <c r="J75" s="11" t="s">
        <v>15</v>
      </c>
      <c r="K75" s="42">
        <v>426125.0</v>
      </c>
      <c r="L75" s="13" t="b">
        <f t="shared" si="1"/>
        <v>1</v>
      </c>
      <c r="M75" s="3"/>
      <c r="N75" s="3"/>
      <c r="O75" s="3"/>
      <c r="P75" s="3"/>
      <c r="Q75" s="3"/>
      <c r="R75" s="3"/>
      <c r="S75" s="3"/>
      <c r="T75" s="3"/>
      <c r="U75" s="3"/>
      <c r="V75" s="3"/>
      <c r="W75" s="3"/>
      <c r="X75" s="3"/>
      <c r="Y75" s="3"/>
      <c r="Z75" s="3"/>
    </row>
    <row r="76" ht="12.75" customHeight="1">
      <c r="A76" s="103" t="s">
        <v>186</v>
      </c>
      <c r="B76" s="139"/>
      <c r="C76" s="11" t="s">
        <v>3</v>
      </c>
      <c r="D76" s="46">
        <v>12117.0</v>
      </c>
      <c r="E76" s="146"/>
      <c r="F76" s="21">
        <v>405435.0</v>
      </c>
      <c r="G76" s="74">
        <v>46059.0</v>
      </c>
      <c r="H76" s="41" t="s">
        <v>21</v>
      </c>
      <c r="I76" s="18"/>
      <c r="J76" s="47" t="s">
        <v>15</v>
      </c>
      <c r="K76" s="42">
        <v>405435.0</v>
      </c>
      <c r="L76" s="27" t="b">
        <f t="shared" si="1"/>
        <v>1</v>
      </c>
      <c r="M76" s="3"/>
      <c r="N76" s="3"/>
      <c r="O76" s="3"/>
      <c r="P76" s="3"/>
      <c r="Q76" s="3"/>
      <c r="R76" s="3"/>
      <c r="S76" s="3"/>
      <c r="T76" s="3"/>
      <c r="U76" s="3"/>
      <c r="V76" s="3"/>
      <c r="W76" s="3"/>
      <c r="X76" s="3"/>
      <c r="Y76" s="3"/>
      <c r="Z76" s="3"/>
    </row>
    <row r="77" ht="12.0" customHeight="1">
      <c r="A77" s="51" t="s">
        <v>52</v>
      </c>
      <c r="B77" s="147" t="s">
        <v>19</v>
      </c>
      <c r="C77" s="50" t="s">
        <v>3</v>
      </c>
      <c r="D77" s="86"/>
      <c r="E77" s="148"/>
      <c r="F77" s="21">
        <v>404790.0</v>
      </c>
      <c r="G77" s="74">
        <v>46059.0</v>
      </c>
      <c r="H77" s="47" t="s">
        <v>21</v>
      </c>
      <c r="I77" s="5" t="s">
        <v>178</v>
      </c>
      <c r="J77" s="47" t="s">
        <v>15</v>
      </c>
      <c r="K77" s="42">
        <v>404790.0</v>
      </c>
      <c r="L77" s="27" t="b">
        <f t="shared" si="1"/>
        <v>1</v>
      </c>
      <c r="M77" s="3"/>
      <c r="N77" s="3"/>
      <c r="O77" s="3"/>
      <c r="P77" s="3"/>
      <c r="Q77" s="3"/>
      <c r="R77" s="3"/>
      <c r="S77" s="3"/>
      <c r="T77" s="3"/>
      <c r="U77" s="3"/>
      <c r="V77" s="3"/>
      <c r="W77" s="3"/>
      <c r="X77" s="3"/>
      <c r="Y77" s="3"/>
      <c r="Z77" s="3"/>
    </row>
    <row r="78" ht="12.75" customHeight="1">
      <c r="A78" s="4" t="s">
        <v>187</v>
      </c>
      <c r="B78" s="139" t="s">
        <v>19</v>
      </c>
      <c r="C78" s="41" t="s">
        <v>3</v>
      </c>
      <c r="D78" s="17">
        <v>741.0</v>
      </c>
      <c r="E78" s="140"/>
      <c r="F78" s="21">
        <v>403970.0</v>
      </c>
      <c r="G78" s="15">
        <v>46066.0</v>
      </c>
      <c r="H78" s="47" t="s">
        <v>21</v>
      </c>
      <c r="I78" s="5"/>
      <c r="J78" s="47" t="s">
        <v>15</v>
      </c>
      <c r="K78" s="12">
        <v>403970.0</v>
      </c>
      <c r="L78" s="27" t="b">
        <f t="shared" si="1"/>
        <v>1</v>
      </c>
      <c r="M78" s="3"/>
      <c r="N78" s="3"/>
      <c r="O78" s="3"/>
      <c r="P78" s="3"/>
      <c r="Q78" s="3"/>
      <c r="R78" s="3"/>
      <c r="S78" s="3"/>
      <c r="T78" s="3"/>
      <c r="U78" s="3"/>
      <c r="V78" s="3"/>
      <c r="W78" s="3"/>
      <c r="X78" s="3"/>
      <c r="Y78" s="3"/>
      <c r="Z78" s="3"/>
    </row>
    <row r="79" ht="12.75" customHeight="1">
      <c r="A79" s="37" t="s">
        <v>24</v>
      </c>
      <c r="B79" s="139" t="s">
        <v>19</v>
      </c>
      <c r="C79" s="41" t="s">
        <v>3</v>
      </c>
      <c r="D79" s="17">
        <v>32628.0</v>
      </c>
      <c r="E79" s="140"/>
      <c r="F79" s="21">
        <v>399959.0</v>
      </c>
      <c r="G79" s="15">
        <v>46058.0</v>
      </c>
      <c r="H79" s="47" t="s">
        <v>14</v>
      </c>
      <c r="I79" s="5"/>
      <c r="J79" s="47" t="s">
        <v>15</v>
      </c>
      <c r="K79" s="12">
        <v>399959.0</v>
      </c>
      <c r="L79" s="27" t="b">
        <f t="shared" si="1"/>
        <v>1</v>
      </c>
      <c r="M79" s="3"/>
      <c r="N79" s="3"/>
      <c r="O79" s="3"/>
      <c r="P79" s="3"/>
      <c r="Q79" s="3"/>
      <c r="R79" s="3"/>
      <c r="S79" s="3"/>
      <c r="T79" s="3"/>
      <c r="U79" s="3"/>
      <c r="V79" s="3"/>
      <c r="W79" s="3"/>
      <c r="X79" s="3"/>
      <c r="Y79" s="3"/>
      <c r="Z79" s="3"/>
    </row>
    <row r="80" ht="12.75" customHeight="1">
      <c r="A80" s="39" t="s">
        <v>92</v>
      </c>
      <c r="B80" s="149" t="s">
        <v>19</v>
      </c>
      <c r="C80" s="11" t="s">
        <v>3</v>
      </c>
      <c r="D80" s="40">
        <v>864822.0</v>
      </c>
      <c r="E80" s="150"/>
      <c r="F80" s="142">
        <v>378600.0</v>
      </c>
      <c r="G80" s="74">
        <v>46058.0</v>
      </c>
      <c r="H80" s="109" t="s">
        <v>14</v>
      </c>
      <c r="I80" s="18"/>
      <c r="J80" s="47" t="s">
        <v>15</v>
      </c>
      <c r="K80" s="42">
        <v>378600.0</v>
      </c>
      <c r="L80" s="27" t="b">
        <f t="shared" si="1"/>
        <v>1</v>
      </c>
      <c r="M80" s="3"/>
      <c r="N80" s="3"/>
      <c r="O80" s="3"/>
      <c r="P80" s="3"/>
      <c r="Q80" s="3"/>
      <c r="R80" s="3"/>
      <c r="S80" s="3"/>
      <c r="T80" s="3"/>
      <c r="U80" s="3"/>
      <c r="V80" s="3"/>
      <c r="W80" s="3"/>
      <c r="X80" s="3"/>
      <c r="Y80" s="3"/>
      <c r="Z80" s="3"/>
    </row>
    <row r="81" ht="12.75" customHeight="1">
      <c r="A81" s="37" t="s">
        <v>43</v>
      </c>
      <c r="B81" s="117" t="s">
        <v>19</v>
      </c>
      <c r="C81" s="11" t="s">
        <v>3</v>
      </c>
      <c r="D81" s="17">
        <v>460.0</v>
      </c>
      <c r="E81" s="118"/>
      <c r="F81" s="8">
        <v>374963.0</v>
      </c>
      <c r="G81" s="15">
        <v>46058.0</v>
      </c>
      <c r="H81" s="11" t="s">
        <v>14</v>
      </c>
      <c r="I81" s="5"/>
      <c r="J81" s="47" t="s">
        <v>15</v>
      </c>
      <c r="K81" s="12">
        <v>374963.0</v>
      </c>
      <c r="L81" s="27" t="b">
        <f t="shared" si="1"/>
        <v>1</v>
      </c>
      <c r="M81" s="3"/>
      <c r="N81" s="3"/>
      <c r="O81" s="3"/>
      <c r="P81" s="3"/>
      <c r="Q81" s="3"/>
      <c r="R81" s="3"/>
      <c r="S81" s="3"/>
      <c r="T81" s="3"/>
      <c r="U81" s="3"/>
      <c r="V81" s="3"/>
      <c r="W81" s="3"/>
      <c r="X81" s="3"/>
      <c r="Y81" s="3"/>
      <c r="Z81" s="3"/>
    </row>
    <row r="82" ht="12.75" customHeight="1">
      <c r="A82" s="4" t="s">
        <v>61</v>
      </c>
      <c r="B82" s="117" t="s">
        <v>19</v>
      </c>
      <c r="C82" s="11" t="s">
        <v>3</v>
      </c>
      <c r="D82" s="17">
        <v>495232.0</v>
      </c>
      <c r="E82" s="118"/>
      <c r="F82" s="8">
        <v>374950.0</v>
      </c>
      <c r="G82" s="15">
        <v>46078.0</v>
      </c>
      <c r="H82" s="11" t="s">
        <v>21</v>
      </c>
      <c r="I82" s="5"/>
      <c r="J82" s="47" t="s">
        <v>15</v>
      </c>
      <c r="K82" s="12">
        <v>374950.0</v>
      </c>
      <c r="L82" s="27" t="b">
        <f t="shared" si="1"/>
        <v>1</v>
      </c>
      <c r="M82" s="3"/>
      <c r="N82" s="3"/>
      <c r="O82" s="3"/>
      <c r="P82" s="3"/>
      <c r="Q82" s="3"/>
      <c r="R82" s="3"/>
      <c r="S82" s="3"/>
      <c r="T82" s="3"/>
      <c r="U82" s="3"/>
      <c r="V82" s="3"/>
      <c r="W82" s="3"/>
      <c r="X82" s="3"/>
      <c r="Y82" s="3"/>
      <c r="Z82" s="3"/>
    </row>
    <row r="83" ht="12.75" customHeight="1">
      <c r="A83" s="37" t="s">
        <v>188</v>
      </c>
      <c r="B83" s="113" t="s">
        <v>189</v>
      </c>
      <c r="C83" s="7"/>
      <c r="D83" s="7"/>
      <c r="E83" s="115"/>
      <c r="F83" s="8">
        <v>360861.0</v>
      </c>
      <c r="G83" s="15">
        <v>46072.0</v>
      </c>
      <c r="H83" s="11" t="s">
        <v>14</v>
      </c>
      <c r="I83" s="5"/>
      <c r="J83" s="47" t="s">
        <v>15</v>
      </c>
      <c r="K83" s="12">
        <v>360861.0</v>
      </c>
      <c r="L83" s="27" t="b">
        <f t="shared" si="1"/>
        <v>1</v>
      </c>
      <c r="M83" s="3"/>
      <c r="N83" s="3"/>
      <c r="O83" s="3"/>
      <c r="P83" s="3"/>
      <c r="Q83" s="3"/>
      <c r="R83" s="3"/>
      <c r="S83" s="3"/>
      <c r="T83" s="3"/>
      <c r="U83" s="3"/>
      <c r="V83" s="3"/>
      <c r="W83" s="3"/>
      <c r="X83" s="3"/>
      <c r="Y83" s="3"/>
      <c r="Z83" s="3"/>
    </row>
    <row r="84" ht="12.75" customHeight="1">
      <c r="A84" s="39" t="s">
        <v>84</v>
      </c>
      <c r="B84" s="117" t="s">
        <v>19</v>
      </c>
      <c r="C84" s="11" t="s">
        <v>3</v>
      </c>
      <c r="D84" s="40">
        <v>6705.0</v>
      </c>
      <c r="E84" s="146"/>
      <c r="F84" s="21">
        <v>323950.0</v>
      </c>
      <c r="G84" s="74">
        <v>46070.0</v>
      </c>
      <c r="H84" s="47" t="s">
        <v>14</v>
      </c>
      <c r="I84" s="18"/>
      <c r="J84" s="47" t="s">
        <v>15</v>
      </c>
      <c r="K84" s="42">
        <v>323950.0</v>
      </c>
      <c r="L84" s="27" t="b">
        <f t="shared" si="1"/>
        <v>1</v>
      </c>
      <c r="M84" s="3"/>
      <c r="N84" s="3"/>
      <c r="O84" s="3"/>
      <c r="P84" s="3"/>
      <c r="Q84" s="3"/>
      <c r="R84" s="3"/>
      <c r="S84" s="3"/>
      <c r="T84" s="3"/>
      <c r="U84" s="3"/>
      <c r="V84" s="3"/>
      <c r="W84" s="3"/>
      <c r="X84" s="3"/>
      <c r="Y84" s="3"/>
      <c r="Z84" s="3"/>
    </row>
    <row r="85" ht="12.75" customHeight="1">
      <c r="A85" s="37" t="s">
        <v>60</v>
      </c>
      <c r="B85" s="117" t="s">
        <v>19</v>
      </c>
      <c r="C85" s="11" t="s">
        <v>3</v>
      </c>
      <c r="D85" s="17">
        <v>10615.0</v>
      </c>
      <c r="E85" s="118"/>
      <c r="F85" s="8">
        <v>309477.0</v>
      </c>
      <c r="G85" s="15">
        <v>46058.0</v>
      </c>
      <c r="H85" s="11" t="s">
        <v>14</v>
      </c>
      <c r="I85" s="5"/>
      <c r="J85" s="47" t="s">
        <v>15</v>
      </c>
      <c r="K85" s="12">
        <v>309477.0</v>
      </c>
      <c r="L85" s="27" t="b">
        <f t="shared" si="1"/>
        <v>1</v>
      </c>
      <c r="M85" s="3"/>
      <c r="N85" s="3"/>
      <c r="O85" s="3"/>
      <c r="P85" s="3"/>
      <c r="Q85" s="3"/>
      <c r="R85" s="3"/>
      <c r="S85" s="3"/>
      <c r="T85" s="3"/>
      <c r="U85" s="3"/>
      <c r="V85" s="3"/>
      <c r="W85" s="3"/>
      <c r="X85" s="3"/>
      <c r="Y85" s="3"/>
      <c r="Z85" s="3"/>
    </row>
    <row r="86" ht="12.75" customHeight="1">
      <c r="A86" s="37" t="s">
        <v>190</v>
      </c>
      <c r="B86" s="117" t="s">
        <v>191</v>
      </c>
      <c r="C86" s="11" t="s">
        <v>99</v>
      </c>
      <c r="D86" s="11"/>
      <c r="E86" s="118">
        <v>311.0</v>
      </c>
      <c r="F86" s="21">
        <v>300000.0</v>
      </c>
      <c r="G86" s="15">
        <v>46056.0</v>
      </c>
      <c r="H86" s="47" t="s">
        <v>14</v>
      </c>
      <c r="I86" s="5"/>
      <c r="J86" s="47" t="s">
        <v>15</v>
      </c>
      <c r="K86" s="12">
        <v>300000.0</v>
      </c>
      <c r="L86" s="27" t="b">
        <f t="shared" si="1"/>
        <v>1</v>
      </c>
      <c r="M86" s="3"/>
      <c r="N86" s="3"/>
      <c r="O86" s="3"/>
      <c r="P86" s="3"/>
      <c r="Q86" s="3"/>
      <c r="R86" s="3"/>
      <c r="S86" s="3"/>
      <c r="T86" s="3"/>
      <c r="U86" s="3"/>
      <c r="V86" s="3"/>
      <c r="W86" s="3"/>
      <c r="X86" s="3"/>
      <c r="Y86" s="3"/>
      <c r="Z86" s="3"/>
    </row>
    <row r="87" ht="12.75" customHeight="1">
      <c r="A87" s="37" t="s">
        <v>192</v>
      </c>
      <c r="B87" s="117" t="s">
        <v>191</v>
      </c>
      <c r="C87" s="11" t="s">
        <v>99</v>
      </c>
      <c r="D87" s="11"/>
      <c r="E87" s="118">
        <v>312.0</v>
      </c>
      <c r="F87" s="21">
        <v>300000.0</v>
      </c>
      <c r="G87" s="15">
        <v>46058.0</v>
      </c>
      <c r="H87" s="47" t="s">
        <v>14</v>
      </c>
      <c r="I87" s="5"/>
      <c r="J87" s="47" t="s">
        <v>15</v>
      </c>
      <c r="K87" s="12">
        <v>300000.0</v>
      </c>
      <c r="L87" s="27" t="b">
        <f t="shared" si="1"/>
        <v>1</v>
      </c>
      <c r="M87" s="3"/>
      <c r="N87" s="3"/>
      <c r="O87" s="3"/>
      <c r="P87" s="3"/>
      <c r="Q87" s="3"/>
      <c r="R87" s="3"/>
      <c r="S87" s="3"/>
      <c r="T87" s="3"/>
      <c r="U87" s="3"/>
      <c r="V87" s="3"/>
      <c r="W87" s="3"/>
      <c r="X87" s="3"/>
      <c r="Y87" s="3"/>
      <c r="Z87" s="3"/>
    </row>
    <row r="88" ht="12.75" customHeight="1">
      <c r="A88" s="37" t="s">
        <v>192</v>
      </c>
      <c r="B88" s="139" t="s">
        <v>191</v>
      </c>
      <c r="C88" s="11" t="s">
        <v>99</v>
      </c>
      <c r="D88" s="11"/>
      <c r="E88" s="118">
        <v>313.0</v>
      </c>
      <c r="F88" s="21">
        <v>300000.0</v>
      </c>
      <c r="G88" s="74">
        <v>46066.0</v>
      </c>
      <c r="H88" s="47" t="s">
        <v>14</v>
      </c>
      <c r="I88" s="5"/>
      <c r="J88" s="47" t="s">
        <v>15</v>
      </c>
      <c r="K88" s="12">
        <v>300000.0</v>
      </c>
      <c r="L88" s="27" t="b">
        <f t="shared" si="1"/>
        <v>1</v>
      </c>
      <c r="M88" s="3"/>
      <c r="N88" s="3"/>
      <c r="O88" s="3"/>
      <c r="P88" s="3"/>
      <c r="Q88" s="3"/>
      <c r="R88" s="3"/>
      <c r="S88" s="3"/>
      <c r="T88" s="3"/>
      <c r="U88" s="3"/>
      <c r="V88" s="3"/>
      <c r="W88" s="3"/>
      <c r="X88" s="3"/>
      <c r="Y88" s="3"/>
      <c r="Z88" s="3"/>
    </row>
    <row r="89" ht="12.75" customHeight="1">
      <c r="A89" s="37" t="s">
        <v>193</v>
      </c>
      <c r="B89" s="117" t="s">
        <v>191</v>
      </c>
      <c r="C89" s="11" t="s">
        <v>99</v>
      </c>
      <c r="D89" s="11"/>
      <c r="E89" s="118">
        <v>314.0</v>
      </c>
      <c r="F89" s="21">
        <v>300000.0</v>
      </c>
      <c r="G89" s="15">
        <v>46073.0</v>
      </c>
      <c r="H89" s="47" t="s">
        <v>14</v>
      </c>
      <c r="I89" s="5"/>
      <c r="J89" s="47" t="s">
        <v>15</v>
      </c>
      <c r="K89" s="12">
        <v>300000.0</v>
      </c>
      <c r="L89" s="27" t="b">
        <f t="shared" si="1"/>
        <v>1</v>
      </c>
      <c r="M89" s="3"/>
      <c r="N89" s="3"/>
      <c r="O89" s="3"/>
      <c r="P89" s="3"/>
      <c r="Q89" s="3"/>
      <c r="R89" s="3"/>
      <c r="S89" s="3"/>
      <c r="T89" s="3"/>
      <c r="U89" s="3"/>
      <c r="V89" s="3"/>
      <c r="W89" s="3"/>
      <c r="X89" s="3"/>
      <c r="Y89" s="3"/>
      <c r="Z89" s="3"/>
    </row>
    <row r="90" ht="12.75" customHeight="1">
      <c r="A90" s="37" t="s">
        <v>193</v>
      </c>
      <c r="B90" s="117" t="s">
        <v>191</v>
      </c>
      <c r="C90" s="11" t="s">
        <v>99</v>
      </c>
      <c r="D90" s="11"/>
      <c r="E90" s="118">
        <v>315.0</v>
      </c>
      <c r="F90" s="21">
        <v>300000.0</v>
      </c>
      <c r="G90" s="15">
        <v>46078.0</v>
      </c>
      <c r="H90" s="47" t="s">
        <v>14</v>
      </c>
      <c r="I90" s="5"/>
      <c r="J90" s="47" t="s">
        <v>15</v>
      </c>
      <c r="K90" s="12">
        <v>300000.0</v>
      </c>
      <c r="L90" s="27" t="b">
        <f t="shared" si="1"/>
        <v>1</v>
      </c>
      <c r="M90" s="3"/>
      <c r="N90" s="3"/>
      <c r="O90" s="3"/>
      <c r="P90" s="3"/>
      <c r="Q90" s="3"/>
      <c r="R90" s="3"/>
      <c r="S90" s="3"/>
      <c r="T90" s="3"/>
      <c r="U90" s="3"/>
      <c r="V90" s="3"/>
      <c r="W90" s="3"/>
      <c r="X90" s="3"/>
      <c r="Y90" s="3"/>
      <c r="Z90" s="3"/>
    </row>
    <row r="91" ht="12.75" customHeight="1">
      <c r="A91" s="4" t="s">
        <v>194</v>
      </c>
      <c r="B91" s="147"/>
      <c r="C91" s="50"/>
      <c r="D91" s="50"/>
      <c r="E91" s="151"/>
      <c r="F91" s="21">
        <v>297000.0</v>
      </c>
      <c r="G91" s="15">
        <v>46056.0</v>
      </c>
      <c r="H91" s="47" t="s">
        <v>21</v>
      </c>
      <c r="I91" s="5" t="s">
        <v>178</v>
      </c>
      <c r="J91" s="47" t="s">
        <v>15</v>
      </c>
      <c r="K91" s="12">
        <v>297000.0</v>
      </c>
      <c r="L91" s="27" t="b">
        <f t="shared" si="1"/>
        <v>1</v>
      </c>
      <c r="M91" s="3"/>
      <c r="N91" s="3"/>
      <c r="O91" s="3"/>
      <c r="P91" s="3"/>
      <c r="Q91" s="3"/>
      <c r="R91" s="3"/>
      <c r="S91" s="3"/>
      <c r="T91" s="3"/>
      <c r="U91" s="3"/>
      <c r="V91" s="3"/>
      <c r="W91" s="3"/>
      <c r="X91" s="3"/>
      <c r="Y91" s="3"/>
      <c r="Z91" s="3"/>
    </row>
    <row r="92" ht="12.75" customHeight="1">
      <c r="A92" s="152" t="s">
        <v>195</v>
      </c>
      <c r="B92" s="117" t="s">
        <v>19</v>
      </c>
      <c r="C92" s="11" t="s">
        <v>3</v>
      </c>
      <c r="D92" s="40">
        <v>5821903.0</v>
      </c>
      <c r="E92" s="150"/>
      <c r="F92" s="21">
        <v>295980.0</v>
      </c>
      <c r="G92" s="74">
        <v>46073.0</v>
      </c>
      <c r="H92" s="47" t="s">
        <v>21</v>
      </c>
      <c r="I92" s="18"/>
      <c r="J92" s="47" t="s">
        <v>15</v>
      </c>
      <c r="K92" s="42">
        <v>295980.0</v>
      </c>
      <c r="L92" s="27" t="b">
        <f t="shared" si="1"/>
        <v>1</v>
      </c>
      <c r="M92" s="3"/>
      <c r="N92" s="3"/>
      <c r="O92" s="3"/>
      <c r="P92" s="3"/>
      <c r="Q92" s="3"/>
      <c r="R92" s="3"/>
      <c r="S92" s="3"/>
      <c r="T92" s="3"/>
      <c r="U92" s="3"/>
      <c r="V92" s="3"/>
      <c r="W92" s="3"/>
      <c r="X92" s="3"/>
      <c r="Y92" s="3"/>
      <c r="Z92" s="3"/>
    </row>
    <row r="93" ht="12.75" customHeight="1">
      <c r="A93" s="4" t="s">
        <v>196</v>
      </c>
      <c r="B93" s="139" t="s">
        <v>19</v>
      </c>
      <c r="C93" s="11" t="s">
        <v>3</v>
      </c>
      <c r="D93" s="17">
        <v>3573121.0</v>
      </c>
      <c r="E93" s="118"/>
      <c r="F93" s="21">
        <v>294980.0</v>
      </c>
      <c r="G93" s="15">
        <v>46078.0</v>
      </c>
      <c r="H93" s="47" t="s">
        <v>21</v>
      </c>
      <c r="I93" s="5"/>
      <c r="J93" s="47" t="s">
        <v>15</v>
      </c>
      <c r="K93" s="12">
        <v>294980.0</v>
      </c>
      <c r="L93" s="27" t="b">
        <f t="shared" si="1"/>
        <v>1</v>
      </c>
      <c r="M93" s="3"/>
      <c r="N93" s="3"/>
      <c r="O93" s="3"/>
      <c r="P93" s="3"/>
      <c r="Q93" s="3"/>
      <c r="R93" s="3"/>
      <c r="S93" s="3"/>
      <c r="T93" s="3"/>
      <c r="U93" s="3"/>
      <c r="V93" s="3"/>
      <c r="W93" s="3"/>
      <c r="X93" s="3"/>
      <c r="Y93" s="3"/>
      <c r="Z93" s="3"/>
    </row>
    <row r="94" ht="12.75" customHeight="1">
      <c r="A94" s="37" t="s">
        <v>43</v>
      </c>
      <c r="B94" s="139" t="s">
        <v>19</v>
      </c>
      <c r="C94" s="47" t="s">
        <v>3</v>
      </c>
      <c r="D94" s="40">
        <v>457.0</v>
      </c>
      <c r="E94" s="146"/>
      <c r="F94" s="21">
        <v>288640.0</v>
      </c>
      <c r="G94" s="15">
        <v>46058.0</v>
      </c>
      <c r="H94" s="47" t="s">
        <v>14</v>
      </c>
      <c r="I94" s="5"/>
      <c r="J94" s="47" t="s">
        <v>15</v>
      </c>
      <c r="K94" s="12">
        <v>288640.0</v>
      </c>
      <c r="L94" s="27" t="b">
        <f t="shared" si="1"/>
        <v>1</v>
      </c>
      <c r="M94" s="3"/>
      <c r="N94" s="3"/>
      <c r="O94" s="3"/>
      <c r="P94" s="3"/>
      <c r="Q94" s="3"/>
      <c r="R94" s="3"/>
      <c r="S94" s="3"/>
      <c r="T94" s="3"/>
      <c r="U94" s="3"/>
      <c r="V94" s="3"/>
      <c r="W94" s="3"/>
      <c r="X94" s="3"/>
      <c r="Y94" s="3"/>
      <c r="Z94" s="3"/>
    </row>
    <row r="95" ht="12.75" customHeight="1">
      <c r="A95" s="98" t="s">
        <v>197</v>
      </c>
      <c r="B95" s="147" t="s">
        <v>19</v>
      </c>
      <c r="C95" s="50"/>
      <c r="D95" s="50"/>
      <c r="E95" s="151"/>
      <c r="F95" s="76">
        <v>287980.0</v>
      </c>
      <c r="G95" s="15">
        <v>46076.0</v>
      </c>
      <c r="H95" s="47" t="s">
        <v>14</v>
      </c>
      <c r="I95" s="5"/>
      <c r="J95" s="47" t="s">
        <v>15</v>
      </c>
      <c r="K95" s="12">
        <v>287980.0</v>
      </c>
      <c r="L95" s="27" t="b">
        <f t="shared" si="1"/>
        <v>1</v>
      </c>
      <c r="M95" s="3"/>
      <c r="N95" s="3"/>
      <c r="O95" s="3"/>
      <c r="P95" s="3"/>
      <c r="Q95" s="3"/>
      <c r="R95" s="3"/>
      <c r="S95" s="3"/>
      <c r="T95" s="3"/>
      <c r="U95" s="3"/>
      <c r="V95" s="3"/>
      <c r="W95" s="3"/>
      <c r="X95" s="3"/>
      <c r="Y95" s="3"/>
      <c r="Z95" s="3"/>
    </row>
    <row r="96" ht="12.75" customHeight="1">
      <c r="A96" s="4" t="s">
        <v>198</v>
      </c>
      <c r="B96" s="129" t="s">
        <v>19</v>
      </c>
      <c r="C96" s="31" t="s">
        <v>3</v>
      </c>
      <c r="D96" s="153">
        <v>2272705.0</v>
      </c>
      <c r="E96" s="154"/>
      <c r="F96" s="21">
        <v>273430.0</v>
      </c>
      <c r="G96" s="15">
        <v>46078.0</v>
      </c>
      <c r="H96" s="47" t="s">
        <v>21</v>
      </c>
      <c r="I96" s="5"/>
      <c r="J96" s="47" t="s">
        <v>15</v>
      </c>
      <c r="K96" s="12">
        <v>273430.0</v>
      </c>
      <c r="L96" s="27" t="b">
        <f t="shared" si="1"/>
        <v>1</v>
      </c>
      <c r="M96" s="3"/>
      <c r="N96" s="3"/>
      <c r="O96" s="3"/>
      <c r="P96" s="3"/>
      <c r="Q96" s="3"/>
      <c r="R96" s="3"/>
      <c r="S96" s="3"/>
      <c r="T96" s="3"/>
      <c r="U96" s="3"/>
      <c r="V96" s="3"/>
      <c r="W96" s="3"/>
      <c r="X96" s="3"/>
      <c r="Y96" s="3"/>
      <c r="Z96" s="3"/>
    </row>
    <row r="97" ht="12.75" customHeight="1">
      <c r="A97" s="4" t="s">
        <v>52</v>
      </c>
      <c r="B97" s="117" t="s">
        <v>199</v>
      </c>
      <c r="C97" s="11" t="s">
        <v>3</v>
      </c>
      <c r="D97" s="17">
        <v>421261.0</v>
      </c>
      <c r="E97" s="118"/>
      <c r="F97" s="21">
        <v>266980.0</v>
      </c>
      <c r="G97" s="15">
        <v>46072.0</v>
      </c>
      <c r="H97" s="41" t="s">
        <v>21</v>
      </c>
      <c r="I97" s="5"/>
      <c r="J97" s="47" t="s">
        <v>15</v>
      </c>
      <c r="K97" s="12">
        <v>266980.0</v>
      </c>
      <c r="L97" s="27" t="b">
        <f t="shared" si="1"/>
        <v>1</v>
      </c>
      <c r="M97" s="3"/>
      <c r="N97" s="3"/>
      <c r="O97" s="3"/>
      <c r="P97" s="3"/>
      <c r="Q97" s="3"/>
      <c r="R97" s="3"/>
      <c r="S97" s="3"/>
      <c r="T97" s="3"/>
      <c r="U97" s="3"/>
      <c r="V97" s="3"/>
      <c r="W97" s="3"/>
      <c r="X97" s="3"/>
      <c r="Y97" s="3"/>
      <c r="Z97" s="3"/>
    </row>
    <row r="98" ht="12.75" customHeight="1">
      <c r="A98" s="4" t="s">
        <v>200</v>
      </c>
      <c r="B98" s="155" t="s">
        <v>201</v>
      </c>
      <c r="C98" s="50"/>
      <c r="D98" s="50"/>
      <c r="E98" s="151"/>
      <c r="F98" s="21">
        <v>262594.0</v>
      </c>
      <c r="G98" s="15">
        <v>46079.0</v>
      </c>
      <c r="H98" s="41" t="s">
        <v>21</v>
      </c>
      <c r="I98" s="5" t="s">
        <v>202</v>
      </c>
      <c r="J98" s="11" t="s">
        <v>15</v>
      </c>
      <c r="K98" s="12">
        <v>262594.0</v>
      </c>
      <c r="L98" s="27" t="b">
        <f t="shared" si="1"/>
        <v>1</v>
      </c>
      <c r="M98" s="3"/>
      <c r="N98" s="3"/>
      <c r="O98" s="3"/>
      <c r="P98" s="3"/>
      <c r="Q98" s="3"/>
      <c r="R98" s="3"/>
      <c r="S98" s="3"/>
      <c r="T98" s="3"/>
      <c r="U98" s="3"/>
      <c r="V98" s="3"/>
      <c r="W98" s="3"/>
      <c r="X98" s="3"/>
      <c r="Y98" s="3"/>
      <c r="Z98" s="3"/>
    </row>
    <row r="99" ht="12.75" customHeight="1">
      <c r="A99" s="4" t="s">
        <v>52</v>
      </c>
      <c r="B99" s="139"/>
      <c r="C99" s="11" t="s">
        <v>3</v>
      </c>
      <c r="D99" s="17">
        <v>5554099.0</v>
      </c>
      <c r="E99" s="118"/>
      <c r="F99" s="21">
        <v>253940.0</v>
      </c>
      <c r="G99" s="15">
        <v>46077.0</v>
      </c>
      <c r="H99" s="41" t="s">
        <v>21</v>
      </c>
      <c r="I99" s="5"/>
      <c r="J99" s="11" t="s">
        <v>15</v>
      </c>
      <c r="K99" s="12">
        <v>253940.0</v>
      </c>
      <c r="L99" s="27" t="b">
        <f t="shared" si="1"/>
        <v>1</v>
      </c>
      <c r="M99" s="3"/>
      <c r="N99" s="3"/>
      <c r="O99" s="3"/>
      <c r="P99" s="3"/>
      <c r="Q99" s="3"/>
      <c r="R99" s="3"/>
      <c r="S99" s="3"/>
      <c r="T99" s="3"/>
      <c r="U99" s="3"/>
      <c r="V99" s="3"/>
      <c r="W99" s="3"/>
      <c r="X99" s="3"/>
      <c r="Y99" s="3"/>
      <c r="Z99" s="3"/>
    </row>
    <row r="100" ht="12.75" customHeight="1">
      <c r="A100" s="37" t="s">
        <v>71</v>
      </c>
      <c r="B100" s="139" t="s">
        <v>19</v>
      </c>
      <c r="C100" s="11" t="s">
        <v>3</v>
      </c>
      <c r="D100" s="17">
        <v>892578.0</v>
      </c>
      <c r="E100" s="118"/>
      <c r="F100" s="21">
        <v>250994.0</v>
      </c>
      <c r="G100" s="15">
        <v>46058.0</v>
      </c>
      <c r="H100" s="41" t="s">
        <v>14</v>
      </c>
      <c r="I100" s="5"/>
      <c r="J100" s="11" t="s">
        <v>15</v>
      </c>
      <c r="K100" s="12">
        <v>250994.0</v>
      </c>
      <c r="L100" s="27" t="b">
        <f t="shared" si="1"/>
        <v>1</v>
      </c>
      <c r="M100" s="3"/>
      <c r="N100" s="3"/>
      <c r="O100" s="3"/>
      <c r="P100" s="3"/>
      <c r="Q100" s="3"/>
      <c r="R100" s="3"/>
      <c r="S100" s="3"/>
      <c r="T100" s="3"/>
      <c r="U100" s="3"/>
      <c r="V100" s="3"/>
      <c r="W100" s="3"/>
      <c r="X100" s="3"/>
      <c r="Y100" s="3"/>
      <c r="Z100" s="3"/>
    </row>
    <row r="101" ht="12.75" customHeight="1">
      <c r="A101" s="37" t="s">
        <v>84</v>
      </c>
      <c r="B101" s="139" t="s">
        <v>19</v>
      </c>
      <c r="C101" s="11" t="s">
        <v>3</v>
      </c>
      <c r="D101" s="17">
        <v>6691.0</v>
      </c>
      <c r="E101" s="118"/>
      <c r="F101" s="21">
        <v>235923.0</v>
      </c>
      <c r="G101" s="15">
        <v>46070.0</v>
      </c>
      <c r="H101" s="41" t="s">
        <v>14</v>
      </c>
      <c r="I101" s="5"/>
      <c r="J101" s="11" t="s">
        <v>15</v>
      </c>
      <c r="K101" s="12">
        <v>235923.0</v>
      </c>
      <c r="L101" s="27" t="b">
        <f t="shared" si="1"/>
        <v>1</v>
      </c>
      <c r="M101" s="3"/>
      <c r="N101" s="3"/>
      <c r="O101" s="3"/>
      <c r="P101" s="3"/>
      <c r="Q101" s="3"/>
      <c r="R101" s="3"/>
      <c r="S101" s="3"/>
      <c r="T101" s="3"/>
      <c r="U101" s="3"/>
      <c r="V101" s="3"/>
      <c r="W101" s="3"/>
      <c r="X101" s="3"/>
      <c r="Y101" s="3"/>
      <c r="Z101" s="3"/>
    </row>
    <row r="102" ht="12.75" customHeight="1">
      <c r="A102" s="4" t="s">
        <v>203</v>
      </c>
      <c r="B102" s="139" t="s">
        <v>204</v>
      </c>
      <c r="C102" s="11" t="s">
        <v>3</v>
      </c>
      <c r="D102" s="17" t="s">
        <v>205</v>
      </c>
      <c r="E102" s="118"/>
      <c r="F102" s="21">
        <v>227950.0</v>
      </c>
      <c r="G102" s="15">
        <v>46066.0</v>
      </c>
      <c r="H102" s="41" t="s">
        <v>21</v>
      </c>
      <c r="I102" s="5"/>
      <c r="J102" s="11" t="s">
        <v>15</v>
      </c>
      <c r="K102" s="12">
        <v>227950.0</v>
      </c>
      <c r="L102" s="27" t="b">
        <f t="shared" si="1"/>
        <v>1</v>
      </c>
      <c r="M102" s="3"/>
      <c r="N102" s="3"/>
      <c r="O102" s="3"/>
      <c r="P102" s="3"/>
      <c r="Q102" s="3"/>
      <c r="R102" s="3"/>
      <c r="S102" s="3"/>
      <c r="T102" s="3"/>
      <c r="U102" s="3"/>
      <c r="V102" s="3"/>
      <c r="W102" s="3"/>
      <c r="X102" s="3"/>
      <c r="Y102" s="3"/>
      <c r="Z102" s="3"/>
    </row>
    <row r="103" ht="12.75" customHeight="1">
      <c r="A103" s="37" t="s">
        <v>206</v>
      </c>
      <c r="B103" s="119" t="s">
        <v>207</v>
      </c>
      <c r="C103" s="7"/>
      <c r="D103" s="7"/>
      <c r="E103" s="115"/>
      <c r="F103" s="21">
        <v>221906.0</v>
      </c>
      <c r="G103" s="15">
        <v>46056.0</v>
      </c>
      <c r="H103" s="41" t="s">
        <v>14</v>
      </c>
      <c r="I103" s="5"/>
      <c r="J103" s="11" t="s">
        <v>15</v>
      </c>
      <c r="K103" s="12">
        <v>221906.0</v>
      </c>
      <c r="L103" s="27" t="b">
        <f t="shared" si="1"/>
        <v>1</v>
      </c>
      <c r="M103" s="3"/>
      <c r="N103" s="3"/>
      <c r="O103" s="3"/>
      <c r="P103" s="3"/>
      <c r="Q103" s="3"/>
      <c r="R103" s="3"/>
      <c r="S103" s="3"/>
      <c r="T103" s="3"/>
      <c r="U103" s="3"/>
      <c r="V103" s="3"/>
      <c r="W103" s="3"/>
      <c r="X103" s="3"/>
      <c r="Y103" s="3"/>
      <c r="Z103" s="3"/>
    </row>
    <row r="104" ht="12.75" customHeight="1">
      <c r="A104" s="37" t="s">
        <v>208</v>
      </c>
      <c r="B104" s="139" t="s">
        <v>99</v>
      </c>
      <c r="C104" s="11" t="s">
        <v>99</v>
      </c>
      <c r="D104" s="11"/>
      <c r="E104" s="118">
        <v>14.0</v>
      </c>
      <c r="F104" s="21">
        <v>220000.0</v>
      </c>
      <c r="G104" s="15">
        <v>46058.0</v>
      </c>
      <c r="H104" s="41" t="s">
        <v>14</v>
      </c>
      <c r="I104" s="5"/>
      <c r="J104" s="11" t="s">
        <v>15</v>
      </c>
      <c r="K104" s="12">
        <v>220000.0</v>
      </c>
      <c r="L104" s="27" t="b">
        <f t="shared" si="1"/>
        <v>1</v>
      </c>
      <c r="M104" s="3"/>
      <c r="N104" s="3"/>
      <c r="O104" s="3"/>
      <c r="P104" s="3"/>
      <c r="Q104" s="3"/>
      <c r="R104" s="3"/>
      <c r="S104" s="3"/>
      <c r="T104" s="3"/>
      <c r="U104" s="3"/>
      <c r="V104" s="3"/>
      <c r="W104" s="3"/>
      <c r="X104" s="3"/>
      <c r="Y104" s="3"/>
      <c r="Z104" s="3"/>
    </row>
    <row r="105" ht="12.75" customHeight="1">
      <c r="A105" s="4" t="s">
        <v>58</v>
      </c>
      <c r="B105" s="139" t="s">
        <v>19</v>
      </c>
      <c r="C105" s="11" t="s">
        <v>3</v>
      </c>
      <c r="D105" s="17">
        <v>5554611.0</v>
      </c>
      <c r="E105" s="118"/>
      <c r="F105" s="21">
        <v>219980.0</v>
      </c>
      <c r="G105" s="15">
        <v>46078.0</v>
      </c>
      <c r="H105" s="41" t="s">
        <v>21</v>
      </c>
      <c r="I105" s="5"/>
      <c r="J105" s="11" t="s">
        <v>15</v>
      </c>
      <c r="K105" s="12">
        <v>219980.0</v>
      </c>
      <c r="L105" s="27" t="b">
        <f t="shared" si="1"/>
        <v>1</v>
      </c>
      <c r="M105" s="3"/>
      <c r="N105" s="3"/>
      <c r="O105" s="3"/>
      <c r="P105" s="3"/>
      <c r="Q105" s="3"/>
      <c r="R105" s="3"/>
      <c r="S105" s="3"/>
      <c r="T105" s="3"/>
      <c r="U105" s="3"/>
      <c r="V105" s="3"/>
      <c r="W105" s="3"/>
      <c r="X105" s="3"/>
      <c r="Y105" s="3"/>
      <c r="Z105" s="3"/>
    </row>
    <row r="106" ht="12.75" customHeight="1">
      <c r="A106" s="4" t="s">
        <v>209</v>
      </c>
      <c r="B106" s="139" t="s">
        <v>99</v>
      </c>
      <c r="C106" s="11" t="s">
        <v>137</v>
      </c>
      <c r="D106" s="11"/>
      <c r="E106" s="118">
        <v>1849.0</v>
      </c>
      <c r="F106" s="21">
        <v>219434.0</v>
      </c>
      <c r="G106" s="15">
        <v>46059.0</v>
      </c>
      <c r="H106" s="41" t="s">
        <v>126</v>
      </c>
      <c r="I106" s="5"/>
      <c r="J106" s="11" t="s">
        <v>15</v>
      </c>
      <c r="K106" s="12">
        <v>219434.0</v>
      </c>
      <c r="L106" s="27" t="b">
        <f t="shared" si="1"/>
        <v>1</v>
      </c>
      <c r="M106" s="3"/>
      <c r="N106" s="3"/>
      <c r="O106" s="3"/>
      <c r="P106" s="3"/>
      <c r="Q106" s="3"/>
      <c r="R106" s="3"/>
      <c r="S106" s="3"/>
      <c r="T106" s="3"/>
      <c r="U106" s="3"/>
      <c r="V106" s="3"/>
      <c r="W106" s="3"/>
      <c r="X106" s="3"/>
      <c r="Y106" s="3"/>
      <c r="Z106" s="3"/>
    </row>
    <row r="107" ht="12.75" customHeight="1">
      <c r="A107" s="4" t="s">
        <v>210</v>
      </c>
      <c r="B107" s="139" t="s">
        <v>19</v>
      </c>
      <c r="C107" s="11" t="s">
        <v>3</v>
      </c>
      <c r="D107" s="17">
        <v>18725.0</v>
      </c>
      <c r="E107" s="118"/>
      <c r="F107" s="21">
        <v>211960.0</v>
      </c>
      <c r="G107" s="15">
        <v>46055.0</v>
      </c>
      <c r="H107" s="41" t="s">
        <v>21</v>
      </c>
      <c r="I107" s="5" t="s">
        <v>178</v>
      </c>
      <c r="J107" s="11" t="s">
        <v>15</v>
      </c>
      <c r="K107" s="12">
        <v>211960.0</v>
      </c>
      <c r="L107" s="27" t="b">
        <f t="shared" si="1"/>
        <v>1</v>
      </c>
      <c r="M107" s="3"/>
      <c r="N107" s="3"/>
      <c r="O107" s="3"/>
      <c r="P107" s="3"/>
      <c r="Q107" s="3"/>
      <c r="R107" s="3"/>
      <c r="S107" s="3"/>
      <c r="T107" s="3"/>
      <c r="U107" s="3"/>
      <c r="V107" s="3"/>
      <c r="W107" s="3"/>
      <c r="X107" s="3"/>
      <c r="Y107" s="3"/>
      <c r="Z107" s="3"/>
    </row>
    <row r="108" ht="12.75" customHeight="1">
      <c r="A108" s="37" t="s">
        <v>211</v>
      </c>
      <c r="B108" s="139" t="s">
        <v>19</v>
      </c>
      <c r="C108" s="11" t="s">
        <v>3</v>
      </c>
      <c r="D108" s="17">
        <v>792.0</v>
      </c>
      <c r="E108" s="118"/>
      <c r="F108" s="21">
        <v>200000.0</v>
      </c>
      <c r="G108" s="15">
        <v>46056.0</v>
      </c>
      <c r="H108" s="41" t="s">
        <v>14</v>
      </c>
      <c r="I108" s="5"/>
      <c r="J108" s="11" t="s">
        <v>15</v>
      </c>
      <c r="K108" s="12">
        <v>200000.0</v>
      </c>
      <c r="L108" s="27" t="b">
        <f t="shared" si="1"/>
        <v>1</v>
      </c>
      <c r="M108" s="3"/>
      <c r="N108" s="3"/>
      <c r="O108" s="3"/>
      <c r="P108" s="3"/>
      <c r="Q108" s="3"/>
      <c r="R108" s="3"/>
      <c r="S108" s="3"/>
      <c r="T108" s="3"/>
      <c r="U108" s="3"/>
      <c r="V108" s="3"/>
      <c r="W108" s="3"/>
      <c r="X108" s="3"/>
      <c r="Y108" s="3"/>
      <c r="Z108" s="3"/>
    </row>
    <row r="109" ht="12.75" customHeight="1">
      <c r="A109" s="37" t="s">
        <v>60</v>
      </c>
      <c r="B109" s="139" t="s">
        <v>19</v>
      </c>
      <c r="C109" s="11" t="s">
        <v>3</v>
      </c>
      <c r="D109" s="17">
        <v>10622.0</v>
      </c>
      <c r="E109" s="118"/>
      <c r="F109" s="21">
        <v>191284.0</v>
      </c>
      <c r="G109" s="15">
        <v>46058.0</v>
      </c>
      <c r="H109" s="41" t="s">
        <v>14</v>
      </c>
      <c r="I109" s="5"/>
      <c r="J109" s="11" t="s">
        <v>15</v>
      </c>
      <c r="K109" s="12">
        <v>191284.0</v>
      </c>
      <c r="L109" s="27" t="b">
        <f t="shared" si="1"/>
        <v>1</v>
      </c>
      <c r="M109" s="3"/>
      <c r="N109" s="3"/>
      <c r="O109" s="3"/>
      <c r="P109" s="3"/>
      <c r="Q109" s="3"/>
      <c r="R109" s="3"/>
      <c r="S109" s="3"/>
      <c r="T109" s="3"/>
      <c r="U109" s="3"/>
      <c r="V109" s="3"/>
      <c r="W109" s="3"/>
      <c r="X109" s="3"/>
      <c r="Y109" s="3"/>
      <c r="Z109" s="3"/>
    </row>
    <row r="110" ht="12.75" customHeight="1">
      <c r="A110" s="37" t="s">
        <v>43</v>
      </c>
      <c r="B110" s="139" t="s">
        <v>19</v>
      </c>
      <c r="C110" s="11" t="s">
        <v>3</v>
      </c>
      <c r="D110" s="17">
        <v>458.0</v>
      </c>
      <c r="E110" s="118"/>
      <c r="F110" s="21">
        <v>187461.0</v>
      </c>
      <c r="G110" s="15">
        <v>46058.0</v>
      </c>
      <c r="H110" s="41" t="s">
        <v>14</v>
      </c>
      <c r="I110" s="5"/>
      <c r="J110" s="11" t="s">
        <v>15</v>
      </c>
      <c r="K110" s="12">
        <v>187461.0</v>
      </c>
      <c r="L110" s="27" t="b">
        <f t="shared" si="1"/>
        <v>1</v>
      </c>
      <c r="M110" s="3"/>
      <c r="N110" s="3"/>
      <c r="O110" s="3"/>
      <c r="P110" s="3"/>
      <c r="Q110" s="3"/>
      <c r="R110" s="3"/>
      <c r="S110" s="3"/>
      <c r="T110" s="3"/>
      <c r="U110" s="3"/>
      <c r="V110" s="3"/>
      <c r="W110" s="3"/>
      <c r="X110" s="3"/>
      <c r="Y110" s="3"/>
      <c r="Z110" s="3"/>
    </row>
    <row r="111" ht="12.75" customHeight="1">
      <c r="A111" s="37" t="s">
        <v>101</v>
      </c>
      <c r="B111" s="139" t="s">
        <v>19</v>
      </c>
      <c r="C111" s="11" t="s">
        <v>3</v>
      </c>
      <c r="D111" s="17">
        <v>17945.0</v>
      </c>
      <c r="E111" s="118"/>
      <c r="F111" s="21">
        <v>179250.0</v>
      </c>
      <c r="G111" s="15">
        <v>46058.0</v>
      </c>
      <c r="H111" s="41" t="s">
        <v>14</v>
      </c>
      <c r="I111" s="5"/>
      <c r="J111" s="11" t="s">
        <v>15</v>
      </c>
      <c r="K111" s="12">
        <v>179250.0</v>
      </c>
      <c r="L111" s="27" t="b">
        <f t="shared" si="1"/>
        <v>1</v>
      </c>
      <c r="M111" s="3"/>
      <c r="N111" s="3"/>
      <c r="O111" s="3"/>
      <c r="P111" s="3"/>
      <c r="Q111" s="3"/>
      <c r="R111" s="3"/>
      <c r="S111" s="3"/>
      <c r="T111" s="3"/>
      <c r="U111" s="3"/>
      <c r="V111" s="3"/>
      <c r="W111" s="3"/>
      <c r="X111" s="3"/>
      <c r="Y111" s="3"/>
      <c r="Z111" s="3"/>
    </row>
    <row r="112" ht="12.75" customHeight="1">
      <c r="A112" s="37" t="s">
        <v>212</v>
      </c>
      <c r="B112" s="139"/>
      <c r="C112" s="11" t="s">
        <v>3</v>
      </c>
      <c r="D112" s="17">
        <v>77533.0</v>
      </c>
      <c r="E112" s="118"/>
      <c r="F112" s="21">
        <v>178500.0</v>
      </c>
      <c r="G112" s="15">
        <v>46056.0</v>
      </c>
      <c r="H112" s="41" t="s">
        <v>14</v>
      </c>
      <c r="I112" s="5"/>
      <c r="J112" s="11" t="s">
        <v>15</v>
      </c>
      <c r="K112" s="12">
        <v>178500.0</v>
      </c>
      <c r="L112" s="27" t="b">
        <f t="shared" si="1"/>
        <v>1</v>
      </c>
      <c r="M112" s="3"/>
      <c r="N112" s="3"/>
      <c r="O112" s="3"/>
      <c r="P112" s="3"/>
      <c r="Q112" s="3"/>
      <c r="R112" s="3"/>
      <c r="S112" s="3"/>
      <c r="T112" s="3"/>
      <c r="U112" s="3"/>
      <c r="V112" s="3"/>
      <c r="W112" s="3"/>
      <c r="X112" s="3"/>
      <c r="Y112" s="3"/>
      <c r="Z112" s="3"/>
    </row>
    <row r="113" ht="12.75" customHeight="1">
      <c r="A113" s="37" t="s">
        <v>84</v>
      </c>
      <c r="B113" s="139" t="s">
        <v>19</v>
      </c>
      <c r="C113" s="11" t="s">
        <v>3</v>
      </c>
      <c r="D113" s="17">
        <v>6702.0</v>
      </c>
      <c r="E113" s="118"/>
      <c r="F113" s="21">
        <v>175991.0</v>
      </c>
      <c r="G113" s="15">
        <v>46070.0</v>
      </c>
      <c r="H113" s="41" t="s">
        <v>14</v>
      </c>
      <c r="I113" s="5"/>
      <c r="J113" s="11" t="s">
        <v>15</v>
      </c>
      <c r="K113" s="12">
        <v>175991.0</v>
      </c>
      <c r="L113" s="27" t="b">
        <f t="shared" si="1"/>
        <v>1</v>
      </c>
      <c r="M113" s="3"/>
      <c r="N113" s="3"/>
      <c r="O113" s="3"/>
      <c r="P113" s="3"/>
      <c r="Q113" s="3"/>
      <c r="R113" s="3"/>
      <c r="S113" s="3"/>
      <c r="T113" s="3"/>
      <c r="U113" s="3"/>
      <c r="V113" s="3"/>
      <c r="W113" s="3"/>
      <c r="X113" s="3"/>
      <c r="Y113" s="3"/>
      <c r="Z113" s="3"/>
    </row>
    <row r="114" ht="12.75" customHeight="1">
      <c r="A114" s="4" t="s">
        <v>52</v>
      </c>
      <c r="B114" s="139" t="s">
        <v>213</v>
      </c>
      <c r="C114" s="11" t="s">
        <v>3</v>
      </c>
      <c r="D114" s="17">
        <v>1.4527217E8</v>
      </c>
      <c r="E114" s="118"/>
      <c r="F114" s="21">
        <v>175980.0</v>
      </c>
      <c r="G114" s="15">
        <v>46059.0</v>
      </c>
      <c r="H114" s="41" t="s">
        <v>21</v>
      </c>
      <c r="I114" s="5"/>
      <c r="J114" s="11" t="s">
        <v>15</v>
      </c>
      <c r="K114" s="12">
        <v>175980.0</v>
      </c>
      <c r="L114" s="27" t="b">
        <f t="shared" si="1"/>
        <v>1</v>
      </c>
      <c r="M114" s="3"/>
      <c r="N114" s="3"/>
      <c r="O114" s="3"/>
      <c r="P114" s="3"/>
      <c r="Q114" s="3"/>
      <c r="R114" s="3"/>
      <c r="S114" s="3"/>
      <c r="T114" s="3"/>
      <c r="U114" s="3"/>
      <c r="V114" s="3"/>
      <c r="W114" s="3"/>
      <c r="X114" s="3"/>
      <c r="Y114" s="3"/>
      <c r="Z114" s="3"/>
    </row>
    <row r="115" ht="12.75" customHeight="1">
      <c r="A115" s="4" t="s">
        <v>52</v>
      </c>
      <c r="B115" s="139" t="s">
        <v>19</v>
      </c>
      <c r="C115" s="11" t="s">
        <v>3</v>
      </c>
      <c r="D115" s="156">
        <v>63662.0</v>
      </c>
      <c r="E115" s="118"/>
      <c r="F115" s="21">
        <v>162890.0</v>
      </c>
      <c r="G115" s="15">
        <v>46056.0</v>
      </c>
      <c r="H115" s="41" t="s">
        <v>21</v>
      </c>
      <c r="I115" s="5"/>
      <c r="J115" s="11" t="s">
        <v>15</v>
      </c>
      <c r="K115" s="12">
        <v>162890.0</v>
      </c>
      <c r="L115" s="27" t="b">
        <f t="shared" si="1"/>
        <v>1</v>
      </c>
      <c r="M115" s="3"/>
      <c r="N115" s="3"/>
      <c r="O115" s="3"/>
      <c r="P115" s="3"/>
      <c r="Q115" s="3"/>
      <c r="R115" s="3"/>
      <c r="S115" s="3"/>
      <c r="T115" s="3"/>
      <c r="U115" s="3"/>
      <c r="V115" s="3"/>
      <c r="W115" s="3"/>
      <c r="X115" s="3"/>
      <c r="Y115" s="3"/>
      <c r="Z115" s="3"/>
    </row>
    <row r="116" ht="12.75" customHeight="1">
      <c r="A116" s="37" t="s">
        <v>60</v>
      </c>
      <c r="B116" s="139" t="s">
        <v>19</v>
      </c>
      <c r="C116" s="11" t="s">
        <v>3</v>
      </c>
      <c r="D116" s="17">
        <v>10608.0</v>
      </c>
      <c r="E116" s="118"/>
      <c r="F116" s="21">
        <v>157992.0</v>
      </c>
      <c r="G116" s="15">
        <v>46058.0</v>
      </c>
      <c r="H116" s="41" t="s">
        <v>14</v>
      </c>
      <c r="I116" s="5"/>
      <c r="J116" s="11" t="s">
        <v>15</v>
      </c>
      <c r="K116" s="12">
        <v>157992.0</v>
      </c>
      <c r="L116" s="27" t="b">
        <f t="shared" si="1"/>
        <v>1</v>
      </c>
      <c r="M116" s="3"/>
      <c r="N116" s="3"/>
      <c r="O116" s="3"/>
      <c r="P116" s="3"/>
      <c r="Q116" s="3"/>
      <c r="R116" s="3"/>
      <c r="S116" s="3"/>
      <c r="T116" s="3"/>
      <c r="U116" s="3"/>
      <c r="V116" s="3"/>
      <c r="W116" s="3"/>
      <c r="X116" s="3"/>
      <c r="Y116" s="3"/>
      <c r="Z116" s="3"/>
    </row>
    <row r="117" ht="12.75" customHeight="1">
      <c r="A117" s="37" t="s">
        <v>60</v>
      </c>
      <c r="B117" s="139" t="s">
        <v>19</v>
      </c>
      <c r="C117" s="11" t="s">
        <v>3</v>
      </c>
      <c r="D117" s="17">
        <v>10609.0</v>
      </c>
      <c r="E117" s="118"/>
      <c r="F117" s="21">
        <v>157992.0</v>
      </c>
      <c r="G117" s="15">
        <v>46058.0</v>
      </c>
      <c r="H117" s="41" t="s">
        <v>14</v>
      </c>
      <c r="I117" s="5"/>
      <c r="J117" s="11" t="s">
        <v>15</v>
      </c>
      <c r="K117" s="12">
        <v>157992.0</v>
      </c>
      <c r="L117" s="27" t="b">
        <f t="shared" si="1"/>
        <v>1</v>
      </c>
      <c r="M117" s="3"/>
      <c r="N117" s="3"/>
      <c r="O117" s="3"/>
      <c r="P117" s="3"/>
      <c r="Q117" s="3"/>
      <c r="R117" s="3"/>
      <c r="S117" s="3"/>
      <c r="T117" s="3"/>
      <c r="U117" s="3"/>
      <c r="V117" s="3"/>
      <c r="W117" s="3"/>
      <c r="X117" s="3"/>
      <c r="Y117" s="3"/>
      <c r="Z117" s="3"/>
    </row>
    <row r="118" ht="12.75" customHeight="1">
      <c r="A118" s="37" t="s">
        <v>60</v>
      </c>
      <c r="B118" s="139" t="s">
        <v>19</v>
      </c>
      <c r="C118" s="11" t="s">
        <v>3</v>
      </c>
      <c r="D118" s="17">
        <v>10619.0</v>
      </c>
      <c r="E118" s="118"/>
      <c r="F118" s="21">
        <v>157992.0</v>
      </c>
      <c r="G118" s="15">
        <v>46058.0</v>
      </c>
      <c r="H118" s="41" t="s">
        <v>14</v>
      </c>
      <c r="I118" s="5"/>
      <c r="J118" s="11" t="s">
        <v>15</v>
      </c>
      <c r="K118" s="12">
        <v>157992.0</v>
      </c>
      <c r="L118" s="27" t="b">
        <f t="shared" si="1"/>
        <v>1</v>
      </c>
      <c r="M118" s="3"/>
      <c r="N118" s="3"/>
      <c r="O118" s="3"/>
      <c r="P118" s="3"/>
      <c r="Q118" s="3"/>
      <c r="R118" s="3"/>
      <c r="S118" s="3"/>
      <c r="T118" s="3"/>
      <c r="U118" s="3"/>
      <c r="V118" s="3"/>
      <c r="W118" s="3"/>
      <c r="X118" s="3"/>
      <c r="Y118" s="3"/>
      <c r="Z118" s="3"/>
    </row>
    <row r="119" ht="12.75" customHeight="1">
      <c r="A119" s="37" t="s">
        <v>60</v>
      </c>
      <c r="B119" s="139" t="s">
        <v>19</v>
      </c>
      <c r="C119" s="11" t="s">
        <v>3</v>
      </c>
      <c r="D119" s="17">
        <v>10618.0</v>
      </c>
      <c r="E119" s="118"/>
      <c r="F119" s="21">
        <v>157992.0</v>
      </c>
      <c r="G119" s="15">
        <v>46058.0</v>
      </c>
      <c r="H119" s="41" t="s">
        <v>14</v>
      </c>
      <c r="I119" s="5"/>
      <c r="J119" s="11" t="s">
        <v>15</v>
      </c>
      <c r="K119" s="12">
        <v>157992.0</v>
      </c>
      <c r="L119" s="27" t="b">
        <f t="shared" si="1"/>
        <v>1</v>
      </c>
      <c r="M119" s="3"/>
      <c r="N119" s="3"/>
      <c r="O119" s="3"/>
      <c r="P119" s="3"/>
      <c r="Q119" s="3"/>
      <c r="R119" s="3"/>
      <c r="S119" s="3"/>
      <c r="T119" s="3"/>
      <c r="U119" s="3"/>
      <c r="V119" s="3"/>
      <c r="W119" s="3"/>
      <c r="X119" s="3"/>
      <c r="Y119" s="3"/>
      <c r="Z119" s="3"/>
    </row>
    <row r="120" ht="12.75" customHeight="1">
      <c r="A120" s="4" t="s">
        <v>214</v>
      </c>
      <c r="B120" s="139" t="s">
        <v>19</v>
      </c>
      <c r="C120" s="11" t="s">
        <v>3</v>
      </c>
      <c r="D120" s="17">
        <v>3213.0</v>
      </c>
      <c r="E120" s="118"/>
      <c r="F120" s="21">
        <v>149990.0</v>
      </c>
      <c r="G120" s="15">
        <v>46059.0</v>
      </c>
      <c r="H120" s="41" t="s">
        <v>21</v>
      </c>
      <c r="I120" s="5"/>
      <c r="J120" s="11" t="s">
        <v>15</v>
      </c>
      <c r="K120" s="12">
        <v>149990.0</v>
      </c>
      <c r="L120" s="27" t="b">
        <f t="shared" si="1"/>
        <v>1</v>
      </c>
      <c r="M120" s="3"/>
      <c r="N120" s="3"/>
      <c r="O120" s="3"/>
      <c r="P120" s="3"/>
      <c r="Q120" s="3"/>
      <c r="R120" s="3"/>
      <c r="S120" s="3"/>
      <c r="T120" s="3"/>
      <c r="U120" s="3"/>
      <c r="V120" s="3"/>
      <c r="W120" s="3"/>
      <c r="X120" s="3"/>
      <c r="Y120" s="3"/>
      <c r="Z120" s="3"/>
    </row>
    <row r="121" ht="12.75" customHeight="1">
      <c r="A121" s="37" t="s">
        <v>48</v>
      </c>
      <c r="B121" s="139" t="s">
        <v>19</v>
      </c>
      <c r="C121" s="11" t="s">
        <v>3</v>
      </c>
      <c r="D121" s="17">
        <v>21962.0</v>
      </c>
      <c r="E121" s="118"/>
      <c r="F121" s="21">
        <v>146255.0</v>
      </c>
      <c r="G121" s="15">
        <v>46070.0</v>
      </c>
      <c r="H121" s="41" t="s">
        <v>14</v>
      </c>
      <c r="I121" s="5"/>
      <c r="J121" s="11" t="s">
        <v>15</v>
      </c>
      <c r="K121" s="12">
        <v>146255.0</v>
      </c>
      <c r="L121" s="27" t="b">
        <f t="shared" si="1"/>
        <v>1</v>
      </c>
      <c r="M121" s="3"/>
      <c r="N121" s="3"/>
      <c r="O121" s="3"/>
      <c r="P121" s="3"/>
      <c r="Q121" s="3"/>
      <c r="R121" s="3"/>
      <c r="S121" s="3"/>
      <c r="T121" s="3"/>
      <c r="U121" s="3"/>
      <c r="V121" s="3"/>
      <c r="W121" s="3"/>
      <c r="X121" s="3"/>
      <c r="Y121" s="3"/>
      <c r="Z121" s="3"/>
    </row>
    <row r="122" ht="12.75" customHeight="1">
      <c r="A122" s="37" t="s">
        <v>107</v>
      </c>
      <c r="B122" s="139" t="s">
        <v>19</v>
      </c>
      <c r="C122" s="11" t="s">
        <v>3</v>
      </c>
      <c r="D122" s="17">
        <v>27811.0</v>
      </c>
      <c r="E122" s="118"/>
      <c r="F122" s="21">
        <v>146212.0</v>
      </c>
      <c r="G122" s="15">
        <v>46058.0</v>
      </c>
      <c r="H122" s="41" t="s">
        <v>14</v>
      </c>
      <c r="I122" s="5"/>
      <c r="J122" s="11" t="s">
        <v>15</v>
      </c>
      <c r="K122" s="12">
        <v>146212.0</v>
      </c>
      <c r="L122" s="27" t="b">
        <f t="shared" si="1"/>
        <v>1</v>
      </c>
      <c r="M122" s="3"/>
      <c r="N122" s="3"/>
      <c r="O122" s="3"/>
      <c r="P122" s="3"/>
      <c r="Q122" s="3"/>
      <c r="R122" s="3"/>
      <c r="S122" s="3"/>
      <c r="T122" s="3"/>
      <c r="U122" s="3"/>
      <c r="V122" s="3"/>
      <c r="W122" s="3"/>
      <c r="X122" s="3"/>
      <c r="Y122" s="3"/>
      <c r="Z122" s="3"/>
    </row>
    <row r="123" ht="12.75" customHeight="1">
      <c r="A123" s="37" t="s">
        <v>108</v>
      </c>
      <c r="B123" s="139" t="s">
        <v>19</v>
      </c>
      <c r="C123" s="11" t="s">
        <v>3</v>
      </c>
      <c r="D123" s="17">
        <v>5683.0</v>
      </c>
      <c r="E123" s="118"/>
      <c r="F123" s="21">
        <v>144000.0</v>
      </c>
      <c r="G123" s="15">
        <v>46058.0</v>
      </c>
      <c r="H123" s="41" t="s">
        <v>14</v>
      </c>
      <c r="I123" s="5"/>
      <c r="J123" s="11" t="s">
        <v>15</v>
      </c>
      <c r="K123" s="12">
        <v>144000.0</v>
      </c>
      <c r="L123" s="27" t="b">
        <f t="shared" si="1"/>
        <v>1</v>
      </c>
      <c r="M123" s="3"/>
      <c r="N123" s="3"/>
      <c r="O123" s="3"/>
      <c r="P123" s="3"/>
      <c r="Q123" s="3"/>
      <c r="R123" s="3"/>
      <c r="S123" s="3"/>
      <c r="T123" s="3"/>
      <c r="U123" s="3"/>
      <c r="V123" s="3"/>
      <c r="W123" s="3"/>
      <c r="X123" s="3"/>
      <c r="Y123" s="3"/>
      <c r="Z123" s="3"/>
    </row>
    <row r="124" ht="12.75" customHeight="1">
      <c r="A124" s="4" t="s">
        <v>215</v>
      </c>
      <c r="B124" s="139" t="s">
        <v>19</v>
      </c>
      <c r="C124" s="11" t="s">
        <v>3</v>
      </c>
      <c r="D124" s="17">
        <v>70077.0</v>
      </c>
      <c r="E124" s="118"/>
      <c r="F124" s="21">
        <v>142410.0</v>
      </c>
      <c r="G124" s="15">
        <v>46055.0</v>
      </c>
      <c r="H124" s="41" t="s">
        <v>21</v>
      </c>
      <c r="I124" s="5"/>
      <c r="J124" s="11" t="s">
        <v>15</v>
      </c>
      <c r="K124" s="12">
        <v>142410.0</v>
      </c>
      <c r="L124" s="27" t="b">
        <f t="shared" si="1"/>
        <v>1</v>
      </c>
      <c r="M124" s="3"/>
      <c r="N124" s="3"/>
      <c r="O124" s="3"/>
      <c r="P124" s="3"/>
      <c r="Q124" s="3"/>
      <c r="R124" s="3"/>
      <c r="S124" s="3"/>
      <c r="T124" s="3"/>
      <c r="U124" s="3"/>
      <c r="V124" s="3"/>
      <c r="W124" s="3"/>
      <c r="X124" s="3"/>
      <c r="Y124" s="3"/>
      <c r="Z124" s="3"/>
    </row>
    <row r="125" ht="12.75" customHeight="1">
      <c r="A125" s="145" t="s">
        <v>216</v>
      </c>
      <c r="B125" s="139" t="s">
        <v>19</v>
      </c>
      <c r="C125" s="11" t="s">
        <v>3</v>
      </c>
      <c r="D125" s="17">
        <v>988557.0</v>
      </c>
      <c r="E125" s="118"/>
      <c r="F125" s="21">
        <v>140980.0</v>
      </c>
      <c r="G125" s="15">
        <v>46073.0</v>
      </c>
      <c r="H125" s="41" t="s">
        <v>21</v>
      </c>
      <c r="I125" s="5"/>
      <c r="J125" s="11" t="s">
        <v>15</v>
      </c>
      <c r="K125" s="12">
        <v>140980.0</v>
      </c>
      <c r="L125" s="27" t="b">
        <f t="shared" si="1"/>
        <v>1</v>
      </c>
      <c r="M125" s="3"/>
      <c r="N125" s="3"/>
      <c r="O125" s="3"/>
      <c r="P125" s="3"/>
      <c r="Q125" s="3"/>
      <c r="R125" s="3"/>
      <c r="S125" s="3"/>
      <c r="T125" s="3"/>
      <c r="U125" s="3"/>
      <c r="V125" s="3"/>
      <c r="W125" s="3"/>
      <c r="X125" s="3"/>
      <c r="Y125" s="3"/>
      <c r="Z125" s="3"/>
    </row>
    <row r="126" ht="12.75" customHeight="1">
      <c r="A126" s="37" t="s">
        <v>48</v>
      </c>
      <c r="B126" s="139" t="s">
        <v>19</v>
      </c>
      <c r="C126" s="11" t="s">
        <v>3</v>
      </c>
      <c r="D126" s="17">
        <v>21959.0</v>
      </c>
      <c r="E126" s="118"/>
      <c r="F126" s="21">
        <v>140472.0</v>
      </c>
      <c r="G126" s="15">
        <v>46070.0</v>
      </c>
      <c r="H126" s="41" t="s">
        <v>14</v>
      </c>
      <c r="I126" s="5"/>
      <c r="J126" s="11" t="s">
        <v>15</v>
      </c>
      <c r="K126" s="12">
        <v>140472.0</v>
      </c>
      <c r="L126" s="27" t="b">
        <f t="shared" si="1"/>
        <v>1</v>
      </c>
      <c r="M126" s="3"/>
      <c r="N126" s="3"/>
      <c r="O126" s="3"/>
      <c r="P126" s="3"/>
      <c r="Q126" s="3"/>
      <c r="R126" s="3"/>
      <c r="S126" s="3"/>
      <c r="T126" s="3"/>
      <c r="U126" s="3"/>
      <c r="V126" s="3"/>
      <c r="W126" s="3"/>
      <c r="X126" s="3"/>
      <c r="Y126" s="3"/>
      <c r="Z126" s="3"/>
    </row>
    <row r="127" ht="12.75" customHeight="1">
      <c r="A127" s="4" t="s">
        <v>217</v>
      </c>
      <c r="B127" s="119" t="s">
        <v>218</v>
      </c>
      <c r="C127" s="7"/>
      <c r="D127" s="7"/>
      <c r="E127" s="115"/>
      <c r="F127" s="21">
        <v>138020.0</v>
      </c>
      <c r="G127" s="15">
        <v>46070.0</v>
      </c>
      <c r="H127" s="41" t="s">
        <v>219</v>
      </c>
      <c r="I127" s="5"/>
      <c r="J127" s="11" t="s">
        <v>15</v>
      </c>
      <c r="K127" s="12">
        <v>138020.0</v>
      </c>
      <c r="L127" s="27" t="b">
        <f t="shared" si="1"/>
        <v>1</v>
      </c>
      <c r="M127" s="3"/>
      <c r="N127" s="3"/>
      <c r="O127" s="3"/>
      <c r="P127" s="3"/>
      <c r="Q127" s="3"/>
      <c r="R127" s="3"/>
      <c r="S127" s="3"/>
      <c r="T127" s="3"/>
      <c r="U127" s="3"/>
      <c r="V127" s="3"/>
      <c r="W127" s="3"/>
      <c r="X127" s="3"/>
      <c r="Y127" s="3"/>
      <c r="Z127" s="3"/>
    </row>
    <row r="128" ht="12.75" customHeight="1">
      <c r="A128" s="5" t="s">
        <v>220</v>
      </c>
      <c r="B128" s="119" t="s">
        <v>221</v>
      </c>
      <c r="C128" s="7"/>
      <c r="D128" s="7"/>
      <c r="E128" s="115"/>
      <c r="F128" s="21">
        <v>135731.0</v>
      </c>
      <c r="G128" s="15">
        <v>46058.0</v>
      </c>
      <c r="H128" s="41" t="s">
        <v>14</v>
      </c>
      <c r="I128" s="5"/>
      <c r="J128" s="11" t="s">
        <v>15</v>
      </c>
      <c r="K128" s="12">
        <v>135731.0</v>
      </c>
      <c r="L128" s="27" t="b">
        <f t="shared" si="1"/>
        <v>1</v>
      </c>
      <c r="M128" s="3"/>
      <c r="N128" s="3"/>
      <c r="O128" s="3"/>
      <c r="P128" s="3"/>
      <c r="Q128" s="3"/>
      <c r="R128" s="3"/>
      <c r="S128" s="3"/>
      <c r="T128" s="3"/>
      <c r="U128" s="3"/>
      <c r="V128" s="3"/>
      <c r="W128" s="3"/>
      <c r="X128" s="3"/>
      <c r="Y128" s="3"/>
      <c r="Z128" s="3"/>
    </row>
    <row r="129" ht="12.75" customHeight="1">
      <c r="A129" s="37" t="s">
        <v>84</v>
      </c>
      <c r="B129" s="139" t="s">
        <v>19</v>
      </c>
      <c r="C129" s="11" t="s">
        <v>3</v>
      </c>
      <c r="D129" s="17">
        <v>6650.0</v>
      </c>
      <c r="E129" s="118"/>
      <c r="F129" s="21">
        <v>131139.0</v>
      </c>
      <c r="G129" s="15">
        <v>46058.0</v>
      </c>
      <c r="H129" s="41" t="s">
        <v>14</v>
      </c>
      <c r="I129" s="5"/>
      <c r="J129" s="11" t="s">
        <v>15</v>
      </c>
      <c r="K129" s="12">
        <v>131139.0</v>
      </c>
      <c r="L129" s="13" t="b">
        <f t="shared" si="1"/>
        <v>1</v>
      </c>
      <c r="M129" s="3"/>
      <c r="N129" s="3"/>
      <c r="O129" s="3"/>
      <c r="P129" s="3"/>
      <c r="Q129" s="3"/>
      <c r="R129" s="3"/>
      <c r="S129" s="3"/>
      <c r="T129" s="3"/>
      <c r="U129" s="3"/>
      <c r="V129" s="3"/>
      <c r="W129" s="3"/>
      <c r="X129" s="3"/>
      <c r="Y129" s="3"/>
      <c r="Z129" s="3"/>
    </row>
    <row r="130" ht="12.75" customHeight="1">
      <c r="A130" s="4" t="s">
        <v>144</v>
      </c>
      <c r="B130" s="117" t="s">
        <v>19</v>
      </c>
      <c r="C130" s="11" t="s">
        <v>3</v>
      </c>
      <c r="D130" s="17">
        <v>18357.0</v>
      </c>
      <c r="E130" s="118"/>
      <c r="F130" s="8">
        <v>128990.0</v>
      </c>
      <c r="G130" s="15">
        <v>46076.0</v>
      </c>
      <c r="H130" s="126" t="s">
        <v>21</v>
      </c>
      <c r="I130" s="5"/>
      <c r="J130" s="11" t="s">
        <v>15</v>
      </c>
      <c r="K130" s="12">
        <v>128990.0</v>
      </c>
      <c r="L130" s="13" t="b">
        <f t="shared" si="1"/>
        <v>1</v>
      </c>
      <c r="M130" s="3"/>
      <c r="N130" s="3"/>
      <c r="O130" s="3"/>
      <c r="P130" s="3"/>
      <c r="Q130" s="3"/>
      <c r="R130" s="3"/>
      <c r="S130" s="3"/>
      <c r="T130" s="3"/>
      <c r="U130" s="3"/>
      <c r="V130" s="3"/>
      <c r="W130" s="3"/>
      <c r="X130" s="3"/>
      <c r="Y130" s="3"/>
      <c r="Z130" s="3"/>
    </row>
    <row r="131" ht="12.75" customHeight="1">
      <c r="A131" s="37" t="s">
        <v>222</v>
      </c>
      <c r="B131" s="117" t="s">
        <v>19</v>
      </c>
      <c r="C131" s="11" t="s">
        <v>3</v>
      </c>
      <c r="D131" s="17">
        <v>103942.0</v>
      </c>
      <c r="E131" s="118"/>
      <c r="F131" s="8">
        <v>124854.0</v>
      </c>
      <c r="G131" s="15">
        <v>46076.0</v>
      </c>
      <c r="H131" s="126" t="s">
        <v>14</v>
      </c>
      <c r="I131" s="5"/>
      <c r="J131" s="11" t="s">
        <v>15</v>
      </c>
      <c r="K131" s="12">
        <v>124854.0</v>
      </c>
      <c r="L131" s="13" t="b">
        <f t="shared" si="1"/>
        <v>1</v>
      </c>
      <c r="M131" s="3"/>
      <c r="N131" s="3"/>
      <c r="O131" s="3"/>
      <c r="P131" s="3"/>
      <c r="Q131" s="3"/>
      <c r="R131" s="3"/>
      <c r="S131" s="3"/>
      <c r="T131" s="3"/>
      <c r="U131" s="3"/>
      <c r="V131" s="3"/>
      <c r="W131" s="3"/>
      <c r="X131" s="3"/>
      <c r="Y131" s="3"/>
      <c r="Z131" s="3"/>
    </row>
    <row r="132" ht="12.75" customHeight="1">
      <c r="A132" s="37" t="s">
        <v>77</v>
      </c>
      <c r="B132" s="117" t="s">
        <v>19</v>
      </c>
      <c r="C132" s="11" t="s">
        <v>3</v>
      </c>
      <c r="D132" s="17">
        <v>633052.0</v>
      </c>
      <c r="E132" s="118"/>
      <c r="F132" s="8">
        <v>116766.0</v>
      </c>
      <c r="G132" s="15">
        <v>46058.0</v>
      </c>
      <c r="H132" s="126" t="s">
        <v>14</v>
      </c>
      <c r="I132" s="5"/>
      <c r="J132" s="11" t="s">
        <v>15</v>
      </c>
      <c r="K132" s="12">
        <v>116766.0</v>
      </c>
      <c r="L132" s="13" t="b">
        <f t="shared" si="1"/>
        <v>1</v>
      </c>
      <c r="M132" s="3"/>
      <c r="N132" s="3"/>
      <c r="O132" s="3"/>
      <c r="P132" s="3"/>
      <c r="Q132" s="3"/>
      <c r="R132" s="3"/>
      <c r="S132" s="3"/>
      <c r="T132" s="3"/>
      <c r="U132" s="3"/>
      <c r="V132" s="3"/>
      <c r="W132" s="3"/>
      <c r="X132" s="3"/>
      <c r="Y132" s="3"/>
      <c r="Z132" s="3"/>
    </row>
    <row r="133" ht="12.75" customHeight="1">
      <c r="A133" s="4" t="s">
        <v>223</v>
      </c>
      <c r="B133" s="126" t="s">
        <v>224</v>
      </c>
      <c r="C133" s="157"/>
      <c r="D133" s="157"/>
      <c r="E133" s="158"/>
      <c r="F133" s="8">
        <v>112590.0</v>
      </c>
      <c r="G133" s="15">
        <v>46056.0</v>
      </c>
      <c r="H133" s="126" t="s">
        <v>21</v>
      </c>
      <c r="I133" s="5" t="s">
        <v>225</v>
      </c>
      <c r="J133" s="11" t="s">
        <v>15</v>
      </c>
      <c r="K133" s="12">
        <v>112590.0</v>
      </c>
      <c r="L133" s="13" t="b">
        <f t="shared" si="1"/>
        <v>1</v>
      </c>
      <c r="M133" s="3"/>
      <c r="N133" s="3"/>
      <c r="O133" s="3"/>
      <c r="P133" s="3"/>
      <c r="Q133" s="3"/>
      <c r="R133" s="3"/>
      <c r="S133" s="3"/>
      <c r="T133" s="3"/>
      <c r="U133" s="3"/>
      <c r="V133" s="3"/>
      <c r="W133" s="3"/>
      <c r="X133" s="3"/>
      <c r="Y133" s="3"/>
      <c r="Z133" s="3"/>
    </row>
    <row r="134" ht="12.75" customHeight="1">
      <c r="A134" s="51" t="s">
        <v>226</v>
      </c>
      <c r="B134" s="149" t="s">
        <v>99</v>
      </c>
      <c r="C134" s="25" t="s">
        <v>137</v>
      </c>
      <c r="D134" s="25"/>
      <c r="E134" s="150">
        <v>5057422.0</v>
      </c>
      <c r="F134" s="21">
        <v>109990.0</v>
      </c>
      <c r="G134" s="74">
        <v>46059.0</v>
      </c>
      <c r="H134" s="41" t="s">
        <v>21</v>
      </c>
      <c r="I134" s="18"/>
      <c r="J134" s="47" t="s">
        <v>15</v>
      </c>
      <c r="K134" s="42">
        <v>109990.0</v>
      </c>
      <c r="L134" s="13" t="b">
        <f t="shared" si="1"/>
        <v>1</v>
      </c>
      <c r="M134" s="3" t="s">
        <v>170</v>
      </c>
      <c r="N134" s="3">
        <f>+K134/10000</f>
        <v>10.999</v>
      </c>
      <c r="O134" s="3"/>
      <c r="P134" s="3"/>
      <c r="Q134" s="3"/>
      <c r="R134" s="3"/>
      <c r="S134" s="3"/>
      <c r="T134" s="3"/>
      <c r="U134" s="3"/>
      <c r="V134" s="3"/>
      <c r="W134" s="3"/>
      <c r="X134" s="3"/>
      <c r="Y134" s="3"/>
      <c r="Z134" s="3"/>
    </row>
    <row r="135" ht="12.75" customHeight="1">
      <c r="A135" s="4" t="s">
        <v>227</v>
      </c>
      <c r="B135" s="117" t="s">
        <v>228</v>
      </c>
      <c r="C135" s="11" t="s">
        <v>3</v>
      </c>
      <c r="D135" s="17">
        <v>4644.0</v>
      </c>
      <c r="E135" s="118"/>
      <c r="F135" s="8">
        <v>108661.0</v>
      </c>
      <c r="G135" s="74">
        <v>46057.0</v>
      </c>
      <c r="H135" s="10" t="s">
        <v>21</v>
      </c>
      <c r="I135" s="13"/>
      <c r="J135" s="47" t="s">
        <v>15</v>
      </c>
      <c r="K135" s="44">
        <v>108661.0</v>
      </c>
      <c r="L135" s="13" t="b">
        <f t="shared" si="1"/>
        <v>1</v>
      </c>
      <c r="M135" s="3"/>
      <c r="N135" s="3"/>
      <c r="O135" s="3"/>
      <c r="P135" s="3"/>
      <c r="Q135" s="3"/>
      <c r="R135" s="3"/>
      <c r="S135" s="3"/>
      <c r="T135" s="3"/>
      <c r="U135" s="3"/>
      <c r="V135" s="3"/>
      <c r="W135" s="3"/>
      <c r="X135" s="3"/>
      <c r="Y135" s="3"/>
      <c r="Z135" s="3"/>
    </row>
    <row r="136" ht="12.75" customHeight="1">
      <c r="A136" s="37" t="s">
        <v>60</v>
      </c>
      <c r="B136" s="117" t="s">
        <v>19</v>
      </c>
      <c r="C136" s="11" t="s">
        <v>3</v>
      </c>
      <c r="D136" s="17">
        <v>10623.0</v>
      </c>
      <c r="E136" s="118"/>
      <c r="F136" s="8">
        <v>105492.0</v>
      </c>
      <c r="G136" s="74">
        <v>46058.0</v>
      </c>
      <c r="H136" s="11" t="s">
        <v>14</v>
      </c>
      <c r="I136" s="5"/>
      <c r="J136" s="47" t="s">
        <v>15</v>
      </c>
      <c r="K136" s="12">
        <v>105492.0</v>
      </c>
      <c r="L136" s="13" t="b">
        <f t="shared" si="1"/>
        <v>1</v>
      </c>
      <c r="M136" s="3"/>
      <c r="N136" s="3"/>
      <c r="O136" s="3"/>
      <c r="P136" s="3"/>
      <c r="Q136" s="3"/>
      <c r="R136" s="3"/>
      <c r="S136" s="3"/>
      <c r="T136" s="3"/>
      <c r="U136" s="3"/>
      <c r="V136" s="3"/>
      <c r="W136" s="3"/>
      <c r="X136" s="3"/>
      <c r="Y136" s="3"/>
      <c r="Z136" s="3"/>
    </row>
    <row r="137" ht="12.75" customHeight="1">
      <c r="A137" s="37" t="s">
        <v>43</v>
      </c>
      <c r="B137" s="117" t="s">
        <v>19</v>
      </c>
      <c r="C137" s="11" t="s">
        <v>3</v>
      </c>
      <c r="D137" s="17">
        <v>465.0</v>
      </c>
      <c r="E137" s="118"/>
      <c r="F137" s="8">
        <v>104993.0</v>
      </c>
      <c r="G137" s="74">
        <v>46070.0</v>
      </c>
      <c r="H137" s="11" t="s">
        <v>14</v>
      </c>
      <c r="I137" s="5"/>
      <c r="J137" s="47" t="s">
        <v>15</v>
      </c>
      <c r="K137" s="12">
        <v>104993.0</v>
      </c>
      <c r="L137" s="13" t="b">
        <f t="shared" si="1"/>
        <v>1</v>
      </c>
      <c r="M137" s="3"/>
      <c r="N137" s="3"/>
      <c r="O137" s="3"/>
      <c r="P137" s="3"/>
      <c r="Q137" s="3"/>
      <c r="R137" s="3"/>
      <c r="S137" s="3"/>
      <c r="T137" s="3"/>
      <c r="U137" s="3"/>
      <c r="V137" s="3"/>
      <c r="W137" s="3"/>
      <c r="X137" s="3"/>
      <c r="Y137" s="3"/>
      <c r="Z137" s="3"/>
    </row>
    <row r="138" ht="12.75" customHeight="1">
      <c r="A138" s="37" t="s">
        <v>43</v>
      </c>
      <c r="B138" s="117" t="s">
        <v>19</v>
      </c>
      <c r="C138" s="11" t="s">
        <v>3</v>
      </c>
      <c r="D138" s="17">
        <v>475.0</v>
      </c>
      <c r="E138" s="118"/>
      <c r="F138" s="8">
        <v>101215.0</v>
      </c>
      <c r="G138" s="15">
        <v>46070.0</v>
      </c>
      <c r="H138" s="11" t="s">
        <v>14</v>
      </c>
      <c r="I138" s="5"/>
      <c r="J138" s="47" t="s">
        <v>15</v>
      </c>
      <c r="K138" s="12">
        <v>101215.0</v>
      </c>
      <c r="L138" s="13" t="b">
        <f t="shared" si="1"/>
        <v>1</v>
      </c>
      <c r="M138" s="3"/>
      <c r="N138" s="3"/>
      <c r="O138" s="3"/>
      <c r="P138" s="3"/>
      <c r="Q138" s="3"/>
      <c r="R138" s="3"/>
      <c r="S138" s="3"/>
      <c r="T138" s="3"/>
      <c r="U138" s="3"/>
      <c r="V138" s="3"/>
      <c r="W138" s="3"/>
      <c r="X138" s="3"/>
      <c r="Y138" s="3"/>
      <c r="Z138" s="3"/>
    </row>
    <row r="139" ht="12.75" customHeight="1">
      <c r="A139" s="4" t="s">
        <v>184</v>
      </c>
      <c r="B139" s="117" t="s">
        <v>19</v>
      </c>
      <c r="C139" s="11" t="s">
        <v>3</v>
      </c>
      <c r="D139" s="17">
        <v>70628.0</v>
      </c>
      <c r="E139" s="118"/>
      <c r="F139" s="8">
        <v>98990.0</v>
      </c>
      <c r="G139" s="15">
        <v>46066.0</v>
      </c>
      <c r="H139" s="11" t="s">
        <v>21</v>
      </c>
      <c r="I139" s="5"/>
      <c r="J139" s="11" t="s">
        <v>15</v>
      </c>
      <c r="K139" s="12">
        <v>98990.0</v>
      </c>
      <c r="L139" s="13" t="b">
        <f t="shared" si="1"/>
        <v>1</v>
      </c>
      <c r="M139" s="3"/>
      <c r="N139" s="3"/>
      <c r="O139" s="3"/>
      <c r="P139" s="3"/>
      <c r="Q139" s="3"/>
      <c r="R139" s="3"/>
      <c r="S139" s="3"/>
      <c r="T139" s="3"/>
      <c r="U139" s="3"/>
      <c r="V139" s="3"/>
      <c r="W139" s="3"/>
      <c r="X139" s="3"/>
      <c r="Y139" s="3"/>
      <c r="Z139" s="3"/>
    </row>
    <row r="140" ht="12.75" customHeight="1">
      <c r="A140" s="37" t="s">
        <v>60</v>
      </c>
      <c r="B140" s="117" t="s">
        <v>19</v>
      </c>
      <c r="C140" s="11" t="s">
        <v>3</v>
      </c>
      <c r="D140" s="17">
        <v>10630.0</v>
      </c>
      <c r="E140" s="118"/>
      <c r="F140" s="8">
        <v>95993.0</v>
      </c>
      <c r="G140" s="15">
        <v>46070.0</v>
      </c>
      <c r="H140" s="11" t="s">
        <v>14</v>
      </c>
      <c r="I140" s="5"/>
      <c r="J140" s="47" t="s">
        <v>15</v>
      </c>
      <c r="K140" s="12">
        <v>95993.0</v>
      </c>
      <c r="L140" s="13" t="b">
        <f t="shared" si="1"/>
        <v>1</v>
      </c>
      <c r="M140" s="3"/>
      <c r="N140" s="3"/>
      <c r="O140" s="3"/>
      <c r="P140" s="3"/>
      <c r="Q140" s="3"/>
      <c r="R140" s="3"/>
      <c r="S140" s="3"/>
      <c r="T140" s="3"/>
      <c r="U140" s="3"/>
      <c r="V140" s="3"/>
      <c r="W140" s="3"/>
      <c r="X140" s="3"/>
      <c r="Y140" s="3"/>
      <c r="Z140" s="3"/>
    </row>
    <row r="141" ht="12.0" customHeight="1">
      <c r="A141" s="37" t="s">
        <v>166</v>
      </c>
      <c r="B141" s="117" t="s">
        <v>19</v>
      </c>
      <c r="C141" s="11" t="s">
        <v>3</v>
      </c>
      <c r="D141" s="17">
        <v>1259618.0</v>
      </c>
      <c r="E141" s="118"/>
      <c r="F141" s="8">
        <v>94260.0</v>
      </c>
      <c r="G141" s="15">
        <v>46058.0</v>
      </c>
      <c r="H141" s="11" t="s">
        <v>14</v>
      </c>
      <c r="I141" s="5"/>
      <c r="J141" s="47" t="s">
        <v>15</v>
      </c>
      <c r="K141" s="12">
        <v>94260.0</v>
      </c>
      <c r="L141" s="13" t="b">
        <f t="shared" si="1"/>
        <v>1</v>
      </c>
      <c r="M141" s="3"/>
      <c r="N141" s="3"/>
      <c r="O141" s="3"/>
      <c r="P141" s="3"/>
      <c r="Q141" s="3"/>
      <c r="R141" s="3"/>
      <c r="S141" s="3"/>
      <c r="T141" s="3"/>
      <c r="U141" s="3"/>
      <c r="V141" s="3"/>
      <c r="W141" s="3"/>
      <c r="X141" s="3"/>
      <c r="Y141" s="3"/>
      <c r="Z141" s="3"/>
    </row>
    <row r="142" ht="12.75" customHeight="1">
      <c r="A142" s="5" t="s">
        <v>124</v>
      </c>
      <c r="B142" s="117" t="s">
        <v>125</v>
      </c>
      <c r="C142" s="11" t="s">
        <v>3</v>
      </c>
      <c r="D142" s="17">
        <v>5.2707976E7</v>
      </c>
      <c r="E142" s="118"/>
      <c r="F142" s="8">
        <v>89272.0</v>
      </c>
      <c r="G142" s="15">
        <v>46055.0</v>
      </c>
      <c r="H142" s="10" t="s">
        <v>126</v>
      </c>
      <c r="I142" s="13"/>
      <c r="J142" s="159" t="s">
        <v>15</v>
      </c>
      <c r="K142" s="44">
        <v>89272.0</v>
      </c>
      <c r="L142" s="13" t="b">
        <f t="shared" si="1"/>
        <v>1</v>
      </c>
      <c r="M142" s="3"/>
      <c r="N142" s="3"/>
      <c r="O142" s="3"/>
      <c r="P142" s="3"/>
      <c r="Q142" s="3"/>
      <c r="R142" s="3"/>
      <c r="S142" s="3"/>
      <c r="T142" s="3"/>
      <c r="U142" s="3"/>
      <c r="V142" s="3"/>
      <c r="W142" s="3"/>
      <c r="X142" s="3"/>
      <c r="Y142" s="3"/>
      <c r="Z142" s="3"/>
    </row>
    <row r="143" ht="12.75" customHeight="1">
      <c r="A143" s="4" t="s">
        <v>223</v>
      </c>
      <c r="B143" s="117" t="s">
        <v>229</v>
      </c>
      <c r="C143" s="11" t="s">
        <v>3</v>
      </c>
      <c r="D143" s="17">
        <v>46611.0</v>
      </c>
      <c r="E143" s="118"/>
      <c r="F143" s="8">
        <v>88378.0</v>
      </c>
      <c r="G143" s="15">
        <v>46054.0</v>
      </c>
      <c r="H143" s="10" t="s">
        <v>21</v>
      </c>
      <c r="I143" s="13" t="s">
        <v>230</v>
      </c>
      <c r="J143" s="47"/>
      <c r="K143" s="44"/>
      <c r="L143" s="13"/>
      <c r="M143" s="3"/>
      <c r="N143" s="3"/>
      <c r="O143" s="3"/>
      <c r="P143" s="3"/>
      <c r="Q143" s="3"/>
      <c r="R143" s="3"/>
      <c r="S143" s="3"/>
      <c r="T143" s="3"/>
      <c r="U143" s="3"/>
      <c r="V143" s="3"/>
      <c r="W143" s="3"/>
      <c r="X143" s="3"/>
      <c r="Y143" s="3"/>
      <c r="Z143" s="3"/>
    </row>
    <row r="144" ht="12.75" customHeight="1">
      <c r="A144" s="37" t="s">
        <v>60</v>
      </c>
      <c r="B144" s="117" t="s">
        <v>19</v>
      </c>
      <c r="C144" s="11" t="s">
        <v>3</v>
      </c>
      <c r="D144" s="17">
        <v>10649.0</v>
      </c>
      <c r="E144" s="118"/>
      <c r="F144" s="8">
        <v>84492.0</v>
      </c>
      <c r="G144" s="15">
        <v>46070.0</v>
      </c>
      <c r="H144" s="11" t="s">
        <v>14</v>
      </c>
      <c r="I144" s="18"/>
      <c r="J144" s="47" t="s">
        <v>15</v>
      </c>
      <c r="K144" s="42">
        <v>84492.0</v>
      </c>
      <c r="L144" s="13" t="b">
        <f t="shared" ref="L144:L171" si="2">+K144=F144</f>
        <v>1</v>
      </c>
      <c r="M144" s="3"/>
      <c r="N144" s="3"/>
      <c r="O144" s="3"/>
      <c r="P144" s="3"/>
      <c r="Q144" s="3"/>
      <c r="R144" s="3"/>
      <c r="S144" s="3"/>
      <c r="T144" s="3"/>
      <c r="U144" s="3"/>
      <c r="V144" s="3"/>
      <c r="W144" s="3"/>
      <c r="X144" s="3"/>
      <c r="Y144" s="3"/>
      <c r="Z144" s="3"/>
    </row>
    <row r="145" ht="12.75" customHeight="1">
      <c r="A145" s="37" t="s">
        <v>84</v>
      </c>
      <c r="B145" s="117" t="s">
        <v>19</v>
      </c>
      <c r="C145" s="11" t="s">
        <v>3</v>
      </c>
      <c r="D145" s="17">
        <v>6692.0</v>
      </c>
      <c r="E145" s="118"/>
      <c r="F145" s="8">
        <v>67961.0</v>
      </c>
      <c r="G145" s="15">
        <v>46070.0</v>
      </c>
      <c r="H145" s="126" t="s">
        <v>14</v>
      </c>
      <c r="I145" s="5"/>
      <c r="J145" s="11" t="s">
        <v>15</v>
      </c>
      <c r="K145" s="12">
        <v>67961.0</v>
      </c>
      <c r="L145" s="13" t="b">
        <f t="shared" si="2"/>
        <v>1</v>
      </c>
      <c r="M145" s="3"/>
      <c r="N145" s="3"/>
      <c r="O145" s="3"/>
      <c r="P145" s="3"/>
      <c r="Q145" s="3"/>
      <c r="R145" s="3"/>
      <c r="S145" s="3"/>
      <c r="T145" s="3"/>
      <c r="U145" s="3"/>
      <c r="V145" s="3"/>
      <c r="W145" s="3"/>
      <c r="X145" s="3"/>
      <c r="Y145" s="3"/>
      <c r="Z145" s="3"/>
    </row>
    <row r="146" ht="12.75" customHeight="1">
      <c r="A146" s="45" t="s">
        <v>84</v>
      </c>
      <c r="B146" s="139" t="s">
        <v>19</v>
      </c>
      <c r="C146" s="47" t="s">
        <v>3</v>
      </c>
      <c r="D146" s="40">
        <v>6649.0</v>
      </c>
      <c r="E146" s="146"/>
      <c r="F146" s="21">
        <v>67177.0</v>
      </c>
      <c r="G146" s="74">
        <v>46058.0</v>
      </c>
      <c r="H146" s="41" t="s">
        <v>14</v>
      </c>
      <c r="I146" s="5"/>
      <c r="J146" s="11" t="s">
        <v>15</v>
      </c>
      <c r="K146" s="12">
        <v>67177.0</v>
      </c>
      <c r="L146" s="13" t="b">
        <f t="shared" si="2"/>
        <v>1</v>
      </c>
      <c r="M146" s="3"/>
      <c r="N146" s="3"/>
      <c r="O146" s="3"/>
      <c r="P146" s="3"/>
      <c r="Q146" s="3"/>
      <c r="R146" s="3"/>
      <c r="S146" s="3"/>
      <c r="T146" s="3"/>
      <c r="U146" s="3"/>
      <c r="V146" s="3"/>
      <c r="W146" s="3"/>
      <c r="X146" s="3"/>
      <c r="Y146" s="3"/>
      <c r="Z146" s="3"/>
    </row>
    <row r="147" ht="12.75" customHeight="1">
      <c r="A147" s="37" t="s">
        <v>87</v>
      </c>
      <c r="B147" s="117" t="s">
        <v>19</v>
      </c>
      <c r="C147" s="11" t="s">
        <v>3</v>
      </c>
      <c r="D147" s="40">
        <v>37.0</v>
      </c>
      <c r="E147" s="118"/>
      <c r="F147" s="8">
        <v>65938.0</v>
      </c>
      <c r="G147" s="15">
        <v>46070.0</v>
      </c>
      <c r="H147" s="126" t="s">
        <v>14</v>
      </c>
      <c r="I147" s="5"/>
      <c r="J147" s="11" t="s">
        <v>15</v>
      </c>
      <c r="K147" s="12">
        <v>65938.0</v>
      </c>
      <c r="L147" s="13" t="b">
        <f t="shared" si="2"/>
        <v>1</v>
      </c>
      <c r="M147" s="3"/>
      <c r="N147" s="3"/>
      <c r="O147" s="3"/>
      <c r="P147" s="3"/>
      <c r="Q147" s="3"/>
      <c r="R147" s="3"/>
      <c r="S147" s="3"/>
      <c r="T147" s="3"/>
      <c r="U147" s="3"/>
      <c r="V147" s="3"/>
      <c r="W147" s="3"/>
      <c r="X147" s="3"/>
      <c r="Y147" s="3"/>
      <c r="Z147" s="3"/>
    </row>
    <row r="148" ht="12.75" customHeight="1">
      <c r="A148" s="4" t="s">
        <v>231</v>
      </c>
      <c r="B148" s="117"/>
      <c r="C148" s="11" t="s">
        <v>137</v>
      </c>
      <c r="D148" s="11"/>
      <c r="E148" s="118">
        <v>2.552441954E9</v>
      </c>
      <c r="F148" s="8">
        <v>65330.0</v>
      </c>
      <c r="G148" s="15">
        <v>46077.0</v>
      </c>
      <c r="H148" s="126" t="s">
        <v>21</v>
      </c>
      <c r="I148" s="5"/>
      <c r="J148" s="11" t="s">
        <v>15</v>
      </c>
      <c r="K148" s="12">
        <v>65330.0</v>
      </c>
      <c r="L148" s="13" t="b">
        <f t="shared" si="2"/>
        <v>1</v>
      </c>
      <c r="M148" s="3"/>
      <c r="N148" s="3"/>
      <c r="O148" s="3"/>
      <c r="P148" s="3"/>
      <c r="Q148" s="3"/>
      <c r="R148" s="3"/>
      <c r="S148" s="3"/>
      <c r="T148" s="3"/>
      <c r="U148" s="3"/>
      <c r="V148" s="3"/>
      <c r="W148" s="3"/>
      <c r="X148" s="3"/>
      <c r="Y148" s="3"/>
      <c r="Z148" s="3"/>
    </row>
    <row r="149" ht="12.75" customHeight="1">
      <c r="A149" s="4" t="s">
        <v>52</v>
      </c>
      <c r="B149" s="149" t="s">
        <v>19</v>
      </c>
      <c r="C149" s="11" t="s">
        <v>3</v>
      </c>
      <c r="D149" s="17">
        <v>419013.0</v>
      </c>
      <c r="E149" s="118"/>
      <c r="F149" s="8">
        <v>64980.0</v>
      </c>
      <c r="G149" s="15">
        <v>46056.0</v>
      </c>
      <c r="H149" s="126" t="s">
        <v>21</v>
      </c>
      <c r="I149" s="5"/>
      <c r="J149" s="11" t="s">
        <v>15</v>
      </c>
      <c r="K149" s="12">
        <v>64980.0</v>
      </c>
      <c r="L149" s="13" t="b">
        <f t="shared" si="2"/>
        <v>1</v>
      </c>
      <c r="M149" s="3"/>
      <c r="N149" s="3"/>
      <c r="O149" s="3"/>
      <c r="P149" s="3"/>
      <c r="Q149" s="3"/>
      <c r="R149" s="3"/>
      <c r="S149" s="3"/>
      <c r="T149" s="3"/>
      <c r="U149" s="3"/>
      <c r="V149" s="3"/>
      <c r="W149" s="3"/>
      <c r="X149" s="3"/>
      <c r="Y149" s="3"/>
      <c r="Z149" s="3"/>
    </row>
    <row r="150" ht="12.75" customHeight="1">
      <c r="A150" s="37" t="s">
        <v>84</v>
      </c>
      <c r="B150" s="117" t="s">
        <v>19</v>
      </c>
      <c r="C150" s="11" t="s">
        <v>3</v>
      </c>
      <c r="D150" s="17">
        <v>6654.0</v>
      </c>
      <c r="E150" s="118"/>
      <c r="F150" s="8">
        <v>63963.0</v>
      </c>
      <c r="G150" s="15">
        <v>46058.0</v>
      </c>
      <c r="H150" s="126" t="s">
        <v>14</v>
      </c>
      <c r="I150" s="5"/>
      <c r="J150" s="11" t="s">
        <v>15</v>
      </c>
      <c r="K150" s="12">
        <v>63963.0</v>
      </c>
      <c r="L150" s="13" t="b">
        <f t="shared" si="2"/>
        <v>1</v>
      </c>
      <c r="M150" s="3"/>
      <c r="N150" s="3"/>
      <c r="O150" s="3"/>
      <c r="P150" s="3"/>
      <c r="Q150" s="3"/>
      <c r="R150" s="3"/>
      <c r="S150" s="3"/>
      <c r="T150" s="3"/>
      <c r="U150" s="3"/>
      <c r="V150" s="3"/>
      <c r="W150" s="3"/>
      <c r="X150" s="3"/>
      <c r="Y150" s="3"/>
      <c r="Z150" s="3"/>
    </row>
    <row r="151" ht="15.0" customHeight="1">
      <c r="A151" s="37" t="s">
        <v>84</v>
      </c>
      <c r="B151" s="117" t="s">
        <v>19</v>
      </c>
      <c r="C151" s="47" t="s">
        <v>3</v>
      </c>
      <c r="D151" s="40">
        <v>6690.0</v>
      </c>
      <c r="E151" s="118"/>
      <c r="F151" s="8">
        <v>59976.0</v>
      </c>
      <c r="G151" s="15">
        <v>46070.0</v>
      </c>
      <c r="H151" s="126" t="s">
        <v>14</v>
      </c>
      <c r="I151" s="5"/>
      <c r="J151" s="11" t="s">
        <v>15</v>
      </c>
      <c r="K151" s="12">
        <v>59976.0</v>
      </c>
      <c r="L151" s="13" t="b">
        <f t="shared" si="2"/>
        <v>1</v>
      </c>
      <c r="M151" s="3"/>
      <c r="N151" s="3"/>
      <c r="O151" s="3"/>
      <c r="P151" s="3"/>
      <c r="Q151" s="3"/>
      <c r="R151" s="3"/>
      <c r="S151" s="3"/>
      <c r="T151" s="3"/>
      <c r="U151" s="3"/>
      <c r="V151" s="3"/>
      <c r="W151" s="3"/>
      <c r="X151" s="3"/>
      <c r="Y151" s="3"/>
      <c r="Z151" s="3"/>
    </row>
    <row r="152" ht="12.75" customHeight="1">
      <c r="A152" s="37" t="s">
        <v>89</v>
      </c>
      <c r="B152" s="117" t="s">
        <v>19</v>
      </c>
      <c r="C152" s="47" t="s">
        <v>3</v>
      </c>
      <c r="D152" s="40">
        <v>11329.0</v>
      </c>
      <c r="E152" s="118"/>
      <c r="F152" s="8">
        <v>50343.0</v>
      </c>
      <c r="G152" s="15">
        <v>46058.0</v>
      </c>
      <c r="H152" s="126" t="s">
        <v>14</v>
      </c>
      <c r="I152" s="5"/>
      <c r="J152" s="11" t="s">
        <v>15</v>
      </c>
      <c r="K152" s="12">
        <v>50343.0</v>
      </c>
      <c r="L152" s="13" t="b">
        <f t="shared" si="2"/>
        <v>1</v>
      </c>
      <c r="M152" s="3"/>
      <c r="N152" s="3"/>
      <c r="O152" s="3"/>
      <c r="P152" s="3"/>
      <c r="Q152" s="3"/>
      <c r="R152" s="3"/>
      <c r="S152" s="3"/>
      <c r="T152" s="3"/>
      <c r="U152" s="3"/>
      <c r="V152" s="3"/>
      <c r="W152" s="3"/>
      <c r="X152" s="3"/>
      <c r="Y152" s="3"/>
      <c r="Z152" s="3"/>
    </row>
    <row r="153" ht="12.75" customHeight="1">
      <c r="A153" s="45" t="s">
        <v>48</v>
      </c>
      <c r="B153" s="149" t="s">
        <v>19</v>
      </c>
      <c r="C153" s="25" t="s">
        <v>3</v>
      </c>
      <c r="D153" s="40">
        <v>21961.0</v>
      </c>
      <c r="E153" s="150"/>
      <c r="F153" s="21">
        <v>47840.0</v>
      </c>
      <c r="G153" s="74">
        <v>46070.0</v>
      </c>
      <c r="H153" s="41" t="s">
        <v>14</v>
      </c>
      <c r="I153" s="5"/>
      <c r="J153" s="11" t="s">
        <v>15</v>
      </c>
      <c r="K153" s="12">
        <v>47840.0</v>
      </c>
      <c r="L153" s="13" t="b">
        <f t="shared" si="2"/>
        <v>1</v>
      </c>
      <c r="M153" s="3"/>
      <c r="N153" s="3"/>
      <c r="O153" s="3"/>
      <c r="P153" s="3"/>
      <c r="Q153" s="3"/>
      <c r="R153" s="3"/>
      <c r="S153" s="3"/>
      <c r="T153" s="3"/>
      <c r="U153" s="3"/>
      <c r="V153" s="3"/>
      <c r="W153" s="3"/>
      <c r="X153" s="3"/>
      <c r="Y153" s="3"/>
      <c r="Z153" s="3"/>
    </row>
    <row r="154" ht="12.75" customHeight="1">
      <c r="A154" s="51" t="s">
        <v>139</v>
      </c>
      <c r="B154" s="117" t="s">
        <v>19</v>
      </c>
      <c r="C154" s="47" t="s">
        <v>3</v>
      </c>
      <c r="D154" s="40">
        <v>44125.0</v>
      </c>
      <c r="E154" s="146"/>
      <c r="F154" s="21">
        <v>47600.0</v>
      </c>
      <c r="G154" s="74">
        <v>46055.0</v>
      </c>
      <c r="H154" s="160" t="s">
        <v>14</v>
      </c>
      <c r="I154" s="13"/>
      <c r="J154" s="11" t="s">
        <v>15</v>
      </c>
      <c r="K154" s="44">
        <v>47600.0</v>
      </c>
      <c r="L154" s="13" t="b">
        <f t="shared" si="2"/>
        <v>1</v>
      </c>
      <c r="M154" s="3"/>
      <c r="N154" s="3"/>
      <c r="O154" s="3"/>
      <c r="P154" s="3"/>
      <c r="Q154" s="3"/>
      <c r="R154" s="3"/>
      <c r="S154" s="3"/>
      <c r="T154" s="3"/>
      <c r="U154" s="3"/>
      <c r="V154" s="3"/>
      <c r="W154" s="3"/>
      <c r="X154" s="3"/>
      <c r="Y154" s="3"/>
      <c r="Z154" s="3"/>
    </row>
    <row r="155" ht="13.5" customHeight="1">
      <c r="A155" s="4" t="s">
        <v>232</v>
      </c>
      <c r="B155" s="113" t="s">
        <v>233</v>
      </c>
      <c r="C155" s="7"/>
      <c r="D155" s="20"/>
      <c r="E155" s="115"/>
      <c r="F155" s="21">
        <v>43816.0</v>
      </c>
      <c r="G155" s="15">
        <v>46062.0</v>
      </c>
      <c r="H155" s="11" t="s">
        <v>21</v>
      </c>
      <c r="I155" s="29"/>
      <c r="J155" s="31" t="s">
        <v>15</v>
      </c>
      <c r="K155" s="55">
        <v>43816.0</v>
      </c>
      <c r="L155" s="13" t="b">
        <f t="shared" si="2"/>
        <v>1</v>
      </c>
      <c r="M155" s="3"/>
      <c r="N155" s="3"/>
      <c r="O155" s="3"/>
      <c r="P155" s="3"/>
      <c r="Q155" s="3"/>
      <c r="R155" s="3"/>
      <c r="S155" s="3"/>
      <c r="T155" s="3"/>
      <c r="U155" s="3"/>
      <c r="V155" s="3"/>
      <c r="W155" s="3"/>
      <c r="X155" s="3"/>
      <c r="Y155" s="3"/>
      <c r="Z155" s="3"/>
    </row>
    <row r="156" ht="12.75" customHeight="1">
      <c r="A156" s="4" t="s">
        <v>232</v>
      </c>
      <c r="B156" s="113" t="s">
        <v>233</v>
      </c>
      <c r="C156" s="7"/>
      <c r="D156" s="7"/>
      <c r="E156" s="115"/>
      <c r="F156" s="21">
        <v>43816.0</v>
      </c>
      <c r="G156" s="15">
        <v>46063.0</v>
      </c>
      <c r="H156" s="11" t="s">
        <v>21</v>
      </c>
      <c r="I156" s="5"/>
      <c r="J156" s="11" t="s">
        <v>15</v>
      </c>
      <c r="K156" s="12">
        <v>43816.0</v>
      </c>
      <c r="L156" s="13" t="b">
        <f t="shared" si="2"/>
        <v>1</v>
      </c>
      <c r="M156" s="3"/>
      <c r="N156" s="3"/>
      <c r="O156" s="3"/>
      <c r="P156" s="3"/>
      <c r="Q156" s="3"/>
      <c r="R156" s="3"/>
      <c r="S156" s="3"/>
      <c r="T156" s="3"/>
      <c r="U156" s="3"/>
      <c r="V156" s="3"/>
      <c r="W156" s="3"/>
      <c r="X156" s="3"/>
      <c r="Y156" s="3"/>
      <c r="Z156" s="3"/>
    </row>
    <row r="157" ht="12.75" customHeight="1">
      <c r="A157" s="4" t="s">
        <v>232</v>
      </c>
      <c r="B157" s="113" t="s">
        <v>233</v>
      </c>
      <c r="C157" s="7"/>
      <c r="D157" s="7"/>
      <c r="E157" s="115"/>
      <c r="F157" s="21">
        <v>43816.0</v>
      </c>
      <c r="G157" s="15">
        <v>46063.0</v>
      </c>
      <c r="H157" s="11" t="s">
        <v>21</v>
      </c>
      <c r="I157" s="5"/>
      <c r="J157" s="11" t="s">
        <v>15</v>
      </c>
      <c r="K157" s="12">
        <v>43816.0</v>
      </c>
      <c r="L157" s="13" t="b">
        <f t="shared" si="2"/>
        <v>1</v>
      </c>
      <c r="M157" s="3"/>
      <c r="N157" s="3"/>
      <c r="O157" s="3"/>
      <c r="P157" s="3"/>
      <c r="Q157" s="3"/>
      <c r="R157" s="3"/>
      <c r="S157" s="3"/>
      <c r="T157" s="3"/>
      <c r="U157" s="3"/>
      <c r="V157" s="3"/>
      <c r="W157" s="3"/>
      <c r="X157" s="3"/>
      <c r="Y157" s="3"/>
      <c r="Z157" s="3"/>
    </row>
    <row r="158" ht="12.75" customHeight="1">
      <c r="A158" s="4" t="s">
        <v>232</v>
      </c>
      <c r="B158" s="113" t="s">
        <v>233</v>
      </c>
      <c r="C158" s="7"/>
      <c r="D158" s="7"/>
      <c r="E158" s="115"/>
      <c r="F158" s="8">
        <v>43816.0</v>
      </c>
      <c r="G158" s="74">
        <v>46063.0</v>
      </c>
      <c r="H158" s="47" t="s">
        <v>21</v>
      </c>
      <c r="I158" s="5"/>
      <c r="J158" s="11" t="s">
        <v>15</v>
      </c>
      <c r="K158" s="12">
        <v>43816.0</v>
      </c>
      <c r="L158" s="13" t="b">
        <f t="shared" si="2"/>
        <v>1</v>
      </c>
      <c r="M158" s="3"/>
      <c r="N158" s="3"/>
      <c r="O158" s="3"/>
      <c r="P158" s="3"/>
      <c r="Q158" s="3"/>
      <c r="R158" s="3"/>
      <c r="S158" s="3"/>
      <c r="T158" s="3"/>
      <c r="U158" s="3"/>
      <c r="V158" s="3"/>
      <c r="W158" s="3"/>
      <c r="X158" s="3"/>
      <c r="Y158" s="3"/>
      <c r="Z158" s="3"/>
    </row>
    <row r="159" ht="12.75" customHeight="1">
      <c r="A159" s="161" t="s">
        <v>232</v>
      </c>
      <c r="B159" s="113" t="s">
        <v>233</v>
      </c>
      <c r="C159" s="7"/>
      <c r="D159" s="7"/>
      <c r="E159" s="115"/>
      <c r="F159" s="8">
        <v>43816.0</v>
      </c>
      <c r="G159" s="74">
        <v>46063.0</v>
      </c>
      <c r="H159" s="47" t="s">
        <v>21</v>
      </c>
      <c r="I159" s="5"/>
      <c r="J159" s="11" t="s">
        <v>15</v>
      </c>
      <c r="K159" s="12">
        <v>43816.0</v>
      </c>
      <c r="L159" s="13" t="b">
        <f t="shared" si="2"/>
        <v>1</v>
      </c>
      <c r="M159" s="3"/>
      <c r="N159" s="3"/>
      <c r="O159" s="3"/>
      <c r="P159" s="3"/>
      <c r="Q159" s="3"/>
      <c r="R159" s="3"/>
      <c r="S159" s="3"/>
      <c r="T159" s="3"/>
      <c r="U159" s="3"/>
      <c r="V159" s="3"/>
      <c r="W159" s="3"/>
      <c r="X159" s="3"/>
      <c r="Y159" s="3"/>
      <c r="Z159" s="3"/>
    </row>
    <row r="160" ht="12.75" customHeight="1">
      <c r="A160" s="37" t="s">
        <v>26</v>
      </c>
      <c r="B160" s="117" t="s">
        <v>19</v>
      </c>
      <c r="C160" s="11" t="s">
        <v>3</v>
      </c>
      <c r="D160" s="40">
        <v>14894.0</v>
      </c>
      <c r="E160" s="118"/>
      <c r="F160" s="8">
        <v>41569.0</v>
      </c>
      <c r="G160" s="74">
        <v>46058.0</v>
      </c>
      <c r="H160" s="47" t="s">
        <v>14</v>
      </c>
      <c r="I160" s="5"/>
      <c r="J160" s="11" t="s">
        <v>15</v>
      </c>
      <c r="K160" s="12">
        <v>41569.0</v>
      </c>
      <c r="L160" s="13" t="b">
        <f t="shared" si="2"/>
        <v>1</v>
      </c>
      <c r="M160" s="3"/>
      <c r="N160" s="3"/>
      <c r="O160" s="3"/>
      <c r="P160" s="3"/>
      <c r="Q160" s="3"/>
      <c r="R160" s="3"/>
      <c r="S160" s="3"/>
      <c r="T160" s="3"/>
      <c r="U160" s="3"/>
      <c r="V160" s="3"/>
      <c r="W160" s="3"/>
      <c r="X160" s="3"/>
      <c r="Y160" s="3"/>
      <c r="Z160" s="3"/>
    </row>
    <row r="161" ht="12.75" customHeight="1">
      <c r="A161" s="4" t="s">
        <v>234</v>
      </c>
      <c r="B161" s="117" t="s">
        <v>19</v>
      </c>
      <c r="C161" s="11" t="s">
        <v>3</v>
      </c>
      <c r="D161" s="40">
        <v>1167905.0</v>
      </c>
      <c r="E161" s="118"/>
      <c r="F161" s="21">
        <v>32944.0</v>
      </c>
      <c r="G161" s="15">
        <v>46072.0</v>
      </c>
      <c r="H161" s="11" t="s">
        <v>21</v>
      </c>
      <c r="I161" s="5"/>
      <c r="J161" s="11" t="s">
        <v>15</v>
      </c>
      <c r="K161" s="12">
        <v>32944.0</v>
      </c>
      <c r="L161" s="13" t="b">
        <f t="shared" si="2"/>
        <v>1</v>
      </c>
      <c r="M161" s="3"/>
      <c r="N161" s="3"/>
      <c r="O161" s="3"/>
      <c r="P161" s="3"/>
      <c r="Q161" s="3"/>
      <c r="R161" s="3"/>
      <c r="S161" s="3"/>
      <c r="T161" s="3"/>
      <c r="U161" s="3"/>
      <c r="V161" s="3"/>
      <c r="W161" s="3"/>
      <c r="X161" s="3"/>
      <c r="Y161" s="3"/>
      <c r="Z161" s="3"/>
    </row>
    <row r="162" ht="12.75" customHeight="1">
      <c r="A162" s="37" t="s">
        <v>235</v>
      </c>
      <c r="B162" s="113" t="s">
        <v>236</v>
      </c>
      <c r="C162" s="7"/>
      <c r="D162" s="7"/>
      <c r="E162" s="115"/>
      <c r="F162" s="8">
        <v>30000.0</v>
      </c>
      <c r="G162" s="74">
        <v>46072.0</v>
      </c>
      <c r="H162" s="47" t="s">
        <v>14</v>
      </c>
      <c r="I162" s="5"/>
      <c r="J162" s="11" t="s">
        <v>15</v>
      </c>
      <c r="K162" s="12">
        <v>30000.0</v>
      </c>
      <c r="L162" s="13" t="b">
        <f t="shared" si="2"/>
        <v>1</v>
      </c>
      <c r="M162" s="3"/>
      <c r="N162" s="3"/>
      <c r="O162" s="3"/>
      <c r="P162" s="3"/>
      <c r="Q162" s="3"/>
      <c r="R162" s="3"/>
      <c r="S162" s="3"/>
      <c r="T162" s="3"/>
      <c r="U162" s="3"/>
      <c r="V162" s="3"/>
      <c r="W162" s="3"/>
      <c r="X162" s="3"/>
      <c r="Y162" s="3"/>
      <c r="Z162" s="3"/>
    </row>
    <row r="163" ht="12.75" customHeight="1">
      <c r="A163" s="37" t="s">
        <v>87</v>
      </c>
      <c r="B163" s="117" t="s">
        <v>19</v>
      </c>
      <c r="C163" s="11" t="s">
        <v>3</v>
      </c>
      <c r="D163" s="17">
        <v>35.0</v>
      </c>
      <c r="E163" s="118"/>
      <c r="F163" s="8">
        <v>29938.0</v>
      </c>
      <c r="G163" s="74">
        <v>46058.0</v>
      </c>
      <c r="H163" s="47" t="s">
        <v>14</v>
      </c>
      <c r="I163" s="5"/>
      <c r="J163" s="11" t="s">
        <v>15</v>
      </c>
      <c r="K163" s="12">
        <v>29938.0</v>
      </c>
      <c r="L163" s="13" t="b">
        <f t="shared" si="2"/>
        <v>1</v>
      </c>
      <c r="M163" s="3"/>
      <c r="N163" s="3"/>
      <c r="O163" s="3"/>
      <c r="P163" s="3"/>
      <c r="Q163" s="3"/>
      <c r="R163" s="3"/>
      <c r="S163" s="3"/>
      <c r="T163" s="3"/>
      <c r="U163" s="3"/>
      <c r="V163" s="3"/>
      <c r="W163" s="3"/>
      <c r="X163" s="3"/>
      <c r="Y163" s="3"/>
      <c r="Z163" s="3"/>
    </row>
    <row r="164" ht="13.5" customHeight="1">
      <c r="A164" s="51" t="s">
        <v>237</v>
      </c>
      <c r="B164" s="113" t="s">
        <v>238</v>
      </c>
      <c r="C164" s="82"/>
      <c r="D164" s="20"/>
      <c r="E164" s="162"/>
      <c r="F164" s="8">
        <v>29289.0</v>
      </c>
      <c r="G164" s="74">
        <v>46062.0</v>
      </c>
      <c r="H164" s="47" t="s">
        <v>21</v>
      </c>
      <c r="I164" s="5"/>
      <c r="J164" s="11" t="s">
        <v>15</v>
      </c>
      <c r="K164" s="12">
        <v>29289.0</v>
      </c>
      <c r="L164" s="13" t="b">
        <f t="shared" si="2"/>
        <v>1</v>
      </c>
      <c r="M164" s="3"/>
      <c r="N164" s="3"/>
      <c r="O164" s="3"/>
      <c r="P164" s="3"/>
      <c r="Q164" s="3"/>
      <c r="R164" s="3"/>
      <c r="S164" s="3"/>
      <c r="T164" s="3"/>
      <c r="U164" s="3"/>
      <c r="V164" s="3"/>
      <c r="W164" s="3"/>
      <c r="X164" s="3"/>
      <c r="Y164" s="3"/>
      <c r="Z164" s="3"/>
    </row>
    <row r="165" ht="12.75" customHeight="1">
      <c r="A165" s="37" t="s">
        <v>113</v>
      </c>
      <c r="B165" s="117" t="s">
        <v>19</v>
      </c>
      <c r="C165" s="11" t="s">
        <v>3</v>
      </c>
      <c r="D165" s="17">
        <v>343.0</v>
      </c>
      <c r="E165" s="118"/>
      <c r="F165" s="75">
        <v>26716.0</v>
      </c>
      <c r="G165" s="74">
        <v>46058.0</v>
      </c>
      <c r="H165" s="47" t="s">
        <v>14</v>
      </c>
      <c r="I165" s="18"/>
      <c r="J165" s="11" t="s">
        <v>15</v>
      </c>
      <c r="K165" s="42">
        <v>26716.0</v>
      </c>
      <c r="L165" s="13" t="b">
        <f t="shared" si="2"/>
        <v>1</v>
      </c>
      <c r="M165" s="3"/>
      <c r="N165" s="3"/>
      <c r="O165" s="3"/>
      <c r="P165" s="3"/>
      <c r="Q165" s="3"/>
      <c r="R165" s="3"/>
      <c r="S165" s="3"/>
      <c r="T165" s="3"/>
      <c r="U165" s="3"/>
      <c r="V165" s="3"/>
      <c r="W165" s="3"/>
      <c r="X165" s="3"/>
      <c r="Y165" s="3"/>
      <c r="Z165" s="3"/>
    </row>
    <row r="166" ht="12.75" customHeight="1">
      <c r="A166" s="37" t="s">
        <v>48</v>
      </c>
      <c r="B166" s="117" t="s">
        <v>19</v>
      </c>
      <c r="C166" s="11" t="s">
        <v>3</v>
      </c>
      <c r="D166" s="17">
        <v>21960.0</v>
      </c>
      <c r="E166" s="118"/>
      <c r="F166" s="84">
        <v>23920.0</v>
      </c>
      <c r="G166" s="74">
        <v>46070.0</v>
      </c>
      <c r="H166" s="11" t="s">
        <v>14</v>
      </c>
      <c r="I166" s="5"/>
      <c r="J166" s="11" t="s">
        <v>15</v>
      </c>
      <c r="K166" s="12">
        <v>23920.0</v>
      </c>
      <c r="L166" s="13" t="b">
        <f t="shared" si="2"/>
        <v>1</v>
      </c>
      <c r="M166" s="3"/>
      <c r="N166" s="3"/>
      <c r="O166" s="3"/>
      <c r="P166" s="3"/>
      <c r="Q166" s="3"/>
      <c r="R166" s="3"/>
      <c r="S166" s="3"/>
      <c r="T166" s="3"/>
      <c r="U166" s="3"/>
      <c r="V166" s="3"/>
      <c r="W166" s="3"/>
      <c r="X166" s="3"/>
      <c r="Y166" s="3"/>
      <c r="Z166" s="3"/>
    </row>
    <row r="167" ht="12.75" customHeight="1">
      <c r="A167" s="4" t="s">
        <v>239</v>
      </c>
      <c r="B167" s="117"/>
      <c r="C167" s="11" t="s">
        <v>3</v>
      </c>
      <c r="D167" s="17">
        <v>1.3078811E7</v>
      </c>
      <c r="E167" s="118"/>
      <c r="F167" s="163">
        <v>19890.0</v>
      </c>
      <c r="G167" s="74">
        <v>46070.0</v>
      </c>
      <c r="H167" s="11" t="s">
        <v>240</v>
      </c>
      <c r="I167" s="5" t="s">
        <v>241</v>
      </c>
      <c r="J167" s="11" t="s">
        <v>15</v>
      </c>
      <c r="K167" s="12">
        <v>19890.0</v>
      </c>
      <c r="L167" s="13" t="b">
        <f t="shared" si="2"/>
        <v>1</v>
      </c>
      <c r="M167" s="3"/>
      <c r="N167" s="3"/>
      <c r="O167" s="3"/>
      <c r="P167" s="3"/>
      <c r="Q167" s="3"/>
      <c r="R167" s="3"/>
      <c r="S167" s="3"/>
      <c r="T167" s="3"/>
      <c r="U167" s="3"/>
      <c r="V167" s="3"/>
      <c r="W167" s="3"/>
      <c r="X167" s="3"/>
      <c r="Y167" s="3"/>
      <c r="Z167" s="3"/>
    </row>
    <row r="168" ht="12.75" customHeight="1">
      <c r="A168" s="4" t="s">
        <v>144</v>
      </c>
      <c r="B168" s="147"/>
      <c r="C168" s="50"/>
      <c r="D168" s="50"/>
      <c r="E168" s="164"/>
      <c r="F168" s="21">
        <v>17506.0</v>
      </c>
      <c r="G168" s="74">
        <v>46073.0</v>
      </c>
      <c r="H168" s="47" t="s">
        <v>21</v>
      </c>
      <c r="I168" s="18" t="s">
        <v>202</v>
      </c>
      <c r="J168" s="11" t="s">
        <v>15</v>
      </c>
      <c r="K168" s="42">
        <v>17506.0</v>
      </c>
      <c r="L168" s="13" t="b">
        <f t="shared" si="2"/>
        <v>1</v>
      </c>
      <c r="M168" s="3"/>
      <c r="N168" s="3"/>
      <c r="O168" s="3"/>
      <c r="P168" s="3"/>
      <c r="Q168" s="3"/>
      <c r="R168" s="3"/>
      <c r="S168" s="3"/>
      <c r="T168" s="3"/>
      <c r="U168" s="3"/>
      <c r="V168" s="3"/>
      <c r="W168" s="3"/>
      <c r="X168" s="3"/>
      <c r="Y168" s="3"/>
      <c r="Z168" s="3"/>
    </row>
    <row r="169" ht="12.75" customHeight="1">
      <c r="A169" s="37" t="s">
        <v>242</v>
      </c>
      <c r="B169" s="117" t="s">
        <v>236</v>
      </c>
      <c r="C169" s="11" t="s">
        <v>137</v>
      </c>
      <c r="D169" s="126"/>
      <c r="E169" s="118">
        <v>1308166.0</v>
      </c>
      <c r="F169" s="8">
        <v>17500.0</v>
      </c>
      <c r="G169" s="15">
        <v>46072.0</v>
      </c>
      <c r="H169" s="11" t="s">
        <v>14</v>
      </c>
      <c r="I169" s="5"/>
      <c r="J169" s="11" t="s">
        <v>15</v>
      </c>
      <c r="K169" s="12">
        <v>17500.0</v>
      </c>
      <c r="L169" s="13" t="b">
        <f t="shared" si="2"/>
        <v>1</v>
      </c>
      <c r="M169" s="3"/>
      <c r="N169" s="3"/>
      <c r="O169" s="3"/>
      <c r="P169" s="3"/>
      <c r="Q169" s="3"/>
      <c r="R169" s="3"/>
      <c r="S169" s="3"/>
      <c r="T169" s="3"/>
      <c r="U169" s="3"/>
      <c r="V169" s="3"/>
      <c r="W169" s="3"/>
      <c r="X169" s="3"/>
      <c r="Y169" s="3"/>
      <c r="Z169" s="3"/>
    </row>
    <row r="170" ht="12.75" customHeight="1">
      <c r="A170" s="4" t="s">
        <v>217</v>
      </c>
      <c r="B170" s="113" t="s">
        <v>218</v>
      </c>
      <c r="C170" s="7"/>
      <c r="D170" s="7"/>
      <c r="E170" s="115"/>
      <c r="F170" s="8">
        <v>14994.0</v>
      </c>
      <c r="G170" s="15">
        <v>46072.0</v>
      </c>
      <c r="H170" s="11" t="s">
        <v>21</v>
      </c>
      <c r="I170" s="5"/>
      <c r="J170" s="11" t="s">
        <v>15</v>
      </c>
      <c r="K170" s="12">
        <v>14994.0</v>
      </c>
      <c r="L170" s="13" t="b">
        <f t="shared" si="2"/>
        <v>1</v>
      </c>
      <c r="M170" s="3"/>
      <c r="N170" s="3"/>
      <c r="O170" s="3"/>
      <c r="P170" s="3"/>
      <c r="Q170" s="3"/>
      <c r="R170" s="3"/>
      <c r="S170" s="3"/>
      <c r="T170" s="3"/>
      <c r="U170" s="3"/>
      <c r="V170" s="3"/>
      <c r="W170" s="3"/>
      <c r="X170" s="3"/>
      <c r="Y170" s="3"/>
      <c r="Z170" s="3"/>
    </row>
    <row r="171" ht="12.75" customHeight="1">
      <c r="A171" s="37" t="s">
        <v>243</v>
      </c>
      <c r="B171" s="117" t="s">
        <v>236</v>
      </c>
      <c r="C171" s="11" t="s">
        <v>137</v>
      </c>
      <c r="D171" s="11"/>
      <c r="E171" s="118">
        <v>1214247.0</v>
      </c>
      <c r="F171" s="84">
        <v>10000.0</v>
      </c>
      <c r="G171" s="74">
        <v>46072.0</v>
      </c>
      <c r="H171" s="11" t="s">
        <v>14</v>
      </c>
      <c r="I171" s="5"/>
      <c r="J171" s="11" t="s">
        <v>15</v>
      </c>
      <c r="K171" s="12">
        <v>10000.0</v>
      </c>
      <c r="L171" s="13" t="b">
        <f t="shared" si="2"/>
        <v>1</v>
      </c>
      <c r="M171" s="3"/>
      <c r="N171" s="3"/>
      <c r="O171" s="3"/>
      <c r="P171" s="3"/>
      <c r="Q171" s="3"/>
      <c r="R171" s="3"/>
      <c r="S171" s="3"/>
      <c r="T171" s="3"/>
      <c r="U171" s="3"/>
      <c r="V171" s="3"/>
      <c r="W171" s="3"/>
      <c r="X171" s="3"/>
      <c r="Y171" s="3"/>
      <c r="Z171" s="3"/>
    </row>
    <row r="172" ht="12.75" customHeight="1">
      <c r="A172" s="4" t="s">
        <v>223</v>
      </c>
      <c r="B172" s="117" t="s">
        <v>244</v>
      </c>
      <c r="C172" s="11" t="s">
        <v>245</v>
      </c>
      <c r="D172" s="17" t="s">
        <v>246</v>
      </c>
      <c r="E172" s="118"/>
      <c r="F172" s="84">
        <v>9148.0</v>
      </c>
      <c r="G172" s="74">
        <v>46054.0</v>
      </c>
      <c r="H172" s="165" t="s">
        <v>21</v>
      </c>
      <c r="I172" s="18" t="s">
        <v>247</v>
      </c>
      <c r="J172" s="47"/>
      <c r="K172" s="107"/>
      <c r="L172" s="13"/>
      <c r="M172" s="3"/>
      <c r="N172" s="3"/>
      <c r="O172" s="3"/>
      <c r="P172" s="3"/>
      <c r="Q172" s="3"/>
      <c r="R172" s="3"/>
      <c r="S172" s="3"/>
      <c r="T172" s="3"/>
      <c r="U172" s="3"/>
      <c r="V172" s="3"/>
      <c r="W172" s="3"/>
      <c r="X172" s="3"/>
      <c r="Y172" s="3"/>
      <c r="Z172" s="3"/>
    </row>
    <row r="173" ht="12.75" customHeight="1">
      <c r="A173" s="37" t="s">
        <v>60</v>
      </c>
      <c r="B173" s="117" t="s">
        <v>19</v>
      </c>
      <c r="C173" s="11" t="s">
        <v>3</v>
      </c>
      <c r="D173" s="17">
        <v>10631.0</v>
      </c>
      <c r="E173" s="118"/>
      <c r="F173" s="84">
        <v>6000.0</v>
      </c>
      <c r="G173" s="15">
        <v>46070.0</v>
      </c>
      <c r="H173" s="11" t="s">
        <v>14</v>
      </c>
      <c r="I173" s="5"/>
      <c r="J173" s="47" t="s">
        <v>15</v>
      </c>
      <c r="K173" s="12">
        <v>6000.0</v>
      </c>
      <c r="L173" s="13" t="b">
        <f t="shared" ref="L173:L175" si="3">+K173=F173</f>
        <v>1</v>
      </c>
      <c r="M173" s="3"/>
      <c r="N173" s="3"/>
      <c r="O173" s="3"/>
      <c r="P173" s="3"/>
      <c r="Q173" s="3"/>
      <c r="R173" s="3"/>
      <c r="S173" s="3"/>
      <c r="T173" s="3"/>
      <c r="U173" s="3"/>
      <c r="V173" s="3"/>
      <c r="W173" s="3"/>
      <c r="X173" s="3"/>
      <c r="Y173" s="3"/>
      <c r="Z173" s="3"/>
    </row>
    <row r="174" ht="12.75" customHeight="1">
      <c r="A174" s="4" t="s">
        <v>217</v>
      </c>
      <c r="B174" s="113" t="s">
        <v>218</v>
      </c>
      <c r="C174" s="7"/>
      <c r="D174" s="7"/>
      <c r="E174" s="115"/>
      <c r="F174" s="84">
        <v>4056.0</v>
      </c>
      <c r="G174" s="74">
        <v>46076.0</v>
      </c>
      <c r="H174" s="47" t="s">
        <v>21</v>
      </c>
      <c r="I174" s="18"/>
      <c r="J174" s="47" t="s">
        <v>15</v>
      </c>
      <c r="K174" s="42">
        <v>4056.0</v>
      </c>
      <c r="L174" s="13" t="b">
        <f t="shared" si="3"/>
        <v>1</v>
      </c>
      <c r="M174" s="3"/>
      <c r="N174" s="3"/>
      <c r="O174" s="3"/>
      <c r="P174" s="3"/>
      <c r="Q174" s="3"/>
      <c r="R174" s="3"/>
      <c r="S174" s="3"/>
      <c r="T174" s="3"/>
      <c r="U174" s="3"/>
      <c r="V174" s="3"/>
      <c r="W174" s="3"/>
      <c r="X174" s="3"/>
      <c r="Y174" s="3"/>
      <c r="Z174" s="3"/>
    </row>
    <row r="175" ht="12.75" customHeight="1">
      <c r="A175" s="5" t="s">
        <v>248</v>
      </c>
      <c r="B175" s="113" t="s">
        <v>249</v>
      </c>
      <c r="C175" s="7"/>
      <c r="D175" s="7"/>
      <c r="E175" s="115"/>
      <c r="F175" s="84">
        <v>-56000.0</v>
      </c>
      <c r="G175" s="74">
        <v>46058.0</v>
      </c>
      <c r="H175" s="47" t="s">
        <v>21</v>
      </c>
      <c r="I175" s="18"/>
      <c r="J175" s="47" t="s">
        <v>15</v>
      </c>
      <c r="K175" s="42">
        <v>-56000.0</v>
      </c>
      <c r="L175" s="13" t="b">
        <f t="shared" si="3"/>
        <v>1</v>
      </c>
      <c r="M175" s="3"/>
      <c r="N175" s="3"/>
      <c r="O175" s="3"/>
      <c r="P175" s="3"/>
      <c r="Q175" s="3"/>
      <c r="R175" s="3"/>
      <c r="S175" s="3"/>
      <c r="T175" s="3"/>
      <c r="U175" s="3"/>
      <c r="V175" s="3"/>
      <c r="W175" s="3"/>
      <c r="X175" s="3"/>
      <c r="Y175" s="3"/>
      <c r="Z175" s="3"/>
    </row>
    <row r="176" ht="12.75" customHeight="1">
      <c r="A176" s="3"/>
      <c r="B176" s="166"/>
      <c r="C176" s="109"/>
      <c r="D176" s="109"/>
      <c r="E176" s="131"/>
      <c r="F176" s="3"/>
      <c r="G176" s="3"/>
      <c r="H176" s="109"/>
      <c r="I176" s="3"/>
      <c r="J176" s="109"/>
      <c r="K176" s="110"/>
      <c r="L176" s="3"/>
      <c r="M176" s="3"/>
      <c r="N176" s="3"/>
      <c r="O176" s="3"/>
      <c r="P176" s="3"/>
      <c r="Q176" s="3"/>
      <c r="R176" s="3"/>
      <c r="S176" s="3"/>
      <c r="T176" s="3"/>
      <c r="U176" s="3"/>
      <c r="V176" s="3"/>
      <c r="W176" s="3"/>
      <c r="X176" s="3"/>
      <c r="Y176" s="3"/>
      <c r="Z176" s="3"/>
    </row>
    <row r="177" ht="12.75" customHeight="1">
      <c r="A177" s="3"/>
      <c r="B177" s="166"/>
      <c r="C177" s="109"/>
      <c r="D177" s="109"/>
      <c r="E177" s="131"/>
      <c r="F177" s="3"/>
      <c r="G177" s="3"/>
      <c r="H177" s="109"/>
      <c r="I177" s="3"/>
      <c r="J177" s="109"/>
      <c r="K177" s="110"/>
      <c r="L177" s="3"/>
      <c r="M177" s="3"/>
      <c r="N177" s="3"/>
      <c r="O177" s="3"/>
      <c r="P177" s="3"/>
      <c r="Q177" s="3"/>
      <c r="R177" s="3"/>
      <c r="S177" s="3"/>
      <c r="T177" s="3"/>
      <c r="U177" s="3"/>
      <c r="V177" s="3"/>
      <c r="W177" s="3"/>
      <c r="X177" s="3"/>
      <c r="Y177" s="3"/>
      <c r="Z177" s="3"/>
    </row>
    <row r="178" ht="12.75" customHeight="1">
      <c r="A178" s="3"/>
      <c r="B178" s="166"/>
      <c r="C178" s="109"/>
      <c r="D178" s="109"/>
      <c r="E178" s="131"/>
      <c r="F178" s="3"/>
      <c r="G178" s="3"/>
      <c r="H178" s="109"/>
      <c r="I178" s="3"/>
      <c r="J178" s="109"/>
      <c r="K178" s="110"/>
      <c r="L178" s="3"/>
      <c r="M178" s="3"/>
      <c r="N178" s="3"/>
      <c r="O178" s="3"/>
      <c r="P178" s="3"/>
      <c r="Q178" s="3"/>
      <c r="R178" s="3"/>
      <c r="S178" s="3"/>
      <c r="T178" s="3"/>
      <c r="U178" s="3"/>
      <c r="V178" s="3"/>
      <c r="W178" s="3"/>
      <c r="X178" s="3"/>
      <c r="Y178" s="3"/>
      <c r="Z178" s="3"/>
    </row>
    <row r="179" ht="12.75" customHeight="1">
      <c r="A179" s="3"/>
      <c r="B179" s="166"/>
      <c r="C179" s="109"/>
      <c r="D179" s="109"/>
      <c r="E179" s="131"/>
      <c r="F179" s="3"/>
      <c r="G179" s="3"/>
      <c r="H179" s="109"/>
      <c r="I179" s="3"/>
      <c r="J179" s="109"/>
      <c r="K179" s="110"/>
      <c r="L179" s="3"/>
      <c r="M179" s="3"/>
      <c r="N179" s="3"/>
      <c r="O179" s="3"/>
      <c r="P179" s="3"/>
      <c r="Q179" s="3"/>
      <c r="R179" s="3"/>
      <c r="S179" s="3"/>
      <c r="T179" s="3"/>
      <c r="U179" s="3"/>
      <c r="V179" s="3"/>
      <c r="W179" s="3"/>
      <c r="X179" s="3"/>
      <c r="Y179" s="3"/>
      <c r="Z179" s="3"/>
    </row>
    <row r="180" ht="12.75" customHeight="1">
      <c r="A180" s="3"/>
      <c r="B180" s="166"/>
      <c r="C180" s="109"/>
      <c r="D180" s="167"/>
      <c r="E180" s="131"/>
      <c r="F180" s="3"/>
      <c r="G180" s="3"/>
      <c r="H180" s="109"/>
      <c r="I180" s="3"/>
      <c r="J180" s="109"/>
      <c r="K180" s="110"/>
      <c r="L180" s="3"/>
      <c r="M180" s="3"/>
      <c r="N180" s="3"/>
      <c r="O180" s="3"/>
      <c r="P180" s="3"/>
      <c r="Q180" s="3"/>
      <c r="R180" s="3"/>
      <c r="S180" s="3"/>
      <c r="T180" s="3"/>
      <c r="U180" s="3"/>
      <c r="V180" s="3"/>
      <c r="W180" s="3"/>
      <c r="X180" s="3"/>
      <c r="Y180" s="3"/>
      <c r="Z180" s="3"/>
    </row>
    <row r="181" ht="12.75" customHeight="1">
      <c r="A181" s="3"/>
      <c r="B181" s="166"/>
      <c r="C181" s="109"/>
      <c r="D181" s="109"/>
      <c r="E181" s="131"/>
      <c r="F181" s="3"/>
      <c r="G181" s="3"/>
      <c r="H181" s="109"/>
      <c r="I181" s="3"/>
      <c r="J181" s="109"/>
      <c r="K181" s="110"/>
      <c r="L181" s="3"/>
      <c r="M181" s="3"/>
      <c r="N181" s="3"/>
      <c r="O181" s="3"/>
      <c r="P181" s="3"/>
      <c r="Q181" s="3"/>
      <c r="R181" s="3"/>
      <c r="S181" s="3"/>
      <c r="T181" s="3"/>
      <c r="U181" s="3"/>
      <c r="V181" s="3"/>
      <c r="W181" s="3"/>
      <c r="X181" s="3"/>
      <c r="Y181" s="3"/>
      <c r="Z181" s="3"/>
    </row>
    <row r="182" ht="12.75" customHeight="1">
      <c r="A182" s="3"/>
      <c r="B182" s="166"/>
      <c r="C182" s="109"/>
      <c r="D182" s="109"/>
      <c r="E182" s="131"/>
      <c r="F182" s="3"/>
      <c r="G182" s="3"/>
      <c r="H182" s="109"/>
      <c r="I182" s="3"/>
      <c r="J182" s="109"/>
      <c r="K182" s="110"/>
      <c r="L182" s="3"/>
      <c r="M182" s="3"/>
      <c r="N182" s="3"/>
      <c r="O182" s="3"/>
      <c r="P182" s="3"/>
      <c r="Q182" s="3"/>
      <c r="R182" s="3"/>
      <c r="S182" s="3"/>
      <c r="T182" s="3"/>
      <c r="U182" s="3"/>
      <c r="V182" s="3"/>
      <c r="W182" s="3"/>
      <c r="X182" s="3"/>
      <c r="Y182" s="3"/>
      <c r="Z182" s="3"/>
    </row>
    <row r="183" ht="12.75" customHeight="1">
      <c r="A183" s="3"/>
      <c r="B183" s="166"/>
      <c r="C183" s="109"/>
      <c r="D183" s="109"/>
      <c r="E183" s="131"/>
      <c r="F183" s="3"/>
      <c r="G183" s="3"/>
      <c r="H183" s="109"/>
      <c r="I183" s="3"/>
      <c r="J183" s="109"/>
      <c r="K183" s="110"/>
      <c r="L183" s="3"/>
      <c r="M183" s="3"/>
      <c r="N183" s="3"/>
      <c r="O183" s="3"/>
      <c r="P183" s="3"/>
      <c r="Q183" s="3"/>
      <c r="R183" s="3"/>
      <c r="S183" s="3"/>
      <c r="T183" s="3"/>
      <c r="U183" s="3"/>
      <c r="V183" s="3"/>
      <c r="W183" s="3"/>
      <c r="X183" s="3"/>
      <c r="Y183" s="3"/>
      <c r="Z183" s="3"/>
    </row>
    <row r="184" ht="12.75" customHeight="1">
      <c r="A184" s="3"/>
      <c r="B184" s="166"/>
      <c r="C184" s="109"/>
      <c r="D184" s="109"/>
      <c r="E184" s="131"/>
      <c r="F184" s="3"/>
      <c r="G184" s="3"/>
      <c r="H184" s="109"/>
      <c r="I184" s="3"/>
      <c r="J184" s="109"/>
      <c r="K184" s="110"/>
      <c r="L184" s="3"/>
      <c r="M184" s="3"/>
      <c r="N184" s="3"/>
      <c r="O184" s="3"/>
      <c r="P184" s="3"/>
      <c r="Q184" s="3"/>
      <c r="R184" s="3"/>
      <c r="S184" s="3"/>
      <c r="T184" s="3"/>
      <c r="U184" s="3"/>
      <c r="V184" s="3"/>
      <c r="W184" s="3"/>
      <c r="X184" s="3"/>
      <c r="Y184" s="3"/>
      <c r="Z184" s="3"/>
    </row>
    <row r="185" ht="12.75" customHeight="1">
      <c r="A185" s="3"/>
      <c r="B185" s="166"/>
      <c r="C185" s="109"/>
      <c r="D185" s="109"/>
      <c r="E185" s="131"/>
      <c r="F185" s="3"/>
      <c r="G185" s="3"/>
      <c r="H185" s="109"/>
      <c r="I185" s="3"/>
      <c r="J185" s="109"/>
      <c r="K185" s="110"/>
      <c r="L185" s="3"/>
      <c r="M185" s="3"/>
      <c r="N185" s="3"/>
      <c r="O185" s="3"/>
      <c r="P185" s="3"/>
      <c r="Q185" s="3"/>
      <c r="R185" s="3"/>
      <c r="S185" s="3"/>
      <c r="T185" s="3"/>
      <c r="U185" s="3"/>
      <c r="V185" s="3"/>
      <c r="W185" s="3"/>
      <c r="X185" s="3"/>
      <c r="Y185" s="3"/>
      <c r="Z185" s="3"/>
    </row>
    <row r="186" ht="12.75" customHeight="1">
      <c r="A186" s="3"/>
      <c r="B186" s="166"/>
      <c r="C186" s="109"/>
      <c r="D186" s="109"/>
      <c r="E186" s="131"/>
      <c r="F186" s="3"/>
      <c r="G186" s="3"/>
      <c r="H186" s="109"/>
      <c r="I186" s="3"/>
      <c r="J186" s="109"/>
      <c r="K186" s="110"/>
      <c r="L186" s="3"/>
      <c r="M186" s="3"/>
      <c r="N186" s="3"/>
      <c r="O186" s="3"/>
      <c r="P186" s="3"/>
      <c r="Q186" s="3"/>
      <c r="R186" s="3"/>
      <c r="S186" s="3"/>
      <c r="T186" s="3"/>
      <c r="U186" s="3"/>
      <c r="V186" s="3"/>
      <c r="W186" s="3"/>
      <c r="X186" s="3"/>
      <c r="Y186" s="3"/>
      <c r="Z186" s="3"/>
    </row>
    <row r="187" ht="12.75" customHeight="1">
      <c r="A187" s="3"/>
      <c r="B187" s="166"/>
      <c r="C187" s="109"/>
      <c r="D187" s="109"/>
      <c r="E187" s="131"/>
      <c r="F187" s="3"/>
      <c r="G187" s="3"/>
      <c r="H187" s="109"/>
      <c r="I187" s="3"/>
      <c r="J187" s="109"/>
      <c r="K187" s="110"/>
      <c r="L187" s="3"/>
      <c r="M187" s="3"/>
      <c r="N187" s="3"/>
      <c r="O187" s="3"/>
      <c r="P187" s="3"/>
      <c r="Q187" s="3"/>
      <c r="R187" s="3"/>
      <c r="S187" s="3"/>
      <c r="T187" s="3"/>
      <c r="U187" s="3"/>
      <c r="V187" s="3"/>
      <c r="W187" s="3"/>
      <c r="X187" s="3"/>
      <c r="Y187" s="3"/>
      <c r="Z187" s="3"/>
    </row>
    <row r="188" ht="12.75" customHeight="1">
      <c r="A188" s="3"/>
      <c r="B188" s="166"/>
      <c r="C188" s="109"/>
      <c r="D188" s="109"/>
      <c r="E188" s="131"/>
      <c r="F188" s="3"/>
      <c r="G188" s="3"/>
      <c r="H188" s="109"/>
      <c r="I188" s="3"/>
      <c r="J188" s="109"/>
      <c r="K188" s="110"/>
      <c r="L188" s="3"/>
      <c r="M188" s="3"/>
      <c r="N188" s="3"/>
      <c r="O188" s="3"/>
      <c r="P188" s="3"/>
      <c r="Q188" s="3"/>
      <c r="R188" s="3"/>
      <c r="S188" s="3"/>
      <c r="T188" s="3"/>
      <c r="U188" s="3"/>
      <c r="V188" s="3"/>
      <c r="W188" s="3"/>
      <c r="X188" s="3"/>
      <c r="Y188" s="3"/>
      <c r="Z188" s="3"/>
    </row>
    <row r="189" ht="12.75" customHeight="1">
      <c r="A189" s="3"/>
      <c r="B189" s="166"/>
      <c r="C189" s="109"/>
      <c r="D189" s="109"/>
      <c r="E189" s="131"/>
      <c r="F189" s="3"/>
      <c r="G189" s="3"/>
      <c r="H189" s="109"/>
      <c r="I189" s="3"/>
      <c r="J189" s="109"/>
      <c r="K189" s="110"/>
      <c r="L189" s="3"/>
      <c r="M189" s="3"/>
      <c r="N189" s="3"/>
      <c r="O189" s="3"/>
      <c r="P189" s="3"/>
      <c r="Q189" s="3"/>
      <c r="R189" s="3"/>
      <c r="S189" s="3"/>
      <c r="T189" s="3"/>
      <c r="U189" s="3"/>
      <c r="V189" s="3"/>
      <c r="W189" s="3"/>
      <c r="X189" s="3"/>
      <c r="Y189" s="3"/>
      <c r="Z189" s="3"/>
    </row>
    <row r="190" ht="12.75" customHeight="1">
      <c r="A190" s="3"/>
      <c r="B190" s="166"/>
      <c r="C190" s="109"/>
      <c r="D190" s="109"/>
      <c r="E190" s="131"/>
      <c r="F190" s="3"/>
      <c r="G190" s="3"/>
      <c r="H190" s="109"/>
      <c r="I190" s="3"/>
      <c r="J190" s="109"/>
      <c r="K190" s="110"/>
      <c r="L190" s="3"/>
      <c r="M190" s="3"/>
      <c r="N190" s="3"/>
      <c r="O190" s="3"/>
      <c r="P190" s="3"/>
      <c r="Q190" s="3"/>
      <c r="R190" s="3"/>
      <c r="S190" s="3"/>
      <c r="T190" s="3"/>
      <c r="U190" s="3"/>
      <c r="V190" s="3"/>
      <c r="W190" s="3"/>
      <c r="X190" s="3"/>
      <c r="Y190" s="3"/>
      <c r="Z190" s="3"/>
    </row>
    <row r="191" ht="12.75" customHeight="1">
      <c r="A191" s="3"/>
      <c r="B191" s="166"/>
      <c r="C191" s="109"/>
      <c r="D191" s="109"/>
      <c r="E191" s="131"/>
      <c r="F191" s="3"/>
      <c r="G191" s="3"/>
      <c r="H191" s="109"/>
      <c r="I191" s="3"/>
      <c r="J191" s="109"/>
      <c r="K191" s="110"/>
      <c r="L191" s="3"/>
      <c r="M191" s="3"/>
      <c r="N191" s="3"/>
      <c r="O191" s="3"/>
      <c r="P191" s="3"/>
      <c r="Q191" s="3"/>
      <c r="R191" s="3"/>
      <c r="S191" s="3"/>
      <c r="T191" s="3"/>
      <c r="U191" s="3"/>
      <c r="V191" s="3"/>
      <c r="W191" s="3"/>
      <c r="X191" s="3"/>
      <c r="Y191" s="3"/>
      <c r="Z191" s="3"/>
    </row>
    <row r="192" ht="12.75" customHeight="1">
      <c r="A192" s="3"/>
      <c r="B192" s="166"/>
      <c r="C192" s="109"/>
      <c r="D192" s="109"/>
      <c r="E192" s="131"/>
      <c r="F192" s="3"/>
      <c r="G192" s="3"/>
      <c r="H192" s="109"/>
      <c r="I192" s="3"/>
      <c r="J192" s="109"/>
      <c r="K192" s="110"/>
      <c r="L192" s="3"/>
      <c r="M192" s="3"/>
      <c r="N192" s="3"/>
      <c r="O192" s="3"/>
      <c r="P192" s="3"/>
      <c r="Q192" s="3"/>
      <c r="R192" s="3"/>
      <c r="S192" s="3"/>
      <c r="T192" s="3"/>
      <c r="U192" s="3"/>
      <c r="V192" s="3"/>
      <c r="W192" s="3"/>
      <c r="X192" s="3"/>
      <c r="Y192" s="3"/>
      <c r="Z192" s="3"/>
    </row>
    <row r="193" ht="12.75" customHeight="1">
      <c r="A193" s="3"/>
      <c r="B193" s="166"/>
      <c r="C193" s="109"/>
      <c r="D193" s="109"/>
      <c r="E193" s="131"/>
      <c r="F193" s="3"/>
      <c r="G193" s="3"/>
      <c r="H193" s="109"/>
      <c r="I193" s="3"/>
      <c r="J193" s="109"/>
      <c r="K193" s="110"/>
      <c r="L193" s="3"/>
      <c r="M193" s="3"/>
      <c r="N193" s="3"/>
      <c r="O193" s="3"/>
      <c r="P193" s="3"/>
      <c r="Q193" s="3"/>
      <c r="R193" s="3"/>
      <c r="S193" s="3"/>
      <c r="T193" s="3"/>
      <c r="U193" s="3"/>
      <c r="V193" s="3"/>
      <c r="W193" s="3"/>
      <c r="X193" s="3"/>
      <c r="Y193" s="3"/>
      <c r="Z193" s="3"/>
    </row>
    <row r="194" ht="12.75" customHeight="1">
      <c r="A194" s="3"/>
      <c r="B194" s="166"/>
      <c r="C194" s="109"/>
      <c r="D194" s="109"/>
      <c r="E194" s="131"/>
      <c r="F194" s="3"/>
      <c r="G194" s="3"/>
      <c r="H194" s="109"/>
      <c r="I194" s="3"/>
      <c r="J194" s="109"/>
      <c r="K194" s="110"/>
      <c r="L194" s="3"/>
      <c r="M194" s="3"/>
      <c r="N194" s="3"/>
      <c r="O194" s="3"/>
      <c r="P194" s="3"/>
      <c r="Q194" s="3"/>
      <c r="R194" s="3"/>
      <c r="S194" s="3"/>
      <c r="T194" s="3"/>
      <c r="U194" s="3"/>
      <c r="V194" s="3"/>
      <c r="W194" s="3"/>
      <c r="X194" s="3"/>
      <c r="Y194" s="3"/>
      <c r="Z194" s="3"/>
    </row>
    <row r="195" ht="12.75" customHeight="1">
      <c r="A195" s="3"/>
      <c r="B195" s="166"/>
      <c r="C195" s="109"/>
      <c r="D195" s="109"/>
      <c r="E195" s="131"/>
      <c r="F195" s="3"/>
      <c r="G195" s="3"/>
      <c r="H195" s="109"/>
      <c r="I195" s="3"/>
      <c r="J195" s="109"/>
      <c r="K195" s="110"/>
      <c r="L195" s="3"/>
      <c r="M195" s="3"/>
      <c r="N195" s="3"/>
      <c r="O195" s="3"/>
      <c r="P195" s="3"/>
      <c r="Q195" s="3"/>
      <c r="R195" s="3"/>
      <c r="S195" s="3"/>
      <c r="T195" s="3"/>
      <c r="U195" s="3"/>
      <c r="V195" s="3"/>
      <c r="W195" s="3"/>
      <c r="X195" s="3"/>
      <c r="Y195" s="3"/>
      <c r="Z195" s="3"/>
    </row>
    <row r="196" ht="12.75" customHeight="1">
      <c r="A196" s="3"/>
      <c r="B196" s="166"/>
      <c r="C196" s="109"/>
      <c r="D196" s="109"/>
      <c r="E196" s="131"/>
      <c r="F196" s="3"/>
      <c r="G196" s="3"/>
      <c r="H196" s="109"/>
      <c r="I196" s="3"/>
      <c r="J196" s="109"/>
      <c r="K196" s="110"/>
      <c r="L196" s="3"/>
      <c r="M196" s="3"/>
      <c r="N196" s="3"/>
      <c r="O196" s="3"/>
      <c r="P196" s="3"/>
      <c r="Q196" s="3"/>
      <c r="R196" s="3"/>
      <c r="S196" s="3"/>
      <c r="T196" s="3"/>
      <c r="U196" s="3"/>
      <c r="V196" s="3"/>
      <c r="W196" s="3"/>
      <c r="X196" s="3"/>
      <c r="Y196" s="3"/>
      <c r="Z196" s="3"/>
    </row>
    <row r="197" ht="12.75" customHeight="1">
      <c r="A197" s="3"/>
      <c r="B197" s="166"/>
      <c r="C197" s="109"/>
      <c r="D197" s="109"/>
      <c r="E197" s="131"/>
      <c r="F197" s="3"/>
      <c r="G197" s="3"/>
      <c r="H197" s="109"/>
      <c r="I197" s="3"/>
      <c r="J197" s="109"/>
      <c r="K197" s="110"/>
      <c r="L197" s="3"/>
      <c r="M197" s="3"/>
      <c r="N197" s="3"/>
      <c r="O197" s="3"/>
      <c r="P197" s="3"/>
      <c r="Q197" s="3"/>
      <c r="R197" s="3"/>
      <c r="S197" s="3"/>
      <c r="T197" s="3"/>
      <c r="U197" s="3"/>
      <c r="V197" s="3"/>
      <c r="W197" s="3"/>
      <c r="X197" s="3"/>
      <c r="Y197" s="3"/>
      <c r="Z197" s="3"/>
    </row>
    <row r="198" ht="12.75" customHeight="1">
      <c r="A198" s="3"/>
      <c r="B198" s="166"/>
      <c r="C198" s="109"/>
      <c r="D198" s="109"/>
      <c r="E198" s="131"/>
      <c r="F198" s="3"/>
      <c r="G198" s="3"/>
      <c r="H198" s="109"/>
      <c r="I198" s="3"/>
      <c r="J198" s="109"/>
      <c r="K198" s="110"/>
      <c r="L198" s="3"/>
      <c r="M198" s="3"/>
      <c r="N198" s="3"/>
      <c r="O198" s="3"/>
      <c r="P198" s="3"/>
      <c r="Q198" s="3"/>
      <c r="R198" s="3"/>
      <c r="S198" s="3"/>
      <c r="T198" s="3"/>
      <c r="U198" s="3"/>
      <c r="V198" s="3"/>
      <c r="W198" s="3"/>
      <c r="X198" s="3"/>
      <c r="Y198" s="3"/>
      <c r="Z198" s="3"/>
    </row>
    <row r="199" ht="12.75" customHeight="1">
      <c r="A199" s="3"/>
      <c r="B199" s="166"/>
      <c r="C199" s="109"/>
      <c r="D199" s="109"/>
      <c r="E199" s="131"/>
      <c r="F199" s="3"/>
      <c r="G199" s="3"/>
      <c r="H199" s="109"/>
      <c r="I199" s="3"/>
      <c r="J199" s="109"/>
      <c r="K199" s="110"/>
      <c r="L199" s="3"/>
      <c r="M199" s="3"/>
      <c r="N199" s="3"/>
      <c r="O199" s="3"/>
      <c r="P199" s="3"/>
      <c r="Q199" s="3"/>
      <c r="R199" s="3"/>
      <c r="S199" s="3"/>
      <c r="T199" s="3"/>
      <c r="U199" s="3"/>
      <c r="V199" s="3"/>
      <c r="W199" s="3"/>
      <c r="X199" s="3"/>
      <c r="Y199" s="3"/>
      <c r="Z199" s="3"/>
    </row>
    <row r="200" ht="12.75" customHeight="1">
      <c r="A200" s="3"/>
      <c r="B200" s="166"/>
      <c r="C200" s="109"/>
      <c r="D200" s="109"/>
      <c r="E200" s="131"/>
      <c r="F200" s="3"/>
      <c r="G200" s="3"/>
      <c r="H200" s="109"/>
      <c r="I200" s="3"/>
      <c r="J200" s="109"/>
      <c r="K200" s="110"/>
      <c r="L200" s="3"/>
      <c r="M200" s="3"/>
      <c r="N200" s="3"/>
      <c r="O200" s="3"/>
      <c r="P200" s="3"/>
      <c r="Q200" s="3"/>
      <c r="R200" s="3"/>
      <c r="S200" s="3"/>
      <c r="T200" s="3"/>
      <c r="U200" s="3"/>
      <c r="V200" s="3"/>
      <c r="W200" s="3"/>
      <c r="X200" s="3"/>
      <c r="Y200" s="3"/>
      <c r="Z200" s="3"/>
    </row>
    <row r="201" ht="12.75" customHeight="1">
      <c r="A201" s="3"/>
      <c r="B201" s="166"/>
      <c r="C201" s="109"/>
      <c r="D201" s="109"/>
      <c r="E201" s="131"/>
      <c r="F201" s="3"/>
      <c r="G201" s="3"/>
      <c r="H201" s="109"/>
      <c r="I201" s="3"/>
      <c r="J201" s="109"/>
      <c r="K201" s="110"/>
      <c r="L201" s="3"/>
      <c r="M201" s="3"/>
      <c r="N201" s="3"/>
      <c r="O201" s="3"/>
      <c r="P201" s="3"/>
      <c r="Q201" s="3"/>
      <c r="R201" s="3"/>
      <c r="S201" s="3"/>
      <c r="T201" s="3"/>
      <c r="U201" s="3"/>
      <c r="V201" s="3"/>
      <c r="W201" s="3"/>
      <c r="X201" s="3"/>
      <c r="Y201" s="3"/>
      <c r="Z201" s="3"/>
    </row>
    <row r="202" ht="12.75" customHeight="1">
      <c r="A202" s="3"/>
      <c r="B202" s="166"/>
      <c r="C202" s="109"/>
      <c r="D202" s="109"/>
      <c r="E202" s="131"/>
      <c r="F202" s="3"/>
      <c r="G202" s="3"/>
      <c r="H202" s="109"/>
      <c r="I202" s="3"/>
      <c r="J202" s="109"/>
      <c r="K202" s="110"/>
      <c r="L202" s="3"/>
      <c r="M202" s="3"/>
      <c r="N202" s="3"/>
      <c r="O202" s="3"/>
      <c r="P202" s="3"/>
      <c r="Q202" s="3"/>
      <c r="R202" s="3"/>
      <c r="S202" s="3"/>
      <c r="T202" s="3"/>
      <c r="U202" s="3"/>
      <c r="V202" s="3"/>
      <c r="W202" s="3"/>
      <c r="X202" s="3"/>
      <c r="Y202" s="3"/>
      <c r="Z202" s="3"/>
    </row>
    <row r="203" ht="12.75" customHeight="1">
      <c r="A203" s="3"/>
      <c r="B203" s="166"/>
      <c r="C203" s="109"/>
      <c r="D203" s="109"/>
      <c r="E203" s="131"/>
      <c r="F203" s="3"/>
      <c r="G203" s="3"/>
      <c r="H203" s="109"/>
      <c r="I203" s="3"/>
      <c r="J203" s="109"/>
      <c r="K203" s="110"/>
      <c r="L203" s="3"/>
      <c r="M203" s="3"/>
      <c r="N203" s="3"/>
      <c r="O203" s="3"/>
      <c r="P203" s="3"/>
      <c r="Q203" s="3"/>
      <c r="R203" s="3"/>
      <c r="S203" s="3"/>
      <c r="T203" s="3"/>
      <c r="U203" s="3"/>
      <c r="V203" s="3"/>
      <c r="W203" s="3"/>
      <c r="X203" s="3"/>
      <c r="Y203" s="3"/>
      <c r="Z203" s="3"/>
    </row>
    <row r="204" ht="12.75" customHeight="1">
      <c r="A204" s="3"/>
      <c r="B204" s="166"/>
      <c r="C204" s="109"/>
      <c r="D204" s="109"/>
      <c r="E204" s="131"/>
      <c r="F204" s="3"/>
      <c r="G204" s="3"/>
      <c r="H204" s="109"/>
      <c r="I204" s="3"/>
      <c r="J204" s="109"/>
      <c r="K204" s="110"/>
      <c r="L204" s="3"/>
      <c r="M204" s="3"/>
      <c r="N204" s="3"/>
      <c r="O204" s="3"/>
      <c r="P204" s="3"/>
      <c r="Q204" s="3"/>
      <c r="R204" s="3"/>
      <c r="S204" s="3"/>
      <c r="T204" s="3"/>
      <c r="U204" s="3"/>
      <c r="V204" s="3"/>
      <c r="W204" s="3"/>
      <c r="X204" s="3"/>
      <c r="Y204" s="3"/>
      <c r="Z204" s="3"/>
    </row>
    <row r="205" ht="12.75" customHeight="1">
      <c r="A205" s="3"/>
      <c r="B205" s="166"/>
      <c r="C205" s="109"/>
      <c r="D205" s="109"/>
      <c r="E205" s="131"/>
      <c r="F205" s="3"/>
      <c r="G205" s="3"/>
      <c r="H205" s="109"/>
      <c r="I205" s="3"/>
      <c r="J205" s="109"/>
      <c r="K205" s="110"/>
      <c r="L205" s="3"/>
      <c r="M205" s="3"/>
      <c r="N205" s="3"/>
      <c r="O205" s="3"/>
      <c r="P205" s="3"/>
      <c r="Q205" s="3"/>
      <c r="R205" s="3"/>
      <c r="S205" s="3"/>
      <c r="T205" s="3"/>
      <c r="U205" s="3"/>
      <c r="V205" s="3"/>
      <c r="W205" s="3"/>
      <c r="X205" s="3"/>
      <c r="Y205" s="3"/>
      <c r="Z205" s="3"/>
    </row>
    <row r="206" ht="12.75" customHeight="1">
      <c r="A206" s="3"/>
      <c r="B206" s="166"/>
      <c r="C206" s="109"/>
      <c r="D206" s="109"/>
      <c r="E206" s="131"/>
      <c r="F206" s="3"/>
      <c r="G206" s="3"/>
      <c r="H206" s="109"/>
      <c r="I206" s="3"/>
      <c r="J206" s="109"/>
      <c r="K206" s="110"/>
      <c r="L206" s="3"/>
      <c r="M206" s="3"/>
      <c r="N206" s="3"/>
      <c r="O206" s="3"/>
      <c r="P206" s="3"/>
      <c r="Q206" s="3"/>
      <c r="R206" s="3"/>
      <c r="S206" s="3"/>
      <c r="T206" s="3"/>
      <c r="U206" s="3"/>
      <c r="V206" s="3"/>
      <c r="W206" s="3"/>
      <c r="X206" s="3"/>
      <c r="Y206" s="3"/>
      <c r="Z206" s="3"/>
    </row>
    <row r="207" ht="12.75" customHeight="1">
      <c r="A207" s="3"/>
      <c r="B207" s="166"/>
      <c r="C207" s="109"/>
      <c r="D207" s="109"/>
      <c r="E207" s="131"/>
      <c r="F207" s="3"/>
      <c r="G207" s="3"/>
      <c r="H207" s="109"/>
      <c r="I207" s="3"/>
      <c r="J207" s="109"/>
      <c r="K207" s="110"/>
      <c r="L207" s="3"/>
      <c r="M207" s="3"/>
      <c r="N207" s="3"/>
      <c r="O207" s="3"/>
      <c r="P207" s="3"/>
      <c r="Q207" s="3"/>
      <c r="R207" s="3"/>
      <c r="S207" s="3"/>
      <c r="T207" s="3"/>
      <c r="U207" s="3"/>
      <c r="V207" s="3"/>
      <c r="W207" s="3"/>
      <c r="X207" s="3"/>
      <c r="Y207" s="3"/>
      <c r="Z207" s="3"/>
    </row>
    <row r="208" ht="12.75" customHeight="1">
      <c r="A208" s="3"/>
      <c r="B208" s="166"/>
      <c r="C208" s="109"/>
      <c r="D208" s="109"/>
      <c r="E208" s="131"/>
      <c r="F208" s="3"/>
      <c r="G208" s="3"/>
      <c r="H208" s="109"/>
      <c r="I208" s="3"/>
      <c r="J208" s="109"/>
      <c r="K208" s="110"/>
      <c r="L208" s="3"/>
      <c r="M208" s="3"/>
      <c r="N208" s="3"/>
      <c r="O208" s="3"/>
      <c r="P208" s="3"/>
      <c r="Q208" s="3"/>
      <c r="R208" s="3"/>
      <c r="S208" s="3"/>
      <c r="T208" s="3"/>
      <c r="U208" s="3"/>
      <c r="V208" s="3"/>
      <c r="W208" s="3"/>
      <c r="X208" s="3"/>
      <c r="Y208" s="3"/>
      <c r="Z208" s="3"/>
    </row>
    <row r="209" ht="12.75" customHeight="1">
      <c r="A209" s="3"/>
      <c r="B209" s="166"/>
      <c r="C209" s="109"/>
      <c r="D209" s="109"/>
      <c r="E209" s="131"/>
      <c r="F209" s="3"/>
      <c r="G209" s="3"/>
      <c r="H209" s="109"/>
      <c r="I209" s="3"/>
      <c r="J209" s="109"/>
      <c r="K209" s="110"/>
      <c r="L209" s="3"/>
      <c r="M209" s="3"/>
      <c r="N209" s="3"/>
      <c r="O209" s="3"/>
      <c r="P209" s="3"/>
      <c r="Q209" s="3"/>
      <c r="R209" s="3"/>
      <c r="S209" s="3"/>
      <c r="T209" s="3"/>
      <c r="U209" s="3"/>
      <c r="V209" s="3"/>
      <c r="W209" s="3"/>
      <c r="X209" s="3"/>
      <c r="Y209" s="3"/>
      <c r="Z209" s="3"/>
    </row>
    <row r="210" ht="12.75" customHeight="1">
      <c r="A210" s="3"/>
      <c r="B210" s="166"/>
      <c r="C210" s="109"/>
      <c r="D210" s="109"/>
      <c r="E210" s="131"/>
      <c r="F210" s="3"/>
      <c r="G210" s="3"/>
      <c r="H210" s="109"/>
      <c r="I210" s="3"/>
      <c r="J210" s="109"/>
      <c r="K210" s="110"/>
      <c r="L210" s="3"/>
      <c r="M210" s="3"/>
      <c r="N210" s="3"/>
      <c r="O210" s="3"/>
      <c r="P210" s="3"/>
      <c r="Q210" s="3"/>
      <c r="R210" s="3"/>
      <c r="S210" s="3"/>
      <c r="T210" s="3"/>
      <c r="U210" s="3"/>
      <c r="V210" s="3"/>
      <c r="W210" s="3"/>
      <c r="X210" s="3"/>
      <c r="Y210" s="3"/>
      <c r="Z210" s="3"/>
    </row>
    <row r="211" ht="12.75" customHeight="1">
      <c r="A211" s="3"/>
      <c r="B211" s="166"/>
      <c r="C211" s="109"/>
      <c r="D211" s="109"/>
      <c r="E211" s="131"/>
      <c r="F211" s="3"/>
      <c r="G211" s="3"/>
      <c r="H211" s="109"/>
      <c r="I211" s="3"/>
      <c r="J211" s="109"/>
      <c r="K211" s="110"/>
      <c r="L211" s="3"/>
      <c r="M211" s="3"/>
      <c r="N211" s="3"/>
      <c r="O211" s="3"/>
      <c r="P211" s="3"/>
      <c r="Q211" s="3"/>
      <c r="R211" s="3"/>
      <c r="S211" s="3"/>
      <c r="T211" s="3"/>
      <c r="U211" s="3"/>
      <c r="V211" s="3"/>
      <c r="W211" s="3"/>
      <c r="X211" s="3"/>
      <c r="Y211" s="3"/>
      <c r="Z211" s="3"/>
    </row>
    <row r="212" ht="12.75" customHeight="1">
      <c r="A212" s="3"/>
      <c r="B212" s="166"/>
      <c r="C212" s="109"/>
      <c r="D212" s="109"/>
      <c r="E212" s="131"/>
      <c r="F212" s="3"/>
      <c r="G212" s="3"/>
      <c r="H212" s="109"/>
      <c r="I212" s="3"/>
      <c r="J212" s="109"/>
      <c r="K212" s="110"/>
      <c r="L212" s="3"/>
      <c r="M212" s="3"/>
      <c r="N212" s="3"/>
      <c r="O212" s="3"/>
      <c r="P212" s="3"/>
      <c r="Q212" s="3"/>
      <c r="R212" s="3"/>
      <c r="S212" s="3"/>
      <c r="T212" s="3"/>
      <c r="U212" s="3"/>
      <c r="V212" s="3"/>
      <c r="W212" s="3"/>
      <c r="X212" s="3"/>
      <c r="Y212" s="3"/>
      <c r="Z212" s="3"/>
    </row>
    <row r="213" ht="12.75" customHeight="1">
      <c r="A213" s="3"/>
      <c r="B213" s="166"/>
      <c r="C213" s="109"/>
      <c r="D213" s="109"/>
      <c r="E213" s="131"/>
      <c r="F213" s="3"/>
      <c r="G213" s="3"/>
      <c r="H213" s="109"/>
      <c r="I213" s="3"/>
      <c r="J213" s="109"/>
      <c r="K213" s="110"/>
      <c r="L213" s="3"/>
      <c r="M213" s="3"/>
      <c r="N213" s="3"/>
      <c r="O213" s="3"/>
      <c r="P213" s="3"/>
      <c r="Q213" s="3"/>
      <c r="R213" s="3"/>
      <c r="S213" s="3"/>
      <c r="T213" s="3"/>
      <c r="U213" s="3"/>
      <c r="V213" s="3"/>
      <c r="W213" s="3"/>
      <c r="X213" s="3"/>
      <c r="Y213" s="3"/>
      <c r="Z213" s="3"/>
    </row>
    <row r="214" ht="12.75" customHeight="1">
      <c r="A214" s="3"/>
      <c r="B214" s="166"/>
      <c r="C214" s="109"/>
      <c r="D214" s="109"/>
      <c r="E214" s="131"/>
      <c r="F214" s="3"/>
      <c r="G214" s="3"/>
      <c r="H214" s="109"/>
      <c r="I214" s="3"/>
      <c r="J214" s="109"/>
      <c r="K214" s="110"/>
      <c r="L214" s="3"/>
      <c r="M214" s="3"/>
      <c r="N214" s="3"/>
      <c r="O214" s="3"/>
      <c r="P214" s="3"/>
      <c r="Q214" s="3"/>
      <c r="R214" s="3"/>
      <c r="S214" s="3"/>
      <c r="T214" s="3"/>
      <c r="U214" s="3"/>
      <c r="V214" s="3"/>
      <c r="W214" s="3"/>
      <c r="X214" s="3"/>
      <c r="Y214" s="3"/>
      <c r="Z214" s="3"/>
    </row>
    <row r="215" ht="12.75" customHeight="1">
      <c r="A215" s="3"/>
      <c r="B215" s="166"/>
      <c r="C215" s="109"/>
      <c r="D215" s="109"/>
      <c r="E215" s="131"/>
      <c r="F215" s="3"/>
      <c r="G215" s="3"/>
      <c r="H215" s="109"/>
      <c r="I215" s="3"/>
      <c r="J215" s="109"/>
      <c r="K215" s="110"/>
      <c r="L215" s="3"/>
      <c r="M215" s="3"/>
      <c r="N215" s="3"/>
      <c r="O215" s="3"/>
      <c r="P215" s="3"/>
      <c r="Q215" s="3"/>
      <c r="R215" s="3"/>
      <c r="S215" s="3"/>
      <c r="T215" s="3"/>
      <c r="U215" s="3"/>
      <c r="V215" s="3"/>
      <c r="W215" s="3"/>
      <c r="X215" s="3"/>
      <c r="Y215" s="3"/>
      <c r="Z215" s="3"/>
    </row>
    <row r="216" ht="12.75" customHeight="1">
      <c r="A216" s="3"/>
      <c r="B216" s="166"/>
      <c r="C216" s="109"/>
      <c r="D216" s="109"/>
      <c r="E216" s="131"/>
      <c r="F216" s="3"/>
      <c r="G216" s="3"/>
      <c r="H216" s="109"/>
      <c r="I216" s="3"/>
      <c r="J216" s="109"/>
      <c r="K216" s="110"/>
      <c r="L216" s="3"/>
      <c r="M216" s="3"/>
      <c r="N216" s="3"/>
      <c r="O216" s="3"/>
      <c r="P216" s="3"/>
      <c r="Q216" s="3"/>
      <c r="R216" s="3"/>
      <c r="S216" s="3"/>
      <c r="T216" s="3"/>
      <c r="U216" s="3"/>
      <c r="V216" s="3"/>
      <c r="W216" s="3"/>
      <c r="X216" s="3"/>
      <c r="Y216" s="3"/>
      <c r="Z216" s="3"/>
    </row>
    <row r="217" ht="12.75" customHeight="1">
      <c r="A217" s="3"/>
      <c r="B217" s="166"/>
      <c r="C217" s="109"/>
      <c r="D217" s="109"/>
      <c r="E217" s="131"/>
      <c r="F217" s="3"/>
      <c r="G217" s="3"/>
      <c r="H217" s="109"/>
      <c r="I217" s="3"/>
      <c r="J217" s="109"/>
      <c r="K217" s="110"/>
      <c r="L217" s="3"/>
      <c r="M217" s="3"/>
      <c r="N217" s="3"/>
      <c r="O217" s="3"/>
      <c r="P217" s="3"/>
      <c r="Q217" s="3"/>
      <c r="R217" s="3"/>
      <c r="S217" s="3"/>
      <c r="T217" s="3"/>
      <c r="U217" s="3"/>
      <c r="V217" s="3"/>
      <c r="W217" s="3"/>
      <c r="X217" s="3"/>
      <c r="Y217" s="3"/>
      <c r="Z217" s="3"/>
    </row>
    <row r="218" ht="12.75" customHeight="1">
      <c r="A218" s="3"/>
      <c r="B218" s="166"/>
      <c r="C218" s="109"/>
      <c r="D218" s="109"/>
      <c r="E218" s="131"/>
      <c r="F218" s="3"/>
      <c r="G218" s="3"/>
      <c r="H218" s="109"/>
      <c r="I218" s="3"/>
      <c r="J218" s="109"/>
      <c r="K218" s="110"/>
      <c r="L218" s="3"/>
      <c r="M218" s="3"/>
      <c r="N218" s="3"/>
      <c r="O218" s="3"/>
      <c r="P218" s="3"/>
      <c r="Q218" s="3"/>
      <c r="R218" s="3"/>
      <c r="S218" s="3"/>
      <c r="T218" s="3"/>
      <c r="U218" s="3"/>
      <c r="V218" s="3"/>
      <c r="W218" s="3"/>
      <c r="X218" s="3"/>
      <c r="Y218" s="3"/>
      <c r="Z218" s="3"/>
    </row>
    <row r="219" ht="12.75" customHeight="1">
      <c r="A219" s="3"/>
      <c r="B219" s="166"/>
      <c r="C219" s="109"/>
      <c r="D219" s="109"/>
      <c r="E219" s="131"/>
      <c r="F219" s="3"/>
      <c r="G219" s="3"/>
      <c r="H219" s="109"/>
      <c r="I219" s="3"/>
      <c r="J219" s="109"/>
      <c r="K219" s="110"/>
      <c r="L219" s="3"/>
      <c r="M219" s="3"/>
      <c r="N219" s="3"/>
      <c r="O219" s="3"/>
      <c r="P219" s="3"/>
      <c r="Q219" s="3"/>
      <c r="R219" s="3"/>
      <c r="S219" s="3"/>
      <c r="T219" s="3"/>
      <c r="U219" s="3"/>
      <c r="V219" s="3"/>
      <c r="W219" s="3"/>
      <c r="X219" s="3"/>
      <c r="Y219" s="3"/>
      <c r="Z219" s="3"/>
    </row>
    <row r="220" ht="12.75" customHeight="1">
      <c r="A220" s="3"/>
      <c r="B220" s="166"/>
      <c r="C220" s="109"/>
      <c r="D220" s="109"/>
      <c r="E220" s="131"/>
      <c r="F220" s="3"/>
      <c r="G220" s="3"/>
      <c r="H220" s="109"/>
      <c r="I220" s="3"/>
      <c r="J220" s="109"/>
      <c r="K220" s="110"/>
      <c r="L220" s="3"/>
      <c r="M220" s="3"/>
      <c r="N220" s="3"/>
      <c r="O220" s="3"/>
      <c r="P220" s="3"/>
      <c r="Q220" s="3"/>
      <c r="R220" s="3"/>
      <c r="S220" s="3"/>
      <c r="T220" s="3"/>
      <c r="U220" s="3"/>
      <c r="V220" s="3"/>
      <c r="W220" s="3"/>
      <c r="X220" s="3"/>
      <c r="Y220" s="3"/>
      <c r="Z220" s="3"/>
    </row>
    <row r="221" ht="12.75" customHeight="1">
      <c r="A221" s="3"/>
      <c r="B221" s="166"/>
      <c r="C221" s="109"/>
      <c r="D221" s="109"/>
      <c r="E221" s="131"/>
      <c r="F221" s="3"/>
      <c r="G221" s="3"/>
      <c r="H221" s="109"/>
      <c r="I221" s="3"/>
      <c r="J221" s="109"/>
      <c r="K221" s="110"/>
      <c r="L221" s="3"/>
      <c r="M221" s="3"/>
      <c r="N221" s="3"/>
      <c r="O221" s="3"/>
      <c r="P221" s="3"/>
      <c r="Q221" s="3"/>
      <c r="R221" s="3"/>
      <c r="S221" s="3"/>
      <c r="T221" s="3"/>
      <c r="U221" s="3"/>
      <c r="V221" s="3"/>
      <c r="W221" s="3"/>
      <c r="X221" s="3"/>
      <c r="Y221" s="3"/>
      <c r="Z221" s="3"/>
    </row>
    <row r="222" ht="12.75" customHeight="1">
      <c r="A222" s="3"/>
      <c r="B222" s="166"/>
      <c r="C222" s="109"/>
      <c r="D222" s="109"/>
      <c r="E222" s="131"/>
      <c r="F222" s="3"/>
      <c r="G222" s="3"/>
      <c r="H222" s="109"/>
      <c r="I222" s="3"/>
      <c r="J222" s="109"/>
      <c r="K222" s="110"/>
      <c r="L222" s="3"/>
      <c r="M222" s="3"/>
      <c r="N222" s="3"/>
      <c r="O222" s="3"/>
      <c r="P222" s="3"/>
      <c r="Q222" s="3"/>
      <c r="R222" s="3"/>
      <c r="S222" s="3"/>
      <c r="T222" s="3"/>
      <c r="U222" s="3"/>
      <c r="V222" s="3"/>
      <c r="W222" s="3"/>
      <c r="X222" s="3"/>
      <c r="Y222" s="3"/>
      <c r="Z222" s="3"/>
    </row>
    <row r="223" ht="12.75" customHeight="1">
      <c r="A223" s="3"/>
      <c r="B223" s="166"/>
      <c r="C223" s="109"/>
      <c r="D223" s="109"/>
      <c r="E223" s="131"/>
      <c r="F223" s="3"/>
      <c r="G223" s="3"/>
      <c r="H223" s="109"/>
      <c r="I223" s="3"/>
      <c r="J223" s="109"/>
      <c r="K223" s="110"/>
      <c r="L223" s="3"/>
      <c r="M223" s="3"/>
      <c r="N223" s="3"/>
      <c r="O223" s="3"/>
      <c r="P223" s="3"/>
      <c r="Q223" s="3"/>
      <c r="R223" s="3"/>
      <c r="S223" s="3"/>
      <c r="T223" s="3"/>
      <c r="U223" s="3"/>
      <c r="V223" s="3"/>
      <c r="W223" s="3"/>
      <c r="X223" s="3"/>
      <c r="Y223" s="3"/>
      <c r="Z223" s="3"/>
    </row>
    <row r="224" ht="12.75" customHeight="1">
      <c r="A224" s="3"/>
      <c r="B224" s="166"/>
      <c r="C224" s="109"/>
      <c r="D224" s="109"/>
      <c r="E224" s="131"/>
      <c r="F224" s="3"/>
      <c r="G224" s="3"/>
      <c r="H224" s="109"/>
      <c r="I224" s="3"/>
      <c r="J224" s="109"/>
      <c r="K224" s="110"/>
      <c r="L224" s="3"/>
      <c r="M224" s="3"/>
      <c r="N224" s="3"/>
      <c r="O224" s="3"/>
      <c r="P224" s="3"/>
      <c r="Q224" s="3"/>
      <c r="R224" s="3"/>
      <c r="S224" s="3"/>
      <c r="T224" s="3"/>
      <c r="U224" s="3"/>
      <c r="V224" s="3"/>
      <c r="W224" s="3"/>
      <c r="X224" s="3"/>
      <c r="Y224" s="3"/>
      <c r="Z224" s="3"/>
    </row>
    <row r="225" ht="12.75" customHeight="1">
      <c r="A225" s="3"/>
      <c r="B225" s="166"/>
      <c r="C225" s="109"/>
      <c r="D225" s="109"/>
      <c r="E225" s="131"/>
      <c r="F225" s="3"/>
      <c r="G225" s="3"/>
      <c r="H225" s="109"/>
      <c r="I225" s="3"/>
      <c r="J225" s="109"/>
      <c r="K225" s="110"/>
      <c r="L225" s="3"/>
      <c r="M225" s="3"/>
      <c r="N225" s="3"/>
      <c r="O225" s="3"/>
      <c r="P225" s="3"/>
      <c r="Q225" s="3"/>
      <c r="R225" s="3"/>
      <c r="S225" s="3"/>
      <c r="T225" s="3"/>
      <c r="U225" s="3"/>
      <c r="V225" s="3"/>
      <c r="W225" s="3"/>
      <c r="X225" s="3"/>
      <c r="Y225" s="3"/>
      <c r="Z225" s="3"/>
    </row>
    <row r="226" ht="12.75" customHeight="1">
      <c r="A226" s="3"/>
      <c r="B226" s="166"/>
      <c r="C226" s="109"/>
      <c r="D226" s="109"/>
      <c r="E226" s="131"/>
      <c r="F226" s="3"/>
      <c r="G226" s="3"/>
      <c r="H226" s="109"/>
      <c r="I226" s="3"/>
      <c r="J226" s="109"/>
      <c r="K226" s="110"/>
      <c r="L226" s="3"/>
      <c r="M226" s="3"/>
      <c r="N226" s="3"/>
      <c r="O226" s="3"/>
      <c r="P226" s="3"/>
      <c r="Q226" s="3"/>
      <c r="R226" s="3"/>
      <c r="S226" s="3"/>
      <c r="T226" s="3"/>
      <c r="U226" s="3"/>
      <c r="V226" s="3"/>
      <c r="W226" s="3"/>
      <c r="X226" s="3"/>
      <c r="Y226" s="3"/>
      <c r="Z226" s="3"/>
    </row>
    <row r="227" ht="12.75" customHeight="1">
      <c r="A227" s="3"/>
      <c r="B227" s="166"/>
      <c r="C227" s="109"/>
      <c r="D227" s="109"/>
      <c r="E227" s="131"/>
      <c r="F227" s="3"/>
      <c r="G227" s="3"/>
      <c r="H227" s="109"/>
      <c r="I227" s="3"/>
      <c r="J227" s="109"/>
      <c r="K227" s="110"/>
      <c r="L227" s="3"/>
      <c r="M227" s="3"/>
      <c r="N227" s="3"/>
      <c r="O227" s="3"/>
      <c r="P227" s="3"/>
      <c r="Q227" s="3"/>
      <c r="R227" s="3"/>
      <c r="S227" s="3"/>
      <c r="T227" s="3"/>
      <c r="U227" s="3"/>
      <c r="V227" s="3"/>
      <c r="W227" s="3"/>
      <c r="X227" s="3"/>
      <c r="Y227" s="3"/>
      <c r="Z227" s="3"/>
    </row>
    <row r="228" ht="12.75" customHeight="1">
      <c r="A228" s="3"/>
      <c r="B228" s="166"/>
      <c r="C228" s="109"/>
      <c r="D228" s="109"/>
      <c r="E228" s="131"/>
      <c r="F228" s="3"/>
      <c r="G228" s="3"/>
      <c r="H228" s="109"/>
      <c r="I228" s="3"/>
      <c r="J228" s="109"/>
      <c r="K228" s="110"/>
      <c r="L228" s="3"/>
      <c r="M228" s="3"/>
      <c r="N228" s="3"/>
      <c r="O228" s="3"/>
      <c r="P228" s="3"/>
      <c r="Q228" s="3"/>
      <c r="R228" s="3"/>
      <c r="S228" s="3"/>
      <c r="T228" s="3"/>
      <c r="U228" s="3"/>
      <c r="V228" s="3"/>
      <c r="W228" s="3"/>
      <c r="X228" s="3"/>
      <c r="Y228" s="3"/>
      <c r="Z228" s="3"/>
    </row>
    <row r="229" ht="12.75" customHeight="1">
      <c r="A229" s="3"/>
      <c r="B229" s="166"/>
      <c r="C229" s="109"/>
      <c r="D229" s="109"/>
      <c r="E229" s="131"/>
      <c r="F229" s="3"/>
      <c r="G229" s="3"/>
      <c r="H229" s="109"/>
      <c r="I229" s="3"/>
      <c r="J229" s="109"/>
      <c r="K229" s="110"/>
      <c r="L229" s="3"/>
      <c r="M229" s="3"/>
      <c r="N229" s="3"/>
      <c r="O229" s="3"/>
      <c r="P229" s="3"/>
      <c r="Q229" s="3"/>
      <c r="R229" s="3"/>
      <c r="S229" s="3"/>
      <c r="T229" s="3"/>
      <c r="U229" s="3"/>
      <c r="V229" s="3"/>
      <c r="W229" s="3"/>
      <c r="X229" s="3"/>
      <c r="Y229" s="3"/>
      <c r="Z229" s="3"/>
    </row>
    <row r="230" ht="12.75" customHeight="1">
      <c r="A230" s="3"/>
      <c r="B230" s="166"/>
      <c r="C230" s="109"/>
      <c r="D230" s="109"/>
      <c r="E230" s="131"/>
      <c r="F230" s="3"/>
      <c r="G230" s="3"/>
      <c r="H230" s="109"/>
      <c r="I230" s="3"/>
      <c r="J230" s="109"/>
      <c r="K230" s="110"/>
      <c r="L230" s="3"/>
      <c r="M230" s="3"/>
      <c r="N230" s="3"/>
      <c r="O230" s="3"/>
      <c r="P230" s="3"/>
      <c r="Q230" s="3"/>
      <c r="R230" s="3"/>
      <c r="S230" s="3"/>
      <c r="T230" s="3"/>
      <c r="U230" s="3"/>
      <c r="V230" s="3"/>
      <c r="W230" s="3"/>
      <c r="X230" s="3"/>
      <c r="Y230" s="3"/>
      <c r="Z230" s="3"/>
    </row>
    <row r="231" ht="12.75" customHeight="1">
      <c r="A231" s="3"/>
      <c r="B231" s="166"/>
      <c r="C231" s="109"/>
      <c r="D231" s="109"/>
      <c r="E231" s="131"/>
      <c r="F231" s="3"/>
      <c r="G231" s="3"/>
      <c r="H231" s="109"/>
      <c r="I231" s="3"/>
      <c r="J231" s="109"/>
      <c r="K231" s="110"/>
      <c r="L231" s="3"/>
      <c r="M231" s="3"/>
      <c r="N231" s="3"/>
      <c r="O231" s="3"/>
      <c r="P231" s="3"/>
      <c r="Q231" s="3"/>
      <c r="R231" s="3"/>
      <c r="S231" s="3"/>
      <c r="T231" s="3"/>
      <c r="U231" s="3"/>
      <c r="V231" s="3"/>
      <c r="W231" s="3"/>
      <c r="X231" s="3"/>
      <c r="Y231" s="3"/>
      <c r="Z231" s="3"/>
    </row>
    <row r="232" ht="12.75" customHeight="1">
      <c r="A232" s="3"/>
      <c r="B232" s="166"/>
      <c r="C232" s="109"/>
      <c r="D232" s="109"/>
      <c r="E232" s="131"/>
      <c r="F232" s="3"/>
      <c r="G232" s="3"/>
      <c r="H232" s="109"/>
      <c r="I232" s="3"/>
      <c r="J232" s="109"/>
      <c r="K232" s="110"/>
      <c r="L232" s="3"/>
      <c r="M232" s="3"/>
      <c r="N232" s="3"/>
      <c r="O232" s="3"/>
      <c r="P232" s="3"/>
      <c r="Q232" s="3"/>
      <c r="R232" s="3"/>
      <c r="S232" s="3"/>
      <c r="T232" s="3"/>
      <c r="U232" s="3"/>
      <c r="V232" s="3"/>
      <c r="W232" s="3"/>
      <c r="X232" s="3"/>
      <c r="Y232" s="3"/>
      <c r="Z232" s="3"/>
    </row>
    <row r="233" ht="12.75" customHeight="1">
      <c r="A233" s="3"/>
      <c r="B233" s="166"/>
      <c r="C233" s="109"/>
      <c r="D233" s="109"/>
      <c r="E233" s="131"/>
      <c r="F233" s="3"/>
      <c r="G233" s="3"/>
      <c r="H233" s="109"/>
      <c r="I233" s="3"/>
      <c r="J233" s="109"/>
      <c r="K233" s="110"/>
      <c r="L233" s="3"/>
      <c r="M233" s="3"/>
      <c r="N233" s="3"/>
      <c r="O233" s="3"/>
      <c r="P233" s="3"/>
      <c r="Q233" s="3"/>
      <c r="R233" s="3"/>
      <c r="S233" s="3"/>
      <c r="T233" s="3"/>
      <c r="U233" s="3"/>
      <c r="V233" s="3"/>
      <c r="W233" s="3"/>
      <c r="X233" s="3"/>
      <c r="Y233" s="3"/>
      <c r="Z233" s="3"/>
    </row>
    <row r="234" ht="12.75" customHeight="1">
      <c r="A234" s="3"/>
      <c r="B234" s="166"/>
      <c r="C234" s="109"/>
      <c r="D234" s="109"/>
      <c r="E234" s="131"/>
      <c r="F234" s="3"/>
      <c r="G234" s="3"/>
      <c r="H234" s="109"/>
      <c r="I234" s="3"/>
      <c r="J234" s="109"/>
      <c r="K234" s="110"/>
      <c r="L234" s="3"/>
      <c r="M234" s="3"/>
      <c r="N234" s="3"/>
      <c r="O234" s="3"/>
      <c r="P234" s="3"/>
      <c r="Q234" s="3"/>
      <c r="R234" s="3"/>
      <c r="S234" s="3"/>
      <c r="T234" s="3"/>
      <c r="U234" s="3"/>
      <c r="V234" s="3"/>
      <c r="W234" s="3"/>
      <c r="X234" s="3"/>
      <c r="Y234" s="3"/>
      <c r="Z234" s="3"/>
    </row>
    <row r="235" ht="12.75" customHeight="1">
      <c r="A235" s="3"/>
      <c r="B235" s="166"/>
      <c r="C235" s="109"/>
      <c r="D235" s="109"/>
      <c r="E235" s="131"/>
      <c r="F235" s="3"/>
      <c r="G235" s="3"/>
      <c r="H235" s="109"/>
      <c r="I235" s="3"/>
      <c r="J235" s="109"/>
      <c r="K235" s="110"/>
      <c r="L235" s="3"/>
      <c r="M235" s="3"/>
      <c r="N235" s="3"/>
      <c r="O235" s="3"/>
      <c r="P235" s="3"/>
      <c r="Q235" s="3"/>
      <c r="R235" s="3"/>
      <c r="S235" s="3"/>
      <c r="T235" s="3"/>
      <c r="U235" s="3"/>
      <c r="V235" s="3"/>
      <c r="W235" s="3"/>
      <c r="X235" s="3"/>
      <c r="Y235" s="3"/>
      <c r="Z235" s="3"/>
    </row>
    <row r="236" ht="12.75" customHeight="1">
      <c r="A236" s="3"/>
      <c r="B236" s="166"/>
      <c r="C236" s="109"/>
      <c r="D236" s="109"/>
      <c r="E236" s="131"/>
      <c r="F236" s="3"/>
      <c r="G236" s="3"/>
      <c r="H236" s="109"/>
      <c r="I236" s="3"/>
      <c r="J236" s="109"/>
      <c r="K236" s="110"/>
      <c r="L236" s="3"/>
      <c r="M236" s="3"/>
      <c r="N236" s="3"/>
      <c r="O236" s="3"/>
      <c r="P236" s="3"/>
      <c r="Q236" s="3"/>
      <c r="R236" s="3"/>
      <c r="S236" s="3"/>
      <c r="T236" s="3"/>
      <c r="U236" s="3"/>
      <c r="V236" s="3"/>
      <c r="W236" s="3"/>
      <c r="X236" s="3"/>
      <c r="Y236" s="3"/>
      <c r="Z236" s="3"/>
    </row>
    <row r="237" ht="12.75" customHeight="1">
      <c r="A237" s="3"/>
      <c r="B237" s="166"/>
      <c r="C237" s="109"/>
      <c r="D237" s="109"/>
      <c r="E237" s="131"/>
      <c r="F237" s="3"/>
      <c r="G237" s="3"/>
      <c r="H237" s="109"/>
      <c r="I237" s="3"/>
      <c r="J237" s="109"/>
      <c r="K237" s="110"/>
      <c r="L237" s="3"/>
      <c r="M237" s="3"/>
      <c r="N237" s="3"/>
      <c r="O237" s="3"/>
      <c r="P237" s="3"/>
      <c r="Q237" s="3"/>
      <c r="R237" s="3"/>
      <c r="S237" s="3"/>
      <c r="T237" s="3"/>
      <c r="U237" s="3"/>
      <c r="V237" s="3"/>
      <c r="W237" s="3"/>
      <c r="X237" s="3"/>
      <c r="Y237" s="3"/>
      <c r="Z237" s="3"/>
    </row>
    <row r="238" ht="12.75" customHeight="1">
      <c r="A238" s="3"/>
      <c r="B238" s="166"/>
      <c r="C238" s="109"/>
      <c r="D238" s="109"/>
      <c r="E238" s="131"/>
      <c r="F238" s="3"/>
      <c r="G238" s="3"/>
      <c r="H238" s="109"/>
      <c r="I238" s="3"/>
      <c r="J238" s="109"/>
      <c r="K238" s="110"/>
      <c r="L238" s="3"/>
      <c r="M238" s="3"/>
      <c r="N238" s="3"/>
      <c r="O238" s="3"/>
      <c r="P238" s="3"/>
      <c r="Q238" s="3"/>
      <c r="R238" s="3"/>
      <c r="S238" s="3"/>
      <c r="T238" s="3"/>
      <c r="U238" s="3"/>
      <c r="V238" s="3"/>
      <c r="W238" s="3"/>
      <c r="X238" s="3"/>
      <c r="Y238" s="3"/>
      <c r="Z238" s="3"/>
    </row>
    <row r="239" ht="12.75" customHeight="1">
      <c r="A239" s="3"/>
      <c r="B239" s="166"/>
      <c r="C239" s="109"/>
      <c r="D239" s="109"/>
      <c r="E239" s="131"/>
      <c r="F239" s="3"/>
      <c r="G239" s="3"/>
      <c r="H239" s="109"/>
      <c r="I239" s="3"/>
      <c r="J239" s="109"/>
      <c r="K239" s="110"/>
      <c r="L239" s="3"/>
      <c r="M239" s="3"/>
      <c r="N239" s="3"/>
      <c r="O239" s="3"/>
      <c r="P239" s="3"/>
      <c r="Q239" s="3"/>
      <c r="R239" s="3"/>
      <c r="S239" s="3"/>
      <c r="T239" s="3"/>
      <c r="U239" s="3"/>
      <c r="V239" s="3"/>
      <c r="W239" s="3"/>
      <c r="X239" s="3"/>
      <c r="Y239" s="3"/>
      <c r="Z239" s="3"/>
    </row>
    <row r="240" ht="12.75" customHeight="1">
      <c r="A240" s="3"/>
      <c r="B240" s="166"/>
      <c r="C240" s="109"/>
      <c r="D240" s="109"/>
      <c r="E240" s="131"/>
      <c r="F240" s="3"/>
      <c r="G240" s="3"/>
      <c r="H240" s="109"/>
      <c r="I240" s="3"/>
      <c r="J240" s="109"/>
      <c r="K240" s="110"/>
      <c r="L240" s="3"/>
      <c r="M240" s="3"/>
      <c r="N240" s="3"/>
      <c r="O240" s="3"/>
      <c r="P240" s="3"/>
      <c r="Q240" s="3"/>
      <c r="R240" s="3"/>
      <c r="S240" s="3"/>
      <c r="T240" s="3"/>
      <c r="U240" s="3"/>
      <c r="V240" s="3"/>
      <c r="W240" s="3"/>
      <c r="X240" s="3"/>
      <c r="Y240" s="3"/>
      <c r="Z240" s="3"/>
    </row>
    <row r="241" ht="12.75" customHeight="1">
      <c r="A241" s="3"/>
      <c r="B241" s="166"/>
      <c r="C241" s="109"/>
      <c r="D241" s="109"/>
      <c r="E241" s="131"/>
      <c r="F241" s="3"/>
      <c r="G241" s="3"/>
      <c r="H241" s="109"/>
      <c r="I241" s="3"/>
      <c r="J241" s="109"/>
      <c r="K241" s="110"/>
      <c r="L241" s="3"/>
      <c r="M241" s="3"/>
      <c r="N241" s="3"/>
      <c r="O241" s="3"/>
      <c r="P241" s="3"/>
      <c r="Q241" s="3"/>
      <c r="R241" s="3"/>
      <c r="S241" s="3"/>
      <c r="T241" s="3"/>
      <c r="U241" s="3"/>
      <c r="V241" s="3"/>
      <c r="W241" s="3"/>
      <c r="X241" s="3"/>
      <c r="Y241" s="3"/>
      <c r="Z241" s="3"/>
    </row>
    <row r="242" ht="12.75" customHeight="1">
      <c r="A242" s="3"/>
      <c r="B242" s="166"/>
      <c r="C242" s="109"/>
      <c r="D242" s="109"/>
      <c r="E242" s="131"/>
      <c r="F242" s="3"/>
      <c r="G242" s="3"/>
      <c r="H242" s="109"/>
      <c r="I242" s="3"/>
      <c r="J242" s="109"/>
      <c r="K242" s="110"/>
      <c r="L242" s="3"/>
      <c r="M242" s="3"/>
      <c r="N242" s="3"/>
      <c r="O242" s="3"/>
      <c r="P242" s="3"/>
      <c r="Q242" s="3"/>
      <c r="R242" s="3"/>
      <c r="S242" s="3"/>
      <c r="T242" s="3"/>
      <c r="U242" s="3"/>
      <c r="V242" s="3"/>
      <c r="W242" s="3"/>
      <c r="X242" s="3"/>
      <c r="Y242" s="3"/>
      <c r="Z242" s="3"/>
    </row>
    <row r="243" ht="12.75" customHeight="1">
      <c r="A243" s="3"/>
      <c r="B243" s="166"/>
      <c r="C243" s="109"/>
      <c r="D243" s="109"/>
      <c r="E243" s="131"/>
      <c r="F243" s="3"/>
      <c r="G243" s="3"/>
      <c r="H243" s="109"/>
      <c r="I243" s="3"/>
      <c r="J243" s="109"/>
      <c r="K243" s="110"/>
      <c r="L243" s="3"/>
      <c r="M243" s="3"/>
      <c r="N243" s="3"/>
      <c r="O243" s="3"/>
      <c r="P243" s="3"/>
      <c r="Q243" s="3"/>
      <c r="R243" s="3"/>
      <c r="S243" s="3"/>
      <c r="T243" s="3"/>
      <c r="U243" s="3"/>
      <c r="V243" s="3"/>
      <c r="W243" s="3"/>
      <c r="X243" s="3"/>
      <c r="Y243" s="3"/>
      <c r="Z243" s="3"/>
    </row>
    <row r="244" ht="12.75" customHeight="1">
      <c r="A244" s="3"/>
      <c r="B244" s="166"/>
      <c r="C244" s="109"/>
      <c r="D244" s="109"/>
      <c r="E244" s="131"/>
      <c r="F244" s="3"/>
      <c r="G244" s="3"/>
      <c r="H244" s="109"/>
      <c r="I244" s="3"/>
      <c r="J244" s="109"/>
      <c r="K244" s="110"/>
      <c r="L244" s="3"/>
      <c r="M244" s="3"/>
      <c r="N244" s="3"/>
      <c r="O244" s="3"/>
      <c r="P244" s="3"/>
      <c r="Q244" s="3"/>
      <c r="R244" s="3"/>
      <c r="S244" s="3"/>
      <c r="T244" s="3"/>
      <c r="U244" s="3"/>
      <c r="V244" s="3"/>
      <c r="W244" s="3"/>
      <c r="X244" s="3"/>
      <c r="Y244" s="3"/>
      <c r="Z244" s="3"/>
    </row>
    <row r="245" ht="12.75" customHeight="1">
      <c r="A245" s="3"/>
      <c r="B245" s="166"/>
      <c r="C245" s="109"/>
      <c r="D245" s="109"/>
      <c r="E245" s="131"/>
      <c r="F245" s="3"/>
      <c r="G245" s="3"/>
      <c r="H245" s="109"/>
      <c r="I245" s="3"/>
      <c r="J245" s="109"/>
      <c r="K245" s="110"/>
      <c r="L245" s="3"/>
      <c r="M245" s="3"/>
      <c r="N245" s="3"/>
      <c r="O245" s="3"/>
      <c r="P245" s="3"/>
      <c r="Q245" s="3"/>
      <c r="R245" s="3"/>
      <c r="S245" s="3"/>
      <c r="T245" s="3"/>
      <c r="U245" s="3"/>
      <c r="V245" s="3"/>
      <c r="W245" s="3"/>
      <c r="X245" s="3"/>
      <c r="Y245" s="3"/>
      <c r="Z245" s="3"/>
    </row>
    <row r="246" ht="12.75" customHeight="1">
      <c r="A246" s="3"/>
      <c r="B246" s="166"/>
      <c r="C246" s="109"/>
      <c r="D246" s="109"/>
      <c r="E246" s="131"/>
      <c r="F246" s="3"/>
      <c r="G246" s="3"/>
      <c r="H246" s="109"/>
      <c r="I246" s="3"/>
      <c r="J246" s="109"/>
      <c r="K246" s="110"/>
      <c r="L246" s="3"/>
      <c r="M246" s="3"/>
      <c r="N246" s="3"/>
      <c r="O246" s="3"/>
      <c r="P246" s="3"/>
      <c r="Q246" s="3"/>
      <c r="R246" s="3"/>
      <c r="S246" s="3"/>
      <c r="T246" s="3"/>
      <c r="U246" s="3"/>
      <c r="V246" s="3"/>
      <c r="W246" s="3"/>
      <c r="X246" s="3"/>
      <c r="Y246" s="3"/>
      <c r="Z246" s="3"/>
    </row>
    <row r="247" ht="12.75" customHeight="1">
      <c r="A247" s="3"/>
      <c r="B247" s="166"/>
      <c r="C247" s="109"/>
      <c r="D247" s="109"/>
      <c r="E247" s="131"/>
      <c r="F247" s="3"/>
      <c r="G247" s="3"/>
      <c r="H247" s="109"/>
      <c r="I247" s="3"/>
      <c r="J247" s="109"/>
      <c r="K247" s="110"/>
      <c r="L247" s="3"/>
      <c r="M247" s="3"/>
      <c r="N247" s="3"/>
      <c r="O247" s="3"/>
      <c r="P247" s="3"/>
      <c r="Q247" s="3"/>
      <c r="R247" s="3"/>
      <c r="S247" s="3"/>
      <c r="T247" s="3"/>
      <c r="U247" s="3"/>
      <c r="V247" s="3"/>
      <c r="W247" s="3"/>
      <c r="X247" s="3"/>
      <c r="Y247" s="3"/>
      <c r="Z247" s="3"/>
    </row>
    <row r="248" ht="12.75" customHeight="1">
      <c r="A248" s="3"/>
      <c r="B248" s="166"/>
      <c r="C248" s="109"/>
      <c r="D248" s="109"/>
      <c r="E248" s="131"/>
      <c r="F248" s="3"/>
      <c r="G248" s="3"/>
      <c r="H248" s="109"/>
      <c r="I248" s="3"/>
      <c r="J248" s="109"/>
      <c r="K248" s="110"/>
      <c r="L248" s="3"/>
      <c r="M248" s="3"/>
      <c r="N248" s="3"/>
      <c r="O248" s="3"/>
      <c r="P248" s="3"/>
      <c r="Q248" s="3"/>
      <c r="R248" s="3"/>
      <c r="S248" s="3"/>
      <c r="T248" s="3"/>
      <c r="U248" s="3"/>
      <c r="V248" s="3"/>
      <c r="W248" s="3"/>
      <c r="X248" s="3"/>
      <c r="Y248" s="3"/>
      <c r="Z248" s="3"/>
    </row>
    <row r="249" ht="12.75" customHeight="1">
      <c r="A249" s="3"/>
      <c r="B249" s="166"/>
      <c r="C249" s="109"/>
      <c r="D249" s="109"/>
      <c r="E249" s="131"/>
      <c r="F249" s="3"/>
      <c r="G249" s="3"/>
      <c r="H249" s="109"/>
      <c r="I249" s="3"/>
      <c r="J249" s="109"/>
      <c r="K249" s="110"/>
      <c r="L249" s="3"/>
      <c r="M249" s="3"/>
      <c r="N249" s="3"/>
      <c r="O249" s="3"/>
      <c r="P249" s="3"/>
      <c r="Q249" s="3"/>
      <c r="R249" s="3"/>
      <c r="S249" s="3"/>
      <c r="T249" s="3"/>
      <c r="U249" s="3"/>
      <c r="V249" s="3"/>
      <c r="W249" s="3"/>
      <c r="X249" s="3"/>
      <c r="Y249" s="3"/>
      <c r="Z249" s="3"/>
    </row>
    <row r="250" ht="12.75" customHeight="1">
      <c r="A250" s="3"/>
      <c r="B250" s="166"/>
      <c r="C250" s="109"/>
      <c r="D250" s="109"/>
      <c r="E250" s="131"/>
      <c r="F250" s="3"/>
      <c r="G250" s="3"/>
      <c r="H250" s="109"/>
      <c r="I250" s="3"/>
      <c r="J250" s="109"/>
      <c r="K250" s="110"/>
      <c r="L250" s="3"/>
      <c r="M250" s="3"/>
      <c r="N250" s="3"/>
      <c r="O250" s="3"/>
      <c r="P250" s="3"/>
      <c r="Q250" s="3"/>
      <c r="R250" s="3"/>
      <c r="S250" s="3"/>
      <c r="T250" s="3"/>
      <c r="U250" s="3"/>
      <c r="V250" s="3"/>
      <c r="W250" s="3"/>
      <c r="X250" s="3"/>
      <c r="Y250" s="3"/>
      <c r="Z250" s="3"/>
    </row>
    <row r="251" ht="12.75" customHeight="1">
      <c r="A251" s="3"/>
      <c r="B251" s="166"/>
      <c r="C251" s="109"/>
      <c r="D251" s="109"/>
      <c r="E251" s="131"/>
      <c r="F251" s="3"/>
      <c r="G251" s="3"/>
      <c r="H251" s="109"/>
      <c r="I251" s="3"/>
      <c r="J251" s="109"/>
      <c r="K251" s="110"/>
      <c r="L251" s="3"/>
      <c r="M251" s="3"/>
      <c r="N251" s="3"/>
      <c r="O251" s="3"/>
      <c r="P251" s="3"/>
      <c r="Q251" s="3"/>
      <c r="R251" s="3"/>
      <c r="S251" s="3"/>
      <c r="T251" s="3"/>
      <c r="U251" s="3"/>
      <c r="V251" s="3"/>
      <c r="W251" s="3"/>
      <c r="X251" s="3"/>
      <c r="Y251" s="3"/>
      <c r="Z251" s="3"/>
    </row>
    <row r="252" ht="12.75" customHeight="1">
      <c r="A252" s="3"/>
      <c r="B252" s="166"/>
      <c r="C252" s="109"/>
      <c r="D252" s="109"/>
      <c r="E252" s="131"/>
      <c r="F252" s="3"/>
      <c r="G252" s="3"/>
      <c r="H252" s="109"/>
      <c r="I252" s="3"/>
      <c r="J252" s="109"/>
      <c r="K252" s="110"/>
      <c r="L252" s="3"/>
      <c r="M252" s="3"/>
      <c r="N252" s="3"/>
      <c r="O252" s="3"/>
      <c r="P252" s="3"/>
      <c r="Q252" s="3"/>
      <c r="R252" s="3"/>
      <c r="S252" s="3"/>
      <c r="T252" s="3"/>
      <c r="U252" s="3"/>
      <c r="V252" s="3"/>
      <c r="W252" s="3"/>
      <c r="X252" s="3"/>
      <c r="Y252" s="3"/>
      <c r="Z252" s="3"/>
    </row>
    <row r="253" ht="12.75" customHeight="1">
      <c r="A253" s="3"/>
      <c r="B253" s="166"/>
      <c r="C253" s="109"/>
      <c r="D253" s="109"/>
      <c r="E253" s="131"/>
      <c r="F253" s="3"/>
      <c r="G253" s="3"/>
      <c r="H253" s="109"/>
      <c r="I253" s="3"/>
      <c r="J253" s="109"/>
      <c r="K253" s="110"/>
      <c r="L253" s="3"/>
      <c r="M253" s="3"/>
      <c r="N253" s="3"/>
      <c r="O253" s="3"/>
      <c r="P253" s="3"/>
      <c r="Q253" s="3"/>
      <c r="R253" s="3"/>
      <c r="S253" s="3"/>
      <c r="T253" s="3"/>
      <c r="U253" s="3"/>
      <c r="V253" s="3"/>
      <c r="W253" s="3"/>
      <c r="X253" s="3"/>
      <c r="Y253" s="3"/>
      <c r="Z253" s="3"/>
    </row>
    <row r="254" ht="12.75" customHeight="1">
      <c r="A254" s="3"/>
      <c r="B254" s="166"/>
      <c r="C254" s="109"/>
      <c r="D254" s="109"/>
      <c r="E254" s="131"/>
      <c r="F254" s="3"/>
      <c r="G254" s="3"/>
      <c r="H254" s="109"/>
      <c r="I254" s="3"/>
      <c r="J254" s="109"/>
      <c r="K254" s="110"/>
      <c r="L254" s="3"/>
      <c r="M254" s="3"/>
      <c r="N254" s="3"/>
      <c r="O254" s="3"/>
      <c r="P254" s="3"/>
      <c r="Q254" s="3"/>
      <c r="R254" s="3"/>
      <c r="S254" s="3"/>
      <c r="T254" s="3"/>
      <c r="U254" s="3"/>
      <c r="V254" s="3"/>
      <c r="W254" s="3"/>
      <c r="X254" s="3"/>
      <c r="Y254" s="3"/>
      <c r="Z254" s="3"/>
    </row>
    <row r="255" ht="12.75" customHeight="1">
      <c r="A255" s="3"/>
      <c r="B255" s="166"/>
      <c r="C255" s="109"/>
      <c r="D255" s="109"/>
      <c r="E255" s="131"/>
      <c r="F255" s="3"/>
      <c r="G255" s="3"/>
      <c r="H255" s="109"/>
      <c r="I255" s="3"/>
      <c r="J255" s="109"/>
      <c r="K255" s="110"/>
      <c r="L255" s="3"/>
      <c r="M255" s="3"/>
      <c r="N255" s="3"/>
      <c r="O255" s="3"/>
      <c r="P255" s="3"/>
      <c r="Q255" s="3"/>
      <c r="R255" s="3"/>
      <c r="S255" s="3"/>
      <c r="T255" s="3"/>
      <c r="U255" s="3"/>
      <c r="V255" s="3"/>
      <c r="W255" s="3"/>
      <c r="X255" s="3"/>
      <c r="Y255" s="3"/>
      <c r="Z255" s="3"/>
    </row>
    <row r="256" ht="12.75" customHeight="1">
      <c r="A256" s="3"/>
      <c r="B256" s="166"/>
      <c r="C256" s="109"/>
      <c r="D256" s="109"/>
      <c r="E256" s="131"/>
      <c r="F256" s="3"/>
      <c r="G256" s="3"/>
      <c r="H256" s="109"/>
      <c r="I256" s="3"/>
      <c r="J256" s="109"/>
      <c r="K256" s="110"/>
      <c r="L256" s="3"/>
      <c r="M256" s="3"/>
      <c r="N256" s="3"/>
      <c r="O256" s="3"/>
      <c r="P256" s="3"/>
      <c r="Q256" s="3"/>
      <c r="R256" s="3"/>
      <c r="S256" s="3"/>
      <c r="T256" s="3"/>
      <c r="U256" s="3"/>
      <c r="V256" s="3"/>
      <c r="W256" s="3"/>
      <c r="X256" s="3"/>
      <c r="Y256" s="3"/>
      <c r="Z256" s="3"/>
    </row>
    <row r="257" ht="12.75" customHeight="1">
      <c r="A257" s="3"/>
      <c r="B257" s="166"/>
      <c r="C257" s="109"/>
      <c r="D257" s="109"/>
      <c r="E257" s="131"/>
      <c r="F257" s="3"/>
      <c r="G257" s="3"/>
      <c r="H257" s="109"/>
      <c r="I257" s="3"/>
      <c r="J257" s="109"/>
      <c r="K257" s="110"/>
      <c r="L257" s="3"/>
      <c r="M257" s="3"/>
      <c r="N257" s="3"/>
      <c r="O257" s="3"/>
      <c r="P257" s="3"/>
      <c r="Q257" s="3"/>
      <c r="R257" s="3"/>
      <c r="S257" s="3"/>
      <c r="T257" s="3"/>
      <c r="U257" s="3"/>
      <c r="V257" s="3"/>
      <c r="W257" s="3"/>
      <c r="X257" s="3"/>
      <c r="Y257" s="3"/>
      <c r="Z257" s="3"/>
    </row>
    <row r="258" ht="12.75" customHeight="1">
      <c r="A258" s="3"/>
      <c r="B258" s="166"/>
      <c r="C258" s="109"/>
      <c r="D258" s="109"/>
      <c r="E258" s="131"/>
      <c r="F258" s="3"/>
      <c r="G258" s="3"/>
      <c r="H258" s="109"/>
      <c r="I258" s="3"/>
      <c r="J258" s="109"/>
      <c r="K258" s="110"/>
      <c r="L258" s="3"/>
      <c r="M258" s="3"/>
      <c r="N258" s="3"/>
      <c r="O258" s="3"/>
      <c r="P258" s="3"/>
      <c r="Q258" s="3"/>
      <c r="R258" s="3"/>
      <c r="S258" s="3"/>
      <c r="T258" s="3"/>
      <c r="U258" s="3"/>
      <c r="V258" s="3"/>
      <c r="W258" s="3"/>
      <c r="X258" s="3"/>
      <c r="Y258" s="3"/>
      <c r="Z258" s="3"/>
    </row>
    <row r="259" ht="12.75" customHeight="1">
      <c r="A259" s="3"/>
      <c r="B259" s="166"/>
      <c r="C259" s="109"/>
      <c r="D259" s="109"/>
      <c r="E259" s="131"/>
      <c r="F259" s="3"/>
      <c r="G259" s="3"/>
      <c r="H259" s="109"/>
      <c r="I259" s="3"/>
      <c r="J259" s="109"/>
      <c r="K259" s="110"/>
      <c r="L259" s="3"/>
      <c r="M259" s="3"/>
      <c r="N259" s="3"/>
      <c r="O259" s="3"/>
      <c r="P259" s="3"/>
      <c r="Q259" s="3"/>
      <c r="R259" s="3"/>
      <c r="S259" s="3"/>
      <c r="T259" s="3"/>
      <c r="U259" s="3"/>
      <c r="V259" s="3"/>
      <c r="W259" s="3"/>
      <c r="X259" s="3"/>
      <c r="Y259" s="3"/>
      <c r="Z259" s="3"/>
    </row>
    <row r="260" ht="12.75" customHeight="1">
      <c r="A260" s="3"/>
      <c r="B260" s="166"/>
      <c r="C260" s="109"/>
      <c r="D260" s="109"/>
      <c r="E260" s="131"/>
      <c r="F260" s="3"/>
      <c r="G260" s="3"/>
      <c r="H260" s="109"/>
      <c r="I260" s="3"/>
      <c r="J260" s="109"/>
      <c r="K260" s="110"/>
      <c r="L260" s="3"/>
      <c r="M260" s="3"/>
      <c r="N260" s="3"/>
      <c r="O260" s="3"/>
      <c r="P260" s="3"/>
      <c r="Q260" s="3"/>
      <c r="R260" s="3"/>
      <c r="S260" s="3"/>
      <c r="T260" s="3"/>
      <c r="U260" s="3"/>
      <c r="V260" s="3"/>
      <c r="W260" s="3"/>
      <c r="X260" s="3"/>
      <c r="Y260" s="3"/>
      <c r="Z260" s="3"/>
    </row>
    <row r="261" ht="12.75" customHeight="1">
      <c r="A261" s="3"/>
      <c r="B261" s="166"/>
      <c r="C261" s="109"/>
      <c r="D261" s="109"/>
      <c r="E261" s="131"/>
      <c r="F261" s="3"/>
      <c r="G261" s="3"/>
      <c r="H261" s="109"/>
      <c r="I261" s="3"/>
      <c r="J261" s="109"/>
      <c r="K261" s="110"/>
      <c r="L261" s="3"/>
      <c r="M261" s="3"/>
      <c r="N261" s="3"/>
      <c r="O261" s="3"/>
      <c r="P261" s="3"/>
      <c r="Q261" s="3"/>
      <c r="R261" s="3"/>
      <c r="S261" s="3"/>
      <c r="T261" s="3"/>
      <c r="U261" s="3"/>
      <c r="V261" s="3"/>
      <c r="W261" s="3"/>
      <c r="X261" s="3"/>
      <c r="Y261" s="3"/>
      <c r="Z261" s="3"/>
    </row>
    <row r="262" ht="12.75" customHeight="1">
      <c r="A262" s="3"/>
      <c r="B262" s="166"/>
      <c r="C262" s="109"/>
      <c r="D262" s="109"/>
      <c r="E262" s="131"/>
      <c r="F262" s="3"/>
      <c r="G262" s="3"/>
      <c r="H262" s="109"/>
      <c r="I262" s="3"/>
      <c r="J262" s="109"/>
      <c r="K262" s="110"/>
      <c r="L262" s="3"/>
      <c r="M262" s="3"/>
      <c r="N262" s="3"/>
      <c r="O262" s="3"/>
      <c r="P262" s="3"/>
      <c r="Q262" s="3"/>
      <c r="R262" s="3"/>
      <c r="S262" s="3"/>
      <c r="T262" s="3"/>
      <c r="U262" s="3"/>
      <c r="V262" s="3"/>
      <c r="W262" s="3"/>
      <c r="X262" s="3"/>
      <c r="Y262" s="3"/>
      <c r="Z262" s="3"/>
    </row>
    <row r="263" ht="12.75" customHeight="1">
      <c r="A263" s="3"/>
      <c r="B263" s="166"/>
      <c r="C263" s="109"/>
      <c r="D263" s="109"/>
      <c r="E263" s="131"/>
      <c r="F263" s="3"/>
      <c r="G263" s="3"/>
      <c r="H263" s="109"/>
      <c r="I263" s="3"/>
      <c r="J263" s="109"/>
      <c r="K263" s="110"/>
      <c r="L263" s="3"/>
      <c r="M263" s="3"/>
      <c r="N263" s="3"/>
      <c r="O263" s="3"/>
      <c r="P263" s="3"/>
      <c r="Q263" s="3"/>
      <c r="R263" s="3"/>
      <c r="S263" s="3"/>
      <c r="T263" s="3"/>
      <c r="U263" s="3"/>
      <c r="V263" s="3"/>
      <c r="W263" s="3"/>
      <c r="X263" s="3"/>
      <c r="Y263" s="3"/>
      <c r="Z263" s="3"/>
    </row>
    <row r="264" ht="12.75" customHeight="1">
      <c r="A264" s="3"/>
      <c r="B264" s="166"/>
      <c r="C264" s="109"/>
      <c r="D264" s="109"/>
      <c r="E264" s="131"/>
      <c r="F264" s="3"/>
      <c r="G264" s="3"/>
      <c r="H264" s="109"/>
      <c r="I264" s="3"/>
      <c r="J264" s="109"/>
      <c r="K264" s="110"/>
      <c r="L264" s="3"/>
      <c r="M264" s="3"/>
      <c r="N264" s="3"/>
      <c r="O264" s="3"/>
      <c r="P264" s="3"/>
      <c r="Q264" s="3"/>
      <c r="R264" s="3"/>
      <c r="S264" s="3"/>
      <c r="T264" s="3"/>
      <c r="U264" s="3"/>
      <c r="V264" s="3"/>
      <c r="W264" s="3"/>
      <c r="X264" s="3"/>
      <c r="Y264" s="3"/>
      <c r="Z264" s="3"/>
    </row>
    <row r="265" ht="12.75" customHeight="1">
      <c r="A265" s="3"/>
      <c r="B265" s="166"/>
      <c r="C265" s="109"/>
      <c r="D265" s="109"/>
      <c r="E265" s="131"/>
      <c r="F265" s="3"/>
      <c r="G265" s="3"/>
      <c r="H265" s="109"/>
      <c r="I265" s="3"/>
      <c r="J265" s="109"/>
      <c r="K265" s="110"/>
      <c r="L265" s="3"/>
      <c r="M265" s="3"/>
      <c r="N265" s="3"/>
      <c r="O265" s="3"/>
      <c r="P265" s="3"/>
      <c r="Q265" s="3"/>
      <c r="R265" s="3"/>
      <c r="S265" s="3"/>
      <c r="T265" s="3"/>
      <c r="U265" s="3"/>
      <c r="V265" s="3"/>
      <c r="W265" s="3"/>
      <c r="X265" s="3"/>
      <c r="Y265" s="3"/>
      <c r="Z265" s="3"/>
    </row>
    <row r="266" ht="12.75" customHeight="1">
      <c r="A266" s="3"/>
      <c r="B266" s="166"/>
      <c r="C266" s="109"/>
      <c r="D266" s="109"/>
      <c r="E266" s="131"/>
      <c r="F266" s="3"/>
      <c r="G266" s="3"/>
      <c r="H266" s="109"/>
      <c r="I266" s="3"/>
      <c r="J266" s="109"/>
      <c r="K266" s="110"/>
      <c r="L266" s="3"/>
      <c r="M266" s="3"/>
      <c r="N266" s="3"/>
      <c r="O266" s="3"/>
      <c r="P266" s="3"/>
      <c r="Q266" s="3"/>
      <c r="R266" s="3"/>
      <c r="S266" s="3"/>
      <c r="T266" s="3"/>
      <c r="U266" s="3"/>
      <c r="V266" s="3"/>
      <c r="W266" s="3"/>
      <c r="X266" s="3"/>
      <c r="Y266" s="3"/>
      <c r="Z266" s="3"/>
    </row>
    <row r="267" ht="12.75" customHeight="1">
      <c r="A267" s="3"/>
      <c r="B267" s="166"/>
      <c r="C267" s="109"/>
      <c r="D267" s="109"/>
      <c r="E267" s="131"/>
      <c r="F267" s="3"/>
      <c r="G267" s="3"/>
      <c r="H267" s="109"/>
      <c r="I267" s="3"/>
      <c r="J267" s="109"/>
      <c r="K267" s="110"/>
      <c r="L267" s="3"/>
      <c r="M267" s="3"/>
      <c r="N267" s="3"/>
      <c r="O267" s="3"/>
      <c r="P267" s="3"/>
      <c r="Q267" s="3"/>
      <c r="R267" s="3"/>
      <c r="S267" s="3"/>
      <c r="T267" s="3"/>
      <c r="U267" s="3"/>
      <c r="V267" s="3"/>
      <c r="W267" s="3"/>
      <c r="X267" s="3"/>
      <c r="Y267" s="3"/>
      <c r="Z267" s="3"/>
    </row>
    <row r="268" ht="12.75" customHeight="1">
      <c r="A268" s="3"/>
      <c r="B268" s="166"/>
      <c r="C268" s="109"/>
      <c r="D268" s="109"/>
      <c r="E268" s="131"/>
      <c r="F268" s="3"/>
      <c r="G268" s="3"/>
      <c r="H268" s="109"/>
      <c r="I268" s="3"/>
      <c r="J268" s="109"/>
      <c r="K268" s="110"/>
      <c r="L268" s="3"/>
      <c r="M268" s="3"/>
      <c r="N268" s="3"/>
      <c r="O268" s="3"/>
      <c r="P268" s="3"/>
      <c r="Q268" s="3"/>
      <c r="R268" s="3"/>
      <c r="S268" s="3"/>
      <c r="T268" s="3"/>
      <c r="U268" s="3"/>
      <c r="V268" s="3"/>
      <c r="W268" s="3"/>
      <c r="X268" s="3"/>
      <c r="Y268" s="3"/>
      <c r="Z268" s="3"/>
    </row>
    <row r="269" ht="12.75" customHeight="1">
      <c r="A269" s="3"/>
      <c r="B269" s="166"/>
      <c r="C269" s="109"/>
      <c r="D269" s="109"/>
      <c r="E269" s="131"/>
      <c r="F269" s="3"/>
      <c r="G269" s="3"/>
      <c r="H269" s="109"/>
      <c r="I269" s="3"/>
      <c r="J269" s="109"/>
      <c r="K269" s="110"/>
      <c r="L269" s="3"/>
      <c r="M269" s="3"/>
      <c r="N269" s="3"/>
      <c r="O269" s="3"/>
      <c r="P269" s="3"/>
      <c r="Q269" s="3"/>
      <c r="R269" s="3"/>
      <c r="S269" s="3"/>
      <c r="T269" s="3"/>
      <c r="U269" s="3"/>
      <c r="V269" s="3"/>
      <c r="W269" s="3"/>
      <c r="X269" s="3"/>
      <c r="Y269" s="3"/>
      <c r="Z269" s="3"/>
    </row>
    <row r="270" ht="12.75" customHeight="1">
      <c r="A270" s="3"/>
      <c r="B270" s="166"/>
      <c r="C270" s="109"/>
      <c r="D270" s="109"/>
      <c r="E270" s="131"/>
      <c r="F270" s="3"/>
      <c r="G270" s="3"/>
      <c r="H270" s="109"/>
      <c r="I270" s="3"/>
      <c r="J270" s="109"/>
      <c r="K270" s="110"/>
      <c r="L270" s="3"/>
      <c r="M270" s="3"/>
      <c r="N270" s="3"/>
      <c r="O270" s="3"/>
      <c r="P270" s="3"/>
      <c r="Q270" s="3"/>
      <c r="R270" s="3"/>
      <c r="S270" s="3"/>
      <c r="T270" s="3"/>
      <c r="U270" s="3"/>
      <c r="V270" s="3"/>
      <c r="W270" s="3"/>
      <c r="X270" s="3"/>
      <c r="Y270" s="3"/>
      <c r="Z270" s="3"/>
    </row>
    <row r="271" ht="12.75" customHeight="1">
      <c r="A271" s="3"/>
      <c r="B271" s="166"/>
      <c r="C271" s="109"/>
      <c r="D271" s="109"/>
      <c r="E271" s="131"/>
      <c r="F271" s="3"/>
      <c r="G271" s="3"/>
      <c r="H271" s="109"/>
      <c r="I271" s="3"/>
      <c r="J271" s="109"/>
      <c r="K271" s="110"/>
      <c r="L271" s="3"/>
      <c r="M271" s="3"/>
      <c r="N271" s="3"/>
      <c r="O271" s="3"/>
      <c r="P271" s="3"/>
      <c r="Q271" s="3"/>
      <c r="R271" s="3"/>
      <c r="S271" s="3"/>
      <c r="T271" s="3"/>
      <c r="U271" s="3"/>
      <c r="V271" s="3"/>
      <c r="W271" s="3"/>
      <c r="X271" s="3"/>
      <c r="Y271" s="3"/>
      <c r="Z271" s="3"/>
    </row>
    <row r="272" ht="12.75" customHeight="1">
      <c r="A272" s="3"/>
      <c r="B272" s="166"/>
      <c r="C272" s="109"/>
      <c r="D272" s="109"/>
      <c r="E272" s="131"/>
      <c r="F272" s="3"/>
      <c r="G272" s="3"/>
      <c r="H272" s="109"/>
      <c r="I272" s="3"/>
      <c r="J272" s="109"/>
      <c r="K272" s="110"/>
      <c r="L272" s="3"/>
      <c r="M272" s="3"/>
      <c r="N272" s="3"/>
      <c r="O272" s="3"/>
      <c r="P272" s="3"/>
      <c r="Q272" s="3"/>
      <c r="R272" s="3"/>
      <c r="S272" s="3"/>
      <c r="T272" s="3"/>
      <c r="U272" s="3"/>
      <c r="V272" s="3"/>
      <c r="W272" s="3"/>
      <c r="X272" s="3"/>
      <c r="Y272" s="3"/>
      <c r="Z272" s="3"/>
    </row>
    <row r="273" ht="12.75" customHeight="1">
      <c r="A273" s="3"/>
      <c r="B273" s="166"/>
      <c r="C273" s="109"/>
      <c r="D273" s="109"/>
      <c r="E273" s="131"/>
      <c r="F273" s="3"/>
      <c r="G273" s="3"/>
      <c r="H273" s="109"/>
      <c r="I273" s="3"/>
      <c r="J273" s="109"/>
      <c r="K273" s="110"/>
      <c r="L273" s="3"/>
      <c r="M273" s="3"/>
      <c r="N273" s="3"/>
      <c r="O273" s="3"/>
      <c r="P273" s="3"/>
      <c r="Q273" s="3"/>
      <c r="R273" s="3"/>
      <c r="S273" s="3"/>
      <c r="T273" s="3"/>
      <c r="U273" s="3"/>
      <c r="V273" s="3"/>
      <c r="W273" s="3"/>
      <c r="X273" s="3"/>
      <c r="Y273" s="3"/>
      <c r="Z273" s="3"/>
    </row>
    <row r="274" ht="12.75" customHeight="1">
      <c r="A274" s="3"/>
      <c r="B274" s="166"/>
      <c r="C274" s="109"/>
      <c r="D274" s="109"/>
      <c r="E274" s="131"/>
      <c r="F274" s="3"/>
      <c r="G274" s="3"/>
      <c r="H274" s="109"/>
      <c r="I274" s="3"/>
      <c r="J274" s="109"/>
      <c r="K274" s="110"/>
      <c r="L274" s="3"/>
      <c r="M274" s="3"/>
      <c r="N274" s="3"/>
      <c r="O274" s="3"/>
      <c r="P274" s="3"/>
      <c r="Q274" s="3"/>
      <c r="R274" s="3"/>
      <c r="S274" s="3"/>
      <c r="T274" s="3"/>
      <c r="U274" s="3"/>
      <c r="V274" s="3"/>
      <c r="W274" s="3"/>
      <c r="X274" s="3"/>
      <c r="Y274" s="3"/>
      <c r="Z274" s="3"/>
    </row>
    <row r="275" ht="12.75" customHeight="1">
      <c r="A275" s="3"/>
      <c r="B275" s="166"/>
      <c r="C275" s="109"/>
      <c r="D275" s="109"/>
      <c r="E275" s="131"/>
      <c r="F275" s="3"/>
      <c r="G275" s="3"/>
      <c r="H275" s="109"/>
      <c r="I275" s="3"/>
      <c r="J275" s="109"/>
      <c r="K275" s="110"/>
      <c r="L275" s="3"/>
      <c r="M275" s="3"/>
      <c r="N275" s="3"/>
      <c r="O275" s="3"/>
      <c r="P275" s="3"/>
      <c r="Q275" s="3"/>
      <c r="R275" s="3"/>
      <c r="S275" s="3"/>
      <c r="T275" s="3"/>
      <c r="U275" s="3"/>
      <c r="V275" s="3"/>
      <c r="W275" s="3"/>
      <c r="X275" s="3"/>
      <c r="Y275" s="3"/>
      <c r="Z275" s="3"/>
    </row>
    <row r="276" ht="12.75" customHeight="1">
      <c r="A276" s="3"/>
      <c r="B276" s="166"/>
      <c r="C276" s="109"/>
      <c r="D276" s="109"/>
      <c r="E276" s="131"/>
      <c r="F276" s="3"/>
      <c r="G276" s="3"/>
      <c r="H276" s="109"/>
      <c r="I276" s="3"/>
      <c r="J276" s="109"/>
      <c r="K276" s="110"/>
      <c r="L276" s="3"/>
      <c r="M276" s="3"/>
      <c r="N276" s="3"/>
      <c r="O276" s="3"/>
      <c r="P276" s="3"/>
      <c r="Q276" s="3"/>
      <c r="R276" s="3"/>
      <c r="S276" s="3"/>
      <c r="T276" s="3"/>
      <c r="U276" s="3"/>
      <c r="V276" s="3"/>
      <c r="W276" s="3"/>
      <c r="X276" s="3"/>
      <c r="Y276" s="3"/>
      <c r="Z276" s="3"/>
    </row>
    <row r="277" ht="12.75" customHeight="1">
      <c r="A277" s="3"/>
      <c r="B277" s="166"/>
      <c r="C277" s="109"/>
      <c r="D277" s="109"/>
      <c r="E277" s="131"/>
      <c r="F277" s="3"/>
      <c r="G277" s="3"/>
      <c r="H277" s="109"/>
      <c r="I277" s="3"/>
      <c r="J277" s="109"/>
      <c r="K277" s="110"/>
      <c r="L277" s="3"/>
      <c r="M277" s="3"/>
      <c r="N277" s="3"/>
      <c r="O277" s="3"/>
      <c r="P277" s="3"/>
      <c r="Q277" s="3"/>
      <c r="R277" s="3"/>
      <c r="S277" s="3"/>
      <c r="T277" s="3"/>
      <c r="U277" s="3"/>
      <c r="V277" s="3"/>
      <c r="W277" s="3"/>
      <c r="X277" s="3"/>
      <c r="Y277" s="3"/>
      <c r="Z277" s="3"/>
    </row>
    <row r="278" ht="12.75" customHeight="1">
      <c r="A278" s="3"/>
      <c r="B278" s="166"/>
      <c r="C278" s="109"/>
      <c r="D278" s="109"/>
      <c r="E278" s="131"/>
      <c r="F278" s="3"/>
      <c r="G278" s="3"/>
      <c r="H278" s="109"/>
      <c r="I278" s="3"/>
      <c r="J278" s="109"/>
      <c r="K278" s="110"/>
      <c r="L278" s="3"/>
      <c r="M278" s="3"/>
      <c r="N278" s="3"/>
      <c r="O278" s="3"/>
      <c r="P278" s="3"/>
      <c r="Q278" s="3"/>
      <c r="R278" s="3"/>
      <c r="S278" s="3"/>
      <c r="T278" s="3"/>
      <c r="U278" s="3"/>
      <c r="V278" s="3"/>
      <c r="W278" s="3"/>
      <c r="X278" s="3"/>
      <c r="Y278" s="3"/>
      <c r="Z278" s="3"/>
    </row>
    <row r="279" ht="12.75" customHeight="1">
      <c r="A279" s="3"/>
      <c r="B279" s="166"/>
      <c r="C279" s="109"/>
      <c r="D279" s="109"/>
      <c r="E279" s="131"/>
      <c r="F279" s="3"/>
      <c r="G279" s="3"/>
      <c r="H279" s="109"/>
      <c r="I279" s="3"/>
      <c r="J279" s="109"/>
      <c r="K279" s="110"/>
      <c r="L279" s="3"/>
      <c r="M279" s="3"/>
      <c r="N279" s="3"/>
      <c r="O279" s="3"/>
      <c r="P279" s="3"/>
      <c r="Q279" s="3"/>
      <c r="R279" s="3"/>
      <c r="S279" s="3"/>
      <c r="T279" s="3"/>
      <c r="U279" s="3"/>
      <c r="V279" s="3"/>
      <c r="W279" s="3"/>
      <c r="X279" s="3"/>
      <c r="Y279" s="3"/>
      <c r="Z279" s="3"/>
    </row>
    <row r="280" ht="12.75" customHeight="1">
      <c r="A280" s="3"/>
      <c r="B280" s="166"/>
      <c r="C280" s="109"/>
      <c r="D280" s="109"/>
      <c r="E280" s="131"/>
      <c r="F280" s="3"/>
      <c r="G280" s="3"/>
      <c r="H280" s="109"/>
      <c r="I280" s="3"/>
      <c r="J280" s="109"/>
      <c r="K280" s="110"/>
      <c r="L280" s="3"/>
      <c r="M280" s="3"/>
      <c r="N280" s="3"/>
      <c r="O280" s="3"/>
      <c r="P280" s="3"/>
      <c r="Q280" s="3"/>
      <c r="R280" s="3"/>
      <c r="S280" s="3"/>
      <c r="T280" s="3"/>
      <c r="U280" s="3"/>
      <c r="V280" s="3"/>
      <c r="W280" s="3"/>
      <c r="X280" s="3"/>
      <c r="Y280" s="3"/>
      <c r="Z280" s="3"/>
    </row>
    <row r="281" ht="12.75" customHeight="1">
      <c r="A281" s="3"/>
      <c r="B281" s="166"/>
      <c r="C281" s="109"/>
      <c r="D281" s="109"/>
      <c r="E281" s="131"/>
      <c r="F281" s="3"/>
      <c r="G281" s="3"/>
      <c r="H281" s="109"/>
      <c r="I281" s="3"/>
      <c r="J281" s="109"/>
      <c r="K281" s="110"/>
      <c r="L281" s="3"/>
      <c r="M281" s="3"/>
      <c r="N281" s="3"/>
      <c r="O281" s="3"/>
      <c r="P281" s="3"/>
      <c r="Q281" s="3"/>
      <c r="R281" s="3"/>
      <c r="S281" s="3"/>
      <c r="T281" s="3"/>
      <c r="U281" s="3"/>
      <c r="V281" s="3"/>
      <c r="W281" s="3"/>
      <c r="X281" s="3"/>
      <c r="Y281" s="3"/>
      <c r="Z281" s="3"/>
    </row>
    <row r="282" ht="12.75" customHeight="1">
      <c r="A282" s="3"/>
      <c r="B282" s="166"/>
      <c r="C282" s="109"/>
      <c r="D282" s="109"/>
      <c r="E282" s="131"/>
      <c r="F282" s="3"/>
      <c r="G282" s="3"/>
      <c r="H282" s="109"/>
      <c r="I282" s="3"/>
      <c r="J282" s="109"/>
      <c r="K282" s="110"/>
      <c r="L282" s="3"/>
      <c r="M282" s="3"/>
      <c r="N282" s="3"/>
      <c r="O282" s="3"/>
      <c r="P282" s="3"/>
      <c r="Q282" s="3"/>
      <c r="R282" s="3"/>
      <c r="S282" s="3"/>
      <c r="T282" s="3"/>
      <c r="U282" s="3"/>
      <c r="V282" s="3"/>
      <c r="W282" s="3"/>
      <c r="X282" s="3"/>
      <c r="Y282" s="3"/>
      <c r="Z282" s="3"/>
    </row>
    <row r="283" ht="12.75" customHeight="1">
      <c r="A283" s="3"/>
      <c r="B283" s="166"/>
      <c r="C283" s="109"/>
      <c r="D283" s="109"/>
      <c r="E283" s="131"/>
      <c r="F283" s="3"/>
      <c r="G283" s="3"/>
      <c r="H283" s="109"/>
      <c r="I283" s="3"/>
      <c r="J283" s="109"/>
      <c r="K283" s="110"/>
      <c r="L283" s="3"/>
      <c r="M283" s="3"/>
      <c r="N283" s="3"/>
      <c r="O283" s="3"/>
      <c r="P283" s="3"/>
      <c r="Q283" s="3"/>
      <c r="R283" s="3"/>
      <c r="S283" s="3"/>
      <c r="T283" s="3"/>
      <c r="U283" s="3"/>
      <c r="V283" s="3"/>
      <c r="W283" s="3"/>
      <c r="X283" s="3"/>
      <c r="Y283" s="3"/>
      <c r="Z283" s="3"/>
    </row>
    <row r="284" ht="12.75" customHeight="1">
      <c r="A284" s="3"/>
      <c r="B284" s="166"/>
      <c r="C284" s="109"/>
      <c r="D284" s="109"/>
      <c r="E284" s="131"/>
      <c r="F284" s="3"/>
      <c r="G284" s="3"/>
      <c r="H284" s="109"/>
      <c r="I284" s="3"/>
      <c r="J284" s="109"/>
      <c r="K284" s="110"/>
      <c r="L284" s="3"/>
      <c r="M284" s="3"/>
      <c r="N284" s="3"/>
      <c r="O284" s="3"/>
      <c r="P284" s="3"/>
      <c r="Q284" s="3"/>
      <c r="R284" s="3"/>
      <c r="S284" s="3"/>
      <c r="T284" s="3"/>
      <c r="U284" s="3"/>
      <c r="V284" s="3"/>
      <c r="W284" s="3"/>
      <c r="X284" s="3"/>
      <c r="Y284" s="3"/>
      <c r="Z284" s="3"/>
    </row>
    <row r="285" ht="12.75" customHeight="1">
      <c r="A285" s="3"/>
      <c r="B285" s="166"/>
      <c r="C285" s="109"/>
      <c r="D285" s="109"/>
      <c r="E285" s="131"/>
      <c r="F285" s="3"/>
      <c r="G285" s="3"/>
      <c r="H285" s="109"/>
      <c r="I285" s="3"/>
      <c r="J285" s="109"/>
      <c r="K285" s="110"/>
      <c r="L285" s="3"/>
      <c r="M285" s="3"/>
      <c r="N285" s="3"/>
      <c r="O285" s="3"/>
      <c r="P285" s="3"/>
      <c r="Q285" s="3"/>
      <c r="R285" s="3"/>
      <c r="S285" s="3"/>
      <c r="T285" s="3"/>
      <c r="U285" s="3"/>
      <c r="V285" s="3"/>
      <c r="W285" s="3"/>
      <c r="X285" s="3"/>
      <c r="Y285" s="3"/>
      <c r="Z285" s="3"/>
    </row>
    <row r="286" ht="12.75" customHeight="1">
      <c r="A286" s="3"/>
      <c r="B286" s="166"/>
      <c r="C286" s="109"/>
      <c r="D286" s="109"/>
      <c r="E286" s="131"/>
      <c r="F286" s="3"/>
      <c r="G286" s="3"/>
      <c r="H286" s="109"/>
      <c r="I286" s="3"/>
      <c r="J286" s="109"/>
      <c r="K286" s="110"/>
      <c r="L286" s="3"/>
      <c r="M286" s="3"/>
      <c r="N286" s="3"/>
      <c r="O286" s="3"/>
      <c r="P286" s="3"/>
      <c r="Q286" s="3"/>
      <c r="R286" s="3"/>
      <c r="S286" s="3"/>
      <c r="T286" s="3"/>
      <c r="U286" s="3"/>
      <c r="V286" s="3"/>
      <c r="W286" s="3"/>
      <c r="X286" s="3"/>
      <c r="Y286" s="3"/>
      <c r="Z286" s="3"/>
    </row>
    <row r="287" ht="12.75" customHeight="1">
      <c r="A287" s="3"/>
      <c r="B287" s="166"/>
      <c r="C287" s="109"/>
      <c r="D287" s="109"/>
      <c r="E287" s="131"/>
      <c r="F287" s="3"/>
      <c r="G287" s="3"/>
      <c r="H287" s="109"/>
      <c r="I287" s="3"/>
      <c r="J287" s="109"/>
      <c r="K287" s="110"/>
      <c r="L287" s="3"/>
      <c r="M287" s="3"/>
      <c r="N287" s="3"/>
      <c r="O287" s="3"/>
      <c r="P287" s="3"/>
      <c r="Q287" s="3"/>
      <c r="R287" s="3"/>
      <c r="S287" s="3"/>
      <c r="T287" s="3"/>
      <c r="U287" s="3"/>
      <c r="V287" s="3"/>
      <c r="W287" s="3"/>
      <c r="X287" s="3"/>
      <c r="Y287" s="3"/>
      <c r="Z287" s="3"/>
    </row>
    <row r="288" ht="12.75" customHeight="1">
      <c r="A288" s="3"/>
      <c r="B288" s="166"/>
      <c r="C288" s="109"/>
      <c r="D288" s="109"/>
      <c r="E288" s="131"/>
      <c r="F288" s="3"/>
      <c r="G288" s="3"/>
      <c r="H288" s="109"/>
      <c r="I288" s="3"/>
      <c r="J288" s="109"/>
      <c r="K288" s="110"/>
      <c r="L288" s="3"/>
      <c r="M288" s="3"/>
      <c r="N288" s="3"/>
      <c r="O288" s="3"/>
      <c r="P288" s="3"/>
      <c r="Q288" s="3"/>
      <c r="R288" s="3"/>
      <c r="S288" s="3"/>
      <c r="T288" s="3"/>
      <c r="U288" s="3"/>
      <c r="V288" s="3"/>
      <c r="W288" s="3"/>
      <c r="X288" s="3"/>
      <c r="Y288" s="3"/>
      <c r="Z288" s="3"/>
    </row>
    <row r="289" ht="12.75" customHeight="1">
      <c r="A289" s="3"/>
      <c r="B289" s="166"/>
      <c r="C289" s="109"/>
      <c r="D289" s="109"/>
      <c r="E289" s="131"/>
      <c r="F289" s="3"/>
      <c r="G289" s="3"/>
      <c r="H289" s="109"/>
      <c r="I289" s="3"/>
      <c r="J289" s="109"/>
      <c r="K289" s="110"/>
      <c r="L289" s="3"/>
      <c r="M289" s="3"/>
      <c r="N289" s="3"/>
      <c r="O289" s="3"/>
      <c r="P289" s="3"/>
      <c r="Q289" s="3"/>
      <c r="R289" s="3"/>
      <c r="S289" s="3"/>
      <c r="T289" s="3"/>
      <c r="U289" s="3"/>
      <c r="V289" s="3"/>
      <c r="W289" s="3"/>
      <c r="X289" s="3"/>
      <c r="Y289" s="3"/>
      <c r="Z289" s="3"/>
    </row>
    <row r="290" ht="12.75" customHeight="1">
      <c r="A290" s="3"/>
      <c r="B290" s="166"/>
      <c r="C290" s="109"/>
      <c r="D290" s="109"/>
      <c r="E290" s="131"/>
      <c r="F290" s="3"/>
      <c r="G290" s="3"/>
      <c r="H290" s="109"/>
      <c r="I290" s="3"/>
      <c r="J290" s="109"/>
      <c r="K290" s="110"/>
      <c r="L290" s="3"/>
      <c r="M290" s="3"/>
      <c r="N290" s="3"/>
      <c r="O290" s="3"/>
      <c r="P290" s="3"/>
      <c r="Q290" s="3"/>
      <c r="R290" s="3"/>
      <c r="S290" s="3"/>
      <c r="T290" s="3"/>
      <c r="U290" s="3"/>
      <c r="V290" s="3"/>
      <c r="W290" s="3"/>
      <c r="X290" s="3"/>
      <c r="Y290" s="3"/>
      <c r="Z290" s="3"/>
    </row>
    <row r="291" ht="12.75" customHeight="1">
      <c r="A291" s="3"/>
      <c r="B291" s="166"/>
      <c r="C291" s="109"/>
      <c r="D291" s="109"/>
      <c r="E291" s="131"/>
      <c r="F291" s="3"/>
      <c r="G291" s="3"/>
      <c r="H291" s="109"/>
      <c r="I291" s="3"/>
      <c r="J291" s="109"/>
      <c r="K291" s="110"/>
      <c r="L291" s="3"/>
      <c r="M291" s="3"/>
      <c r="N291" s="3"/>
      <c r="O291" s="3"/>
      <c r="P291" s="3"/>
      <c r="Q291" s="3"/>
      <c r="R291" s="3"/>
      <c r="S291" s="3"/>
      <c r="T291" s="3"/>
      <c r="U291" s="3"/>
      <c r="V291" s="3"/>
      <c r="W291" s="3"/>
      <c r="X291" s="3"/>
      <c r="Y291" s="3"/>
      <c r="Z291" s="3"/>
    </row>
    <row r="292" ht="12.75" customHeight="1">
      <c r="A292" s="3"/>
      <c r="B292" s="166"/>
      <c r="C292" s="109"/>
      <c r="D292" s="109"/>
      <c r="E292" s="131"/>
      <c r="F292" s="3"/>
      <c r="G292" s="3"/>
      <c r="H292" s="109"/>
      <c r="I292" s="3"/>
      <c r="J292" s="109"/>
      <c r="K292" s="110"/>
      <c r="L292" s="3"/>
      <c r="M292" s="3"/>
      <c r="N292" s="3"/>
      <c r="O292" s="3"/>
      <c r="P292" s="3"/>
      <c r="Q292" s="3"/>
      <c r="R292" s="3"/>
      <c r="S292" s="3"/>
      <c r="T292" s="3"/>
      <c r="U292" s="3"/>
      <c r="V292" s="3"/>
      <c r="W292" s="3"/>
      <c r="X292" s="3"/>
      <c r="Y292" s="3"/>
      <c r="Z292" s="3"/>
    </row>
    <row r="293" ht="12.75" customHeight="1">
      <c r="A293" s="3"/>
      <c r="B293" s="166"/>
      <c r="C293" s="109"/>
      <c r="D293" s="109"/>
      <c r="E293" s="131"/>
      <c r="F293" s="3"/>
      <c r="G293" s="3"/>
      <c r="H293" s="109"/>
      <c r="I293" s="3"/>
      <c r="J293" s="109"/>
      <c r="K293" s="110"/>
      <c r="L293" s="3"/>
      <c r="M293" s="3"/>
      <c r="N293" s="3"/>
      <c r="O293" s="3"/>
      <c r="P293" s="3"/>
      <c r="Q293" s="3"/>
      <c r="R293" s="3"/>
      <c r="S293" s="3"/>
      <c r="T293" s="3"/>
      <c r="U293" s="3"/>
      <c r="V293" s="3"/>
      <c r="W293" s="3"/>
      <c r="X293" s="3"/>
      <c r="Y293" s="3"/>
      <c r="Z293" s="3"/>
    </row>
    <row r="294" ht="12.75" customHeight="1">
      <c r="A294" s="3"/>
      <c r="B294" s="166"/>
      <c r="C294" s="109"/>
      <c r="D294" s="109"/>
      <c r="E294" s="131"/>
      <c r="F294" s="3"/>
      <c r="G294" s="3"/>
      <c r="H294" s="109"/>
      <c r="I294" s="3"/>
      <c r="J294" s="109"/>
      <c r="K294" s="110"/>
      <c r="L294" s="3"/>
      <c r="M294" s="3"/>
      <c r="N294" s="3"/>
      <c r="O294" s="3"/>
      <c r="P294" s="3"/>
      <c r="Q294" s="3"/>
      <c r="R294" s="3"/>
      <c r="S294" s="3"/>
      <c r="T294" s="3"/>
      <c r="U294" s="3"/>
      <c r="V294" s="3"/>
      <c r="W294" s="3"/>
      <c r="X294" s="3"/>
      <c r="Y294" s="3"/>
      <c r="Z294" s="3"/>
    </row>
    <row r="295" ht="12.75" customHeight="1">
      <c r="A295" s="3"/>
      <c r="B295" s="166"/>
      <c r="C295" s="109"/>
      <c r="D295" s="109"/>
      <c r="E295" s="131"/>
      <c r="F295" s="3"/>
      <c r="G295" s="3"/>
      <c r="H295" s="109"/>
      <c r="I295" s="3"/>
      <c r="J295" s="109"/>
      <c r="K295" s="110"/>
      <c r="L295" s="3"/>
      <c r="M295" s="3"/>
      <c r="N295" s="3"/>
      <c r="O295" s="3"/>
      <c r="P295" s="3"/>
      <c r="Q295" s="3"/>
      <c r="R295" s="3"/>
      <c r="S295" s="3"/>
      <c r="T295" s="3"/>
      <c r="U295" s="3"/>
      <c r="V295" s="3"/>
      <c r="W295" s="3"/>
      <c r="X295" s="3"/>
      <c r="Y295" s="3"/>
      <c r="Z295" s="3"/>
    </row>
    <row r="296" ht="12.75" customHeight="1">
      <c r="A296" s="3"/>
      <c r="B296" s="166"/>
      <c r="C296" s="109"/>
      <c r="D296" s="109"/>
      <c r="E296" s="131"/>
      <c r="F296" s="3"/>
      <c r="G296" s="3"/>
      <c r="H296" s="109"/>
      <c r="I296" s="3"/>
      <c r="J296" s="109"/>
      <c r="K296" s="110"/>
      <c r="L296" s="3"/>
      <c r="M296" s="3"/>
      <c r="N296" s="3"/>
      <c r="O296" s="3"/>
      <c r="P296" s="3"/>
      <c r="Q296" s="3"/>
      <c r="R296" s="3"/>
      <c r="S296" s="3"/>
      <c r="T296" s="3"/>
      <c r="U296" s="3"/>
      <c r="V296" s="3"/>
      <c r="W296" s="3"/>
      <c r="X296" s="3"/>
      <c r="Y296" s="3"/>
      <c r="Z296" s="3"/>
    </row>
    <row r="297" ht="12.75" customHeight="1">
      <c r="A297" s="3"/>
      <c r="B297" s="166"/>
      <c r="C297" s="109"/>
      <c r="D297" s="109"/>
      <c r="E297" s="131"/>
      <c r="F297" s="3"/>
      <c r="G297" s="3"/>
      <c r="H297" s="109"/>
      <c r="I297" s="3"/>
      <c r="J297" s="109"/>
      <c r="K297" s="110"/>
      <c r="L297" s="3"/>
      <c r="M297" s="3"/>
      <c r="N297" s="3"/>
      <c r="O297" s="3"/>
      <c r="P297" s="3"/>
      <c r="Q297" s="3"/>
      <c r="R297" s="3"/>
      <c r="S297" s="3"/>
      <c r="T297" s="3"/>
      <c r="U297" s="3"/>
      <c r="V297" s="3"/>
      <c r="W297" s="3"/>
      <c r="X297" s="3"/>
      <c r="Y297" s="3"/>
      <c r="Z297" s="3"/>
    </row>
    <row r="298" ht="12.75" customHeight="1">
      <c r="A298" s="3"/>
      <c r="B298" s="166"/>
      <c r="C298" s="109"/>
      <c r="D298" s="109"/>
      <c r="E298" s="131"/>
      <c r="F298" s="3"/>
      <c r="G298" s="3"/>
      <c r="H298" s="109"/>
      <c r="I298" s="3"/>
      <c r="J298" s="109"/>
      <c r="K298" s="110"/>
      <c r="L298" s="3"/>
      <c r="M298" s="3"/>
      <c r="N298" s="3"/>
      <c r="O298" s="3"/>
      <c r="P298" s="3"/>
      <c r="Q298" s="3"/>
      <c r="R298" s="3"/>
      <c r="S298" s="3"/>
      <c r="T298" s="3"/>
      <c r="U298" s="3"/>
      <c r="V298" s="3"/>
      <c r="W298" s="3"/>
      <c r="X298" s="3"/>
      <c r="Y298" s="3"/>
      <c r="Z298" s="3"/>
    </row>
    <row r="299" ht="12.75" customHeight="1">
      <c r="A299" s="3"/>
      <c r="B299" s="166"/>
      <c r="C299" s="109"/>
      <c r="D299" s="109"/>
      <c r="E299" s="131"/>
      <c r="F299" s="3"/>
      <c r="G299" s="3"/>
      <c r="H299" s="109"/>
      <c r="I299" s="3"/>
      <c r="J299" s="109"/>
      <c r="K299" s="110"/>
      <c r="L299" s="3"/>
      <c r="M299" s="3"/>
      <c r="N299" s="3"/>
      <c r="O299" s="3"/>
      <c r="P299" s="3"/>
      <c r="Q299" s="3"/>
      <c r="R299" s="3"/>
      <c r="S299" s="3"/>
      <c r="T299" s="3"/>
      <c r="U299" s="3"/>
      <c r="V299" s="3"/>
      <c r="W299" s="3"/>
      <c r="X299" s="3"/>
      <c r="Y299" s="3"/>
      <c r="Z299" s="3"/>
    </row>
    <row r="300" ht="12.75" customHeight="1">
      <c r="A300" s="3"/>
      <c r="B300" s="166"/>
      <c r="C300" s="109"/>
      <c r="D300" s="109"/>
      <c r="E300" s="131"/>
      <c r="F300" s="3"/>
      <c r="G300" s="3"/>
      <c r="H300" s="109"/>
      <c r="I300" s="3"/>
      <c r="J300" s="109"/>
      <c r="K300" s="110"/>
      <c r="L300" s="3"/>
      <c r="M300" s="3"/>
      <c r="N300" s="3"/>
      <c r="O300" s="3"/>
      <c r="P300" s="3"/>
      <c r="Q300" s="3"/>
      <c r="R300" s="3"/>
      <c r="S300" s="3"/>
      <c r="T300" s="3"/>
      <c r="U300" s="3"/>
      <c r="V300" s="3"/>
      <c r="W300" s="3"/>
      <c r="X300" s="3"/>
      <c r="Y300" s="3"/>
      <c r="Z300" s="3"/>
    </row>
    <row r="301" ht="12.75" customHeight="1">
      <c r="A301" s="3"/>
      <c r="B301" s="166"/>
      <c r="C301" s="109"/>
      <c r="D301" s="109"/>
      <c r="E301" s="131"/>
      <c r="F301" s="3"/>
      <c r="G301" s="3"/>
      <c r="H301" s="109"/>
      <c r="I301" s="3"/>
      <c r="J301" s="109"/>
      <c r="K301" s="110"/>
      <c r="L301" s="3"/>
      <c r="M301" s="3"/>
      <c r="N301" s="3"/>
      <c r="O301" s="3"/>
      <c r="P301" s="3"/>
      <c r="Q301" s="3"/>
      <c r="R301" s="3"/>
      <c r="S301" s="3"/>
      <c r="T301" s="3"/>
      <c r="U301" s="3"/>
      <c r="V301" s="3"/>
      <c r="W301" s="3"/>
      <c r="X301" s="3"/>
      <c r="Y301" s="3"/>
      <c r="Z301" s="3"/>
    </row>
    <row r="302" ht="12.75" customHeight="1">
      <c r="A302" s="3"/>
      <c r="B302" s="166"/>
      <c r="C302" s="109"/>
      <c r="D302" s="109"/>
      <c r="E302" s="131"/>
      <c r="F302" s="3"/>
      <c r="G302" s="3"/>
      <c r="H302" s="109"/>
      <c r="I302" s="3"/>
      <c r="J302" s="109"/>
      <c r="K302" s="110"/>
      <c r="L302" s="3"/>
      <c r="M302" s="3"/>
      <c r="N302" s="3"/>
      <c r="O302" s="3"/>
      <c r="P302" s="3"/>
      <c r="Q302" s="3"/>
      <c r="R302" s="3"/>
      <c r="S302" s="3"/>
      <c r="T302" s="3"/>
      <c r="U302" s="3"/>
      <c r="V302" s="3"/>
      <c r="W302" s="3"/>
      <c r="X302" s="3"/>
      <c r="Y302" s="3"/>
      <c r="Z302" s="3"/>
    </row>
    <row r="303" ht="12.75" customHeight="1">
      <c r="A303" s="3"/>
      <c r="B303" s="166"/>
      <c r="C303" s="109"/>
      <c r="D303" s="109"/>
      <c r="E303" s="131"/>
      <c r="F303" s="3"/>
      <c r="G303" s="3"/>
      <c r="H303" s="109"/>
      <c r="I303" s="3"/>
      <c r="J303" s="109"/>
      <c r="K303" s="110"/>
      <c r="L303" s="3"/>
      <c r="M303" s="3"/>
      <c r="N303" s="3"/>
      <c r="O303" s="3"/>
      <c r="P303" s="3"/>
      <c r="Q303" s="3"/>
      <c r="R303" s="3"/>
      <c r="S303" s="3"/>
      <c r="T303" s="3"/>
      <c r="U303" s="3"/>
      <c r="V303" s="3"/>
      <c r="W303" s="3"/>
      <c r="X303" s="3"/>
      <c r="Y303" s="3"/>
      <c r="Z303" s="3"/>
    </row>
    <row r="304" ht="12.75" customHeight="1">
      <c r="A304" s="3"/>
      <c r="B304" s="166"/>
      <c r="C304" s="109"/>
      <c r="D304" s="109"/>
      <c r="E304" s="131"/>
      <c r="F304" s="3"/>
      <c r="G304" s="3"/>
      <c r="H304" s="109"/>
      <c r="I304" s="3"/>
      <c r="J304" s="109"/>
      <c r="K304" s="110"/>
      <c r="L304" s="3"/>
      <c r="M304" s="3"/>
      <c r="N304" s="3"/>
      <c r="O304" s="3"/>
      <c r="P304" s="3"/>
      <c r="Q304" s="3"/>
      <c r="R304" s="3"/>
      <c r="S304" s="3"/>
      <c r="T304" s="3"/>
      <c r="U304" s="3"/>
      <c r="V304" s="3"/>
      <c r="W304" s="3"/>
      <c r="X304" s="3"/>
      <c r="Y304" s="3"/>
      <c r="Z304" s="3"/>
    </row>
    <row r="305" ht="12.75" customHeight="1">
      <c r="A305" s="3"/>
      <c r="B305" s="166"/>
      <c r="C305" s="109"/>
      <c r="D305" s="109"/>
      <c r="E305" s="131"/>
      <c r="F305" s="3"/>
      <c r="G305" s="3"/>
      <c r="H305" s="109"/>
      <c r="I305" s="3"/>
      <c r="J305" s="109"/>
      <c r="K305" s="110"/>
      <c r="L305" s="3"/>
      <c r="M305" s="3"/>
      <c r="N305" s="3"/>
      <c r="O305" s="3"/>
      <c r="P305" s="3"/>
      <c r="Q305" s="3"/>
      <c r="R305" s="3"/>
      <c r="S305" s="3"/>
      <c r="T305" s="3"/>
      <c r="U305" s="3"/>
      <c r="V305" s="3"/>
      <c r="W305" s="3"/>
      <c r="X305" s="3"/>
      <c r="Y305" s="3"/>
      <c r="Z305" s="3"/>
    </row>
    <row r="306" ht="12.75" customHeight="1">
      <c r="A306" s="3"/>
      <c r="B306" s="166"/>
      <c r="C306" s="109"/>
      <c r="D306" s="109"/>
      <c r="E306" s="131"/>
      <c r="F306" s="3"/>
      <c r="G306" s="3"/>
      <c r="H306" s="109"/>
      <c r="I306" s="3"/>
      <c r="J306" s="109"/>
      <c r="K306" s="110"/>
      <c r="L306" s="3"/>
      <c r="M306" s="3"/>
      <c r="N306" s="3"/>
      <c r="O306" s="3"/>
      <c r="P306" s="3"/>
      <c r="Q306" s="3"/>
      <c r="R306" s="3"/>
      <c r="S306" s="3"/>
      <c r="T306" s="3"/>
      <c r="U306" s="3"/>
      <c r="V306" s="3"/>
      <c r="W306" s="3"/>
      <c r="X306" s="3"/>
      <c r="Y306" s="3"/>
      <c r="Z306" s="3"/>
    </row>
    <row r="307" ht="12.75" customHeight="1">
      <c r="A307" s="3"/>
      <c r="B307" s="166"/>
      <c r="C307" s="109"/>
      <c r="D307" s="109"/>
      <c r="E307" s="131"/>
      <c r="F307" s="3"/>
      <c r="G307" s="3"/>
      <c r="H307" s="109"/>
      <c r="I307" s="3"/>
      <c r="J307" s="109"/>
      <c r="K307" s="110"/>
      <c r="L307" s="3"/>
      <c r="M307" s="3"/>
      <c r="N307" s="3"/>
      <c r="O307" s="3"/>
      <c r="P307" s="3"/>
      <c r="Q307" s="3"/>
      <c r="R307" s="3"/>
      <c r="S307" s="3"/>
      <c r="T307" s="3"/>
      <c r="U307" s="3"/>
      <c r="V307" s="3"/>
      <c r="W307" s="3"/>
      <c r="X307" s="3"/>
      <c r="Y307" s="3"/>
      <c r="Z307" s="3"/>
    </row>
    <row r="308" ht="12.75" customHeight="1">
      <c r="A308" s="3"/>
      <c r="B308" s="166"/>
      <c r="C308" s="109"/>
      <c r="D308" s="109"/>
      <c r="E308" s="131"/>
      <c r="F308" s="3"/>
      <c r="G308" s="3"/>
      <c r="H308" s="109"/>
      <c r="I308" s="3"/>
      <c r="J308" s="109"/>
      <c r="K308" s="110"/>
      <c r="L308" s="3"/>
      <c r="M308" s="3"/>
      <c r="N308" s="3"/>
      <c r="O308" s="3"/>
      <c r="P308" s="3"/>
      <c r="Q308" s="3"/>
      <c r="R308" s="3"/>
      <c r="S308" s="3"/>
      <c r="T308" s="3"/>
      <c r="U308" s="3"/>
      <c r="V308" s="3"/>
      <c r="W308" s="3"/>
      <c r="X308" s="3"/>
      <c r="Y308" s="3"/>
      <c r="Z308" s="3"/>
    </row>
    <row r="309" ht="12.75" customHeight="1">
      <c r="A309" s="3"/>
      <c r="B309" s="166"/>
      <c r="C309" s="109"/>
      <c r="D309" s="109"/>
      <c r="E309" s="131"/>
      <c r="F309" s="3"/>
      <c r="G309" s="3"/>
      <c r="H309" s="109"/>
      <c r="I309" s="3"/>
      <c r="J309" s="109"/>
      <c r="K309" s="110"/>
      <c r="L309" s="3"/>
      <c r="M309" s="3"/>
      <c r="N309" s="3"/>
      <c r="O309" s="3"/>
      <c r="P309" s="3"/>
      <c r="Q309" s="3"/>
      <c r="R309" s="3"/>
      <c r="S309" s="3"/>
      <c r="T309" s="3"/>
      <c r="U309" s="3"/>
      <c r="V309" s="3"/>
      <c r="W309" s="3"/>
      <c r="X309" s="3"/>
      <c r="Y309" s="3"/>
      <c r="Z309" s="3"/>
    </row>
    <row r="310" ht="12.75" customHeight="1">
      <c r="A310" s="3"/>
      <c r="B310" s="166"/>
      <c r="C310" s="109"/>
      <c r="D310" s="109"/>
      <c r="E310" s="131"/>
      <c r="F310" s="3"/>
      <c r="G310" s="3"/>
      <c r="H310" s="109"/>
      <c r="I310" s="3"/>
      <c r="J310" s="109"/>
      <c r="K310" s="110"/>
      <c r="L310" s="3"/>
      <c r="M310" s="3"/>
      <c r="N310" s="3"/>
      <c r="O310" s="3"/>
      <c r="P310" s="3"/>
      <c r="Q310" s="3"/>
      <c r="R310" s="3"/>
      <c r="S310" s="3"/>
      <c r="T310" s="3"/>
      <c r="U310" s="3"/>
      <c r="V310" s="3"/>
      <c r="W310" s="3"/>
      <c r="X310" s="3"/>
      <c r="Y310" s="3"/>
      <c r="Z310" s="3"/>
    </row>
    <row r="311" ht="12.75" customHeight="1">
      <c r="A311" s="3"/>
      <c r="B311" s="166"/>
      <c r="C311" s="109"/>
      <c r="D311" s="109"/>
      <c r="E311" s="131"/>
      <c r="F311" s="3"/>
      <c r="G311" s="3"/>
      <c r="H311" s="109"/>
      <c r="I311" s="3"/>
      <c r="J311" s="109"/>
      <c r="K311" s="110"/>
      <c r="L311" s="3"/>
      <c r="M311" s="3"/>
      <c r="N311" s="3"/>
      <c r="O311" s="3"/>
      <c r="P311" s="3"/>
      <c r="Q311" s="3"/>
      <c r="R311" s="3"/>
      <c r="S311" s="3"/>
      <c r="T311" s="3"/>
      <c r="U311" s="3"/>
      <c r="V311" s="3"/>
      <c r="W311" s="3"/>
      <c r="X311" s="3"/>
      <c r="Y311" s="3"/>
      <c r="Z311" s="3"/>
    </row>
    <row r="312" ht="12.75" customHeight="1">
      <c r="A312" s="3"/>
      <c r="B312" s="166"/>
      <c r="C312" s="109"/>
      <c r="D312" s="109"/>
      <c r="E312" s="131"/>
      <c r="F312" s="3"/>
      <c r="G312" s="3"/>
      <c r="H312" s="109"/>
      <c r="I312" s="3"/>
      <c r="J312" s="109"/>
      <c r="K312" s="110"/>
      <c r="L312" s="3"/>
      <c r="M312" s="3"/>
      <c r="N312" s="3"/>
      <c r="O312" s="3"/>
      <c r="P312" s="3"/>
      <c r="Q312" s="3"/>
      <c r="R312" s="3"/>
      <c r="S312" s="3"/>
      <c r="T312" s="3"/>
      <c r="U312" s="3"/>
      <c r="V312" s="3"/>
      <c r="W312" s="3"/>
      <c r="X312" s="3"/>
      <c r="Y312" s="3"/>
      <c r="Z312" s="3"/>
    </row>
    <row r="313" ht="12.75" customHeight="1">
      <c r="A313" s="3"/>
      <c r="B313" s="166"/>
      <c r="C313" s="109"/>
      <c r="D313" s="109"/>
      <c r="E313" s="131"/>
      <c r="F313" s="3"/>
      <c r="G313" s="3"/>
      <c r="H313" s="109"/>
      <c r="I313" s="3"/>
      <c r="J313" s="109"/>
      <c r="K313" s="110"/>
      <c r="L313" s="3"/>
      <c r="M313" s="3"/>
      <c r="N313" s="3"/>
      <c r="O313" s="3"/>
      <c r="P313" s="3"/>
      <c r="Q313" s="3"/>
      <c r="R313" s="3"/>
      <c r="S313" s="3"/>
      <c r="T313" s="3"/>
      <c r="U313" s="3"/>
      <c r="V313" s="3"/>
      <c r="W313" s="3"/>
      <c r="X313" s="3"/>
      <c r="Y313" s="3"/>
      <c r="Z313" s="3"/>
    </row>
    <row r="314" ht="12.75" customHeight="1">
      <c r="A314" s="3"/>
      <c r="B314" s="166"/>
      <c r="C314" s="109"/>
      <c r="D314" s="109"/>
      <c r="E314" s="131"/>
      <c r="F314" s="3"/>
      <c r="G314" s="3"/>
      <c r="H314" s="109"/>
      <c r="I314" s="3"/>
      <c r="J314" s="109"/>
      <c r="K314" s="110"/>
      <c r="L314" s="3"/>
      <c r="M314" s="3"/>
      <c r="N314" s="3"/>
      <c r="O314" s="3"/>
      <c r="P314" s="3"/>
      <c r="Q314" s="3"/>
      <c r="R314" s="3"/>
      <c r="S314" s="3"/>
      <c r="T314" s="3"/>
      <c r="U314" s="3"/>
      <c r="V314" s="3"/>
      <c r="W314" s="3"/>
      <c r="X314" s="3"/>
      <c r="Y314" s="3"/>
      <c r="Z314" s="3"/>
    </row>
    <row r="315" ht="12.75" customHeight="1">
      <c r="A315" s="3"/>
      <c r="B315" s="166"/>
      <c r="C315" s="109"/>
      <c r="D315" s="109"/>
      <c r="E315" s="131"/>
      <c r="F315" s="3"/>
      <c r="G315" s="3"/>
      <c r="H315" s="109"/>
      <c r="I315" s="3"/>
      <c r="J315" s="109"/>
      <c r="K315" s="110"/>
      <c r="L315" s="3"/>
      <c r="M315" s="3"/>
      <c r="N315" s="3"/>
      <c r="O315" s="3"/>
      <c r="P315" s="3"/>
      <c r="Q315" s="3"/>
      <c r="R315" s="3"/>
      <c r="S315" s="3"/>
      <c r="T315" s="3"/>
      <c r="U315" s="3"/>
      <c r="V315" s="3"/>
      <c r="W315" s="3"/>
      <c r="X315" s="3"/>
      <c r="Y315" s="3"/>
      <c r="Z315" s="3"/>
    </row>
    <row r="316" ht="12.75" customHeight="1">
      <c r="A316" s="3"/>
      <c r="B316" s="166"/>
      <c r="C316" s="109"/>
      <c r="D316" s="109"/>
      <c r="E316" s="131"/>
      <c r="F316" s="3"/>
      <c r="G316" s="3"/>
      <c r="H316" s="109"/>
      <c r="I316" s="3"/>
      <c r="J316" s="109"/>
      <c r="K316" s="110"/>
      <c r="L316" s="3"/>
      <c r="M316" s="3"/>
      <c r="N316" s="3"/>
      <c r="O316" s="3"/>
      <c r="P316" s="3"/>
      <c r="Q316" s="3"/>
      <c r="R316" s="3"/>
      <c r="S316" s="3"/>
      <c r="T316" s="3"/>
      <c r="U316" s="3"/>
      <c r="V316" s="3"/>
      <c r="W316" s="3"/>
      <c r="X316" s="3"/>
      <c r="Y316" s="3"/>
      <c r="Z316" s="3"/>
    </row>
    <row r="317" ht="12.75" customHeight="1">
      <c r="A317" s="3"/>
      <c r="B317" s="166"/>
      <c r="C317" s="109"/>
      <c r="D317" s="109"/>
      <c r="E317" s="131"/>
      <c r="F317" s="3"/>
      <c r="G317" s="3"/>
      <c r="H317" s="109"/>
      <c r="I317" s="3"/>
      <c r="J317" s="109"/>
      <c r="K317" s="110"/>
      <c r="L317" s="3"/>
      <c r="M317" s="3"/>
      <c r="N317" s="3"/>
      <c r="O317" s="3"/>
      <c r="P317" s="3"/>
      <c r="Q317" s="3"/>
      <c r="R317" s="3"/>
      <c r="S317" s="3"/>
      <c r="T317" s="3"/>
      <c r="U317" s="3"/>
      <c r="V317" s="3"/>
      <c r="W317" s="3"/>
      <c r="X317" s="3"/>
      <c r="Y317" s="3"/>
      <c r="Z317" s="3"/>
    </row>
    <row r="318" ht="12.75" customHeight="1">
      <c r="A318" s="3"/>
      <c r="B318" s="166"/>
      <c r="C318" s="109"/>
      <c r="D318" s="109"/>
      <c r="E318" s="131"/>
      <c r="F318" s="3"/>
      <c r="G318" s="3"/>
      <c r="H318" s="109"/>
      <c r="I318" s="3"/>
      <c r="J318" s="109"/>
      <c r="K318" s="110"/>
      <c r="L318" s="3"/>
      <c r="M318" s="3"/>
      <c r="N318" s="3"/>
      <c r="O318" s="3"/>
      <c r="P318" s="3"/>
      <c r="Q318" s="3"/>
      <c r="R318" s="3"/>
      <c r="S318" s="3"/>
      <c r="T318" s="3"/>
      <c r="U318" s="3"/>
      <c r="V318" s="3"/>
      <c r="W318" s="3"/>
      <c r="X318" s="3"/>
      <c r="Y318" s="3"/>
      <c r="Z318" s="3"/>
    </row>
    <row r="319" ht="12.75" customHeight="1">
      <c r="A319" s="3"/>
      <c r="B319" s="166"/>
      <c r="C319" s="109"/>
      <c r="D319" s="109"/>
      <c r="E319" s="131"/>
      <c r="F319" s="3"/>
      <c r="G319" s="3"/>
      <c r="H319" s="109"/>
      <c r="I319" s="3"/>
      <c r="J319" s="109"/>
      <c r="K319" s="110"/>
      <c r="L319" s="3"/>
      <c r="M319" s="3"/>
      <c r="N319" s="3"/>
      <c r="O319" s="3"/>
      <c r="P319" s="3"/>
      <c r="Q319" s="3"/>
      <c r="R319" s="3"/>
      <c r="S319" s="3"/>
      <c r="T319" s="3"/>
      <c r="U319" s="3"/>
      <c r="V319" s="3"/>
      <c r="W319" s="3"/>
      <c r="X319" s="3"/>
      <c r="Y319" s="3"/>
      <c r="Z319" s="3"/>
    </row>
    <row r="320" ht="12.75" customHeight="1">
      <c r="A320" s="3"/>
      <c r="B320" s="166"/>
      <c r="C320" s="109"/>
      <c r="D320" s="109"/>
      <c r="E320" s="131"/>
      <c r="F320" s="3"/>
      <c r="G320" s="3"/>
      <c r="H320" s="109"/>
      <c r="I320" s="3"/>
      <c r="J320" s="109"/>
      <c r="K320" s="110"/>
      <c r="L320" s="3"/>
      <c r="M320" s="3"/>
      <c r="N320" s="3"/>
      <c r="O320" s="3"/>
      <c r="P320" s="3"/>
      <c r="Q320" s="3"/>
      <c r="R320" s="3"/>
      <c r="S320" s="3"/>
      <c r="T320" s="3"/>
      <c r="U320" s="3"/>
      <c r="V320" s="3"/>
      <c r="W320" s="3"/>
      <c r="X320" s="3"/>
      <c r="Y320" s="3"/>
      <c r="Z320" s="3"/>
    </row>
    <row r="321" ht="12.75" customHeight="1">
      <c r="A321" s="3"/>
      <c r="B321" s="166"/>
      <c r="C321" s="109"/>
      <c r="D321" s="109"/>
      <c r="E321" s="131"/>
      <c r="F321" s="3"/>
      <c r="G321" s="3"/>
      <c r="H321" s="109"/>
      <c r="I321" s="3"/>
      <c r="J321" s="109"/>
      <c r="K321" s="110"/>
      <c r="L321" s="3"/>
      <c r="M321" s="3"/>
      <c r="N321" s="3"/>
      <c r="O321" s="3"/>
      <c r="P321" s="3"/>
      <c r="Q321" s="3"/>
      <c r="R321" s="3"/>
      <c r="S321" s="3"/>
      <c r="T321" s="3"/>
      <c r="U321" s="3"/>
      <c r="V321" s="3"/>
      <c r="W321" s="3"/>
      <c r="X321" s="3"/>
      <c r="Y321" s="3"/>
      <c r="Z321" s="3"/>
    </row>
    <row r="322" ht="12.75" customHeight="1">
      <c r="A322" s="3"/>
      <c r="B322" s="166"/>
      <c r="C322" s="109"/>
      <c r="D322" s="109"/>
      <c r="E322" s="131"/>
      <c r="F322" s="3"/>
      <c r="G322" s="3"/>
      <c r="H322" s="109"/>
      <c r="I322" s="3"/>
      <c r="J322" s="109"/>
      <c r="K322" s="110"/>
      <c r="L322" s="3"/>
      <c r="M322" s="3"/>
      <c r="N322" s="3"/>
      <c r="O322" s="3"/>
      <c r="P322" s="3"/>
      <c r="Q322" s="3"/>
      <c r="R322" s="3"/>
      <c r="S322" s="3"/>
      <c r="T322" s="3"/>
      <c r="U322" s="3"/>
      <c r="V322" s="3"/>
      <c r="W322" s="3"/>
      <c r="X322" s="3"/>
      <c r="Y322" s="3"/>
      <c r="Z322" s="3"/>
    </row>
    <row r="323" ht="12.75" customHeight="1">
      <c r="A323" s="3"/>
      <c r="B323" s="166"/>
      <c r="C323" s="109"/>
      <c r="D323" s="109"/>
      <c r="E323" s="131"/>
      <c r="F323" s="3"/>
      <c r="G323" s="3"/>
      <c r="H323" s="109"/>
      <c r="I323" s="3"/>
      <c r="J323" s="109"/>
      <c r="K323" s="110"/>
      <c r="L323" s="3"/>
      <c r="M323" s="3"/>
      <c r="N323" s="3"/>
      <c r="O323" s="3"/>
      <c r="P323" s="3"/>
      <c r="Q323" s="3"/>
      <c r="R323" s="3"/>
      <c r="S323" s="3"/>
      <c r="T323" s="3"/>
      <c r="U323" s="3"/>
      <c r="V323" s="3"/>
      <c r="W323" s="3"/>
      <c r="X323" s="3"/>
      <c r="Y323" s="3"/>
      <c r="Z323" s="3"/>
    </row>
    <row r="324" ht="12.75" customHeight="1">
      <c r="A324" s="3"/>
      <c r="B324" s="166"/>
      <c r="C324" s="109"/>
      <c r="D324" s="109"/>
      <c r="E324" s="131"/>
      <c r="F324" s="3"/>
      <c r="G324" s="3"/>
      <c r="H324" s="109"/>
      <c r="I324" s="3"/>
      <c r="J324" s="109"/>
      <c r="K324" s="110"/>
      <c r="L324" s="3"/>
      <c r="M324" s="3"/>
      <c r="N324" s="3"/>
      <c r="O324" s="3"/>
      <c r="P324" s="3"/>
      <c r="Q324" s="3"/>
      <c r="R324" s="3"/>
      <c r="S324" s="3"/>
      <c r="T324" s="3"/>
      <c r="U324" s="3"/>
      <c r="V324" s="3"/>
      <c r="W324" s="3"/>
      <c r="X324" s="3"/>
      <c r="Y324" s="3"/>
      <c r="Z324" s="3"/>
    </row>
    <row r="325" ht="12.75" customHeight="1">
      <c r="A325" s="3"/>
      <c r="B325" s="166"/>
      <c r="C325" s="109"/>
      <c r="D325" s="109"/>
      <c r="E325" s="131"/>
      <c r="F325" s="3"/>
      <c r="G325" s="3"/>
      <c r="H325" s="109"/>
      <c r="I325" s="3"/>
      <c r="J325" s="109"/>
      <c r="K325" s="110"/>
      <c r="L325" s="3"/>
      <c r="M325" s="3"/>
      <c r="N325" s="3"/>
      <c r="O325" s="3"/>
      <c r="P325" s="3"/>
      <c r="Q325" s="3"/>
      <c r="R325" s="3"/>
      <c r="S325" s="3"/>
      <c r="T325" s="3"/>
      <c r="U325" s="3"/>
      <c r="V325" s="3"/>
      <c r="W325" s="3"/>
      <c r="X325" s="3"/>
      <c r="Y325" s="3"/>
      <c r="Z325" s="3"/>
    </row>
    <row r="326" ht="12.75" customHeight="1">
      <c r="A326" s="3"/>
      <c r="B326" s="166"/>
      <c r="C326" s="109"/>
      <c r="D326" s="109"/>
      <c r="E326" s="131"/>
      <c r="F326" s="3"/>
      <c r="G326" s="3"/>
      <c r="H326" s="109"/>
      <c r="I326" s="3"/>
      <c r="J326" s="109"/>
      <c r="K326" s="110"/>
      <c r="L326" s="3"/>
      <c r="M326" s="3"/>
      <c r="N326" s="3"/>
      <c r="O326" s="3"/>
      <c r="P326" s="3"/>
      <c r="Q326" s="3"/>
      <c r="R326" s="3"/>
      <c r="S326" s="3"/>
      <c r="T326" s="3"/>
      <c r="U326" s="3"/>
      <c r="V326" s="3"/>
      <c r="W326" s="3"/>
      <c r="X326" s="3"/>
      <c r="Y326" s="3"/>
      <c r="Z326" s="3"/>
    </row>
    <row r="327" ht="12.75" customHeight="1">
      <c r="A327" s="3"/>
      <c r="B327" s="166"/>
      <c r="C327" s="109"/>
      <c r="D327" s="109"/>
      <c r="E327" s="131"/>
      <c r="F327" s="3"/>
      <c r="G327" s="3"/>
      <c r="H327" s="109"/>
      <c r="I327" s="3"/>
      <c r="J327" s="109"/>
      <c r="K327" s="110"/>
      <c r="L327" s="3"/>
      <c r="M327" s="3"/>
      <c r="N327" s="3"/>
      <c r="O327" s="3"/>
      <c r="P327" s="3"/>
      <c r="Q327" s="3"/>
      <c r="R327" s="3"/>
      <c r="S327" s="3"/>
      <c r="T327" s="3"/>
      <c r="U327" s="3"/>
      <c r="V327" s="3"/>
      <c r="W327" s="3"/>
      <c r="X327" s="3"/>
      <c r="Y327" s="3"/>
      <c r="Z327" s="3"/>
    </row>
    <row r="328" ht="12.75" customHeight="1">
      <c r="A328" s="3"/>
      <c r="B328" s="166"/>
      <c r="C328" s="109"/>
      <c r="D328" s="109"/>
      <c r="E328" s="131"/>
      <c r="F328" s="3"/>
      <c r="G328" s="3"/>
      <c r="H328" s="109"/>
      <c r="I328" s="3"/>
      <c r="J328" s="109"/>
      <c r="K328" s="110"/>
      <c r="L328" s="3"/>
      <c r="M328" s="3"/>
      <c r="N328" s="3"/>
      <c r="O328" s="3"/>
      <c r="P328" s="3"/>
      <c r="Q328" s="3"/>
      <c r="R328" s="3"/>
      <c r="S328" s="3"/>
      <c r="T328" s="3"/>
      <c r="U328" s="3"/>
      <c r="V328" s="3"/>
      <c r="W328" s="3"/>
      <c r="X328" s="3"/>
      <c r="Y328" s="3"/>
      <c r="Z328" s="3"/>
    </row>
    <row r="329" ht="12.75" customHeight="1">
      <c r="A329" s="3"/>
      <c r="B329" s="166"/>
      <c r="C329" s="109"/>
      <c r="D329" s="109"/>
      <c r="E329" s="131"/>
      <c r="F329" s="3"/>
      <c r="G329" s="3"/>
      <c r="H329" s="109"/>
      <c r="I329" s="3"/>
      <c r="J329" s="109"/>
      <c r="K329" s="110"/>
      <c r="L329" s="3"/>
      <c r="M329" s="3"/>
      <c r="N329" s="3"/>
      <c r="O329" s="3"/>
      <c r="P329" s="3"/>
      <c r="Q329" s="3"/>
      <c r="R329" s="3"/>
      <c r="S329" s="3"/>
      <c r="T329" s="3"/>
      <c r="U329" s="3"/>
      <c r="V329" s="3"/>
      <c r="W329" s="3"/>
      <c r="X329" s="3"/>
      <c r="Y329" s="3"/>
      <c r="Z329" s="3"/>
    </row>
    <row r="330" ht="12.75" customHeight="1">
      <c r="A330" s="3"/>
      <c r="B330" s="166"/>
      <c r="C330" s="109"/>
      <c r="D330" s="109"/>
      <c r="E330" s="131"/>
      <c r="F330" s="3"/>
      <c r="G330" s="3"/>
      <c r="H330" s="109"/>
      <c r="I330" s="3"/>
      <c r="J330" s="109"/>
      <c r="K330" s="110"/>
      <c r="L330" s="3"/>
      <c r="M330" s="3"/>
      <c r="N330" s="3"/>
      <c r="O330" s="3"/>
      <c r="P330" s="3"/>
      <c r="Q330" s="3"/>
      <c r="R330" s="3"/>
      <c r="S330" s="3"/>
      <c r="T330" s="3"/>
      <c r="U330" s="3"/>
      <c r="V330" s="3"/>
      <c r="W330" s="3"/>
      <c r="X330" s="3"/>
      <c r="Y330" s="3"/>
      <c r="Z330" s="3"/>
    </row>
    <row r="331" ht="12.75" customHeight="1">
      <c r="A331" s="3"/>
      <c r="B331" s="166"/>
      <c r="C331" s="109"/>
      <c r="D331" s="109"/>
      <c r="E331" s="131"/>
      <c r="F331" s="3"/>
      <c r="G331" s="3"/>
      <c r="H331" s="109"/>
      <c r="I331" s="3"/>
      <c r="J331" s="109"/>
      <c r="K331" s="110"/>
      <c r="L331" s="3"/>
      <c r="M331" s="3"/>
      <c r="N331" s="3"/>
      <c r="O331" s="3"/>
      <c r="P331" s="3"/>
      <c r="Q331" s="3"/>
      <c r="R331" s="3"/>
      <c r="S331" s="3"/>
      <c r="T331" s="3"/>
      <c r="U331" s="3"/>
      <c r="V331" s="3"/>
      <c r="W331" s="3"/>
      <c r="X331" s="3"/>
      <c r="Y331" s="3"/>
      <c r="Z331" s="3"/>
    </row>
    <row r="332" ht="12.75" customHeight="1">
      <c r="A332" s="3"/>
      <c r="B332" s="166"/>
      <c r="C332" s="109"/>
      <c r="D332" s="109"/>
      <c r="E332" s="131"/>
      <c r="F332" s="3"/>
      <c r="G332" s="3"/>
      <c r="H332" s="109"/>
      <c r="I332" s="3"/>
      <c r="J332" s="109"/>
      <c r="K332" s="110"/>
      <c r="L332" s="3"/>
      <c r="M332" s="3"/>
      <c r="N332" s="3"/>
      <c r="O332" s="3"/>
      <c r="P332" s="3"/>
      <c r="Q332" s="3"/>
      <c r="R332" s="3"/>
      <c r="S332" s="3"/>
      <c r="T332" s="3"/>
      <c r="U332" s="3"/>
      <c r="V332" s="3"/>
      <c r="W332" s="3"/>
      <c r="X332" s="3"/>
      <c r="Y332" s="3"/>
      <c r="Z332" s="3"/>
    </row>
    <row r="333" ht="12.75" customHeight="1">
      <c r="A333" s="3"/>
      <c r="B333" s="166"/>
      <c r="C333" s="109"/>
      <c r="D333" s="109"/>
      <c r="E333" s="131"/>
      <c r="F333" s="3"/>
      <c r="G333" s="3"/>
      <c r="H333" s="109"/>
      <c r="I333" s="3"/>
      <c r="J333" s="109"/>
      <c r="K333" s="110"/>
      <c r="L333" s="3"/>
      <c r="M333" s="3"/>
      <c r="N333" s="3"/>
      <c r="O333" s="3"/>
      <c r="P333" s="3"/>
      <c r="Q333" s="3"/>
      <c r="R333" s="3"/>
      <c r="S333" s="3"/>
      <c r="T333" s="3"/>
      <c r="U333" s="3"/>
      <c r="V333" s="3"/>
      <c r="W333" s="3"/>
      <c r="X333" s="3"/>
      <c r="Y333" s="3"/>
      <c r="Z333" s="3"/>
    </row>
    <row r="334" ht="12.75" customHeight="1">
      <c r="A334" s="3"/>
      <c r="B334" s="166"/>
      <c r="C334" s="109"/>
      <c r="D334" s="109"/>
      <c r="E334" s="131"/>
      <c r="F334" s="3"/>
      <c r="G334" s="3"/>
      <c r="H334" s="109"/>
      <c r="I334" s="3"/>
      <c r="J334" s="109"/>
      <c r="K334" s="110"/>
      <c r="L334" s="3"/>
      <c r="M334" s="3"/>
      <c r="N334" s="3"/>
      <c r="O334" s="3"/>
      <c r="P334" s="3"/>
      <c r="Q334" s="3"/>
      <c r="R334" s="3"/>
      <c r="S334" s="3"/>
      <c r="T334" s="3"/>
      <c r="U334" s="3"/>
      <c r="V334" s="3"/>
      <c r="W334" s="3"/>
      <c r="X334" s="3"/>
      <c r="Y334" s="3"/>
      <c r="Z334" s="3"/>
    </row>
    <row r="335" ht="12.75" customHeight="1">
      <c r="A335" s="3"/>
      <c r="B335" s="166"/>
      <c r="C335" s="109"/>
      <c r="D335" s="109"/>
      <c r="E335" s="131"/>
      <c r="F335" s="3"/>
      <c r="G335" s="3"/>
      <c r="H335" s="109"/>
      <c r="I335" s="3"/>
      <c r="J335" s="109"/>
      <c r="K335" s="110"/>
      <c r="L335" s="3"/>
      <c r="M335" s="3"/>
      <c r="N335" s="3"/>
      <c r="O335" s="3"/>
      <c r="P335" s="3"/>
      <c r="Q335" s="3"/>
      <c r="R335" s="3"/>
      <c r="S335" s="3"/>
      <c r="T335" s="3"/>
      <c r="U335" s="3"/>
      <c r="V335" s="3"/>
      <c r="W335" s="3"/>
      <c r="X335" s="3"/>
      <c r="Y335" s="3"/>
      <c r="Z335" s="3"/>
    </row>
    <row r="336" ht="12.75" customHeight="1">
      <c r="A336" s="3"/>
      <c r="B336" s="166"/>
      <c r="C336" s="109"/>
      <c r="D336" s="109"/>
      <c r="E336" s="131"/>
      <c r="F336" s="3"/>
      <c r="G336" s="3"/>
      <c r="H336" s="109"/>
      <c r="I336" s="3"/>
      <c r="J336" s="109"/>
      <c r="K336" s="110"/>
      <c r="L336" s="3"/>
      <c r="M336" s="3"/>
      <c r="N336" s="3"/>
      <c r="O336" s="3"/>
      <c r="P336" s="3"/>
      <c r="Q336" s="3"/>
      <c r="R336" s="3"/>
      <c r="S336" s="3"/>
      <c r="T336" s="3"/>
      <c r="U336" s="3"/>
      <c r="V336" s="3"/>
      <c r="W336" s="3"/>
      <c r="X336" s="3"/>
      <c r="Y336" s="3"/>
      <c r="Z336" s="3"/>
    </row>
    <row r="337" ht="12.75" customHeight="1">
      <c r="A337" s="3"/>
      <c r="B337" s="166"/>
      <c r="C337" s="109"/>
      <c r="D337" s="109"/>
      <c r="E337" s="131"/>
      <c r="F337" s="3"/>
      <c r="G337" s="3"/>
      <c r="H337" s="109"/>
      <c r="I337" s="3"/>
      <c r="J337" s="109"/>
      <c r="K337" s="110"/>
      <c r="L337" s="3"/>
      <c r="M337" s="3"/>
      <c r="N337" s="3"/>
      <c r="O337" s="3"/>
      <c r="P337" s="3"/>
      <c r="Q337" s="3"/>
      <c r="R337" s="3"/>
      <c r="S337" s="3"/>
      <c r="T337" s="3"/>
      <c r="U337" s="3"/>
      <c r="V337" s="3"/>
      <c r="W337" s="3"/>
      <c r="X337" s="3"/>
      <c r="Y337" s="3"/>
      <c r="Z337" s="3"/>
    </row>
    <row r="338" ht="12.75" customHeight="1">
      <c r="A338" s="3"/>
      <c r="B338" s="166"/>
      <c r="C338" s="109"/>
      <c r="D338" s="109"/>
      <c r="E338" s="131"/>
      <c r="F338" s="3"/>
      <c r="G338" s="3"/>
      <c r="H338" s="109"/>
      <c r="I338" s="3"/>
      <c r="J338" s="109"/>
      <c r="K338" s="110"/>
      <c r="L338" s="3"/>
      <c r="M338" s="3"/>
      <c r="N338" s="3"/>
      <c r="O338" s="3"/>
      <c r="P338" s="3"/>
      <c r="Q338" s="3"/>
      <c r="R338" s="3"/>
      <c r="S338" s="3"/>
      <c r="T338" s="3"/>
      <c r="U338" s="3"/>
      <c r="V338" s="3"/>
      <c r="W338" s="3"/>
      <c r="X338" s="3"/>
      <c r="Y338" s="3"/>
      <c r="Z338" s="3"/>
    </row>
    <row r="339" ht="12.75" customHeight="1">
      <c r="A339" s="3"/>
      <c r="B339" s="166"/>
      <c r="C339" s="109"/>
      <c r="D339" s="109"/>
      <c r="E339" s="131"/>
      <c r="F339" s="3"/>
      <c r="G339" s="3"/>
      <c r="H339" s="109"/>
      <c r="I339" s="3"/>
      <c r="J339" s="109"/>
      <c r="K339" s="110"/>
      <c r="L339" s="3"/>
      <c r="M339" s="3"/>
      <c r="N339" s="3"/>
      <c r="O339" s="3"/>
      <c r="P339" s="3"/>
      <c r="Q339" s="3"/>
      <c r="R339" s="3"/>
      <c r="S339" s="3"/>
      <c r="T339" s="3"/>
      <c r="U339" s="3"/>
      <c r="V339" s="3"/>
      <c r="W339" s="3"/>
      <c r="X339" s="3"/>
      <c r="Y339" s="3"/>
      <c r="Z339" s="3"/>
    </row>
    <row r="340" ht="12.75" customHeight="1">
      <c r="A340" s="3"/>
      <c r="B340" s="166"/>
      <c r="C340" s="109"/>
      <c r="D340" s="109"/>
      <c r="E340" s="131"/>
      <c r="F340" s="3"/>
      <c r="G340" s="3"/>
      <c r="H340" s="109"/>
      <c r="I340" s="3"/>
      <c r="J340" s="109"/>
      <c r="K340" s="110"/>
      <c r="L340" s="3"/>
      <c r="M340" s="3"/>
      <c r="N340" s="3"/>
      <c r="O340" s="3"/>
      <c r="P340" s="3"/>
      <c r="Q340" s="3"/>
      <c r="R340" s="3"/>
      <c r="S340" s="3"/>
      <c r="T340" s="3"/>
      <c r="U340" s="3"/>
      <c r="V340" s="3"/>
      <c r="W340" s="3"/>
      <c r="X340" s="3"/>
      <c r="Y340" s="3"/>
      <c r="Z340" s="3"/>
    </row>
    <row r="341" ht="12.75" customHeight="1">
      <c r="A341" s="3"/>
      <c r="B341" s="166"/>
      <c r="C341" s="109"/>
      <c r="D341" s="109"/>
      <c r="E341" s="131"/>
      <c r="F341" s="3"/>
      <c r="G341" s="3"/>
      <c r="H341" s="109"/>
      <c r="I341" s="3"/>
      <c r="J341" s="109"/>
      <c r="K341" s="110"/>
      <c r="L341" s="3"/>
      <c r="M341" s="3"/>
      <c r="N341" s="3"/>
      <c r="O341" s="3"/>
      <c r="P341" s="3"/>
      <c r="Q341" s="3"/>
      <c r="R341" s="3"/>
      <c r="S341" s="3"/>
      <c r="T341" s="3"/>
      <c r="U341" s="3"/>
      <c r="V341" s="3"/>
      <c r="W341" s="3"/>
      <c r="X341" s="3"/>
      <c r="Y341" s="3"/>
      <c r="Z341" s="3"/>
    </row>
    <row r="342" ht="12.75" customHeight="1">
      <c r="A342" s="3"/>
      <c r="B342" s="166"/>
      <c r="C342" s="109"/>
      <c r="D342" s="109"/>
      <c r="E342" s="131"/>
      <c r="F342" s="3"/>
      <c r="G342" s="3"/>
      <c r="H342" s="109"/>
      <c r="I342" s="3"/>
      <c r="J342" s="109"/>
      <c r="K342" s="110"/>
      <c r="L342" s="3"/>
      <c r="M342" s="3"/>
      <c r="N342" s="3"/>
      <c r="O342" s="3"/>
      <c r="P342" s="3"/>
      <c r="Q342" s="3"/>
      <c r="R342" s="3"/>
      <c r="S342" s="3"/>
      <c r="T342" s="3"/>
      <c r="U342" s="3"/>
      <c r="V342" s="3"/>
      <c r="W342" s="3"/>
      <c r="X342" s="3"/>
      <c r="Y342" s="3"/>
      <c r="Z342" s="3"/>
    </row>
    <row r="343" ht="12.75" customHeight="1">
      <c r="A343" s="3"/>
      <c r="B343" s="166"/>
      <c r="C343" s="109"/>
      <c r="D343" s="109"/>
      <c r="E343" s="131"/>
      <c r="F343" s="3"/>
      <c r="G343" s="3"/>
      <c r="H343" s="109"/>
      <c r="I343" s="3"/>
      <c r="J343" s="109"/>
      <c r="K343" s="110"/>
      <c r="L343" s="3"/>
      <c r="M343" s="3"/>
      <c r="N343" s="3"/>
      <c r="O343" s="3"/>
      <c r="P343" s="3"/>
      <c r="Q343" s="3"/>
      <c r="R343" s="3"/>
      <c r="S343" s="3"/>
      <c r="T343" s="3"/>
      <c r="U343" s="3"/>
      <c r="V343" s="3"/>
      <c r="W343" s="3"/>
      <c r="X343" s="3"/>
      <c r="Y343" s="3"/>
      <c r="Z343" s="3"/>
    </row>
    <row r="344" ht="12.75" customHeight="1">
      <c r="A344" s="3"/>
      <c r="B344" s="166"/>
      <c r="C344" s="109"/>
      <c r="D344" s="109"/>
      <c r="E344" s="131"/>
      <c r="F344" s="3"/>
      <c r="G344" s="3"/>
      <c r="H344" s="109"/>
      <c r="I344" s="3"/>
      <c r="J344" s="109"/>
      <c r="K344" s="110"/>
      <c r="L344" s="3"/>
      <c r="M344" s="3"/>
      <c r="N344" s="3"/>
      <c r="O344" s="3"/>
      <c r="P344" s="3"/>
      <c r="Q344" s="3"/>
      <c r="R344" s="3"/>
      <c r="S344" s="3"/>
      <c r="T344" s="3"/>
      <c r="U344" s="3"/>
      <c r="V344" s="3"/>
      <c r="W344" s="3"/>
      <c r="X344" s="3"/>
      <c r="Y344" s="3"/>
      <c r="Z344" s="3"/>
    </row>
    <row r="345" ht="12.75" customHeight="1">
      <c r="A345" s="3"/>
      <c r="B345" s="166"/>
      <c r="C345" s="109"/>
      <c r="D345" s="109"/>
      <c r="E345" s="131"/>
      <c r="F345" s="3"/>
      <c r="G345" s="3"/>
      <c r="H345" s="109"/>
      <c r="I345" s="3"/>
      <c r="J345" s="109"/>
      <c r="K345" s="110"/>
      <c r="L345" s="3"/>
      <c r="M345" s="3"/>
      <c r="N345" s="3"/>
      <c r="O345" s="3"/>
      <c r="P345" s="3"/>
      <c r="Q345" s="3"/>
      <c r="R345" s="3"/>
      <c r="S345" s="3"/>
      <c r="T345" s="3"/>
      <c r="U345" s="3"/>
      <c r="V345" s="3"/>
      <c r="W345" s="3"/>
      <c r="X345" s="3"/>
      <c r="Y345" s="3"/>
      <c r="Z345" s="3"/>
    </row>
    <row r="346" ht="12.75" customHeight="1">
      <c r="A346" s="3"/>
      <c r="B346" s="166"/>
      <c r="C346" s="109"/>
      <c r="D346" s="109"/>
      <c r="E346" s="131"/>
      <c r="F346" s="3"/>
      <c r="G346" s="3"/>
      <c r="H346" s="109"/>
      <c r="I346" s="3"/>
      <c r="J346" s="109"/>
      <c r="K346" s="110"/>
      <c r="L346" s="3"/>
      <c r="M346" s="3"/>
      <c r="N346" s="3"/>
      <c r="O346" s="3"/>
      <c r="P346" s="3"/>
      <c r="Q346" s="3"/>
      <c r="R346" s="3"/>
      <c r="S346" s="3"/>
      <c r="T346" s="3"/>
      <c r="U346" s="3"/>
      <c r="V346" s="3"/>
      <c r="W346" s="3"/>
      <c r="X346" s="3"/>
      <c r="Y346" s="3"/>
      <c r="Z346" s="3"/>
    </row>
    <row r="347" ht="12.75" customHeight="1">
      <c r="A347" s="3"/>
      <c r="B347" s="166"/>
      <c r="C347" s="109"/>
      <c r="D347" s="109"/>
      <c r="E347" s="131"/>
      <c r="F347" s="3"/>
      <c r="G347" s="3"/>
      <c r="H347" s="109"/>
      <c r="I347" s="3"/>
      <c r="J347" s="109"/>
      <c r="K347" s="110"/>
      <c r="L347" s="3"/>
      <c r="M347" s="3"/>
      <c r="N347" s="3"/>
      <c r="O347" s="3"/>
      <c r="P347" s="3"/>
      <c r="Q347" s="3"/>
      <c r="R347" s="3"/>
      <c r="S347" s="3"/>
      <c r="T347" s="3"/>
      <c r="U347" s="3"/>
      <c r="V347" s="3"/>
      <c r="W347" s="3"/>
      <c r="X347" s="3"/>
      <c r="Y347" s="3"/>
      <c r="Z347" s="3"/>
    </row>
    <row r="348" ht="12.75" customHeight="1">
      <c r="A348" s="3"/>
      <c r="B348" s="166"/>
      <c r="C348" s="109"/>
      <c r="D348" s="109"/>
      <c r="E348" s="131"/>
      <c r="F348" s="3"/>
      <c r="G348" s="3"/>
      <c r="H348" s="109"/>
      <c r="I348" s="3"/>
      <c r="J348" s="109"/>
      <c r="K348" s="110"/>
      <c r="L348" s="3"/>
      <c r="M348" s="3"/>
      <c r="N348" s="3"/>
      <c r="O348" s="3"/>
      <c r="P348" s="3"/>
      <c r="Q348" s="3"/>
      <c r="R348" s="3"/>
      <c r="S348" s="3"/>
      <c r="T348" s="3"/>
      <c r="U348" s="3"/>
      <c r="V348" s="3"/>
      <c r="W348" s="3"/>
      <c r="X348" s="3"/>
      <c r="Y348" s="3"/>
      <c r="Z348" s="3"/>
    </row>
    <row r="349" ht="12.75" customHeight="1">
      <c r="A349" s="3"/>
      <c r="B349" s="166"/>
      <c r="C349" s="109"/>
      <c r="D349" s="109"/>
      <c r="E349" s="131"/>
      <c r="F349" s="3"/>
      <c r="G349" s="3"/>
      <c r="H349" s="109"/>
      <c r="I349" s="3"/>
      <c r="J349" s="109"/>
      <c r="K349" s="110"/>
      <c r="L349" s="3"/>
      <c r="M349" s="3"/>
      <c r="N349" s="3"/>
      <c r="O349" s="3"/>
      <c r="P349" s="3"/>
      <c r="Q349" s="3"/>
      <c r="R349" s="3"/>
      <c r="S349" s="3"/>
      <c r="T349" s="3"/>
      <c r="U349" s="3"/>
      <c r="V349" s="3"/>
      <c r="W349" s="3"/>
      <c r="X349" s="3"/>
      <c r="Y349" s="3"/>
      <c r="Z349" s="3"/>
    </row>
    <row r="350" ht="12.75" customHeight="1">
      <c r="A350" s="3"/>
      <c r="B350" s="166"/>
      <c r="C350" s="109"/>
      <c r="D350" s="109"/>
      <c r="E350" s="131"/>
      <c r="F350" s="3"/>
      <c r="G350" s="3"/>
      <c r="H350" s="109"/>
      <c r="I350" s="3"/>
      <c r="J350" s="109"/>
      <c r="K350" s="110"/>
      <c r="L350" s="3"/>
      <c r="M350" s="3"/>
      <c r="N350" s="3"/>
      <c r="O350" s="3"/>
      <c r="P350" s="3"/>
      <c r="Q350" s="3"/>
      <c r="R350" s="3"/>
      <c r="S350" s="3"/>
      <c r="T350" s="3"/>
      <c r="U350" s="3"/>
      <c r="V350" s="3"/>
      <c r="W350" s="3"/>
      <c r="X350" s="3"/>
      <c r="Y350" s="3"/>
      <c r="Z350" s="3"/>
    </row>
    <row r="351" ht="12.75" customHeight="1">
      <c r="A351" s="3"/>
      <c r="B351" s="166"/>
      <c r="C351" s="109"/>
      <c r="D351" s="109"/>
      <c r="E351" s="131"/>
      <c r="F351" s="3"/>
      <c r="G351" s="3"/>
      <c r="H351" s="109"/>
      <c r="I351" s="3"/>
      <c r="J351" s="109"/>
      <c r="K351" s="110"/>
      <c r="L351" s="3"/>
      <c r="M351" s="3"/>
      <c r="N351" s="3"/>
      <c r="O351" s="3"/>
      <c r="P351" s="3"/>
      <c r="Q351" s="3"/>
      <c r="R351" s="3"/>
      <c r="S351" s="3"/>
      <c r="T351" s="3"/>
      <c r="U351" s="3"/>
      <c r="V351" s="3"/>
      <c r="W351" s="3"/>
      <c r="X351" s="3"/>
      <c r="Y351" s="3"/>
      <c r="Z351" s="3"/>
    </row>
    <row r="352" ht="12.75" customHeight="1">
      <c r="A352" s="3"/>
      <c r="B352" s="166"/>
      <c r="C352" s="109"/>
      <c r="D352" s="109"/>
      <c r="E352" s="131"/>
      <c r="F352" s="3"/>
      <c r="G352" s="3"/>
      <c r="H352" s="109"/>
      <c r="I352" s="3"/>
      <c r="J352" s="109"/>
      <c r="K352" s="110"/>
      <c r="L352" s="3"/>
      <c r="M352" s="3"/>
      <c r="N352" s="3"/>
      <c r="O352" s="3"/>
      <c r="P352" s="3"/>
      <c r="Q352" s="3"/>
      <c r="R352" s="3"/>
      <c r="S352" s="3"/>
      <c r="T352" s="3"/>
      <c r="U352" s="3"/>
      <c r="V352" s="3"/>
      <c r="W352" s="3"/>
      <c r="X352" s="3"/>
      <c r="Y352" s="3"/>
      <c r="Z352" s="3"/>
    </row>
    <row r="353" ht="12.75" customHeight="1">
      <c r="A353" s="3"/>
      <c r="B353" s="166"/>
      <c r="C353" s="109"/>
      <c r="D353" s="109"/>
      <c r="E353" s="131"/>
      <c r="F353" s="3"/>
      <c r="G353" s="3"/>
      <c r="H353" s="109"/>
      <c r="I353" s="3"/>
      <c r="J353" s="109"/>
      <c r="K353" s="110"/>
      <c r="L353" s="3"/>
      <c r="M353" s="3"/>
      <c r="N353" s="3"/>
      <c r="O353" s="3"/>
      <c r="P353" s="3"/>
      <c r="Q353" s="3"/>
      <c r="R353" s="3"/>
      <c r="S353" s="3"/>
      <c r="T353" s="3"/>
      <c r="U353" s="3"/>
      <c r="V353" s="3"/>
      <c r="W353" s="3"/>
      <c r="X353" s="3"/>
      <c r="Y353" s="3"/>
      <c r="Z353" s="3"/>
    </row>
    <row r="354" ht="12.75" customHeight="1">
      <c r="A354" s="3"/>
      <c r="B354" s="166"/>
      <c r="C354" s="109"/>
      <c r="D354" s="109"/>
      <c r="E354" s="131"/>
      <c r="F354" s="3"/>
      <c r="G354" s="3"/>
      <c r="H354" s="109"/>
      <c r="I354" s="3"/>
      <c r="J354" s="109"/>
      <c r="K354" s="110"/>
      <c r="L354" s="3"/>
      <c r="M354" s="3"/>
      <c r="N354" s="3"/>
      <c r="O354" s="3"/>
      <c r="P354" s="3"/>
      <c r="Q354" s="3"/>
      <c r="R354" s="3"/>
      <c r="S354" s="3"/>
      <c r="T354" s="3"/>
      <c r="U354" s="3"/>
      <c r="V354" s="3"/>
      <c r="W354" s="3"/>
      <c r="X354" s="3"/>
      <c r="Y354" s="3"/>
      <c r="Z354" s="3"/>
    </row>
    <row r="355" ht="12.75" customHeight="1">
      <c r="A355" s="3"/>
      <c r="B355" s="166"/>
      <c r="C355" s="109"/>
      <c r="D355" s="109"/>
      <c r="E355" s="131"/>
      <c r="F355" s="3"/>
      <c r="G355" s="3"/>
      <c r="H355" s="109"/>
      <c r="I355" s="3"/>
      <c r="J355" s="109"/>
      <c r="K355" s="110"/>
      <c r="L355" s="3"/>
      <c r="M355" s="3"/>
      <c r="N355" s="3"/>
      <c r="O355" s="3"/>
      <c r="P355" s="3"/>
      <c r="Q355" s="3"/>
      <c r="R355" s="3"/>
      <c r="S355" s="3"/>
      <c r="T355" s="3"/>
      <c r="U355" s="3"/>
      <c r="V355" s="3"/>
      <c r="W355" s="3"/>
      <c r="X355" s="3"/>
      <c r="Y355" s="3"/>
      <c r="Z355" s="3"/>
    </row>
    <row r="356" ht="12.75" customHeight="1">
      <c r="A356" s="3"/>
      <c r="B356" s="166"/>
      <c r="C356" s="109"/>
      <c r="D356" s="109"/>
      <c r="E356" s="131"/>
      <c r="F356" s="3"/>
      <c r="G356" s="3"/>
      <c r="H356" s="109"/>
      <c r="I356" s="3"/>
      <c r="J356" s="109"/>
      <c r="K356" s="110"/>
      <c r="L356" s="3"/>
      <c r="M356" s="3"/>
      <c r="N356" s="3"/>
      <c r="O356" s="3"/>
      <c r="P356" s="3"/>
      <c r="Q356" s="3"/>
      <c r="R356" s="3"/>
      <c r="S356" s="3"/>
      <c r="T356" s="3"/>
      <c r="U356" s="3"/>
      <c r="V356" s="3"/>
      <c r="W356" s="3"/>
      <c r="X356" s="3"/>
      <c r="Y356" s="3"/>
      <c r="Z356" s="3"/>
    </row>
    <row r="357" ht="12.75" customHeight="1">
      <c r="A357" s="3"/>
      <c r="B357" s="166"/>
      <c r="C357" s="109"/>
      <c r="D357" s="109"/>
      <c r="E357" s="131"/>
      <c r="F357" s="3"/>
      <c r="G357" s="3"/>
      <c r="H357" s="109"/>
      <c r="I357" s="3"/>
      <c r="J357" s="109"/>
      <c r="K357" s="110"/>
      <c r="L357" s="3"/>
      <c r="M357" s="3"/>
      <c r="N357" s="3"/>
      <c r="O357" s="3"/>
      <c r="P357" s="3"/>
      <c r="Q357" s="3"/>
      <c r="R357" s="3"/>
      <c r="S357" s="3"/>
      <c r="T357" s="3"/>
      <c r="U357" s="3"/>
      <c r="V357" s="3"/>
      <c r="W357" s="3"/>
      <c r="X357" s="3"/>
      <c r="Y357" s="3"/>
      <c r="Z357" s="3"/>
    </row>
    <row r="358" ht="12.75" customHeight="1">
      <c r="A358" s="3"/>
      <c r="B358" s="166"/>
      <c r="C358" s="109"/>
      <c r="D358" s="109"/>
      <c r="E358" s="131"/>
      <c r="F358" s="3"/>
      <c r="G358" s="3"/>
      <c r="H358" s="109"/>
      <c r="I358" s="3"/>
      <c r="J358" s="109"/>
      <c r="K358" s="110"/>
      <c r="L358" s="3"/>
      <c r="M358" s="3"/>
      <c r="N358" s="3"/>
      <c r="O358" s="3"/>
      <c r="P358" s="3"/>
      <c r="Q358" s="3"/>
      <c r="R358" s="3"/>
      <c r="S358" s="3"/>
      <c r="T358" s="3"/>
      <c r="U358" s="3"/>
      <c r="V358" s="3"/>
      <c r="W358" s="3"/>
      <c r="X358" s="3"/>
      <c r="Y358" s="3"/>
      <c r="Z358" s="3"/>
    </row>
    <row r="359" ht="12.75" customHeight="1">
      <c r="A359" s="3"/>
      <c r="B359" s="166"/>
      <c r="C359" s="109"/>
      <c r="D359" s="109"/>
      <c r="E359" s="131"/>
      <c r="F359" s="3"/>
      <c r="G359" s="3"/>
      <c r="H359" s="109"/>
      <c r="I359" s="3"/>
      <c r="J359" s="109"/>
      <c r="K359" s="110"/>
      <c r="L359" s="3"/>
      <c r="M359" s="3"/>
      <c r="N359" s="3"/>
      <c r="O359" s="3"/>
      <c r="P359" s="3"/>
      <c r="Q359" s="3"/>
      <c r="R359" s="3"/>
      <c r="S359" s="3"/>
      <c r="T359" s="3"/>
      <c r="U359" s="3"/>
      <c r="V359" s="3"/>
      <c r="W359" s="3"/>
      <c r="X359" s="3"/>
      <c r="Y359" s="3"/>
      <c r="Z359" s="3"/>
    </row>
    <row r="360" ht="12.75" customHeight="1">
      <c r="A360" s="3"/>
      <c r="B360" s="166"/>
      <c r="C360" s="109"/>
      <c r="D360" s="109"/>
      <c r="E360" s="131"/>
      <c r="F360" s="3"/>
      <c r="G360" s="3"/>
      <c r="H360" s="109"/>
      <c r="I360" s="3"/>
      <c r="J360" s="109"/>
      <c r="K360" s="110"/>
      <c r="L360" s="3"/>
      <c r="M360" s="3"/>
      <c r="N360" s="3"/>
      <c r="O360" s="3"/>
      <c r="P360" s="3"/>
      <c r="Q360" s="3"/>
      <c r="R360" s="3"/>
      <c r="S360" s="3"/>
      <c r="T360" s="3"/>
      <c r="U360" s="3"/>
      <c r="V360" s="3"/>
      <c r="W360" s="3"/>
      <c r="X360" s="3"/>
      <c r="Y360" s="3"/>
      <c r="Z360" s="3"/>
    </row>
    <row r="361" ht="12.75" customHeight="1">
      <c r="A361" s="3"/>
      <c r="B361" s="166"/>
      <c r="C361" s="109"/>
      <c r="D361" s="109"/>
      <c r="E361" s="131"/>
      <c r="F361" s="3"/>
      <c r="G361" s="3"/>
      <c r="H361" s="109"/>
      <c r="I361" s="3"/>
      <c r="J361" s="109"/>
      <c r="K361" s="110"/>
      <c r="L361" s="3"/>
      <c r="M361" s="3"/>
      <c r="N361" s="3"/>
      <c r="O361" s="3"/>
      <c r="P361" s="3"/>
      <c r="Q361" s="3"/>
      <c r="R361" s="3"/>
      <c r="S361" s="3"/>
      <c r="T361" s="3"/>
      <c r="U361" s="3"/>
      <c r="V361" s="3"/>
      <c r="W361" s="3"/>
      <c r="X361" s="3"/>
      <c r="Y361" s="3"/>
      <c r="Z361" s="3"/>
    </row>
    <row r="362" ht="12.75" customHeight="1">
      <c r="A362" s="3"/>
      <c r="B362" s="166"/>
      <c r="C362" s="109"/>
      <c r="D362" s="109"/>
      <c r="E362" s="131"/>
      <c r="F362" s="3"/>
      <c r="G362" s="3"/>
      <c r="H362" s="109"/>
      <c r="I362" s="3"/>
      <c r="J362" s="109"/>
      <c r="K362" s="110"/>
      <c r="L362" s="3"/>
      <c r="M362" s="3"/>
      <c r="N362" s="3"/>
      <c r="O362" s="3"/>
      <c r="P362" s="3"/>
      <c r="Q362" s="3"/>
      <c r="R362" s="3"/>
      <c r="S362" s="3"/>
      <c r="T362" s="3"/>
      <c r="U362" s="3"/>
      <c r="V362" s="3"/>
      <c r="W362" s="3"/>
      <c r="X362" s="3"/>
      <c r="Y362" s="3"/>
      <c r="Z362" s="3"/>
    </row>
    <row r="363" ht="12.75" customHeight="1">
      <c r="A363" s="3"/>
      <c r="B363" s="166"/>
      <c r="C363" s="109"/>
      <c r="D363" s="109"/>
      <c r="E363" s="131"/>
      <c r="F363" s="3"/>
      <c r="G363" s="3"/>
      <c r="H363" s="109"/>
      <c r="I363" s="3"/>
      <c r="J363" s="109"/>
      <c r="K363" s="110"/>
      <c r="L363" s="3"/>
      <c r="M363" s="3"/>
      <c r="N363" s="3"/>
      <c r="O363" s="3"/>
      <c r="P363" s="3"/>
      <c r="Q363" s="3"/>
      <c r="R363" s="3"/>
      <c r="S363" s="3"/>
      <c r="T363" s="3"/>
      <c r="U363" s="3"/>
      <c r="V363" s="3"/>
      <c r="W363" s="3"/>
      <c r="X363" s="3"/>
      <c r="Y363" s="3"/>
      <c r="Z363" s="3"/>
    </row>
    <row r="364" ht="12.75" customHeight="1">
      <c r="A364" s="3"/>
      <c r="B364" s="166"/>
      <c r="C364" s="109"/>
      <c r="D364" s="109"/>
      <c r="E364" s="131"/>
      <c r="F364" s="3"/>
      <c r="G364" s="3"/>
      <c r="H364" s="109"/>
      <c r="I364" s="3"/>
      <c r="J364" s="109"/>
      <c r="K364" s="110"/>
      <c r="L364" s="3"/>
      <c r="M364" s="3"/>
      <c r="N364" s="3"/>
      <c r="O364" s="3"/>
      <c r="P364" s="3"/>
      <c r="Q364" s="3"/>
      <c r="R364" s="3"/>
      <c r="S364" s="3"/>
      <c r="T364" s="3"/>
      <c r="U364" s="3"/>
      <c r="V364" s="3"/>
      <c r="W364" s="3"/>
      <c r="X364" s="3"/>
      <c r="Y364" s="3"/>
      <c r="Z364" s="3"/>
    </row>
    <row r="365" ht="12.75" customHeight="1">
      <c r="A365" s="3"/>
      <c r="B365" s="166"/>
      <c r="C365" s="109"/>
      <c r="D365" s="109"/>
      <c r="E365" s="131"/>
      <c r="F365" s="3"/>
      <c r="G365" s="3"/>
      <c r="H365" s="109"/>
      <c r="I365" s="3"/>
      <c r="J365" s="109"/>
      <c r="K365" s="110"/>
      <c r="L365" s="3"/>
      <c r="M365" s="3"/>
      <c r="N365" s="3"/>
      <c r="O365" s="3"/>
      <c r="P365" s="3"/>
      <c r="Q365" s="3"/>
      <c r="R365" s="3"/>
      <c r="S365" s="3"/>
      <c r="T365" s="3"/>
      <c r="U365" s="3"/>
      <c r="V365" s="3"/>
      <c r="W365" s="3"/>
      <c r="X365" s="3"/>
      <c r="Y365" s="3"/>
      <c r="Z365" s="3"/>
    </row>
    <row r="366" ht="12.75" customHeight="1">
      <c r="A366" s="3"/>
      <c r="B366" s="166"/>
      <c r="C366" s="109"/>
      <c r="D366" s="109"/>
      <c r="E366" s="131"/>
      <c r="F366" s="3"/>
      <c r="G366" s="3"/>
      <c r="H366" s="109"/>
      <c r="I366" s="3"/>
      <c r="J366" s="109"/>
      <c r="K366" s="110"/>
      <c r="L366" s="3"/>
      <c r="M366" s="3"/>
      <c r="N366" s="3"/>
      <c r="O366" s="3"/>
      <c r="P366" s="3"/>
      <c r="Q366" s="3"/>
      <c r="R366" s="3"/>
      <c r="S366" s="3"/>
      <c r="T366" s="3"/>
      <c r="U366" s="3"/>
      <c r="V366" s="3"/>
      <c r="W366" s="3"/>
      <c r="X366" s="3"/>
      <c r="Y366" s="3"/>
      <c r="Z366" s="3"/>
    </row>
    <row r="367" ht="12.75" customHeight="1">
      <c r="A367" s="3"/>
      <c r="B367" s="166"/>
      <c r="C367" s="109"/>
      <c r="D367" s="109"/>
      <c r="E367" s="131"/>
      <c r="F367" s="3"/>
      <c r="G367" s="3"/>
      <c r="H367" s="109"/>
      <c r="I367" s="3"/>
      <c r="J367" s="109"/>
      <c r="K367" s="110"/>
      <c r="L367" s="3"/>
      <c r="M367" s="3"/>
      <c r="N367" s="3"/>
      <c r="O367" s="3"/>
      <c r="P367" s="3"/>
      <c r="Q367" s="3"/>
      <c r="R367" s="3"/>
      <c r="S367" s="3"/>
      <c r="T367" s="3"/>
      <c r="U367" s="3"/>
      <c r="V367" s="3"/>
      <c r="W367" s="3"/>
      <c r="X367" s="3"/>
      <c r="Y367" s="3"/>
      <c r="Z367" s="3"/>
    </row>
    <row r="368" ht="12.75" customHeight="1">
      <c r="A368" s="3"/>
      <c r="B368" s="166"/>
      <c r="C368" s="109"/>
      <c r="D368" s="109"/>
      <c r="E368" s="131"/>
      <c r="F368" s="3"/>
      <c r="G368" s="3"/>
      <c r="H368" s="109"/>
      <c r="I368" s="3"/>
      <c r="J368" s="109"/>
      <c r="K368" s="110"/>
      <c r="L368" s="3"/>
      <c r="M368" s="3"/>
      <c r="N368" s="3"/>
      <c r="O368" s="3"/>
      <c r="P368" s="3"/>
      <c r="Q368" s="3"/>
      <c r="R368" s="3"/>
      <c r="S368" s="3"/>
      <c r="T368" s="3"/>
      <c r="U368" s="3"/>
      <c r="V368" s="3"/>
      <c r="W368" s="3"/>
      <c r="X368" s="3"/>
      <c r="Y368" s="3"/>
      <c r="Z368" s="3"/>
    </row>
    <row r="369" ht="12.75" customHeight="1">
      <c r="A369" s="3"/>
      <c r="B369" s="166"/>
      <c r="C369" s="109"/>
      <c r="D369" s="109"/>
      <c r="E369" s="131"/>
      <c r="F369" s="3"/>
      <c r="G369" s="3"/>
      <c r="H369" s="109"/>
      <c r="I369" s="3"/>
      <c r="J369" s="109"/>
      <c r="K369" s="110"/>
      <c r="L369" s="3"/>
      <c r="M369" s="3"/>
      <c r="N369" s="3"/>
      <c r="O369" s="3"/>
      <c r="P369" s="3"/>
      <c r="Q369" s="3"/>
      <c r="R369" s="3"/>
      <c r="S369" s="3"/>
      <c r="T369" s="3"/>
      <c r="U369" s="3"/>
      <c r="V369" s="3"/>
      <c r="W369" s="3"/>
      <c r="X369" s="3"/>
      <c r="Y369" s="3"/>
      <c r="Z369" s="3"/>
    </row>
    <row r="370" ht="12.75" customHeight="1">
      <c r="A370" s="3"/>
      <c r="B370" s="166"/>
      <c r="C370" s="109"/>
      <c r="D370" s="109"/>
      <c r="E370" s="131"/>
      <c r="F370" s="3"/>
      <c r="G370" s="3"/>
      <c r="H370" s="109"/>
      <c r="I370" s="3"/>
      <c r="J370" s="109"/>
      <c r="K370" s="110"/>
      <c r="L370" s="3"/>
      <c r="M370" s="3"/>
      <c r="N370" s="3"/>
      <c r="O370" s="3"/>
      <c r="P370" s="3"/>
      <c r="Q370" s="3"/>
      <c r="R370" s="3"/>
      <c r="S370" s="3"/>
      <c r="T370" s="3"/>
      <c r="U370" s="3"/>
      <c r="V370" s="3"/>
      <c r="W370" s="3"/>
      <c r="X370" s="3"/>
      <c r="Y370" s="3"/>
      <c r="Z370" s="3"/>
    </row>
    <row r="371" ht="12.75" customHeight="1">
      <c r="A371" s="3"/>
      <c r="B371" s="166"/>
      <c r="C371" s="109"/>
      <c r="D371" s="109"/>
      <c r="E371" s="131"/>
      <c r="F371" s="3"/>
      <c r="G371" s="3"/>
      <c r="H371" s="109"/>
      <c r="I371" s="3"/>
      <c r="J371" s="109"/>
      <c r="K371" s="110"/>
      <c r="L371" s="3"/>
      <c r="M371" s="3"/>
      <c r="N371" s="3"/>
      <c r="O371" s="3"/>
      <c r="P371" s="3"/>
      <c r="Q371" s="3"/>
      <c r="R371" s="3"/>
      <c r="S371" s="3"/>
      <c r="T371" s="3"/>
      <c r="U371" s="3"/>
      <c r="V371" s="3"/>
      <c r="W371" s="3"/>
      <c r="X371" s="3"/>
      <c r="Y371" s="3"/>
      <c r="Z371" s="3"/>
    </row>
    <row r="372" ht="12.75" customHeight="1">
      <c r="A372" s="3"/>
      <c r="B372" s="166"/>
      <c r="C372" s="109"/>
      <c r="D372" s="109"/>
      <c r="E372" s="131"/>
      <c r="F372" s="3"/>
      <c r="G372" s="3"/>
      <c r="H372" s="109"/>
      <c r="I372" s="3"/>
      <c r="J372" s="109"/>
      <c r="K372" s="110"/>
      <c r="L372" s="3"/>
      <c r="M372" s="3"/>
      <c r="N372" s="3"/>
      <c r="O372" s="3"/>
      <c r="P372" s="3"/>
      <c r="Q372" s="3"/>
      <c r="R372" s="3"/>
      <c r="S372" s="3"/>
      <c r="T372" s="3"/>
      <c r="U372" s="3"/>
      <c r="V372" s="3"/>
      <c r="W372" s="3"/>
      <c r="X372" s="3"/>
      <c r="Y372" s="3"/>
      <c r="Z372" s="3"/>
    </row>
    <row r="373" ht="12.75" customHeight="1">
      <c r="A373" s="3"/>
      <c r="B373" s="166"/>
      <c r="C373" s="109"/>
      <c r="D373" s="109"/>
      <c r="E373" s="131"/>
      <c r="F373" s="3"/>
      <c r="G373" s="3"/>
      <c r="H373" s="109"/>
      <c r="I373" s="3"/>
      <c r="J373" s="109"/>
      <c r="K373" s="110"/>
      <c r="L373" s="3"/>
      <c r="M373" s="3"/>
      <c r="N373" s="3"/>
      <c r="O373" s="3"/>
      <c r="P373" s="3"/>
      <c r="Q373" s="3"/>
      <c r="R373" s="3"/>
      <c r="S373" s="3"/>
      <c r="T373" s="3"/>
      <c r="U373" s="3"/>
      <c r="V373" s="3"/>
      <c r="W373" s="3"/>
      <c r="X373" s="3"/>
      <c r="Y373" s="3"/>
      <c r="Z373" s="3"/>
    </row>
    <row r="374" ht="12.75" customHeight="1">
      <c r="A374" s="3"/>
      <c r="B374" s="166"/>
      <c r="C374" s="109"/>
      <c r="D374" s="109"/>
      <c r="E374" s="131"/>
      <c r="F374" s="3"/>
      <c r="G374" s="3"/>
      <c r="H374" s="109"/>
      <c r="I374" s="3"/>
      <c r="J374" s="109"/>
      <c r="K374" s="110"/>
      <c r="L374" s="3"/>
      <c r="M374" s="3"/>
      <c r="N374" s="3"/>
      <c r="O374" s="3"/>
      <c r="P374" s="3"/>
      <c r="Q374" s="3"/>
      <c r="R374" s="3"/>
      <c r="S374" s="3"/>
      <c r="T374" s="3"/>
      <c r="U374" s="3"/>
      <c r="V374" s="3"/>
      <c r="W374" s="3"/>
      <c r="X374" s="3"/>
      <c r="Y374" s="3"/>
      <c r="Z374" s="3"/>
    </row>
    <row r="375" ht="12.75" customHeight="1">
      <c r="A375" s="3"/>
      <c r="B375" s="166"/>
      <c r="C375" s="109"/>
      <c r="D375" s="109"/>
      <c r="E375" s="131"/>
      <c r="F375" s="3"/>
      <c r="G375" s="3"/>
      <c r="H375" s="109"/>
      <c r="I375" s="3"/>
      <c r="J375" s="109"/>
      <c r="K375" s="110"/>
      <c r="L375" s="3"/>
      <c r="M375" s="3"/>
      <c r="N375" s="3"/>
      <c r="O375" s="3"/>
      <c r="P375" s="3"/>
      <c r="Q375" s="3"/>
      <c r="R375" s="3"/>
      <c r="S375" s="3"/>
      <c r="T375" s="3"/>
      <c r="U375" s="3"/>
      <c r="V375" s="3"/>
      <c r="W375" s="3"/>
      <c r="X375" s="3"/>
      <c r="Y375" s="3"/>
      <c r="Z375" s="3"/>
    </row>
    <row r="376" ht="12.75" customHeight="1">
      <c r="A376" s="3"/>
      <c r="B376" s="166"/>
      <c r="C376" s="109"/>
      <c r="D376" s="109"/>
      <c r="E376" s="131"/>
      <c r="F376" s="3"/>
      <c r="G376" s="3"/>
      <c r="H376" s="109"/>
      <c r="I376" s="3"/>
      <c r="J376" s="109"/>
      <c r="K376" s="110"/>
      <c r="L376" s="3"/>
      <c r="M376" s="3"/>
      <c r="N376" s="3"/>
      <c r="O376" s="3"/>
      <c r="P376" s="3"/>
      <c r="Q376" s="3"/>
      <c r="R376" s="3"/>
      <c r="S376" s="3"/>
      <c r="T376" s="3"/>
      <c r="U376" s="3"/>
      <c r="V376" s="3"/>
      <c r="W376" s="3"/>
      <c r="X376" s="3"/>
      <c r="Y376" s="3"/>
      <c r="Z376" s="3"/>
    </row>
    <row r="377" ht="12.75" customHeight="1">
      <c r="A377" s="3"/>
      <c r="B377" s="166"/>
      <c r="C377" s="109"/>
      <c r="D377" s="109"/>
      <c r="E377" s="131"/>
      <c r="F377" s="3"/>
      <c r="G377" s="3"/>
      <c r="H377" s="109"/>
      <c r="I377" s="3"/>
      <c r="J377" s="109"/>
      <c r="K377" s="110"/>
      <c r="L377" s="3"/>
      <c r="M377" s="3"/>
      <c r="N377" s="3"/>
      <c r="O377" s="3"/>
      <c r="P377" s="3"/>
      <c r="Q377" s="3"/>
      <c r="R377" s="3"/>
      <c r="S377" s="3"/>
      <c r="T377" s="3"/>
      <c r="U377" s="3"/>
      <c r="V377" s="3"/>
      <c r="W377" s="3"/>
      <c r="X377" s="3"/>
      <c r="Y377" s="3"/>
      <c r="Z377" s="3"/>
    </row>
    <row r="378" ht="12.75" customHeight="1">
      <c r="A378" s="3"/>
      <c r="B378" s="166"/>
      <c r="C378" s="109"/>
      <c r="D378" s="109"/>
      <c r="E378" s="131"/>
      <c r="F378" s="3"/>
      <c r="G378" s="3"/>
      <c r="H378" s="109"/>
      <c r="I378" s="3"/>
      <c r="J378" s="109"/>
      <c r="K378" s="110"/>
      <c r="L378" s="3"/>
      <c r="M378" s="3"/>
      <c r="N378" s="3"/>
      <c r="O378" s="3"/>
      <c r="P378" s="3"/>
      <c r="Q378" s="3"/>
      <c r="R378" s="3"/>
      <c r="S378" s="3"/>
      <c r="T378" s="3"/>
      <c r="U378" s="3"/>
      <c r="V378" s="3"/>
      <c r="W378" s="3"/>
      <c r="X378" s="3"/>
      <c r="Y378" s="3"/>
      <c r="Z378" s="3"/>
    </row>
    <row r="379" ht="12.75" customHeight="1">
      <c r="A379" s="3"/>
      <c r="B379" s="166"/>
      <c r="C379" s="109"/>
      <c r="D379" s="109"/>
      <c r="E379" s="131"/>
      <c r="F379" s="3"/>
      <c r="G379" s="3"/>
      <c r="H379" s="109"/>
      <c r="I379" s="3"/>
      <c r="J379" s="109"/>
      <c r="K379" s="110"/>
      <c r="L379" s="3"/>
      <c r="M379" s="3"/>
      <c r="N379" s="3"/>
      <c r="O379" s="3"/>
      <c r="P379" s="3"/>
      <c r="Q379" s="3"/>
      <c r="R379" s="3"/>
      <c r="S379" s="3"/>
      <c r="T379" s="3"/>
      <c r="U379" s="3"/>
      <c r="V379" s="3"/>
      <c r="W379" s="3"/>
      <c r="X379" s="3"/>
      <c r="Y379" s="3"/>
      <c r="Z379" s="3"/>
    </row>
    <row r="380" ht="12.75" customHeight="1">
      <c r="A380" s="3"/>
      <c r="B380" s="166"/>
      <c r="C380" s="109"/>
      <c r="D380" s="109"/>
      <c r="E380" s="131"/>
      <c r="F380" s="3"/>
      <c r="G380" s="3"/>
      <c r="H380" s="109"/>
      <c r="I380" s="3"/>
      <c r="J380" s="109"/>
      <c r="K380" s="110"/>
      <c r="L380" s="3"/>
      <c r="M380" s="3"/>
      <c r="N380" s="3"/>
      <c r="O380" s="3"/>
      <c r="P380" s="3"/>
      <c r="Q380" s="3"/>
      <c r="R380" s="3"/>
      <c r="S380" s="3"/>
      <c r="T380" s="3"/>
      <c r="U380" s="3"/>
      <c r="V380" s="3"/>
      <c r="W380" s="3"/>
      <c r="X380" s="3"/>
      <c r="Y380" s="3"/>
      <c r="Z380" s="3"/>
    </row>
    <row r="381" ht="12.75" customHeight="1">
      <c r="A381" s="3"/>
      <c r="B381" s="166"/>
      <c r="C381" s="109"/>
      <c r="D381" s="109"/>
      <c r="E381" s="131"/>
      <c r="F381" s="3"/>
      <c r="G381" s="3"/>
      <c r="H381" s="109"/>
      <c r="I381" s="3"/>
      <c r="J381" s="109"/>
      <c r="K381" s="110"/>
      <c r="L381" s="3"/>
      <c r="M381" s="3"/>
      <c r="N381" s="3"/>
      <c r="O381" s="3"/>
      <c r="P381" s="3"/>
      <c r="Q381" s="3"/>
      <c r="R381" s="3"/>
      <c r="S381" s="3"/>
      <c r="T381" s="3"/>
      <c r="U381" s="3"/>
      <c r="V381" s="3"/>
      <c r="W381" s="3"/>
      <c r="X381" s="3"/>
      <c r="Y381" s="3"/>
      <c r="Z381" s="3"/>
    </row>
    <row r="382" ht="12.75" customHeight="1">
      <c r="A382" s="3"/>
      <c r="B382" s="166"/>
      <c r="C382" s="109"/>
      <c r="D382" s="109"/>
      <c r="E382" s="131"/>
      <c r="F382" s="3"/>
      <c r="G382" s="3"/>
      <c r="H382" s="109"/>
      <c r="I382" s="3"/>
      <c r="J382" s="109"/>
      <c r="K382" s="110"/>
      <c r="L382" s="3"/>
      <c r="M382" s="3"/>
      <c r="N382" s="3"/>
      <c r="O382" s="3"/>
      <c r="P382" s="3"/>
      <c r="Q382" s="3"/>
      <c r="R382" s="3"/>
      <c r="S382" s="3"/>
      <c r="T382" s="3"/>
      <c r="U382" s="3"/>
      <c r="V382" s="3"/>
      <c r="W382" s="3"/>
      <c r="X382" s="3"/>
      <c r="Y382" s="3"/>
      <c r="Z382" s="3"/>
    </row>
    <row r="383" ht="12.75" customHeight="1">
      <c r="A383" s="3"/>
      <c r="B383" s="166"/>
      <c r="C383" s="109"/>
      <c r="D383" s="109"/>
      <c r="E383" s="131"/>
      <c r="F383" s="3"/>
      <c r="G383" s="3"/>
      <c r="H383" s="109"/>
      <c r="I383" s="3"/>
      <c r="J383" s="109"/>
      <c r="K383" s="110"/>
      <c r="L383" s="3"/>
      <c r="M383" s="3"/>
      <c r="N383" s="3"/>
      <c r="O383" s="3"/>
      <c r="P383" s="3"/>
      <c r="Q383" s="3"/>
      <c r="R383" s="3"/>
      <c r="S383" s="3"/>
      <c r="T383" s="3"/>
      <c r="U383" s="3"/>
      <c r="V383" s="3"/>
      <c r="W383" s="3"/>
      <c r="X383" s="3"/>
      <c r="Y383" s="3"/>
      <c r="Z383" s="3"/>
    </row>
    <row r="384" ht="12.75" customHeight="1">
      <c r="A384" s="3"/>
      <c r="B384" s="166"/>
      <c r="C384" s="109"/>
      <c r="D384" s="109"/>
      <c r="E384" s="131"/>
      <c r="F384" s="3"/>
      <c r="G384" s="3"/>
      <c r="H384" s="109"/>
      <c r="I384" s="3"/>
      <c r="J384" s="109"/>
      <c r="K384" s="110"/>
      <c r="L384" s="3"/>
      <c r="M384" s="3"/>
      <c r="N384" s="3"/>
      <c r="O384" s="3"/>
      <c r="P384" s="3"/>
      <c r="Q384" s="3"/>
      <c r="R384" s="3"/>
      <c r="S384" s="3"/>
      <c r="T384" s="3"/>
      <c r="U384" s="3"/>
      <c r="V384" s="3"/>
      <c r="W384" s="3"/>
      <c r="X384" s="3"/>
      <c r="Y384" s="3"/>
      <c r="Z384" s="3"/>
    </row>
    <row r="385" ht="12.75" customHeight="1">
      <c r="A385" s="3"/>
      <c r="B385" s="166"/>
      <c r="C385" s="109"/>
      <c r="D385" s="109"/>
      <c r="E385" s="131"/>
      <c r="F385" s="3"/>
      <c r="G385" s="3"/>
      <c r="H385" s="109"/>
      <c r="I385" s="3"/>
      <c r="J385" s="109"/>
      <c r="K385" s="110"/>
      <c r="L385" s="3"/>
      <c r="M385" s="3"/>
      <c r="N385" s="3"/>
      <c r="O385" s="3"/>
      <c r="P385" s="3"/>
      <c r="Q385" s="3"/>
      <c r="R385" s="3"/>
      <c r="S385" s="3"/>
      <c r="T385" s="3"/>
      <c r="U385" s="3"/>
      <c r="V385" s="3"/>
      <c r="W385" s="3"/>
      <c r="X385" s="3"/>
      <c r="Y385" s="3"/>
      <c r="Z385" s="3"/>
    </row>
    <row r="386" ht="12.75" customHeight="1">
      <c r="A386" s="3"/>
      <c r="B386" s="166"/>
      <c r="C386" s="109"/>
      <c r="D386" s="109"/>
      <c r="E386" s="131"/>
      <c r="F386" s="3"/>
      <c r="G386" s="3"/>
      <c r="H386" s="109"/>
      <c r="I386" s="3"/>
      <c r="J386" s="109"/>
      <c r="K386" s="110"/>
      <c r="L386" s="3"/>
      <c r="M386" s="3"/>
      <c r="N386" s="3"/>
      <c r="O386" s="3"/>
      <c r="P386" s="3"/>
      <c r="Q386" s="3"/>
      <c r="R386" s="3"/>
      <c r="S386" s="3"/>
      <c r="T386" s="3"/>
      <c r="U386" s="3"/>
      <c r="V386" s="3"/>
      <c r="W386" s="3"/>
      <c r="X386" s="3"/>
      <c r="Y386" s="3"/>
      <c r="Z386" s="3"/>
    </row>
    <row r="387" ht="12.75" customHeight="1">
      <c r="A387" s="3"/>
      <c r="B387" s="166"/>
      <c r="C387" s="109"/>
      <c r="D387" s="109"/>
      <c r="E387" s="131"/>
      <c r="F387" s="3"/>
      <c r="G387" s="3"/>
      <c r="H387" s="109"/>
      <c r="I387" s="3"/>
      <c r="J387" s="109"/>
      <c r="K387" s="110"/>
      <c r="L387" s="3"/>
      <c r="M387" s="3"/>
      <c r="N387" s="3"/>
      <c r="O387" s="3"/>
      <c r="P387" s="3"/>
      <c r="Q387" s="3"/>
      <c r="R387" s="3"/>
      <c r="S387" s="3"/>
      <c r="T387" s="3"/>
      <c r="U387" s="3"/>
      <c r="V387" s="3"/>
      <c r="W387" s="3"/>
      <c r="X387" s="3"/>
      <c r="Y387" s="3"/>
      <c r="Z387" s="3"/>
    </row>
    <row r="388" ht="12.75" customHeight="1">
      <c r="A388" s="3"/>
      <c r="B388" s="166"/>
      <c r="C388" s="109"/>
      <c r="D388" s="109"/>
      <c r="E388" s="131"/>
      <c r="F388" s="3"/>
      <c r="G388" s="3"/>
      <c r="H388" s="109"/>
      <c r="I388" s="3"/>
      <c r="J388" s="109"/>
      <c r="K388" s="110"/>
      <c r="L388" s="3"/>
      <c r="M388" s="3"/>
      <c r="N388" s="3"/>
      <c r="O388" s="3"/>
      <c r="P388" s="3"/>
      <c r="Q388" s="3"/>
      <c r="R388" s="3"/>
      <c r="S388" s="3"/>
      <c r="T388" s="3"/>
      <c r="U388" s="3"/>
      <c r="V388" s="3"/>
      <c r="W388" s="3"/>
      <c r="X388" s="3"/>
      <c r="Y388" s="3"/>
      <c r="Z388" s="3"/>
    </row>
    <row r="389" ht="12.75" customHeight="1">
      <c r="A389" s="3"/>
      <c r="B389" s="166"/>
      <c r="C389" s="109"/>
      <c r="D389" s="109"/>
      <c r="E389" s="131"/>
      <c r="F389" s="3"/>
      <c r="G389" s="3"/>
      <c r="H389" s="109"/>
      <c r="I389" s="3"/>
      <c r="J389" s="109"/>
      <c r="K389" s="110"/>
      <c r="L389" s="3"/>
      <c r="M389" s="3"/>
      <c r="N389" s="3"/>
      <c r="O389" s="3"/>
      <c r="P389" s="3"/>
      <c r="Q389" s="3"/>
      <c r="R389" s="3"/>
      <c r="S389" s="3"/>
      <c r="T389" s="3"/>
      <c r="U389" s="3"/>
      <c r="V389" s="3"/>
      <c r="W389" s="3"/>
      <c r="X389" s="3"/>
      <c r="Y389" s="3"/>
      <c r="Z389" s="3"/>
    </row>
    <row r="390" ht="12.75" customHeight="1">
      <c r="A390" s="3"/>
      <c r="B390" s="166"/>
      <c r="C390" s="109"/>
      <c r="D390" s="109"/>
      <c r="E390" s="131"/>
      <c r="F390" s="3"/>
      <c r="G390" s="3"/>
      <c r="H390" s="109"/>
      <c r="I390" s="3"/>
      <c r="J390" s="109"/>
      <c r="K390" s="110"/>
      <c r="L390" s="3"/>
      <c r="M390" s="3"/>
      <c r="N390" s="3"/>
      <c r="O390" s="3"/>
      <c r="P390" s="3"/>
      <c r="Q390" s="3"/>
      <c r="R390" s="3"/>
      <c r="S390" s="3"/>
      <c r="T390" s="3"/>
      <c r="U390" s="3"/>
      <c r="V390" s="3"/>
      <c r="W390" s="3"/>
      <c r="X390" s="3"/>
      <c r="Y390" s="3"/>
      <c r="Z390" s="3"/>
    </row>
    <row r="391" ht="12.75" customHeight="1">
      <c r="A391" s="3"/>
      <c r="B391" s="166"/>
      <c r="C391" s="109"/>
      <c r="D391" s="109"/>
      <c r="E391" s="131"/>
      <c r="F391" s="3"/>
      <c r="G391" s="3"/>
      <c r="H391" s="109"/>
      <c r="I391" s="3"/>
      <c r="J391" s="109"/>
      <c r="K391" s="110"/>
      <c r="L391" s="3"/>
      <c r="M391" s="3"/>
      <c r="N391" s="3"/>
      <c r="O391" s="3"/>
      <c r="P391" s="3"/>
      <c r="Q391" s="3"/>
      <c r="R391" s="3"/>
      <c r="S391" s="3"/>
      <c r="T391" s="3"/>
      <c r="U391" s="3"/>
      <c r="V391" s="3"/>
      <c r="W391" s="3"/>
      <c r="X391" s="3"/>
      <c r="Y391" s="3"/>
      <c r="Z391" s="3"/>
    </row>
    <row r="392" ht="12.75" customHeight="1">
      <c r="A392" s="3"/>
      <c r="B392" s="166"/>
      <c r="C392" s="109"/>
      <c r="D392" s="109"/>
      <c r="E392" s="131"/>
      <c r="F392" s="3"/>
      <c r="G392" s="3"/>
      <c r="H392" s="109"/>
      <c r="I392" s="3"/>
      <c r="J392" s="109"/>
      <c r="K392" s="110"/>
      <c r="L392" s="3"/>
      <c r="M392" s="3"/>
      <c r="N392" s="3"/>
      <c r="O392" s="3"/>
      <c r="P392" s="3"/>
      <c r="Q392" s="3"/>
      <c r="R392" s="3"/>
      <c r="S392" s="3"/>
      <c r="T392" s="3"/>
      <c r="U392" s="3"/>
      <c r="V392" s="3"/>
      <c r="W392" s="3"/>
      <c r="X392" s="3"/>
      <c r="Y392" s="3"/>
      <c r="Z392" s="3"/>
    </row>
    <row r="393" ht="12.75" customHeight="1">
      <c r="A393" s="3"/>
      <c r="B393" s="166"/>
      <c r="C393" s="109"/>
      <c r="D393" s="109"/>
      <c r="E393" s="131"/>
      <c r="F393" s="3"/>
      <c r="G393" s="3"/>
      <c r="H393" s="109"/>
      <c r="I393" s="3"/>
      <c r="J393" s="109"/>
      <c r="K393" s="110"/>
      <c r="L393" s="3"/>
      <c r="M393" s="3"/>
      <c r="N393" s="3"/>
      <c r="O393" s="3"/>
      <c r="P393" s="3"/>
      <c r="Q393" s="3"/>
      <c r="R393" s="3"/>
      <c r="S393" s="3"/>
      <c r="T393" s="3"/>
      <c r="U393" s="3"/>
      <c r="V393" s="3"/>
      <c r="W393" s="3"/>
      <c r="X393" s="3"/>
      <c r="Y393" s="3"/>
      <c r="Z393" s="3"/>
    </row>
    <row r="394" ht="12.75" customHeight="1">
      <c r="A394" s="3"/>
      <c r="B394" s="166"/>
      <c r="C394" s="109"/>
      <c r="D394" s="109"/>
      <c r="E394" s="131"/>
      <c r="F394" s="3"/>
      <c r="G394" s="3"/>
      <c r="H394" s="109"/>
      <c r="I394" s="3"/>
      <c r="J394" s="109"/>
      <c r="K394" s="110"/>
      <c r="L394" s="3"/>
      <c r="M394" s="3"/>
      <c r="N394" s="3"/>
      <c r="O394" s="3"/>
      <c r="P394" s="3"/>
      <c r="Q394" s="3"/>
      <c r="R394" s="3"/>
      <c r="S394" s="3"/>
      <c r="T394" s="3"/>
      <c r="U394" s="3"/>
      <c r="V394" s="3"/>
      <c r="W394" s="3"/>
      <c r="X394" s="3"/>
      <c r="Y394" s="3"/>
      <c r="Z394" s="3"/>
    </row>
    <row r="395" ht="12.75" customHeight="1">
      <c r="A395" s="3"/>
      <c r="B395" s="166"/>
      <c r="C395" s="109"/>
      <c r="D395" s="109"/>
      <c r="E395" s="131"/>
      <c r="F395" s="3"/>
      <c r="G395" s="3"/>
      <c r="H395" s="109"/>
      <c r="I395" s="3"/>
      <c r="J395" s="109"/>
      <c r="K395" s="110"/>
      <c r="L395" s="3"/>
      <c r="M395" s="3"/>
      <c r="N395" s="3"/>
      <c r="O395" s="3"/>
      <c r="P395" s="3"/>
      <c r="Q395" s="3"/>
      <c r="R395" s="3"/>
      <c r="S395" s="3"/>
      <c r="T395" s="3"/>
      <c r="U395" s="3"/>
      <c r="V395" s="3"/>
      <c r="W395" s="3"/>
      <c r="X395" s="3"/>
      <c r="Y395" s="3"/>
      <c r="Z395" s="3"/>
    </row>
    <row r="396" ht="12.75" customHeight="1">
      <c r="A396" s="3"/>
      <c r="B396" s="166"/>
      <c r="C396" s="109"/>
      <c r="D396" s="109"/>
      <c r="E396" s="131"/>
      <c r="F396" s="3"/>
      <c r="G396" s="3"/>
      <c r="H396" s="109"/>
      <c r="I396" s="3"/>
      <c r="J396" s="109"/>
      <c r="K396" s="110"/>
      <c r="L396" s="3"/>
      <c r="M396" s="3"/>
      <c r="N396" s="3"/>
      <c r="O396" s="3"/>
      <c r="P396" s="3"/>
      <c r="Q396" s="3"/>
      <c r="R396" s="3"/>
      <c r="S396" s="3"/>
      <c r="T396" s="3"/>
      <c r="U396" s="3"/>
      <c r="V396" s="3"/>
      <c r="W396" s="3"/>
      <c r="X396" s="3"/>
      <c r="Y396" s="3"/>
      <c r="Z396" s="3"/>
    </row>
    <row r="397" ht="12.75" customHeight="1">
      <c r="A397" s="3"/>
      <c r="B397" s="166"/>
      <c r="C397" s="109"/>
      <c r="D397" s="109"/>
      <c r="E397" s="131"/>
      <c r="F397" s="3"/>
      <c r="G397" s="3"/>
      <c r="H397" s="109"/>
      <c r="I397" s="3"/>
      <c r="J397" s="109"/>
      <c r="K397" s="110"/>
      <c r="L397" s="3"/>
      <c r="M397" s="3"/>
      <c r="N397" s="3"/>
      <c r="O397" s="3"/>
      <c r="P397" s="3"/>
      <c r="Q397" s="3"/>
      <c r="R397" s="3"/>
      <c r="S397" s="3"/>
      <c r="T397" s="3"/>
      <c r="U397" s="3"/>
      <c r="V397" s="3"/>
      <c r="W397" s="3"/>
      <c r="X397" s="3"/>
      <c r="Y397" s="3"/>
      <c r="Z397" s="3"/>
    </row>
    <row r="398" ht="12.75" customHeight="1">
      <c r="A398" s="3"/>
      <c r="B398" s="166"/>
      <c r="C398" s="109"/>
      <c r="D398" s="109"/>
      <c r="E398" s="131"/>
      <c r="F398" s="3"/>
      <c r="G398" s="3"/>
      <c r="H398" s="109"/>
      <c r="I398" s="3"/>
      <c r="J398" s="109"/>
      <c r="K398" s="110"/>
      <c r="L398" s="3"/>
      <c r="M398" s="3"/>
      <c r="N398" s="3"/>
      <c r="O398" s="3"/>
      <c r="P398" s="3"/>
      <c r="Q398" s="3"/>
      <c r="R398" s="3"/>
      <c r="S398" s="3"/>
      <c r="T398" s="3"/>
      <c r="U398" s="3"/>
      <c r="V398" s="3"/>
      <c r="W398" s="3"/>
      <c r="X398" s="3"/>
      <c r="Y398" s="3"/>
      <c r="Z398" s="3"/>
    </row>
    <row r="399" ht="12.75" customHeight="1">
      <c r="A399" s="3"/>
      <c r="B399" s="166"/>
      <c r="C399" s="109"/>
      <c r="D399" s="109"/>
      <c r="E399" s="131"/>
      <c r="F399" s="3"/>
      <c r="G399" s="3"/>
      <c r="H399" s="109"/>
      <c r="I399" s="3"/>
      <c r="J399" s="109"/>
      <c r="K399" s="110"/>
      <c r="L399" s="3"/>
      <c r="M399" s="3"/>
      <c r="N399" s="3"/>
      <c r="O399" s="3"/>
      <c r="P399" s="3"/>
      <c r="Q399" s="3"/>
      <c r="R399" s="3"/>
      <c r="S399" s="3"/>
      <c r="T399" s="3"/>
      <c r="U399" s="3"/>
      <c r="V399" s="3"/>
      <c r="W399" s="3"/>
      <c r="X399" s="3"/>
      <c r="Y399" s="3"/>
      <c r="Z399" s="3"/>
    </row>
    <row r="400" ht="12.75" customHeight="1">
      <c r="A400" s="3"/>
      <c r="B400" s="166"/>
      <c r="C400" s="109"/>
      <c r="D400" s="109"/>
      <c r="E400" s="131"/>
      <c r="F400" s="3"/>
      <c r="G400" s="3"/>
      <c r="H400" s="109"/>
      <c r="I400" s="3"/>
      <c r="J400" s="109"/>
      <c r="K400" s="110"/>
      <c r="L400" s="3"/>
      <c r="M400" s="3"/>
      <c r="N400" s="3"/>
      <c r="O400" s="3"/>
      <c r="P400" s="3"/>
      <c r="Q400" s="3"/>
      <c r="R400" s="3"/>
      <c r="S400" s="3"/>
      <c r="T400" s="3"/>
      <c r="U400" s="3"/>
      <c r="V400" s="3"/>
      <c r="W400" s="3"/>
      <c r="X400" s="3"/>
      <c r="Y400" s="3"/>
      <c r="Z400" s="3"/>
    </row>
    <row r="401" ht="12.75" customHeight="1">
      <c r="A401" s="3"/>
      <c r="B401" s="166"/>
      <c r="C401" s="109"/>
      <c r="D401" s="109"/>
      <c r="E401" s="131"/>
      <c r="F401" s="3"/>
      <c r="G401" s="3"/>
      <c r="H401" s="109"/>
      <c r="I401" s="3"/>
      <c r="J401" s="109"/>
      <c r="K401" s="110"/>
      <c r="L401" s="3"/>
      <c r="M401" s="3"/>
      <c r="N401" s="3"/>
      <c r="O401" s="3"/>
      <c r="P401" s="3"/>
      <c r="Q401" s="3"/>
      <c r="R401" s="3"/>
      <c r="S401" s="3"/>
      <c r="T401" s="3"/>
      <c r="U401" s="3"/>
      <c r="V401" s="3"/>
      <c r="W401" s="3"/>
      <c r="X401" s="3"/>
      <c r="Y401" s="3"/>
      <c r="Z401" s="3"/>
    </row>
    <row r="402" ht="12.75" customHeight="1">
      <c r="A402" s="3"/>
      <c r="B402" s="166"/>
      <c r="C402" s="109"/>
      <c r="D402" s="109"/>
      <c r="E402" s="131"/>
      <c r="F402" s="3"/>
      <c r="G402" s="3"/>
      <c r="H402" s="109"/>
      <c r="I402" s="3"/>
      <c r="J402" s="109"/>
      <c r="K402" s="110"/>
      <c r="L402" s="3"/>
      <c r="M402" s="3"/>
      <c r="N402" s="3"/>
      <c r="O402" s="3"/>
      <c r="P402" s="3"/>
      <c r="Q402" s="3"/>
      <c r="R402" s="3"/>
      <c r="S402" s="3"/>
      <c r="T402" s="3"/>
      <c r="U402" s="3"/>
      <c r="V402" s="3"/>
      <c r="W402" s="3"/>
      <c r="X402" s="3"/>
      <c r="Y402" s="3"/>
      <c r="Z402" s="3"/>
    </row>
    <row r="403" ht="12.75" customHeight="1">
      <c r="A403" s="3"/>
      <c r="B403" s="166"/>
      <c r="C403" s="109"/>
      <c r="D403" s="109"/>
      <c r="E403" s="131"/>
      <c r="F403" s="3"/>
      <c r="G403" s="3"/>
      <c r="H403" s="109"/>
      <c r="I403" s="3"/>
      <c r="J403" s="109"/>
      <c r="K403" s="110"/>
      <c r="L403" s="3"/>
      <c r="M403" s="3"/>
      <c r="N403" s="3"/>
      <c r="O403" s="3"/>
      <c r="P403" s="3"/>
      <c r="Q403" s="3"/>
      <c r="R403" s="3"/>
      <c r="S403" s="3"/>
      <c r="T403" s="3"/>
      <c r="U403" s="3"/>
      <c r="V403" s="3"/>
      <c r="W403" s="3"/>
      <c r="X403" s="3"/>
      <c r="Y403" s="3"/>
      <c r="Z403" s="3"/>
    </row>
    <row r="404" ht="12.75" customHeight="1">
      <c r="A404" s="3"/>
      <c r="B404" s="166"/>
      <c r="C404" s="109"/>
      <c r="D404" s="109"/>
      <c r="E404" s="131"/>
      <c r="F404" s="3"/>
      <c r="G404" s="3"/>
      <c r="H404" s="109"/>
      <c r="I404" s="3"/>
      <c r="J404" s="109"/>
      <c r="K404" s="110"/>
      <c r="L404" s="3"/>
      <c r="M404" s="3"/>
      <c r="N404" s="3"/>
      <c r="O404" s="3"/>
      <c r="P404" s="3"/>
      <c r="Q404" s="3"/>
      <c r="R404" s="3"/>
      <c r="S404" s="3"/>
      <c r="T404" s="3"/>
      <c r="U404" s="3"/>
      <c r="V404" s="3"/>
      <c r="W404" s="3"/>
      <c r="X404" s="3"/>
      <c r="Y404" s="3"/>
      <c r="Z404" s="3"/>
    </row>
    <row r="405" ht="12.75" customHeight="1">
      <c r="A405" s="3"/>
      <c r="B405" s="166"/>
      <c r="C405" s="109"/>
      <c r="D405" s="109"/>
      <c r="E405" s="131"/>
      <c r="F405" s="3"/>
      <c r="G405" s="3"/>
      <c r="H405" s="109"/>
      <c r="I405" s="3"/>
      <c r="J405" s="109"/>
      <c r="K405" s="110"/>
      <c r="L405" s="3"/>
      <c r="M405" s="3"/>
      <c r="N405" s="3"/>
      <c r="O405" s="3"/>
      <c r="P405" s="3"/>
      <c r="Q405" s="3"/>
      <c r="R405" s="3"/>
      <c r="S405" s="3"/>
      <c r="T405" s="3"/>
      <c r="U405" s="3"/>
      <c r="V405" s="3"/>
      <c r="W405" s="3"/>
      <c r="X405" s="3"/>
      <c r="Y405" s="3"/>
      <c r="Z405" s="3"/>
    </row>
    <row r="406" ht="12.75" customHeight="1">
      <c r="A406" s="3"/>
      <c r="B406" s="166"/>
      <c r="C406" s="109"/>
      <c r="D406" s="109"/>
      <c r="E406" s="131"/>
      <c r="F406" s="3"/>
      <c r="G406" s="3"/>
      <c r="H406" s="109"/>
      <c r="I406" s="3"/>
      <c r="J406" s="109"/>
      <c r="K406" s="110"/>
      <c r="L406" s="3"/>
      <c r="M406" s="3"/>
      <c r="N406" s="3"/>
      <c r="O406" s="3"/>
      <c r="P406" s="3"/>
      <c r="Q406" s="3"/>
      <c r="R406" s="3"/>
      <c r="S406" s="3"/>
      <c r="T406" s="3"/>
      <c r="U406" s="3"/>
      <c r="V406" s="3"/>
      <c r="W406" s="3"/>
      <c r="X406" s="3"/>
      <c r="Y406" s="3"/>
      <c r="Z406" s="3"/>
    </row>
    <row r="407" ht="12.75" customHeight="1">
      <c r="A407" s="3"/>
      <c r="B407" s="166"/>
      <c r="C407" s="109"/>
      <c r="D407" s="109"/>
      <c r="E407" s="131"/>
      <c r="F407" s="3"/>
      <c r="G407" s="3"/>
      <c r="H407" s="109"/>
      <c r="I407" s="3"/>
      <c r="J407" s="109"/>
      <c r="K407" s="110"/>
      <c r="L407" s="3"/>
      <c r="M407" s="3"/>
      <c r="N407" s="3"/>
      <c r="O407" s="3"/>
      <c r="P407" s="3"/>
      <c r="Q407" s="3"/>
      <c r="R407" s="3"/>
      <c r="S407" s="3"/>
      <c r="T407" s="3"/>
      <c r="U407" s="3"/>
      <c r="V407" s="3"/>
      <c r="W407" s="3"/>
      <c r="X407" s="3"/>
      <c r="Y407" s="3"/>
      <c r="Z407" s="3"/>
    </row>
    <row r="408" ht="12.75" customHeight="1">
      <c r="A408" s="3"/>
      <c r="B408" s="166"/>
      <c r="C408" s="109"/>
      <c r="D408" s="109"/>
      <c r="E408" s="131"/>
      <c r="F408" s="3"/>
      <c r="G408" s="3"/>
      <c r="H408" s="109"/>
      <c r="I408" s="3"/>
      <c r="J408" s="109"/>
      <c r="K408" s="110"/>
      <c r="L408" s="3"/>
      <c r="M408" s="3"/>
      <c r="N408" s="3"/>
      <c r="O408" s="3"/>
      <c r="P408" s="3"/>
      <c r="Q408" s="3"/>
      <c r="R408" s="3"/>
      <c r="S408" s="3"/>
      <c r="T408" s="3"/>
      <c r="U408" s="3"/>
      <c r="V408" s="3"/>
      <c r="W408" s="3"/>
      <c r="X408" s="3"/>
      <c r="Y408" s="3"/>
      <c r="Z408" s="3"/>
    </row>
    <row r="409" ht="12.75" customHeight="1">
      <c r="A409" s="3"/>
      <c r="B409" s="166"/>
      <c r="C409" s="109"/>
      <c r="D409" s="109"/>
      <c r="E409" s="131"/>
      <c r="F409" s="3"/>
      <c r="G409" s="3"/>
      <c r="H409" s="109"/>
      <c r="I409" s="3"/>
      <c r="J409" s="109"/>
      <c r="K409" s="110"/>
      <c r="L409" s="3"/>
      <c r="M409" s="3"/>
      <c r="N409" s="3"/>
      <c r="O409" s="3"/>
      <c r="P409" s="3"/>
      <c r="Q409" s="3"/>
      <c r="R409" s="3"/>
      <c r="S409" s="3"/>
      <c r="T409" s="3"/>
      <c r="U409" s="3"/>
      <c r="V409" s="3"/>
      <c r="W409" s="3"/>
      <c r="X409" s="3"/>
      <c r="Y409" s="3"/>
      <c r="Z409" s="3"/>
    </row>
    <row r="410" ht="12.75" customHeight="1">
      <c r="A410" s="3"/>
      <c r="B410" s="166"/>
      <c r="C410" s="109"/>
      <c r="D410" s="109"/>
      <c r="E410" s="131"/>
      <c r="F410" s="3"/>
      <c r="G410" s="3"/>
      <c r="H410" s="109"/>
      <c r="I410" s="3"/>
      <c r="J410" s="109"/>
      <c r="K410" s="110"/>
      <c r="L410" s="3"/>
      <c r="M410" s="3"/>
      <c r="N410" s="3"/>
      <c r="O410" s="3"/>
      <c r="P410" s="3"/>
      <c r="Q410" s="3"/>
      <c r="R410" s="3"/>
      <c r="S410" s="3"/>
      <c r="T410" s="3"/>
      <c r="U410" s="3"/>
      <c r="V410" s="3"/>
      <c r="W410" s="3"/>
      <c r="X410" s="3"/>
      <c r="Y410" s="3"/>
      <c r="Z410" s="3"/>
    </row>
    <row r="411" ht="12.75" customHeight="1">
      <c r="A411" s="3"/>
      <c r="B411" s="166"/>
      <c r="C411" s="109"/>
      <c r="D411" s="109"/>
      <c r="E411" s="131"/>
      <c r="F411" s="3"/>
      <c r="G411" s="3"/>
      <c r="H411" s="109"/>
      <c r="I411" s="3"/>
      <c r="J411" s="109"/>
      <c r="K411" s="110"/>
      <c r="L411" s="3"/>
      <c r="M411" s="3"/>
      <c r="N411" s="3"/>
      <c r="O411" s="3"/>
      <c r="P411" s="3"/>
      <c r="Q411" s="3"/>
      <c r="R411" s="3"/>
      <c r="S411" s="3"/>
      <c r="T411" s="3"/>
      <c r="U411" s="3"/>
      <c r="V411" s="3"/>
      <c r="W411" s="3"/>
      <c r="X411" s="3"/>
      <c r="Y411" s="3"/>
      <c r="Z411" s="3"/>
    </row>
    <row r="412" ht="12.75" customHeight="1">
      <c r="A412" s="3"/>
      <c r="B412" s="166"/>
      <c r="C412" s="109"/>
      <c r="D412" s="109"/>
      <c r="E412" s="131"/>
      <c r="F412" s="3"/>
      <c r="G412" s="3"/>
      <c r="H412" s="109"/>
      <c r="I412" s="3"/>
      <c r="J412" s="109"/>
      <c r="K412" s="110"/>
      <c r="L412" s="3"/>
      <c r="M412" s="3"/>
      <c r="N412" s="3"/>
      <c r="O412" s="3"/>
      <c r="P412" s="3"/>
      <c r="Q412" s="3"/>
      <c r="R412" s="3"/>
      <c r="S412" s="3"/>
      <c r="T412" s="3"/>
      <c r="U412" s="3"/>
      <c r="V412" s="3"/>
      <c r="W412" s="3"/>
      <c r="X412" s="3"/>
      <c r="Y412" s="3"/>
      <c r="Z412" s="3"/>
    </row>
    <row r="413" ht="12.75" customHeight="1">
      <c r="A413" s="3"/>
      <c r="B413" s="166"/>
      <c r="C413" s="109"/>
      <c r="D413" s="109"/>
      <c r="E413" s="131"/>
      <c r="F413" s="3"/>
      <c r="G413" s="3"/>
      <c r="H413" s="109"/>
      <c r="I413" s="3"/>
      <c r="J413" s="109"/>
      <c r="K413" s="110"/>
      <c r="L413" s="3"/>
      <c r="M413" s="3"/>
      <c r="N413" s="3"/>
      <c r="O413" s="3"/>
      <c r="P413" s="3"/>
      <c r="Q413" s="3"/>
      <c r="R413" s="3"/>
      <c r="S413" s="3"/>
      <c r="T413" s="3"/>
      <c r="U413" s="3"/>
      <c r="V413" s="3"/>
      <c r="W413" s="3"/>
      <c r="X413" s="3"/>
      <c r="Y413" s="3"/>
      <c r="Z413" s="3"/>
    </row>
    <row r="414" ht="12.75" customHeight="1">
      <c r="A414" s="3"/>
      <c r="B414" s="166"/>
      <c r="C414" s="109"/>
      <c r="D414" s="109"/>
      <c r="E414" s="131"/>
      <c r="F414" s="3"/>
      <c r="G414" s="3"/>
      <c r="H414" s="109"/>
      <c r="I414" s="3"/>
      <c r="J414" s="109"/>
      <c r="K414" s="110"/>
      <c r="L414" s="3"/>
      <c r="M414" s="3"/>
      <c r="N414" s="3"/>
      <c r="O414" s="3"/>
      <c r="P414" s="3"/>
      <c r="Q414" s="3"/>
      <c r="R414" s="3"/>
      <c r="S414" s="3"/>
      <c r="T414" s="3"/>
      <c r="U414" s="3"/>
      <c r="V414" s="3"/>
      <c r="W414" s="3"/>
      <c r="X414" s="3"/>
      <c r="Y414" s="3"/>
      <c r="Z414" s="3"/>
    </row>
    <row r="415" ht="12.75" customHeight="1">
      <c r="A415" s="3"/>
      <c r="B415" s="166"/>
      <c r="C415" s="109"/>
      <c r="D415" s="109"/>
      <c r="E415" s="131"/>
      <c r="F415" s="3"/>
      <c r="G415" s="3"/>
      <c r="H415" s="109"/>
      <c r="I415" s="3"/>
      <c r="J415" s="109"/>
      <c r="K415" s="110"/>
      <c r="L415" s="3"/>
      <c r="M415" s="3"/>
      <c r="N415" s="3"/>
      <c r="O415" s="3"/>
      <c r="P415" s="3"/>
      <c r="Q415" s="3"/>
      <c r="R415" s="3"/>
      <c r="S415" s="3"/>
      <c r="T415" s="3"/>
      <c r="U415" s="3"/>
      <c r="V415" s="3"/>
      <c r="W415" s="3"/>
      <c r="X415" s="3"/>
      <c r="Y415" s="3"/>
      <c r="Z415" s="3"/>
    </row>
    <row r="416" ht="12.75" customHeight="1">
      <c r="A416" s="3"/>
      <c r="B416" s="166"/>
      <c r="C416" s="109"/>
      <c r="D416" s="109"/>
      <c r="E416" s="131"/>
      <c r="F416" s="3"/>
      <c r="G416" s="3"/>
      <c r="H416" s="109"/>
      <c r="I416" s="3"/>
      <c r="J416" s="109"/>
      <c r="K416" s="110"/>
      <c r="L416" s="3"/>
      <c r="M416" s="3"/>
      <c r="N416" s="3"/>
      <c r="O416" s="3"/>
      <c r="P416" s="3"/>
      <c r="Q416" s="3"/>
      <c r="R416" s="3"/>
      <c r="S416" s="3"/>
      <c r="T416" s="3"/>
      <c r="U416" s="3"/>
      <c r="V416" s="3"/>
      <c r="W416" s="3"/>
      <c r="X416" s="3"/>
      <c r="Y416" s="3"/>
      <c r="Z416" s="3"/>
    </row>
    <row r="417" ht="12.75" customHeight="1">
      <c r="A417" s="3"/>
      <c r="B417" s="166"/>
      <c r="C417" s="109"/>
      <c r="D417" s="109"/>
      <c r="E417" s="131"/>
      <c r="F417" s="3"/>
      <c r="G417" s="3"/>
      <c r="H417" s="109"/>
      <c r="I417" s="3"/>
      <c r="J417" s="109"/>
      <c r="K417" s="110"/>
      <c r="L417" s="3"/>
      <c r="M417" s="3"/>
      <c r="N417" s="3"/>
      <c r="O417" s="3"/>
      <c r="P417" s="3"/>
      <c r="Q417" s="3"/>
      <c r="R417" s="3"/>
      <c r="S417" s="3"/>
      <c r="T417" s="3"/>
      <c r="U417" s="3"/>
      <c r="V417" s="3"/>
      <c r="W417" s="3"/>
      <c r="X417" s="3"/>
      <c r="Y417" s="3"/>
      <c r="Z417" s="3"/>
    </row>
    <row r="418" ht="12.75" customHeight="1">
      <c r="A418" s="3"/>
      <c r="B418" s="166"/>
      <c r="C418" s="109"/>
      <c r="D418" s="109"/>
      <c r="E418" s="131"/>
      <c r="F418" s="3"/>
      <c r="G418" s="3"/>
      <c r="H418" s="109"/>
      <c r="I418" s="3"/>
      <c r="J418" s="109"/>
      <c r="K418" s="110"/>
      <c r="L418" s="3"/>
      <c r="M418" s="3"/>
      <c r="N418" s="3"/>
      <c r="O418" s="3"/>
      <c r="P418" s="3"/>
      <c r="Q418" s="3"/>
      <c r="R418" s="3"/>
      <c r="S418" s="3"/>
      <c r="T418" s="3"/>
      <c r="U418" s="3"/>
      <c r="V418" s="3"/>
      <c r="W418" s="3"/>
      <c r="X418" s="3"/>
      <c r="Y418" s="3"/>
      <c r="Z418" s="3"/>
    </row>
    <row r="419" ht="12.75" customHeight="1">
      <c r="A419" s="3"/>
      <c r="B419" s="166"/>
      <c r="C419" s="109"/>
      <c r="D419" s="109"/>
      <c r="E419" s="131"/>
      <c r="F419" s="3"/>
      <c r="G419" s="3"/>
      <c r="H419" s="109"/>
      <c r="I419" s="3"/>
      <c r="J419" s="109"/>
      <c r="K419" s="110"/>
      <c r="L419" s="3"/>
      <c r="M419" s="3"/>
      <c r="N419" s="3"/>
      <c r="O419" s="3"/>
      <c r="P419" s="3"/>
      <c r="Q419" s="3"/>
      <c r="R419" s="3"/>
      <c r="S419" s="3"/>
      <c r="T419" s="3"/>
      <c r="U419" s="3"/>
      <c r="V419" s="3"/>
      <c r="W419" s="3"/>
      <c r="X419" s="3"/>
      <c r="Y419" s="3"/>
      <c r="Z419" s="3"/>
    </row>
    <row r="420" ht="12.75" customHeight="1">
      <c r="A420" s="3"/>
      <c r="B420" s="166"/>
      <c r="C420" s="109"/>
      <c r="D420" s="109"/>
      <c r="E420" s="131"/>
      <c r="F420" s="3"/>
      <c r="G420" s="3"/>
      <c r="H420" s="109"/>
      <c r="I420" s="3"/>
      <c r="J420" s="109"/>
      <c r="K420" s="110"/>
      <c r="L420" s="3"/>
      <c r="M420" s="3"/>
      <c r="N420" s="3"/>
      <c r="O420" s="3"/>
      <c r="P420" s="3"/>
      <c r="Q420" s="3"/>
      <c r="R420" s="3"/>
      <c r="S420" s="3"/>
      <c r="T420" s="3"/>
      <c r="U420" s="3"/>
      <c r="V420" s="3"/>
      <c r="W420" s="3"/>
      <c r="X420" s="3"/>
      <c r="Y420" s="3"/>
      <c r="Z420" s="3"/>
    </row>
    <row r="421" ht="12.75" customHeight="1">
      <c r="A421" s="3"/>
      <c r="B421" s="166"/>
      <c r="C421" s="109"/>
      <c r="D421" s="109"/>
      <c r="E421" s="131"/>
      <c r="F421" s="3"/>
      <c r="G421" s="3"/>
      <c r="H421" s="109"/>
      <c r="I421" s="3"/>
      <c r="J421" s="109"/>
      <c r="K421" s="110"/>
      <c r="L421" s="3"/>
      <c r="M421" s="3"/>
      <c r="N421" s="3"/>
      <c r="O421" s="3"/>
      <c r="P421" s="3"/>
      <c r="Q421" s="3"/>
      <c r="R421" s="3"/>
      <c r="S421" s="3"/>
      <c r="T421" s="3"/>
      <c r="U421" s="3"/>
      <c r="V421" s="3"/>
      <c r="W421" s="3"/>
      <c r="X421" s="3"/>
      <c r="Y421" s="3"/>
      <c r="Z421" s="3"/>
    </row>
    <row r="422" ht="12.75" customHeight="1">
      <c r="A422" s="3"/>
      <c r="B422" s="166"/>
      <c r="C422" s="109"/>
      <c r="D422" s="109"/>
      <c r="E422" s="131"/>
      <c r="F422" s="3"/>
      <c r="G422" s="3"/>
      <c r="H422" s="109"/>
      <c r="I422" s="3"/>
      <c r="J422" s="109"/>
      <c r="K422" s="110"/>
      <c r="L422" s="3"/>
      <c r="M422" s="3"/>
      <c r="N422" s="3"/>
      <c r="O422" s="3"/>
      <c r="P422" s="3"/>
      <c r="Q422" s="3"/>
      <c r="R422" s="3"/>
      <c r="S422" s="3"/>
      <c r="T422" s="3"/>
      <c r="U422" s="3"/>
      <c r="V422" s="3"/>
      <c r="W422" s="3"/>
      <c r="X422" s="3"/>
      <c r="Y422" s="3"/>
      <c r="Z422" s="3"/>
    </row>
    <row r="423" ht="12.75" customHeight="1">
      <c r="A423" s="3"/>
      <c r="B423" s="166"/>
      <c r="C423" s="109"/>
      <c r="D423" s="109"/>
      <c r="E423" s="131"/>
      <c r="F423" s="3"/>
      <c r="G423" s="3"/>
      <c r="H423" s="109"/>
      <c r="I423" s="3"/>
      <c r="J423" s="109"/>
      <c r="K423" s="110"/>
      <c r="L423" s="3"/>
      <c r="M423" s="3"/>
      <c r="N423" s="3"/>
      <c r="O423" s="3"/>
      <c r="P423" s="3"/>
      <c r="Q423" s="3"/>
      <c r="R423" s="3"/>
      <c r="S423" s="3"/>
      <c r="T423" s="3"/>
      <c r="U423" s="3"/>
      <c r="V423" s="3"/>
      <c r="W423" s="3"/>
      <c r="X423" s="3"/>
      <c r="Y423" s="3"/>
      <c r="Z423" s="3"/>
    </row>
    <row r="424" ht="12.75" customHeight="1">
      <c r="A424" s="3"/>
      <c r="B424" s="166"/>
      <c r="C424" s="109"/>
      <c r="D424" s="109"/>
      <c r="E424" s="131"/>
      <c r="F424" s="3"/>
      <c r="G424" s="3"/>
      <c r="H424" s="109"/>
      <c r="I424" s="3"/>
      <c r="J424" s="109"/>
      <c r="K424" s="110"/>
      <c r="L424" s="3"/>
      <c r="M424" s="3"/>
      <c r="N424" s="3"/>
      <c r="O424" s="3"/>
      <c r="P424" s="3"/>
      <c r="Q424" s="3"/>
      <c r="R424" s="3"/>
      <c r="S424" s="3"/>
      <c r="T424" s="3"/>
      <c r="U424" s="3"/>
      <c r="V424" s="3"/>
      <c r="W424" s="3"/>
      <c r="X424" s="3"/>
      <c r="Y424" s="3"/>
      <c r="Z424" s="3"/>
    </row>
    <row r="425" ht="12.75" customHeight="1">
      <c r="A425" s="3"/>
      <c r="B425" s="166"/>
      <c r="C425" s="109"/>
      <c r="D425" s="109"/>
      <c r="E425" s="131"/>
      <c r="F425" s="3"/>
      <c r="G425" s="3"/>
      <c r="H425" s="109"/>
      <c r="I425" s="3"/>
      <c r="J425" s="109"/>
      <c r="K425" s="110"/>
      <c r="L425" s="3"/>
      <c r="M425" s="3"/>
      <c r="N425" s="3"/>
      <c r="O425" s="3"/>
      <c r="P425" s="3"/>
      <c r="Q425" s="3"/>
      <c r="R425" s="3"/>
      <c r="S425" s="3"/>
      <c r="T425" s="3"/>
      <c r="U425" s="3"/>
      <c r="V425" s="3"/>
      <c r="W425" s="3"/>
      <c r="X425" s="3"/>
      <c r="Y425" s="3"/>
      <c r="Z425" s="3"/>
    </row>
    <row r="426" ht="12.75" customHeight="1">
      <c r="A426" s="3"/>
      <c r="B426" s="166"/>
      <c r="C426" s="109"/>
      <c r="D426" s="109"/>
      <c r="E426" s="131"/>
      <c r="F426" s="3"/>
      <c r="G426" s="3"/>
      <c r="H426" s="109"/>
      <c r="I426" s="3"/>
      <c r="J426" s="109"/>
      <c r="K426" s="110"/>
      <c r="L426" s="3"/>
      <c r="M426" s="3"/>
      <c r="N426" s="3"/>
      <c r="O426" s="3"/>
      <c r="P426" s="3"/>
      <c r="Q426" s="3"/>
      <c r="R426" s="3"/>
      <c r="S426" s="3"/>
      <c r="T426" s="3"/>
      <c r="U426" s="3"/>
      <c r="V426" s="3"/>
      <c r="W426" s="3"/>
      <c r="X426" s="3"/>
      <c r="Y426" s="3"/>
      <c r="Z426" s="3"/>
    </row>
    <row r="427" ht="12.75" customHeight="1">
      <c r="A427" s="3"/>
      <c r="B427" s="166"/>
      <c r="C427" s="109"/>
      <c r="D427" s="109"/>
      <c r="E427" s="131"/>
      <c r="F427" s="3"/>
      <c r="G427" s="3"/>
      <c r="H427" s="109"/>
      <c r="I427" s="3"/>
      <c r="J427" s="109"/>
      <c r="K427" s="110"/>
      <c r="L427" s="3"/>
      <c r="M427" s="3"/>
      <c r="N427" s="3"/>
      <c r="O427" s="3"/>
      <c r="P427" s="3"/>
      <c r="Q427" s="3"/>
      <c r="R427" s="3"/>
      <c r="S427" s="3"/>
      <c r="T427" s="3"/>
      <c r="U427" s="3"/>
      <c r="V427" s="3"/>
      <c r="W427" s="3"/>
      <c r="X427" s="3"/>
      <c r="Y427" s="3"/>
      <c r="Z427" s="3"/>
    </row>
    <row r="428" ht="12.75" customHeight="1">
      <c r="A428" s="3"/>
      <c r="B428" s="166"/>
      <c r="C428" s="109"/>
      <c r="D428" s="109"/>
      <c r="E428" s="131"/>
      <c r="F428" s="3"/>
      <c r="G428" s="3"/>
      <c r="H428" s="109"/>
      <c r="I428" s="3"/>
      <c r="J428" s="109"/>
      <c r="K428" s="110"/>
      <c r="L428" s="3"/>
      <c r="M428" s="3"/>
      <c r="N428" s="3"/>
      <c r="O428" s="3"/>
      <c r="P428" s="3"/>
      <c r="Q428" s="3"/>
      <c r="R428" s="3"/>
      <c r="S428" s="3"/>
      <c r="T428" s="3"/>
      <c r="U428" s="3"/>
      <c r="V428" s="3"/>
      <c r="W428" s="3"/>
      <c r="X428" s="3"/>
      <c r="Y428" s="3"/>
      <c r="Z428" s="3"/>
    </row>
    <row r="429" ht="12.75" customHeight="1">
      <c r="A429" s="3"/>
      <c r="B429" s="166"/>
      <c r="C429" s="109"/>
      <c r="D429" s="109"/>
      <c r="E429" s="131"/>
      <c r="F429" s="3"/>
      <c r="G429" s="3"/>
      <c r="H429" s="109"/>
      <c r="I429" s="3"/>
      <c r="J429" s="109"/>
      <c r="K429" s="110"/>
      <c r="L429" s="3"/>
      <c r="M429" s="3"/>
      <c r="N429" s="3"/>
      <c r="O429" s="3"/>
      <c r="P429" s="3"/>
      <c r="Q429" s="3"/>
      <c r="R429" s="3"/>
      <c r="S429" s="3"/>
      <c r="T429" s="3"/>
      <c r="U429" s="3"/>
      <c r="V429" s="3"/>
      <c r="W429" s="3"/>
      <c r="X429" s="3"/>
      <c r="Y429" s="3"/>
      <c r="Z429" s="3"/>
    </row>
    <row r="430" ht="12.75" customHeight="1">
      <c r="A430" s="3"/>
      <c r="B430" s="166"/>
      <c r="C430" s="109"/>
      <c r="D430" s="109"/>
      <c r="E430" s="131"/>
      <c r="F430" s="3"/>
      <c r="G430" s="3"/>
      <c r="H430" s="109"/>
      <c r="I430" s="3"/>
      <c r="J430" s="109"/>
      <c r="K430" s="110"/>
      <c r="L430" s="3"/>
      <c r="M430" s="3"/>
      <c r="N430" s="3"/>
      <c r="O430" s="3"/>
      <c r="P430" s="3"/>
      <c r="Q430" s="3"/>
      <c r="R430" s="3"/>
      <c r="S430" s="3"/>
      <c r="T430" s="3"/>
      <c r="U430" s="3"/>
      <c r="V430" s="3"/>
      <c r="W430" s="3"/>
      <c r="X430" s="3"/>
      <c r="Y430" s="3"/>
      <c r="Z430" s="3"/>
    </row>
    <row r="431" ht="12.75" customHeight="1">
      <c r="A431" s="3"/>
      <c r="B431" s="166"/>
      <c r="C431" s="109"/>
      <c r="D431" s="109"/>
      <c r="E431" s="131"/>
      <c r="F431" s="3"/>
      <c r="G431" s="3"/>
      <c r="H431" s="109"/>
      <c r="I431" s="3"/>
      <c r="J431" s="109"/>
      <c r="K431" s="110"/>
      <c r="L431" s="3"/>
      <c r="M431" s="3"/>
      <c r="N431" s="3"/>
      <c r="O431" s="3"/>
      <c r="P431" s="3"/>
      <c r="Q431" s="3"/>
      <c r="R431" s="3"/>
      <c r="S431" s="3"/>
      <c r="T431" s="3"/>
      <c r="U431" s="3"/>
      <c r="V431" s="3"/>
      <c r="W431" s="3"/>
      <c r="X431" s="3"/>
      <c r="Y431" s="3"/>
      <c r="Z431" s="3"/>
    </row>
    <row r="432" ht="12.75" customHeight="1">
      <c r="A432" s="3"/>
      <c r="B432" s="166"/>
      <c r="C432" s="109"/>
      <c r="D432" s="109"/>
      <c r="E432" s="131"/>
      <c r="F432" s="3"/>
      <c r="G432" s="3"/>
      <c r="H432" s="109"/>
      <c r="I432" s="3"/>
      <c r="J432" s="109"/>
      <c r="K432" s="110"/>
      <c r="L432" s="3"/>
      <c r="M432" s="3"/>
      <c r="N432" s="3"/>
      <c r="O432" s="3"/>
      <c r="P432" s="3"/>
      <c r="Q432" s="3"/>
      <c r="R432" s="3"/>
      <c r="S432" s="3"/>
      <c r="T432" s="3"/>
      <c r="U432" s="3"/>
      <c r="V432" s="3"/>
      <c r="W432" s="3"/>
      <c r="X432" s="3"/>
      <c r="Y432" s="3"/>
      <c r="Z432" s="3"/>
    </row>
    <row r="433" ht="12.75" customHeight="1">
      <c r="A433" s="3"/>
      <c r="B433" s="166"/>
      <c r="C433" s="109"/>
      <c r="D433" s="109"/>
      <c r="E433" s="131"/>
      <c r="F433" s="3"/>
      <c r="G433" s="3"/>
      <c r="H433" s="109"/>
      <c r="I433" s="3"/>
      <c r="J433" s="109"/>
      <c r="K433" s="110"/>
      <c r="L433" s="3"/>
      <c r="M433" s="3"/>
      <c r="N433" s="3"/>
      <c r="O433" s="3"/>
      <c r="P433" s="3"/>
      <c r="Q433" s="3"/>
      <c r="R433" s="3"/>
      <c r="S433" s="3"/>
      <c r="T433" s="3"/>
      <c r="U433" s="3"/>
      <c r="V433" s="3"/>
      <c r="W433" s="3"/>
      <c r="X433" s="3"/>
      <c r="Y433" s="3"/>
      <c r="Z433" s="3"/>
    </row>
    <row r="434" ht="12.75" customHeight="1">
      <c r="A434" s="3"/>
      <c r="B434" s="166"/>
      <c r="C434" s="109"/>
      <c r="D434" s="109"/>
      <c r="E434" s="131"/>
      <c r="F434" s="3"/>
      <c r="G434" s="3"/>
      <c r="H434" s="109"/>
      <c r="I434" s="3"/>
      <c r="J434" s="109"/>
      <c r="K434" s="110"/>
      <c r="L434" s="3"/>
      <c r="M434" s="3"/>
      <c r="N434" s="3"/>
      <c r="O434" s="3"/>
      <c r="P434" s="3"/>
      <c r="Q434" s="3"/>
      <c r="R434" s="3"/>
      <c r="S434" s="3"/>
      <c r="T434" s="3"/>
      <c r="U434" s="3"/>
      <c r="V434" s="3"/>
      <c r="W434" s="3"/>
      <c r="X434" s="3"/>
      <c r="Y434" s="3"/>
      <c r="Z434" s="3"/>
    </row>
    <row r="435" ht="12.75" customHeight="1">
      <c r="A435" s="3"/>
      <c r="B435" s="166"/>
      <c r="C435" s="109"/>
      <c r="D435" s="109"/>
      <c r="E435" s="131"/>
      <c r="F435" s="3"/>
      <c r="G435" s="3"/>
      <c r="H435" s="109"/>
      <c r="I435" s="3"/>
      <c r="J435" s="109"/>
      <c r="K435" s="110"/>
      <c r="L435" s="3"/>
      <c r="M435" s="3"/>
      <c r="N435" s="3"/>
      <c r="O435" s="3"/>
      <c r="P435" s="3"/>
      <c r="Q435" s="3"/>
      <c r="R435" s="3"/>
      <c r="S435" s="3"/>
      <c r="T435" s="3"/>
      <c r="U435" s="3"/>
      <c r="V435" s="3"/>
      <c r="W435" s="3"/>
      <c r="X435" s="3"/>
      <c r="Y435" s="3"/>
      <c r="Z435" s="3"/>
    </row>
    <row r="436" ht="12.75" customHeight="1">
      <c r="A436" s="3"/>
      <c r="B436" s="166"/>
      <c r="C436" s="109"/>
      <c r="D436" s="109"/>
      <c r="E436" s="131"/>
      <c r="F436" s="3"/>
      <c r="G436" s="3"/>
      <c r="H436" s="109"/>
      <c r="I436" s="3"/>
      <c r="J436" s="109"/>
      <c r="K436" s="110"/>
      <c r="L436" s="3"/>
      <c r="M436" s="3"/>
      <c r="N436" s="3"/>
      <c r="O436" s="3"/>
      <c r="P436" s="3"/>
      <c r="Q436" s="3"/>
      <c r="R436" s="3"/>
      <c r="S436" s="3"/>
      <c r="T436" s="3"/>
      <c r="U436" s="3"/>
      <c r="V436" s="3"/>
      <c r="W436" s="3"/>
      <c r="X436" s="3"/>
      <c r="Y436" s="3"/>
      <c r="Z436" s="3"/>
    </row>
    <row r="437" ht="12.75" customHeight="1">
      <c r="A437" s="3"/>
      <c r="B437" s="166"/>
      <c r="C437" s="109"/>
      <c r="D437" s="109"/>
      <c r="E437" s="131"/>
      <c r="F437" s="3"/>
      <c r="G437" s="3"/>
      <c r="H437" s="109"/>
      <c r="I437" s="3"/>
      <c r="J437" s="109"/>
      <c r="K437" s="110"/>
      <c r="L437" s="3"/>
      <c r="M437" s="3"/>
      <c r="N437" s="3"/>
      <c r="O437" s="3"/>
      <c r="P437" s="3"/>
      <c r="Q437" s="3"/>
      <c r="R437" s="3"/>
      <c r="S437" s="3"/>
      <c r="T437" s="3"/>
      <c r="U437" s="3"/>
      <c r="V437" s="3"/>
      <c r="W437" s="3"/>
      <c r="X437" s="3"/>
      <c r="Y437" s="3"/>
      <c r="Z437" s="3"/>
    </row>
    <row r="438" ht="12.75" customHeight="1">
      <c r="A438" s="3"/>
      <c r="B438" s="166"/>
      <c r="C438" s="109"/>
      <c r="D438" s="109"/>
      <c r="E438" s="131"/>
      <c r="F438" s="3"/>
      <c r="G438" s="3"/>
      <c r="H438" s="109"/>
      <c r="I438" s="3"/>
      <c r="J438" s="109"/>
      <c r="K438" s="110"/>
      <c r="L438" s="3"/>
      <c r="M438" s="3"/>
      <c r="N438" s="3"/>
      <c r="O438" s="3"/>
      <c r="P438" s="3"/>
      <c r="Q438" s="3"/>
      <c r="R438" s="3"/>
      <c r="S438" s="3"/>
      <c r="T438" s="3"/>
      <c r="U438" s="3"/>
      <c r="V438" s="3"/>
      <c r="W438" s="3"/>
      <c r="X438" s="3"/>
      <c r="Y438" s="3"/>
      <c r="Z438" s="3"/>
    </row>
    <row r="439" ht="12.75" customHeight="1">
      <c r="A439" s="3"/>
      <c r="B439" s="166"/>
      <c r="C439" s="109"/>
      <c r="D439" s="109"/>
      <c r="E439" s="131"/>
      <c r="F439" s="3"/>
      <c r="G439" s="3"/>
      <c r="H439" s="109"/>
      <c r="I439" s="3"/>
      <c r="J439" s="109"/>
      <c r="K439" s="110"/>
      <c r="L439" s="3"/>
      <c r="M439" s="3"/>
      <c r="N439" s="3"/>
      <c r="O439" s="3"/>
      <c r="P439" s="3"/>
      <c r="Q439" s="3"/>
      <c r="R439" s="3"/>
      <c r="S439" s="3"/>
      <c r="T439" s="3"/>
      <c r="U439" s="3"/>
      <c r="V439" s="3"/>
      <c r="W439" s="3"/>
      <c r="X439" s="3"/>
      <c r="Y439" s="3"/>
      <c r="Z439" s="3"/>
    </row>
    <row r="440" ht="12.75" customHeight="1">
      <c r="A440" s="3"/>
      <c r="B440" s="166"/>
      <c r="C440" s="109"/>
      <c r="D440" s="109"/>
      <c r="E440" s="131"/>
      <c r="F440" s="3"/>
      <c r="G440" s="3"/>
      <c r="H440" s="109"/>
      <c r="I440" s="3"/>
      <c r="J440" s="109"/>
      <c r="K440" s="110"/>
      <c r="L440" s="3"/>
      <c r="M440" s="3"/>
      <c r="N440" s="3"/>
      <c r="O440" s="3"/>
      <c r="P440" s="3"/>
      <c r="Q440" s="3"/>
      <c r="R440" s="3"/>
      <c r="S440" s="3"/>
      <c r="T440" s="3"/>
      <c r="U440" s="3"/>
      <c r="V440" s="3"/>
      <c r="W440" s="3"/>
      <c r="X440" s="3"/>
      <c r="Y440" s="3"/>
      <c r="Z440" s="3"/>
    </row>
    <row r="441" ht="12.75" customHeight="1">
      <c r="A441" s="3"/>
      <c r="B441" s="166"/>
      <c r="C441" s="109"/>
      <c r="D441" s="109"/>
      <c r="E441" s="131"/>
      <c r="F441" s="3"/>
      <c r="G441" s="3"/>
      <c r="H441" s="109"/>
      <c r="I441" s="3"/>
      <c r="J441" s="109"/>
      <c r="K441" s="110"/>
      <c r="L441" s="3"/>
      <c r="M441" s="3"/>
      <c r="N441" s="3"/>
      <c r="O441" s="3"/>
      <c r="P441" s="3"/>
      <c r="Q441" s="3"/>
      <c r="R441" s="3"/>
      <c r="S441" s="3"/>
      <c r="T441" s="3"/>
      <c r="U441" s="3"/>
      <c r="V441" s="3"/>
      <c r="W441" s="3"/>
      <c r="X441" s="3"/>
      <c r="Y441" s="3"/>
      <c r="Z441" s="3"/>
    </row>
    <row r="442" ht="12.75" customHeight="1">
      <c r="A442" s="3"/>
      <c r="B442" s="166"/>
      <c r="C442" s="109"/>
      <c r="D442" s="109"/>
      <c r="E442" s="131"/>
      <c r="F442" s="3"/>
      <c r="G442" s="3"/>
      <c r="H442" s="109"/>
      <c r="I442" s="3"/>
      <c r="J442" s="109"/>
      <c r="K442" s="110"/>
      <c r="L442" s="3"/>
      <c r="M442" s="3"/>
      <c r="N442" s="3"/>
      <c r="O442" s="3"/>
      <c r="P442" s="3"/>
      <c r="Q442" s="3"/>
      <c r="R442" s="3"/>
      <c r="S442" s="3"/>
      <c r="T442" s="3"/>
      <c r="U442" s="3"/>
      <c r="V442" s="3"/>
      <c r="W442" s="3"/>
      <c r="X442" s="3"/>
      <c r="Y442" s="3"/>
      <c r="Z442" s="3"/>
    </row>
    <row r="443" ht="12.75" customHeight="1">
      <c r="A443" s="3"/>
      <c r="B443" s="166"/>
      <c r="C443" s="109"/>
      <c r="D443" s="109"/>
      <c r="E443" s="131"/>
      <c r="F443" s="3"/>
      <c r="G443" s="3"/>
      <c r="H443" s="109"/>
      <c r="I443" s="3"/>
      <c r="J443" s="109"/>
      <c r="K443" s="110"/>
      <c r="L443" s="3"/>
      <c r="M443" s="3"/>
      <c r="N443" s="3"/>
      <c r="O443" s="3"/>
      <c r="P443" s="3"/>
      <c r="Q443" s="3"/>
      <c r="R443" s="3"/>
      <c r="S443" s="3"/>
      <c r="T443" s="3"/>
      <c r="U443" s="3"/>
      <c r="V443" s="3"/>
      <c r="W443" s="3"/>
      <c r="X443" s="3"/>
      <c r="Y443" s="3"/>
      <c r="Z443" s="3"/>
    </row>
    <row r="444" ht="12.75" customHeight="1">
      <c r="A444" s="3"/>
      <c r="B444" s="166"/>
      <c r="C444" s="109"/>
      <c r="D444" s="109"/>
      <c r="E444" s="131"/>
      <c r="F444" s="3"/>
      <c r="G444" s="3"/>
      <c r="H444" s="109"/>
      <c r="I444" s="3"/>
      <c r="J444" s="109"/>
      <c r="K444" s="110"/>
      <c r="L444" s="3"/>
      <c r="M444" s="3"/>
      <c r="N444" s="3"/>
      <c r="O444" s="3"/>
      <c r="P444" s="3"/>
      <c r="Q444" s="3"/>
      <c r="R444" s="3"/>
      <c r="S444" s="3"/>
      <c r="T444" s="3"/>
      <c r="U444" s="3"/>
      <c r="V444" s="3"/>
      <c r="W444" s="3"/>
      <c r="X444" s="3"/>
      <c r="Y444" s="3"/>
      <c r="Z444" s="3"/>
    </row>
    <row r="445" ht="12.75" customHeight="1">
      <c r="A445" s="3"/>
      <c r="B445" s="166"/>
      <c r="C445" s="109"/>
      <c r="D445" s="109"/>
      <c r="E445" s="131"/>
      <c r="F445" s="3"/>
      <c r="G445" s="3"/>
      <c r="H445" s="109"/>
      <c r="I445" s="3"/>
      <c r="J445" s="109"/>
      <c r="K445" s="110"/>
      <c r="L445" s="3"/>
      <c r="M445" s="3"/>
      <c r="N445" s="3"/>
      <c r="O445" s="3"/>
      <c r="P445" s="3"/>
      <c r="Q445" s="3"/>
      <c r="R445" s="3"/>
      <c r="S445" s="3"/>
      <c r="T445" s="3"/>
      <c r="U445" s="3"/>
      <c r="V445" s="3"/>
      <c r="W445" s="3"/>
      <c r="X445" s="3"/>
      <c r="Y445" s="3"/>
      <c r="Z445" s="3"/>
    </row>
    <row r="446" ht="12.75" customHeight="1">
      <c r="A446" s="3"/>
      <c r="B446" s="166"/>
      <c r="C446" s="109"/>
      <c r="D446" s="109"/>
      <c r="E446" s="131"/>
      <c r="F446" s="3"/>
      <c r="G446" s="3"/>
      <c r="H446" s="109"/>
      <c r="I446" s="3"/>
      <c r="J446" s="109"/>
      <c r="K446" s="110"/>
      <c r="L446" s="3"/>
      <c r="M446" s="3"/>
      <c r="N446" s="3"/>
      <c r="O446" s="3"/>
      <c r="P446" s="3"/>
      <c r="Q446" s="3"/>
      <c r="R446" s="3"/>
      <c r="S446" s="3"/>
      <c r="T446" s="3"/>
      <c r="U446" s="3"/>
      <c r="V446" s="3"/>
      <c r="W446" s="3"/>
      <c r="X446" s="3"/>
      <c r="Y446" s="3"/>
      <c r="Z446" s="3"/>
    </row>
    <row r="447" ht="12.75" customHeight="1">
      <c r="A447" s="3"/>
      <c r="B447" s="166"/>
      <c r="C447" s="109"/>
      <c r="D447" s="109"/>
      <c r="E447" s="131"/>
      <c r="F447" s="3"/>
      <c r="G447" s="3"/>
      <c r="H447" s="109"/>
      <c r="I447" s="3"/>
      <c r="J447" s="109"/>
      <c r="K447" s="110"/>
      <c r="L447" s="3"/>
      <c r="M447" s="3"/>
      <c r="N447" s="3"/>
      <c r="O447" s="3"/>
      <c r="P447" s="3"/>
      <c r="Q447" s="3"/>
      <c r="R447" s="3"/>
      <c r="S447" s="3"/>
      <c r="T447" s="3"/>
      <c r="U447" s="3"/>
      <c r="V447" s="3"/>
      <c r="W447" s="3"/>
      <c r="X447" s="3"/>
      <c r="Y447" s="3"/>
      <c r="Z447" s="3"/>
    </row>
    <row r="448" ht="12.75" customHeight="1">
      <c r="A448" s="3"/>
      <c r="B448" s="166"/>
      <c r="C448" s="109"/>
      <c r="D448" s="109"/>
      <c r="E448" s="131"/>
      <c r="F448" s="3"/>
      <c r="G448" s="3"/>
      <c r="H448" s="109"/>
      <c r="I448" s="3"/>
      <c r="J448" s="109"/>
      <c r="K448" s="110"/>
      <c r="L448" s="3"/>
      <c r="M448" s="3"/>
      <c r="N448" s="3"/>
      <c r="O448" s="3"/>
      <c r="P448" s="3"/>
      <c r="Q448" s="3"/>
      <c r="R448" s="3"/>
      <c r="S448" s="3"/>
      <c r="T448" s="3"/>
      <c r="U448" s="3"/>
      <c r="V448" s="3"/>
      <c r="W448" s="3"/>
      <c r="X448" s="3"/>
      <c r="Y448" s="3"/>
      <c r="Z448" s="3"/>
    </row>
    <row r="449" ht="12.75" customHeight="1">
      <c r="A449" s="3"/>
      <c r="B449" s="166"/>
      <c r="C449" s="109"/>
      <c r="D449" s="109"/>
      <c r="E449" s="131"/>
      <c r="F449" s="3"/>
      <c r="G449" s="3"/>
      <c r="H449" s="109"/>
      <c r="I449" s="3"/>
      <c r="J449" s="109"/>
      <c r="K449" s="110"/>
      <c r="L449" s="3"/>
      <c r="M449" s="3"/>
      <c r="N449" s="3"/>
      <c r="O449" s="3"/>
      <c r="P449" s="3"/>
      <c r="Q449" s="3"/>
      <c r="R449" s="3"/>
      <c r="S449" s="3"/>
      <c r="T449" s="3"/>
      <c r="U449" s="3"/>
      <c r="V449" s="3"/>
      <c r="W449" s="3"/>
      <c r="X449" s="3"/>
      <c r="Y449" s="3"/>
      <c r="Z449" s="3"/>
    </row>
    <row r="450" ht="12.75" customHeight="1">
      <c r="A450" s="3"/>
      <c r="B450" s="166"/>
      <c r="C450" s="109"/>
      <c r="D450" s="109"/>
      <c r="E450" s="131"/>
      <c r="F450" s="3"/>
      <c r="G450" s="3"/>
      <c r="H450" s="109"/>
      <c r="I450" s="3"/>
      <c r="J450" s="109"/>
      <c r="K450" s="110"/>
      <c r="L450" s="3"/>
      <c r="M450" s="3"/>
      <c r="N450" s="3"/>
      <c r="O450" s="3"/>
      <c r="P450" s="3"/>
      <c r="Q450" s="3"/>
      <c r="R450" s="3"/>
      <c r="S450" s="3"/>
      <c r="T450" s="3"/>
      <c r="U450" s="3"/>
      <c r="V450" s="3"/>
      <c r="W450" s="3"/>
      <c r="X450" s="3"/>
      <c r="Y450" s="3"/>
      <c r="Z450" s="3"/>
    </row>
    <row r="451" ht="12.75" customHeight="1">
      <c r="A451" s="3"/>
      <c r="B451" s="166"/>
      <c r="C451" s="109"/>
      <c r="D451" s="109"/>
      <c r="E451" s="131"/>
      <c r="F451" s="3"/>
      <c r="G451" s="3"/>
      <c r="H451" s="109"/>
      <c r="I451" s="3"/>
      <c r="J451" s="109"/>
      <c r="K451" s="110"/>
      <c r="L451" s="3"/>
      <c r="M451" s="3"/>
      <c r="N451" s="3"/>
      <c r="O451" s="3"/>
      <c r="P451" s="3"/>
      <c r="Q451" s="3"/>
      <c r="R451" s="3"/>
      <c r="S451" s="3"/>
      <c r="T451" s="3"/>
      <c r="U451" s="3"/>
      <c r="V451" s="3"/>
      <c r="W451" s="3"/>
      <c r="X451" s="3"/>
      <c r="Y451" s="3"/>
      <c r="Z451" s="3"/>
    </row>
    <row r="452" ht="12.75" customHeight="1">
      <c r="A452" s="3"/>
      <c r="B452" s="166"/>
      <c r="C452" s="109"/>
      <c r="D452" s="109"/>
      <c r="E452" s="131"/>
      <c r="F452" s="3"/>
      <c r="G452" s="3"/>
      <c r="H452" s="109"/>
      <c r="I452" s="3"/>
      <c r="J452" s="109"/>
      <c r="K452" s="110"/>
      <c r="L452" s="3"/>
      <c r="M452" s="3"/>
      <c r="N452" s="3"/>
      <c r="O452" s="3"/>
      <c r="P452" s="3"/>
      <c r="Q452" s="3"/>
      <c r="R452" s="3"/>
      <c r="S452" s="3"/>
      <c r="T452" s="3"/>
      <c r="U452" s="3"/>
      <c r="V452" s="3"/>
      <c r="W452" s="3"/>
      <c r="X452" s="3"/>
      <c r="Y452" s="3"/>
      <c r="Z452" s="3"/>
    </row>
    <row r="453" ht="12.75" customHeight="1">
      <c r="A453" s="3"/>
      <c r="B453" s="166"/>
      <c r="C453" s="109"/>
      <c r="D453" s="109"/>
      <c r="E453" s="131"/>
      <c r="F453" s="3"/>
      <c r="G453" s="3"/>
      <c r="H453" s="109"/>
      <c r="I453" s="3"/>
      <c r="J453" s="109"/>
      <c r="K453" s="110"/>
      <c r="L453" s="3"/>
      <c r="M453" s="3"/>
      <c r="N453" s="3"/>
      <c r="O453" s="3"/>
      <c r="P453" s="3"/>
      <c r="Q453" s="3"/>
      <c r="R453" s="3"/>
      <c r="S453" s="3"/>
      <c r="T453" s="3"/>
      <c r="U453" s="3"/>
      <c r="V453" s="3"/>
      <c r="W453" s="3"/>
      <c r="X453" s="3"/>
      <c r="Y453" s="3"/>
      <c r="Z453" s="3"/>
    </row>
    <row r="454" ht="12.75" customHeight="1">
      <c r="A454" s="3"/>
      <c r="B454" s="166"/>
      <c r="C454" s="109"/>
      <c r="D454" s="109"/>
      <c r="E454" s="131"/>
      <c r="F454" s="3"/>
      <c r="G454" s="3"/>
      <c r="H454" s="109"/>
      <c r="I454" s="3"/>
      <c r="J454" s="109"/>
      <c r="K454" s="110"/>
      <c r="L454" s="3"/>
      <c r="M454" s="3"/>
      <c r="N454" s="3"/>
      <c r="O454" s="3"/>
      <c r="P454" s="3"/>
      <c r="Q454" s="3"/>
      <c r="R454" s="3"/>
      <c r="S454" s="3"/>
      <c r="T454" s="3"/>
      <c r="U454" s="3"/>
      <c r="V454" s="3"/>
      <c r="W454" s="3"/>
      <c r="X454" s="3"/>
      <c r="Y454" s="3"/>
      <c r="Z454" s="3"/>
    </row>
    <row r="455" ht="12.75" customHeight="1">
      <c r="A455" s="3"/>
      <c r="B455" s="166"/>
      <c r="C455" s="109"/>
      <c r="D455" s="109"/>
      <c r="E455" s="131"/>
      <c r="F455" s="3"/>
      <c r="G455" s="3"/>
      <c r="H455" s="109"/>
      <c r="I455" s="3"/>
      <c r="J455" s="109"/>
      <c r="K455" s="110"/>
      <c r="L455" s="3"/>
      <c r="M455" s="3"/>
      <c r="N455" s="3"/>
      <c r="O455" s="3"/>
      <c r="P455" s="3"/>
      <c r="Q455" s="3"/>
      <c r="R455" s="3"/>
      <c r="S455" s="3"/>
      <c r="T455" s="3"/>
      <c r="U455" s="3"/>
      <c r="V455" s="3"/>
      <c r="W455" s="3"/>
      <c r="X455" s="3"/>
      <c r="Y455" s="3"/>
      <c r="Z455" s="3"/>
    </row>
    <row r="456" ht="12.75" customHeight="1">
      <c r="A456" s="3"/>
      <c r="B456" s="166"/>
      <c r="C456" s="109"/>
      <c r="D456" s="109"/>
      <c r="E456" s="131"/>
      <c r="F456" s="3"/>
      <c r="G456" s="3"/>
      <c r="H456" s="109"/>
      <c r="I456" s="3"/>
      <c r="J456" s="109"/>
      <c r="K456" s="110"/>
      <c r="L456" s="3"/>
      <c r="M456" s="3"/>
      <c r="N456" s="3"/>
      <c r="O456" s="3"/>
      <c r="P456" s="3"/>
      <c r="Q456" s="3"/>
      <c r="R456" s="3"/>
      <c r="S456" s="3"/>
      <c r="T456" s="3"/>
      <c r="U456" s="3"/>
      <c r="V456" s="3"/>
      <c r="W456" s="3"/>
      <c r="X456" s="3"/>
      <c r="Y456" s="3"/>
      <c r="Z456" s="3"/>
    </row>
    <row r="457" ht="12.75" customHeight="1">
      <c r="A457" s="3"/>
      <c r="B457" s="166"/>
      <c r="C457" s="109"/>
      <c r="D457" s="109"/>
      <c r="E457" s="131"/>
      <c r="F457" s="3"/>
      <c r="G457" s="3"/>
      <c r="H457" s="109"/>
      <c r="I457" s="3"/>
      <c r="J457" s="109"/>
      <c r="K457" s="110"/>
      <c r="L457" s="3"/>
      <c r="M457" s="3"/>
      <c r="N457" s="3"/>
      <c r="O457" s="3"/>
      <c r="P457" s="3"/>
      <c r="Q457" s="3"/>
      <c r="R457" s="3"/>
      <c r="S457" s="3"/>
      <c r="T457" s="3"/>
      <c r="U457" s="3"/>
      <c r="V457" s="3"/>
      <c r="W457" s="3"/>
      <c r="X457" s="3"/>
      <c r="Y457" s="3"/>
      <c r="Z457" s="3"/>
    </row>
    <row r="458" ht="12.75" customHeight="1">
      <c r="A458" s="3"/>
      <c r="B458" s="166"/>
      <c r="C458" s="109"/>
      <c r="D458" s="109"/>
      <c r="E458" s="131"/>
      <c r="F458" s="3"/>
      <c r="G458" s="3"/>
      <c r="H458" s="109"/>
      <c r="I458" s="3"/>
      <c r="J458" s="109"/>
      <c r="K458" s="110"/>
      <c r="L458" s="3"/>
      <c r="M458" s="3"/>
      <c r="N458" s="3"/>
      <c r="O458" s="3"/>
      <c r="P458" s="3"/>
      <c r="Q458" s="3"/>
      <c r="R458" s="3"/>
      <c r="S458" s="3"/>
      <c r="T458" s="3"/>
      <c r="U458" s="3"/>
      <c r="V458" s="3"/>
      <c r="W458" s="3"/>
      <c r="X458" s="3"/>
      <c r="Y458" s="3"/>
      <c r="Z458" s="3"/>
    </row>
    <row r="459" ht="12.75" customHeight="1">
      <c r="A459" s="3"/>
      <c r="B459" s="166"/>
      <c r="C459" s="109"/>
      <c r="D459" s="109"/>
      <c r="E459" s="131"/>
      <c r="F459" s="3"/>
      <c r="G459" s="3"/>
      <c r="H459" s="109"/>
      <c r="I459" s="3"/>
      <c r="J459" s="109"/>
      <c r="K459" s="110"/>
      <c r="L459" s="3"/>
      <c r="M459" s="3"/>
      <c r="N459" s="3"/>
      <c r="O459" s="3"/>
      <c r="P459" s="3"/>
      <c r="Q459" s="3"/>
      <c r="R459" s="3"/>
      <c r="S459" s="3"/>
      <c r="T459" s="3"/>
      <c r="U459" s="3"/>
      <c r="V459" s="3"/>
      <c r="W459" s="3"/>
      <c r="X459" s="3"/>
      <c r="Y459" s="3"/>
      <c r="Z459" s="3"/>
    </row>
    <row r="460" ht="12.75" customHeight="1">
      <c r="A460" s="3"/>
      <c r="B460" s="166"/>
      <c r="C460" s="109"/>
      <c r="D460" s="109"/>
      <c r="E460" s="131"/>
      <c r="F460" s="3"/>
      <c r="G460" s="3"/>
      <c r="H460" s="109"/>
      <c r="I460" s="3"/>
      <c r="J460" s="109"/>
      <c r="K460" s="110"/>
      <c r="L460" s="3"/>
      <c r="M460" s="3"/>
      <c r="N460" s="3"/>
      <c r="O460" s="3"/>
      <c r="P460" s="3"/>
      <c r="Q460" s="3"/>
      <c r="R460" s="3"/>
      <c r="S460" s="3"/>
      <c r="T460" s="3"/>
      <c r="U460" s="3"/>
      <c r="V460" s="3"/>
      <c r="W460" s="3"/>
      <c r="X460" s="3"/>
      <c r="Y460" s="3"/>
      <c r="Z460" s="3"/>
    </row>
    <row r="461" ht="12.75" customHeight="1">
      <c r="A461" s="3"/>
      <c r="B461" s="166"/>
      <c r="C461" s="109"/>
      <c r="D461" s="109"/>
      <c r="E461" s="131"/>
      <c r="F461" s="3"/>
      <c r="G461" s="3"/>
      <c r="H461" s="109"/>
      <c r="I461" s="3"/>
      <c r="J461" s="109"/>
      <c r="K461" s="110"/>
      <c r="L461" s="3"/>
      <c r="M461" s="3"/>
      <c r="N461" s="3"/>
      <c r="O461" s="3"/>
      <c r="P461" s="3"/>
      <c r="Q461" s="3"/>
      <c r="R461" s="3"/>
      <c r="S461" s="3"/>
      <c r="T461" s="3"/>
      <c r="U461" s="3"/>
      <c r="V461" s="3"/>
      <c r="W461" s="3"/>
      <c r="X461" s="3"/>
      <c r="Y461" s="3"/>
      <c r="Z461" s="3"/>
    </row>
    <row r="462" ht="12.75" customHeight="1">
      <c r="A462" s="3"/>
      <c r="B462" s="166"/>
      <c r="C462" s="109"/>
      <c r="D462" s="109"/>
      <c r="E462" s="131"/>
      <c r="F462" s="3"/>
      <c r="G462" s="3"/>
      <c r="H462" s="109"/>
      <c r="I462" s="3"/>
      <c r="J462" s="109"/>
      <c r="K462" s="110"/>
      <c r="L462" s="3"/>
      <c r="M462" s="3"/>
      <c r="N462" s="3"/>
      <c r="O462" s="3"/>
      <c r="P462" s="3"/>
      <c r="Q462" s="3"/>
      <c r="R462" s="3"/>
      <c r="S462" s="3"/>
      <c r="T462" s="3"/>
      <c r="U462" s="3"/>
      <c r="V462" s="3"/>
      <c r="W462" s="3"/>
      <c r="X462" s="3"/>
      <c r="Y462" s="3"/>
      <c r="Z462" s="3"/>
    </row>
    <row r="463" ht="12.75" customHeight="1">
      <c r="A463" s="3"/>
      <c r="B463" s="166"/>
      <c r="C463" s="109"/>
      <c r="D463" s="109"/>
      <c r="E463" s="131"/>
      <c r="F463" s="3"/>
      <c r="G463" s="3"/>
      <c r="H463" s="109"/>
      <c r="I463" s="3"/>
      <c r="J463" s="109"/>
      <c r="K463" s="110"/>
      <c r="L463" s="3"/>
      <c r="M463" s="3"/>
      <c r="N463" s="3"/>
      <c r="O463" s="3"/>
      <c r="P463" s="3"/>
      <c r="Q463" s="3"/>
      <c r="R463" s="3"/>
      <c r="S463" s="3"/>
      <c r="T463" s="3"/>
      <c r="U463" s="3"/>
      <c r="V463" s="3"/>
      <c r="W463" s="3"/>
      <c r="X463" s="3"/>
      <c r="Y463" s="3"/>
      <c r="Z463" s="3"/>
    </row>
    <row r="464" ht="12.75" customHeight="1">
      <c r="A464" s="3"/>
      <c r="B464" s="166"/>
      <c r="C464" s="109"/>
      <c r="D464" s="109"/>
      <c r="E464" s="131"/>
      <c r="F464" s="3"/>
      <c r="G464" s="3"/>
      <c r="H464" s="109"/>
      <c r="I464" s="3"/>
      <c r="J464" s="109"/>
      <c r="K464" s="110"/>
      <c r="L464" s="3"/>
      <c r="M464" s="3"/>
      <c r="N464" s="3"/>
      <c r="O464" s="3"/>
      <c r="P464" s="3"/>
      <c r="Q464" s="3"/>
      <c r="R464" s="3"/>
      <c r="S464" s="3"/>
      <c r="T464" s="3"/>
      <c r="U464" s="3"/>
      <c r="V464" s="3"/>
      <c r="W464" s="3"/>
      <c r="X464" s="3"/>
      <c r="Y464" s="3"/>
      <c r="Z464" s="3"/>
    </row>
    <row r="465" ht="12.75" customHeight="1">
      <c r="A465" s="3"/>
      <c r="B465" s="166"/>
      <c r="C465" s="109"/>
      <c r="D465" s="109"/>
      <c r="E465" s="131"/>
      <c r="F465" s="3"/>
      <c r="G465" s="3"/>
      <c r="H465" s="109"/>
      <c r="I465" s="3"/>
      <c r="J465" s="109"/>
      <c r="K465" s="110"/>
      <c r="L465" s="3"/>
      <c r="M465" s="3"/>
      <c r="N465" s="3"/>
      <c r="O465" s="3"/>
      <c r="P465" s="3"/>
      <c r="Q465" s="3"/>
      <c r="R465" s="3"/>
      <c r="S465" s="3"/>
      <c r="T465" s="3"/>
      <c r="U465" s="3"/>
      <c r="V465" s="3"/>
      <c r="W465" s="3"/>
      <c r="X465" s="3"/>
      <c r="Y465" s="3"/>
      <c r="Z465" s="3"/>
    </row>
    <row r="466" ht="12.75" customHeight="1">
      <c r="A466" s="3"/>
      <c r="B466" s="166"/>
      <c r="C466" s="109"/>
      <c r="D466" s="109"/>
      <c r="E466" s="131"/>
      <c r="F466" s="3"/>
      <c r="G466" s="3"/>
      <c r="H466" s="109"/>
      <c r="I466" s="3"/>
      <c r="J466" s="109"/>
      <c r="K466" s="110"/>
      <c r="L466" s="3"/>
      <c r="M466" s="3"/>
      <c r="N466" s="3"/>
      <c r="O466" s="3"/>
      <c r="P466" s="3"/>
      <c r="Q466" s="3"/>
      <c r="R466" s="3"/>
      <c r="S466" s="3"/>
      <c r="T466" s="3"/>
      <c r="U466" s="3"/>
      <c r="V466" s="3"/>
      <c r="W466" s="3"/>
      <c r="X466" s="3"/>
      <c r="Y466" s="3"/>
      <c r="Z466" s="3"/>
    </row>
    <row r="467" ht="12.75" customHeight="1">
      <c r="A467" s="3"/>
      <c r="B467" s="166"/>
      <c r="C467" s="109"/>
      <c r="D467" s="109"/>
      <c r="E467" s="131"/>
      <c r="F467" s="3"/>
      <c r="G467" s="3"/>
      <c r="H467" s="109"/>
      <c r="I467" s="3"/>
      <c r="J467" s="109"/>
      <c r="K467" s="110"/>
      <c r="L467" s="3"/>
      <c r="M467" s="3"/>
      <c r="N467" s="3"/>
      <c r="O467" s="3"/>
      <c r="P467" s="3"/>
      <c r="Q467" s="3"/>
      <c r="R467" s="3"/>
      <c r="S467" s="3"/>
      <c r="T467" s="3"/>
      <c r="U467" s="3"/>
      <c r="V467" s="3"/>
      <c r="W467" s="3"/>
      <c r="X467" s="3"/>
      <c r="Y467" s="3"/>
      <c r="Z467" s="3"/>
    </row>
    <row r="468" ht="12.75" customHeight="1">
      <c r="A468" s="3"/>
      <c r="B468" s="166"/>
      <c r="C468" s="109"/>
      <c r="D468" s="109"/>
      <c r="E468" s="131"/>
      <c r="F468" s="3"/>
      <c r="G468" s="3"/>
      <c r="H468" s="109"/>
      <c r="I468" s="3"/>
      <c r="J468" s="109"/>
      <c r="K468" s="110"/>
      <c r="L468" s="3"/>
      <c r="M468" s="3"/>
      <c r="N468" s="3"/>
      <c r="O468" s="3"/>
      <c r="P468" s="3"/>
      <c r="Q468" s="3"/>
      <c r="R468" s="3"/>
      <c r="S468" s="3"/>
      <c r="T468" s="3"/>
      <c r="U468" s="3"/>
      <c r="V468" s="3"/>
      <c r="W468" s="3"/>
      <c r="X468" s="3"/>
      <c r="Y468" s="3"/>
      <c r="Z468" s="3"/>
    </row>
    <row r="469" ht="12.75" customHeight="1">
      <c r="A469" s="3"/>
      <c r="B469" s="166"/>
      <c r="C469" s="109"/>
      <c r="D469" s="109"/>
      <c r="E469" s="131"/>
      <c r="F469" s="3"/>
      <c r="G469" s="3"/>
      <c r="H469" s="109"/>
      <c r="I469" s="3"/>
      <c r="J469" s="109"/>
      <c r="K469" s="110"/>
      <c r="L469" s="3"/>
      <c r="M469" s="3"/>
      <c r="N469" s="3"/>
      <c r="O469" s="3"/>
      <c r="P469" s="3"/>
      <c r="Q469" s="3"/>
      <c r="R469" s="3"/>
      <c r="S469" s="3"/>
      <c r="T469" s="3"/>
      <c r="U469" s="3"/>
      <c r="V469" s="3"/>
      <c r="W469" s="3"/>
      <c r="X469" s="3"/>
      <c r="Y469" s="3"/>
      <c r="Z469" s="3"/>
    </row>
    <row r="470" ht="12.75" customHeight="1">
      <c r="A470" s="3"/>
      <c r="B470" s="166"/>
      <c r="C470" s="109"/>
      <c r="D470" s="109"/>
      <c r="E470" s="131"/>
      <c r="F470" s="3"/>
      <c r="G470" s="3"/>
      <c r="H470" s="109"/>
      <c r="I470" s="3"/>
      <c r="J470" s="109"/>
      <c r="K470" s="110"/>
      <c r="L470" s="3"/>
      <c r="M470" s="3"/>
      <c r="N470" s="3"/>
      <c r="O470" s="3"/>
      <c r="P470" s="3"/>
      <c r="Q470" s="3"/>
      <c r="R470" s="3"/>
      <c r="S470" s="3"/>
      <c r="T470" s="3"/>
      <c r="U470" s="3"/>
      <c r="V470" s="3"/>
      <c r="W470" s="3"/>
      <c r="X470" s="3"/>
      <c r="Y470" s="3"/>
      <c r="Z470" s="3"/>
    </row>
    <row r="471" ht="12.75" customHeight="1">
      <c r="A471" s="3"/>
      <c r="B471" s="166"/>
      <c r="C471" s="109"/>
      <c r="D471" s="109"/>
      <c r="E471" s="131"/>
      <c r="F471" s="3"/>
      <c r="G471" s="3"/>
      <c r="H471" s="109"/>
      <c r="I471" s="3"/>
      <c r="J471" s="109"/>
      <c r="K471" s="110"/>
      <c r="L471" s="3"/>
      <c r="M471" s="3"/>
      <c r="N471" s="3"/>
      <c r="O471" s="3"/>
      <c r="P471" s="3"/>
      <c r="Q471" s="3"/>
      <c r="R471" s="3"/>
      <c r="S471" s="3"/>
      <c r="T471" s="3"/>
      <c r="U471" s="3"/>
      <c r="V471" s="3"/>
      <c r="W471" s="3"/>
      <c r="X471" s="3"/>
      <c r="Y471" s="3"/>
      <c r="Z471" s="3"/>
    </row>
    <row r="472" ht="12.75" customHeight="1">
      <c r="A472" s="3"/>
      <c r="B472" s="166"/>
      <c r="C472" s="109"/>
      <c r="D472" s="109"/>
      <c r="E472" s="131"/>
      <c r="F472" s="3"/>
      <c r="G472" s="3"/>
      <c r="H472" s="109"/>
      <c r="I472" s="3"/>
      <c r="J472" s="109"/>
      <c r="K472" s="110"/>
      <c r="L472" s="3"/>
      <c r="M472" s="3"/>
      <c r="N472" s="3"/>
      <c r="O472" s="3"/>
      <c r="P472" s="3"/>
      <c r="Q472" s="3"/>
      <c r="R472" s="3"/>
      <c r="S472" s="3"/>
      <c r="T472" s="3"/>
      <c r="U472" s="3"/>
      <c r="V472" s="3"/>
      <c r="W472" s="3"/>
      <c r="X472" s="3"/>
      <c r="Y472" s="3"/>
      <c r="Z472" s="3"/>
    </row>
    <row r="473" ht="12.75" customHeight="1">
      <c r="A473" s="3"/>
      <c r="B473" s="166"/>
      <c r="C473" s="109"/>
      <c r="D473" s="109"/>
      <c r="E473" s="131"/>
      <c r="F473" s="3"/>
      <c r="G473" s="3"/>
      <c r="H473" s="109"/>
      <c r="I473" s="3"/>
      <c r="J473" s="109"/>
      <c r="K473" s="110"/>
      <c r="L473" s="3"/>
      <c r="M473" s="3"/>
      <c r="N473" s="3"/>
      <c r="O473" s="3"/>
      <c r="P473" s="3"/>
      <c r="Q473" s="3"/>
      <c r="R473" s="3"/>
      <c r="S473" s="3"/>
      <c r="T473" s="3"/>
      <c r="U473" s="3"/>
      <c r="V473" s="3"/>
      <c r="W473" s="3"/>
      <c r="X473" s="3"/>
      <c r="Y473" s="3"/>
      <c r="Z473" s="3"/>
    </row>
    <row r="474" ht="12.75" customHeight="1">
      <c r="A474" s="3"/>
      <c r="B474" s="166"/>
      <c r="C474" s="109"/>
      <c r="D474" s="109"/>
      <c r="E474" s="131"/>
      <c r="F474" s="3"/>
      <c r="G474" s="3"/>
      <c r="H474" s="109"/>
      <c r="I474" s="3"/>
      <c r="J474" s="109"/>
      <c r="K474" s="110"/>
      <c r="L474" s="3"/>
      <c r="M474" s="3"/>
      <c r="N474" s="3"/>
      <c r="O474" s="3"/>
      <c r="P474" s="3"/>
      <c r="Q474" s="3"/>
      <c r="R474" s="3"/>
      <c r="S474" s="3"/>
      <c r="T474" s="3"/>
      <c r="U474" s="3"/>
      <c r="V474" s="3"/>
      <c r="W474" s="3"/>
      <c r="X474" s="3"/>
      <c r="Y474" s="3"/>
      <c r="Z474" s="3"/>
    </row>
    <row r="475" ht="12.75" customHeight="1">
      <c r="A475" s="3"/>
      <c r="B475" s="166"/>
      <c r="C475" s="109"/>
      <c r="D475" s="109"/>
      <c r="E475" s="131"/>
      <c r="F475" s="3"/>
      <c r="G475" s="3"/>
      <c r="H475" s="109"/>
      <c r="I475" s="3"/>
      <c r="J475" s="109"/>
      <c r="K475" s="110"/>
      <c r="L475" s="3"/>
      <c r="M475" s="3"/>
      <c r="N475" s="3"/>
      <c r="O475" s="3"/>
      <c r="P475" s="3"/>
      <c r="Q475" s="3"/>
      <c r="R475" s="3"/>
      <c r="S475" s="3"/>
      <c r="T475" s="3"/>
      <c r="U475" s="3"/>
      <c r="V475" s="3"/>
      <c r="W475" s="3"/>
      <c r="X475" s="3"/>
      <c r="Y475" s="3"/>
      <c r="Z475" s="3"/>
    </row>
    <row r="476" ht="12.75" customHeight="1">
      <c r="A476" s="3"/>
      <c r="B476" s="166"/>
      <c r="C476" s="109"/>
      <c r="D476" s="109"/>
      <c r="E476" s="131"/>
      <c r="F476" s="3"/>
      <c r="G476" s="3"/>
      <c r="H476" s="109"/>
      <c r="I476" s="3"/>
      <c r="J476" s="109"/>
      <c r="K476" s="110"/>
      <c r="L476" s="3"/>
      <c r="M476" s="3"/>
      <c r="N476" s="3"/>
      <c r="O476" s="3"/>
      <c r="P476" s="3"/>
      <c r="Q476" s="3"/>
      <c r="R476" s="3"/>
      <c r="S476" s="3"/>
      <c r="T476" s="3"/>
      <c r="U476" s="3"/>
      <c r="V476" s="3"/>
      <c r="W476" s="3"/>
      <c r="X476" s="3"/>
      <c r="Y476" s="3"/>
      <c r="Z476" s="3"/>
    </row>
    <row r="477" ht="12.75" customHeight="1">
      <c r="A477" s="3"/>
      <c r="B477" s="166"/>
      <c r="C477" s="109"/>
      <c r="D477" s="109"/>
      <c r="E477" s="131"/>
      <c r="F477" s="3"/>
      <c r="G477" s="3"/>
      <c r="H477" s="109"/>
      <c r="I477" s="3"/>
      <c r="J477" s="109"/>
      <c r="K477" s="110"/>
      <c r="L477" s="3"/>
      <c r="M477" s="3"/>
      <c r="N477" s="3"/>
      <c r="O477" s="3"/>
      <c r="P477" s="3"/>
      <c r="Q477" s="3"/>
      <c r="R477" s="3"/>
      <c r="S477" s="3"/>
      <c r="T477" s="3"/>
      <c r="U477" s="3"/>
      <c r="V477" s="3"/>
      <c r="W477" s="3"/>
      <c r="X477" s="3"/>
      <c r="Y477" s="3"/>
      <c r="Z477" s="3"/>
    </row>
    <row r="478" ht="12.75" customHeight="1">
      <c r="A478" s="3"/>
      <c r="B478" s="166"/>
      <c r="C478" s="109"/>
      <c r="D478" s="109"/>
      <c r="E478" s="131"/>
      <c r="F478" s="3"/>
      <c r="G478" s="3"/>
      <c r="H478" s="109"/>
      <c r="I478" s="3"/>
      <c r="J478" s="109"/>
      <c r="K478" s="110"/>
      <c r="L478" s="3"/>
      <c r="M478" s="3"/>
      <c r="N478" s="3"/>
      <c r="O478" s="3"/>
      <c r="P478" s="3"/>
      <c r="Q478" s="3"/>
      <c r="R478" s="3"/>
      <c r="S478" s="3"/>
      <c r="T478" s="3"/>
      <c r="U478" s="3"/>
      <c r="V478" s="3"/>
      <c r="W478" s="3"/>
      <c r="X478" s="3"/>
      <c r="Y478" s="3"/>
      <c r="Z478" s="3"/>
    </row>
    <row r="479" ht="12.75" customHeight="1">
      <c r="A479" s="3"/>
      <c r="B479" s="166"/>
      <c r="C479" s="109"/>
      <c r="D479" s="109"/>
      <c r="E479" s="131"/>
      <c r="F479" s="3"/>
      <c r="G479" s="3"/>
      <c r="H479" s="109"/>
      <c r="I479" s="3"/>
      <c r="J479" s="109"/>
      <c r="K479" s="110"/>
      <c r="L479" s="3"/>
      <c r="M479" s="3"/>
      <c r="N479" s="3"/>
      <c r="O479" s="3"/>
      <c r="P479" s="3"/>
      <c r="Q479" s="3"/>
      <c r="R479" s="3"/>
      <c r="S479" s="3"/>
      <c r="T479" s="3"/>
      <c r="U479" s="3"/>
      <c r="V479" s="3"/>
      <c r="W479" s="3"/>
      <c r="X479" s="3"/>
      <c r="Y479" s="3"/>
      <c r="Z479" s="3"/>
    </row>
    <row r="480" ht="12.75" customHeight="1">
      <c r="A480" s="3"/>
      <c r="B480" s="166"/>
      <c r="C480" s="109"/>
      <c r="D480" s="109"/>
      <c r="E480" s="131"/>
      <c r="F480" s="3"/>
      <c r="G480" s="3"/>
      <c r="H480" s="109"/>
      <c r="I480" s="3"/>
      <c r="J480" s="109"/>
      <c r="K480" s="110"/>
      <c r="L480" s="3"/>
      <c r="M480" s="3"/>
      <c r="N480" s="3"/>
      <c r="O480" s="3"/>
      <c r="P480" s="3"/>
      <c r="Q480" s="3"/>
      <c r="R480" s="3"/>
      <c r="S480" s="3"/>
      <c r="T480" s="3"/>
      <c r="U480" s="3"/>
      <c r="V480" s="3"/>
      <c r="W480" s="3"/>
      <c r="X480" s="3"/>
      <c r="Y480" s="3"/>
      <c r="Z480" s="3"/>
    </row>
    <row r="481" ht="12.75" customHeight="1">
      <c r="A481" s="3"/>
      <c r="B481" s="166"/>
      <c r="C481" s="109"/>
      <c r="D481" s="109"/>
      <c r="E481" s="131"/>
      <c r="F481" s="3"/>
      <c r="G481" s="3"/>
      <c r="H481" s="109"/>
      <c r="I481" s="3"/>
      <c r="J481" s="109"/>
      <c r="K481" s="110"/>
      <c r="L481" s="3"/>
      <c r="M481" s="3"/>
      <c r="N481" s="3"/>
      <c r="O481" s="3"/>
      <c r="P481" s="3"/>
      <c r="Q481" s="3"/>
      <c r="R481" s="3"/>
      <c r="S481" s="3"/>
      <c r="T481" s="3"/>
      <c r="U481" s="3"/>
      <c r="V481" s="3"/>
      <c r="W481" s="3"/>
      <c r="X481" s="3"/>
      <c r="Y481" s="3"/>
      <c r="Z481" s="3"/>
    </row>
    <row r="482" ht="12.75" customHeight="1">
      <c r="A482" s="3"/>
      <c r="B482" s="166"/>
      <c r="C482" s="109"/>
      <c r="D482" s="109"/>
      <c r="E482" s="131"/>
      <c r="F482" s="3"/>
      <c r="G482" s="3"/>
      <c r="H482" s="109"/>
      <c r="I482" s="3"/>
      <c r="J482" s="109"/>
      <c r="K482" s="110"/>
      <c r="L482" s="3"/>
      <c r="M482" s="3"/>
      <c r="N482" s="3"/>
      <c r="O482" s="3"/>
      <c r="P482" s="3"/>
      <c r="Q482" s="3"/>
      <c r="R482" s="3"/>
      <c r="S482" s="3"/>
      <c r="T482" s="3"/>
      <c r="U482" s="3"/>
      <c r="V482" s="3"/>
      <c r="W482" s="3"/>
      <c r="X482" s="3"/>
      <c r="Y482" s="3"/>
      <c r="Z482" s="3"/>
    </row>
    <row r="483" ht="12.75" customHeight="1">
      <c r="A483" s="3"/>
      <c r="B483" s="166"/>
      <c r="C483" s="109"/>
      <c r="D483" s="109"/>
      <c r="E483" s="131"/>
      <c r="F483" s="3"/>
      <c r="G483" s="3"/>
      <c r="H483" s="109"/>
      <c r="I483" s="3"/>
      <c r="J483" s="109"/>
      <c r="K483" s="110"/>
      <c r="L483" s="3"/>
      <c r="M483" s="3"/>
      <c r="N483" s="3"/>
      <c r="O483" s="3"/>
      <c r="P483" s="3"/>
      <c r="Q483" s="3"/>
      <c r="R483" s="3"/>
      <c r="S483" s="3"/>
      <c r="T483" s="3"/>
      <c r="U483" s="3"/>
      <c r="V483" s="3"/>
      <c r="W483" s="3"/>
      <c r="X483" s="3"/>
      <c r="Y483" s="3"/>
      <c r="Z483" s="3"/>
    </row>
    <row r="484" ht="12.75" customHeight="1">
      <c r="A484" s="3"/>
      <c r="B484" s="166"/>
      <c r="C484" s="109"/>
      <c r="D484" s="109"/>
      <c r="E484" s="131"/>
      <c r="F484" s="3"/>
      <c r="G484" s="3"/>
      <c r="H484" s="109"/>
      <c r="I484" s="3"/>
      <c r="J484" s="109"/>
      <c r="K484" s="110"/>
      <c r="L484" s="3"/>
      <c r="M484" s="3"/>
      <c r="N484" s="3"/>
      <c r="O484" s="3"/>
      <c r="P484" s="3"/>
      <c r="Q484" s="3"/>
      <c r="R484" s="3"/>
      <c r="S484" s="3"/>
      <c r="T484" s="3"/>
      <c r="U484" s="3"/>
      <c r="V484" s="3"/>
      <c r="W484" s="3"/>
      <c r="X484" s="3"/>
      <c r="Y484" s="3"/>
      <c r="Z484" s="3"/>
    </row>
    <row r="485" ht="12.75" customHeight="1">
      <c r="A485" s="3"/>
      <c r="B485" s="166"/>
      <c r="C485" s="109"/>
      <c r="D485" s="109"/>
      <c r="E485" s="131"/>
      <c r="F485" s="3"/>
      <c r="G485" s="3"/>
      <c r="H485" s="109"/>
      <c r="I485" s="3"/>
      <c r="J485" s="109"/>
      <c r="K485" s="110"/>
      <c r="L485" s="3"/>
      <c r="M485" s="3"/>
      <c r="N485" s="3"/>
      <c r="O485" s="3"/>
      <c r="P485" s="3"/>
      <c r="Q485" s="3"/>
      <c r="R485" s="3"/>
      <c r="S485" s="3"/>
      <c r="T485" s="3"/>
      <c r="U485" s="3"/>
      <c r="V485" s="3"/>
      <c r="W485" s="3"/>
      <c r="X485" s="3"/>
      <c r="Y485" s="3"/>
      <c r="Z485" s="3"/>
    </row>
    <row r="486" ht="12.75" customHeight="1">
      <c r="A486" s="3"/>
      <c r="B486" s="166"/>
      <c r="C486" s="109"/>
      <c r="D486" s="109"/>
      <c r="E486" s="131"/>
      <c r="F486" s="3"/>
      <c r="G486" s="3"/>
      <c r="H486" s="109"/>
      <c r="I486" s="3"/>
      <c r="J486" s="109"/>
      <c r="K486" s="110"/>
      <c r="L486" s="3"/>
      <c r="M486" s="3"/>
      <c r="N486" s="3"/>
      <c r="O486" s="3"/>
      <c r="P486" s="3"/>
      <c r="Q486" s="3"/>
      <c r="R486" s="3"/>
      <c r="S486" s="3"/>
      <c r="T486" s="3"/>
      <c r="U486" s="3"/>
      <c r="V486" s="3"/>
      <c r="W486" s="3"/>
      <c r="X486" s="3"/>
      <c r="Y486" s="3"/>
      <c r="Z486" s="3"/>
    </row>
    <row r="487" ht="12.75" customHeight="1">
      <c r="A487" s="3"/>
      <c r="B487" s="166"/>
      <c r="C487" s="109"/>
      <c r="D487" s="109"/>
      <c r="E487" s="131"/>
      <c r="F487" s="3"/>
      <c r="G487" s="3"/>
      <c r="H487" s="109"/>
      <c r="I487" s="3"/>
      <c r="J487" s="109"/>
      <c r="K487" s="110"/>
      <c r="L487" s="3"/>
      <c r="M487" s="3"/>
      <c r="N487" s="3"/>
      <c r="O487" s="3"/>
      <c r="P487" s="3"/>
      <c r="Q487" s="3"/>
      <c r="R487" s="3"/>
      <c r="S487" s="3"/>
      <c r="T487" s="3"/>
      <c r="U487" s="3"/>
      <c r="V487" s="3"/>
      <c r="W487" s="3"/>
      <c r="X487" s="3"/>
      <c r="Y487" s="3"/>
      <c r="Z487" s="3"/>
    </row>
    <row r="488" ht="12.75" customHeight="1">
      <c r="A488" s="3"/>
      <c r="B488" s="166"/>
      <c r="C488" s="109"/>
      <c r="D488" s="109"/>
      <c r="E488" s="131"/>
      <c r="F488" s="3"/>
      <c r="G488" s="3"/>
      <c r="H488" s="109"/>
      <c r="I488" s="3"/>
      <c r="J488" s="109"/>
      <c r="K488" s="110"/>
      <c r="L488" s="3"/>
      <c r="M488" s="3"/>
      <c r="N488" s="3"/>
      <c r="O488" s="3"/>
      <c r="P488" s="3"/>
      <c r="Q488" s="3"/>
      <c r="R488" s="3"/>
      <c r="S488" s="3"/>
      <c r="T488" s="3"/>
      <c r="U488" s="3"/>
      <c r="V488" s="3"/>
      <c r="W488" s="3"/>
      <c r="X488" s="3"/>
      <c r="Y488" s="3"/>
      <c r="Z488" s="3"/>
    </row>
    <row r="489" ht="12.75" customHeight="1">
      <c r="A489" s="3"/>
      <c r="B489" s="166"/>
      <c r="C489" s="109"/>
      <c r="D489" s="109"/>
      <c r="E489" s="131"/>
      <c r="F489" s="3"/>
      <c r="G489" s="3"/>
      <c r="H489" s="109"/>
      <c r="I489" s="3"/>
      <c r="J489" s="109"/>
      <c r="K489" s="110"/>
      <c r="L489" s="3"/>
      <c r="M489" s="3"/>
      <c r="N489" s="3"/>
      <c r="O489" s="3"/>
      <c r="P489" s="3"/>
      <c r="Q489" s="3"/>
      <c r="R489" s="3"/>
      <c r="S489" s="3"/>
      <c r="T489" s="3"/>
      <c r="U489" s="3"/>
      <c r="V489" s="3"/>
      <c r="W489" s="3"/>
      <c r="X489" s="3"/>
      <c r="Y489" s="3"/>
      <c r="Z489" s="3"/>
    </row>
    <row r="490" ht="12.75" customHeight="1">
      <c r="A490" s="3"/>
      <c r="B490" s="166"/>
      <c r="C490" s="109"/>
      <c r="D490" s="109"/>
      <c r="E490" s="131"/>
      <c r="F490" s="3"/>
      <c r="G490" s="3"/>
      <c r="H490" s="109"/>
      <c r="I490" s="3"/>
      <c r="J490" s="109"/>
      <c r="K490" s="110"/>
      <c r="L490" s="3"/>
      <c r="M490" s="3"/>
      <c r="N490" s="3"/>
      <c r="O490" s="3"/>
      <c r="P490" s="3"/>
      <c r="Q490" s="3"/>
      <c r="R490" s="3"/>
      <c r="S490" s="3"/>
      <c r="T490" s="3"/>
      <c r="U490" s="3"/>
      <c r="V490" s="3"/>
      <c r="W490" s="3"/>
      <c r="X490" s="3"/>
      <c r="Y490" s="3"/>
      <c r="Z490" s="3"/>
    </row>
    <row r="491" ht="12.75" customHeight="1">
      <c r="A491" s="3"/>
      <c r="B491" s="166"/>
      <c r="C491" s="109"/>
      <c r="D491" s="109"/>
      <c r="E491" s="131"/>
      <c r="F491" s="3"/>
      <c r="G491" s="3"/>
      <c r="H491" s="109"/>
      <c r="I491" s="3"/>
      <c r="J491" s="109"/>
      <c r="K491" s="110"/>
      <c r="L491" s="3"/>
      <c r="M491" s="3"/>
      <c r="N491" s="3"/>
      <c r="O491" s="3"/>
      <c r="P491" s="3"/>
      <c r="Q491" s="3"/>
      <c r="R491" s="3"/>
      <c r="S491" s="3"/>
      <c r="T491" s="3"/>
      <c r="U491" s="3"/>
      <c r="V491" s="3"/>
      <c r="W491" s="3"/>
      <c r="X491" s="3"/>
      <c r="Y491" s="3"/>
      <c r="Z491" s="3"/>
    </row>
    <row r="492" ht="12.75" customHeight="1">
      <c r="A492" s="3"/>
      <c r="B492" s="166"/>
      <c r="C492" s="109"/>
      <c r="D492" s="109"/>
      <c r="E492" s="131"/>
      <c r="F492" s="3"/>
      <c r="G492" s="3"/>
      <c r="H492" s="109"/>
      <c r="I492" s="3"/>
      <c r="J492" s="109"/>
      <c r="K492" s="110"/>
      <c r="L492" s="3"/>
      <c r="M492" s="3"/>
      <c r="N492" s="3"/>
      <c r="O492" s="3"/>
      <c r="P492" s="3"/>
      <c r="Q492" s="3"/>
      <c r="R492" s="3"/>
      <c r="S492" s="3"/>
      <c r="T492" s="3"/>
      <c r="U492" s="3"/>
      <c r="V492" s="3"/>
      <c r="W492" s="3"/>
      <c r="X492" s="3"/>
      <c r="Y492" s="3"/>
      <c r="Z492" s="3"/>
    </row>
    <row r="493" ht="12.75" customHeight="1">
      <c r="A493" s="3"/>
      <c r="B493" s="166"/>
      <c r="C493" s="109"/>
      <c r="D493" s="109"/>
      <c r="E493" s="131"/>
      <c r="F493" s="3"/>
      <c r="G493" s="3"/>
      <c r="H493" s="109"/>
      <c r="I493" s="3"/>
      <c r="J493" s="109"/>
      <c r="K493" s="110"/>
      <c r="L493" s="3"/>
      <c r="M493" s="3"/>
      <c r="N493" s="3"/>
      <c r="O493" s="3"/>
      <c r="P493" s="3"/>
      <c r="Q493" s="3"/>
      <c r="R493" s="3"/>
      <c r="S493" s="3"/>
      <c r="T493" s="3"/>
      <c r="U493" s="3"/>
      <c r="V493" s="3"/>
      <c r="W493" s="3"/>
      <c r="X493" s="3"/>
      <c r="Y493" s="3"/>
      <c r="Z493" s="3"/>
    </row>
    <row r="494" ht="12.75" customHeight="1">
      <c r="A494" s="3"/>
      <c r="B494" s="166"/>
      <c r="C494" s="109"/>
      <c r="D494" s="109"/>
      <c r="E494" s="131"/>
      <c r="F494" s="3"/>
      <c r="G494" s="3"/>
      <c r="H494" s="109"/>
      <c r="I494" s="3"/>
      <c r="J494" s="109"/>
      <c r="K494" s="110"/>
      <c r="L494" s="3"/>
      <c r="M494" s="3"/>
      <c r="N494" s="3"/>
      <c r="O494" s="3"/>
      <c r="P494" s="3"/>
      <c r="Q494" s="3"/>
      <c r="R494" s="3"/>
      <c r="S494" s="3"/>
      <c r="T494" s="3"/>
      <c r="U494" s="3"/>
      <c r="V494" s="3"/>
      <c r="W494" s="3"/>
      <c r="X494" s="3"/>
      <c r="Y494" s="3"/>
      <c r="Z494" s="3"/>
    </row>
    <row r="495" ht="12.75" customHeight="1">
      <c r="A495" s="3"/>
      <c r="B495" s="166"/>
      <c r="C495" s="109"/>
      <c r="D495" s="109"/>
      <c r="E495" s="131"/>
      <c r="F495" s="3"/>
      <c r="G495" s="3"/>
      <c r="H495" s="109"/>
      <c r="I495" s="3"/>
      <c r="J495" s="109"/>
      <c r="K495" s="110"/>
      <c r="L495" s="3"/>
      <c r="M495" s="3"/>
      <c r="N495" s="3"/>
      <c r="O495" s="3"/>
      <c r="P495" s="3"/>
      <c r="Q495" s="3"/>
      <c r="R495" s="3"/>
      <c r="S495" s="3"/>
      <c r="T495" s="3"/>
      <c r="U495" s="3"/>
      <c r="V495" s="3"/>
      <c r="W495" s="3"/>
      <c r="X495" s="3"/>
      <c r="Y495" s="3"/>
      <c r="Z495" s="3"/>
    </row>
    <row r="496" ht="12.75" customHeight="1">
      <c r="A496" s="3"/>
      <c r="B496" s="166"/>
      <c r="C496" s="109"/>
      <c r="D496" s="109"/>
      <c r="E496" s="131"/>
      <c r="F496" s="3"/>
      <c r="G496" s="3"/>
      <c r="H496" s="109"/>
      <c r="I496" s="3"/>
      <c r="J496" s="109"/>
      <c r="K496" s="110"/>
      <c r="L496" s="3"/>
      <c r="M496" s="3"/>
      <c r="N496" s="3"/>
      <c r="O496" s="3"/>
      <c r="P496" s="3"/>
      <c r="Q496" s="3"/>
      <c r="R496" s="3"/>
      <c r="S496" s="3"/>
      <c r="T496" s="3"/>
      <c r="U496" s="3"/>
      <c r="V496" s="3"/>
      <c r="W496" s="3"/>
      <c r="X496" s="3"/>
      <c r="Y496" s="3"/>
      <c r="Z496" s="3"/>
    </row>
    <row r="497" ht="12.75" customHeight="1">
      <c r="A497" s="3"/>
      <c r="B497" s="166"/>
      <c r="C497" s="109"/>
      <c r="D497" s="109"/>
      <c r="E497" s="131"/>
      <c r="F497" s="3"/>
      <c r="G497" s="3"/>
      <c r="H497" s="109"/>
      <c r="I497" s="3"/>
      <c r="J497" s="109"/>
      <c r="K497" s="110"/>
      <c r="L497" s="3"/>
      <c r="M497" s="3"/>
      <c r="N497" s="3"/>
      <c r="O497" s="3"/>
      <c r="P497" s="3"/>
      <c r="Q497" s="3"/>
      <c r="R497" s="3"/>
      <c r="S497" s="3"/>
      <c r="T497" s="3"/>
      <c r="U497" s="3"/>
      <c r="V497" s="3"/>
      <c r="W497" s="3"/>
      <c r="X497" s="3"/>
      <c r="Y497" s="3"/>
      <c r="Z497" s="3"/>
    </row>
    <row r="498" ht="12.75" customHeight="1">
      <c r="A498" s="3"/>
      <c r="B498" s="166"/>
      <c r="C498" s="109"/>
      <c r="D498" s="109"/>
      <c r="E498" s="131"/>
      <c r="F498" s="3"/>
      <c r="G498" s="3"/>
      <c r="H498" s="109"/>
      <c r="I498" s="3"/>
      <c r="J498" s="109"/>
      <c r="K498" s="110"/>
      <c r="L498" s="3"/>
      <c r="M498" s="3"/>
      <c r="N498" s="3"/>
      <c r="O498" s="3"/>
      <c r="P498" s="3"/>
      <c r="Q498" s="3"/>
      <c r="R498" s="3"/>
      <c r="S498" s="3"/>
      <c r="T498" s="3"/>
      <c r="U498" s="3"/>
      <c r="V498" s="3"/>
      <c r="W498" s="3"/>
      <c r="X498" s="3"/>
      <c r="Y498" s="3"/>
      <c r="Z498" s="3"/>
    </row>
    <row r="499" ht="12.75" customHeight="1">
      <c r="A499" s="3"/>
      <c r="B499" s="166"/>
      <c r="C499" s="109"/>
      <c r="D499" s="109"/>
      <c r="E499" s="131"/>
      <c r="F499" s="3"/>
      <c r="G499" s="3"/>
      <c r="H499" s="109"/>
      <c r="I499" s="3"/>
      <c r="J499" s="109"/>
      <c r="K499" s="110"/>
      <c r="L499" s="3"/>
      <c r="M499" s="3"/>
      <c r="N499" s="3"/>
      <c r="O499" s="3"/>
      <c r="P499" s="3"/>
      <c r="Q499" s="3"/>
      <c r="R499" s="3"/>
      <c r="S499" s="3"/>
      <c r="T499" s="3"/>
      <c r="U499" s="3"/>
      <c r="V499" s="3"/>
      <c r="W499" s="3"/>
      <c r="X499" s="3"/>
      <c r="Y499" s="3"/>
      <c r="Z499" s="3"/>
    </row>
    <row r="500" ht="12.75" customHeight="1">
      <c r="A500" s="3"/>
      <c r="B500" s="166"/>
      <c r="C500" s="109"/>
      <c r="D500" s="109"/>
      <c r="E500" s="131"/>
      <c r="F500" s="3"/>
      <c r="G500" s="3"/>
      <c r="H500" s="109"/>
      <c r="I500" s="3"/>
      <c r="J500" s="109"/>
      <c r="K500" s="110"/>
      <c r="L500" s="3"/>
      <c r="M500" s="3"/>
      <c r="N500" s="3"/>
      <c r="O500" s="3"/>
      <c r="P500" s="3"/>
      <c r="Q500" s="3"/>
      <c r="R500" s="3"/>
      <c r="S500" s="3"/>
      <c r="T500" s="3"/>
      <c r="U500" s="3"/>
      <c r="V500" s="3"/>
      <c r="W500" s="3"/>
      <c r="X500" s="3"/>
      <c r="Y500" s="3"/>
      <c r="Z500" s="3"/>
    </row>
    <row r="501" ht="12.75" customHeight="1">
      <c r="A501" s="3"/>
      <c r="B501" s="166"/>
      <c r="C501" s="109"/>
      <c r="D501" s="109"/>
      <c r="E501" s="131"/>
      <c r="F501" s="3"/>
      <c r="G501" s="3"/>
      <c r="H501" s="109"/>
      <c r="I501" s="3"/>
      <c r="J501" s="109"/>
      <c r="K501" s="110"/>
      <c r="L501" s="3"/>
      <c r="M501" s="3"/>
      <c r="N501" s="3"/>
      <c r="O501" s="3"/>
      <c r="P501" s="3"/>
      <c r="Q501" s="3"/>
      <c r="R501" s="3"/>
      <c r="S501" s="3"/>
      <c r="T501" s="3"/>
      <c r="U501" s="3"/>
      <c r="V501" s="3"/>
      <c r="W501" s="3"/>
      <c r="X501" s="3"/>
      <c r="Y501" s="3"/>
      <c r="Z501" s="3"/>
    </row>
    <row r="502" ht="12.75" customHeight="1">
      <c r="A502" s="3"/>
      <c r="B502" s="166"/>
      <c r="C502" s="109"/>
      <c r="D502" s="109"/>
      <c r="E502" s="131"/>
      <c r="F502" s="3"/>
      <c r="G502" s="3"/>
      <c r="H502" s="109"/>
      <c r="I502" s="3"/>
      <c r="J502" s="109"/>
      <c r="K502" s="110"/>
      <c r="L502" s="3"/>
      <c r="M502" s="3"/>
      <c r="N502" s="3"/>
      <c r="O502" s="3"/>
      <c r="P502" s="3"/>
      <c r="Q502" s="3"/>
      <c r="R502" s="3"/>
      <c r="S502" s="3"/>
      <c r="T502" s="3"/>
      <c r="U502" s="3"/>
      <c r="V502" s="3"/>
      <c r="W502" s="3"/>
      <c r="X502" s="3"/>
      <c r="Y502" s="3"/>
      <c r="Z502" s="3"/>
    </row>
    <row r="503" ht="12.75" customHeight="1">
      <c r="A503" s="3"/>
      <c r="B503" s="166"/>
      <c r="C503" s="109"/>
      <c r="D503" s="109"/>
      <c r="E503" s="131"/>
      <c r="F503" s="3"/>
      <c r="G503" s="3"/>
      <c r="H503" s="109"/>
      <c r="I503" s="3"/>
      <c r="J503" s="109"/>
      <c r="K503" s="110"/>
      <c r="L503" s="3"/>
      <c r="M503" s="3"/>
      <c r="N503" s="3"/>
      <c r="O503" s="3"/>
      <c r="P503" s="3"/>
      <c r="Q503" s="3"/>
      <c r="R503" s="3"/>
      <c r="S503" s="3"/>
      <c r="T503" s="3"/>
      <c r="U503" s="3"/>
      <c r="V503" s="3"/>
      <c r="W503" s="3"/>
      <c r="X503" s="3"/>
      <c r="Y503" s="3"/>
      <c r="Z503" s="3"/>
    </row>
    <row r="504" ht="12.75" customHeight="1">
      <c r="A504" s="3"/>
      <c r="B504" s="166"/>
      <c r="C504" s="109"/>
      <c r="D504" s="109"/>
      <c r="E504" s="131"/>
      <c r="F504" s="3"/>
      <c r="G504" s="3"/>
      <c r="H504" s="109"/>
      <c r="I504" s="3"/>
      <c r="J504" s="109"/>
      <c r="K504" s="110"/>
      <c r="L504" s="3"/>
      <c r="M504" s="3"/>
      <c r="N504" s="3"/>
      <c r="O504" s="3"/>
      <c r="P504" s="3"/>
      <c r="Q504" s="3"/>
      <c r="R504" s="3"/>
      <c r="S504" s="3"/>
      <c r="T504" s="3"/>
      <c r="U504" s="3"/>
      <c r="V504" s="3"/>
      <c r="W504" s="3"/>
      <c r="X504" s="3"/>
      <c r="Y504" s="3"/>
      <c r="Z504" s="3"/>
    </row>
    <row r="505" ht="12.75" customHeight="1">
      <c r="A505" s="3"/>
      <c r="B505" s="166"/>
      <c r="C505" s="109"/>
      <c r="D505" s="109"/>
      <c r="E505" s="131"/>
      <c r="F505" s="3"/>
      <c r="G505" s="3"/>
      <c r="H505" s="109"/>
      <c r="I505" s="3"/>
      <c r="J505" s="109"/>
      <c r="K505" s="110"/>
      <c r="L505" s="3"/>
      <c r="M505" s="3"/>
      <c r="N505" s="3"/>
      <c r="O505" s="3"/>
      <c r="P505" s="3"/>
      <c r="Q505" s="3"/>
      <c r="R505" s="3"/>
      <c r="S505" s="3"/>
      <c r="T505" s="3"/>
      <c r="U505" s="3"/>
      <c r="V505" s="3"/>
      <c r="W505" s="3"/>
      <c r="X505" s="3"/>
      <c r="Y505" s="3"/>
      <c r="Z505" s="3"/>
    </row>
    <row r="506" ht="12.75" customHeight="1">
      <c r="A506" s="3"/>
      <c r="B506" s="166"/>
      <c r="C506" s="109"/>
      <c r="D506" s="109"/>
      <c r="E506" s="131"/>
      <c r="F506" s="3"/>
      <c r="G506" s="3"/>
      <c r="H506" s="109"/>
      <c r="I506" s="3"/>
      <c r="J506" s="109"/>
      <c r="K506" s="110"/>
      <c r="L506" s="3"/>
      <c r="M506" s="3"/>
      <c r="N506" s="3"/>
      <c r="O506" s="3"/>
      <c r="P506" s="3"/>
      <c r="Q506" s="3"/>
      <c r="R506" s="3"/>
      <c r="S506" s="3"/>
      <c r="T506" s="3"/>
      <c r="U506" s="3"/>
      <c r="V506" s="3"/>
      <c r="W506" s="3"/>
      <c r="X506" s="3"/>
      <c r="Y506" s="3"/>
      <c r="Z506" s="3"/>
    </row>
    <row r="507" ht="12.75" customHeight="1">
      <c r="A507" s="3"/>
      <c r="B507" s="166"/>
      <c r="C507" s="109"/>
      <c r="D507" s="109"/>
      <c r="E507" s="131"/>
      <c r="F507" s="3"/>
      <c r="G507" s="3"/>
      <c r="H507" s="109"/>
      <c r="I507" s="3"/>
      <c r="J507" s="109"/>
      <c r="K507" s="110"/>
      <c r="L507" s="3"/>
      <c r="M507" s="3"/>
      <c r="N507" s="3"/>
      <c r="O507" s="3"/>
      <c r="P507" s="3"/>
      <c r="Q507" s="3"/>
      <c r="R507" s="3"/>
      <c r="S507" s="3"/>
      <c r="T507" s="3"/>
      <c r="U507" s="3"/>
      <c r="V507" s="3"/>
      <c r="W507" s="3"/>
      <c r="X507" s="3"/>
      <c r="Y507" s="3"/>
      <c r="Z507" s="3"/>
    </row>
    <row r="508" ht="12.75" customHeight="1">
      <c r="A508" s="3"/>
      <c r="B508" s="166"/>
      <c r="C508" s="109"/>
      <c r="D508" s="109"/>
      <c r="E508" s="131"/>
      <c r="F508" s="3"/>
      <c r="G508" s="3"/>
      <c r="H508" s="109"/>
      <c r="I508" s="3"/>
      <c r="J508" s="109"/>
      <c r="K508" s="110"/>
      <c r="L508" s="3"/>
      <c r="M508" s="3"/>
      <c r="N508" s="3"/>
      <c r="O508" s="3"/>
      <c r="P508" s="3"/>
      <c r="Q508" s="3"/>
      <c r="R508" s="3"/>
      <c r="S508" s="3"/>
      <c r="T508" s="3"/>
      <c r="U508" s="3"/>
      <c r="V508" s="3"/>
      <c r="W508" s="3"/>
      <c r="X508" s="3"/>
      <c r="Y508" s="3"/>
      <c r="Z508" s="3"/>
    </row>
    <row r="509" ht="12.75" customHeight="1">
      <c r="A509" s="3"/>
      <c r="B509" s="166"/>
      <c r="C509" s="109"/>
      <c r="D509" s="109"/>
      <c r="E509" s="131"/>
      <c r="F509" s="3"/>
      <c r="G509" s="3"/>
      <c r="H509" s="109"/>
      <c r="I509" s="3"/>
      <c r="J509" s="109"/>
      <c r="K509" s="110"/>
      <c r="L509" s="3"/>
      <c r="M509" s="3"/>
      <c r="N509" s="3"/>
      <c r="O509" s="3"/>
      <c r="P509" s="3"/>
      <c r="Q509" s="3"/>
      <c r="R509" s="3"/>
      <c r="S509" s="3"/>
      <c r="T509" s="3"/>
      <c r="U509" s="3"/>
      <c r="V509" s="3"/>
      <c r="W509" s="3"/>
      <c r="X509" s="3"/>
      <c r="Y509" s="3"/>
      <c r="Z509" s="3"/>
    </row>
    <row r="510" ht="12.75" customHeight="1">
      <c r="A510" s="3"/>
      <c r="B510" s="166"/>
      <c r="C510" s="109"/>
      <c r="D510" s="109"/>
      <c r="E510" s="131"/>
      <c r="F510" s="3"/>
      <c r="G510" s="3"/>
      <c r="H510" s="109"/>
      <c r="I510" s="3"/>
      <c r="J510" s="109"/>
      <c r="K510" s="110"/>
      <c r="L510" s="3"/>
      <c r="M510" s="3"/>
      <c r="N510" s="3"/>
      <c r="O510" s="3"/>
      <c r="P510" s="3"/>
      <c r="Q510" s="3"/>
      <c r="R510" s="3"/>
      <c r="S510" s="3"/>
      <c r="T510" s="3"/>
      <c r="U510" s="3"/>
      <c r="V510" s="3"/>
      <c r="W510" s="3"/>
      <c r="X510" s="3"/>
      <c r="Y510" s="3"/>
      <c r="Z510" s="3"/>
    </row>
    <row r="511" ht="12.75" customHeight="1">
      <c r="A511" s="3"/>
      <c r="B511" s="166"/>
      <c r="C511" s="109"/>
      <c r="D511" s="109"/>
      <c r="E511" s="131"/>
      <c r="F511" s="3"/>
      <c r="G511" s="3"/>
      <c r="H511" s="109"/>
      <c r="I511" s="3"/>
      <c r="J511" s="109"/>
      <c r="K511" s="110"/>
      <c r="L511" s="3"/>
      <c r="M511" s="3"/>
      <c r="N511" s="3"/>
      <c r="O511" s="3"/>
      <c r="P511" s="3"/>
      <c r="Q511" s="3"/>
      <c r="R511" s="3"/>
      <c r="S511" s="3"/>
      <c r="T511" s="3"/>
      <c r="U511" s="3"/>
      <c r="V511" s="3"/>
      <c r="W511" s="3"/>
      <c r="X511" s="3"/>
      <c r="Y511" s="3"/>
      <c r="Z511" s="3"/>
    </row>
    <row r="512" ht="12.75" customHeight="1">
      <c r="A512" s="3"/>
      <c r="B512" s="166"/>
      <c r="C512" s="109"/>
      <c r="D512" s="109"/>
      <c r="E512" s="131"/>
      <c r="F512" s="3"/>
      <c r="G512" s="3"/>
      <c r="H512" s="109"/>
      <c r="I512" s="3"/>
      <c r="J512" s="109"/>
      <c r="K512" s="110"/>
      <c r="L512" s="3"/>
      <c r="M512" s="3"/>
      <c r="N512" s="3"/>
      <c r="O512" s="3"/>
      <c r="P512" s="3"/>
      <c r="Q512" s="3"/>
      <c r="R512" s="3"/>
      <c r="S512" s="3"/>
      <c r="T512" s="3"/>
      <c r="U512" s="3"/>
      <c r="V512" s="3"/>
      <c r="W512" s="3"/>
      <c r="X512" s="3"/>
      <c r="Y512" s="3"/>
      <c r="Z512" s="3"/>
    </row>
    <row r="513" ht="12.75" customHeight="1">
      <c r="A513" s="3"/>
      <c r="B513" s="166"/>
      <c r="C513" s="109"/>
      <c r="D513" s="109"/>
      <c r="E513" s="131"/>
      <c r="F513" s="3"/>
      <c r="G513" s="3"/>
      <c r="H513" s="109"/>
      <c r="I513" s="3"/>
      <c r="J513" s="109"/>
      <c r="K513" s="110"/>
      <c r="L513" s="3"/>
      <c r="M513" s="3"/>
      <c r="N513" s="3"/>
      <c r="O513" s="3"/>
      <c r="P513" s="3"/>
      <c r="Q513" s="3"/>
      <c r="R513" s="3"/>
      <c r="S513" s="3"/>
      <c r="T513" s="3"/>
      <c r="U513" s="3"/>
      <c r="V513" s="3"/>
      <c r="W513" s="3"/>
      <c r="X513" s="3"/>
      <c r="Y513" s="3"/>
      <c r="Z513" s="3"/>
    </row>
    <row r="514" ht="12.75" customHeight="1">
      <c r="A514" s="3"/>
      <c r="B514" s="166"/>
      <c r="C514" s="109"/>
      <c r="D514" s="109"/>
      <c r="E514" s="131"/>
      <c r="F514" s="3"/>
      <c r="G514" s="3"/>
      <c r="H514" s="109"/>
      <c r="I514" s="3"/>
      <c r="J514" s="109"/>
      <c r="K514" s="110"/>
      <c r="L514" s="3"/>
      <c r="M514" s="3"/>
      <c r="N514" s="3"/>
      <c r="O514" s="3"/>
      <c r="P514" s="3"/>
      <c r="Q514" s="3"/>
      <c r="R514" s="3"/>
      <c r="S514" s="3"/>
      <c r="T514" s="3"/>
      <c r="U514" s="3"/>
      <c r="V514" s="3"/>
      <c r="W514" s="3"/>
      <c r="X514" s="3"/>
      <c r="Y514" s="3"/>
      <c r="Z514" s="3"/>
    </row>
    <row r="515" ht="12.75" customHeight="1">
      <c r="A515" s="3"/>
      <c r="B515" s="166"/>
      <c r="C515" s="109"/>
      <c r="D515" s="109"/>
      <c r="E515" s="131"/>
      <c r="F515" s="3"/>
      <c r="G515" s="3"/>
      <c r="H515" s="109"/>
      <c r="I515" s="3"/>
      <c r="J515" s="109"/>
      <c r="K515" s="110"/>
      <c r="L515" s="3"/>
      <c r="M515" s="3"/>
      <c r="N515" s="3"/>
      <c r="O515" s="3"/>
      <c r="P515" s="3"/>
      <c r="Q515" s="3"/>
      <c r="R515" s="3"/>
      <c r="S515" s="3"/>
      <c r="T515" s="3"/>
      <c r="U515" s="3"/>
      <c r="V515" s="3"/>
      <c r="W515" s="3"/>
      <c r="X515" s="3"/>
      <c r="Y515" s="3"/>
      <c r="Z515" s="3"/>
    </row>
    <row r="516" ht="12.75" customHeight="1">
      <c r="A516" s="3"/>
      <c r="B516" s="166"/>
      <c r="C516" s="109"/>
      <c r="D516" s="109"/>
      <c r="E516" s="131"/>
      <c r="F516" s="3"/>
      <c r="G516" s="3"/>
      <c r="H516" s="109"/>
      <c r="I516" s="3"/>
      <c r="J516" s="109"/>
      <c r="K516" s="110"/>
      <c r="L516" s="3"/>
      <c r="M516" s="3"/>
      <c r="N516" s="3"/>
      <c r="O516" s="3"/>
      <c r="P516" s="3"/>
      <c r="Q516" s="3"/>
      <c r="R516" s="3"/>
      <c r="S516" s="3"/>
      <c r="T516" s="3"/>
      <c r="U516" s="3"/>
      <c r="V516" s="3"/>
      <c r="W516" s="3"/>
      <c r="X516" s="3"/>
      <c r="Y516" s="3"/>
      <c r="Z516" s="3"/>
    </row>
    <row r="517" ht="12.75" customHeight="1">
      <c r="A517" s="3"/>
      <c r="B517" s="166"/>
      <c r="C517" s="109"/>
      <c r="D517" s="109"/>
      <c r="E517" s="131"/>
      <c r="F517" s="3"/>
      <c r="G517" s="3"/>
      <c r="H517" s="109"/>
      <c r="I517" s="3"/>
      <c r="J517" s="109"/>
      <c r="K517" s="110"/>
      <c r="L517" s="3"/>
      <c r="M517" s="3"/>
      <c r="N517" s="3"/>
      <c r="O517" s="3"/>
      <c r="P517" s="3"/>
      <c r="Q517" s="3"/>
      <c r="R517" s="3"/>
      <c r="S517" s="3"/>
      <c r="T517" s="3"/>
      <c r="U517" s="3"/>
      <c r="V517" s="3"/>
      <c r="W517" s="3"/>
      <c r="X517" s="3"/>
      <c r="Y517" s="3"/>
      <c r="Z517" s="3"/>
    </row>
    <row r="518" ht="12.75" customHeight="1">
      <c r="A518" s="3"/>
      <c r="B518" s="166"/>
      <c r="C518" s="109"/>
      <c r="D518" s="109"/>
      <c r="E518" s="131"/>
      <c r="F518" s="3"/>
      <c r="G518" s="3"/>
      <c r="H518" s="109"/>
      <c r="I518" s="3"/>
      <c r="J518" s="109"/>
      <c r="K518" s="110"/>
      <c r="L518" s="3"/>
      <c r="M518" s="3"/>
      <c r="N518" s="3"/>
      <c r="O518" s="3"/>
      <c r="P518" s="3"/>
      <c r="Q518" s="3"/>
      <c r="R518" s="3"/>
      <c r="S518" s="3"/>
      <c r="T518" s="3"/>
      <c r="U518" s="3"/>
      <c r="V518" s="3"/>
      <c r="W518" s="3"/>
      <c r="X518" s="3"/>
      <c r="Y518" s="3"/>
      <c r="Z518" s="3"/>
    </row>
    <row r="519" ht="12.75" customHeight="1">
      <c r="A519" s="3"/>
      <c r="B519" s="166"/>
      <c r="C519" s="109"/>
      <c r="D519" s="109"/>
      <c r="E519" s="131"/>
      <c r="F519" s="3"/>
      <c r="G519" s="3"/>
      <c r="H519" s="109"/>
      <c r="I519" s="3"/>
      <c r="J519" s="109"/>
      <c r="K519" s="110"/>
      <c r="L519" s="3"/>
      <c r="M519" s="3"/>
      <c r="N519" s="3"/>
      <c r="O519" s="3"/>
      <c r="P519" s="3"/>
      <c r="Q519" s="3"/>
      <c r="R519" s="3"/>
      <c r="S519" s="3"/>
      <c r="T519" s="3"/>
      <c r="U519" s="3"/>
      <c r="V519" s="3"/>
      <c r="W519" s="3"/>
      <c r="X519" s="3"/>
      <c r="Y519" s="3"/>
      <c r="Z519" s="3"/>
    </row>
    <row r="520" ht="12.75" customHeight="1">
      <c r="A520" s="3"/>
      <c r="B520" s="166"/>
      <c r="C520" s="109"/>
      <c r="D520" s="109"/>
      <c r="E520" s="131"/>
      <c r="F520" s="3"/>
      <c r="G520" s="3"/>
      <c r="H520" s="109"/>
      <c r="I520" s="3"/>
      <c r="J520" s="109"/>
      <c r="K520" s="110"/>
      <c r="L520" s="3"/>
      <c r="M520" s="3"/>
      <c r="N520" s="3"/>
      <c r="O520" s="3"/>
      <c r="P520" s="3"/>
      <c r="Q520" s="3"/>
      <c r="R520" s="3"/>
      <c r="S520" s="3"/>
      <c r="T520" s="3"/>
      <c r="U520" s="3"/>
      <c r="V520" s="3"/>
      <c r="W520" s="3"/>
      <c r="X520" s="3"/>
      <c r="Y520" s="3"/>
      <c r="Z520" s="3"/>
    </row>
    <row r="521" ht="12.75" customHeight="1">
      <c r="A521" s="3"/>
      <c r="B521" s="166"/>
      <c r="C521" s="109"/>
      <c r="D521" s="109"/>
      <c r="E521" s="131"/>
      <c r="F521" s="3"/>
      <c r="G521" s="3"/>
      <c r="H521" s="109"/>
      <c r="I521" s="3"/>
      <c r="J521" s="109"/>
      <c r="K521" s="110"/>
      <c r="L521" s="3"/>
      <c r="M521" s="3"/>
      <c r="N521" s="3"/>
      <c r="O521" s="3"/>
      <c r="P521" s="3"/>
      <c r="Q521" s="3"/>
      <c r="R521" s="3"/>
      <c r="S521" s="3"/>
      <c r="T521" s="3"/>
      <c r="U521" s="3"/>
      <c r="V521" s="3"/>
      <c r="W521" s="3"/>
      <c r="X521" s="3"/>
      <c r="Y521" s="3"/>
      <c r="Z521" s="3"/>
    </row>
    <row r="522" ht="12.75" customHeight="1">
      <c r="A522" s="3"/>
      <c r="B522" s="166"/>
      <c r="C522" s="109"/>
      <c r="D522" s="109"/>
      <c r="E522" s="131"/>
      <c r="F522" s="3"/>
      <c r="G522" s="3"/>
      <c r="H522" s="109"/>
      <c r="I522" s="3"/>
      <c r="J522" s="109"/>
      <c r="K522" s="110"/>
      <c r="L522" s="3"/>
      <c r="M522" s="3"/>
      <c r="N522" s="3"/>
      <c r="O522" s="3"/>
      <c r="P522" s="3"/>
      <c r="Q522" s="3"/>
      <c r="R522" s="3"/>
      <c r="S522" s="3"/>
      <c r="T522" s="3"/>
      <c r="U522" s="3"/>
      <c r="V522" s="3"/>
      <c r="W522" s="3"/>
      <c r="X522" s="3"/>
      <c r="Y522" s="3"/>
      <c r="Z522" s="3"/>
    </row>
    <row r="523" ht="12.75" customHeight="1">
      <c r="A523" s="3"/>
      <c r="B523" s="166"/>
      <c r="C523" s="109"/>
      <c r="D523" s="109"/>
      <c r="E523" s="131"/>
      <c r="F523" s="3"/>
      <c r="G523" s="3"/>
      <c r="H523" s="109"/>
      <c r="I523" s="3"/>
      <c r="J523" s="109"/>
      <c r="K523" s="110"/>
      <c r="L523" s="3"/>
      <c r="M523" s="3"/>
      <c r="N523" s="3"/>
      <c r="O523" s="3"/>
      <c r="P523" s="3"/>
      <c r="Q523" s="3"/>
      <c r="R523" s="3"/>
      <c r="S523" s="3"/>
      <c r="T523" s="3"/>
      <c r="U523" s="3"/>
      <c r="V523" s="3"/>
      <c r="W523" s="3"/>
      <c r="X523" s="3"/>
      <c r="Y523" s="3"/>
      <c r="Z523" s="3"/>
    </row>
    <row r="524" ht="12.75" customHeight="1">
      <c r="A524" s="3"/>
      <c r="B524" s="166"/>
      <c r="C524" s="109"/>
      <c r="D524" s="109"/>
      <c r="E524" s="131"/>
      <c r="F524" s="3"/>
      <c r="G524" s="3"/>
      <c r="H524" s="109"/>
      <c r="I524" s="3"/>
      <c r="J524" s="109"/>
      <c r="K524" s="110"/>
      <c r="L524" s="3"/>
      <c r="M524" s="3"/>
      <c r="N524" s="3"/>
      <c r="O524" s="3"/>
      <c r="P524" s="3"/>
      <c r="Q524" s="3"/>
      <c r="R524" s="3"/>
      <c r="S524" s="3"/>
      <c r="T524" s="3"/>
      <c r="U524" s="3"/>
      <c r="V524" s="3"/>
      <c r="W524" s="3"/>
      <c r="X524" s="3"/>
      <c r="Y524" s="3"/>
      <c r="Z524" s="3"/>
    </row>
    <row r="525" ht="12.75" customHeight="1">
      <c r="A525" s="3"/>
      <c r="B525" s="166"/>
      <c r="C525" s="109"/>
      <c r="D525" s="109"/>
      <c r="E525" s="131"/>
      <c r="F525" s="3"/>
      <c r="G525" s="3"/>
      <c r="H525" s="109"/>
      <c r="I525" s="3"/>
      <c r="J525" s="109"/>
      <c r="K525" s="110"/>
      <c r="L525" s="3"/>
      <c r="M525" s="3"/>
      <c r="N525" s="3"/>
      <c r="O525" s="3"/>
      <c r="P525" s="3"/>
      <c r="Q525" s="3"/>
      <c r="R525" s="3"/>
      <c r="S525" s="3"/>
      <c r="T525" s="3"/>
      <c r="U525" s="3"/>
      <c r="V525" s="3"/>
      <c r="W525" s="3"/>
      <c r="X525" s="3"/>
      <c r="Y525" s="3"/>
      <c r="Z525" s="3"/>
    </row>
    <row r="526" ht="12.75" customHeight="1">
      <c r="A526" s="3"/>
      <c r="B526" s="166"/>
      <c r="C526" s="109"/>
      <c r="D526" s="109"/>
      <c r="E526" s="131"/>
      <c r="F526" s="3"/>
      <c r="G526" s="3"/>
      <c r="H526" s="109"/>
      <c r="I526" s="3"/>
      <c r="J526" s="109"/>
      <c r="K526" s="110"/>
      <c r="L526" s="3"/>
      <c r="M526" s="3"/>
      <c r="N526" s="3"/>
      <c r="O526" s="3"/>
      <c r="P526" s="3"/>
      <c r="Q526" s="3"/>
      <c r="R526" s="3"/>
      <c r="S526" s="3"/>
      <c r="T526" s="3"/>
      <c r="U526" s="3"/>
      <c r="V526" s="3"/>
      <c r="W526" s="3"/>
      <c r="X526" s="3"/>
      <c r="Y526" s="3"/>
      <c r="Z526" s="3"/>
    </row>
    <row r="527" ht="12.75" customHeight="1">
      <c r="A527" s="3"/>
      <c r="B527" s="166"/>
      <c r="C527" s="109"/>
      <c r="D527" s="109"/>
      <c r="E527" s="131"/>
      <c r="F527" s="3"/>
      <c r="G527" s="3"/>
      <c r="H527" s="109"/>
      <c r="I527" s="3"/>
      <c r="J527" s="109"/>
      <c r="K527" s="110"/>
      <c r="L527" s="3"/>
      <c r="M527" s="3"/>
      <c r="N527" s="3"/>
      <c r="O527" s="3"/>
      <c r="P527" s="3"/>
      <c r="Q527" s="3"/>
      <c r="R527" s="3"/>
      <c r="S527" s="3"/>
      <c r="T527" s="3"/>
      <c r="U527" s="3"/>
      <c r="V527" s="3"/>
      <c r="W527" s="3"/>
      <c r="X527" s="3"/>
      <c r="Y527" s="3"/>
      <c r="Z527" s="3"/>
    </row>
    <row r="528" ht="12.75" customHeight="1">
      <c r="A528" s="3"/>
      <c r="B528" s="166"/>
      <c r="C528" s="109"/>
      <c r="D528" s="109"/>
      <c r="E528" s="131"/>
      <c r="F528" s="3"/>
      <c r="G528" s="3"/>
      <c r="H528" s="109"/>
      <c r="I528" s="3"/>
      <c r="J528" s="109"/>
      <c r="K528" s="110"/>
      <c r="L528" s="3"/>
      <c r="M528" s="3"/>
      <c r="N528" s="3"/>
      <c r="O528" s="3"/>
      <c r="P528" s="3"/>
      <c r="Q528" s="3"/>
      <c r="R528" s="3"/>
      <c r="S528" s="3"/>
      <c r="T528" s="3"/>
      <c r="U528" s="3"/>
      <c r="V528" s="3"/>
      <c r="W528" s="3"/>
      <c r="X528" s="3"/>
      <c r="Y528" s="3"/>
      <c r="Z528" s="3"/>
    </row>
    <row r="529" ht="12.75" customHeight="1">
      <c r="A529" s="3"/>
      <c r="B529" s="166"/>
      <c r="C529" s="109"/>
      <c r="D529" s="109"/>
      <c r="E529" s="131"/>
      <c r="F529" s="3"/>
      <c r="G529" s="3"/>
      <c r="H529" s="109"/>
      <c r="I529" s="3"/>
      <c r="J529" s="109"/>
      <c r="K529" s="110"/>
      <c r="L529" s="3"/>
      <c r="M529" s="3"/>
      <c r="N529" s="3"/>
      <c r="O529" s="3"/>
      <c r="P529" s="3"/>
      <c r="Q529" s="3"/>
      <c r="R529" s="3"/>
      <c r="S529" s="3"/>
      <c r="T529" s="3"/>
      <c r="U529" s="3"/>
      <c r="V529" s="3"/>
      <c r="W529" s="3"/>
      <c r="X529" s="3"/>
      <c r="Y529" s="3"/>
      <c r="Z529" s="3"/>
    </row>
    <row r="530" ht="12.75" customHeight="1">
      <c r="A530" s="3"/>
      <c r="B530" s="166"/>
      <c r="C530" s="109"/>
      <c r="D530" s="109"/>
      <c r="E530" s="131"/>
      <c r="F530" s="3"/>
      <c r="G530" s="3"/>
      <c r="H530" s="109"/>
      <c r="I530" s="3"/>
      <c r="J530" s="109"/>
      <c r="K530" s="110"/>
      <c r="L530" s="3"/>
      <c r="M530" s="3"/>
      <c r="N530" s="3"/>
      <c r="O530" s="3"/>
      <c r="P530" s="3"/>
      <c r="Q530" s="3"/>
      <c r="R530" s="3"/>
      <c r="S530" s="3"/>
      <c r="T530" s="3"/>
      <c r="U530" s="3"/>
      <c r="V530" s="3"/>
      <c r="W530" s="3"/>
      <c r="X530" s="3"/>
      <c r="Y530" s="3"/>
      <c r="Z530" s="3"/>
    </row>
    <row r="531" ht="12.75" customHeight="1">
      <c r="A531" s="3"/>
      <c r="B531" s="166"/>
      <c r="C531" s="109"/>
      <c r="D531" s="109"/>
      <c r="E531" s="131"/>
      <c r="F531" s="3"/>
      <c r="G531" s="3"/>
      <c r="H531" s="109"/>
      <c r="I531" s="3"/>
      <c r="J531" s="109"/>
      <c r="K531" s="110"/>
      <c r="L531" s="3"/>
      <c r="M531" s="3"/>
      <c r="N531" s="3"/>
      <c r="O531" s="3"/>
      <c r="P531" s="3"/>
      <c r="Q531" s="3"/>
      <c r="R531" s="3"/>
      <c r="S531" s="3"/>
      <c r="T531" s="3"/>
      <c r="U531" s="3"/>
      <c r="V531" s="3"/>
      <c r="W531" s="3"/>
      <c r="X531" s="3"/>
      <c r="Y531" s="3"/>
      <c r="Z531" s="3"/>
    </row>
    <row r="532" ht="12.75" customHeight="1">
      <c r="A532" s="3"/>
      <c r="B532" s="166"/>
      <c r="C532" s="109"/>
      <c r="D532" s="109"/>
      <c r="E532" s="131"/>
      <c r="F532" s="3"/>
      <c r="G532" s="3"/>
      <c r="H532" s="109"/>
      <c r="I532" s="3"/>
      <c r="J532" s="109"/>
      <c r="K532" s="110"/>
      <c r="L532" s="3"/>
      <c r="M532" s="3"/>
      <c r="N532" s="3"/>
      <c r="O532" s="3"/>
      <c r="P532" s="3"/>
      <c r="Q532" s="3"/>
      <c r="R532" s="3"/>
      <c r="S532" s="3"/>
      <c r="T532" s="3"/>
      <c r="U532" s="3"/>
      <c r="V532" s="3"/>
      <c r="W532" s="3"/>
      <c r="X532" s="3"/>
      <c r="Y532" s="3"/>
      <c r="Z532" s="3"/>
    </row>
    <row r="533" ht="12.75" customHeight="1">
      <c r="A533" s="3"/>
      <c r="B533" s="166"/>
      <c r="C533" s="109"/>
      <c r="D533" s="109"/>
      <c r="E533" s="131"/>
      <c r="F533" s="3"/>
      <c r="G533" s="3"/>
      <c r="H533" s="109"/>
      <c r="I533" s="3"/>
      <c r="J533" s="109"/>
      <c r="K533" s="110"/>
      <c r="L533" s="3"/>
      <c r="M533" s="3"/>
      <c r="N533" s="3"/>
      <c r="O533" s="3"/>
      <c r="P533" s="3"/>
      <c r="Q533" s="3"/>
      <c r="R533" s="3"/>
      <c r="S533" s="3"/>
      <c r="T533" s="3"/>
      <c r="U533" s="3"/>
      <c r="V533" s="3"/>
      <c r="W533" s="3"/>
      <c r="X533" s="3"/>
      <c r="Y533" s="3"/>
      <c r="Z533" s="3"/>
    </row>
    <row r="534" ht="12.75" customHeight="1">
      <c r="A534" s="3"/>
      <c r="B534" s="166"/>
      <c r="C534" s="109"/>
      <c r="D534" s="109"/>
      <c r="E534" s="131"/>
      <c r="F534" s="3"/>
      <c r="G534" s="3"/>
      <c r="H534" s="109"/>
      <c r="I534" s="3"/>
      <c r="J534" s="109"/>
      <c r="K534" s="110"/>
      <c r="L534" s="3"/>
      <c r="M534" s="3"/>
      <c r="N534" s="3"/>
      <c r="O534" s="3"/>
      <c r="P534" s="3"/>
      <c r="Q534" s="3"/>
      <c r="R534" s="3"/>
      <c r="S534" s="3"/>
      <c r="T534" s="3"/>
      <c r="U534" s="3"/>
      <c r="V534" s="3"/>
      <c r="W534" s="3"/>
      <c r="X534" s="3"/>
      <c r="Y534" s="3"/>
      <c r="Z534" s="3"/>
    </row>
    <row r="535" ht="12.75" customHeight="1">
      <c r="A535" s="3"/>
      <c r="B535" s="166"/>
      <c r="C535" s="109"/>
      <c r="D535" s="109"/>
      <c r="E535" s="131"/>
      <c r="F535" s="3"/>
      <c r="G535" s="3"/>
      <c r="H535" s="109"/>
      <c r="I535" s="3"/>
      <c r="J535" s="109"/>
      <c r="K535" s="110"/>
      <c r="L535" s="3"/>
      <c r="M535" s="3"/>
      <c r="N535" s="3"/>
      <c r="O535" s="3"/>
      <c r="P535" s="3"/>
      <c r="Q535" s="3"/>
      <c r="R535" s="3"/>
      <c r="S535" s="3"/>
      <c r="T535" s="3"/>
      <c r="U535" s="3"/>
      <c r="V535" s="3"/>
      <c r="W535" s="3"/>
      <c r="X535" s="3"/>
      <c r="Y535" s="3"/>
      <c r="Z535" s="3"/>
    </row>
    <row r="536" ht="12.75" customHeight="1">
      <c r="A536" s="3"/>
      <c r="B536" s="166"/>
      <c r="C536" s="109"/>
      <c r="D536" s="109"/>
      <c r="E536" s="131"/>
      <c r="F536" s="3"/>
      <c r="G536" s="3"/>
      <c r="H536" s="109"/>
      <c r="I536" s="3"/>
      <c r="J536" s="109"/>
      <c r="K536" s="110"/>
      <c r="L536" s="3"/>
      <c r="M536" s="3"/>
      <c r="N536" s="3"/>
      <c r="O536" s="3"/>
      <c r="P536" s="3"/>
      <c r="Q536" s="3"/>
      <c r="R536" s="3"/>
      <c r="S536" s="3"/>
      <c r="T536" s="3"/>
      <c r="U536" s="3"/>
      <c r="V536" s="3"/>
      <c r="W536" s="3"/>
      <c r="X536" s="3"/>
      <c r="Y536" s="3"/>
      <c r="Z536" s="3"/>
    </row>
    <row r="537" ht="12.75" customHeight="1">
      <c r="A537" s="3"/>
      <c r="B537" s="166"/>
      <c r="C537" s="109"/>
      <c r="D537" s="109"/>
      <c r="E537" s="131"/>
      <c r="F537" s="3"/>
      <c r="G537" s="3"/>
      <c r="H537" s="109"/>
      <c r="I537" s="3"/>
      <c r="J537" s="109"/>
      <c r="K537" s="110"/>
      <c r="L537" s="3"/>
      <c r="M537" s="3"/>
      <c r="N537" s="3"/>
      <c r="O537" s="3"/>
      <c r="P537" s="3"/>
      <c r="Q537" s="3"/>
      <c r="R537" s="3"/>
      <c r="S537" s="3"/>
      <c r="T537" s="3"/>
      <c r="U537" s="3"/>
      <c r="V537" s="3"/>
      <c r="W537" s="3"/>
      <c r="X537" s="3"/>
      <c r="Y537" s="3"/>
      <c r="Z537" s="3"/>
    </row>
    <row r="538" ht="12.75" customHeight="1">
      <c r="A538" s="3"/>
      <c r="B538" s="166"/>
      <c r="C538" s="109"/>
      <c r="D538" s="109"/>
      <c r="E538" s="131"/>
      <c r="F538" s="3"/>
      <c r="G538" s="3"/>
      <c r="H538" s="109"/>
      <c r="I538" s="3"/>
      <c r="J538" s="109"/>
      <c r="K538" s="110"/>
      <c r="L538" s="3"/>
      <c r="M538" s="3"/>
      <c r="N538" s="3"/>
      <c r="O538" s="3"/>
      <c r="P538" s="3"/>
      <c r="Q538" s="3"/>
      <c r="R538" s="3"/>
      <c r="S538" s="3"/>
      <c r="T538" s="3"/>
      <c r="U538" s="3"/>
      <c r="V538" s="3"/>
      <c r="W538" s="3"/>
      <c r="X538" s="3"/>
      <c r="Y538" s="3"/>
      <c r="Z538" s="3"/>
    </row>
    <row r="539" ht="12.75" customHeight="1">
      <c r="A539" s="3"/>
      <c r="B539" s="166"/>
      <c r="C539" s="109"/>
      <c r="D539" s="109"/>
      <c r="E539" s="131"/>
      <c r="F539" s="3"/>
      <c r="G539" s="3"/>
      <c r="H539" s="109"/>
      <c r="I539" s="3"/>
      <c r="J539" s="109"/>
      <c r="K539" s="110"/>
      <c r="L539" s="3"/>
      <c r="M539" s="3"/>
      <c r="N539" s="3"/>
      <c r="O539" s="3"/>
      <c r="P539" s="3"/>
      <c r="Q539" s="3"/>
      <c r="R539" s="3"/>
      <c r="S539" s="3"/>
      <c r="T539" s="3"/>
      <c r="U539" s="3"/>
      <c r="V539" s="3"/>
      <c r="W539" s="3"/>
      <c r="X539" s="3"/>
      <c r="Y539" s="3"/>
      <c r="Z539" s="3"/>
    </row>
    <row r="540" ht="12.75" customHeight="1">
      <c r="A540" s="3"/>
      <c r="B540" s="166"/>
      <c r="C540" s="109"/>
      <c r="D540" s="109"/>
      <c r="E540" s="131"/>
      <c r="F540" s="3"/>
      <c r="G540" s="3"/>
      <c r="H540" s="109"/>
      <c r="I540" s="3"/>
      <c r="J540" s="109"/>
      <c r="K540" s="110"/>
      <c r="L540" s="3"/>
      <c r="M540" s="3"/>
      <c r="N540" s="3"/>
      <c r="O540" s="3"/>
      <c r="P540" s="3"/>
      <c r="Q540" s="3"/>
      <c r="R540" s="3"/>
      <c r="S540" s="3"/>
      <c r="T540" s="3"/>
      <c r="U540" s="3"/>
      <c r="V540" s="3"/>
      <c r="W540" s="3"/>
      <c r="X540" s="3"/>
      <c r="Y540" s="3"/>
      <c r="Z540" s="3"/>
    </row>
    <row r="541" ht="12.75" customHeight="1">
      <c r="A541" s="3"/>
      <c r="B541" s="166"/>
      <c r="C541" s="109"/>
      <c r="D541" s="109"/>
      <c r="E541" s="131"/>
      <c r="F541" s="3"/>
      <c r="G541" s="3"/>
      <c r="H541" s="109"/>
      <c r="I541" s="3"/>
      <c r="J541" s="109"/>
      <c r="K541" s="110"/>
      <c r="L541" s="3"/>
      <c r="M541" s="3"/>
      <c r="N541" s="3"/>
      <c r="O541" s="3"/>
      <c r="P541" s="3"/>
      <c r="Q541" s="3"/>
      <c r="R541" s="3"/>
      <c r="S541" s="3"/>
      <c r="T541" s="3"/>
      <c r="U541" s="3"/>
      <c r="V541" s="3"/>
      <c r="W541" s="3"/>
      <c r="X541" s="3"/>
      <c r="Y541" s="3"/>
      <c r="Z541" s="3"/>
    </row>
    <row r="542" ht="12.75" customHeight="1">
      <c r="A542" s="3"/>
      <c r="B542" s="166"/>
      <c r="C542" s="109"/>
      <c r="D542" s="109"/>
      <c r="E542" s="131"/>
      <c r="F542" s="3"/>
      <c r="G542" s="3"/>
      <c r="H542" s="109"/>
      <c r="I542" s="3"/>
      <c r="J542" s="109"/>
      <c r="K542" s="110"/>
      <c r="L542" s="3"/>
      <c r="M542" s="3"/>
      <c r="N542" s="3"/>
      <c r="O542" s="3"/>
      <c r="P542" s="3"/>
      <c r="Q542" s="3"/>
      <c r="R542" s="3"/>
      <c r="S542" s="3"/>
      <c r="T542" s="3"/>
      <c r="U542" s="3"/>
      <c r="V542" s="3"/>
      <c r="W542" s="3"/>
      <c r="X542" s="3"/>
      <c r="Y542" s="3"/>
      <c r="Z542" s="3"/>
    </row>
    <row r="543" ht="12.75" customHeight="1">
      <c r="A543" s="3"/>
      <c r="B543" s="166"/>
      <c r="C543" s="109"/>
      <c r="D543" s="109"/>
      <c r="E543" s="131"/>
      <c r="F543" s="3"/>
      <c r="G543" s="3"/>
      <c r="H543" s="109"/>
      <c r="I543" s="3"/>
      <c r="J543" s="109"/>
      <c r="K543" s="110"/>
      <c r="L543" s="3"/>
      <c r="M543" s="3"/>
      <c r="N543" s="3"/>
      <c r="O543" s="3"/>
      <c r="P543" s="3"/>
      <c r="Q543" s="3"/>
      <c r="R543" s="3"/>
      <c r="S543" s="3"/>
      <c r="T543" s="3"/>
      <c r="U543" s="3"/>
      <c r="V543" s="3"/>
      <c r="W543" s="3"/>
      <c r="X543" s="3"/>
      <c r="Y543" s="3"/>
      <c r="Z543" s="3"/>
    </row>
    <row r="544" ht="12.75" customHeight="1">
      <c r="A544" s="3"/>
      <c r="B544" s="166"/>
      <c r="C544" s="109"/>
      <c r="D544" s="109"/>
      <c r="E544" s="131"/>
      <c r="F544" s="3"/>
      <c r="G544" s="3"/>
      <c r="H544" s="109"/>
      <c r="I544" s="3"/>
      <c r="J544" s="109"/>
      <c r="K544" s="110"/>
      <c r="L544" s="3"/>
      <c r="M544" s="3"/>
      <c r="N544" s="3"/>
      <c r="O544" s="3"/>
      <c r="P544" s="3"/>
      <c r="Q544" s="3"/>
      <c r="R544" s="3"/>
      <c r="S544" s="3"/>
      <c r="T544" s="3"/>
      <c r="U544" s="3"/>
      <c r="V544" s="3"/>
      <c r="W544" s="3"/>
      <c r="X544" s="3"/>
      <c r="Y544" s="3"/>
      <c r="Z544" s="3"/>
    </row>
    <row r="545" ht="12.75" customHeight="1">
      <c r="A545" s="3"/>
      <c r="B545" s="166"/>
      <c r="C545" s="109"/>
      <c r="D545" s="109"/>
      <c r="E545" s="131"/>
      <c r="F545" s="3"/>
      <c r="G545" s="3"/>
      <c r="H545" s="109"/>
      <c r="I545" s="3"/>
      <c r="J545" s="109"/>
      <c r="K545" s="110"/>
      <c r="L545" s="3"/>
      <c r="M545" s="3"/>
      <c r="N545" s="3"/>
      <c r="O545" s="3"/>
      <c r="P545" s="3"/>
      <c r="Q545" s="3"/>
      <c r="R545" s="3"/>
      <c r="S545" s="3"/>
      <c r="T545" s="3"/>
      <c r="U545" s="3"/>
      <c r="V545" s="3"/>
      <c r="W545" s="3"/>
      <c r="X545" s="3"/>
      <c r="Y545" s="3"/>
      <c r="Z545" s="3"/>
    </row>
    <row r="546" ht="12.75" customHeight="1">
      <c r="A546" s="3"/>
      <c r="B546" s="166"/>
      <c r="C546" s="109"/>
      <c r="D546" s="109"/>
      <c r="E546" s="131"/>
      <c r="F546" s="3"/>
      <c r="G546" s="3"/>
      <c r="H546" s="109"/>
      <c r="I546" s="3"/>
      <c r="J546" s="109"/>
      <c r="K546" s="110"/>
      <c r="L546" s="3"/>
      <c r="M546" s="3"/>
      <c r="N546" s="3"/>
      <c r="O546" s="3"/>
      <c r="P546" s="3"/>
      <c r="Q546" s="3"/>
      <c r="R546" s="3"/>
      <c r="S546" s="3"/>
      <c r="T546" s="3"/>
      <c r="U546" s="3"/>
      <c r="V546" s="3"/>
      <c r="W546" s="3"/>
      <c r="X546" s="3"/>
      <c r="Y546" s="3"/>
      <c r="Z546" s="3"/>
    </row>
    <row r="547" ht="12.75" customHeight="1">
      <c r="A547" s="3"/>
      <c r="B547" s="166"/>
      <c r="C547" s="109"/>
      <c r="D547" s="109"/>
      <c r="E547" s="131"/>
      <c r="F547" s="3"/>
      <c r="G547" s="3"/>
      <c r="H547" s="109"/>
      <c r="I547" s="3"/>
      <c r="J547" s="109"/>
      <c r="K547" s="110"/>
      <c r="L547" s="3"/>
      <c r="M547" s="3"/>
      <c r="N547" s="3"/>
      <c r="O547" s="3"/>
      <c r="P547" s="3"/>
      <c r="Q547" s="3"/>
      <c r="R547" s="3"/>
      <c r="S547" s="3"/>
      <c r="T547" s="3"/>
      <c r="U547" s="3"/>
      <c r="V547" s="3"/>
      <c r="W547" s="3"/>
      <c r="X547" s="3"/>
      <c r="Y547" s="3"/>
      <c r="Z547" s="3"/>
    </row>
    <row r="548" ht="12.75" customHeight="1">
      <c r="A548" s="3"/>
      <c r="B548" s="166"/>
      <c r="C548" s="109"/>
      <c r="D548" s="109"/>
      <c r="E548" s="131"/>
      <c r="F548" s="3"/>
      <c r="G548" s="3"/>
      <c r="H548" s="109"/>
      <c r="I548" s="3"/>
      <c r="J548" s="109"/>
      <c r="K548" s="110"/>
      <c r="L548" s="3"/>
      <c r="M548" s="3"/>
      <c r="N548" s="3"/>
      <c r="O548" s="3"/>
      <c r="P548" s="3"/>
      <c r="Q548" s="3"/>
      <c r="R548" s="3"/>
      <c r="S548" s="3"/>
      <c r="T548" s="3"/>
      <c r="U548" s="3"/>
      <c r="V548" s="3"/>
      <c r="W548" s="3"/>
      <c r="X548" s="3"/>
      <c r="Y548" s="3"/>
      <c r="Z548" s="3"/>
    </row>
    <row r="549" ht="12.75" customHeight="1">
      <c r="A549" s="3"/>
      <c r="B549" s="166"/>
      <c r="C549" s="109"/>
      <c r="D549" s="109"/>
      <c r="E549" s="131"/>
      <c r="F549" s="3"/>
      <c r="G549" s="3"/>
      <c r="H549" s="109"/>
      <c r="I549" s="3"/>
      <c r="J549" s="109"/>
      <c r="K549" s="110"/>
      <c r="L549" s="3"/>
      <c r="M549" s="3"/>
      <c r="N549" s="3"/>
      <c r="O549" s="3"/>
      <c r="P549" s="3"/>
      <c r="Q549" s="3"/>
      <c r="R549" s="3"/>
      <c r="S549" s="3"/>
      <c r="T549" s="3"/>
      <c r="U549" s="3"/>
      <c r="V549" s="3"/>
      <c r="W549" s="3"/>
      <c r="X549" s="3"/>
      <c r="Y549" s="3"/>
      <c r="Z549" s="3"/>
    </row>
    <row r="550" ht="12.75" customHeight="1">
      <c r="A550" s="3"/>
      <c r="B550" s="166"/>
      <c r="C550" s="109"/>
      <c r="D550" s="109"/>
      <c r="E550" s="131"/>
      <c r="F550" s="3"/>
      <c r="G550" s="3"/>
      <c r="H550" s="109"/>
      <c r="I550" s="3"/>
      <c r="J550" s="109"/>
      <c r="K550" s="110"/>
      <c r="L550" s="3"/>
      <c r="M550" s="3"/>
      <c r="N550" s="3"/>
      <c r="O550" s="3"/>
      <c r="P550" s="3"/>
      <c r="Q550" s="3"/>
      <c r="R550" s="3"/>
      <c r="S550" s="3"/>
      <c r="T550" s="3"/>
      <c r="U550" s="3"/>
      <c r="V550" s="3"/>
      <c r="W550" s="3"/>
      <c r="X550" s="3"/>
      <c r="Y550" s="3"/>
      <c r="Z550" s="3"/>
    </row>
    <row r="551" ht="12.75" customHeight="1">
      <c r="A551" s="3"/>
      <c r="B551" s="166"/>
      <c r="C551" s="109"/>
      <c r="D551" s="109"/>
      <c r="E551" s="131"/>
      <c r="F551" s="3"/>
      <c r="G551" s="3"/>
      <c r="H551" s="109"/>
      <c r="I551" s="3"/>
      <c r="J551" s="109"/>
      <c r="K551" s="110"/>
      <c r="L551" s="3"/>
      <c r="M551" s="3"/>
      <c r="N551" s="3"/>
      <c r="O551" s="3"/>
      <c r="P551" s="3"/>
      <c r="Q551" s="3"/>
      <c r="R551" s="3"/>
      <c r="S551" s="3"/>
      <c r="T551" s="3"/>
      <c r="U551" s="3"/>
      <c r="V551" s="3"/>
      <c r="W551" s="3"/>
      <c r="X551" s="3"/>
      <c r="Y551" s="3"/>
      <c r="Z551" s="3"/>
    </row>
    <row r="552" ht="12.75" customHeight="1">
      <c r="A552" s="3"/>
      <c r="B552" s="166"/>
      <c r="C552" s="109"/>
      <c r="D552" s="109"/>
      <c r="E552" s="131"/>
      <c r="F552" s="3"/>
      <c r="G552" s="3"/>
      <c r="H552" s="109"/>
      <c r="I552" s="3"/>
      <c r="J552" s="109"/>
      <c r="K552" s="110"/>
      <c r="L552" s="3"/>
      <c r="M552" s="3"/>
      <c r="N552" s="3"/>
      <c r="O552" s="3"/>
      <c r="P552" s="3"/>
      <c r="Q552" s="3"/>
      <c r="R552" s="3"/>
      <c r="S552" s="3"/>
      <c r="T552" s="3"/>
      <c r="U552" s="3"/>
      <c r="V552" s="3"/>
      <c r="W552" s="3"/>
      <c r="X552" s="3"/>
      <c r="Y552" s="3"/>
      <c r="Z552" s="3"/>
    </row>
    <row r="553" ht="12.75" customHeight="1">
      <c r="A553" s="3"/>
      <c r="B553" s="166"/>
      <c r="C553" s="109"/>
      <c r="D553" s="109"/>
      <c r="E553" s="131"/>
      <c r="F553" s="3"/>
      <c r="G553" s="3"/>
      <c r="H553" s="109"/>
      <c r="I553" s="3"/>
      <c r="J553" s="109"/>
      <c r="K553" s="110"/>
      <c r="L553" s="3"/>
      <c r="M553" s="3"/>
      <c r="N553" s="3"/>
      <c r="O553" s="3"/>
      <c r="P553" s="3"/>
      <c r="Q553" s="3"/>
      <c r="R553" s="3"/>
      <c r="S553" s="3"/>
      <c r="T553" s="3"/>
      <c r="U553" s="3"/>
      <c r="V553" s="3"/>
      <c r="W553" s="3"/>
      <c r="X553" s="3"/>
      <c r="Y553" s="3"/>
      <c r="Z553" s="3"/>
    </row>
    <row r="554" ht="12.75" customHeight="1">
      <c r="A554" s="3"/>
      <c r="B554" s="166"/>
      <c r="C554" s="109"/>
      <c r="D554" s="109"/>
      <c r="E554" s="131"/>
      <c r="F554" s="3"/>
      <c r="G554" s="3"/>
      <c r="H554" s="109"/>
      <c r="I554" s="3"/>
      <c r="J554" s="109"/>
      <c r="K554" s="110"/>
      <c r="L554" s="3"/>
      <c r="M554" s="3"/>
      <c r="N554" s="3"/>
      <c r="O554" s="3"/>
      <c r="P554" s="3"/>
      <c r="Q554" s="3"/>
      <c r="R554" s="3"/>
      <c r="S554" s="3"/>
      <c r="T554" s="3"/>
      <c r="U554" s="3"/>
      <c r="V554" s="3"/>
      <c r="W554" s="3"/>
      <c r="X554" s="3"/>
      <c r="Y554" s="3"/>
      <c r="Z554" s="3"/>
    </row>
    <row r="555" ht="12.75" customHeight="1">
      <c r="A555" s="3"/>
      <c r="B555" s="166"/>
      <c r="C555" s="109"/>
      <c r="D555" s="109"/>
      <c r="E555" s="131"/>
      <c r="F555" s="3"/>
      <c r="G555" s="3"/>
      <c r="H555" s="109"/>
      <c r="I555" s="3"/>
      <c r="J555" s="109"/>
      <c r="K555" s="110"/>
      <c r="L555" s="3"/>
      <c r="M555" s="3"/>
      <c r="N555" s="3"/>
      <c r="O555" s="3"/>
      <c r="P555" s="3"/>
      <c r="Q555" s="3"/>
      <c r="R555" s="3"/>
      <c r="S555" s="3"/>
      <c r="T555" s="3"/>
      <c r="U555" s="3"/>
      <c r="V555" s="3"/>
      <c r="W555" s="3"/>
      <c r="X555" s="3"/>
      <c r="Y555" s="3"/>
      <c r="Z555" s="3"/>
    </row>
    <row r="556" ht="12.75" customHeight="1">
      <c r="A556" s="3"/>
      <c r="B556" s="166"/>
      <c r="C556" s="109"/>
      <c r="D556" s="109"/>
      <c r="E556" s="131"/>
      <c r="F556" s="3"/>
      <c r="G556" s="3"/>
      <c r="H556" s="109"/>
      <c r="I556" s="3"/>
      <c r="J556" s="109"/>
      <c r="K556" s="110"/>
      <c r="L556" s="3"/>
      <c r="M556" s="3"/>
      <c r="N556" s="3"/>
      <c r="O556" s="3"/>
      <c r="P556" s="3"/>
      <c r="Q556" s="3"/>
      <c r="R556" s="3"/>
      <c r="S556" s="3"/>
      <c r="T556" s="3"/>
      <c r="U556" s="3"/>
      <c r="V556" s="3"/>
      <c r="W556" s="3"/>
      <c r="X556" s="3"/>
      <c r="Y556" s="3"/>
      <c r="Z556" s="3"/>
    </row>
    <row r="557" ht="12.75" customHeight="1">
      <c r="A557" s="3"/>
      <c r="B557" s="166"/>
      <c r="C557" s="109"/>
      <c r="D557" s="109"/>
      <c r="E557" s="131"/>
      <c r="F557" s="3"/>
      <c r="G557" s="3"/>
      <c r="H557" s="109"/>
      <c r="I557" s="3"/>
      <c r="J557" s="109"/>
      <c r="K557" s="110"/>
      <c r="L557" s="3"/>
      <c r="M557" s="3"/>
      <c r="N557" s="3"/>
      <c r="O557" s="3"/>
      <c r="P557" s="3"/>
      <c r="Q557" s="3"/>
      <c r="R557" s="3"/>
      <c r="S557" s="3"/>
      <c r="T557" s="3"/>
      <c r="U557" s="3"/>
      <c r="V557" s="3"/>
      <c r="W557" s="3"/>
      <c r="X557" s="3"/>
      <c r="Y557" s="3"/>
      <c r="Z557" s="3"/>
    </row>
    <row r="558" ht="12.75" customHeight="1">
      <c r="A558" s="3"/>
      <c r="B558" s="166"/>
      <c r="C558" s="109"/>
      <c r="D558" s="109"/>
      <c r="E558" s="131"/>
      <c r="F558" s="3"/>
      <c r="G558" s="3"/>
      <c r="H558" s="109"/>
      <c r="I558" s="3"/>
      <c r="J558" s="109"/>
      <c r="K558" s="110"/>
      <c r="L558" s="3"/>
      <c r="M558" s="3"/>
      <c r="N558" s="3"/>
      <c r="O558" s="3"/>
      <c r="P558" s="3"/>
      <c r="Q558" s="3"/>
      <c r="R558" s="3"/>
      <c r="S558" s="3"/>
      <c r="T558" s="3"/>
      <c r="U558" s="3"/>
      <c r="V558" s="3"/>
      <c r="W558" s="3"/>
      <c r="X558" s="3"/>
      <c r="Y558" s="3"/>
      <c r="Z558" s="3"/>
    </row>
    <row r="559" ht="12.75" customHeight="1">
      <c r="A559" s="3"/>
      <c r="B559" s="166"/>
      <c r="C559" s="109"/>
      <c r="D559" s="109"/>
      <c r="E559" s="131"/>
      <c r="F559" s="3"/>
      <c r="G559" s="3"/>
      <c r="H559" s="109"/>
      <c r="I559" s="3"/>
      <c r="J559" s="109"/>
      <c r="K559" s="110"/>
      <c r="L559" s="3"/>
      <c r="M559" s="3"/>
      <c r="N559" s="3"/>
      <c r="O559" s="3"/>
      <c r="P559" s="3"/>
      <c r="Q559" s="3"/>
      <c r="R559" s="3"/>
      <c r="S559" s="3"/>
      <c r="T559" s="3"/>
      <c r="U559" s="3"/>
      <c r="V559" s="3"/>
      <c r="W559" s="3"/>
      <c r="X559" s="3"/>
      <c r="Y559" s="3"/>
      <c r="Z559" s="3"/>
    </row>
    <row r="560" ht="12.75" customHeight="1">
      <c r="A560" s="3"/>
      <c r="B560" s="166"/>
      <c r="C560" s="109"/>
      <c r="D560" s="109"/>
      <c r="E560" s="131"/>
      <c r="F560" s="3"/>
      <c r="G560" s="3"/>
      <c r="H560" s="109"/>
      <c r="I560" s="3"/>
      <c r="J560" s="109"/>
      <c r="K560" s="110"/>
      <c r="L560" s="3"/>
      <c r="M560" s="3"/>
      <c r="N560" s="3"/>
      <c r="O560" s="3"/>
      <c r="P560" s="3"/>
      <c r="Q560" s="3"/>
      <c r="R560" s="3"/>
      <c r="S560" s="3"/>
      <c r="T560" s="3"/>
      <c r="U560" s="3"/>
      <c r="V560" s="3"/>
      <c r="W560" s="3"/>
      <c r="X560" s="3"/>
      <c r="Y560" s="3"/>
      <c r="Z560" s="3"/>
    </row>
    <row r="561" ht="12.75" customHeight="1">
      <c r="A561" s="3"/>
      <c r="B561" s="166"/>
      <c r="C561" s="109"/>
      <c r="D561" s="109"/>
      <c r="E561" s="131"/>
      <c r="F561" s="3"/>
      <c r="G561" s="3"/>
      <c r="H561" s="109"/>
      <c r="I561" s="3"/>
      <c r="J561" s="109"/>
      <c r="K561" s="110"/>
      <c r="L561" s="3"/>
      <c r="M561" s="3"/>
      <c r="N561" s="3"/>
      <c r="O561" s="3"/>
      <c r="P561" s="3"/>
      <c r="Q561" s="3"/>
      <c r="R561" s="3"/>
      <c r="S561" s="3"/>
      <c r="T561" s="3"/>
      <c r="U561" s="3"/>
      <c r="V561" s="3"/>
      <c r="W561" s="3"/>
      <c r="X561" s="3"/>
      <c r="Y561" s="3"/>
      <c r="Z561" s="3"/>
    </row>
    <row r="562" ht="12.75" customHeight="1">
      <c r="A562" s="3"/>
      <c r="B562" s="166"/>
      <c r="C562" s="109"/>
      <c r="D562" s="109"/>
      <c r="E562" s="131"/>
      <c r="F562" s="3"/>
      <c r="G562" s="3"/>
      <c r="H562" s="109"/>
      <c r="I562" s="3"/>
      <c r="J562" s="109"/>
      <c r="K562" s="110"/>
      <c r="L562" s="3"/>
      <c r="M562" s="3"/>
      <c r="N562" s="3"/>
      <c r="O562" s="3"/>
      <c r="P562" s="3"/>
      <c r="Q562" s="3"/>
      <c r="R562" s="3"/>
      <c r="S562" s="3"/>
      <c r="T562" s="3"/>
      <c r="U562" s="3"/>
      <c r="V562" s="3"/>
      <c r="W562" s="3"/>
      <c r="X562" s="3"/>
      <c r="Y562" s="3"/>
      <c r="Z562" s="3"/>
    </row>
    <row r="563" ht="12.75" customHeight="1">
      <c r="A563" s="3"/>
      <c r="B563" s="166"/>
      <c r="C563" s="109"/>
      <c r="D563" s="109"/>
      <c r="E563" s="131"/>
      <c r="F563" s="3"/>
      <c r="G563" s="3"/>
      <c r="H563" s="109"/>
      <c r="I563" s="3"/>
      <c r="J563" s="109"/>
      <c r="K563" s="110"/>
      <c r="L563" s="3"/>
      <c r="M563" s="3"/>
      <c r="N563" s="3"/>
      <c r="O563" s="3"/>
      <c r="P563" s="3"/>
      <c r="Q563" s="3"/>
      <c r="R563" s="3"/>
      <c r="S563" s="3"/>
      <c r="T563" s="3"/>
      <c r="U563" s="3"/>
      <c r="V563" s="3"/>
      <c r="W563" s="3"/>
      <c r="X563" s="3"/>
      <c r="Y563" s="3"/>
      <c r="Z563" s="3"/>
    </row>
    <row r="564" ht="12.75" customHeight="1">
      <c r="A564" s="3"/>
      <c r="B564" s="166"/>
      <c r="C564" s="109"/>
      <c r="D564" s="109"/>
      <c r="E564" s="131"/>
      <c r="F564" s="3"/>
      <c r="G564" s="3"/>
      <c r="H564" s="109"/>
      <c r="I564" s="3"/>
      <c r="J564" s="109"/>
      <c r="K564" s="110"/>
      <c r="L564" s="3"/>
      <c r="M564" s="3"/>
      <c r="N564" s="3"/>
      <c r="O564" s="3"/>
      <c r="P564" s="3"/>
      <c r="Q564" s="3"/>
      <c r="R564" s="3"/>
      <c r="S564" s="3"/>
      <c r="T564" s="3"/>
      <c r="U564" s="3"/>
      <c r="V564" s="3"/>
      <c r="W564" s="3"/>
      <c r="X564" s="3"/>
      <c r="Y564" s="3"/>
      <c r="Z564" s="3"/>
    </row>
    <row r="565" ht="12.75" customHeight="1">
      <c r="A565" s="3"/>
      <c r="B565" s="166"/>
      <c r="C565" s="109"/>
      <c r="D565" s="109"/>
      <c r="E565" s="131"/>
      <c r="F565" s="3"/>
      <c r="G565" s="3"/>
      <c r="H565" s="109"/>
      <c r="I565" s="3"/>
      <c r="J565" s="109"/>
      <c r="K565" s="110"/>
      <c r="L565" s="3"/>
      <c r="M565" s="3"/>
      <c r="N565" s="3"/>
      <c r="O565" s="3"/>
      <c r="P565" s="3"/>
      <c r="Q565" s="3"/>
      <c r="R565" s="3"/>
      <c r="S565" s="3"/>
      <c r="T565" s="3"/>
      <c r="U565" s="3"/>
      <c r="V565" s="3"/>
      <c r="W565" s="3"/>
      <c r="X565" s="3"/>
      <c r="Y565" s="3"/>
      <c r="Z565" s="3"/>
    </row>
    <row r="566" ht="12.75" customHeight="1">
      <c r="A566" s="3"/>
      <c r="B566" s="166"/>
      <c r="C566" s="109"/>
      <c r="D566" s="109"/>
      <c r="E566" s="131"/>
      <c r="F566" s="3"/>
      <c r="G566" s="3"/>
      <c r="H566" s="109"/>
      <c r="I566" s="3"/>
      <c r="J566" s="109"/>
      <c r="K566" s="110"/>
      <c r="L566" s="3"/>
      <c r="M566" s="3"/>
      <c r="N566" s="3"/>
      <c r="O566" s="3"/>
      <c r="P566" s="3"/>
      <c r="Q566" s="3"/>
      <c r="R566" s="3"/>
      <c r="S566" s="3"/>
      <c r="T566" s="3"/>
      <c r="U566" s="3"/>
      <c r="V566" s="3"/>
      <c r="W566" s="3"/>
      <c r="X566" s="3"/>
      <c r="Y566" s="3"/>
      <c r="Z566" s="3"/>
    </row>
    <row r="567" ht="12.75" customHeight="1">
      <c r="A567" s="3"/>
      <c r="B567" s="166"/>
      <c r="C567" s="109"/>
      <c r="D567" s="109"/>
      <c r="E567" s="131"/>
      <c r="F567" s="3"/>
      <c r="G567" s="3"/>
      <c r="H567" s="109"/>
      <c r="I567" s="3"/>
      <c r="J567" s="109"/>
      <c r="K567" s="110"/>
      <c r="L567" s="3"/>
      <c r="M567" s="3"/>
      <c r="N567" s="3"/>
      <c r="O567" s="3"/>
      <c r="P567" s="3"/>
      <c r="Q567" s="3"/>
      <c r="R567" s="3"/>
      <c r="S567" s="3"/>
      <c r="T567" s="3"/>
      <c r="U567" s="3"/>
      <c r="V567" s="3"/>
      <c r="W567" s="3"/>
      <c r="X567" s="3"/>
      <c r="Y567" s="3"/>
      <c r="Z567" s="3"/>
    </row>
    <row r="568" ht="12.75" customHeight="1">
      <c r="A568" s="3"/>
      <c r="B568" s="166"/>
      <c r="C568" s="109"/>
      <c r="D568" s="109"/>
      <c r="E568" s="131"/>
      <c r="F568" s="3"/>
      <c r="G568" s="3"/>
      <c r="H568" s="109"/>
      <c r="I568" s="3"/>
      <c r="J568" s="109"/>
      <c r="K568" s="110"/>
      <c r="L568" s="3"/>
      <c r="M568" s="3"/>
      <c r="N568" s="3"/>
      <c r="O568" s="3"/>
      <c r="P568" s="3"/>
      <c r="Q568" s="3"/>
      <c r="R568" s="3"/>
      <c r="S568" s="3"/>
      <c r="T568" s="3"/>
      <c r="U568" s="3"/>
      <c r="V568" s="3"/>
      <c r="W568" s="3"/>
      <c r="X568" s="3"/>
      <c r="Y568" s="3"/>
      <c r="Z568" s="3"/>
    </row>
    <row r="569" ht="12.75" customHeight="1">
      <c r="A569" s="3"/>
      <c r="B569" s="166"/>
      <c r="C569" s="109"/>
      <c r="D569" s="109"/>
      <c r="E569" s="131"/>
      <c r="F569" s="3"/>
      <c r="G569" s="3"/>
      <c r="H569" s="109"/>
      <c r="I569" s="3"/>
      <c r="J569" s="109"/>
      <c r="K569" s="110"/>
      <c r="L569" s="3"/>
      <c r="M569" s="3"/>
      <c r="N569" s="3"/>
      <c r="O569" s="3"/>
      <c r="P569" s="3"/>
      <c r="Q569" s="3"/>
      <c r="R569" s="3"/>
      <c r="S569" s="3"/>
      <c r="T569" s="3"/>
      <c r="U569" s="3"/>
      <c r="V569" s="3"/>
      <c r="W569" s="3"/>
      <c r="X569" s="3"/>
      <c r="Y569" s="3"/>
      <c r="Z569" s="3"/>
    </row>
    <row r="570" ht="12.75" customHeight="1">
      <c r="A570" s="3"/>
      <c r="B570" s="166"/>
      <c r="C570" s="109"/>
      <c r="D570" s="109"/>
      <c r="E570" s="131"/>
      <c r="F570" s="3"/>
      <c r="G570" s="3"/>
      <c r="H570" s="109"/>
      <c r="I570" s="3"/>
      <c r="J570" s="109"/>
      <c r="K570" s="110"/>
      <c r="L570" s="3"/>
      <c r="M570" s="3"/>
      <c r="N570" s="3"/>
      <c r="O570" s="3"/>
      <c r="P570" s="3"/>
      <c r="Q570" s="3"/>
      <c r="R570" s="3"/>
      <c r="S570" s="3"/>
      <c r="T570" s="3"/>
      <c r="U570" s="3"/>
      <c r="V570" s="3"/>
      <c r="W570" s="3"/>
      <c r="X570" s="3"/>
      <c r="Y570" s="3"/>
      <c r="Z570" s="3"/>
    </row>
    <row r="571" ht="12.75" customHeight="1">
      <c r="A571" s="3"/>
      <c r="B571" s="166"/>
      <c r="C571" s="109"/>
      <c r="D571" s="109"/>
      <c r="E571" s="131"/>
      <c r="F571" s="3"/>
      <c r="G571" s="3"/>
      <c r="H571" s="109"/>
      <c r="I571" s="3"/>
      <c r="J571" s="109"/>
      <c r="K571" s="110"/>
      <c r="L571" s="3"/>
      <c r="M571" s="3"/>
      <c r="N571" s="3"/>
      <c r="O571" s="3"/>
      <c r="P571" s="3"/>
      <c r="Q571" s="3"/>
      <c r="R571" s="3"/>
      <c r="S571" s="3"/>
      <c r="T571" s="3"/>
      <c r="U571" s="3"/>
      <c r="V571" s="3"/>
      <c r="W571" s="3"/>
      <c r="X571" s="3"/>
      <c r="Y571" s="3"/>
      <c r="Z571" s="3"/>
    </row>
    <row r="572" ht="12.75" customHeight="1">
      <c r="A572" s="3"/>
      <c r="B572" s="166"/>
      <c r="C572" s="109"/>
      <c r="D572" s="109"/>
      <c r="E572" s="131"/>
      <c r="F572" s="3"/>
      <c r="G572" s="3"/>
      <c r="H572" s="109"/>
      <c r="I572" s="3"/>
      <c r="J572" s="109"/>
      <c r="K572" s="110"/>
      <c r="L572" s="3"/>
      <c r="M572" s="3"/>
      <c r="N572" s="3"/>
      <c r="O572" s="3"/>
      <c r="P572" s="3"/>
      <c r="Q572" s="3"/>
      <c r="R572" s="3"/>
      <c r="S572" s="3"/>
      <c r="T572" s="3"/>
      <c r="U572" s="3"/>
      <c r="V572" s="3"/>
      <c r="W572" s="3"/>
      <c r="X572" s="3"/>
      <c r="Y572" s="3"/>
      <c r="Z572" s="3"/>
    </row>
    <row r="573" ht="12.75" customHeight="1">
      <c r="A573" s="3"/>
      <c r="B573" s="166"/>
      <c r="C573" s="109"/>
      <c r="D573" s="109"/>
      <c r="E573" s="131"/>
      <c r="F573" s="3"/>
      <c r="G573" s="3"/>
      <c r="H573" s="109"/>
      <c r="I573" s="3"/>
      <c r="J573" s="109"/>
      <c r="K573" s="110"/>
      <c r="L573" s="3"/>
      <c r="M573" s="3"/>
      <c r="N573" s="3"/>
      <c r="O573" s="3"/>
      <c r="P573" s="3"/>
      <c r="Q573" s="3"/>
      <c r="R573" s="3"/>
      <c r="S573" s="3"/>
      <c r="T573" s="3"/>
      <c r="U573" s="3"/>
      <c r="V573" s="3"/>
      <c r="W573" s="3"/>
      <c r="X573" s="3"/>
      <c r="Y573" s="3"/>
      <c r="Z573" s="3"/>
    </row>
    <row r="574" ht="12.75" customHeight="1">
      <c r="A574" s="3"/>
      <c r="B574" s="166"/>
      <c r="C574" s="109"/>
      <c r="D574" s="109"/>
      <c r="E574" s="131"/>
      <c r="F574" s="3"/>
      <c r="G574" s="3"/>
      <c r="H574" s="109"/>
      <c r="I574" s="3"/>
      <c r="J574" s="109"/>
      <c r="K574" s="110"/>
      <c r="L574" s="3"/>
      <c r="M574" s="3"/>
      <c r="N574" s="3"/>
      <c r="O574" s="3"/>
      <c r="P574" s="3"/>
      <c r="Q574" s="3"/>
      <c r="R574" s="3"/>
      <c r="S574" s="3"/>
      <c r="T574" s="3"/>
      <c r="U574" s="3"/>
      <c r="V574" s="3"/>
      <c r="W574" s="3"/>
      <c r="X574" s="3"/>
      <c r="Y574" s="3"/>
      <c r="Z574" s="3"/>
    </row>
    <row r="575" ht="12.75" customHeight="1">
      <c r="A575" s="3"/>
      <c r="B575" s="166"/>
      <c r="C575" s="109"/>
      <c r="D575" s="109"/>
      <c r="E575" s="131"/>
      <c r="F575" s="3"/>
      <c r="G575" s="3"/>
      <c r="H575" s="109"/>
      <c r="I575" s="3"/>
      <c r="J575" s="109"/>
      <c r="K575" s="110"/>
      <c r="L575" s="3"/>
      <c r="M575" s="3"/>
      <c r="N575" s="3"/>
      <c r="O575" s="3"/>
      <c r="P575" s="3"/>
      <c r="Q575" s="3"/>
      <c r="R575" s="3"/>
      <c r="S575" s="3"/>
      <c r="T575" s="3"/>
      <c r="U575" s="3"/>
      <c r="V575" s="3"/>
      <c r="W575" s="3"/>
      <c r="X575" s="3"/>
      <c r="Y575" s="3"/>
      <c r="Z575" s="3"/>
    </row>
    <row r="576" ht="12.75" customHeight="1">
      <c r="A576" s="3"/>
      <c r="B576" s="166"/>
      <c r="C576" s="109"/>
      <c r="D576" s="109"/>
      <c r="E576" s="131"/>
      <c r="F576" s="3"/>
      <c r="G576" s="3"/>
      <c r="H576" s="109"/>
      <c r="I576" s="3"/>
      <c r="J576" s="109"/>
      <c r="K576" s="110"/>
      <c r="L576" s="3"/>
      <c r="M576" s="3"/>
      <c r="N576" s="3"/>
      <c r="O576" s="3"/>
      <c r="P576" s="3"/>
      <c r="Q576" s="3"/>
      <c r="R576" s="3"/>
      <c r="S576" s="3"/>
      <c r="T576" s="3"/>
      <c r="U576" s="3"/>
      <c r="V576" s="3"/>
      <c r="W576" s="3"/>
      <c r="X576" s="3"/>
      <c r="Y576" s="3"/>
      <c r="Z576" s="3"/>
    </row>
    <row r="577" ht="12.75" customHeight="1">
      <c r="A577" s="3"/>
      <c r="B577" s="166"/>
      <c r="C577" s="109"/>
      <c r="D577" s="109"/>
      <c r="E577" s="131"/>
      <c r="F577" s="3"/>
      <c r="G577" s="3"/>
      <c r="H577" s="109"/>
      <c r="I577" s="3"/>
      <c r="J577" s="109"/>
      <c r="K577" s="110"/>
      <c r="L577" s="3"/>
      <c r="M577" s="3"/>
      <c r="N577" s="3"/>
      <c r="O577" s="3"/>
      <c r="P577" s="3"/>
      <c r="Q577" s="3"/>
      <c r="R577" s="3"/>
      <c r="S577" s="3"/>
      <c r="T577" s="3"/>
      <c r="U577" s="3"/>
      <c r="V577" s="3"/>
      <c r="W577" s="3"/>
      <c r="X577" s="3"/>
      <c r="Y577" s="3"/>
      <c r="Z577" s="3"/>
    </row>
    <row r="578" ht="12.75" customHeight="1">
      <c r="A578" s="3"/>
      <c r="B578" s="166"/>
      <c r="C578" s="109"/>
      <c r="D578" s="109"/>
      <c r="E578" s="131"/>
      <c r="F578" s="3"/>
      <c r="G578" s="3"/>
      <c r="H578" s="109"/>
      <c r="I578" s="3"/>
      <c r="J578" s="109"/>
      <c r="K578" s="110"/>
      <c r="L578" s="3"/>
      <c r="M578" s="3"/>
      <c r="N578" s="3"/>
      <c r="O578" s="3"/>
      <c r="P578" s="3"/>
      <c r="Q578" s="3"/>
      <c r="R578" s="3"/>
      <c r="S578" s="3"/>
      <c r="T578" s="3"/>
      <c r="U578" s="3"/>
      <c r="V578" s="3"/>
      <c r="W578" s="3"/>
      <c r="X578" s="3"/>
      <c r="Y578" s="3"/>
      <c r="Z578" s="3"/>
    </row>
    <row r="579" ht="12.75" customHeight="1">
      <c r="A579" s="3"/>
      <c r="B579" s="166"/>
      <c r="C579" s="109"/>
      <c r="D579" s="109"/>
      <c r="E579" s="131"/>
      <c r="F579" s="3"/>
      <c r="G579" s="3"/>
      <c r="H579" s="109"/>
      <c r="I579" s="3"/>
      <c r="J579" s="109"/>
      <c r="K579" s="110"/>
      <c r="L579" s="3"/>
      <c r="M579" s="3"/>
      <c r="N579" s="3"/>
      <c r="O579" s="3"/>
      <c r="P579" s="3"/>
      <c r="Q579" s="3"/>
      <c r="R579" s="3"/>
      <c r="S579" s="3"/>
      <c r="T579" s="3"/>
      <c r="U579" s="3"/>
      <c r="V579" s="3"/>
      <c r="W579" s="3"/>
      <c r="X579" s="3"/>
      <c r="Y579" s="3"/>
      <c r="Z579" s="3"/>
    </row>
    <row r="580" ht="12.75" customHeight="1">
      <c r="A580" s="3"/>
      <c r="B580" s="166"/>
      <c r="C580" s="109"/>
      <c r="D580" s="109"/>
      <c r="E580" s="131"/>
      <c r="F580" s="3"/>
      <c r="G580" s="3"/>
      <c r="H580" s="109"/>
      <c r="I580" s="3"/>
      <c r="J580" s="109"/>
      <c r="K580" s="110"/>
      <c r="L580" s="3"/>
      <c r="M580" s="3"/>
      <c r="N580" s="3"/>
      <c r="O580" s="3"/>
      <c r="P580" s="3"/>
      <c r="Q580" s="3"/>
      <c r="R580" s="3"/>
      <c r="S580" s="3"/>
      <c r="T580" s="3"/>
      <c r="U580" s="3"/>
      <c r="V580" s="3"/>
      <c r="W580" s="3"/>
      <c r="X580" s="3"/>
      <c r="Y580" s="3"/>
      <c r="Z580" s="3"/>
    </row>
    <row r="581" ht="12.75" customHeight="1">
      <c r="A581" s="3"/>
      <c r="B581" s="166"/>
      <c r="C581" s="109"/>
      <c r="D581" s="109"/>
      <c r="E581" s="131"/>
      <c r="F581" s="3"/>
      <c r="G581" s="3"/>
      <c r="H581" s="109"/>
      <c r="I581" s="3"/>
      <c r="J581" s="109"/>
      <c r="K581" s="110"/>
      <c r="L581" s="3"/>
      <c r="M581" s="3"/>
      <c r="N581" s="3"/>
      <c r="O581" s="3"/>
      <c r="P581" s="3"/>
      <c r="Q581" s="3"/>
      <c r="R581" s="3"/>
      <c r="S581" s="3"/>
      <c r="T581" s="3"/>
      <c r="U581" s="3"/>
      <c r="V581" s="3"/>
      <c r="W581" s="3"/>
      <c r="X581" s="3"/>
      <c r="Y581" s="3"/>
      <c r="Z581" s="3"/>
    </row>
    <row r="582" ht="12.75" customHeight="1">
      <c r="A582" s="3"/>
      <c r="B582" s="166"/>
      <c r="C582" s="109"/>
      <c r="D582" s="109"/>
      <c r="E582" s="131"/>
      <c r="F582" s="3"/>
      <c r="G582" s="3"/>
      <c r="H582" s="109"/>
      <c r="I582" s="3"/>
      <c r="J582" s="109"/>
      <c r="K582" s="110"/>
      <c r="L582" s="3"/>
      <c r="M582" s="3"/>
      <c r="N582" s="3"/>
      <c r="O582" s="3"/>
      <c r="P582" s="3"/>
      <c r="Q582" s="3"/>
      <c r="R582" s="3"/>
      <c r="S582" s="3"/>
      <c r="T582" s="3"/>
      <c r="U582" s="3"/>
      <c r="V582" s="3"/>
      <c r="W582" s="3"/>
      <c r="X582" s="3"/>
      <c r="Y582" s="3"/>
      <c r="Z582" s="3"/>
    </row>
    <row r="583" ht="12.75" customHeight="1">
      <c r="A583" s="3"/>
      <c r="B583" s="166"/>
      <c r="C583" s="109"/>
      <c r="D583" s="109"/>
      <c r="E583" s="131"/>
      <c r="F583" s="3"/>
      <c r="G583" s="3"/>
      <c r="H583" s="109"/>
      <c r="I583" s="3"/>
      <c r="J583" s="109"/>
      <c r="K583" s="110"/>
      <c r="L583" s="3"/>
      <c r="M583" s="3"/>
      <c r="N583" s="3"/>
      <c r="O583" s="3"/>
      <c r="P583" s="3"/>
      <c r="Q583" s="3"/>
      <c r="R583" s="3"/>
      <c r="S583" s="3"/>
      <c r="T583" s="3"/>
      <c r="U583" s="3"/>
      <c r="V583" s="3"/>
      <c r="W583" s="3"/>
      <c r="X583" s="3"/>
      <c r="Y583" s="3"/>
      <c r="Z583" s="3"/>
    </row>
    <row r="584" ht="12.75" customHeight="1">
      <c r="A584" s="3"/>
      <c r="B584" s="166"/>
      <c r="C584" s="109"/>
      <c r="D584" s="109"/>
      <c r="E584" s="131"/>
      <c r="F584" s="3"/>
      <c r="G584" s="3"/>
      <c r="H584" s="109"/>
      <c r="I584" s="3"/>
      <c r="J584" s="109"/>
      <c r="K584" s="110"/>
      <c r="L584" s="3"/>
      <c r="M584" s="3"/>
      <c r="N584" s="3"/>
      <c r="O584" s="3"/>
      <c r="P584" s="3"/>
      <c r="Q584" s="3"/>
      <c r="R584" s="3"/>
      <c r="S584" s="3"/>
      <c r="T584" s="3"/>
      <c r="U584" s="3"/>
      <c r="V584" s="3"/>
      <c r="W584" s="3"/>
      <c r="X584" s="3"/>
      <c r="Y584" s="3"/>
      <c r="Z584" s="3"/>
    </row>
    <row r="585" ht="12.75" customHeight="1">
      <c r="A585" s="3"/>
      <c r="B585" s="166"/>
      <c r="C585" s="109"/>
      <c r="D585" s="109"/>
      <c r="E585" s="131"/>
      <c r="F585" s="3"/>
      <c r="G585" s="3"/>
      <c r="H585" s="109"/>
      <c r="I585" s="3"/>
      <c r="J585" s="109"/>
      <c r="K585" s="110"/>
      <c r="L585" s="3"/>
      <c r="M585" s="3"/>
      <c r="N585" s="3"/>
      <c r="O585" s="3"/>
      <c r="P585" s="3"/>
      <c r="Q585" s="3"/>
      <c r="R585" s="3"/>
      <c r="S585" s="3"/>
      <c r="T585" s="3"/>
      <c r="U585" s="3"/>
      <c r="V585" s="3"/>
      <c r="W585" s="3"/>
      <c r="X585" s="3"/>
      <c r="Y585" s="3"/>
      <c r="Z585" s="3"/>
    </row>
    <row r="586" ht="12.75" customHeight="1">
      <c r="A586" s="3"/>
      <c r="B586" s="166"/>
      <c r="C586" s="109"/>
      <c r="D586" s="109"/>
      <c r="E586" s="131"/>
      <c r="F586" s="3"/>
      <c r="G586" s="3"/>
      <c r="H586" s="109"/>
      <c r="I586" s="3"/>
      <c r="J586" s="109"/>
      <c r="K586" s="110"/>
      <c r="L586" s="3"/>
      <c r="M586" s="3"/>
      <c r="N586" s="3"/>
      <c r="O586" s="3"/>
      <c r="P586" s="3"/>
      <c r="Q586" s="3"/>
      <c r="R586" s="3"/>
      <c r="S586" s="3"/>
      <c r="T586" s="3"/>
      <c r="U586" s="3"/>
      <c r="V586" s="3"/>
      <c r="W586" s="3"/>
      <c r="X586" s="3"/>
      <c r="Y586" s="3"/>
      <c r="Z586" s="3"/>
    </row>
    <row r="587" ht="12.75" customHeight="1">
      <c r="A587" s="3"/>
      <c r="B587" s="166"/>
      <c r="C587" s="109"/>
      <c r="D587" s="109"/>
      <c r="E587" s="131"/>
      <c r="F587" s="3"/>
      <c r="G587" s="3"/>
      <c r="H587" s="109"/>
      <c r="I587" s="3"/>
      <c r="J587" s="109"/>
      <c r="K587" s="110"/>
      <c r="L587" s="3"/>
      <c r="M587" s="3"/>
      <c r="N587" s="3"/>
      <c r="O587" s="3"/>
      <c r="P587" s="3"/>
      <c r="Q587" s="3"/>
      <c r="R587" s="3"/>
      <c r="S587" s="3"/>
      <c r="T587" s="3"/>
      <c r="U587" s="3"/>
      <c r="V587" s="3"/>
      <c r="W587" s="3"/>
      <c r="X587" s="3"/>
      <c r="Y587" s="3"/>
      <c r="Z587" s="3"/>
    </row>
    <row r="588" ht="12.75" customHeight="1">
      <c r="A588" s="3"/>
      <c r="B588" s="166"/>
      <c r="C588" s="109"/>
      <c r="D588" s="109"/>
      <c r="E588" s="131"/>
      <c r="F588" s="3"/>
      <c r="G588" s="3"/>
      <c r="H588" s="109"/>
      <c r="I588" s="3"/>
      <c r="J588" s="109"/>
      <c r="K588" s="110"/>
      <c r="L588" s="3"/>
      <c r="M588" s="3"/>
      <c r="N588" s="3"/>
      <c r="O588" s="3"/>
      <c r="P588" s="3"/>
      <c r="Q588" s="3"/>
      <c r="R588" s="3"/>
      <c r="S588" s="3"/>
      <c r="T588" s="3"/>
      <c r="U588" s="3"/>
      <c r="V588" s="3"/>
      <c r="W588" s="3"/>
      <c r="X588" s="3"/>
      <c r="Y588" s="3"/>
      <c r="Z588" s="3"/>
    </row>
    <row r="589" ht="12.75" customHeight="1">
      <c r="A589" s="3"/>
      <c r="B589" s="166"/>
      <c r="C589" s="109"/>
      <c r="D589" s="109"/>
      <c r="E589" s="131"/>
      <c r="F589" s="3"/>
      <c r="G589" s="3"/>
      <c r="H589" s="109"/>
      <c r="I589" s="3"/>
      <c r="J589" s="109"/>
      <c r="K589" s="110"/>
      <c r="L589" s="3"/>
      <c r="M589" s="3"/>
      <c r="N589" s="3"/>
      <c r="O589" s="3"/>
      <c r="P589" s="3"/>
      <c r="Q589" s="3"/>
      <c r="R589" s="3"/>
      <c r="S589" s="3"/>
      <c r="T589" s="3"/>
      <c r="U589" s="3"/>
      <c r="V589" s="3"/>
      <c r="W589" s="3"/>
      <c r="X589" s="3"/>
      <c r="Y589" s="3"/>
      <c r="Z589" s="3"/>
    </row>
    <row r="590" ht="12.75" customHeight="1">
      <c r="A590" s="3"/>
      <c r="B590" s="166"/>
      <c r="C590" s="109"/>
      <c r="D590" s="109"/>
      <c r="E590" s="131"/>
      <c r="F590" s="3"/>
      <c r="G590" s="3"/>
      <c r="H590" s="109"/>
      <c r="I590" s="3"/>
      <c r="J590" s="109"/>
      <c r="K590" s="110"/>
      <c r="L590" s="3"/>
      <c r="M590" s="3"/>
      <c r="N590" s="3"/>
      <c r="O590" s="3"/>
      <c r="P590" s="3"/>
      <c r="Q590" s="3"/>
      <c r="R590" s="3"/>
      <c r="S590" s="3"/>
      <c r="T590" s="3"/>
      <c r="U590" s="3"/>
      <c r="V590" s="3"/>
      <c r="W590" s="3"/>
      <c r="X590" s="3"/>
      <c r="Y590" s="3"/>
      <c r="Z590" s="3"/>
    </row>
    <row r="591" ht="12.75" customHeight="1">
      <c r="A591" s="3"/>
      <c r="B591" s="166"/>
      <c r="C591" s="109"/>
      <c r="D591" s="109"/>
      <c r="E591" s="131"/>
      <c r="F591" s="3"/>
      <c r="G591" s="3"/>
      <c r="H591" s="109"/>
      <c r="I591" s="3"/>
      <c r="J591" s="109"/>
      <c r="K591" s="110"/>
      <c r="L591" s="3"/>
      <c r="M591" s="3"/>
      <c r="N591" s="3"/>
      <c r="O591" s="3"/>
      <c r="P591" s="3"/>
      <c r="Q591" s="3"/>
      <c r="R591" s="3"/>
      <c r="S591" s="3"/>
      <c r="T591" s="3"/>
      <c r="U591" s="3"/>
      <c r="V591" s="3"/>
      <c r="W591" s="3"/>
      <c r="X591" s="3"/>
      <c r="Y591" s="3"/>
      <c r="Z591" s="3"/>
    </row>
    <row r="592" ht="12.75" customHeight="1">
      <c r="A592" s="3"/>
      <c r="B592" s="166"/>
      <c r="C592" s="109"/>
      <c r="D592" s="109"/>
      <c r="E592" s="131"/>
      <c r="F592" s="3"/>
      <c r="G592" s="3"/>
      <c r="H592" s="109"/>
      <c r="I592" s="3"/>
      <c r="J592" s="109"/>
      <c r="K592" s="110"/>
      <c r="L592" s="3"/>
      <c r="M592" s="3"/>
      <c r="N592" s="3"/>
      <c r="O592" s="3"/>
      <c r="P592" s="3"/>
      <c r="Q592" s="3"/>
      <c r="R592" s="3"/>
      <c r="S592" s="3"/>
      <c r="T592" s="3"/>
      <c r="U592" s="3"/>
      <c r="V592" s="3"/>
      <c r="W592" s="3"/>
      <c r="X592" s="3"/>
      <c r="Y592" s="3"/>
      <c r="Z592" s="3"/>
    </row>
    <row r="593" ht="12.75" customHeight="1">
      <c r="A593" s="3"/>
      <c r="B593" s="166"/>
      <c r="C593" s="109"/>
      <c r="D593" s="109"/>
      <c r="E593" s="131"/>
      <c r="F593" s="3"/>
      <c r="G593" s="3"/>
      <c r="H593" s="109"/>
      <c r="I593" s="3"/>
      <c r="J593" s="109"/>
      <c r="K593" s="110"/>
      <c r="L593" s="3"/>
      <c r="M593" s="3"/>
      <c r="N593" s="3"/>
      <c r="O593" s="3"/>
      <c r="P593" s="3"/>
      <c r="Q593" s="3"/>
      <c r="R593" s="3"/>
      <c r="S593" s="3"/>
      <c r="T593" s="3"/>
      <c r="U593" s="3"/>
      <c r="V593" s="3"/>
      <c r="W593" s="3"/>
      <c r="X593" s="3"/>
      <c r="Y593" s="3"/>
      <c r="Z593" s="3"/>
    </row>
    <row r="594" ht="12.75" customHeight="1">
      <c r="A594" s="3"/>
      <c r="B594" s="166"/>
      <c r="C594" s="109"/>
      <c r="D594" s="109"/>
      <c r="E594" s="131"/>
      <c r="F594" s="3"/>
      <c r="G594" s="3"/>
      <c r="H594" s="109"/>
      <c r="I594" s="3"/>
      <c r="J594" s="109"/>
      <c r="K594" s="110"/>
      <c r="L594" s="3"/>
      <c r="M594" s="3"/>
      <c r="N594" s="3"/>
      <c r="O594" s="3"/>
      <c r="P594" s="3"/>
      <c r="Q594" s="3"/>
      <c r="R594" s="3"/>
      <c r="S594" s="3"/>
      <c r="T594" s="3"/>
      <c r="U594" s="3"/>
      <c r="V594" s="3"/>
      <c r="W594" s="3"/>
      <c r="X594" s="3"/>
      <c r="Y594" s="3"/>
      <c r="Z594" s="3"/>
    </row>
    <row r="595" ht="12.75" customHeight="1">
      <c r="A595" s="3"/>
      <c r="B595" s="166"/>
      <c r="C595" s="109"/>
      <c r="D595" s="109"/>
      <c r="E595" s="131"/>
      <c r="F595" s="3"/>
      <c r="G595" s="3"/>
      <c r="H595" s="109"/>
      <c r="I595" s="3"/>
      <c r="J595" s="109"/>
      <c r="K595" s="110"/>
      <c r="L595" s="3"/>
      <c r="M595" s="3"/>
      <c r="N595" s="3"/>
      <c r="O595" s="3"/>
      <c r="P595" s="3"/>
      <c r="Q595" s="3"/>
      <c r="R595" s="3"/>
      <c r="S595" s="3"/>
      <c r="T595" s="3"/>
      <c r="U595" s="3"/>
      <c r="V595" s="3"/>
      <c r="W595" s="3"/>
      <c r="X595" s="3"/>
      <c r="Y595" s="3"/>
      <c r="Z595" s="3"/>
    </row>
    <row r="596" ht="12.75" customHeight="1">
      <c r="A596" s="3"/>
      <c r="B596" s="166"/>
      <c r="C596" s="109"/>
      <c r="D596" s="109"/>
      <c r="E596" s="131"/>
      <c r="F596" s="3"/>
      <c r="G596" s="3"/>
      <c r="H596" s="109"/>
      <c r="I596" s="3"/>
      <c r="J596" s="109"/>
      <c r="K596" s="110"/>
      <c r="L596" s="3"/>
      <c r="M596" s="3"/>
      <c r="N596" s="3"/>
      <c r="O596" s="3"/>
      <c r="P596" s="3"/>
      <c r="Q596" s="3"/>
      <c r="R596" s="3"/>
      <c r="S596" s="3"/>
      <c r="T596" s="3"/>
      <c r="U596" s="3"/>
      <c r="V596" s="3"/>
      <c r="W596" s="3"/>
      <c r="X596" s="3"/>
      <c r="Y596" s="3"/>
      <c r="Z596" s="3"/>
    </row>
    <row r="597" ht="12.75" customHeight="1">
      <c r="A597" s="3"/>
      <c r="B597" s="166"/>
      <c r="C597" s="109"/>
      <c r="D597" s="109"/>
      <c r="E597" s="131"/>
      <c r="F597" s="3"/>
      <c r="G597" s="3"/>
      <c r="H597" s="109"/>
      <c r="I597" s="3"/>
      <c r="J597" s="109"/>
      <c r="K597" s="110"/>
      <c r="L597" s="3"/>
      <c r="M597" s="3"/>
      <c r="N597" s="3"/>
      <c r="O597" s="3"/>
      <c r="P597" s="3"/>
      <c r="Q597" s="3"/>
      <c r="R597" s="3"/>
      <c r="S597" s="3"/>
      <c r="T597" s="3"/>
      <c r="U597" s="3"/>
      <c r="V597" s="3"/>
      <c r="W597" s="3"/>
      <c r="X597" s="3"/>
      <c r="Y597" s="3"/>
      <c r="Z597" s="3"/>
    </row>
    <row r="598" ht="12.75" customHeight="1">
      <c r="A598" s="3"/>
      <c r="B598" s="166"/>
      <c r="C598" s="109"/>
      <c r="D598" s="109"/>
      <c r="E598" s="131"/>
      <c r="F598" s="3"/>
      <c r="G598" s="3"/>
      <c r="H598" s="109"/>
      <c r="I598" s="3"/>
      <c r="J598" s="109"/>
      <c r="K598" s="110"/>
      <c r="L598" s="3"/>
      <c r="M598" s="3"/>
      <c r="N598" s="3"/>
      <c r="O598" s="3"/>
      <c r="P598" s="3"/>
      <c r="Q598" s="3"/>
      <c r="R598" s="3"/>
      <c r="S598" s="3"/>
      <c r="T598" s="3"/>
      <c r="U598" s="3"/>
      <c r="V598" s="3"/>
      <c r="W598" s="3"/>
      <c r="X598" s="3"/>
      <c r="Y598" s="3"/>
      <c r="Z598" s="3"/>
    </row>
    <row r="599" ht="12.75" customHeight="1">
      <c r="A599" s="3"/>
      <c r="B599" s="166"/>
      <c r="C599" s="109"/>
      <c r="D599" s="109"/>
      <c r="E599" s="131"/>
      <c r="F599" s="3"/>
      <c r="G599" s="3"/>
      <c r="H599" s="109"/>
      <c r="I599" s="3"/>
      <c r="J599" s="109"/>
      <c r="K599" s="110"/>
      <c r="L599" s="3"/>
      <c r="M599" s="3"/>
      <c r="N599" s="3"/>
      <c r="O599" s="3"/>
      <c r="P599" s="3"/>
      <c r="Q599" s="3"/>
      <c r="R599" s="3"/>
      <c r="S599" s="3"/>
      <c r="T599" s="3"/>
      <c r="U599" s="3"/>
      <c r="V599" s="3"/>
      <c r="W599" s="3"/>
      <c r="X599" s="3"/>
      <c r="Y599" s="3"/>
      <c r="Z599" s="3"/>
    </row>
    <row r="600" ht="12.75" customHeight="1">
      <c r="A600" s="3"/>
      <c r="B600" s="166"/>
      <c r="C600" s="109"/>
      <c r="D600" s="109"/>
      <c r="E600" s="131"/>
      <c r="F600" s="3"/>
      <c r="G600" s="3"/>
      <c r="H600" s="109"/>
      <c r="I600" s="3"/>
      <c r="J600" s="109"/>
      <c r="K600" s="110"/>
      <c r="L600" s="3"/>
      <c r="M600" s="3"/>
      <c r="N600" s="3"/>
      <c r="O600" s="3"/>
      <c r="P600" s="3"/>
      <c r="Q600" s="3"/>
      <c r="R600" s="3"/>
      <c r="S600" s="3"/>
      <c r="T600" s="3"/>
      <c r="U600" s="3"/>
      <c r="V600" s="3"/>
      <c r="W600" s="3"/>
      <c r="X600" s="3"/>
      <c r="Y600" s="3"/>
      <c r="Z600" s="3"/>
    </row>
    <row r="601" ht="12.75" customHeight="1">
      <c r="A601" s="3"/>
      <c r="B601" s="166"/>
      <c r="C601" s="109"/>
      <c r="D601" s="109"/>
      <c r="E601" s="131"/>
      <c r="F601" s="3"/>
      <c r="G601" s="3"/>
      <c r="H601" s="109"/>
      <c r="I601" s="3"/>
      <c r="J601" s="109"/>
      <c r="K601" s="110"/>
      <c r="L601" s="3"/>
      <c r="M601" s="3"/>
      <c r="N601" s="3"/>
      <c r="O601" s="3"/>
      <c r="P601" s="3"/>
      <c r="Q601" s="3"/>
      <c r="R601" s="3"/>
      <c r="S601" s="3"/>
      <c r="T601" s="3"/>
      <c r="U601" s="3"/>
      <c r="V601" s="3"/>
      <c r="W601" s="3"/>
      <c r="X601" s="3"/>
      <c r="Y601" s="3"/>
      <c r="Z601" s="3"/>
    </row>
    <row r="602" ht="12.75" customHeight="1">
      <c r="A602" s="3"/>
      <c r="B602" s="166"/>
      <c r="C602" s="109"/>
      <c r="D602" s="109"/>
      <c r="E602" s="131"/>
      <c r="F602" s="3"/>
      <c r="G602" s="3"/>
      <c r="H602" s="109"/>
      <c r="I602" s="3"/>
      <c r="J602" s="109"/>
      <c r="K602" s="110"/>
      <c r="L602" s="3"/>
      <c r="M602" s="3"/>
      <c r="N602" s="3"/>
      <c r="O602" s="3"/>
      <c r="P602" s="3"/>
      <c r="Q602" s="3"/>
      <c r="R602" s="3"/>
      <c r="S602" s="3"/>
      <c r="T602" s="3"/>
      <c r="U602" s="3"/>
      <c r="V602" s="3"/>
      <c r="W602" s="3"/>
      <c r="X602" s="3"/>
      <c r="Y602" s="3"/>
      <c r="Z602" s="3"/>
    </row>
    <row r="603" ht="12.75" customHeight="1">
      <c r="A603" s="3"/>
      <c r="B603" s="166"/>
      <c r="C603" s="109"/>
      <c r="D603" s="109"/>
      <c r="E603" s="131"/>
      <c r="F603" s="3"/>
      <c r="G603" s="3"/>
      <c r="H603" s="109"/>
      <c r="I603" s="3"/>
      <c r="J603" s="109"/>
      <c r="K603" s="110"/>
      <c r="L603" s="3"/>
      <c r="M603" s="3"/>
      <c r="N603" s="3"/>
      <c r="O603" s="3"/>
      <c r="P603" s="3"/>
      <c r="Q603" s="3"/>
      <c r="R603" s="3"/>
      <c r="S603" s="3"/>
      <c r="T603" s="3"/>
      <c r="U603" s="3"/>
      <c r="V603" s="3"/>
      <c r="W603" s="3"/>
      <c r="X603" s="3"/>
      <c r="Y603" s="3"/>
      <c r="Z603" s="3"/>
    </row>
    <row r="604" ht="12.75" customHeight="1">
      <c r="A604" s="3"/>
      <c r="B604" s="166"/>
      <c r="C604" s="109"/>
      <c r="D604" s="109"/>
      <c r="E604" s="131"/>
      <c r="F604" s="3"/>
      <c r="G604" s="3"/>
      <c r="H604" s="109"/>
      <c r="I604" s="3"/>
      <c r="J604" s="109"/>
      <c r="K604" s="110"/>
      <c r="L604" s="3"/>
      <c r="M604" s="3"/>
      <c r="N604" s="3"/>
      <c r="O604" s="3"/>
      <c r="P604" s="3"/>
      <c r="Q604" s="3"/>
      <c r="R604" s="3"/>
      <c r="S604" s="3"/>
      <c r="T604" s="3"/>
      <c r="U604" s="3"/>
      <c r="V604" s="3"/>
      <c r="W604" s="3"/>
      <c r="X604" s="3"/>
      <c r="Y604" s="3"/>
      <c r="Z604" s="3"/>
    </row>
    <row r="605" ht="12.75" customHeight="1">
      <c r="A605" s="3"/>
      <c r="B605" s="166"/>
      <c r="C605" s="109"/>
      <c r="D605" s="109"/>
      <c r="E605" s="131"/>
      <c r="F605" s="3"/>
      <c r="G605" s="3"/>
      <c r="H605" s="109"/>
      <c r="I605" s="3"/>
      <c r="J605" s="109"/>
      <c r="K605" s="110"/>
      <c r="L605" s="3"/>
      <c r="M605" s="3"/>
      <c r="N605" s="3"/>
      <c r="O605" s="3"/>
      <c r="P605" s="3"/>
      <c r="Q605" s="3"/>
      <c r="R605" s="3"/>
      <c r="S605" s="3"/>
      <c r="T605" s="3"/>
      <c r="U605" s="3"/>
      <c r="V605" s="3"/>
      <c r="W605" s="3"/>
      <c r="X605" s="3"/>
      <c r="Y605" s="3"/>
      <c r="Z605" s="3"/>
    </row>
    <row r="606" ht="12.75" customHeight="1">
      <c r="A606" s="3"/>
      <c r="B606" s="166"/>
      <c r="C606" s="109"/>
      <c r="D606" s="109"/>
      <c r="E606" s="131"/>
      <c r="F606" s="3"/>
      <c r="G606" s="3"/>
      <c r="H606" s="109"/>
      <c r="I606" s="3"/>
      <c r="J606" s="109"/>
      <c r="K606" s="110"/>
      <c r="L606" s="3"/>
      <c r="M606" s="3"/>
      <c r="N606" s="3"/>
      <c r="O606" s="3"/>
      <c r="P606" s="3"/>
      <c r="Q606" s="3"/>
      <c r="R606" s="3"/>
      <c r="S606" s="3"/>
      <c r="T606" s="3"/>
      <c r="U606" s="3"/>
      <c r="V606" s="3"/>
      <c r="W606" s="3"/>
      <c r="X606" s="3"/>
      <c r="Y606" s="3"/>
      <c r="Z606" s="3"/>
    </row>
    <row r="607" ht="12.75" customHeight="1">
      <c r="A607" s="3"/>
      <c r="B607" s="166"/>
      <c r="C607" s="109"/>
      <c r="D607" s="109"/>
      <c r="E607" s="131"/>
      <c r="F607" s="3"/>
      <c r="G607" s="3"/>
      <c r="H607" s="109"/>
      <c r="I607" s="3"/>
      <c r="J607" s="109"/>
      <c r="K607" s="110"/>
      <c r="L607" s="3"/>
      <c r="M607" s="3"/>
      <c r="N607" s="3"/>
      <c r="O607" s="3"/>
      <c r="P607" s="3"/>
      <c r="Q607" s="3"/>
      <c r="R607" s="3"/>
      <c r="S607" s="3"/>
      <c r="T607" s="3"/>
      <c r="U607" s="3"/>
      <c r="V607" s="3"/>
      <c r="W607" s="3"/>
      <c r="X607" s="3"/>
      <c r="Y607" s="3"/>
      <c r="Z607" s="3"/>
    </row>
    <row r="608" ht="12.75" customHeight="1">
      <c r="A608" s="3"/>
      <c r="B608" s="166"/>
      <c r="C608" s="109"/>
      <c r="D608" s="109"/>
      <c r="E608" s="131"/>
      <c r="F608" s="3"/>
      <c r="G608" s="3"/>
      <c r="H608" s="109"/>
      <c r="I608" s="3"/>
      <c r="J608" s="109"/>
      <c r="K608" s="110"/>
      <c r="L608" s="3"/>
      <c r="M608" s="3"/>
      <c r="N608" s="3"/>
      <c r="O608" s="3"/>
      <c r="P608" s="3"/>
      <c r="Q608" s="3"/>
      <c r="R608" s="3"/>
      <c r="S608" s="3"/>
      <c r="T608" s="3"/>
      <c r="U608" s="3"/>
      <c r="V608" s="3"/>
      <c r="W608" s="3"/>
      <c r="X608" s="3"/>
      <c r="Y608" s="3"/>
      <c r="Z608" s="3"/>
    </row>
    <row r="609" ht="12.75" customHeight="1">
      <c r="A609" s="3"/>
      <c r="B609" s="166"/>
      <c r="C609" s="109"/>
      <c r="D609" s="109"/>
      <c r="E609" s="131"/>
      <c r="F609" s="3"/>
      <c r="G609" s="3"/>
      <c r="H609" s="109"/>
      <c r="I609" s="3"/>
      <c r="J609" s="109"/>
      <c r="K609" s="110"/>
      <c r="L609" s="3"/>
      <c r="M609" s="3"/>
      <c r="N609" s="3"/>
      <c r="O609" s="3"/>
      <c r="P609" s="3"/>
      <c r="Q609" s="3"/>
      <c r="R609" s="3"/>
      <c r="S609" s="3"/>
      <c r="T609" s="3"/>
      <c r="U609" s="3"/>
      <c r="V609" s="3"/>
      <c r="W609" s="3"/>
      <c r="X609" s="3"/>
      <c r="Y609" s="3"/>
      <c r="Z609" s="3"/>
    </row>
    <row r="610" ht="12.75" customHeight="1">
      <c r="A610" s="3"/>
      <c r="B610" s="166"/>
      <c r="C610" s="109"/>
      <c r="D610" s="109"/>
      <c r="E610" s="131"/>
      <c r="F610" s="3"/>
      <c r="G610" s="3"/>
      <c r="H610" s="109"/>
      <c r="I610" s="3"/>
      <c r="J610" s="109"/>
      <c r="K610" s="110"/>
      <c r="L610" s="3"/>
      <c r="M610" s="3"/>
      <c r="N610" s="3"/>
      <c r="O610" s="3"/>
      <c r="P610" s="3"/>
      <c r="Q610" s="3"/>
      <c r="R610" s="3"/>
      <c r="S610" s="3"/>
      <c r="T610" s="3"/>
      <c r="U610" s="3"/>
      <c r="V610" s="3"/>
      <c r="W610" s="3"/>
      <c r="X610" s="3"/>
      <c r="Y610" s="3"/>
      <c r="Z610" s="3"/>
    </row>
    <row r="611" ht="12.75" customHeight="1">
      <c r="A611" s="3"/>
      <c r="B611" s="166"/>
      <c r="C611" s="109"/>
      <c r="D611" s="109"/>
      <c r="E611" s="131"/>
      <c r="F611" s="3"/>
      <c r="G611" s="3"/>
      <c r="H611" s="109"/>
      <c r="I611" s="3"/>
      <c r="J611" s="109"/>
      <c r="K611" s="110"/>
      <c r="L611" s="3"/>
      <c r="M611" s="3"/>
      <c r="N611" s="3"/>
      <c r="O611" s="3"/>
      <c r="P611" s="3"/>
      <c r="Q611" s="3"/>
      <c r="R611" s="3"/>
      <c r="S611" s="3"/>
      <c r="T611" s="3"/>
      <c r="U611" s="3"/>
      <c r="V611" s="3"/>
      <c r="W611" s="3"/>
      <c r="X611" s="3"/>
      <c r="Y611" s="3"/>
      <c r="Z611" s="3"/>
    </row>
    <row r="612" ht="12.75" customHeight="1">
      <c r="A612" s="3"/>
      <c r="B612" s="166"/>
      <c r="C612" s="109"/>
      <c r="D612" s="109"/>
      <c r="E612" s="131"/>
      <c r="F612" s="3"/>
      <c r="G612" s="3"/>
      <c r="H612" s="109"/>
      <c r="I612" s="3"/>
      <c r="J612" s="109"/>
      <c r="K612" s="110"/>
      <c r="L612" s="3"/>
      <c r="M612" s="3"/>
      <c r="N612" s="3"/>
      <c r="O612" s="3"/>
      <c r="P612" s="3"/>
      <c r="Q612" s="3"/>
      <c r="R612" s="3"/>
      <c r="S612" s="3"/>
      <c r="T612" s="3"/>
      <c r="U612" s="3"/>
      <c r="V612" s="3"/>
      <c r="W612" s="3"/>
      <c r="X612" s="3"/>
      <c r="Y612" s="3"/>
      <c r="Z612" s="3"/>
    </row>
    <row r="613" ht="12.75" customHeight="1">
      <c r="A613" s="3"/>
      <c r="B613" s="166"/>
      <c r="C613" s="109"/>
      <c r="D613" s="109"/>
      <c r="E613" s="131"/>
      <c r="F613" s="3"/>
      <c r="G613" s="3"/>
      <c r="H613" s="109"/>
      <c r="I613" s="3"/>
      <c r="J613" s="109"/>
      <c r="K613" s="110"/>
      <c r="L613" s="3"/>
      <c r="M613" s="3"/>
      <c r="N613" s="3"/>
      <c r="O613" s="3"/>
      <c r="P613" s="3"/>
      <c r="Q613" s="3"/>
      <c r="R613" s="3"/>
      <c r="S613" s="3"/>
      <c r="T613" s="3"/>
      <c r="U613" s="3"/>
      <c r="V613" s="3"/>
      <c r="W613" s="3"/>
      <c r="X613" s="3"/>
      <c r="Y613" s="3"/>
      <c r="Z613" s="3"/>
    </row>
    <row r="614" ht="12.75" customHeight="1">
      <c r="A614" s="3"/>
      <c r="B614" s="166"/>
      <c r="C614" s="109"/>
      <c r="D614" s="109"/>
      <c r="E614" s="131"/>
      <c r="F614" s="3"/>
      <c r="G614" s="3"/>
      <c r="H614" s="109"/>
      <c r="I614" s="3"/>
      <c r="J614" s="109"/>
      <c r="K614" s="110"/>
      <c r="L614" s="3"/>
      <c r="M614" s="3"/>
      <c r="N614" s="3"/>
      <c r="O614" s="3"/>
      <c r="P614" s="3"/>
      <c r="Q614" s="3"/>
      <c r="R614" s="3"/>
      <c r="S614" s="3"/>
      <c r="T614" s="3"/>
      <c r="U614" s="3"/>
      <c r="V614" s="3"/>
      <c r="W614" s="3"/>
      <c r="X614" s="3"/>
      <c r="Y614" s="3"/>
      <c r="Z614" s="3"/>
    </row>
    <row r="615" ht="12.75" customHeight="1">
      <c r="A615" s="3"/>
      <c r="B615" s="166"/>
      <c r="C615" s="109"/>
      <c r="D615" s="109"/>
      <c r="E615" s="131"/>
      <c r="F615" s="3"/>
      <c r="G615" s="3"/>
      <c r="H615" s="109"/>
      <c r="I615" s="3"/>
      <c r="J615" s="109"/>
      <c r="K615" s="110"/>
      <c r="L615" s="3"/>
      <c r="M615" s="3"/>
      <c r="N615" s="3"/>
      <c r="O615" s="3"/>
      <c r="P615" s="3"/>
      <c r="Q615" s="3"/>
      <c r="R615" s="3"/>
      <c r="S615" s="3"/>
      <c r="T615" s="3"/>
      <c r="U615" s="3"/>
      <c r="V615" s="3"/>
      <c r="W615" s="3"/>
      <c r="X615" s="3"/>
      <c r="Y615" s="3"/>
      <c r="Z615" s="3"/>
    </row>
    <row r="616" ht="12.75" customHeight="1">
      <c r="A616" s="3"/>
      <c r="B616" s="166"/>
      <c r="C616" s="109"/>
      <c r="D616" s="109"/>
      <c r="E616" s="131"/>
      <c r="F616" s="3"/>
      <c r="G616" s="3"/>
      <c r="H616" s="109"/>
      <c r="I616" s="3"/>
      <c r="J616" s="109"/>
      <c r="K616" s="110"/>
      <c r="L616" s="3"/>
      <c r="M616" s="3"/>
      <c r="N616" s="3"/>
      <c r="O616" s="3"/>
      <c r="P616" s="3"/>
      <c r="Q616" s="3"/>
      <c r="R616" s="3"/>
      <c r="S616" s="3"/>
      <c r="T616" s="3"/>
      <c r="U616" s="3"/>
      <c r="V616" s="3"/>
      <c r="W616" s="3"/>
      <c r="X616" s="3"/>
      <c r="Y616" s="3"/>
      <c r="Z616" s="3"/>
    </row>
    <row r="617" ht="12.75" customHeight="1">
      <c r="A617" s="3"/>
      <c r="B617" s="166"/>
      <c r="C617" s="109"/>
      <c r="D617" s="109"/>
      <c r="E617" s="131"/>
      <c r="F617" s="3"/>
      <c r="G617" s="3"/>
      <c r="H617" s="109"/>
      <c r="I617" s="3"/>
      <c r="J617" s="109"/>
      <c r="K617" s="110"/>
      <c r="L617" s="3"/>
      <c r="M617" s="3"/>
      <c r="N617" s="3"/>
      <c r="O617" s="3"/>
      <c r="P617" s="3"/>
      <c r="Q617" s="3"/>
      <c r="R617" s="3"/>
      <c r="S617" s="3"/>
      <c r="T617" s="3"/>
      <c r="U617" s="3"/>
      <c r="V617" s="3"/>
      <c r="W617" s="3"/>
      <c r="X617" s="3"/>
      <c r="Y617" s="3"/>
      <c r="Z617" s="3"/>
    </row>
    <row r="618" ht="12.75" customHeight="1">
      <c r="A618" s="3"/>
      <c r="B618" s="166"/>
      <c r="C618" s="109"/>
      <c r="D618" s="109"/>
      <c r="E618" s="131"/>
      <c r="F618" s="3"/>
      <c r="G618" s="3"/>
      <c r="H618" s="109"/>
      <c r="I618" s="3"/>
      <c r="J618" s="109"/>
      <c r="K618" s="110"/>
      <c r="L618" s="3"/>
      <c r="M618" s="3"/>
      <c r="N618" s="3"/>
      <c r="O618" s="3"/>
      <c r="P618" s="3"/>
      <c r="Q618" s="3"/>
      <c r="R618" s="3"/>
      <c r="S618" s="3"/>
      <c r="T618" s="3"/>
      <c r="U618" s="3"/>
      <c r="V618" s="3"/>
      <c r="W618" s="3"/>
      <c r="X618" s="3"/>
      <c r="Y618" s="3"/>
      <c r="Z618" s="3"/>
    </row>
    <row r="619" ht="12.75" customHeight="1">
      <c r="A619" s="3"/>
      <c r="B619" s="166"/>
      <c r="C619" s="109"/>
      <c r="D619" s="109"/>
      <c r="E619" s="131"/>
      <c r="F619" s="3"/>
      <c r="G619" s="3"/>
      <c r="H619" s="109"/>
      <c r="I619" s="3"/>
      <c r="J619" s="109"/>
      <c r="K619" s="110"/>
      <c r="L619" s="3"/>
      <c r="M619" s="3"/>
      <c r="N619" s="3"/>
      <c r="O619" s="3"/>
      <c r="P619" s="3"/>
      <c r="Q619" s="3"/>
      <c r="R619" s="3"/>
      <c r="S619" s="3"/>
      <c r="T619" s="3"/>
      <c r="U619" s="3"/>
      <c r="V619" s="3"/>
      <c r="W619" s="3"/>
      <c r="X619" s="3"/>
      <c r="Y619" s="3"/>
      <c r="Z619" s="3"/>
    </row>
    <row r="620" ht="12.75" customHeight="1">
      <c r="A620" s="3"/>
      <c r="B620" s="166"/>
      <c r="C620" s="109"/>
      <c r="D620" s="109"/>
      <c r="E620" s="131"/>
      <c r="F620" s="3"/>
      <c r="G620" s="3"/>
      <c r="H620" s="109"/>
      <c r="I620" s="3"/>
      <c r="J620" s="109"/>
      <c r="K620" s="110"/>
      <c r="L620" s="3"/>
      <c r="M620" s="3"/>
      <c r="N620" s="3"/>
      <c r="O620" s="3"/>
      <c r="P620" s="3"/>
      <c r="Q620" s="3"/>
      <c r="R620" s="3"/>
      <c r="S620" s="3"/>
      <c r="T620" s="3"/>
      <c r="U620" s="3"/>
      <c r="V620" s="3"/>
      <c r="W620" s="3"/>
      <c r="X620" s="3"/>
      <c r="Y620" s="3"/>
      <c r="Z620" s="3"/>
    </row>
    <row r="621" ht="12.75" customHeight="1">
      <c r="A621" s="3"/>
      <c r="B621" s="166"/>
      <c r="C621" s="109"/>
      <c r="D621" s="109"/>
      <c r="E621" s="131"/>
      <c r="F621" s="3"/>
      <c r="G621" s="3"/>
      <c r="H621" s="109"/>
      <c r="I621" s="3"/>
      <c r="J621" s="109"/>
      <c r="K621" s="110"/>
      <c r="L621" s="3"/>
      <c r="M621" s="3"/>
      <c r="N621" s="3"/>
      <c r="O621" s="3"/>
      <c r="P621" s="3"/>
      <c r="Q621" s="3"/>
      <c r="R621" s="3"/>
      <c r="S621" s="3"/>
      <c r="T621" s="3"/>
      <c r="U621" s="3"/>
      <c r="V621" s="3"/>
      <c r="W621" s="3"/>
      <c r="X621" s="3"/>
      <c r="Y621" s="3"/>
      <c r="Z621" s="3"/>
    </row>
    <row r="622" ht="12.75" customHeight="1">
      <c r="A622" s="3"/>
      <c r="B622" s="166"/>
      <c r="C622" s="109"/>
      <c r="D622" s="109"/>
      <c r="E622" s="131"/>
      <c r="F622" s="3"/>
      <c r="G622" s="3"/>
      <c r="H622" s="109"/>
      <c r="I622" s="3"/>
      <c r="J622" s="109"/>
      <c r="K622" s="110"/>
      <c r="L622" s="3"/>
      <c r="M622" s="3"/>
      <c r="N622" s="3"/>
      <c r="O622" s="3"/>
      <c r="P622" s="3"/>
      <c r="Q622" s="3"/>
      <c r="R622" s="3"/>
      <c r="S622" s="3"/>
      <c r="T622" s="3"/>
      <c r="U622" s="3"/>
      <c r="V622" s="3"/>
      <c r="W622" s="3"/>
      <c r="X622" s="3"/>
      <c r="Y622" s="3"/>
      <c r="Z622" s="3"/>
    </row>
    <row r="623" ht="12.75" customHeight="1">
      <c r="A623" s="3"/>
      <c r="B623" s="166"/>
      <c r="C623" s="109"/>
      <c r="D623" s="109"/>
      <c r="E623" s="131"/>
      <c r="F623" s="3"/>
      <c r="G623" s="3"/>
      <c r="H623" s="109"/>
      <c r="I623" s="3"/>
      <c r="J623" s="109"/>
      <c r="K623" s="110"/>
      <c r="L623" s="3"/>
      <c r="M623" s="3"/>
      <c r="N623" s="3"/>
      <c r="O623" s="3"/>
      <c r="P623" s="3"/>
      <c r="Q623" s="3"/>
      <c r="R623" s="3"/>
      <c r="S623" s="3"/>
      <c r="T623" s="3"/>
      <c r="U623" s="3"/>
      <c r="V623" s="3"/>
      <c r="W623" s="3"/>
      <c r="X623" s="3"/>
      <c r="Y623" s="3"/>
      <c r="Z623" s="3"/>
    </row>
    <row r="624" ht="12.75" customHeight="1">
      <c r="A624" s="3"/>
      <c r="B624" s="166"/>
      <c r="C624" s="109"/>
      <c r="D624" s="109"/>
      <c r="E624" s="131"/>
      <c r="F624" s="3"/>
      <c r="G624" s="3"/>
      <c r="H624" s="109"/>
      <c r="I624" s="3"/>
      <c r="J624" s="109"/>
      <c r="K624" s="110"/>
      <c r="L624" s="3"/>
      <c r="M624" s="3"/>
      <c r="N624" s="3"/>
      <c r="O624" s="3"/>
      <c r="P624" s="3"/>
      <c r="Q624" s="3"/>
      <c r="R624" s="3"/>
      <c r="S624" s="3"/>
      <c r="T624" s="3"/>
      <c r="U624" s="3"/>
      <c r="V624" s="3"/>
      <c r="W624" s="3"/>
      <c r="X624" s="3"/>
      <c r="Y624" s="3"/>
      <c r="Z624" s="3"/>
    </row>
    <row r="625" ht="12.75" customHeight="1">
      <c r="A625" s="3"/>
      <c r="B625" s="166"/>
      <c r="C625" s="109"/>
      <c r="D625" s="109"/>
      <c r="E625" s="131"/>
      <c r="F625" s="3"/>
      <c r="G625" s="3"/>
      <c r="H625" s="109"/>
      <c r="I625" s="3"/>
      <c r="J625" s="109"/>
      <c r="K625" s="110"/>
      <c r="L625" s="3"/>
      <c r="M625" s="3"/>
      <c r="N625" s="3"/>
      <c r="O625" s="3"/>
      <c r="P625" s="3"/>
      <c r="Q625" s="3"/>
      <c r="R625" s="3"/>
      <c r="S625" s="3"/>
      <c r="T625" s="3"/>
      <c r="U625" s="3"/>
      <c r="V625" s="3"/>
      <c r="W625" s="3"/>
      <c r="X625" s="3"/>
      <c r="Y625" s="3"/>
      <c r="Z625" s="3"/>
    </row>
    <row r="626" ht="12.75" customHeight="1">
      <c r="A626" s="3"/>
      <c r="B626" s="166"/>
      <c r="C626" s="109"/>
      <c r="D626" s="109"/>
      <c r="E626" s="131"/>
      <c r="F626" s="3"/>
      <c r="G626" s="3"/>
      <c r="H626" s="109"/>
      <c r="I626" s="3"/>
      <c r="J626" s="109"/>
      <c r="K626" s="110"/>
      <c r="L626" s="3"/>
      <c r="M626" s="3"/>
      <c r="N626" s="3"/>
      <c r="O626" s="3"/>
      <c r="P626" s="3"/>
      <c r="Q626" s="3"/>
      <c r="R626" s="3"/>
      <c r="S626" s="3"/>
      <c r="T626" s="3"/>
      <c r="U626" s="3"/>
      <c r="V626" s="3"/>
      <c r="W626" s="3"/>
      <c r="X626" s="3"/>
      <c r="Y626" s="3"/>
      <c r="Z626" s="3"/>
    </row>
    <row r="627" ht="12.75" customHeight="1">
      <c r="A627" s="3"/>
      <c r="B627" s="166"/>
      <c r="C627" s="109"/>
      <c r="D627" s="109"/>
      <c r="E627" s="131"/>
      <c r="F627" s="3"/>
      <c r="G627" s="3"/>
      <c r="H627" s="109"/>
      <c r="I627" s="3"/>
      <c r="J627" s="109"/>
      <c r="K627" s="110"/>
      <c r="L627" s="3"/>
      <c r="M627" s="3"/>
      <c r="N627" s="3"/>
      <c r="O627" s="3"/>
      <c r="P627" s="3"/>
      <c r="Q627" s="3"/>
      <c r="R627" s="3"/>
      <c r="S627" s="3"/>
      <c r="T627" s="3"/>
      <c r="U627" s="3"/>
      <c r="V627" s="3"/>
      <c r="W627" s="3"/>
      <c r="X627" s="3"/>
      <c r="Y627" s="3"/>
      <c r="Z627" s="3"/>
    </row>
    <row r="628" ht="12.75" customHeight="1">
      <c r="A628" s="3"/>
      <c r="B628" s="166"/>
      <c r="C628" s="109"/>
      <c r="D628" s="109"/>
      <c r="E628" s="131"/>
      <c r="F628" s="3"/>
      <c r="G628" s="3"/>
      <c r="H628" s="109"/>
      <c r="I628" s="3"/>
      <c r="J628" s="109"/>
      <c r="K628" s="110"/>
      <c r="L628" s="3"/>
      <c r="M628" s="3"/>
      <c r="N628" s="3"/>
      <c r="O628" s="3"/>
      <c r="P628" s="3"/>
      <c r="Q628" s="3"/>
      <c r="R628" s="3"/>
      <c r="S628" s="3"/>
      <c r="T628" s="3"/>
      <c r="U628" s="3"/>
      <c r="V628" s="3"/>
      <c r="W628" s="3"/>
      <c r="X628" s="3"/>
      <c r="Y628" s="3"/>
      <c r="Z628" s="3"/>
    </row>
    <row r="629" ht="12.75" customHeight="1">
      <c r="A629" s="3"/>
      <c r="B629" s="166"/>
      <c r="C629" s="109"/>
      <c r="D629" s="109"/>
      <c r="E629" s="131"/>
      <c r="F629" s="3"/>
      <c r="G629" s="3"/>
      <c r="H629" s="109"/>
      <c r="I629" s="3"/>
      <c r="J629" s="109"/>
      <c r="K629" s="110"/>
      <c r="L629" s="3"/>
      <c r="M629" s="3"/>
      <c r="N629" s="3"/>
      <c r="O629" s="3"/>
      <c r="P629" s="3"/>
      <c r="Q629" s="3"/>
      <c r="R629" s="3"/>
      <c r="S629" s="3"/>
      <c r="T629" s="3"/>
      <c r="U629" s="3"/>
      <c r="V629" s="3"/>
      <c r="W629" s="3"/>
      <c r="X629" s="3"/>
      <c r="Y629" s="3"/>
      <c r="Z629" s="3"/>
    </row>
    <row r="630" ht="12.75" customHeight="1">
      <c r="A630" s="3"/>
      <c r="B630" s="166"/>
      <c r="C630" s="109"/>
      <c r="D630" s="109"/>
      <c r="E630" s="131"/>
      <c r="F630" s="3"/>
      <c r="G630" s="3"/>
      <c r="H630" s="109"/>
      <c r="I630" s="3"/>
      <c r="J630" s="109"/>
      <c r="K630" s="110"/>
      <c r="L630" s="3"/>
      <c r="M630" s="3"/>
      <c r="N630" s="3"/>
      <c r="O630" s="3"/>
      <c r="P630" s="3"/>
      <c r="Q630" s="3"/>
      <c r="R630" s="3"/>
      <c r="S630" s="3"/>
      <c r="T630" s="3"/>
      <c r="U630" s="3"/>
      <c r="V630" s="3"/>
      <c r="W630" s="3"/>
      <c r="X630" s="3"/>
      <c r="Y630" s="3"/>
      <c r="Z630" s="3"/>
    </row>
    <row r="631" ht="12.75" customHeight="1">
      <c r="A631" s="3"/>
      <c r="B631" s="166"/>
      <c r="C631" s="109"/>
      <c r="D631" s="109"/>
      <c r="E631" s="131"/>
      <c r="F631" s="3"/>
      <c r="G631" s="3"/>
      <c r="H631" s="109"/>
      <c r="I631" s="3"/>
      <c r="J631" s="109"/>
      <c r="K631" s="110"/>
      <c r="L631" s="3"/>
      <c r="M631" s="3"/>
      <c r="N631" s="3"/>
      <c r="O631" s="3"/>
      <c r="P631" s="3"/>
      <c r="Q631" s="3"/>
      <c r="R631" s="3"/>
      <c r="S631" s="3"/>
      <c r="T631" s="3"/>
      <c r="U631" s="3"/>
      <c r="V631" s="3"/>
      <c r="W631" s="3"/>
      <c r="X631" s="3"/>
      <c r="Y631" s="3"/>
      <c r="Z631" s="3"/>
    </row>
    <row r="632" ht="12.75" customHeight="1">
      <c r="A632" s="3"/>
      <c r="B632" s="166"/>
      <c r="C632" s="109"/>
      <c r="D632" s="109"/>
      <c r="E632" s="131"/>
      <c r="F632" s="3"/>
      <c r="G632" s="3"/>
      <c r="H632" s="109"/>
      <c r="I632" s="3"/>
      <c r="J632" s="109"/>
      <c r="K632" s="110"/>
      <c r="L632" s="3"/>
      <c r="M632" s="3"/>
      <c r="N632" s="3"/>
      <c r="O632" s="3"/>
      <c r="P632" s="3"/>
      <c r="Q632" s="3"/>
      <c r="R632" s="3"/>
      <c r="S632" s="3"/>
      <c r="T632" s="3"/>
      <c r="U632" s="3"/>
      <c r="V632" s="3"/>
      <c r="W632" s="3"/>
      <c r="X632" s="3"/>
      <c r="Y632" s="3"/>
      <c r="Z632" s="3"/>
    </row>
    <row r="633" ht="12.75" customHeight="1">
      <c r="A633" s="3"/>
      <c r="B633" s="166"/>
      <c r="C633" s="109"/>
      <c r="D633" s="109"/>
      <c r="E633" s="131"/>
      <c r="F633" s="3"/>
      <c r="G633" s="3"/>
      <c r="H633" s="109"/>
      <c r="I633" s="3"/>
      <c r="J633" s="109"/>
      <c r="K633" s="110"/>
      <c r="L633" s="3"/>
      <c r="M633" s="3"/>
      <c r="N633" s="3"/>
      <c r="O633" s="3"/>
      <c r="P633" s="3"/>
      <c r="Q633" s="3"/>
      <c r="R633" s="3"/>
      <c r="S633" s="3"/>
      <c r="T633" s="3"/>
      <c r="U633" s="3"/>
      <c r="V633" s="3"/>
      <c r="W633" s="3"/>
      <c r="X633" s="3"/>
      <c r="Y633" s="3"/>
      <c r="Z633" s="3"/>
    </row>
    <row r="634" ht="12.75" customHeight="1">
      <c r="A634" s="3"/>
      <c r="B634" s="166"/>
      <c r="C634" s="109"/>
      <c r="D634" s="109"/>
      <c r="E634" s="131"/>
      <c r="F634" s="3"/>
      <c r="G634" s="3"/>
      <c r="H634" s="109"/>
      <c r="I634" s="3"/>
      <c r="J634" s="109"/>
      <c r="K634" s="110"/>
      <c r="L634" s="3"/>
      <c r="M634" s="3"/>
      <c r="N634" s="3"/>
      <c r="O634" s="3"/>
      <c r="P634" s="3"/>
      <c r="Q634" s="3"/>
      <c r="R634" s="3"/>
      <c r="S634" s="3"/>
      <c r="T634" s="3"/>
      <c r="U634" s="3"/>
      <c r="V634" s="3"/>
      <c r="W634" s="3"/>
      <c r="X634" s="3"/>
      <c r="Y634" s="3"/>
      <c r="Z634" s="3"/>
    </row>
    <row r="635" ht="12.75" customHeight="1">
      <c r="A635" s="3"/>
      <c r="B635" s="166"/>
      <c r="C635" s="109"/>
      <c r="D635" s="109"/>
      <c r="E635" s="131"/>
      <c r="F635" s="3"/>
      <c r="G635" s="3"/>
      <c r="H635" s="109"/>
      <c r="I635" s="3"/>
      <c r="J635" s="109"/>
      <c r="K635" s="110"/>
      <c r="L635" s="3"/>
      <c r="M635" s="3"/>
      <c r="N635" s="3"/>
      <c r="O635" s="3"/>
      <c r="P635" s="3"/>
      <c r="Q635" s="3"/>
      <c r="R635" s="3"/>
      <c r="S635" s="3"/>
      <c r="T635" s="3"/>
      <c r="U635" s="3"/>
      <c r="V635" s="3"/>
      <c r="W635" s="3"/>
      <c r="X635" s="3"/>
      <c r="Y635" s="3"/>
      <c r="Z635" s="3"/>
    </row>
    <row r="636" ht="12.75" customHeight="1">
      <c r="A636" s="3"/>
      <c r="B636" s="166"/>
      <c r="C636" s="109"/>
      <c r="D636" s="109"/>
      <c r="E636" s="131"/>
      <c r="F636" s="3"/>
      <c r="G636" s="3"/>
      <c r="H636" s="109"/>
      <c r="I636" s="3"/>
      <c r="J636" s="109"/>
      <c r="K636" s="110"/>
      <c r="L636" s="3"/>
      <c r="M636" s="3"/>
      <c r="N636" s="3"/>
      <c r="O636" s="3"/>
      <c r="P636" s="3"/>
      <c r="Q636" s="3"/>
      <c r="R636" s="3"/>
      <c r="S636" s="3"/>
      <c r="T636" s="3"/>
      <c r="U636" s="3"/>
      <c r="V636" s="3"/>
      <c r="W636" s="3"/>
      <c r="X636" s="3"/>
      <c r="Y636" s="3"/>
      <c r="Z636" s="3"/>
    </row>
    <row r="637" ht="12.75" customHeight="1">
      <c r="A637" s="3"/>
      <c r="B637" s="166"/>
      <c r="C637" s="109"/>
      <c r="D637" s="109"/>
      <c r="E637" s="131"/>
      <c r="F637" s="3"/>
      <c r="G637" s="3"/>
      <c r="H637" s="109"/>
      <c r="I637" s="3"/>
      <c r="J637" s="109"/>
      <c r="K637" s="110"/>
      <c r="L637" s="3"/>
      <c r="M637" s="3"/>
      <c r="N637" s="3"/>
      <c r="O637" s="3"/>
      <c r="P637" s="3"/>
      <c r="Q637" s="3"/>
      <c r="R637" s="3"/>
      <c r="S637" s="3"/>
      <c r="T637" s="3"/>
      <c r="U637" s="3"/>
      <c r="V637" s="3"/>
      <c r="W637" s="3"/>
      <c r="X637" s="3"/>
      <c r="Y637" s="3"/>
      <c r="Z637" s="3"/>
    </row>
    <row r="638" ht="12.75" customHeight="1">
      <c r="A638" s="3"/>
      <c r="B638" s="166"/>
      <c r="C638" s="109"/>
      <c r="D638" s="109"/>
      <c r="E638" s="131"/>
      <c r="F638" s="3"/>
      <c r="G638" s="3"/>
      <c r="H638" s="109"/>
      <c r="I638" s="3"/>
      <c r="J638" s="109"/>
      <c r="K638" s="110"/>
      <c r="L638" s="3"/>
      <c r="M638" s="3"/>
      <c r="N638" s="3"/>
      <c r="O638" s="3"/>
      <c r="P638" s="3"/>
      <c r="Q638" s="3"/>
      <c r="R638" s="3"/>
      <c r="S638" s="3"/>
      <c r="T638" s="3"/>
      <c r="U638" s="3"/>
      <c r="V638" s="3"/>
      <c r="W638" s="3"/>
      <c r="X638" s="3"/>
      <c r="Y638" s="3"/>
      <c r="Z638" s="3"/>
    </row>
    <row r="639" ht="12.75" customHeight="1">
      <c r="A639" s="3"/>
      <c r="B639" s="166"/>
      <c r="C639" s="109"/>
      <c r="D639" s="109"/>
      <c r="E639" s="131"/>
      <c r="F639" s="3"/>
      <c r="G639" s="3"/>
      <c r="H639" s="109"/>
      <c r="I639" s="3"/>
      <c r="J639" s="109"/>
      <c r="K639" s="110"/>
      <c r="L639" s="3"/>
      <c r="M639" s="3"/>
      <c r="N639" s="3"/>
      <c r="O639" s="3"/>
      <c r="P639" s="3"/>
      <c r="Q639" s="3"/>
      <c r="R639" s="3"/>
      <c r="S639" s="3"/>
      <c r="T639" s="3"/>
      <c r="U639" s="3"/>
      <c r="V639" s="3"/>
      <c r="W639" s="3"/>
      <c r="X639" s="3"/>
      <c r="Y639" s="3"/>
      <c r="Z639" s="3"/>
    </row>
    <row r="640" ht="12.75" customHeight="1">
      <c r="A640" s="3"/>
      <c r="B640" s="166"/>
      <c r="C640" s="109"/>
      <c r="D640" s="109"/>
      <c r="E640" s="131"/>
      <c r="F640" s="3"/>
      <c r="G640" s="3"/>
      <c r="H640" s="109"/>
      <c r="I640" s="3"/>
      <c r="J640" s="109"/>
      <c r="K640" s="110"/>
      <c r="L640" s="3"/>
      <c r="M640" s="3"/>
      <c r="N640" s="3"/>
      <c r="O640" s="3"/>
      <c r="P640" s="3"/>
      <c r="Q640" s="3"/>
      <c r="R640" s="3"/>
      <c r="S640" s="3"/>
      <c r="T640" s="3"/>
      <c r="U640" s="3"/>
      <c r="V640" s="3"/>
      <c r="W640" s="3"/>
      <c r="X640" s="3"/>
      <c r="Y640" s="3"/>
      <c r="Z640" s="3"/>
    </row>
    <row r="641" ht="12.75" customHeight="1">
      <c r="A641" s="3"/>
      <c r="B641" s="166"/>
      <c r="C641" s="109"/>
      <c r="D641" s="109"/>
      <c r="E641" s="131"/>
      <c r="F641" s="3"/>
      <c r="G641" s="3"/>
      <c r="H641" s="109"/>
      <c r="I641" s="3"/>
      <c r="J641" s="109"/>
      <c r="K641" s="110"/>
      <c r="L641" s="3"/>
      <c r="M641" s="3"/>
      <c r="N641" s="3"/>
      <c r="O641" s="3"/>
      <c r="P641" s="3"/>
      <c r="Q641" s="3"/>
      <c r="R641" s="3"/>
      <c r="S641" s="3"/>
      <c r="T641" s="3"/>
      <c r="U641" s="3"/>
      <c r="V641" s="3"/>
      <c r="W641" s="3"/>
      <c r="X641" s="3"/>
      <c r="Y641" s="3"/>
      <c r="Z641" s="3"/>
    </row>
    <row r="642" ht="12.75" customHeight="1">
      <c r="A642" s="3"/>
      <c r="B642" s="166"/>
      <c r="C642" s="109"/>
      <c r="D642" s="109"/>
      <c r="E642" s="131"/>
      <c r="F642" s="3"/>
      <c r="G642" s="3"/>
      <c r="H642" s="109"/>
      <c r="I642" s="3"/>
      <c r="J642" s="109"/>
      <c r="K642" s="110"/>
      <c r="L642" s="3"/>
      <c r="M642" s="3"/>
      <c r="N642" s="3"/>
      <c r="O642" s="3"/>
      <c r="P642" s="3"/>
      <c r="Q642" s="3"/>
      <c r="R642" s="3"/>
      <c r="S642" s="3"/>
      <c r="T642" s="3"/>
      <c r="U642" s="3"/>
      <c r="V642" s="3"/>
      <c r="W642" s="3"/>
      <c r="X642" s="3"/>
      <c r="Y642" s="3"/>
      <c r="Z642" s="3"/>
    </row>
    <row r="643" ht="12.75" customHeight="1">
      <c r="A643" s="3"/>
      <c r="B643" s="166"/>
      <c r="C643" s="109"/>
      <c r="D643" s="109"/>
      <c r="E643" s="131"/>
      <c r="F643" s="3"/>
      <c r="G643" s="3"/>
      <c r="H643" s="109"/>
      <c r="I643" s="3"/>
      <c r="J643" s="109"/>
      <c r="K643" s="110"/>
      <c r="L643" s="3"/>
      <c r="M643" s="3"/>
      <c r="N643" s="3"/>
      <c r="O643" s="3"/>
      <c r="P643" s="3"/>
      <c r="Q643" s="3"/>
      <c r="R643" s="3"/>
      <c r="S643" s="3"/>
      <c r="T643" s="3"/>
      <c r="U643" s="3"/>
      <c r="V643" s="3"/>
      <c r="W643" s="3"/>
      <c r="X643" s="3"/>
      <c r="Y643" s="3"/>
      <c r="Z643" s="3"/>
    </row>
    <row r="644" ht="12.75" customHeight="1">
      <c r="A644" s="3"/>
      <c r="B644" s="166"/>
      <c r="C644" s="109"/>
      <c r="D644" s="109"/>
      <c r="E644" s="131"/>
      <c r="F644" s="3"/>
      <c r="G644" s="3"/>
      <c r="H644" s="109"/>
      <c r="I644" s="3"/>
      <c r="J644" s="109"/>
      <c r="K644" s="110"/>
      <c r="L644" s="3"/>
      <c r="M644" s="3"/>
      <c r="N644" s="3"/>
      <c r="O644" s="3"/>
      <c r="P644" s="3"/>
      <c r="Q644" s="3"/>
      <c r="R644" s="3"/>
      <c r="S644" s="3"/>
      <c r="T644" s="3"/>
      <c r="U644" s="3"/>
      <c r="V644" s="3"/>
      <c r="W644" s="3"/>
      <c r="X644" s="3"/>
      <c r="Y644" s="3"/>
      <c r="Z644" s="3"/>
    </row>
    <row r="645" ht="12.75" customHeight="1">
      <c r="A645" s="3"/>
      <c r="B645" s="166"/>
      <c r="C645" s="109"/>
      <c r="D645" s="109"/>
      <c r="E645" s="131"/>
      <c r="F645" s="3"/>
      <c r="G645" s="3"/>
      <c r="H645" s="109"/>
      <c r="I645" s="3"/>
      <c r="J645" s="109"/>
      <c r="K645" s="110"/>
      <c r="L645" s="3"/>
      <c r="M645" s="3"/>
      <c r="N645" s="3"/>
      <c r="O645" s="3"/>
      <c r="P645" s="3"/>
      <c r="Q645" s="3"/>
      <c r="R645" s="3"/>
      <c r="S645" s="3"/>
      <c r="T645" s="3"/>
      <c r="U645" s="3"/>
      <c r="V645" s="3"/>
      <c r="W645" s="3"/>
      <c r="X645" s="3"/>
      <c r="Y645" s="3"/>
      <c r="Z645" s="3"/>
    </row>
    <row r="646" ht="12.75" customHeight="1">
      <c r="A646" s="3"/>
      <c r="B646" s="166"/>
      <c r="C646" s="109"/>
      <c r="D646" s="109"/>
      <c r="E646" s="131"/>
      <c r="F646" s="3"/>
      <c r="G646" s="3"/>
      <c r="H646" s="109"/>
      <c r="I646" s="3"/>
      <c r="J646" s="109"/>
      <c r="K646" s="110"/>
      <c r="L646" s="3"/>
      <c r="M646" s="3"/>
      <c r="N646" s="3"/>
      <c r="O646" s="3"/>
      <c r="P646" s="3"/>
      <c r="Q646" s="3"/>
      <c r="R646" s="3"/>
      <c r="S646" s="3"/>
      <c r="T646" s="3"/>
      <c r="U646" s="3"/>
      <c r="V646" s="3"/>
      <c r="W646" s="3"/>
      <c r="X646" s="3"/>
      <c r="Y646" s="3"/>
      <c r="Z646" s="3"/>
    </row>
    <row r="647" ht="12.75" customHeight="1">
      <c r="A647" s="3"/>
      <c r="B647" s="166"/>
      <c r="C647" s="109"/>
      <c r="D647" s="109"/>
      <c r="E647" s="131"/>
      <c r="F647" s="3"/>
      <c r="G647" s="3"/>
      <c r="H647" s="109"/>
      <c r="I647" s="3"/>
      <c r="J647" s="109"/>
      <c r="K647" s="110"/>
      <c r="L647" s="3"/>
      <c r="M647" s="3"/>
      <c r="N647" s="3"/>
      <c r="O647" s="3"/>
      <c r="P647" s="3"/>
      <c r="Q647" s="3"/>
      <c r="R647" s="3"/>
      <c r="S647" s="3"/>
      <c r="T647" s="3"/>
      <c r="U647" s="3"/>
      <c r="V647" s="3"/>
      <c r="W647" s="3"/>
      <c r="X647" s="3"/>
      <c r="Y647" s="3"/>
      <c r="Z647" s="3"/>
    </row>
    <row r="648" ht="12.75" customHeight="1">
      <c r="A648" s="3"/>
      <c r="B648" s="166"/>
      <c r="C648" s="109"/>
      <c r="D648" s="109"/>
      <c r="E648" s="131"/>
      <c r="F648" s="3"/>
      <c r="G648" s="3"/>
      <c r="H648" s="109"/>
      <c r="I648" s="3"/>
      <c r="J648" s="109"/>
      <c r="K648" s="110"/>
      <c r="L648" s="3"/>
      <c r="M648" s="3"/>
      <c r="N648" s="3"/>
      <c r="O648" s="3"/>
      <c r="P648" s="3"/>
      <c r="Q648" s="3"/>
      <c r="R648" s="3"/>
      <c r="S648" s="3"/>
      <c r="T648" s="3"/>
      <c r="U648" s="3"/>
      <c r="V648" s="3"/>
      <c r="W648" s="3"/>
      <c r="X648" s="3"/>
      <c r="Y648" s="3"/>
      <c r="Z648" s="3"/>
    </row>
    <row r="649" ht="12.75" customHeight="1">
      <c r="A649" s="3"/>
      <c r="B649" s="166"/>
      <c r="C649" s="109"/>
      <c r="D649" s="109"/>
      <c r="E649" s="131"/>
      <c r="F649" s="3"/>
      <c r="G649" s="3"/>
      <c r="H649" s="109"/>
      <c r="I649" s="3"/>
      <c r="J649" s="109"/>
      <c r="K649" s="110"/>
      <c r="L649" s="3"/>
      <c r="M649" s="3"/>
      <c r="N649" s="3"/>
      <c r="O649" s="3"/>
      <c r="P649" s="3"/>
      <c r="Q649" s="3"/>
      <c r="R649" s="3"/>
      <c r="S649" s="3"/>
      <c r="T649" s="3"/>
      <c r="U649" s="3"/>
      <c r="V649" s="3"/>
      <c r="W649" s="3"/>
      <c r="X649" s="3"/>
      <c r="Y649" s="3"/>
      <c r="Z649" s="3"/>
    </row>
    <row r="650" ht="12.75" customHeight="1">
      <c r="A650" s="3"/>
      <c r="B650" s="166"/>
      <c r="C650" s="109"/>
      <c r="D650" s="109"/>
      <c r="E650" s="131"/>
      <c r="F650" s="3"/>
      <c r="G650" s="3"/>
      <c r="H650" s="109"/>
      <c r="I650" s="3"/>
      <c r="J650" s="109"/>
      <c r="K650" s="110"/>
      <c r="L650" s="3"/>
      <c r="M650" s="3"/>
      <c r="N650" s="3"/>
      <c r="O650" s="3"/>
      <c r="P650" s="3"/>
      <c r="Q650" s="3"/>
      <c r="R650" s="3"/>
      <c r="S650" s="3"/>
      <c r="T650" s="3"/>
      <c r="U650" s="3"/>
      <c r="V650" s="3"/>
      <c r="W650" s="3"/>
      <c r="X650" s="3"/>
      <c r="Y650" s="3"/>
      <c r="Z650" s="3"/>
    </row>
    <row r="651" ht="12.75" customHeight="1">
      <c r="A651" s="3"/>
      <c r="B651" s="166"/>
      <c r="C651" s="109"/>
      <c r="D651" s="109"/>
      <c r="E651" s="131"/>
      <c r="F651" s="3"/>
      <c r="G651" s="3"/>
      <c r="H651" s="109"/>
      <c r="I651" s="3"/>
      <c r="J651" s="109"/>
      <c r="K651" s="110"/>
      <c r="L651" s="3"/>
      <c r="M651" s="3"/>
      <c r="N651" s="3"/>
      <c r="O651" s="3"/>
      <c r="P651" s="3"/>
      <c r="Q651" s="3"/>
      <c r="R651" s="3"/>
      <c r="S651" s="3"/>
      <c r="T651" s="3"/>
      <c r="U651" s="3"/>
      <c r="V651" s="3"/>
      <c r="W651" s="3"/>
      <c r="X651" s="3"/>
      <c r="Y651" s="3"/>
      <c r="Z651" s="3"/>
    </row>
    <row r="652" ht="12.75" customHeight="1">
      <c r="A652" s="3"/>
      <c r="B652" s="166"/>
      <c r="C652" s="109"/>
      <c r="D652" s="109"/>
      <c r="E652" s="131"/>
      <c r="F652" s="3"/>
      <c r="G652" s="3"/>
      <c r="H652" s="109"/>
      <c r="I652" s="3"/>
      <c r="J652" s="109"/>
      <c r="K652" s="110"/>
      <c r="L652" s="3"/>
      <c r="M652" s="3"/>
      <c r="N652" s="3"/>
      <c r="O652" s="3"/>
      <c r="P652" s="3"/>
      <c r="Q652" s="3"/>
      <c r="R652" s="3"/>
      <c r="S652" s="3"/>
      <c r="T652" s="3"/>
      <c r="U652" s="3"/>
      <c r="V652" s="3"/>
      <c r="W652" s="3"/>
      <c r="X652" s="3"/>
      <c r="Y652" s="3"/>
      <c r="Z652" s="3"/>
    </row>
    <row r="653" ht="12.75" customHeight="1">
      <c r="A653" s="3"/>
      <c r="B653" s="166"/>
      <c r="C653" s="109"/>
      <c r="D653" s="109"/>
      <c r="E653" s="131"/>
      <c r="F653" s="3"/>
      <c r="G653" s="3"/>
      <c r="H653" s="109"/>
      <c r="I653" s="3"/>
      <c r="J653" s="109"/>
      <c r="K653" s="110"/>
      <c r="L653" s="3"/>
      <c r="M653" s="3"/>
      <c r="N653" s="3"/>
      <c r="O653" s="3"/>
      <c r="P653" s="3"/>
      <c r="Q653" s="3"/>
      <c r="R653" s="3"/>
      <c r="S653" s="3"/>
      <c r="T653" s="3"/>
      <c r="U653" s="3"/>
      <c r="V653" s="3"/>
      <c r="W653" s="3"/>
      <c r="X653" s="3"/>
      <c r="Y653" s="3"/>
      <c r="Z653" s="3"/>
    </row>
    <row r="654" ht="12.75" customHeight="1">
      <c r="A654" s="3"/>
      <c r="B654" s="166"/>
      <c r="C654" s="109"/>
      <c r="D654" s="109"/>
      <c r="E654" s="131"/>
      <c r="F654" s="3"/>
      <c r="G654" s="3"/>
      <c r="H654" s="109"/>
      <c r="I654" s="3"/>
      <c r="J654" s="109"/>
      <c r="K654" s="110"/>
      <c r="L654" s="3"/>
      <c r="M654" s="3"/>
      <c r="N654" s="3"/>
      <c r="O654" s="3"/>
      <c r="P654" s="3"/>
      <c r="Q654" s="3"/>
      <c r="R654" s="3"/>
      <c r="S654" s="3"/>
      <c r="T654" s="3"/>
      <c r="U654" s="3"/>
      <c r="V654" s="3"/>
      <c r="W654" s="3"/>
      <c r="X654" s="3"/>
      <c r="Y654" s="3"/>
      <c r="Z654" s="3"/>
    </row>
    <row r="655" ht="12.75" customHeight="1">
      <c r="A655" s="3"/>
      <c r="B655" s="166"/>
      <c r="C655" s="109"/>
      <c r="D655" s="109"/>
      <c r="E655" s="131"/>
      <c r="F655" s="3"/>
      <c r="G655" s="3"/>
      <c r="H655" s="109"/>
      <c r="I655" s="3"/>
      <c r="J655" s="109"/>
      <c r="K655" s="110"/>
      <c r="L655" s="3"/>
      <c r="M655" s="3"/>
      <c r="N655" s="3"/>
      <c r="O655" s="3"/>
      <c r="P655" s="3"/>
      <c r="Q655" s="3"/>
      <c r="R655" s="3"/>
      <c r="S655" s="3"/>
      <c r="T655" s="3"/>
      <c r="U655" s="3"/>
      <c r="V655" s="3"/>
      <c r="W655" s="3"/>
      <c r="X655" s="3"/>
      <c r="Y655" s="3"/>
      <c r="Z655" s="3"/>
    </row>
    <row r="656" ht="12.75" customHeight="1">
      <c r="A656" s="3"/>
      <c r="B656" s="166"/>
      <c r="C656" s="109"/>
      <c r="D656" s="109"/>
      <c r="E656" s="131"/>
      <c r="F656" s="3"/>
      <c r="G656" s="3"/>
      <c r="H656" s="109"/>
      <c r="I656" s="3"/>
      <c r="J656" s="109"/>
      <c r="K656" s="110"/>
      <c r="L656" s="3"/>
      <c r="M656" s="3"/>
      <c r="N656" s="3"/>
      <c r="O656" s="3"/>
      <c r="P656" s="3"/>
      <c r="Q656" s="3"/>
      <c r="R656" s="3"/>
      <c r="S656" s="3"/>
      <c r="T656" s="3"/>
      <c r="U656" s="3"/>
      <c r="V656" s="3"/>
      <c r="W656" s="3"/>
      <c r="X656" s="3"/>
      <c r="Y656" s="3"/>
      <c r="Z656" s="3"/>
    </row>
    <row r="657" ht="12.75" customHeight="1">
      <c r="A657" s="3"/>
      <c r="B657" s="166"/>
      <c r="C657" s="109"/>
      <c r="D657" s="109"/>
      <c r="E657" s="131"/>
      <c r="F657" s="3"/>
      <c r="G657" s="3"/>
      <c r="H657" s="109"/>
      <c r="I657" s="3"/>
      <c r="J657" s="109"/>
      <c r="K657" s="110"/>
      <c r="L657" s="3"/>
      <c r="M657" s="3"/>
      <c r="N657" s="3"/>
      <c r="O657" s="3"/>
      <c r="P657" s="3"/>
      <c r="Q657" s="3"/>
      <c r="R657" s="3"/>
      <c r="S657" s="3"/>
      <c r="T657" s="3"/>
      <c r="U657" s="3"/>
      <c r="V657" s="3"/>
      <c r="W657" s="3"/>
      <c r="X657" s="3"/>
      <c r="Y657" s="3"/>
      <c r="Z657" s="3"/>
    </row>
    <row r="658" ht="12.75" customHeight="1">
      <c r="A658" s="3"/>
      <c r="B658" s="166"/>
      <c r="C658" s="109"/>
      <c r="D658" s="109"/>
      <c r="E658" s="131"/>
      <c r="F658" s="3"/>
      <c r="G658" s="3"/>
      <c r="H658" s="109"/>
      <c r="I658" s="3"/>
      <c r="J658" s="109"/>
      <c r="K658" s="110"/>
      <c r="L658" s="3"/>
      <c r="M658" s="3"/>
      <c r="N658" s="3"/>
      <c r="O658" s="3"/>
      <c r="P658" s="3"/>
      <c r="Q658" s="3"/>
      <c r="R658" s="3"/>
      <c r="S658" s="3"/>
      <c r="T658" s="3"/>
      <c r="U658" s="3"/>
      <c r="V658" s="3"/>
      <c r="W658" s="3"/>
      <c r="X658" s="3"/>
      <c r="Y658" s="3"/>
      <c r="Z658" s="3"/>
    </row>
    <row r="659" ht="12.75" customHeight="1">
      <c r="A659" s="3"/>
      <c r="B659" s="166"/>
      <c r="C659" s="109"/>
      <c r="D659" s="109"/>
      <c r="E659" s="131"/>
      <c r="F659" s="3"/>
      <c r="G659" s="3"/>
      <c r="H659" s="109"/>
      <c r="I659" s="3"/>
      <c r="J659" s="109"/>
      <c r="K659" s="110"/>
      <c r="L659" s="3"/>
      <c r="M659" s="3"/>
      <c r="N659" s="3"/>
      <c r="O659" s="3"/>
      <c r="P659" s="3"/>
      <c r="Q659" s="3"/>
      <c r="R659" s="3"/>
      <c r="S659" s="3"/>
      <c r="T659" s="3"/>
      <c r="U659" s="3"/>
      <c r="V659" s="3"/>
      <c r="W659" s="3"/>
      <c r="X659" s="3"/>
      <c r="Y659" s="3"/>
      <c r="Z659" s="3"/>
    </row>
    <row r="660" ht="12.75" customHeight="1">
      <c r="A660" s="3"/>
      <c r="B660" s="166"/>
      <c r="C660" s="109"/>
      <c r="D660" s="109"/>
      <c r="E660" s="131"/>
      <c r="F660" s="3"/>
      <c r="G660" s="3"/>
      <c r="H660" s="109"/>
      <c r="I660" s="3"/>
      <c r="J660" s="109"/>
      <c r="K660" s="110"/>
      <c r="L660" s="3"/>
      <c r="M660" s="3"/>
      <c r="N660" s="3"/>
      <c r="O660" s="3"/>
      <c r="P660" s="3"/>
      <c r="Q660" s="3"/>
      <c r="R660" s="3"/>
      <c r="S660" s="3"/>
      <c r="T660" s="3"/>
      <c r="U660" s="3"/>
      <c r="V660" s="3"/>
      <c r="W660" s="3"/>
      <c r="X660" s="3"/>
      <c r="Y660" s="3"/>
      <c r="Z660" s="3"/>
    </row>
    <row r="661" ht="12.75" customHeight="1">
      <c r="A661" s="3"/>
      <c r="B661" s="166"/>
      <c r="C661" s="109"/>
      <c r="D661" s="109"/>
      <c r="E661" s="131"/>
      <c r="F661" s="3"/>
      <c r="G661" s="3"/>
      <c r="H661" s="109"/>
      <c r="I661" s="3"/>
      <c r="J661" s="109"/>
      <c r="K661" s="110"/>
      <c r="L661" s="3"/>
      <c r="M661" s="3"/>
      <c r="N661" s="3"/>
      <c r="O661" s="3"/>
      <c r="P661" s="3"/>
      <c r="Q661" s="3"/>
      <c r="R661" s="3"/>
      <c r="S661" s="3"/>
      <c r="T661" s="3"/>
      <c r="U661" s="3"/>
      <c r="V661" s="3"/>
      <c r="W661" s="3"/>
      <c r="X661" s="3"/>
      <c r="Y661" s="3"/>
      <c r="Z661" s="3"/>
    </row>
    <row r="662" ht="12.75" customHeight="1">
      <c r="A662" s="3"/>
      <c r="B662" s="166"/>
      <c r="C662" s="109"/>
      <c r="D662" s="109"/>
      <c r="E662" s="131"/>
      <c r="F662" s="3"/>
      <c r="G662" s="3"/>
      <c r="H662" s="109"/>
      <c r="I662" s="3"/>
      <c r="J662" s="109"/>
      <c r="K662" s="110"/>
      <c r="L662" s="3"/>
      <c r="M662" s="3"/>
      <c r="N662" s="3"/>
      <c r="O662" s="3"/>
      <c r="P662" s="3"/>
      <c r="Q662" s="3"/>
      <c r="R662" s="3"/>
      <c r="S662" s="3"/>
      <c r="T662" s="3"/>
      <c r="U662" s="3"/>
      <c r="V662" s="3"/>
      <c r="W662" s="3"/>
      <c r="X662" s="3"/>
      <c r="Y662" s="3"/>
      <c r="Z662" s="3"/>
    </row>
    <row r="663" ht="12.75" customHeight="1">
      <c r="A663" s="3"/>
      <c r="B663" s="166"/>
      <c r="C663" s="109"/>
      <c r="D663" s="109"/>
      <c r="E663" s="131"/>
      <c r="F663" s="3"/>
      <c r="G663" s="3"/>
      <c r="H663" s="109"/>
      <c r="I663" s="3"/>
      <c r="J663" s="109"/>
      <c r="K663" s="110"/>
      <c r="L663" s="3"/>
      <c r="M663" s="3"/>
      <c r="N663" s="3"/>
      <c r="O663" s="3"/>
      <c r="P663" s="3"/>
      <c r="Q663" s="3"/>
      <c r="R663" s="3"/>
      <c r="S663" s="3"/>
      <c r="T663" s="3"/>
      <c r="U663" s="3"/>
      <c r="V663" s="3"/>
      <c r="W663" s="3"/>
      <c r="X663" s="3"/>
      <c r="Y663" s="3"/>
      <c r="Z663" s="3"/>
    </row>
    <row r="664" ht="12.75" customHeight="1">
      <c r="A664" s="3"/>
      <c r="B664" s="166"/>
      <c r="C664" s="109"/>
      <c r="D664" s="109"/>
      <c r="E664" s="131"/>
      <c r="F664" s="3"/>
      <c r="G664" s="3"/>
      <c r="H664" s="109"/>
      <c r="I664" s="3"/>
      <c r="J664" s="109"/>
      <c r="K664" s="110"/>
      <c r="L664" s="3"/>
      <c r="M664" s="3"/>
      <c r="N664" s="3"/>
      <c r="O664" s="3"/>
      <c r="P664" s="3"/>
      <c r="Q664" s="3"/>
      <c r="R664" s="3"/>
      <c r="S664" s="3"/>
      <c r="T664" s="3"/>
      <c r="U664" s="3"/>
      <c r="V664" s="3"/>
      <c r="W664" s="3"/>
      <c r="X664" s="3"/>
      <c r="Y664" s="3"/>
      <c r="Z664" s="3"/>
    </row>
    <row r="665" ht="12.75" customHeight="1">
      <c r="A665" s="3"/>
      <c r="B665" s="166"/>
      <c r="C665" s="109"/>
      <c r="D665" s="109"/>
      <c r="E665" s="131"/>
      <c r="F665" s="3"/>
      <c r="G665" s="3"/>
      <c r="H665" s="109"/>
      <c r="I665" s="3"/>
      <c r="J665" s="109"/>
      <c r="K665" s="110"/>
      <c r="L665" s="3"/>
      <c r="M665" s="3"/>
      <c r="N665" s="3"/>
      <c r="O665" s="3"/>
      <c r="P665" s="3"/>
      <c r="Q665" s="3"/>
      <c r="R665" s="3"/>
      <c r="S665" s="3"/>
      <c r="T665" s="3"/>
      <c r="U665" s="3"/>
      <c r="V665" s="3"/>
      <c r="W665" s="3"/>
      <c r="X665" s="3"/>
      <c r="Y665" s="3"/>
      <c r="Z665" s="3"/>
    </row>
    <row r="666" ht="12.75" customHeight="1">
      <c r="A666" s="3"/>
      <c r="B666" s="166"/>
      <c r="C666" s="109"/>
      <c r="D666" s="109"/>
      <c r="E666" s="131"/>
      <c r="F666" s="3"/>
      <c r="G666" s="3"/>
      <c r="H666" s="109"/>
      <c r="I666" s="3"/>
      <c r="J666" s="109"/>
      <c r="K666" s="110"/>
      <c r="L666" s="3"/>
      <c r="M666" s="3"/>
      <c r="N666" s="3"/>
      <c r="O666" s="3"/>
      <c r="P666" s="3"/>
      <c r="Q666" s="3"/>
      <c r="R666" s="3"/>
      <c r="S666" s="3"/>
      <c r="T666" s="3"/>
      <c r="U666" s="3"/>
      <c r="V666" s="3"/>
      <c r="W666" s="3"/>
      <c r="X666" s="3"/>
      <c r="Y666" s="3"/>
      <c r="Z666" s="3"/>
    </row>
    <row r="667" ht="12.75" customHeight="1">
      <c r="A667" s="3"/>
      <c r="B667" s="166"/>
      <c r="C667" s="109"/>
      <c r="D667" s="109"/>
      <c r="E667" s="131"/>
      <c r="F667" s="3"/>
      <c r="G667" s="3"/>
      <c r="H667" s="109"/>
      <c r="I667" s="3"/>
      <c r="J667" s="109"/>
      <c r="K667" s="110"/>
      <c r="L667" s="3"/>
      <c r="M667" s="3"/>
      <c r="N667" s="3"/>
      <c r="O667" s="3"/>
      <c r="P667" s="3"/>
      <c r="Q667" s="3"/>
      <c r="R667" s="3"/>
      <c r="S667" s="3"/>
      <c r="T667" s="3"/>
      <c r="U667" s="3"/>
      <c r="V667" s="3"/>
      <c r="W667" s="3"/>
      <c r="X667" s="3"/>
      <c r="Y667" s="3"/>
      <c r="Z667" s="3"/>
    </row>
    <row r="668" ht="12.75" customHeight="1">
      <c r="A668" s="3"/>
      <c r="B668" s="166"/>
      <c r="C668" s="109"/>
      <c r="D668" s="109"/>
      <c r="E668" s="131"/>
      <c r="F668" s="3"/>
      <c r="G668" s="3"/>
      <c r="H668" s="109"/>
      <c r="I668" s="3"/>
      <c r="J668" s="109"/>
      <c r="K668" s="110"/>
      <c r="L668" s="3"/>
      <c r="M668" s="3"/>
      <c r="N668" s="3"/>
      <c r="O668" s="3"/>
      <c r="P668" s="3"/>
      <c r="Q668" s="3"/>
      <c r="R668" s="3"/>
      <c r="S668" s="3"/>
      <c r="T668" s="3"/>
      <c r="U668" s="3"/>
      <c r="V668" s="3"/>
      <c r="W668" s="3"/>
      <c r="X668" s="3"/>
      <c r="Y668" s="3"/>
      <c r="Z668" s="3"/>
    </row>
    <row r="669" ht="12.75" customHeight="1">
      <c r="A669" s="3"/>
      <c r="B669" s="166"/>
      <c r="C669" s="109"/>
      <c r="D669" s="109"/>
      <c r="E669" s="131"/>
      <c r="F669" s="3"/>
      <c r="G669" s="3"/>
      <c r="H669" s="109"/>
      <c r="I669" s="3"/>
      <c r="J669" s="109"/>
      <c r="K669" s="110"/>
      <c r="L669" s="3"/>
      <c r="M669" s="3"/>
      <c r="N669" s="3"/>
      <c r="O669" s="3"/>
      <c r="P669" s="3"/>
      <c r="Q669" s="3"/>
      <c r="R669" s="3"/>
      <c r="S669" s="3"/>
      <c r="T669" s="3"/>
      <c r="U669" s="3"/>
      <c r="V669" s="3"/>
      <c r="W669" s="3"/>
      <c r="X669" s="3"/>
      <c r="Y669" s="3"/>
      <c r="Z669" s="3"/>
    </row>
    <row r="670" ht="12.75" customHeight="1">
      <c r="A670" s="3"/>
      <c r="B670" s="166"/>
      <c r="C670" s="109"/>
      <c r="D670" s="109"/>
      <c r="E670" s="131"/>
      <c r="F670" s="3"/>
      <c r="G670" s="3"/>
      <c r="H670" s="109"/>
      <c r="I670" s="3"/>
      <c r="J670" s="109"/>
      <c r="K670" s="110"/>
      <c r="L670" s="3"/>
      <c r="M670" s="3"/>
      <c r="N670" s="3"/>
      <c r="O670" s="3"/>
      <c r="P670" s="3"/>
      <c r="Q670" s="3"/>
      <c r="R670" s="3"/>
      <c r="S670" s="3"/>
      <c r="T670" s="3"/>
      <c r="U670" s="3"/>
      <c r="V670" s="3"/>
      <c r="W670" s="3"/>
      <c r="X670" s="3"/>
      <c r="Y670" s="3"/>
      <c r="Z670" s="3"/>
    </row>
    <row r="671" ht="12.75" customHeight="1">
      <c r="A671" s="3"/>
      <c r="B671" s="166"/>
      <c r="C671" s="109"/>
      <c r="D671" s="109"/>
      <c r="E671" s="131"/>
      <c r="F671" s="3"/>
      <c r="G671" s="3"/>
      <c r="H671" s="109"/>
      <c r="I671" s="3"/>
      <c r="J671" s="109"/>
      <c r="K671" s="110"/>
      <c r="L671" s="3"/>
      <c r="M671" s="3"/>
      <c r="N671" s="3"/>
      <c r="O671" s="3"/>
      <c r="P671" s="3"/>
      <c r="Q671" s="3"/>
      <c r="R671" s="3"/>
      <c r="S671" s="3"/>
      <c r="T671" s="3"/>
      <c r="U671" s="3"/>
      <c r="V671" s="3"/>
      <c r="W671" s="3"/>
      <c r="X671" s="3"/>
      <c r="Y671" s="3"/>
      <c r="Z671" s="3"/>
    </row>
    <row r="672" ht="12.75" customHeight="1">
      <c r="A672" s="3"/>
      <c r="B672" s="166"/>
      <c r="C672" s="109"/>
      <c r="D672" s="109"/>
      <c r="E672" s="131"/>
      <c r="F672" s="3"/>
      <c r="G672" s="3"/>
      <c r="H672" s="109"/>
      <c r="I672" s="3"/>
      <c r="J672" s="109"/>
      <c r="K672" s="110"/>
      <c r="L672" s="3"/>
      <c r="M672" s="3"/>
      <c r="N672" s="3"/>
      <c r="O672" s="3"/>
      <c r="P672" s="3"/>
      <c r="Q672" s="3"/>
      <c r="R672" s="3"/>
      <c r="S672" s="3"/>
      <c r="T672" s="3"/>
      <c r="U672" s="3"/>
      <c r="V672" s="3"/>
      <c r="W672" s="3"/>
      <c r="X672" s="3"/>
      <c r="Y672" s="3"/>
      <c r="Z672" s="3"/>
    </row>
    <row r="673" ht="12.75" customHeight="1">
      <c r="A673" s="3"/>
      <c r="B673" s="166"/>
      <c r="C673" s="109"/>
      <c r="D673" s="109"/>
      <c r="E673" s="131"/>
      <c r="F673" s="3"/>
      <c r="G673" s="3"/>
      <c r="H673" s="109"/>
      <c r="I673" s="3"/>
      <c r="J673" s="109"/>
      <c r="K673" s="110"/>
      <c r="L673" s="3"/>
      <c r="M673" s="3"/>
      <c r="N673" s="3"/>
      <c r="O673" s="3"/>
      <c r="P673" s="3"/>
      <c r="Q673" s="3"/>
      <c r="R673" s="3"/>
      <c r="S673" s="3"/>
      <c r="T673" s="3"/>
      <c r="U673" s="3"/>
      <c r="V673" s="3"/>
      <c r="W673" s="3"/>
      <c r="X673" s="3"/>
      <c r="Y673" s="3"/>
      <c r="Z673" s="3"/>
    </row>
    <row r="674" ht="12.75" customHeight="1">
      <c r="A674" s="3"/>
      <c r="B674" s="166"/>
      <c r="C674" s="109"/>
      <c r="D674" s="109"/>
      <c r="E674" s="131"/>
      <c r="F674" s="3"/>
      <c r="G674" s="3"/>
      <c r="H674" s="109"/>
      <c r="I674" s="3"/>
      <c r="J674" s="109"/>
      <c r="K674" s="110"/>
      <c r="L674" s="3"/>
      <c r="M674" s="3"/>
      <c r="N674" s="3"/>
      <c r="O674" s="3"/>
      <c r="P674" s="3"/>
      <c r="Q674" s="3"/>
      <c r="R674" s="3"/>
      <c r="S674" s="3"/>
      <c r="T674" s="3"/>
      <c r="U674" s="3"/>
      <c r="V674" s="3"/>
      <c r="W674" s="3"/>
      <c r="X674" s="3"/>
      <c r="Y674" s="3"/>
      <c r="Z674" s="3"/>
    </row>
    <row r="675" ht="12.75" customHeight="1">
      <c r="A675" s="3"/>
      <c r="B675" s="166"/>
      <c r="C675" s="109"/>
      <c r="D675" s="109"/>
      <c r="E675" s="131"/>
      <c r="F675" s="3"/>
      <c r="G675" s="3"/>
      <c r="H675" s="109"/>
      <c r="I675" s="3"/>
      <c r="J675" s="109"/>
      <c r="K675" s="110"/>
      <c r="L675" s="3"/>
      <c r="M675" s="3"/>
      <c r="N675" s="3"/>
      <c r="O675" s="3"/>
      <c r="P675" s="3"/>
      <c r="Q675" s="3"/>
      <c r="R675" s="3"/>
      <c r="S675" s="3"/>
      <c r="T675" s="3"/>
      <c r="U675" s="3"/>
      <c r="V675" s="3"/>
      <c r="W675" s="3"/>
      <c r="X675" s="3"/>
      <c r="Y675" s="3"/>
      <c r="Z675" s="3"/>
    </row>
    <row r="676" ht="12.75" customHeight="1">
      <c r="A676" s="3"/>
      <c r="B676" s="166"/>
      <c r="C676" s="109"/>
      <c r="D676" s="109"/>
      <c r="E676" s="131"/>
      <c r="F676" s="3"/>
      <c r="G676" s="3"/>
      <c r="H676" s="109"/>
      <c r="I676" s="3"/>
      <c r="J676" s="109"/>
      <c r="K676" s="110"/>
      <c r="L676" s="3"/>
      <c r="M676" s="3"/>
      <c r="N676" s="3"/>
      <c r="O676" s="3"/>
      <c r="P676" s="3"/>
      <c r="Q676" s="3"/>
      <c r="R676" s="3"/>
      <c r="S676" s="3"/>
      <c r="T676" s="3"/>
      <c r="U676" s="3"/>
      <c r="V676" s="3"/>
      <c r="W676" s="3"/>
      <c r="X676" s="3"/>
      <c r="Y676" s="3"/>
      <c r="Z676" s="3"/>
    </row>
    <row r="677" ht="12.75" customHeight="1">
      <c r="A677" s="3"/>
      <c r="B677" s="166"/>
      <c r="C677" s="109"/>
      <c r="D677" s="109"/>
      <c r="E677" s="131"/>
      <c r="F677" s="3"/>
      <c r="G677" s="3"/>
      <c r="H677" s="109"/>
      <c r="I677" s="3"/>
      <c r="J677" s="109"/>
      <c r="K677" s="110"/>
      <c r="L677" s="3"/>
      <c r="M677" s="3"/>
      <c r="N677" s="3"/>
      <c r="O677" s="3"/>
      <c r="P677" s="3"/>
      <c r="Q677" s="3"/>
      <c r="R677" s="3"/>
      <c r="S677" s="3"/>
      <c r="T677" s="3"/>
      <c r="U677" s="3"/>
      <c r="V677" s="3"/>
      <c r="W677" s="3"/>
      <c r="X677" s="3"/>
      <c r="Y677" s="3"/>
      <c r="Z677" s="3"/>
    </row>
    <row r="678" ht="12.75" customHeight="1">
      <c r="A678" s="3"/>
      <c r="B678" s="166"/>
      <c r="C678" s="109"/>
      <c r="D678" s="109"/>
      <c r="E678" s="131"/>
      <c r="F678" s="3"/>
      <c r="G678" s="3"/>
      <c r="H678" s="109"/>
      <c r="I678" s="3"/>
      <c r="J678" s="109"/>
      <c r="K678" s="110"/>
      <c r="L678" s="3"/>
      <c r="M678" s="3"/>
      <c r="N678" s="3"/>
      <c r="O678" s="3"/>
      <c r="P678" s="3"/>
      <c r="Q678" s="3"/>
      <c r="R678" s="3"/>
      <c r="S678" s="3"/>
      <c r="T678" s="3"/>
      <c r="U678" s="3"/>
      <c r="V678" s="3"/>
      <c r="W678" s="3"/>
      <c r="X678" s="3"/>
      <c r="Y678" s="3"/>
      <c r="Z678" s="3"/>
    </row>
    <row r="679" ht="12.75" customHeight="1">
      <c r="A679" s="3"/>
      <c r="B679" s="166"/>
      <c r="C679" s="109"/>
      <c r="D679" s="109"/>
      <c r="E679" s="131"/>
      <c r="F679" s="3"/>
      <c r="G679" s="3"/>
      <c r="H679" s="109"/>
      <c r="I679" s="3"/>
      <c r="J679" s="109"/>
      <c r="K679" s="110"/>
      <c r="L679" s="3"/>
      <c r="M679" s="3"/>
      <c r="N679" s="3"/>
      <c r="O679" s="3"/>
      <c r="P679" s="3"/>
      <c r="Q679" s="3"/>
      <c r="R679" s="3"/>
      <c r="S679" s="3"/>
      <c r="T679" s="3"/>
      <c r="U679" s="3"/>
      <c r="V679" s="3"/>
      <c r="W679" s="3"/>
      <c r="X679" s="3"/>
      <c r="Y679" s="3"/>
      <c r="Z679" s="3"/>
    </row>
    <row r="680" ht="12.75" customHeight="1">
      <c r="A680" s="3"/>
      <c r="B680" s="166"/>
      <c r="C680" s="109"/>
      <c r="D680" s="109"/>
      <c r="E680" s="131"/>
      <c r="F680" s="3"/>
      <c r="G680" s="3"/>
      <c r="H680" s="109"/>
      <c r="I680" s="3"/>
      <c r="J680" s="109"/>
      <c r="K680" s="110"/>
      <c r="L680" s="3"/>
      <c r="M680" s="3"/>
      <c r="N680" s="3"/>
      <c r="O680" s="3"/>
      <c r="P680" s="3"/>
      <c r="Q680" s="3"/>
      <c r="R680" s="3"/>
      <c r="S680" s="3"/>
      <c r="T680" s="3"/>
      <c r="U680" s="3"/>
      <c r="V680" s="3"/>
      <c r="W680" s="3"/>
      <c r="X680" s="3"/>
      <c r="Y680" s="3"/>
      <c r="Z680" s="3"/>
    </row>
    <row r="681" ht="12.75" customHeight="1">
      <c r="A681" s="3"/>
      <c r="B681" s="166"/>
      <c r="C681" s="109"/>
      <c r="D681" s="109"/>
      <c r="E681" s="131"/>
      <c r="F681" s="3"/>
      <c r="G681" s="3"/>
      <c r="H681" s="109"/>
      <c r="I681" s="3"/>
      <c r="J681" s="109"/>
      <c r="K681" s="110"/>
      <c r="L681" s="3"/>
      <c r="M681" s="3"/>
      <c r="N681" s="3"/>
      <c r="O681" s="3"/>
      <c r="P681" s="3"/>
      <c r="Q681" s="3"/>
      <c r="R681" s="3"/>
      <c r="S681" s="3"/>
      <c r="T681" s="3"/>
      <c r="U681" s="3"/>
      <c r="V681" s="3"/>
      <c r="W681" s="3"/>
      <c r="X681" s="3"/>
      <c r="Y681" s="3"/>
      <c r="Z681" s="3"/>
    </row>
    <row r="682" ht="12.75" customHeight="1">
      <c r="A682" s="3"/>
      <c r="B682" s="166"/>
      <c r="C682" s="109"/>
      <c r="D682" s="109"/>
      <c r="E682" s="131"/>
      <c r="F682" s="3"/>
      <c r="G682" s="3"/>
      <c r="H682" s="109"/>
      <c r="I682" s="3"/>
      <c r="J682" s="109"/>
      <c r="K682" s="110"/>
      <c r="L682" s="3"/>
      <c r="M682" s="3"/>
      <c r="N682" s="3"/>
      <c r="O682" s="3"/>
      <c r="P682" s="3"/>
      <c r="Q682" s="3"/>
      <c r="R682" s="3"/>
      <c r="S682" s="3"/>
      <c r="T682" s="3"/>
      <c r="U682" s="3"/>
      <c r="V682" s="3"/>
      <c r="W682" s="3"/>
      <c r="X682" s="3"/>
      <c r="Y682" s="3"/>
      <c r="Z682" s="3"/>
    </row>
    <row r="683" ht="12.75" customHeight="1">
      <c r="A683" s="3"/>
      <c r="B683" s="166"/>
      <c r="C683" s="109"/>
      <c r="D683" s="109"/>
      <c r="E683" s="131"/>
      <c r="F683" s="3"/>
      <c r="G683" s="3"/>
      <c r="H683" s="109"/>
      <c r="I683" s="3"/>
      <c r="J683" s="109"/>
      <c r="K683" s="110"/>
      <c r="L683" s="3"/>
      <c r="M683" s="3"/>
      <c r="N683" s="3"/>
      <c r="O683" s="3"/>
      <c r="P683" s="3"/>
      <c r="Q683" s="3"/>
      <c r="R683" s="3"/>
      <c r="S683" s="3"/>
      <c r="T683" s="3"/>
      <c r="U683" s="3"/>
      <c r="V683" s="3"/>
      <c r="W683" s="3"/>
      <c r="X683" s="3"/>
      <c r="Y683" s="3"/>
      <c r="Z683" s="3"/>
    </row>
    <row r="684" ht="12.75" customHeight="1">
      <c r="A684" s="3"/>
      <c r="B684" s="166"/>
      <c r="C684" s="109"/>
      <c r="D684" s="109"/>
      <c r="E684" s="131"/>
      <c r="F684" s="3"/>
      <c r="G684" s="3"/>
      <c r="H684" s="109"/>
      <c r="I684" s="3"/>
      <c r="J684" s="109"/>
      <c r="K684" s="110"/>
      <c r="L684" s="3"/>
      <c r="M684" s="3"/>
      <c r="N684" s="3"/>
      <c r="O684" s="3"/>
      <c r="P684" s="3"/>
      <c r="Q684" s="3"/>
      <c r="R684" s="3"/>
      <c r="S684" s="3"/>
      <c r="T684" s="3"/>
      <c r="U684" s="3"/>
      <c r="V684" s="3"/>
      <c r="W684" s="3"/>
      <c r="X684" s="3"/>
      <c r="Y684" s="3"/>
      <c r="Z684" s="3"/>
    </row>
    <row r="685" ht="12.75" customHeight="1">
      <c r="A685" s="3"/>
      <c r="B685" s="166"/>
      <c r="C685" s="109"/>
      <c r="D685" s="109"/>
      <c r="E685" s="131"/>
      <c r="F685" s="3"/>
      <c r="G685" s="3"/>
      <c r="H685" s="109"/>
      <c r="I685" s="3"/>
      <c r="J685" s="109"/>
      <c r="K685" s="110"/>
      <c r="L685" s="3"/>
      <c r="M685" s="3"/>
      <c r="N685" s="3"/>
      <c r="O685" s="3"/>
      <c r="P685" s="3"/>
      <c r="Q685" s="3"/>
      <c r="R685" s="3"/>
      <c r="S685" s="3"/>
      <c r="T685" s="3"/>
      <c r="U685" s="3"/>
      <c r="V685" s="3"/>
      <c r="W685" s="3"/>
      <c r="X685" s="3"/>
      <c r="Y685" s="3"/>
      <c r="Z685" s="3"/>
    </row>
    <row r="686" ht="12.75" customHeight="1">
      <c r="A686" s="3"/>
      <c r="B686" s="166"/>
      <c r="C686" s="109"/>
      <c r="D686" s="109"/>
      <c r="E686" s="131"/>
      <c r="F686" s="3"/>
      <c r="G686" s="3"/>
      <c r="H686" s="109"/>
      <c r="I686" s="3"/>
      <c r="J686" s="109"/>
      <c r="K686" s="110"/>
      <c r="L686" s="3"/>
      <c r="M686" s="3"/>
      <c r="N686" s="3"/>
      <c r="O686" s="3"/>
      <c r="P686" s="3"/>
      <c r="Q686" s="3"/>
      <c r="R686" s="3"/>
      <c r="S686" s="3"/>
      <c r="T686" s="3"/>
      <c r="U686" s="3"/>
      <c r="V686" s="3"/>
      <c r="W686" s="3"/>
      <c r="X686" s="3"/>
      <c r="Y686" s="3"/>
      <c r="Z686" s="3"/>
    </row>
    <row r="687" ht="12.75" customHeight="1">
      <c r="A687" s="3"/>
      <c r="B687" s="166"/>
      <c r="C687" s="109"/>
      <c r="D687" s="109"/>
      <c r="E687" s="131"/>
      <c r="F687" s="3"/>
      <c r="G687" s="3"/>
      <c r="H687" s="109"/>
      <c r="I687" s="3"/>
      <c r="J687" s="109"/>
      <c r="K687" s="110"/>
      <c r="L687" s="3"/>
      <c r="M687" s="3"/>
      <c r="N687" s="3"/>
      <c r="O687" s="3"/>
      <c r="P687" s="3"/>
      <c r="Q687" s="3"/>
      <c r="R687" s="3"/>
      <c r="S687" s="3"/>
      <c r="T687" s="3"/>
      <c r="U687" s="3"/>
      <c r="V687" s="3"/>
      <c r="W687" s="3"/>
      <c r="X687" s="3"/>
      <c r="Y687" s="3"/>
      <c r="Z687" s="3"/>
    </row>
    <row r="688" ht="12.75" customHeight="1">
      <c r="A688" s="3"/>
      <c r="B688" s="166"/>
      <c r="C688" s="109"/>
      <c r="D688" s="109"/>
      <c r="E688" s="131"/>
      <c r="F688" s="3"/>
      <c r="G688" s="3"/>
      <c r="H688" s="109"/>
      <c r="I688" s="3"/>
      <c r="J688" s="109"/>
      <c r="K688" s="110"/>
      <c r="L688" s="3"/>
      <c r="M688" s="3"/>
      <c r="N688" s="3"/>
      <c r="O688" s="3"/>
      <c r="P688" s="3"/>
      <c r="Q688" s="3"/>
      <c r="R688" s="3"/>
      <c r="S688" s="3"/>
      <c r="T688" s="3"/>
      <c r="U688" s="3"/>
      <c r="V688" s="3"/>
      <c r="W688" s="3"/>
      <c r="X688" s="3"/>
      <c r="Y688" s="3"/>
      <c r="Z688" s="3"/>
    </row>
    <row r="689" ht="12.75" customHeight="1">
      <c r="A689" s="3"/>
      <c r="B689" s="166"/>
      <c r="C689" s="109"/>
      <c r="D689" s="109"/>
      <c r="E689" s="131"/>
      <c r="F689" s="3"/>
      <c r="G689" s="3"/>
      <c r="H689" s="109"/>
      <c r="I689" s="3"/>
      <c r="J689" s="109"/>
      <c r="K689" s="110"/>
      <c r="L689" s="3"/>
      <c r="M689" s="3"/>
      <c r="N689" s="3"/>
      <c r="O689" s="3"/>
      <c r="P689" s="3"/>
      <c r="Q689" s="3"/>
      <c r="R689" s="3"/>
      <c r="S689" s="3"/>
      <c r="T689" s="3"/>
      <c r="U689" s="3"/>
      <c r="V689" s="3"/>
      <c r="W689" s="3"/>
      <c r="X689" s="3"/>
      <c r="Y689" s="3"/>
      <c r="Z689" s="3"/>
    </row>
    <row r="690" ht="12.75" customHeight="1">
      <c r="A690" s="3"/>
      <c r="B690" s="166"/>
      <c r="C690" s="109"/>
      <c r="D690" s="109"/>
      <c r="E690" s="131"/>
      <c r="F690" s="3"/>
      <c r="G690" s="3"/>
      <c r="H690" s="109"/>
      <c r="I690" s="3"/>
      <c r="J690" s="109"/>
      <c r="K690" s="110"/>
      <c r="L690" s="3"/>
      <c r="M690" s="3"/>
      <c r="N690" s="3"/>
      <c r="O690" s="3"/>
      <c r="P690" s="3"/>
      <c r="Q690" s="3"/>
      <c r="R690" s="3"/>
      <c r="S690" s="3"/>
      <c r="T690" s="3"/>
      <c r="U690" s="3"/>
      <c r="V690" s="3"/>
      <c r="W690" s="3"/>
      <c r="X690" s="3"/>
      <c r="Y690" s="3"/>
      <c r="Z690" s="3"/>
    </row>
    <row r="691" ht="12.75" customHeight="1">
      <c r="A691" s="3"/>
      <c r="B691" s="166"/>
      <c r="C691" s="109"/>
      <c r="D691" s="109"/>
      <c r="E691" s="131"/>
      <c r="F691" s="3"/>
      <c r="G691" s="3"/>
      <c r="H691" s="109"/>
      <c r="I691" s="3"/>
      <c r="J691" s="109"/>
      <c r="K691" s="110"/>
      <c r="L691" s="3"/>
      <c r="M691" s="3"/>
      <c r="N691" s="3"/>
      <c r="O691" s="3"/>
      <c r="P691" s="3"/>
      <c r="Q691" s="3"/>
      <c r="R691" s="3"/>
      <c r="S691" s="3"/>
      <c r="T691" s="3"/>
      <c r="U691" s="3"/>
      <c r="V691" s="3"/>
      <c r="W691" s="3"/>
      <c r="X691" s="3"/>
      <c r="Y691" s="3"/>
      <c r="Z691" s="3"/>
    </row>
    <row r="692" ht="12.75" customHeight="1">
      <c r="A692" s="3"/>
      <c r="B692" s="166"/>
      <c r="C692" s="109"/>
      <c r="D692" s="109"/>
      <c r="E692" s="131"/>
      <c r="F692" s="3"/>
      <c r="G692" s="3"/>
      <c r="H692" s="109"/>
      <c r="I692" s="3"/>
      <c r="J692" s="109"/>
      <c r="K692" s="110"/>
      <c r="L692" s="3"/>
      <c r="M692" s="3"/>
      <c r="N692" s="3"/>
      <c r="O692" s="3"/>
      <c r="P692" s="3"/>
      <c r="Q692" s="3"/>
      <c r="R692" s="3"/>
      <c r="S692" s="3"/>
      <c r="T692" s="3"/>
      <c r="U692" s="3"/>
      <c r="V692" s="3"/>
      <c r="W692" s="3"/>
      <c r="X692" s="3"/>
      <c r="Y692" s="3"/>
      <c r="Z692" s="3"/>
    </row>
    <row r="693" ht="12.75" customHeight="1">
      <c r="A693" s="3"/>
      <c r="B693" s="166"/>
      <c r="C693" s="109"/>
      <c r="D693" s="109"/>
      <c r="E693" s="131"/>
      <c r="F693" s="3"/>
      <c r="G693" s="3"/>
      <c r="H693" s="109"/>
      <c r="I693" s="3"/>
      <c r="J693" s="109"/>
      <c r="K693" s="110"/>
      <c r="L693" s="3"/>
      <c r="M693" s="3"/>
      <c r="N693" s="3"/>
      <c r="O693" s="3"/>
      <c r="P693" s="3"/>
      <c r="Q693" s="3"/>
      <c r="R693" s="3"/>
      <c r="S693" s="3"/>
      <c r="T693" s="3"/>
      <c r="U693" s="3"/>
      <c r="V693" s="3"/>
      <c r="W693" s="3"/>
      <c r="X693" s="3"/>
      <c r="Y693" s="3"/>
      <c r="Z693" s="3"/>
    </row>
    <row r="694" ht="12.75" customHeight="1">
      <c r="A694" s="3"/>
      <c r="B694" s="166"/>
      <c r="C694" s="109"/>
      <c r="D694" s="109"/>
      <c r="E694" s="131"/>
      <c r="F694" s="3"/>
      <c r="G694" s="3"/>
      <c r="H694" s="109"/>
      <c r="I694" s="3"/>
      <c r="J694" s="109"/>
      <c r="K694" s="110"/>
      <c r="L694" s="3"/>
      <c r="M694" s="3"/>
      <c r="N694" s="3"/>
      <c r="O694" s="3"/>
      <c r="P694" s="3"/>
      <c r="Q694" s="3"/>
      <c r="R694" s="3"/>
      <c r="S694" s="3"/>
      <c r="T694" s="3"/>
      <c r="U694" s="3"/>
      <c r="V694" s="3"/>
      <c r="W694" s="3"/>
      <c r="X694" s="3"/>
      <c r="Y694" s="3"/>
      <c r="Z694" s="3"/>
    </row>
    <row r="695" ht="12.75" customHeight="1">
      <c r="A695" s="3"/>
      <c r="B695" s="166"/>
      <c r="C695" s="109"/>
      <c r="D695" s="109"/>
      <c r="E695" s="131"/>
      <c r="F695" s="3"/>
      <c r="G695" s="3"/>
      <c r="H695" s="109"/>
      <c r="I695" s="3"/>
      <c r="J695" s="109"/>
      <c r="K695" s="110"/>
      <c r="L695" s="3"/>
      <c r="M695" s="3"/>
      <c r="N695" s="3"/>
      <c r="O695" s="3"/>
      <c r="P695" s="3"/>
      <c r="Q695" s="3"/>
      <c r="R695" s="3"/>
      <c r="S695" s="3"/>
      <c r="T695" s="3"/>
      <c r="U695" s="3"/>
      <c r="V695" s="3"/>
      <c r="W695" s="3"/>
      <c r="X695" s="3"/>
      <c r="Y695" s="3"/>
      <c r="Z695" s="3"/>
    </row>
    <row r="696" ht="12.75" customHeight="1">
      <c r="A696" s="3"/>
      <c r="B696" s="166"/>
      <c r="C696" s="109"/>
      <c r="D696" s="109"/>
      <c r="E696" s="131"/>
      <c r="F696" s="3"/>
      <c r="G696" s="3"/>
      <c r="H696" s="109"/>
      <c r="I696" s="3"/>
      <c r="J696" s="109"/>
      <c r="K696" s="110"/>
      <c r="L696" s="3"/>
      <c r="M696" s="3"/>
      <c r="N696" s="3"/>
      <c r="O696" s="3"/>
      <c r="P696" s="3"/>
      <c r="Q696" s="3"/>
      <c r="R696" s="3"/>
      <c r="S696" s="3"/>
      <c r="T696" s="3"/>
      <c r="U696" s="3"/>
      <c r="V696" s="3"/>
      <c r="W696" s="3"/>
      <c r="X696" s="3"/>
      <c r="Y696" s="3"/>
      <c r="Z696" s="3"/>
    </row>
    <row r="697" ht="12.75" customHeight="1">
      <c r="A697" s="3"/>
      <c r="B697" s="166"/>
      <c r="C697" s="109"/>
      <c r="D697" s="109"/>
      <c r="E697" s="131"/>
      <c r="F697" s="3"/>
      <c r="G697" s="3"/>
      <c r="H697" s="109"/>
      <c r="I697" s="3"/>
      <c r="J697" s="109"/>
      <c r="K697" s="110"/>
      <c r="L697" s="3"/>
      <c r="M697" s="3"/>
      <c r="N697" s="3"/>
      <c r="O697" s="3"/>
      <c r="P697" s="3"/>
      <c r="Q697" s="3"/>
      <c r="R697" s="3"/>
      <c r="S697" s="3"/>
      <c r="T697" s="3"/>
      <c r="U697" s="3"/>
      <c r="V697" s="3"/>
      <c r="W697" s="3"/>
      <c r="X697" s="3"/>
      <c r="Y697" s="3"/>
      <c r="Z697" s="3"/>
    </row>
    <row r="698" ht="12.75" customHeight="1">
      <c r="A698" s="3"/>
      <c r="B698" s="166"/>
      <c r="C698" s="109"/>
      <c r="D698" s="109"/>
      <c r="E698" s="131"/>
      <c r="F698" s="3"/>
      <c r="G698" s="3"/>
      <c r="H698" s="109"/>
      <c r="I698" s="3"/>
      <c r="J698" s="109"/>
      <c r="K698" s="110"/>
      <c r="L698" s="3"/>
      <c r="M698" s="3"/>
      <c r="N698" s="3"/>
      <c r="O698" s="3"/>
      <c r="P698" s="3"/>
      <c r="Q698" s="3"/>
      <c r="R698" s="3"/>
      <c r="S698" s="3"/>
      <c r="T698" s="3"/>
      <c r="U698" s="3"/>
      <c r="V698" s="3"/>
      <c r="W698" s="3"/>
      <c r="X698" s="3"/>
      <c r="Y698" s="3"/>
      <c r="Z698" s="3"/>
    </row>
    <row r="699" ht="12.75" customHeight="1">
      <c r="A699" s="3"/>
      <c r="B699" s="166"/>
      <c r="C699" s="109"/>
      <c r="D699" s="109"/>
      <c r="E699" s="131"/>
      <c r="F699" s="3"/>
      <c r="G699" s="3"/>
      <c r="H699" s="109"/>
      <c r="I699" s="3"/>
      <c r="J699" s="109"/>
      <c r="K699" s="110"/>
      <c r="L699" s="3"/>
      <c r="M699" s="3"/>
      <c r="N699" s="3"/>
      <c r="O699" s="3"/>
      <c r="P699" s="3"/>
      <c r="Q699" s="3"/>
      <c r="R699" s="3"/>
      <c r="S699" s="3"/>
      <c r="T699" s="3"/>
      <c r="U699" s="3"/>
      <c r="V699" s="3"/>
      <c r="W699" s="3"/>
      <c r="X699" s="3"/>
      <c r="Y699" s="3"/>
      <c r="Z699" s="3"/>
    </row>
    <row r="700" ht="12.75" customHeight="1">
      <c r="A700" s="3"/>
      <c r="B700" s="166"/>
      <c r="C700" s="109"/>
      <c r="D700" s="109"/>
      <c r="E700" s="131"/>
      <c r="F700" s="3"/>
      <c r="G700" s="3"/>
      <c r="H700" s="109"/>
      <c r="I700" s="3"/>
      <c r="J700" s="109"/>
      <c r="K700" s="110"/>
      <c r="L700" s="3"/>
      <c r="M700" s="3"/>
      <c r="N700" s="3"/>
      <c r="O700" s="3"/>
      <c r="P700" s="3"/>
      <c r="Q700" s="3"/>
      <c r="R700" s="3"/>
      <c r="S700" s="3"/>
      <c r="T700" s="3"/>
      <c r="U700" s="3"/>
      <c r="V700" s="3"/>
      <c r="W700" s="3"/>
      <c r="X700" s="3"/>
      <c r="Y700" s="3"/>
      <c r="Z700" s="3"/>
    </row>
    <row r="701" ht="12.75" customHeight="1">
      <c r="A701" s="3"/>
      <c r="B701" s="166"/>
      <c r="C701" s="109"/>
      <c r="D701" s="109"/>
      <c r="E701" s="131"/>
      <c r="F701" s="3"/>
      <c r="G701" s="3"/>
      <c r="H701" s="109"/>
      <c r="I701" s="3"/>
      <c r="J701" s="109"/>
      <c r="K701" s="110"/>
      <c r="L701" s="3"/>
      <c r="M701" s="3"/>
      <c r="N701" s="3"/>
      <c r="O701" s="3"/>
      <c r="P701" s="3"/>
      <c r="Q701" s="3"/>
      <c r="R701" s="3"/>
      <c r="S701" s="3"/>
      <c r="T701" s="3"/>
      <c r="U701" s="3"/>
      <c r="V701" s="3"/>
      <c r="W701" s="3"/>
      <c r="X701" s="3"/>
      <c r="Y701" s="3"/>
      <c r="Z701" s="3"/>
    </row>
    <row r="702" ht="12.75" customHeight="1">
      <c r="A702" s="3"/>
      <c r="B702" s="166"/>
      <c r="C702" s="109"/>
      <c r="D702" s="109"/>
      <c r="E702" s="131"/>
      <c r="F702" s="3"/>
      <c r="G702" s="3"/>
      <c r="H702" s="109"/>
      <c r="I702" s="3"/>
      <c r="J702" s="109"/>
      <c r="K702" s="110"/>
      <c r="L702" s="3"/>
      <c r="M702" s="3"/>
      <c r="N702" s="3"/>
      <c r="O702" s="3"/>
      <c r="P702" s="3"/>
      <c r="Q702" s="3"/>
      <c r="R702" s="3"/>
      <c r="S702" s="3"/>
      <c r="T702" s="3"/>
      <c r="U702" s="3"/>
      <c r="V702" s="3"/>
      <c r="W702" s="3"/>
      <c r="X702" s="3"/>
      <c r="Y702" s="3"/>
      <c r="Z702" s="3"/>
    </row>
    <row r="703" ht="12.75" customHeight="1">
      <c r="A703" s="3"/>
      <c r="B703" s="166"/>
      <c r="C703" s="109"/>
      <c r="D703" s="109"/>
      <c r="E703" s="131"/>
      <c r="F703" s="3"/>
      <c r="G703" s="3"/>
      <c r="H703" s="109"/>
      <c r="I703" s="3"/>
      <c r="J703" s="109"/>
      <c r="K703" s="110"/>
      <c r="L703" s="3"/>
      <c r="M703" s="3"/>
      <c r="N703" s="3"/>
      <c r="O703" s="3"/>
      <c r="P703" s="3"/>
      <c r="Q703" s="3"/>
      <c r="R703" s="3"/>
      <c r="S703" s="3"/>
      <c r="T703" s="3"/>
      <c r="U703" s="3"/>
      <c r="V703" s="3"/>
      <c r="W703" s="3"/>
      <c r="X703" s="3"/>
      <c r="Y703" s="3"/>
      <c r="Z703" s="3"/>
    </row>
    <row r="704" ht="12.75" customHeight="1">
      <c r="A704" s="3"/>
      <c r="B704" s="166"/>
      <c r="C704" s="109"/>
      <c r="D704" s="109"/>
      <c r="E704" s="131"/>
      <c r="F704" s="3"/>
      <c r="G704" s="3"/>
      <c r="H704" s="109"/>
      <c r="I704" s="3"/>
      <c r="J704" s="109"/>
      <c r="K704" s="110"/>
      <c r="L704" s="3"/>
      <c r="M704" s="3"/>
      <c r="N704" s="3"/>
      <c r="O704" s="3"/>
      <c r="P704" s="3"/>
      <c r="Q704" s="3"/>
      <c r="R704" s="3"/>
      <c r="S704" s="3"/>
      <c r="T704" s="3"/>
      <c r="U704" s="3"/>
      <c r="V704" s="3"/>
      <c r="W704" s="3"/>
      <c r="X704" s="3"/>
      <c r="Y704" s="3"/>
      <c r="Z704" s="3"/>
    </row>
    <row r="705" ht="12.75" customHeight="1">
      <c r="A705" s="3"/>
      <c r="B705" s="166"/>
      <c r="C705" s="109"/>
      <c r="D705" s="109"/>
      <c r="E705" s="131"/>
      <c r="F705" s="3"/>
      <c r="G705" s="3"/>
      <c r="H705" s="109"/>
      <c r="I705" s="3"/>
      <c r="J705" s="109"/>
      <c r="K705" s="110"/>
      <c r="L705" s="3"/>
      <c r="M705" s="3"/>
      <c r="N705" s="3"/>
      <c r="O705" s="3"/>
      <c r="P705" s="3"/>
      <c r="Q705" s="3"/>
      <c r="R705" s="3"/>
      <c r="S705" s="3"/>
      <c r="T705" s="3"/>
      <c r="U705" s="3"/>
      <c r="V705" s="3"/>
      <c r="W705" s="3"/>
      <c r="X705" s="3"/>
      <c r="Y705" s="3"/>
      <c r="Z705" s="3"/>
    </row>
    <row r="706" ht="12.75" customHeight="1">
      <c r="A706" s="3"/>
      <c r="B706" s="166"/>
      <c r="C706" s="109"/>
      <c r="D706" s="109"/>
      <c r="E706" s="131"/>
      <c r="F706" s="3"/>
      <c r="G706" s="3"/>
      <c r="H706" s="109"/>
      <c r="I706" s="3"/>
      <c r="J706" s="109"/>
      <c r="K706" s="110"/>
      <c r="L706" s="3"/>
      <c r="M706" s="3"/>
      <c r="N706" s="3"/>
      <c r="O706" s="3"/>
      <c r="P706" s="3"/>
      <c r="Q706" s="3"/>
      <c r="R706" s="3"/>
      <c r="S706" s="3"/>
      <c r="T706" s="3"/>
      <c r="U706" s="3"/>
      <c r="V706" s="3"/>
      <c r="W706" s="3"/>
      <c r="X706" s="3"/>
      <c r="Y706" s="3"/>
      <c r="Z706" s="3"/>
    </row>
    <row r="707" ht="12.75" customHeight="1">
      <c r="A707" s="3"/>
      <c r="B707" s="166"/>
      <c r="C707" s="109"/>
      <c r="D707" s="109"/>
      <c r="E707" s="131"/>
      <c r="F707" s="3"/>
      <c r="G707" s="3"/>
      <c r="H707" s="109"/>
      <c r="I707" s="3"/>
      <c r="J707" s="109"/>
      <c r="K707" s="110"/>
      <c r="L707" s="3"/>
      <c r="M707" s="3"/>
      <c r="N707" s="3"/>
      <c r="O707" s="3"/>
      <c r="P707" s="3"/>
      <c r="Q707" s="3"/>
      <c r="R707" s="3"/>
      <c r="S707" s="3"/>
      <c r="T707" s="3"/>
      <c r="U707" s="3"/>
      <c r="V707" s="3"/>
      <c r="W707" s="3"/>
      <c r="X707" s="3"/>
      <c r="Y707" s="3"/>
      <c r="Z707" s="3"/>
    </row>
    <row r="708" ht="12.75" customHeight="1">
      <c r="A708" s="3"/>
      <c r="B708" s="166"/>
      <c r="C708" s="109"/>
      <c r="D708" s="109"/>
      <c r="E708" s="131"/>
      <c r="F708" s="3"/>
      <c r="G708" s="3"/>
      <c r="H708" s="109"/>
      <c r="I708" s="3"/>
      <c r="J708" s="109"/>
      <c r="K708" s="110"/>
      <c r="L708" s="3"/>
      <c r="M708" s="3"/>
      <c r="N708" s="3"/>
      <c r="O708" s="3"/>
      <c r="P708" s="3"/>
      <c r="Q708" s="3"/>
      <c r="R708" s="3"/>
      <c r="S708" s="3"/>
      <c r="T708" s="3"/>
      <c r="U708" s="3"/>
      <c r="V708" s="3"/>
      <c r="W708" s="3"/>
      <c r="X708" s="3"/>
      <c r="Y708" s="3"/>
      <c r="Z708" s="3"/>
    </row>
    <row r="709" ht="12.75" customHeight="1">
      <c r="A709" s="3"/>
      <c r="B709" s="166"/>
      <c r="C709" s="109"/>
      <c r="D709" s="109"/>
      <c r="E709" s="131"/>
      <c r="F709" s="3"/>
      <c r="G709" s="3"/>
      <c r="H709" s="109"/>
      <c r="I709" s="3"/>
      <c r="J709" s="109"/>
      <c r="K709" s="110"/>
      <c r="L709" s="3"/>
      <c r="M709" s="3"/>
      <c r="N709" s="3"/>
      <c r="O709" s="3"/>
      <c r="P709" s="3"/>
      <c r="Q709" s="3"/>
      <c r="R709" s="3"/>
      <c r="S709" s="3"/>
      <c r="T709" s="3"/>
      <c r="U709" s="3"/>
      <c r="V709" s="3"/>
      <c r="W709" s="3"/>
      <c r="X709" s="3"/>
      <c r="Y709" s="3"/>
      <c r="Z709" s="3"/>
    </row>
    <row r="710" ht="12.75" customHeight="1">
      <c r="A710" s="3"/>
      <c r="B710" s="166"/>
      <c r="C710" s="109"/>
      <c r="D710" s="109"/>
      <c r="E710" s="131"/>
      <c r="F710" s="3"/>
      <c r="G710" s="3"/>
      <c r="H710" s="109"/>
      <c r="I710" s="3"/>
      <c r="J710" s="109"/>
      <c r="K710" s="110"/>
      <c r="L710" s="3"/>
      <c r="M710" s="3"/>
      <c r="N710" s="3"/>
      <c r="O710" s="3"/>
      <c r="P710" s="3"/>
      <c r="Q710" s="3"/>
      <c r="R710" s="3"/>
      <c r="S710" s="3"/>
      <c r="T710" s="3"/>
      <c r="U710" s="3"/>
      <c r="V710" s="3"/>
      <c r="W710" s="3"/>
      <c r="X710" s="3"/>
      <c r="Y710" s="3"/>
      <c r="Z710" s="3"/>
    </row>
    <row r="711" ht="12.75" customHeight="1">
      <c r="A711" s="3"/>
      <c r="B711" s="166"/>
      <c r="C711" s="109"/>
      <c r="D711" s="109"/>
      <c r="E711" s="131"/>
      <c r="F711" s="3"/>
      <c r="G711" s="3"/>
      <c r="H711" s="109"/>
      <c r="I711" s="3"/>
      <c r="J711" s="109"/>
      <c r="K711" s="110"/>
      <c r="L711" s="3"/>
      <c r="M711" s="3"/>
      <c r="N711" s="3"/>
      <c r="O711" s="3"/>
      <c r="P711" s="3"/>
      <c r="Q711" s="3"/>
      <c r="R711" s="3"/>
      <c r="S711" s="3"/>
      <c r="T711" s="3"/>
      <c r="U711" s="3"/>
      <c r="V711" s="3"/>
      <c r="W711" s="3"/>
      <c r="X711" s="3"/>
      <c r="Y711" s="3"/>
      <c r="Z711" s="3"/>
    </row>
    <row r="712" ht="12.75" customHeight="1">
      <c r="A712" s="3"/>
      <c r="B712" s="166"/>
      <c r="C712" s="109"/>
      <c r="D712" s="109"/>
      <c r="E712" s="131"/>
      <c r="F712" s="3"/>
      <c r="G712" s="3"/>
      <c r="H712" s="109"/>
      <c r="I712" s="3"/>
      <c r="J712" s="109"/>
      <c r="K712" s="110"/>
      <c r="L712" s="3"/>
      <c r="M712" s="3"/>
      <c r="N712" s="3"/>
      <c r="O712" s="3"/>
      <c r="P712" s="3"/>
      <c r="Q712" s="3"/>
      <c r="R712" s="3"/>
      <c r="S712" s="3"/>
      <c r="T712" s="3"/>
      <c r="U712" s="3"/>
      <c r="V712" s="3"/>
      <c r="W712" s="3"/>
      <c r="X712" s="3"/>
      <c r="Y712" s="3"/>
      <c r="Z712" s="3"/>
    </row>
    <row r="713" ht="12.75" customHeight="1">
      <c r="A713" s="3"/>
      <c r="B713" s="166"/>
      <c r="C713" s="109"/>
      <c r="D713" s="109"/>
      <c r="E713" s="131"/>
      <c r="F713" s="3"/>
      <c r="G713" s="3"/>
      <c r="H713" s="109"/>
      <c r="I713" s="3"/>
      <c r="J713" s="109"/>
      <c r="K713" s="110"/>
      <c r="L713" s="3"/>
      <c r="M713" s="3"/>
      <c r="N713" s="3"/>
      <c r="O713" s="3"/>
      <c r="P713" s="3"/>
      <c r="Q713" s="3"/>
      <c r="R713" s="3"/>
      <c r="S713" s="3"/>
      <c r="T713" s="3"/>
      <c r="U713" s="3"/>
      <c r="V713" s="3"/>
      <c r="W713" s="3"/>
      <c r="X713" s="3"/>
      <c r="Y713" s="3"/>
      <c r="Z713" s="3"/>
    </row>
    <row r="714" ht="12.75" customHeight="1">
      <c r="A714" s="3"/>
      <c r="B714" s="166"/>
      <c r="C714" s="109"/>
      <c r="D714" s="109"/>
      <c r="E714" s="131"/>
      <c r="F714" s="3"/>
      <c r="G714" s="3"/>
      <c r="H714" s="109"/>
      <c r="I714" s="3"/>
      <c r="J714" s="109"/>
      <c r="K714" s="110"/>
      <c r="L714" s="3"/>
      <c r="M714" s="3"/>
      <c r="N714" s="3"/>
      <c r="O714" s="3"/>
      <c r="P714" s="3"/>
      <c r="Q714" s="3"/>
      <c r="R714" s="3"/>
      <c r="S714" s="3"/>
      <c r="T714" s="3"/>
      <c r="U714" s="3"/>
      <c r="V714" s="3"/>
      <c r="W714" s="3"/>
      <c r="X714" s="3"/>
      <c r="Y714" s="3"/>
      <c r="Z714" s="3"/>
    </row>
    <row r="715" ht="12.75" customHeight="1">
      <c r="A715" s="3"/>
      <c r="B715" s="166"/>
      <c r="C715" s="109"/>
      <c r="D715" s="109"/>
      <c r="E715" s="131"/>
      <c r="F715" s="3"/>
      <c r="G715" s="3"/>
      <c r="H715" s="109"/>
      <c r="I715" s="3"/>
      <c r="J715" s="109"/>
      <c r="K715" s="110"/>
      <c r="L715" s="3"/>
      <c r="M715" s="3"/>
      <c r="N715" s="3"/>
      <c r="O715" s="3"/>
      <c r="P715" s="3"/>
      <c r="Q715" s="3"/>
      <c r="R715" s="3"/>
      <c r="S715" s="3"/>
      <c r="T715" s="3"/>
      <c r="U715" s="3"/>
      <c r="V715" s="3"/>
      <c r="W715" s="3"/>
      <c r="X715" s="3"/>
      <c r="Y715" s="3"/>
      <c r="Z715" s="3"/>
    </row>
    <row r="716" ht="12.75" customHeight="1">
      <c r="A716" s="3"/>
      <c r="B716" s="166"/>
      <c r="C716" s="109"/>
      <c r="D716" s="109"/>
      <c r="E716" s="131"/>
      <c r="F716" s="3"/>
      <c r="G716" s="3"/>
      <c r="H716" s="109"/>
      <c r="I716" s="3"/>
      <c r="J716" s="109"/>
      <c r="K716" s="110"/>
      <c r="L716" s="3"/>
      <c r="M716" s="3"/>
      <c r="N716" s="3"/>
      <c r="O716" s="3"/>
      <c r="P716" s="3"/>
      <c r="Q716" s="3"/>
      <c r="R716" s="3"/>
      <c r="S716" s="3"/>
      <c r="T716" s="3"/>
      <c r="U716" s="3"/>
      <c r="V716" s="3"/>
      <c r="W716" s="3"/>
      <c r="X716" s="3"/>
      <c r="Y716" s="3"/>
      <c r="Z716" s="3"/>
    </row>
    <row r="717" ht="12.75" customHeight="1">
      <c r="A717" s="3"/>
      <c r="B717" s="166"/>
      <c r="C717" s="109"/>
      <c r="D717" s="109"/>
      <c r="E717" s="131"/>
      <c r="F717" s="3"/>
      <c r="G717" s="3"/>
      <c r="H717" s="109"/>
      <c r="I717" s="3"/>
      <c r="J717" s="109"/>
      <c r="K717" s="110"/>
      <c r="L717" s="3"/>
      <c r="M717" s="3"/>
      <c r="N717" s="3"/>
      <c r="O717" s="3"/>
      <c r="P717" s="3"/>
      <c r="Q717" s="3"/>
      <c r="R717" s="3"/>
      <c r="S717" s="3"/>
      <c r="T717" s="3"/>
      <c r="U717" s="3"/>
      <c r="V717" s="3"/>
      <c r="W717" s="3"/>
      <c r="X717" s="3"/>
      <c r="Y717" s="3"/>
      <c r="Z717" s="3"/>
    </row>
    <row r="718" ht="12.75" customHeight="1">
      <c r="A718" s="3"/>
      <c r="B718" s="166"/>
      <c r="C718" s="109"/>
      <c r="D718" s="109"/>
      <c r="E718" s="131"/>
      <c r="F718" s="3"/>
      <c r="G718" s="3"/>
      <c r="H718" s="109"/>
      <c r="I718" s="3"/>
      <c r="J718" s="109"/>
      <c r="K718" s="110"/>
      <c r="L718" s="3"/>
      <c r="M718" s="3"/>
      <c r="N718" s="3"/>
      <c r="O718" s="3"/>
      <c r="P718" s="3"/>
      <c r="Q718" s="3"/>
      <c r="R718" s="3"/>
      <c r="S718" s="3"/>
      <c r="T718" s="3"/>
      <c r="U718" s="3"/>
      <c r="V718" s="3"/>
      <c r="W718" s="3"/>
      <c r="X718" s="3"/>
      <c r="Y718" s="3"/>
      <c r="Z718" s="3"/>
    </row>
    <row r="719" ht="12.75" customHeight="1">
      <c r="A719" s="3"/>
      <c r="B719" s="166"/>
      <c r="C719" s="109"/>
      <c r="D719" s="109"/>
      <c r="E719" s="131"/>
      <c r="F719" s="3"/>
      <c r="G719" s="3"/>
      <c r="H719" s="109"/>
      <c r="I719" s="3"/>
      <c r="J719" s="109"/>
      <c r="K719" s="110"/>
      <c r="L719" s="3"/>
      <c r="M719" s="3"/>
      <c r="N719" s="3"/>
      <c r="O719" s="3"/>
      <c r="P719" s="3"/>
      <c r="Q719" s="3"/>
      <c r="R719" s="3"/>
      <c r="S719" s="3"/>
      <c r="T719" s="3"/>
      <c r="U719" s="3"/>
      <c r="V719" s="3"/>
      <c r="W719" s="3"/>
      <c r="X719" s="3"/>
      <c r="Y719" s="3"/>
      <c r="Z719" s="3"/>
    </row>
    <row r="720" ht="12.75" customHeight="1">
      <c r="A720" s="3"/>
      <c r="B720" s="166"/>
      <c r="C720" s="109"/>
      <c r="D720" s="109"/>
      <c r="E720" s="131"/>
      <c r="F720" s="3"/>
      <c r="G720" s="3"/>
      <c r="H720" s="109"/>
      <c r="I720" s="3"/>
      <c r="J720" s="109"/>
      <c r="K720" s="110"/>
      <c r="L720" s="3"/>
      <c r="M720" s="3"/>
      <c r="N720" s="3"/>
      <c r="O720" s="3"/>
      <c r="P720" s="3"/>
      <c r="Q720" s="3"/>
      <c r="R720" s="3"/>
      <c r="S720" s="3"/>
      <c r="T720" s="3"/>
      <c r="U720" s="3"/>
      <c r="V720" s="3"/>
      <c r="W720" s="3"/>
      <c r="X720" s="3"/>
      <c r="Y720" s="3"/>
      <c r="Z720" s="3"/>
    </row>
    <row r="721" ht="12.75" customHeight="1">
      <c r="A721" s="3"/>
      <c r="B721" s="166"/>
      <c r="C721" s="109"/>
      <c r="D721" s="109"/>
      <c r="E721" s="131"/>
      <c r="F721" s="3"/>
      <c r="G721" s="3"/>
      <c r="H721" s="109"/>
      <c r="I721" s="3"/>
      <c r="J721" s="109"/>
      <c r="K721" s="110"/>
      <c r="L721" s="3"/>
      <c r="M721" s="3"/>
      <c r="N721" s="3"/>
      <c r="O721" s="3"/>
      <c r="P721" s="3"/>
      <c r="Q721" s="3"/>
      <c r="R721" s="3"/>
      <c r="S721" s="3"/>
      <c r="T721" s="3"/>
      <c r="U721" s="3"/>
      <c r="V721" s="3"/>
      <c r="W721" s="3"/>
      <c r="X721" s="3"/>
      <c r="Y721" s="3"/>
      <c r="Z721" s="3"/>
    </row>
    <row r="722" ht="12.75" customHeight="1">
      <c r="A722" s="3"/>
      <c r="B722" s="166"/>
      <c r="C722" s="109"/>
      <c r="D722" s="109"/>
      <c r="E722" s="131"/>
      <c r="F722" s="3"/>
      <c r="G722" s="3"/>
      <c r="H722" s="109"/>
      <c r="I722" s="3"/>
      <c r="J722" s="109"/>
      <c r="K722" s="110"/>
      <c r="L722" s="3"/>
      <c r="M722" s="3"/>
      <c r="N722" s="3"/>
      <c r="O722" s="3"/>
      <c r="P722" s="3"/>
      <c r="Q722" s="3"/>
      <c r="R722" s="3"/>
      <c r="S722" s="3"/>
      <c r="T722" s="3"/>
      <c r="U722" s="3"/>
      <c r="V722" s="3"/>
      <c r="W722" s="3"/>
      <c r="X722" s="3"/>
      <c r="Y722" s="3"/>
      <c r="Z722" s="3"/>
    </row>
    <row r="723" ht="12.75" customHeight="1">
      <c r="A723" s="3"/>
      <c r="B723" s="166"/>
      <c r="C723" s="109"/>
      <c r="D723" s="109"/>
      <c r="E723" s="131"/>
      <c r="F723" s="3"/>
      <c r="G723" s="3"/>
      <c r="H723" s="109"/>
      <c r="I723" s="3"/>
      <c r="J723" s="109"/>
      <c r="K723" s="110"/>
      <c r="L723" s="3"/>
      <c r="M723" s="3"/>
      <c r="N723" s="3"/>
      <c r="O723" s="3"/>
      <c r="P723" s="3"/>
      <c r="Q723" s="3"/>
      <c r="R723" s="3"/>
      <c r="S723" s="3"/>
      <c r="T723" s="3"/>
      <c r="U723" s="3"/>
      <c r="V723" s="3"/>
      <c r="W723" s="3"/>
      <c r="X723" s="3"/>
      <c r="Y723" s="3"/>
      <c r="Z723" s="3"/>
    </row>
    <row r="724" ht="12.75" customHeight="1">
      <c r="A724" s="3"/>
      <c r="B724" s="166"/>
      <c r="C724" s="109"/>
      <c r="D724" s="109"/>
      <c r="E724" s="131"/>
      <c r="F724" s="3"/>
      <c r="G724" s="3"/>
      <c r="H724" s="109"/>
      <c r="I724" s="3"/>
      <c r="J724" s="109"/>
      <c r="K724" s="110"/>
      <c r="L724" s="3"/>
      <c r="M724" s="3"/>
      <c r="N724" s="3"/>
      <c r="O724" s="3"/>
      <c r="P724" s="3"/>
      <c r="Q724" s="3"/>
      <c r="R724" s="3"/>
      <c r="S724" s="3"/>
      <c r="T724" s="3"/>
      <c r="U724" s="3"/>
      <c r="V724" s="3"/>
      <c r="W724" s="3"/>
      <c r="X724" s="3"/>
      <c r="Y724" s="3"/>
      <c r="Z724" s="3"/>
    </row>
    <row r="725" ht="12.75" customHeight="1">
      <c r="A725" s="3"/>
      <c r="B725" s="166"/>
      <c r="C725" s="109"/>
      <c r="D725" s="109"/>
      <c r="E725" s="131"/>
      <c r="F725" s="3"/>
      <c r="G725" s="3"/>
      <c r="H725" s="109"/>
      <c r="I725" s="3"/>
      <c r="J725" s="109"/>
      <c r="K725" s="110"/>
      <c r="L725" s="3"/>
      <c r="M725" s="3"/>
      <c r="N725" s="3"/>
      <c r="O725" s="3"/>
      <c r="P725" s="3"/>
      <c r="Q725" s="3"/>
      <c r="R725" s="3"/>
      <c r="S725" s="3"/>
      <c r="T725" s="3"/>
      <c r="U725" s="3"/>
      <c r="V725" s="3"/>
      <c r="W725" s="3"/>
      <c r="X725" s="3"/>
      <c r="Y725" s="3"/>
      <c r="Z725" s="3"/>
    </row>
    <row r="726" ht="12.75" customHeight="1">
      <c r="A726" s="3"/>
      <c r="B726" s="166"/>
      <c r="C726" s="109"/>
      <c r="D726" s="109"/>
      <c r="E726" s="131"/>
      <c r="F726" s="3"/>
      <c r="G726" s="3"/>
      <c r="H726" s="109"/>
      <c r="I726" s="3"/>
      <c r="J726" s="109"/>
      <c r="K726" s="110"/>
      <c r="L726" s="3"/>
      <c r="M726" s="3"/>
      <c r="N726" s="3"/>
      <c r="O726" s="3"/>
      <c r="P726" s="3"/>
      <c r="Q726" s="3"/>
      <c r="R726" s="3"/>
      <c r="S726" s="3"/>
      <c r="T726" s="3"/>
      <c r="U726" s="3"/>
      <c r="V726" s="3"/>
      <c r="W726" s="3"/>
      <c r="X726" s="3"/>
      <c r="Y726" s="3"/>
      <c r="Z726" s="3"/>
    </row>
    <row r="727" ht="12.75" customHeight="1">
      <c r="A727" s="3"/>
      <c r="B727" s="166"/>
      <c r="C727" s="109"/>
      <c r="D727" s="109"/>
      <c r="E727" s="131"/>
      <c r="F727" s="3"/>
      <c r="G727" s="3"/>
      <c r="H727" s="109"/>
      <c r="I727" s="3"/>
      <c r="J727" s="109"/>
      <c r="K727" s="110"/>
      <c r="L727" s="3"/>
      <c r="M727" s="3"/>
      <c r="N727" s="3"/>
      <c r="O727" s="3"/>
      <c r="P727" s="3"/>
      <c r="Q727" s="3"/>
      <c r="R727" s="3"/>
      <c r="S727" s="3"/>
      <c r="T727" s="3"/>
      <c r="U727" s="3"/>
      <c r="V727" s="3"/>
      <c r="W727" s="3"/>
      <c r="X727" s="3"/>
      <c r="Y727" s="3"/>
      <c r="Z727" s="3"/>
    </row>
    <row r="728" ht="12.75" customHeight="1">
      <c r="A728" s="3"/>
      <c r="B728" s="166"/>
      <c r="C728" s="109"/>
      <c r="D728" s="109"/>
      <c r="E728" s="131"/>
      <c r="F728" s="3"/>
      <c r="G728" s="3"/>
      <c r="H728" s="109"/>
      <c r="I728" s="3"/>
      <c r="J728" s="109"/>
      <c r="K728" s="110"/>
      <c r="L728" s="3"/>
      <c r="M728" s="3"/>
      <c r="N728" s="3"/>
      <c r="O728" s="3"/>
      <c r="P728" s="3"/>
      <c r="Q728" s="3"/>
      <c r="R728" s="3"/>
      <c r="S728" s="3"/>
      <c r="T728" s="3"/>
      <c r="U728" s="3"/>
      <c r="V728" s="3"/>
      <c r="W728" s="3"/>
      <c r="X728" s="3"/>
      <c r="Y728" s="3"/>
      <c r="Z728" s="3"/>
    </row>
    <row r="729" ht="12.75" customHeight="1">
      <c r="A729" s="3"/>
      <c r="B729" s="166"/>
      <c r="C729" s="109"/>
      <c r="D729" s="109"/>
      <c r="E729" s="131"/>
      <c r="F729" s="3"/>
      <c r="G729" s="3"/>
      <c r="H729" s="109"/>
      <c r="I729" s="3"/>
      <c r="J729" s="109"/>
      <c r="K729" s="110"/>
      <c r="L729" s="3"/>
      <c r="M729" s="3"/>
      <c r="N729" s="3"/>
      <c r="O729" s="3"/>
      <c r="P729" s="3"/>
      <c r="Q729" s="3"/>
      <c r="R729" s="3"/>
      <c r="S729" s="3"/>
      <c r="T729" s="3"/>
      <c r="U729" s="3"/>
      <c r="V729" s="3"/>
      <c r="W729" s="3"/>
      <c r="X729" s="3"/>
      <c r="Y729" s="3"/>
      <c r="Z729" s="3"/>
    </row>
    <row r="730" ht="12.75" customHeight="1">
      <c r="A730" s="3"/>
      <c r="B730" s="166"/>
      <c r="C730" s="109"/>
      <c r="D730" s="109"/>
      <c r="E730" s="131"/>
      <c r="F730" s="3"/>
      <c r="G730" s="3"/>
      <c r="H730" s="109"/>
      <c r="I730" s="3"/>
      <c r="J730" s="109"/>
      <c r="K730" s="110"/>
      <c r="L730" s="3"/>
      <c r="M730" s="3"/>
      <c r="N730" s="3"/>
      <c r="O730" s="3"/>
      <c r="P730" s="3"/>
      <c r="Q730" s="3"/>
      <c r="R730" s="3"/>
      <c r="S730" s="3"/>
      <c r="T730" s="3"/>
      <c r="U730" s="3"/>
      <c r="V730" s="3"/>
      <c r="W730" s="3"/>
      <c r="X730" s="3"/>
      <c r="Y730" s="3"/>
      <c r="Z730" s="3"/>
    </row>
    <row r="731" ht="12.75" customHeight="1">
      <c r="A731" s="3"/>
      <c r="B731" s="166"/>
      <c r="C731" s="109"/>
      <c r="D731" s="109"/>
      <c r="E731" s="131"/>
      <c r="F731" s="3"/>
      <c r="G731" s="3"/>
      <c r="H731" s="109"/>
      <c r="I731" s="3"/>
      <c r="J731" s="109"/>
      <c r="K731" s="110"/>
      <c r="L731" s="3"/>
      <c r="M731" s="3"/>
      <c r="N731" s="3"/>
      <c r="O731" s="3"/>
      <c r="P731" s="3"/>
      <c r="Q731" s="3"/>
      <c r="R731" s="3"/>
      <c r="S731" s="3"/>
      <c r="T731" s="3"/>
      <c r="U731" s="3"/>
      <c r="V731" s="3"/>
      <c r="W731" s="3"/>
      <c r="X731" s="3"/>
      <c r="Y731" s="3"/>
      <c r="Z731" s="3"/>
    </row>
    <row r="732" ht="12.75" customHeight="1">
      <c r="A732" s="3"/>
      <c r="B732" s="166"/>
      <c r="C732" s="109"/>
      <c r="D732" s="109"/>
      <c r="E732" s="131"/>
      <c r="F732" s="3"/>
      <c r="G732" s="3"/>
      <c r="H732" s="109"/>
      <c r="I732" s="3"/>
      <c r="J732" s="109"/>
      <c r="K732" s="110"/>
      <c r="L732" s="3"/>
      <c r="M732" s="3"/>
      <c r="N732" s="3"/>
      <c r="O732" s="3"/>
      <c r="P732" s="3"/>
      <c r="Q732" s="3"/>
      <c r="R732" s="3"/>
      <c r="S732" s="3"/>
      <c r="T732" s="3"/>
      <c r="U732" s="3"/>
      <c r="V732" s="3"/>
      <c r="W732" s="3"/>
      <c r="X732" s="3"/>
      <c r="Y732" s="3"/>
      <c r="Z732" s="3"/>
    </row>
    <row r="733" ht="12.75" customHeight="1">
      <c r="A733" s="3"/>
      <c r="B733" s="166"/>
      <c r="C733" s="109"/>
      <c r="D733" s="109"/>
      <c r="E733" s="131"/>
      <c r="F733" s="3"/>
      <c r="G733" s="3"/>
      <c r="H733" s="109"/>
      <c r="I733" s="3"/>
      <c r="J733" s="109"/>
      <c r="K733" s="110"/>
      <c r="L733" s="3"/>
      <c r="M733" s="3"/>
      <c r="N733" s="3"/>
      <c r="O733" s="3"/>
      <c r="P733" s="3"/>
      <c r="Q733" s="3"/>
      <c r="R733" s="3"/>
      <c r="S733" s="3"/>
      <c r="T733" s="3"/>
      <c r="U733" s="3"/>
      <c r="V733" s="3"/>
      <c r="W733" s="3"/>
      <c r="X733" s="3"/>
      <c r="Y733" s="3"/>
      <c r="Z733" s="3"/>
    </row>
    <row r="734" ht="12.75" customHeight="1">
      <c r="A734" s="3"/>
      <c r="B734" s="166"/>
      <c r="C734" s="109"/>
      <c r="D734" s="109"/>
      <c r="E734" s="131"/>
      <c r="F734" s="3"/>
      <c r="G734" s="3"/>
      <c r="H734" s="109"/>
      <c r="I734" s="3"/>
      <c r="J734" s="109"/>
      <c r="K734" s="110"/>
      <c r="L734" s="3"/>
      <c r="M734" s="3"/>
      <c r="N734" s="3"/>
      <c r="O734" s="3"/>
      <c r="P734" s="3"/>
      <c r="Q734" s="3"/>
      <c r="R734" s="3"/>
      <c r="S734" s="3"/>
      <c r="T734" s="3"/>
      <c r="U734" s="3"/>
      <c r="V734" s="3"/>
      <c r="W734" s="3"/>
      <c r="X734" s="3"/>
      <c r="Y734" s="3"/>
      <c r="Z734" s="3"/>
    </row>
    <row r="735" ht="12.75" customHeight="1">
      <c r="A735" s="3"/>
      <c r="B735" s="166"/>
      <c r="C735" s="109"/>
      <c r="D735" s="109"/>
      <c r="E735" s="131"/>
      <c r="F735" s="3"/>
      <c r="G735" s="3"/>
      <c r="H735" s="109"/>
      <c r="I735" s="3"/>
      <c r="J735" s="109"/>
      <c r="K735" s="110"/>
      <c r="L735" s="3"/>
      <c r="M735" s="3"/>
      <c r="N735" s="3"/>
      <c r="O735" s="3"/>
      <c r="P735" s="3"/>
      <c r="Q735" s="3"/>
      <c r="R735" s="3"/>
      <c r="S735" s="3"/>
      <c r="T735" s="3"/>
      <c r="U735" s="3"/>
      <c r="V735" s="3"/>
      <c r="W735" s="3"/>
      <c r="X735" s="3"/>
      <c r="Y735" s="3"/>
      <c r="Z735" s="3"/>
    </row>
    <row r="736" ht="12.75" customHeight="1">
      <c r="A736" s="3"/>
      <c r="B736" s="166"/>
      <c r="C736" s="109"/>
      <c r="D736" s="109"/>
      <c r="E736" s="131"/>
      <c r="F736" s="3"/>
      <c r="G736" s="3"/>
      <c r="H736" s="109"/>
      <c r="I736" s="3"/>
      <c r="J736" s="109"/>
      <c r="K736" s="110"/>
      <c r="L736" s="3"/>
      <c r="M736" s="3"/>
      <c r="N736" s="3"/>
      <c r="O736" s="3"/>
      <c r="P736" s="3"/>
      <c r="Q736" s="3"/>
      <c r="R736" s="3"/>
      <c r="S736" s="3"/>
      <c r="T736" s="3"/>
      <c r="U736" s="3"/>
      <c r="V736" s="3"/>
      <c r="W736" s="3"/>
      <c r="X736" s="3"/>
      <c r="Y736" s="3"/>
      <c r="Z736" s="3"/>
    </row>
    <row r="737" ht="12.75" customHeight="1">
      <c r="A737" s="3"/>
      <c r="B737" s="166"/>
      <c r="C737" s="109"/>
      <c r="D737" s="109"/>
      <c r="E737" s="131"/>
      <c r="F737" s="3"/>
      <c r="G737" s="3"/>
      <c r="H737" s="109"/>
      <c r="I737" s="3"/>
      <c r="J737" s="109"/>
      <c r="K737" s="110"/>
      <c r="L737" s="3"/>
      <c r="M737" s="3"/>
      <c r="N737" s="3"/>
      <c r="O737" s="3"/>
      <c r="P737" s="3"/>
      <c r="Q737" s="3"/>
      <c r="R737" s="3"/>
      <c r="S737" s="3"/>
      <c r="T737" s="3"/>
      <c r="U737" s="3"/>
      <c r="V737" s="3"/>
      <c r="W737" s="3"/>
      <c r="X737" s="3"/>
      <c r="Y737" s="3"/>
      <c r="Z737" s="3"/>
    </row>
    <row r="738" ht="12.75" customHeight="1">
      <c r="A738" s="3"/>
      <c r="B738" s="166"/>
      <c r="C738" s="109"/>
      <c r="D738" s="109"/>
      <c r="E738" s="131"/>
      <c r="F738" s="3"/>
      <c r="G738" s="3"/>
      <c r="H738" s="109"/>
      <c r="I738" s="3"/>
      <c r="J738" s="109"/>
      <c r="K738" s="110"/>
      <c r="L738" s="3"/>
      <c r="M738" s="3"/>
      <c r="N738" s="3"/>
      <c r="O738" s="3"/>
      <c r="P738" s="3"/>
      <c r="Q738" s="3"/>
      <c r="R738" s="3"/>
      <c r="S738" s="3"/>
      <c r="T738" s="3"/>
      <c r="U738" s="3"/>
      <c r="V738" s="3"/>
      <c r="W738" s="3"/>
      <c r="X738" s="3"/>
      <c r="Y738" s="3"/>
      <c r="Z738" s="3"/>
    </row>
    <row r="739" ht="12.75" customHeight="1">
      <c r="A739" s="3"/>
      <c r="B739" s="166"/>
      <c r="C739" s="109"/>
      <c r="D739" s="109"/>
      <c r="E739" s="131"/>
      <c r="F739" s="3"/>
      <c r="G739" s="3"/>
      <c r="H739" s="109"/>
      <c r="I739" s="3"/>
      <c r="J739" s="109"/>
      <c r="K739" s="110"/>
      <c r="L739" s="3"/>
      <c r="M739" s="3"/>
      <c r="N739" s="3"/>
      <c r="O739" s="3"/>
      <c r="P739" s="3"/>
      <c r="Q739" s="3"/>
      <c r="R739" s="3"/>
      <c r="S739" s="3"/>
      <c r="T739" s="3"/>
      <c r="U739" s="3"/>
      <c r="V739" s="3"/>
      <c r="W739" s="3"/>
      <c r="X739" s="3"/>
      <c r="Y739" s="3"/>
      <c r="Z739" s="3"/>
    </row>
    <row r="740" ht="12.75" customHeight="1">
      <c r="A740" s="3"/>
      <c r="B740" s="166"/>
      <c r="C740" s="109"/>
      <c r="D740" s="109"/>
      <c r="E740" s="131"/>
      <c r="F740" s="3"/>
      <c r="G740" s="3"/>
      <c r="H740" s="109"/>
      <c r="I740" s="3"/>
      <c r="J740" s="109"/>
      <c r="K740" s="110"/>
      <c r="L740" s="3"/>
      <c r="M740" s="3"/>
      <c r="N740" s="3"/>
      <c r="O740" s="3"/>
      <c r="P740" s="3"/>
      <c r="Q740" s="3"/>
      <c r="R740" s="3"/>
      <c r="S740" s="3"/>
      <c r="T740" s="3"/>
      <c r="U740" s="3"/>
      <c r="V740" s="3"/>
      <c r="W740" s="3"/>
      <c r="X740" s="3"/>
      <c r="Y740" s="3"/>
      <c r="Z740" s="3"/>
    </row>
    <row r="741" ht="12.75" customHeight="1">
      <c r="A741" s="3"/>
      <c r="B741" s="166"/>
      <c r="C741" s="109"/>
      <c r="D741" s="109"/>
      <c r="E741" s="131"/>
      <c r="F741" s="3"/>
      <c r="G741" s="3"/>
      <c r="H741" s="109"/>
      <c r="I741" s="3"/>
      <c r="J741" s="109"/>
      <c r="K741" s="110"/>
      <c r="L741" s="3"/>
      <c r="M741" s="3"/>
      <c r="N741" s="3"/>
      <c r="O741" s="3"/>
      <c r="P741" s="3"/>
      <c r="Q741" s="3"/>
      <c r="R741" s="3"/>
      <c r="S741" s="3"/>
      <c r="T741" s="3"/>
      <c r="U741" s="3"/>
      <c r="V741" s="3"/>
      <c r="W741" s="3"/>
      <c r="X741" s="3"/>
      <c r="Y741" s="3"/>
      <c r="Z741" s="3"/>
    </row>
    <row r="742" ht="12.75" customHeight="1">
      <c r="A742" s="3"/>
      <c r="B742" s="166"/>
      <c r="C742" s="109"/>
      <c r="D742" s="109"/>
      <c r="E742" s="131"/>
      <c r="F742" s="3"/>
      <c r="G742" s="3"/>
      <c r="H742" s="109"/>
      <c r="I742" s="3"/>
      <c r="J742" s="109"/>
      <c r="K742" s="110"/>
      <c r="L742" s="3"/>
      <c r="M742" s="3"/>
      <c r="N742" s="3"/>
      <c r="O742" s="3"/>
      <c r="P742" s="3"/>
      <c r="Q742" s="3"/>
      <c r="R742" s="3"/>
      <c r="S742" s="3"/>
      <c r="T742" s="3"/>
      <c r="U742" s="3"/>
      <c r="V742" s="3"/>
      <c r="W742" s="3"/>
      <c r="X742" s="3"/>
      <c r="Y742" s="3"/>
      <c r="Z742" s="3"/>
    </row>
    <row r="743" ht="12.75" customHeight="1">
      <c r="A743" s="3"/>
      <c r="B743" s="166"/>
      <c r="C743" s="109"/>
      <c r="D743" s="109"/>
      <c r="E743" s="131"/>
      <c r="F743" s="3"/>
      <c r="G743" s="3"/>
      <c r="H743" s="109"/>
      <c r="I743" s="3"/>
      <c r="J743" s="109"/>
      <c r="K743" s="110"/>
      <c r="L743" s="3"/>
      <c r="M743" s="3"/>
      <c r="N743" s="3"/>
      <c r="O743" s="3"/>
      <c r="P743" s="3"/>
      <c r="Q743" s="3"/>
      <c r="R743" s="3"/>
      <c r="S743" s="3"/>
      <c r="T743" s="3"/>
      <c r="U743" s="3"/>
      <c r="V743" s="3"/>
      <c r="W743" s="3"/>
      <c r="X743" s="3"/>
      <c r="Y743" s="3"/>
      <c r="Z743" s="3"/>
    </row>
    <row r="744" ht="12.75" customHeight="1">
      <c r="A744" s="3"/>
      <c r="B744" s="166"/>
      <c r="C744" s="109"/>
      <c r="D744" s="109"/>
      <c r="E744" s="131"/>
      <c r="F744" s="3"/>
      <c r="G744" s="3"/>
      <c r="H744" s="109"/>
      <c r="I744" s="3"/>
      <c r="J744" s="109"/>
      <c r="K744" s="110"/>
      <c r="L744" s="3"/>
      <c r="M744" s="3"/>
      <c r="N744" s="3"/>
      <c r="O744" s="3"/>
      <c r="P744" s="3"/>
      <c r="Q744" s="3"/>
      <c r="R744" s="3"/>
      <c r="S744" s="3"/>
      <c r="T744" s="3"/>
      <c r="U744" s="3"/>
      <c r="V744" s="3"/>
      <c r="W744" s="3"/>
      <c r="X744" s="3"/>
      <c r="Y744" s="3"/>
      <c r="Z744" s="3"/>
    </row>
    <row r="745" ht="12.75" customHeight="1">
      <c r="A745" s="3"/>
      <c r="B745" s="166"/>
      <c r="C745" s="109"/>
      <c r="D745" s="109"/>
      <c r="E745" s="131"/>
      <c r="F745" s="3"/>
      <c r="G745" s="3"/>
      <c r="H745" s="109"/>
      <c r="I745" s="3"/>
      <c r="J745" s="109"/>
      <c r="K745" s="110"/>
      <c r="L745" s="3"/>
      <c r="M745" s="3"/>
      <c r="N745" s="3"/>
      <c r="O745" s="3"/>
      <c r="P745" s="3"/>
      <c r="Q745" s="3"/>
      <c r="R745" s="3"/>
      <c r="S745" s="3"/>
      <c r="T745" s="3"/>
      <c r="U745" s="3"/>
      <c r="V745" s="3"/>
      <c r="W745" s="3"/>
      <c r="X745" s="3"/>
      <c r="Y745" s="3"/>
      <c r="Z745" s="3"/>
    </row>
    <row r="746" ht="12.75" customHeight="1">
      <c r="A746" s="3"/>
      <c r="B746" s="166"/>
      <c r="C746" s="109"/>
      <c r="D746" s="109"/>
      <c r="E746" s="131"/>
      <c r="F746" s="3"/>
      <c r="G746" s="3"/>
      <c r="H746" s="109"/>
      <c r="I746" s="3"/>
      <c r="J746" s="109"/>
      <c r="K746" s="110"/>
      <c r="L746" s="3"/>
      <c r="M746" s="3"/>
      <c r="N746" s="3"/>
      <c r="O746" s="3"/>
      <c r="P746" s="3"/>
      <c r="Q746" s="3"/>
      <c r="R746" s="3"/>
      <c r="S746" s="3"/>
      <c r="T746" s="3"/>
      <c r="U746" s="3"/>
      <c r="V746" s="3"/>
      <c r="W746" s="3"/>
      <c r="X746" s="3"/>
      <c r="Y746" s="3"/>
      <c r="Z746" s="3"/>
    </row>
    <row r="747" ht="12.75" customHeight="1">
      <c r="A747" s="3"/>
      <c r="B747" s="166"/>
      <c r="C747" s="109"/>
      <c r="D747" s="109"/>
      <c r="E747" s="131"/>
      <c r="F747" s="3"/>
      <c r="G747" s="3"/>
      <c r="H747" s="109"/>
      <c r="I747" s="3"/>
      <c r="J747" s="109"/>
      <c r="K747" s="110"/>
      <c r="L747" s="3"/>
      <c r="M747" s="3"/>
      <c r="N747" s="3"/>
      <c r="O747" s="3"/>
      <c r="P747" s="3"/>
      <c r="Q747" s="3"/>
      <c r="R747" s="3"/>
      <c r="S747" s="3"/>
      <c r="T747" s="3"/>
      <c r="U747" s="3"/>
      <c r="V747" s="3"/>
      <c r="W747" s="3"/>
      <c r="X747" s="3"/>
      <c r="Y747" s="3"/>
      <c r="Z747" s="3"/>
    </row>
    <row r="748" ht="12.75" customHeight="1">
      <c r="A748" s="3"/>
      <c r="B748" s="166"/>
      <c r="C748" s="109"/>
      <c r="D748" s="109"/>
      <c r="E748" s="131"/>
      <c r="F748" s="3"/>
      <c r="G748" s="3"/>
      <c r="H748" s="109"/>
      <c r="I748" s="3"/>
      <c r="J748" s="109"/>
      <c r="K748" s="110"/>
      <c r="L748" s="3"/>
      <c r="M748" s="3"/>
      <c r="N748" s="3"/>
      <c r="O748" s="3"/>
      <c r="P748" s="3"/>
      <c r="Q748" s="3"/>
      <c r="R748" s="3"/>
      <c r="S748" s="3"/>
      <c r="T748" s="3"/>
      <c r="U748" s="3"/>
      <c r="V748" s="3"/>
      <c r="W748" s="3"/>
      <c r="X748" s="3"/>
      <c r="Y748" s="3"/>
      <c r="Z748" s="3"/>
    </row>
    <row r="749" ht="12.75" customHeight="1">
      <c r="A749" s="3"/>
      <c r="B749" s="166"/>
      <c r="C749" s="109"/>
      <c r="D749" s="109"/>
      <c r="E749" s="131"/>
      <c r="F749" s="3"/>
      <c r="G749" s="3"/>
      <c r="H749" s="109"/>
      <c r="I749" s="3"/>
      <c r="J749" s="109"/>
      <c r="K749" s="110"/>
      <c r="L749" s="3"/>
      <c r="M749" s="3"/>
      <c r="N749" s="3"/>
      <c r="O749" s="3"/>
      <c r="P749" s="3"/>
      <c r="Q749" s="3"/>
      <c r="R749" s="3"/>
      <c r="S749" s="3"/>
      <c r="T749" s="3"/>
      <c r="U749" s="3"/>
      <c r="V749" s="3"/>
      <c r="W749" s="3"/>
      <c r="X749" s="3"/>
      <c r="Y749" s="3"/>
      <c r="Z749" s="3"/>
    </row>
    <row r="750" ht="12.75" customHeight="1">
      <c r="A750" s="3"/>
      <c r="B750" s="166"/>
      <c r="C750" s="109"/>
      <c r="D750" s="109"/>
      <c r="E750" s="131"/>
      <c r="F750" s="3"/>
      <c r="G750" s="3"/>
      <c r="H750" s="109"/>
      <c r="I750" s="3"/>
      <c r="J750" s="109"/>
      <c r="K750" s="110"/>
      <c r="L750" s="3"/>
      <c r="M750" s="3"/>
      <c r="N750" s="3"/>
      <c r="O750" s="3"/>
      <c r="P750" s="3"/>
      <c r="Q750" s="3"/>
      <c r="R750" s="3"/>
      <c r="S750" s="3"/>
      <c r="T750" s="3"/>
      <c r="U750" s="3"/>
      <c r="V750" s="3"/>
      <c r="W750" s="3"/>
      <c r="X750" s="3"/>
      <c r="Y750" s="3"/>
      <c r="Z750" s="3"/>
    </row>
    <row r="751" ht="12.75" customHeight="1">
      <c r="A751" s="3"/>
      <c r="B751" s="166"/>
      <c r="C751" s="109"/>
      <c r="D751" s="109"/>
      <c r="E751" s="131"/>
      <c r="F751" s="3"/>
      <c r="G751" s="3"/>
      <c r="H751" s="109"/>
      <c r="I751" s="3"/>
      <c r="J751" s="109"/>
      <c r="K751" s="110"/>
      <c r="L751" s="3"/>
      <c r="M751" s="3"/>
      <c r="N751" s="3"/>
      <c r="O751" s="3"/>
      <c r="P751" s="3"/>
      <c r="Q751" s="3"/>
      <c r="R751" s="3"/>
      <c r="S751" s="3"/>
      <c r="T751" s="3"/>
      <c r="U751" s="3"/>
      <c r="V751" s="3"/>
      <c r="W751" s="3"/>
      <c r="X751" s="3"/>
      <c r="Y751" s="3"/>
      <c r="Z751" s="3"/>
    </row>
    <row r="752" ht="12.75" customHeight="1">
      <c r="A752" s="3"/>
      <c r="B752" s="166"/>
      <c r="C752" s="109"/>
      <c r="D752" s="109"/>
      <c r="E752" s="131"/>
      <c r="F752" s="3"/>
      <c r="G752" s="3"/>
      <c r="H752" s="109"/>
      <c r="I752" s="3"/>
      <c r="J752" s="109"/>
      <c r="K752" s="110"/>
      <c r="L752" s="3"/>
      <c r="M752" s="3"/>
      <c r="N752" s="3"/>
      <c r="O752" s="3"/>
      <c r="P752" s="3"/>
      <c r="Q752" s="3"/>
      <c r="R752" s="3"/>
      <c r="S752" s="3"/>
      <c r="T752" s="3"/>
      <c r="U752" s="3"/>
      <c r="V752" s="3"/>
      <c r="W752" s="3"/>
      <c r="X752" s="3"/>
      <c r="Y752" s="3"/>
      <c r="Z752" s="3"/>
    </row>
    <row r="753" ht="12.75" customHeight="1">
      <c r="A753" s="3"/>
      <c r="B753" s="166"/>
      <c r="C753" s="109"/>
      <c r="D753" s="109"/>
      <c r="E753" s="131"/>
      <c r="F753" s="3"/>
      <c r="G753" s="3"/>
      <c r="H753" s="109"/>
      <c r="I753" s="3"/>
      <c r="J753" s="109"/>
      <c r="K753" s="110"/>
      <c r="L753" s="3"/>
      <c r="M753" s="3"/>
      <c r="N753" s="3"/>
      <c r="O753" s="3"/>
      <c r="P753" s="3"/>
      <c r="Q753" s="3"/>
      <c r="R753" s="3"/>
      <c r="S753" s="3"/>
      <c r="T753" s="3"/>
      <c r="U753" s="3"/>
      <c r="V753" s="3"/>
      <c r="W753" s="3"/>
      <c r="X753" s="3"/>
      <c r="Y753" s="3"/>
      <c r="Z753" s="3"/>
    </row>
    <row r="754" ht="12.75" customHeight="1">
      <c r="A754" s="3"/>
      <c r="B754" s="166"/>
      <c r="C754" s="109"/>
      <c r="D754" s="109"/>
      <c r="E754" s="131"/>
      <c r="F754" s="3"/>
      <c r="G754" s="3"/>
      <c r="H754" s="109"/>
      <c r="I754" s="3"/>
      <c r="J754" s="109"/>
      <c r="K754" s="110"/>
      <c r="L754" s="3"/>
      <c r="M754" s="3"/>
      <c r="N754" s="3"/>
      <c r="O754" s="3"/>
      <c r="P754" s="3"/>
      <c r="Q754" s="3"/>
      <c r="R754" s="3"/>
      <c r="S754" s="3"/>
      <c r="T754" s="3"/>
      <c r="U754" s="3"/>
      <c r="V754" s="3"/>
      <c r="W754" s="3"/>
      <c r="X754" s="3"/>
      <c r="Y754" s="3"/>
      <c r="Z754" s="3"/>
    </row>
    <row r="755" ht="12.75" customHeight="1">
      <c r="A755" s="3"/>
      <c r="B755" s="166"/>
      <c r="C755" s="109"/>
      <c r="D755" s="109"/>
      <c r="E755" s="131"/>
      <c r="F755" s="3"/>
      <c r="G755" s="3"/>
      <c r="H755" s="109"/>
      <c r="I755" s="3"/>
      <c r="J755" s="109"/>
      <c r="K755" s="110"/>
      <c r="L755" s="3"/>
      <c r="M755" s="3"/>
      <c r="N755" s="3"/>
      <c r="O755" s="3"/>
      <c r="P755" s="3"/>
      <c r="Q755" s="3"/>
      <c r="R755" s="3"/>
      <c r="S755" s="3"/>
      <c r="T755" s="3"/>
      <c r="U755" s="3"/>
      <c r="V755" s="3"/>
      <c r="W755" s="3"/>
      <c r="X755" s="3"/>
      <c r="Y755" s="3"/>
      <c r="Z755" s="3"/>
    </row>
    <row r="756" ht="12.75" customHeight="1">
      <c r="A756" s="3"/>
      <c r="B756" s="166"/>
      <c r="C756" s="109"/>
      <c r="D756" s="109"/>
      <c r="E756" s="131"/>
      <c r="F756" s="3"/>
      <c r="G756" s="3"/>
      <c r="H756" s="109"/>
      <c r="I756" s="3"/>
      <c r="J756" s="109"/>
      <c r="K756" s="110"/>
      <c r="L756" s="3"/>
      <c r="M756" s="3"/>
      <c r="N756" s="3"/>
      <c r="O756" s="3"/>
      <c r="P756" s="3"/>
      <c r="Q756" s="3"/>
      <c r="R756" s="3"/>
      <c r="S756" s="3"/>
      <c r="T756" s="3"/>
      <c r="U756" s="3"/>
      <c r="V756" s="3"/>
      <c r="W756" s="3"/>
      <c r="X756" s="3"/>
      <c r="Y756" s="3"/>
      <c r="Z756" s="3"/>
    </row>
    <row r="757" ht="12.75" customHeight="1">
      <c r="A757" s="3"/>
      <c r="B757" s="166"/>
      <c r="C757" s="109"/>
      <c r="D757" s="109"/>
      <c r="E757" s="131"/>
      <c r="F757" s="3"/>
      <c r="G757" s="3"/>
      <c r="H757" s="109"/>
      <c r="I757" s="3"/>
      <c r="J757" s="109"/>
      <c r="K757" s="110"/>
      <c r="L757" s="3"/>
      <c r="M757" s="3"/>
      <c r="N757" s="3"/>
      <c r="O757" s="3"/>
      <c r="P757" s="3"/>
      <c r="Q757" s="3"/>
      <c r="R757" s="3"/>
      <c r="S757" s="3"/>
      <c r="T757" s="3"/>
      <c r="U757" s="3"/>
      <c r="V757" s="3"/>
      <c r="W757" s="3"/>
      <c r="X757" s="3"/>
      <c r="Y757" s="3"/>
      <c r="Z757" s="3"/>
    </row>
    <row r="758" ht="12.75" customHeight="1">
      <c r="A758" s="3"/>
      <c r="B758" s="166"/>
      <c r="C758" s="109"/>
      <c r="D758" s="109"/>
      <c r="E758" s="131"/>
      <c r="F758" s="3"/>
      <c r="G758" s="3"/>
      <c r="H758" s="109"/>
      <c r="I758" s="3"/>
      <c r="J758" s="109"/>
      <c r="K758" s="110"/>
      <c r="L758" s="3"/>
      <c r="M758" s="3"/>
      <c r="N758" s="3"/>
      <c r="O758" s="3"/>
      <c r="P758" s="3"/>
      <c r="Q758" s="3"/>
      <c r="R758" s="3"/>
      <c r="S758" s="3"/>
      <c r="T758" s="3"/>
      <c r="U758" s="3"/>
      <c r="V758" s="3"/>
      <c r="W758" s="3"/>
      <c r="X758" s="3"/>
      <c r="Y758" s="3"/>
      <c r="Z758" s="3"/>
    </row>
    <row r="759" ht="12.75" customHeight="1">
      <c r="A759" s="3"/>
      <c r="B759" s="166"/>
      <c r="C759" s="109"/>
      <c r="D759" s="109"/>
      <c r="E759" s="131"/>
      <c r="F759" s="3"/>
      <c r="G759" s="3"/>
      <c r="H759" s="109"/>
      <c r="I759" s="3"/>
      <c r="J759" s="109"/>
      <c r="K759" s="110"/>
      <c r="L759" s="3"/>
      <c r="M759" s="3"/>
      <c r="N759" s="3"/>
      <c r="O759" s="3"/>
      <c r="P759" s="3"/>
      <c r="Q759" s="3"/>
      <c r="R759" s="3"/>
      <c r="S759" s="3"/>
      <c r="T759" s="3"/>
      <c r="U759" s="3"/>
      <c r="V759" s="3"/>
      <c r="W759" s="3"/>
      <c r="X759" s="3"/>
      <c r="Y759" s="3"/>
      <c r="Z759" s="3"/>
    </row>
    <row r="760" ht="12.75" customHeight="1">
      <c r="A760" s="3"/>
      <c r="B760" s="166"/>
      <c r="C760" s="109"/>
      <c r="D760" s="109"/>
      <c r="E760" s="131"/>
      <c r="F760" s="3"/>
      <c r="G760" s="3"/>
      <c r="H760" s="109"/>
      <c r="I760" s="3"/>
      <c r="J760" s="109"/>
      <c r="K760" s="110"/>
      <c r="L760" s="3"/>
      <c r="M760" s="3"/>
      <c r="N760" s="3"/>
      <c r="O760" s="3"/>
      <c r="P760" s="3"/>
      <c r="Q760" s="3"/>
      <c r="R760" s="3"/>
      <c r="S760" s="3"/>
      <c r="T760" s="3"/>
      <c r="U760" s="3"/>
      <c r="V760" s="3"/>
      <c r="W760" s="3"/>
      <c r="X760" s="3"/>
      <c r="Y760" s="3"/>
      <c r="Z760" s="3"/>
    </row>
    <row r="761" ht="12.75" customHeight="1">
      <c r="A761" s="3"/>
      <c r="B761" s="166"/>
      <c r="C761" s="109"/>
      <c r="D761" s="109"/>
      <c r="E761" s="131"/>
      <c r="F761" s="3"/>
      <c r="G761" s="3"/>
      <c r="H761" s="109"/>
      <c r="I761" s="3"/>
      <c r="J761" s="109"/>
      <c r="K761" s="110"/>
      <c r="L761" s="3"/>
      <c r="M761" s="3"/>
      <c r="N761" s="3"/>
      <c r="O761" s="3"/>
      <c r="P761" s="3"/>
      <c r="Q761" s="3"/>
      <c r="R761" s="3"/>
      <c r="S761" s="3"/>
      <c r="T761" s="3"/>
      <c r="U761" s="3"/>
      <c r="V761" s="3"/>
      <c r="W761" s="3"/>
      <c r="X761" s="3"/>
      <c r="Y761" s="3"/>
      <c r="Z761" s="3"/>
    </row>
    <row r="762" ht="12.75" customHeight="1">
      <c r="A762" s="3"/>
      <c r="B762" s="166"/>
      <c r="C762" s="109"/>
      <c r="D762" s="109"/>
      <c r="E762" s="131"/>
      <c r="F762" s="3"/>
      <c r="G762" s="3"/>
      <c r="H762" s="109"/>
      <c r="I762" s="3"/>
      <c r="J762" s="109"/>
      <c r="K762" s="110"/>
      <c r="L762" s="3"/>
      <c r="M762" s="3"/>
      <c r="N762" s="3"/>
      <c r="O762" s="3"/>
      <c r="P762" s="3"/>
      <c r="Q762" s="3"/>
      <c r="R762" s="3"/>
      <c r="S762" s="3"/>
      <c r="T762" s="3"/>
      <c r="U762" s="3"/>
      <c r="V762" s="3"/>
      <c r="W762" s="3"/>
      <c r="X762" s="3"/>
      <c r="Y762" s="3"/>
      <c r="Z762" s="3"/>
    </row>
    <row r="763" ht="12.75" customHeight="1">
      <c r="A763" s="3"/>
      <c r="B763" s="166"/>
      <c r="C763" s="109"/>
      <c r="D763" s="109"/>
      <c r="E763" s="131"/>
      <c r="F763" s="3"/>
      <c r="G763" s="3"/>
      <c r="H763" s="109"/>
      <c r="I763" s="3"/>
      <c r="J763" s="109"/>
      <c r="K763" s="110"/>
      <c r="L763" s="3"/>
      <c r="M763" s="3"/>
      <c r="N763" s="3"/>
      <c r="O763" s="3"/>
      <c r="P763" s="3"/>
      <c r="Q763" s="3"/>
      <c r="R763" s="3"/>
      <c r="S763" s="3"/>
      <c r="T763" s="3"/>
      <c r="U763" s="3"/>
      <c r="V763" s="3"/>
      <c r="W763" s="3"/>
      <c r="X763" s="3"/>
      <c r="Y763" s="3"/>
      <c r="Z763" s="3"/>
    </row>
    <row r="764" ht="12.75" customHeight="1">
      <c r="A764" s="3"/>
      <c r="B764" s="166"/>
      <c r="C764" s="109"/>
      <c r="D764" s="109"/>
      <c r="E764" s="131"/>
      <c r="F764" s="3"/>
      <c r="G764" s="3"/>
      <c r="H764" s="109"/>
      <c r="I764" s="3"/>
      <c r="J764" s="109"/>
      <c r="K764" s="110"/>
      <c r="L764" s="3"/>
      <c r="M764" s="3"/>
      <c r="N764" s="3"/>
      <c r="O764" s="3"/>
      <c r="P764" s="3"/>
      <c r="Q764" s="3"/>
      <c r="R764" s="3"/>
      <c r="S764" s="3"/>
      <c r="T764" s="3"/>
      <c r="U764" s="3"/>
      <c r="V764" s="3"/>
      <c r="W764" s="3"/>
      <c r="X764" s="3"/>
      <c r="Y764" s="3"/>
      <c r="Z764" s="3"/>
    </row>
    <row r="765" ht="12.75" customHeight="1">
      <c r="A765" s="3"/>
      <c r="B765" s="166"/>
      <c r="C765" s="109"/>
      <c r="D765" s="109"/>
      <c r="E765" s="131"/>
      <c r="F765" s="3"/>
      <c r="G765" s="3"/>
      <c r="H765" s="109"/>
      <c r="I765" s="3"/>
      <c r="J765" s="109"/>
      <c r="K765" s="110"/>
      <c r="L765" s="3"/>
      <c r="M765" s="3"/>
      <c r="N765" s="3"/>
      <c r="O765" s="3"/>
      <c r="P765" s="3"/>
      <c r="Q765" s="3"/>
      <c r="R765" s="3"/>
      <c r="S765" s="3"/>
      <c r="T765" s="3"/>
      <c r="U765" s="3"/>
      <c r="V765" s="3"/>
      <c r="W765" s="3"/>
      <c r="X765" s="3"/>
      <c r="Y765" s="3"/>
      <c r="Z765" s="3"/>
    </row>
    <row r="766" ht="12.75" customHeight="1">
      <c r="A766" s="3"/>
      <c r="B766" s="166"/>
      <c r="C766" s="109"/>
      <c r="D766" s="109"/>
      <c r="E766" s="131"/>
      <c r="F766" s="3"/>
      <c r="G766" s="3"/>
      <c r="H766" s="109"/>
      <c r="I766" s="3"/>
      <c r="J766" s="109"/>
      <c r="K766" s="110"/>
      <c r="L766" s="3"/>
      <c r="M766" s="3"/>
      <c r="N766" s="3"/>
      <c r="O766" s="3"/>
      <c r="P766" s="3"/>
      <c r="Q766" s="3"/>
      <c r="R766" s="3"/>
      <c r="S766" s="3"/>
      <c r="T766" s="3"/>
      <c r="U766" s="3"/>
      <c r="V766" s="3"/>
      <c r="W766" s="3"/>
      <c r="X766" s="3"/>
      <c r="Y766" s="3"/>
      <c r="Z766" s="3"/>
    </row>
    <row r="767" ht="12.75" customHeight="1">
      <c r="A767" s="3"/>
      <c r="B767" s="166"/>
      <c r="C767" s="109"/>
      <c r="D767" s="109"/>
      <c r="E767" s="131"/>
      <c r="F767" s="3"/>
      <c r="G767" s="3"/>
      <c r="H767" s="109"/>
      <c r="I767" s="3"/>
      <c r="J767" s="109"/>
      <c r="K767" s="110"/>
      <c r="L767" s="3"/>
      <c r="M767" s="3"/>
      <c r="N767" s="3"/>
      <c r="O767" s="3"/>
      <c r="P767" s="3"/>
      <c r="Q767" s="3"/>
      <c r="R767" s="3"/>
      <c r="S767" s="3"/>
      <c r="T767" s="3"/>
      <c r="U767" s="3"/>
      <c r="V767" s="3"/>
      <c r="W767" s="3"/>
      <c r="X767" s="3"/>
      <c r="Y767" s="3"/>
      <c r="Z767" s="3"/>
    </row>
    <row r="768" ht="12.75" customHeight="1">
      <c r="A768" s="3"/>
      <c r="B768" s="166"/>
      <c r="C768" s="109"/>
      <c r="D768" s="109"/>
      <c r="E768" s="131"/>
      <c r="F768" s="3"/>
      <c r="G768" s="3"/>
      <c r="H768" s="109"/>
      <c r="I768" s="3"/>
      <c r="J768" s="109"/>
      <c r="K768" s="110"/>
      <c r="L768" s="3"/>
      <c r="M768" s="3"/>
      <c r="N768" s="3"/>
      <c r="O768" s="3"/>
      <c r="P768" s="3"/>
      <c r="Q768" s="3"/>
      <c r="R768" s="3"/>
      <c r="S768" s="3"/>
      <c r="T768" s="3"/>
      <c r="U768" s="3"/>
      <c r="V768" s="3"/>
      <c r="W768" s="3"/>
      <c r="X768" s="3"/>
      <c r="Y768" s="3"/>
      <c r="Z768" s="3"/>
    </row>
    <row r="769" ht="12.75" customHeight="1">
      <c r="A769" s="3"/>
      <c r="B769" s="166"/>
      <c r="C769" s="109"/>
      <c r="D769" s="109"/>
      <c r="E769" s="131"/>
      <c r="F769" s="3"/>
      <c r="G769" s="3"/>
      <c r="H769" s="109"/>
      <c r="I769" s="3"/>
      <c r="J769" s="109"/>
      <c r="K769" s="110"/>
      <c r="L769" s="3"/>
      <c r="M769" s="3"/>
      <c r="N769" s="3"/>
      <c r="O769" s="3"/>
      <c r="P769" s="3"/>
      <c r="Q769" s="3"/>
      <c r="R769" s="3"/>
      <c r="S769" s="3"/>
      <c r="T769" s="3"/>
      <c r="U769" s="3"/>
      <c r="V769" s="3"/>
      <c r="W769" s="3"/>
      <c r="X769" s="3"/>
      <c r="Y769" s="3"/>
      <c r="Z769" s="3"/>
    </row>
    <row r="770" ht="12.75" customHeight="1">
      <c r="A770" s="3"/>
      <c r="B770" s="166"/>
      <c r="C770" s="109"/>
      <c r="D770" s="109"/>
      <c r="E770" s="131"/>
      <c r="F770" s="3"/>
      <c r="G770" s="3"/>
      <c r="H770" s="109"/>
      <c r="I770" s="3"/>
      <c r="J770" s="109"/>
      <c r="K770" s="110"/>
      <c r="L770" s="3"/>
      <c r="M770" s="3"/>
      <c r="N770" s="3"/>
      <c r="O770" s="3"/>
      <c r="P770" s="3"/>
      <c r="Q770" s="3"/>
      <c r="R770" s="3"/>
      <c r="S770" s="3"/>
      <c r="T770" s="3"/>
      <c r="U770" s="3"/>
      <c r="V770" s="3"/>
      <c r="W770" s="3"/>
      <c r="X770" s="3"/>
      <c r="Y770" s="3"/>
      <c r="Z770" s="3"/>
    </row>
    <row r="771" ht="12.75" customHeight="1">
      <c r="A771" s="3"/>
      <c r="B771" s="166"/>
      <c r="C771" s="109"/>
      <c r="D771" s="109"/>
      <c r="E771" s="131"/>
      <c r="F771" s="3"/>
      <c r="G771" s="3"/>
      <c r="H771" s="109"/>
      <c r="I771" s="3"/>
      <c r="J771" s="109"/>
      <c r="K771" s="110"/>
      <c r="L771" s="3"/>
      <c r="M771" s="3"/>
      <c r="N771" s="3"/>
      <c r="O771" s="3"/>
      <c r="P771" s="3"/>
      <c r="Q771" s="3"/>
      <c r="R771" s="3"/>
      <c r="S771" s="3"/>
      <c r="T771" s="3"/>
      <c r="U771" s="3"/>
      <c r="V771" s="3"/>
      <c r="W771" s="3"/>
      <c r="X771" s="3"/>
      <c r="Y771" s="3"/>
      <c r="Z771" s="3"/>
    </row>
    <row r="772" ht="12.75" customHeight="1">
      <c r="A772" s="3"/>
      <c r="B772" s="166"/>
      <c r="C772" s="109"/>
      <c r="D772" s="109"/>
      <c r="E772" s="131"/>
      <c r="F772" s="3"/>
      <c r="G772" s="3"/>
      <c r="H772" s="109"/>
      <c r="I772" s="3"/>
      <c r="J772" s="109"/>
      <c r="K772" s="110"/>
      <c r="L772" s="3"/>
      <c r="M772" s="3"/>
      <c r="N772" s="3"/>
      <c r="O772" s="3"/>
      <c r="P772" s="3"/>
      <c r="Q772" s="3"/>
      <c r="R772" s="3"/>
      <c r="S772" s="3"/>
      <c r="T772" s="3"/>
      <c r="U772" s="3"/>
      <c r="V772" s="3"/>
      <c r="W772" s="3"/>
      <c r="X772" s="3"/>
      <c r="Y772" s="3"/>
      <c r="Z772" s="3"/>
    </row>
    <row r="773" ht="12.75" customHeight="1">
      <c r="A773" s="3"/>
      <c r="B773" s="166"/>
      <c r="C773" s="109"/>
      <c r="D773" s="109"/>
      <c r="E773" s="131"/>
      <c r="F773" s="3"/>
      <c r="G773" s="3"/>
      <c r="H773" s="109"/>
      <c r="I773" s="3"/>
      <c r="J773" s="109"/>
      <c r="K773" s="110"/>
      <c r="L773" s="3"/>
      <c r="M773" s="3"/>
      <c r="N773" s="3"/>
      <c r="O773" s="3"/>
      <c r="P773" s="3"/>
      <c r="Q773" s="3"/>
      <c r="R773" s="3"/>
      <c r="S773" s="3"/>
      <c r="T773" s="3"/>
      <c r="U773" s="3"/>
      <c r="V773" s="3"/>
      <c r="W773" s="3"/>
      <c r="X773" s="3"/>
      <c r="Y773" s="3"/>
      <c r="Z773" s="3"/>
    </row>
    <row r="774" ht="12.75" customHeight="1">
      <c r="A774" s="3"/>
      <c r="B774" s="166"/>
      <c r="C774" s="109"/>
      <c r="D774" s="109"/>
      <c r="E774" s="131"/>
      <c r="F774" s="3"/>
      <c r="G774" s="3"/>
      <c r="H774" s="109"/>
      <c r="I774" s="3"/>
      <c r="J774" s="109"/>
      <c r="K774" s="110"/>
      <c r="L774" s="3"/>
      <c r="M774" s="3"/>
      <c r="N774" s="3"/>
      <c r="O774" s="3"/>
      <c r="P774" s="3"/>
      <c r="Q774" s="3"/>
      <c r="R774" s="3"/>
      <c r="S774" s="3"/>
      <c r="T774" s="3"/>
      <c r="U774" s="3"/>
      <c r="V774" s="3"/>
      <c r="W774" s="3"/>
      <c r="X774" s="3"/>
      <c r="Y774" s="3"/>
      <c r="Z774" s="3"/>
    </row>
    <row r="775" ht="12.75" customHeight="1">
      <c r="A775" s="3"/>
      <c r="B775" s="166"/>
      <c r="C775" s="109"/>
      <c r="D775" s="109"/>
      <c r="E775" s="131"/>
      <c r="F775" s="3"/>
      <c r="G775" s="3"/>
      <c r="H775" s="109"/>
      <c r="I775" s="3"/>
      <c r="J775" s="109"/>
      <c r="K775" s="110"/>
      <c r="L775" s="3"/>
      <c r="M775" s="3"/>
      <c r="N775" s="3"/>
      <c r="O775" s="3"/>
      <c r="P775" s="3"/>
      <c r="Q775" s="3"/>
      <c r="R775" s="3"/>
      <c r="S775" s="3"/>
      <c r="T775" s="3"/>
      <c r="U775" s="3"/>
      <c r="V775" s="3"/>
      <c r="W775" s="3"/>
      <c r="X775" s="3"/>
      <c r="Y775" s="3"/>
      <c r="Z775" s="3"/>
    </row>
    <row r="776" ht="12.75" customHeight="1">
      <c r="A776" s="3"/>
      <c r="B776" s="166"/>
      <c r="C776" s="109"/>
      <c r="D776" s="109"/>
      <c r="E776" s="131"/>
      <c r="F776" s="3"/>
      <c r="G776" s="3"/>
      <c r="H776" s="109"/>
      <c r="I776" s="3"/>
      <c r="J776" s="109"/>
      <c r="K776" s="110"/>
      <c r="L776" s="3"/>
      <c r="M776" s="3"/>
      <c r="N776" s="3"/>
      <c r="O776" s="3"/>
      <c r="P776" s="3"/>
      <c r="Q776" s="3"/>
      <c r="R776" s="3"/>
      <c r="S776" s="3"/>
      <c r="T776" s="3"/>
      <c r="U776" s="3"/>
      <c r="V776" s="3"/>
      <c r="W776" s="3"/>
      <c r="X776" s="3"/>
      <c r="Y776" s="3"/>
      <c r="Z776" s="3"/>
    </row>
    <row r="777" ht="12.75" customHeight="1">
      <c r="A777" s="3"/>
      <c r="B777" s="166"/>
      <c r="C777" s="109"/>
      <c r="D777" s="109"/>
      <c r="E777" s="131"/>
      <c r="F777" s="3"/>
      <c r="G777" s="3"/>
      <c r="H777" s="109"/>
      <c r="I777" s="3"/>
      <c r="J777" s="109"/>
      <c r="K777" s="110"/>
      <c r="L777" s="3"/>
      <c r="M777" s="3"/>
      <c r="N777" s="3"/>
      <c r="O777" s="3"/>
      <c r="P777" s="3"/>
      <c r="Q777" s="3"/>
      <c r="R777" s="3"/>
      <c r="S777" s="3"/>
      <c r="T777" s="3"/>
      <c r="U777" s="3"/>
      <c r="V777" s="3"/>
      <c r="W777" s="3"/>
      <c r="X777" s="3"/>
      <c r="Y777" s="3"/>
      <c r="Z777" s="3"/>
    </row>
    <row r="778" ht="12.75" customHeight="1">
      <c r="A778" s="3"/>
      <c r="B778" s="166"/>
      <c r="C778" s="109"/>
      <c r="D778" s="109"/>
      <c r="E778" s="131"/>
      <c r="F778" s="3"/>
      <c r="G778" s="3"/>
      <c r="H778" s="109"/>
      <c r="I778" s="3"/>
      <c r="J778" s="109"/>
      <c r="K778" s="110"/>
      <c r="L778" s="3"/>
      <c r="M778" s="3"/>
      <c r="N778" s="3"/>
      <c r="O778" s="3"/>
      <c r="P778" s="3"/>
      <c r="Q778" s="3"/>
      <c r="R778" s="3"/>
      <c r="S778" s="3"/>
      <c r="T778" s="3"/>
      <c r="U778" s="3"/>
      <c r="V778" s="3"/>
      <c r="W778" s="3"/>
      <c r="X778" s="3"/>
      <c r="Y778" s="3"/>
      <c r="Z778" s="3"/>
    </row>
    <row r="779" ht="12.75" customHeight="1">
      <c r="A779" s="3"/>
      <c r="B779" s="166"/>
      <c r="C779" s="109"/>
      <c r="D779" s="109"/>
      <c r="E779" s="131"/>
      <c r="F779" s="3"/>
      <c r="G779" s="3"/>
      <c r="H779" s="109"/>
      <c r="I779" s="3"/>
      <c r="J779" s="109"/>
      <c r="K779" s="110"/>
      <c r="L779" s="3"/>
      <c r="M779" s="3"/>
      <c r="N779" s="3"/>
      <c r="O779" s="3"/>
      <c r="P779" s="3"/>
      <c r="Q779" s="3"/>
      <c r="R779" s="3"/>
      <c r="S779" s="3"/>
      <c r="T779" s="3"/>
      <c r="U779" s="3"/>
      <c r="V779" s="3"/>
      <c r="W779" s="3"/>
      <c r="X779" s="3"/>
      <c r="Y779" s="3"/>
      <c r="Z779" s="3"/>
    </row>
    <row r="780" ht="12.75" customHeight="1">
      <c r="A780" s="3"/>
      <c r="B780" s="166"/>
      <c r="C780" s="109"/>
      <c r="D780" s="109"/>
      <c r="E780" s="131"/>
      <c r="F780" s="3"/>
      <c r="G780" s="3"/>
      <c r="H780" s="109"/>
      <c r="I780" s="3"/>
      <c r="J780" s="109"/>
      <c r="K780" s="110"/>
      <c r="L780" s="3"/>
      <c r="M780" s="3"/>
      <c r="N780" s="3"/>
      <c r="O780" s="3"/>
      <c r="P780" s="3"/>
      <c r="Q780" s="3"/>
      <c r="R780" s="3"/>
      <c r="S780" s="3"/>
      <c r="T780" s="3"/>
      <c r="U780" s="3"/>
      <c r="V780" s="3"/>
      <c r="W780" s="3"/>
      <c r="X780" s="3"/>
      <c r="Y780" s="3"/>
      <c r="Z780" s="3"/>
    </row>
    <row r="781" ht="12.75" customHeight="1">
      <c r="A781" s="3"/>
      <c r="B781" s="166"/>
      <c r="C781" s="109"/>
      <c r="D781" s="109"/>
      <c r="E781" s="131"/>
      <c r="F781" s="3"/>
      <c r="G781" s="3"/>
      <c r="H781" s="109"/>
      <c r="I781" s="3"/>
      <c r="J781" s="109"/>
      <c r="K781" s="110"/>
      <c r="L781" s="3"/>
      <c r="M781" s="3"/>
      <c r="N781" s="3"/>
      <c r="O781" s="3"/>
      <c r="P781" s="3"/>
      <c r="Q781" s="3"/>
      <c r="R781" s="3"/>
      <c r="S781" s="3"/>
      <c r="T781" s="3"/>
      <c r="U781" s="3"/>
      <c r="V781" s="3"/>
      <c r="W781" s="3"/>
      <c r="X781" s="3"/>
      <c r="Y781" s="3"/>
      <c r="Z781" s="3"/>
    </row>
    <row r="782" ht="12.75" customHeight="1">
      <c r="A782" s="3"/>
      <c r="B782" s="166"/>
      <c r="C782" s="109"/>
      <c r="D782" s="109"/>
      <c r="E782" s="131"/>
      <c r="F782" s="3"/>
      <c r="G782" s="3"/>
      <c r="H782" s="109"/>
      <c r="I782" s="3"/>
      <c r="J782" s="109"/>
      <c r="K782" s="110"/>
      <c r="L782" s="3"/>
      <c r="M782" s="3"/>
      <c r="N782" s="3"/>
      <c r="O782" s="3"/>
      <c r="P782" s="3"/>
      <c r="Q782" s="3"/>
      <c r="R782" s="3"/>
      <c r="S782" s="3"/>
      <c r="T782" s="3"/>
      <c r="U782" s="3"/>
      <c r="V782" s="3"/>
      <c r="W782" s="3"/>
      <c r="X782" s="3"/>
      <c r="Y782" s="3"/>
      <c r="Z782" s="3"/>
    </row>
    <row r="783" ht="12.75" customHeight="1">
      <c r="A783" s="3"/>
      <c r="B783" s="166"/>
      <c r="C783" s="109"/>
      <c r="D783" s="109"/>
      <c r="E783" s="131"/>
      <c r="F783" s="3"/>
      <c r="G783" s="3"/>
      <c r="H783" s="109"/>
      <c r="I783" s="3"/>
      <c r="J783" s="109"/>
      <c r="K783" s="110"/>
      <c r="L783" s="3"/>
      <c r="M783" s="3"/>
      <c r="N783" s="3"/>
      <c r="O783" s="3"/>
      <c r="P783" s="3"/>
      <c r="Q783" s="3"/>
      <c r="R783" s="3"/>
      <c r="S783" s="3"/>
      <c r="T783" s="3"/>
      <c r="U783" s="3"/>
      <c r="V783" s="3"/>
      <c r="W783" s="3"/>
      <c r="X783" s="3"/>
      <c r="Y783" s="3"/>
      <c r="Z783" s="3"/>
    </row>
    <row r="784" ht="12.75" customHeight="1">
      <c r="A784" s="3"/>
      <c r="B784" s="166"/>
      <c r="C784" s="109"/>
      <c r="D784" s="109"/>
      <c r="E784" s="131"/>
      <c r="F784" s="3"/>
      <c r="G784" s="3"/>
      <c r="H784" s="109"/>
      <c r="I784" s="3"/>
      <c r="J784" s="109"/>
      <c r="K784" s="110"/>
      <c r="L784" s="3"/>
      <c r="M784" s="3"/>
      <c r="N784" s="3"/>
      <c r="O784" s="3"/>
      <c r="P784" s="3"/>
      <c r="Q784" s="3"/>
      <c r="R784" s="3"/>
      <c r="S784" s="3"/>
      <c r="T784" s="3"/>
      <c r="U784" s="3"/>
      <c r="V784" s="3"/>
      <c r="W784" s="3"/>
      <c r="X784" s="3"/>
      <c r="Y784" s="3"/>
      <c r="Z784" s="3"/>
    </row>
    <row r="785" ht="12.75" customHeight="1">
      <c r="A785" s="3"/>
      <c r="B785" s="166"/>
      <c r="C785" s="109"/>
      <c r="D785" s="109"/>
      <c r="E785" s="131"/>
      <c r="F785" s="3"/>
      <c r="G785" s="3"/>
      <c r="H785" s="109"/>
      <c r="I785" s="3"/>
      <c r="J785" s="109"/>
      <c r="K785" s="110"/>
      <c r="L785" s="3"/>
      <c r="M785" s="3"/>
      <c r="N785" s="3"/>
      <c r="O785" s="3"/>
      <c r="P785" s="3"/>
      <c r="Q785" s="3"/>
      <c r="R785" s="3"/>
      <c r="S785" s="3"/>
      <c r="T785" s="3"/>
      <c r="U785" s="3"/>
      <c r="V785" s="3"/>
      <c r="W785" s="3"/>
      <c r="X785" s="3"/>
      <c r="Y785" s="3"/>
      <c r="Z785" s="3"/>
    </row>
    <row r="786" ht="12.75" customHeight="1">
      <c r="A786" s="3"/>
      <c r="B786" s="166"/>
      <c r="C786" s="109"/>
      <c r="D786" s="109"/>
      <c r="E786" s="131"/>
      <c r="F786" s="3"/>
      <c r="G786" s="3"/>
      <c r="H786" s="109"/>
      <c r="I786" s="3"/>
      <c r="J786" s="109"/>
      <c r="K786" s="110"/>
      <c r="L786" s="3"/>
      <c r="M786" s="3"/>
      <c r="N786" s="3"/>
      <c r="O786" s="3"/>
      <c r="P786" s="3"/>
      <c r="Q786" s="3"/>
      <c r="R786" s="3"/>
      <c r="S786" s="3"/>
      <c r="T786" s="3"/>
      <c r="U786" s="3"/>
      <c r="V786" s="3"/>
      <c r="W786" s="3"/>
      <c r="X786" s="3"/>
      <c r="Y786" s="3"/>
      <c r="Z786" s="3"/>
    </row>
    <row r="787" ht="12.75" customHeight="1">
      <c r="A787" s="3"/>
      <c r="B787" s="166"/>
      <c r="C787" s="109"/>
      <c r="D787" s="109"/>
      <c r="E787" s="131"/>
      <c r="F787" s="3"/>
      <c r="G787" s="3"/>
      <c r="H787" s="109"/>
      <c r="I787" s="3"/>
      <c r="J787" s="109"/>
      <c r="K787" s="110"/>
      <c r="L787" s="3"/>
      <c r="M787" s="3"/>
      <c r="N787" s="3"/>
      <c r="O787" s="3"/>
      <c r="P787" s="3"/>
      <c r="Q787" s="3"/>
      <c r="R787" s="3"/>
      <c r="S787" s="3"/>
      <c r="T787" s="3"/>
      <c r="U787" s="3"/>
      <c r="V787" s="3"/>
      <c r="W787" s="3"/>
      <c r="X787" s="3"/>
      <c r="Y787" s="3"/>
      <c r="Z787" s="3"/>
    </row>
    <row r="788" ht="12.75" customHeight="1">
      <c r="A788" s="3"/>
      <c r="B788" s="166"/>
      <c r="C788" s="109"/>
      <c r="D788" s="109"/>
      <c r="E788" s="131"/>
      <c r="F788" s="3"/>
      <c r="G788" s="3"/>
      <c r="H788" s="109"/>
      <c r="I788" s="3"/>
      <c r="J788" s="109"/>
      <c r="K788" s="110"/>
      <c r="L788" s="3"/>
      <c r="M788" s="3"/>
      <c r="N788" s="3"/>
      <c r="O788" s="3"/>
      <c r="P788" s="3"/>
      <c r="Q788" s="3"/>
      <c r="R788" s="3"/>
      <c r="S788" s="3"/>
      <c r="T788" s="3"/>
      <c r="U788" s="3"/>
      <c r="V788" s="3"/>
      <c r="W788" s="3"/>
      <c r="X788" s="3"/>
      <c r="Y788" s="3"/>
      <c r="Z788" s="3"/>
    </row>
    <row r="789" ht="12.75" customHeight="1">
      <c r="A789" s="3"/>
      <c r="B789" s="166"/>
      <c r="C789" s="109"/>
      <c r="D789" s="109"/>
      <c r="E789" s="131"/>
      <c r="F789" s="3"/>
      <c r="G789" s="3"/>
      <c r="H789" s="109"/>
      <c r="I789" s="3"/>
      <c r="J789" s="109"/>
      <c r="K789" s="110"/>
      <c r="L789" s="3"/>
      <c r="M789" s="3"/>
      <c r="N789" s="3"/>
      <c r="O789" s="3"/>
      <c r="P789" s="3"/>
      <c r="Q789" s="3"/>
      <c r="R789" s="3"/>
      <c r="S789" s="3"/>
      <c r="T789" s="3"/>
      <c r="U789" s="3"/>
      <c r="V789" s="3"/>
      <c r="W789" s="3"/>
      <c r="X789" s="3"/>
      <c r="Y789" s="3"/>
      <c r="Z789" s="3"/>
    </row>
    <row r="790" ht="12.75" customHeight="1">
      <c r="A790" s="3"/>
      <c r="B790" s="166"/>
      <c r="C790" s="109"/>
      <c r="D790" s="109"/>
      <c r="E790" s="131"/>
      <c r="F790" s="3"/>
      <c r="G790" s="3"/>
      <c r="H790" s="109"/>
      <c r="I790" s="3"/>
      <c r="J790" s="109"/>
      <c r="K790" s="110"/>
      <c r="L790" s="3"/>
      <c r="M790" s="3"/>
      <c r="N790" s="3"/>
      <c r="O790" s="3"/>
      <c r="P790" s="3"/>
      <c r="Q790" s="3"/>
      <c r="R790" s="3"/>
      <c r="S790" s="3"/>
      <c r="T790" s="3"/>
      <c r="U790" s="3"/>
      <c r="V790" s="3"/>
      <c r="W790" s="3"/>
      <c r="X790" s="3"/>
      <c r="Y790" s="3"/>
      <c r="Z790" s="3"/>
    </row>
    <row r="791" ht="12.75" customHeight="1">
      <c r="A791" s="3"/>
      <c r="B791" s="166"/>
      <c r="C791" s="109"/>
      <c r="D791" s="109"/>
      <c r="E791" s="131"/>
      <c r="F791" s="3"/>
      <c r="G791" s="3"/>
      <c r="H791" s="109"/>
      <c r="I791" s="3"/>
      <c r="J791" s="109"/>
      <c r="K791" s="110"/>
      <c r="L791" s="3"/>
      <c r="M791" s="3"/>
      <c r="N791" s="3"/>
      <c r="O791" s="3"/>
      <c r="P791" s="3"/>
      <c r="Q791" s="3"/>
      <c r="R791" s="3"/>
      <c r="S791" s="3"/>
      <c r="T791" s="3"/>
      <c r="U791" s="3"/>
      <c r="V791" s="3"/>
      <c r="W791" s="3"/>
      <c r="X791" s="3"/>
      <c r="Y791" s="3"/>
      <c r="Z791" s="3"/>
    </row>
    <row r="792" ht="12.75" customHeight="1">
      <c r="A792" s="3"/>
      <c r="B792" s="166"/>
      <c r="C792" s="109"/>
      <c r="D792" s="109"/>
      <c r="E792" s="131"/>
      <c r="F792" s="3"/>
      <c r="G792" s="3"/>
      <c r="H792" s="109"/>
      <c r="I792" s="3"/>
      <c r="J792" s="109"/>
      <c r="K792" s="110"/>
      <c r="L792" s="3"/>
      <c r="M792" s="3"/>
      <c r="N792" s="3"/>
      <c r="O792" s="3"/>
      <c r="P792" s="3"/>
      <c r="Q792" s="3"/>
      <c r="R792" s="3"/>
      <c r="S792" s="3"/>
      <c r="T792" s="3"/>
      <c r="U792" s="3"/>
      <c r="V792" s="3"/>
      <c r="W792" s="3"/>
      <c r="X792" s="3"/>
      <c r="Y792" s="3"/>
      <c r="Z792" s="3"/>
    </row>
    <row r="793" ht="12.75" customHeight="1">
      <c r="A793" s="3"/>
      <c r="B793" s="166"/>
      <c r="C793" s="109"/>
      <c r="D793" s="109"/>
      <c r="E793" s="131"/>
      <c r="F793" s="3"/>
      <c r="G793" s="3"/>
      <c r="H793" s="109"/>
      <c r="I793" s="3"/>
      <c r="J793" s="109"/>
      <c r="K793" s="110"/>
      <c r="L793" s="3"/>
      <c r="M793" s="3"/>
      <c r="N793" s="3"/>
      <c r="O793" s="3"/>
      <c r="P793" s="3"/>
      <c r="Q793" s="3"/>
      <c r="R793" s="3"/>
      <c r="S793" s="3"/>
      <c r="T793" s="3"/>
      <c r="U793" s="3"/>
      <c r="V793" s="3"/>
      <c r="W793" s="3"/>
      <c r="X793" s="3"/>
      <c r="Y793" s="3"/>
      <c r="Z793" s="3"/>
    </row>
    <row r="794" ht="12.75" customHeight="1">
      <c r="A794" s="3"/>
      <c r="B794" s="166"/>
      <c r="C794" s="109"/>
      <c r="D794" s="109"/>
      <c r="E794" s="131"/>
      <c r="F794" s="3"/>
      <c r="G794" s="3"/>
      <c r="H794" s="109"/>
      <c r="I794" s="3"/>
      <c r="J794" s="109"/>
      <c r="K794" s="110"/>
      <c r="L794" s="3"/>
      <c r="M794" s="3"/>
      <c r="N794" s="3"/>
      <c r="O794" s="3"/>
      <c r="P794" s="3"/>
      <c r="Q794" s="3"/>
      <c r="R794" s="3"/>
      <c r="S794" s="3"/>
      <c r="T794" s="3"/>
      <c r="U794" s="3"/>
      <c r="V794" s="3"/>
      <c r="W794" s="3"/>
      <c r="X794" s="3"/>
      <c r="Y794" s="3"/>
      <c r="Z794" s="3"/>
    </row>
    <row r="795" ht="12.75" customHeight="1">
      <c r="A795" s="3"/>
      <c r="B795" s="166"/>
      <c r="C795" s="109"/>
      <c r="D795" s="109"/>
      <c r="E795" s="131"/>
      <c r="F795" s="3"/>
      <c r="G795" s="3"/>
      <c r="H795" s="109"/>
      <c r="I795" s="3"/>
      <c r="J795" s="109"/>
      <c r="K795" s="110"/>
      <c r="L795" s="3"/>
      <c r="M795" s="3"/>
      <c r="N795" s="3"/>
      <c r="O795" s="3"/>
      <c r="P795" s="3"/>
      <c r="Q795" s="3"/>
      <c r="R795" s="3"/>
      <c r="S795" s="3"/>
      <c r="T795" s="3"/>
      <c r="U795" s="3"/>
      <c r="V795" s="3"/>
      <c r="W795" s="3"/>
      <c r="X795" s="3"/>
      <c r="Y795" s="3"/>
      <c r="Z795" s="3"/>
    </row>
    <row r="796" ht="12.75" customHeight="1">
      <c r="A796" s="3"/>
      <c r="B796" s="166"/>
      <c r="C796" s="109"/>
      <c r="D796" s="109"/>
      <c r="E796" s="131"/>
      <c r="F796" s="3"/>
      <c r="G796" s="3"/>
      <c r="H796" s="109"/>
      <c r="I796" s="3"/>
      <c r="J796" s="109"/>
      <c r="K796" s="110"/>
      <c r="L796" s="3"/>
      <c r="M796" s="3"/>
      <c r="N796" s="3"/>
      <c r="O796" s="3"/>
      <c r="P796" s="3"/>
      <c r="Q796" s="3"/>
      <c r="R796" s="3"/>
      <c r="S796" s="3"/>
      <c r="T796" s="3"/>
      <c r="U796" s="3"/>
      <c r="V796" s="3"/>
      <c r="W796" s="3"/>
      <c r="X796" s="3"/>
      <c r="Y796" s="3"/>
      <c r="Z796" s="3"/>
    </row>
    <row r="797" ht="12.75" customHeight="1">
      <c r="A797" s="3"/>
      <c r="B797" s="166"/>
      <c r="C797" s="109"/>
      <c r="D797" s="109"/>
      <c r="E797" s="131"/>
      <c r="F797" s="3"/>
      <c r="G797" s="3"/>
      <c r="H797" s="109"/>
      <c r="I797" s="3"/>
      <c r="J797" s="109"/>
      <c r="K797" s="110"/>
      <c r="L797" s="3"/>
      <c r="M797" s="3"/>
      <c r="N797" s="3"/>
      <c r="O797" s="3"/>
      <c r="P797" s="3"/>
      <c r="Q797" s="3"/>
      <c r="R797" s="3"/>
      <c r="S797" s="3"/>
      <c r="T797" s="3"/>
      <c r="U797" s="3"/>
      <c r="V797" s="3"/>
      <c r="W797" s="3"/>
      <c r="X797" s="3"/>
      <c r="Y797" s="3"/>
      <c r="Z797" s="3"/>
    </row>
    <row r="798" ht="12.75" customHeight="1">
      <c r="A798" s="3"/>
      <c r="B798" s="166"/>
      <c r="C798" s="109"/>
      <c r="D798" s="109"/>
      <c r="E798" s="131"/>
      <c r="F798" s="3"/>
      <c r="G798" s="3"/>
      <c r="H798" s="109"/>
      <c r="I798" s="3"/>
      <c r="J798" s="109"/>
      <c r="K798" s="110"/>
      <c r="L798" s="3"/>
      <c r="M798" s="3"/>
      <c r="N798" s="3"/>
      <c r="O798" s="3"/>
      <c r="P798" s="3"/>
      <c r="Q798" s="3"/>
      <c r="R798" s="3"/>
      <c r="S798" s="3"/>
      <c r="T798" s="3"/>
      <c r="U798" s="3"/>
      <c r="V798" s="3"/>
      <c r="W798" s="3"/>
      <c r="X798" s="3"/>
      <c r="Y798" s="3"/>
      <c r="Z798" s="3"/>
    </row>
    <row r="799" ht="12.75" customHeight="1">
      <c r="A799" s="3"/>
      <c r="B799" s="166"/>
      <c r="C799" s="109"/>
      <c r="D799" s="109"/>
      <c r="E799" s="131"/>
      <c r="F799" s="3"/>
      <c r="G799" s="3"/>
      <c r="H799" s="109"/>
      <c r="I799" s="3"/>
      <c r="J799" s="109"/>
      <c r="K799" s="110"/>
      <c r="L799" s="3"/>
      <c r="M799" s="3"/>
      <c r="N799" s="3"/>
      <c r="O799" s="3"/>
      <c r="P799" s="3"/>
      <c r="Q799" s="3"/>
      <c r="R799" s="3"/>
      <c r="S799" s="3"/>
      <c r="T799" s="3"/>
      <c r="U799" s="3"/>
      <c r="V799" s="3"/>
      <c r="W799" s="3"/>
      <c r="X799" s="3"/>
      <c r="Y799" s="3"/>
      <c r="Z799" s="3"/>
    </row>
    <row r="800" ht="12.75" customHeight="1">
      <c r="A800" s="3"/>
      <c r="B800" s="166"/>
      <c r="C800" s="109"/>
      <c r="D800" s="109"/>
      <c r="E800" s="131"/>
      <c r="F800" s="3"/>
      <c r="G800" s="3"/>
      <c r="H800" s="109"/>
      <c r="I800" s="3"/>
      <c r="J800" s="109"/>
      <c r="K800" s="110"/>
      <c r="L800" s="3"/>
      <c r="M800" s="3"/>
      <c r="N800" s="3"/>
      <c r="O800" s="3"/>
      <c r="P800" s="3"/>
      <c r="Q800" s="3"/>
      <c r="R800" s="3"/>
      <c r="S800" s="3"/>
      <c r="T800" s="3"/>
      <c r="U800" s="3"/>
      <c r="V800" s="3"/>
      <c r="W800" s="3"/>
      <c r="X800" s="3"/>
      <c r="Y800" s="3"/>
      <c r="Z800" s="3"/>
    </row>
    <row r="801" ht="12.75" customHeight="1">
      <c r="A801" s="3"/>
      <c r="B801" s="166"/>
      <c r="C801" s="109"/>
      <c r="D801" s="109"/>
      <c r="E801" s="131"/>
      <c r="F801" s="3"/>
      <c r="G801" s="3"/>
      <c r="H801" s="109"/>
      <c r="I801" s="3"/>
      <c r="J801" s="109"/>
      <c r="K801" s="110"/>
      <c r="L801" s="3"/>
      <c r="M801" s="3"/>
      <c r="N801" s="3"/>
      <c r="O801" s="3"/>
      <c r="P801" s="3"/>
      <c r="Q801" s="3"/>
      <c r="R801" s="3"/>
      <c r="S801" s="3"/>
      <c r="T801" s="3"/>
      <c r="U801" s="3"/>
      <c r="V801" s="3"/>
      <c r="W801" s="3"/>
      <c r="X801" s="3"/>
      <c r="Y801" s="3"/>
      <c r="Z801" s="3"/>
    </row>
    <row r="802" ht="12.75" customHeight="1">
      <c r="A802" s="3"/>
      <c r="B802" s="166"/>
      <c r="C802" s="109"/>
      <c r="D802" s="109"/>
      <c r="E802" s="131"/>
      <c r="F802" s="3"/>
      <c r="G802" s="3"/>
      <c r="H802" s="109"/>
      <c r="I802" s="3"/>
      <c r="J802" s="109"/>
      <c r="K802" s="110"/>
      <c r="L802" s="3"/>
      <c r="M802" s="3"/>
      <c r="N802" s="3"/>
      <c r="O802" s="3"/>
      <c r="P802" s="3"/>
      <c r="Q802" s="3"/>
      <c r="R802" s="3"/>
      <c r="S802" s="3"/>
      <c r="T802" s="3"/>
      <c r="U802" s="3"/>
      <c r="V802" s="3"/>
      <c r="W802" s="3"/>
      <c r="X802" s="3"/>
      <c r="Y802" s="3"/>
      <c r="Z802" s="3"/>
    </row>
    <row r="803" ht="12.75" customHeight="1">
      <c r="A803" s="3"/>
      <c r="B803" s="166"/>
      <c r="C803" s="109"/>
      <c r="D803" s="109"/>
      <c r="E803" s="131"/>
      <c r="F803" s="3"/>
      <c r="G803" s="3"/>
      <c r="H803" s="109"/>
      <c r="I803" s="3"/>
      <c r="J803" s="109"/>
      <c r="K803" s="110"/>
      <c r="L803" s="3"/>
      <c r="M803" s="3"/>
      <c r="N803" s="3"/>
      <c r="O803" s="3"/>
      <c r="P803" s="3"/>
      <c r="Q803" s="3"/>
      <c r="R803" s="3"/>
      <c r="S803" s="3"/>
      <c r="T803" s="3"/>
      <c r="U803" s="3"/>
      <c r="V803" s="3"/>
      <c r="W803" s="3"/>
      <c r="X803" s="3"/>
      <c r="Y803" s="3"/>
      <c r="Z803" s="3"/>
    </row>
    <row r="804" ht="12.75" customHeight="1">
      <c r="A804" s="3"/>
      <c r="B804" s="166"/>
      <c r="C804" s="109"/>
      <c r="D804" s="109"/>
      <c r="E804" s="131"/>
      <c r="F804" s="3"/>
      <c r="G804" s="3"/>
      <c r="H804" s="109"/>
      <c r="I804" s="3"/>
      <c r="J804" s="109"/>
      <c r="K804" s="110"/>
      <c r="L804" s="3"/>
      <c r="M804" s="3"/>
      <c r="N804" s="3"/>
      <c r="O804" s="3"/>
      <c r="P804" s="3"/>
      <c r="Q804" s="3"/>
      <c r="R804" s="3"/>
      <c r="S804" s="3"/>
      <c r="T804" s="3"/>
      <c r="U804" s="3"/>
      <c r="V804" s="3"/>
      <c r="W804" s="3"/>
      <c r="X804" s="3"/>
      <c r="Y804" s="3"/>
      <c r="Z804" s="3"/>
    </row>
    <row r="805" ht="12.75" customHeight="1">
      <c r="A805" s="3"/>
      <c r="B805" s="166"/>
      <c r="C805" s="109"/>
      <c r="D805" s="109"/>
      <c r="E805" s="131"/>
      <c r="F805" s="3"/>
      <c r="G805" s="3"/>
      <c r="H805" s="109"/>
      <c r="I805" s="3"/>
      <c r="J805" s="109"/>
      <c r="K805" s="110"/>
      <c r="L805" s="3"/>
      <c r="M805" s="3"/>
      <c r="N805" s="3"/>
      <c r="O805" s="3"/>
      <c r="P805" s="3"/>
      <c r="Q805" s="3"/>
      <c r="R805" s="3"/>
      <c r="S805" s="3"/>
      <c r="T805" s="3"/>
      <c r="U805" s="3"/>
      <c r="V805" s="3"/>
      <c r="W805" s="3"/>
      <c r="X805" s="3"/>
      <c r="Y805" s="3"/>
      <c r="Z805" s="3"/>
    </row>
    <row r="806" ht="12.75" customHeight="1">
      <c r="A806" s="3"/>
      <c r="B806" s="166"/>
      <c r="C806" s="109"/>
      <c r="D806" s="109"/>
      <c r="E806" s="131"/>
      <c r="F806" s="3"/>
      <c r="G806" s="3"/>
      <c r="H806" s="109"/>
      <c r="I806" s="3"/>
      <c r="J806" s="109"/>
      <c r="K806" s="110"/>
      <c r="L806" s="3"/>
      <c r="M806" s="3"/>
      <c r="N806" s="3"/>
      <c r="O806" s="3"/>
      <c r="P806" s="3"/>
      <c r="Q806" s="3"/>
      <c r="R806" s="3"/>
      <c r="S806" s="3"/>
      <c r="T806" s="3"/>
      <c r="U806" s="3"/>
      <c r="V806" s="3"/>
      <c r="W806" s="3"/>
      <c r="X806" s="3"/>
      <c r="Y806" s="3"/>
      <c r="Z806" s="3"/>
    </row>
    <row r="807" ht="12.75" customHeight="1">
      <c r="A807" s="3"/>
      <c r="B807" s="166"/>
      <c r="C807" s="109"/>
      <c r="D807" s="109"/>
      <c r="E807" s="131"/>
      <c r="F807" s="3"/>
      <c r="G807" s="3"/>
      <c r="H807" s="109"/>
      <c r="I807" s="3"/>
      <c r="J807" s="109"/>
      <c r="K807" s="110"/>
      <c r="L807" s="3"/>
      <c r="M807" s="3"/>
      <c r="N807" s="3"/>
      <c r="O807" s="3"/>
      <c r="P807" s="3"/>
      <c r="Q807" s="3"/>
      <c r="R807" s="3"/>
      <c r="S807" s="3"/>
      <c r="T807" s="3"/>
      <c r="U807" s="3"/>
      <c r="V807" s="3"/>
      <c r="W807" s="3"/>
      <c r="X807" s="3"/>
      <c r="Y807" s="3"/>
      <c r="Z807" s="3"/>
    </row>
    <row r="808" ht="12.75" customHeight="1">
      <c r="A808" s="3"/>
      <c r="B808" s="166"/>
      <c r="C808" s="109"/>
      <c r="D808" s="109"/>
      <c r="E808" s="131"/>
      <c r="F808" s="3"/>
      <c r="G808" s="3"/>
      <c r="H808" s="109"/>
      <c r="I808" s="3"/>
      <c r="J808" s="109"/>
      <c r="K808" s="110"/>
      <c r="L808" s="3"/>
      <c r="M808" s="3"/>
      <c r="N808" s="3"/>
      <c r="O808" s="3"/>
      <c r="P808" s="3"/>
      <c r="Q808" s="3"/>
      <c r="R808" s="3"/>
      <c r="S808" s="3"/>
      <c r="T808" s="3"/>
      <c r="U808" s="3"/>
      <c r="V808" s="3"/>
      <c r="W808" s="3"/>
      <c r="X808" s="3"/>
      <c r="Y808" s="3"/>
      <c r="Z808" s="3"/>
    </row>
    <row r="809" ht="12.75" customHeight="1">
      <c r="A809" s="3"/>
      <c r="B809" s="166"/>
      <c r="C809" s="109"/>
      <c r="D809" s="109"/>
      <c r="E809" s="131"/>
      <c r="F809" s="3"/>
      <c r="G809" s="3"/>
      <c r="H809" s="109"/>
      <c r="I809" s="3"/>
      <c r="J809" s="109"/>
      <c r="K809" s="110"/>
      <c r="L809" s="3"/>
      <c r="M809" s="3"/>
      <c r="N809" s="3"/>
      <c r="O809" s="3"/>
      <c r="P809" s="3"/>
      <c r="Q809" s="3"/>
      <c r="R809" s="3"/>
      <c r="S809" s="3"/>
      <c r="T809" s="3"/>
      <c r="U809" s="3"/>
      <c r="V809" s="3"/>
      <c r="W809" s="3"/>
      <c r="X809" s="3"/>
      <c r="Y809" s="3"/>
      <c r="Z809" s="3"/>
    </row>
    <row r="810" ht="12.75" customHeight="1">
      <c r="A810" s="3"/>
      <c r="B810" s="166"/>
      <c r="C810" s="109"/>
      <c r="D810" s="109"/>
      <c r="E810" s="131"/>
      <c r="F810" s="3"/>
      <c r="G810" s="3"/>
      <c r="H810" s="109"/>
      <c r="I810" s="3"/>
      <c r="J810" s="109"/>
      <c r="K810" s="110"/>
      <c r="L810" s="3"/>
      <c r="M810" s="3"/>
      <c r="N810" s="3"/>
      <c r="O810" s="3"/>
      <c r="P810" s="3"/>
      <c r="Q810" s="3"/>
      <c r="R810" s="3"/>
      <c r="S810" s="3"/>
      <c r="T810" s="3"/>
      <c r="U810" s="3"/>
      <c r="V810" s="3"/>
      <c r="W810" s="3"/>
      <c r="X810" s="3"/>
      <c r="Y810" s="3"/>
      <c r="Z810" s="3"/>
    </row>
    <row r="811" ht="12.75" customHeight="1">
      <c r="A811" s="3"/>
      <c r="B811" s="166"/>
      <c r="C811" s="109"/>
      <c r="D811" s="109"/>
      <c r="E811" s="131"/>
      <c r="F811" s="3"/>
      <c r="G811" s="3"/>
      <c r="H811" s="109"/>
      <c r="I811" s="3"/>
      <c r="J811" s="109"/>
      <c r="K811" s="110"/>
      <c r="L811" s="3"/>
      <c r="M811" s="3"/>
      <c r="N811" s="3"/>
      <c r="O811" s="3"/>
      <c r="P811" s="3"/>
      <c r="Q811" s="3"/>
      <c r="R811" s="3"/>
      <c r="S811" s="3"/>
      <c r="T811" s="3"/>
      <c r="U811" s="3"/>
      <c r="V811" s="3"/>
      <c r="W811" s="3"/>
      <c r="X811" s="3"/>
      <c r="Y811" s="3"/>
      <c r="Z811" s="3"/>
    </row>
    <row r="812" ht="12.75" customHeight="1">
      <c r="A812" s="3"/>
      <c r="B812" s="166"/>
      <c r="C812" s="109"/>
      <c r="D812" s="109"/>
      <c r="E812" s="131"/>
      <c r="F812" s="3"/>
      <c r="G812" s="3"/>
      <c r="H812" s="109"/>
      <c r="I812" s="3"/>
      <c r="J812" s="109"/>
      <c r="K812" s="110"/>
      <c r="L812" s="3"/>
      <c r="M812" s="3"/>
      <c r="N812" s="3"/>
      <c r="O812" s="3"/>
      <c r="P812" s="3"/>
      <c r="Q812" s="3"/>
      <c r="R812" s="3"/>
      <c r="S812" s="3"/>
      <c r="T812" s="3"/>
      <c r="U812" s="3"/>
      <c r="V812" s="3"/>
      <c r="W812" s="3"/>
      <c r="X812" s="3"/>
      <c r="Y812" s="3"/>
      <c r="Z812" s="3"/>
    </row>
    <row r="813" ht="12.75" customHeight="1">
      <c r="A813" s="3"/>
      <c r="B813" s="166"/>
      <c r="C813" s="109"/>
      <c r="D813" s="109"/>
      <c r="E813" s="131"/>
      <c r="F813" s="3"/>
      <c r="G813" s="3"/>
      <c r="H813" s="109"/>
      <c r="I813" s="3"/>
      <c r="J813" s="109"/>
      <c r="K813" s="110"/>
      <c r="L813" s="3"/>
      <c r="M813" s="3"/>
      <c r="N813" s="3"/>
      <c r="O813" s="3"/>
      <c r="P813" s="3"/>
      <c r="Q813" s="3"/>
      <c r="R813" s="3"/>
      <c r="S813" s="3"/>
      <c r="T813" s="3"/>
      <c r="U813" s="3"/>
      <c r="V813" s="3"/>
      <c r="W813" s="3"/>
      <c r="X813" s="3"/>
      <c r="Y813" s="3"/>
      <c r="Z813" s="3"/>
    </row>
    <row r="814" ht="12.75" customHeight="1">
      <c r="A814" s="3"/>
      <c r="B814" s="166"/>
      <c r="C814" s="109"/>
      <c r="D814" s="109"/>
      <c r="E814" s="131"/>
      <c r="F814" s="3"/>
      <c r="G814" s="3"/>
      <c r="H814" s="109"/>
      <c r="I814" s="3"/>
      <c r="J814" s="109"/>
      <c r="K814" s="110"/>
      <c r="L814" s="3"/>
      <c r="M814" s="3"/>
      <c r="N814" s="3"/>
      <c r="O814" s="3"/>
      <c r="P814" s="3"/>
      <c r="Q814" s="3"/>
      <c r="R814" s="3"/>
      <c r="S814" s="3"/>
      <c r="T814" s="3"/>
      <c r="U814" s="3"/>
      <c r="V814" s="3"/>
      <c r="W814" s="3"/>
      <c r="X814" s="3"/>
      <c r="Y814" s="3"/>
      <c r="Z814" s="3"/>
    </row>
    <row r="815" ht="12.75" customHeight="1">
      <c r="A815" s="3"/>
      <c r="B815" s="166"/>
      <c r="C815" s="109"/>
      <c r="D815" s="109"/>
      <c r="E815" s="131"/>
      <c r="F815" s="3"/>
      <c r="G815" s="3"/>
      <c r="H815" s="109"/>
      <c r="I815" s="3"/>
      <c r="J815" s="109"/>
      <c r="K815" s="110"/>
      <c r="L815" s="3"/>
      <c r="M815" s="3"/>
      <c r="N815" s="3"/>
      <c r="O815" s="3"/>
      <c r="P815" s="3"/>
      <c r="Q815" s="3"/>
      <c r="R815" s="3"/>
      <c r="S815" s="3"/>
      <c r="T815" s="3"/>
      <c r="U815" s="3"/>
      <c r="V815" s="3"/>
      <c r="W815" s="3"/>
      <c r="X815" s="3"/>
      <c r="Y815" s="3"/>
      <c r="Z815" s="3"/>
    </row>
    <row r="816" ht="12.75" customHeight="1">
      <c r="A816" s="3"/>
      <c r="B816" s="166"/>
      <c r="C816" s="109"/>
      <c r="D816" s="109"/>
      <c r="E816" s="131"/>
      <c r="F816" s="3"/>
      <c r="G816" s="3"/>
      <c r="H816" s="109"/>
      <c r="I816" s="3"/>
      <c r="J816" s="109"/>
      <c r="K816" s="110"/>
      <c r="L816" s="3"/>
      <c r="M816" s="3"/>
      <c r="N816" s="3"/>
      <c r="O816" s="3"/>
      <c r="P816" s="3"/>
      <c r="Q816" s="3"/>
      <c r="R816" s="3"/>
      <c r="S816" s="3"/>
      <c r="T816" s="3"/>
      <c r="U816" s="3"/>
      <c r="V816" s="3"/>
      <c r="W816" s="3"/>
      <c r="X816" s="3"/>
      <c r="Y816" s="3"/>
      <c r="Z816" s="3"/>
    </row>
    <row r="817" ht="12.75" customHeight="1">
      <c r="A817" s="3"/>
      <c r="B817" s="166"/>
      <c r="C817" s="109"/>
      <c r="D817" s="109"/>
      <c r="E817" s="131"/>
      <c r="F817" s="3"/>
      <c r="G817" s="3"/>
      <c r="H817" s="109"/>
      <c r="I817" s="3"/>
      <c r="J817" s="109"/>
      <c r="K817" s="110"/>
      <c r="L817" s="3"/>
      <c r="M817" s="3"/>
      <c r="N817" s="3"/>
      <c r="O817" s="3"/>
      <c r="P817" s="3"/>
      <c r="Q817" s="3"/>
      <c r="R817" s="3"/>
      <c r="S817" s="3"/>
      <c r="T817" s="3"/>
      <c r="U817" s="3"/>
      <c r="V817" s="3"/>
      <c r="W817" s="3"/>
      <c r="X817" s="3"/>
      <c r="Y817" s="3"/>
      <c r="Z817" s="3"/>
    </row>
    <row r="818" ht="12.75" customHeight="1">
      <c r="A818" s="3"/>
      <c r="B818" s="166"/>
      <c r="C818" s="109"/>
      <c r="D818" s="109"/>
      <c r="E818" s="131"/>
      <c r="F818" s="3"/>
      <c r="G818" s="3"/>
      <c r="H818" s="109"/>
      <c r="I818" s="3"/>
      <c r="J818" s="109"/>
      <c r="K818" s="110"/>
      <c r="L818" s="3"/>
      <c r="M818" s="3"/>
      <c r="N818" s="3"/>
      <c r="O818" s="3"/>
      <c r="P818" s="3"/>
      <c r="Q818" s="3"/>
      <c r="R818" s="3"/>
      <c r="S818" s="3"/>
      <c r="T818" s="3"/>
      <c r="U818" s="3"/>
      <c r="V818" s="3"/>
      <c r="W818" s="3"/>
      <c r="X818" s="3"/>
      <c r="Y818" s="3"/>
      <c r="Z818" s="3"/>
    </row>
    <row r="819" ht="12.75" customHeight="1">
      <c r="A819" s="3"/>
      <c r="B819" s="166"/>
      <c r="C819" s="109"/>
      <c r="D819" s="109"/>
      <c r="E819" s="131"/>
      <c r="F819" s="3"/>
      <c r="G819" s="3"/>
      <c r="H819" s="109"/>
      <c r="I819" s="3"/>
      <c r="J819" s="109"/>
      <c r="K819" s="110"/>
      <c r="L819" s="3"/>
      <c r="M819" s="3"/>
      <c r="N819" s="3"/>
      <c r="O819" s="3"/>
      <c r="P819" s="3"/>
      <c r="Q819" s="3"/>
      <c r="R819" s="3"/>
      <c r="S819" s="3"/>
      <c r="T819" s="3"/>
      <c r="U819" s="3"/>
      <c r="V819" s="3"/>
      <c r="W819" s="3"/>
      <c r="X819" s="3"/>
      <c r="Y819" s="3"/>
      <c r="Z819" s="3"/>
    </row>
    <row r="820" ht="12.75" customHeight="1">
      <c r="A820" s="3"/>
      <c r="B820" s="166"/>
      <c r="C820" s="109"/>
      <c r="D820" s="109"/>
      <c r="E820" s="131"/>
      <c r="F820" s="3"/>
      <c r="G820" s="3"/>
      <c r="H820" s="109"/>
      <c r="I820" s="3"/>
      <c r="J820" s="109"/>
      <c r="K820" s="110"/>
      <c r="L820" s="3"/>
      <c r="M820" s="3"/>
      <c r="N820" s="3"/>
      <c r="O820" s="3"/>
      <c r="P820" s="3"/>
      <c r="Q820" s="3"/>
      <c r="R820" s="3"/>
      <c r="S820" s="3"/>
      <c r="T820" s="3"/>
      <c r="U820" s="3"/>
      <c r="V820" s="3"/>
      <c r="W820" s="3"/>
      <c r="X820" s="3"/>
      <c r="Y820" s="3"/>
      <c r="Z820" s="3"/>
    </row>
    <row r="821" ht="12.75" customHeight="1">
      <c r="A821" s="3"/>
      <c r="B821" s="166"/>
      <c r="C821" s="109"/>
      <c r="D821" s="109"/>
      <c r="E821" s="131"/>
      <c r="F821" s="3"/>
      <c r="G821" s="3"/>
      <c r="H821" s="109"/>
      <c r="I821" s="3"/>
      <c r="J821" s="109"/>
      <c r="K821" s="110"/>
      <c r="L821" s="3"/>
      <c r="M821" s="3"/>
      <c r="N821" s="3"/>
      <c r="O821" s="3"/>
      <c r="P821" s="3"/>
      <c r="Q821" s="3"/>
      <c r="R821" s="3"/>
      <c r="S821" s="3"/>
      <c r="T821" s="3"/>
      <c r="U821" s="3"/>
      <c r="V821" s="3"/>
      <c r="W821" s="3"/>
      <c r="X821" s="3"/>
      <c r="Y821" s="3"/>
      <c r="Z821" s="3"/>
    </row>
    <row r="822" ht="12.75" customHeight="1">
      <c r="A822" s="3"/>
      <c r="B822" s="166"/>
      <c r="C822" s="109"/>
      <c r="D822" s="109"/>
      <c r="E822" s="131"/>
      <c r="F822" s="3"/>
      <c r="G822" s="3"/>
      <c r="H822" s="109"/>
      <c r="I822" s="3"/>
      <c r="J822" s="109"/>
      <c r="K822" s="110"/>
      <c r="L822" s="3"/>
      <c r="M822" s="3"/>
      <c r="N822" s="3"/>
      <c r="O822" s="3"/>
      <c r="P822" s="3"/>
      <c r="Q822" s="3"/>
      <c r="R822" s="3"/>
      <c r="S822" s="3"/>
      <c r="T822" s="3"/>
      <c r="U822" s="3"/>
      <c r="V822" s="3"/>
      <c r="W822" s="3"/>
      <c r="X822" s="3"/>
      <c r="Y822" s="3"/>
      <c r="Z822" s="3"/>
    </row>
    <row r="823" ht="12.75" customHeight="1">
      <c r="A823" s="3"/>
      <c r="B823" s="166"/>
      <c r="C823" s="109"/>
      <c r="D823" s="109"/>
      <c r="E823" s="131"/>
      <c r="F823" s="3"/>
      <c r="G823" s="3"/>
      <c r="H823" s="109"/>
      <c r="I823" s="3"/>
      <c r="J823" s="109"/>
      <c r="K823" s="110"/>
      <c r="L823" s="3"/>
      <c r="M823" s="3"/>
      <c r="N823" s="3"/>
      <c r="O823" s="3"/>
      <c r="P823" s="3"/>
      <c r="Q823" s="3"/>
      <c r="R823" s="3"/>
      <c r="S823" s="3"/>
      <c r="T823" s="3"/>
      <c r="U823" s="3"/>
      <c r="V823" s="3"/>
      <c r="W823" s="3"/>
      <c r="X823" s="3"/>
      <c r="Y823" s="3"/>
      <c r="Z823" s="3"/>
    </row>
    <row r="824" ht="12.75" customHeight="1">
      <c r="A824" s="3"/>
      <c r="B824" s="166"/>
      <c r="C824" s="109"/>
      <c r="D824" s="109"/>
      <c r="E824" s="131"/>
      <c r="F824" s="3"/>
      <c r="G824" s="3"/>
      <c r="H824" s="109"/>
      <c r="I824" s="3"/>
      <c r="J824" s="109"/>
      <c r="K824" s="110"/>
      <c r="L824" s="3"/>
      <c r="M824" s="3"/>
      <c r="N824" s="3"/>
      <c r="O824" s="3"/>
      <c r="P824" s="3"/>
      <c r="Q824" s="3"/>
      <c r="R824" s="3"/>
      <c r="S824" s="3"/>
      <c r="T824" s="3"/>
      <c r="U824" s="3"/>
      <c r="V824" s="3"/>
      <c r="W824" s="3"/>
      <c r="X824" s="3"/>
      <c r="Y824" s="3"/>
      <c r="Z824" s="3"/>
    </row>
    <row r="825" ht="12.75" customHeight="1">
      <c r="A825" s="3"/>
      <c r="B825" s="166"/>
      <c r="C825" s="109"/>
      <c r="D825" s="109"/>
      <c r="E825" s="131"/>
      <c r="F825" s="3"/>
      <c r="G825" s="3"/>
      <c r="H825" s="109"/>
      <c r="I825" s="3"/>
      <c r="J825" s="109"/>
      <c r="K825" s="110"/>
      <c r="L825" s="3"/>
      <c r="M825" s="3"/>
      <c r="N825" s="3"/>
      <c r="O825" s="3"/>
      <c r="P825" s="3"/>
      <c r="Q825" s="3"/>
      <c r="R825" s="3"/>
      <c r="S825" s="3"/>
      <c r="T825" s="3"/>
      <c r="U825" s="3"/>
      <c r="V825" s="3"/>
      <c r="W825" s="3"/>
      <c r="X825" s="3"/>
      <c r="Y825" s="3"/>
      <c r="Z825" s="3"/>
    </row>
    <row r="826" ht="12.75" customHeight="1">
      <c r="A826" s="3"/>
      <c r="B826" s="166"/>
      <c r="C826" s="109"/>
      <c r="D826" s="109"/>
      <c r="E826" s="131"/>
      <c r="F826" s="3"/>
      <c r="G826" s="3"/>
      <c r="H826" s="109"/>
      <c r="I826" s="3"/>
      <c r="J826" s="109"/>
      <c r="K826" s="110"/>
      <c r="L826" s="3"/>
      <c r="M826" s="3"/>
      <c r="N826" s="3"/>
      <c r="O826" s="3"/>
      <c r="P826" s="3"/>
      <c r="Q826" s="3"/>
      <c r="R826" s="3"/>
      <c r="S826" s="3"/>
      <c r="T826" s="3"/>
      <c r="U826" s="3"/>
      <c r="V826" s="3"/>
      <c r="W826" s="3"/>
      <c r="X826" s="3"/>
      <c r="Y826" s="3"/>
      <c r="Z826" s="3"/>
    </row>
    <row r="827" ht="12.75" customHeight="1">
      <c r="A827" s="3"/>
      <c r="B827" s="166"/>
      <c r="C827" s="109"/>
      <c r="D827" s="109"/>
      <c r="E827" s="131"/>
      <c r="F827" s="3"/>
      <c r="G827" s="3"/>
      <c r="H827" s="109"/>
      <c r="I827" s="3"/>
      <c r="J827" s="109"/>
      <c r="K827" s="110"/>
      <c r="L827" s="3"/>
      <c r="M827" s="3"/>
      <c r="N827" s="3"/>
      <c r="O827" s="3"/>
      <c r="P827" s="3"/>
      <c r="Q827" s="3"/>
      <c r="R827" s="3"/>
      <c r="S827" s="3"/>
      <c r="T827" s="3"/>
      <c r="U827" s="3"/>
      <c r="V827" s="3"/>
      <c r="W827" s="3"/>
      <c r="X827" s="3"/>
      <c r="Y827" s="3"/>
      <c r="Z827" s="3"/>
    </row>
    <row r="828" ht="12.75" customHeight="1">
      <c r="A828" s="3"/>
      <c r="B828" s="166"/>
      <c r="C828" s="109"/>
      <c r="D828" s="109"/>
      <c r="E828" s="131"/>
      <c r="F828" s="3"/>
      <c r="G828" s="3"/>
      <c r="H828" s="109"/>
      <c r="I828" s="3"/>
      <c r="J828" s="109"/>
      <c r="K828" s="110"/>
      <c r="L828" s="3"/>
      <c r="M828" s="3"/>
      <c r="N828" s="3"/>
      <c r="O828" s="3"/>
      <c r="P828" s="3"/>
      <c r="Q828" s="3"/>
      <c r="R828" s="3"/>
      <c r="S828" s="3"/>
      <c r="T828" s="3"/>
      <c r="U828" s="3"/>
      <c r="V828" s="3"/>
      <c r="W828" s="3"/>
      <c r="X828" s="3"/>
      <c r="Y828" s="3"/>
      <c r="Z828" s="3"/>
    </row>
    <row r="829" ht="12.75" customHeight="1">
      <c r="A829" s="3"/>
      <c r="B829" s="166"/>
      <c r="C829" s="109"/>
      <c r="D829" s="109"/>
      <c r="E829" s="131"/>
      <c r="F829" s="3"/>
      <c r="G829" s="3"/>
      <c r="H829" s="109"/>
      <c r="I829" s="3"/>
      <c r="J829" s="109"/>
      <c r="K829" s="110"/>
      <c r="L829" s="3"/>
      <c r="M829" s="3"/>
      <c r="N829" s="3"/>
      <c r="O829" s="3"/>
      <c r="P829" s="3"/>
      <c r="Q829" s="3"/>
      <c r="R829" s="3"/>
      <c r="S829" s="3"/>
      <c r="T829" s="3"/>
      <c r="U829" s="3"/>
      <c r="V829" s="3"/>
      <c r="W829" s="3"/>
      <c r="X829" s="3"/>
      <c r="Y829" s="3"/>
      <c r="Z829" s="3"/>
    </row>
    <row r="830" ht="12.75" customHeight="1">
      <c r="A830" s="3"/>
      <c r="B830" s="166"/>
      <c r="C830" s="109"/>
      <c r="D830" s="109"/>
      <c r="E830" s="131"/>
      <c r="F830" s="3"/>
      <c r="G830" s="3"/>
      <c r="H830" s="109"/>
      <c r="I830" s="3"/>
      <c r="J830" s="109"/>
      <c r="K830" s="110"/>
      <c r="L830" s="3"/>
      <c r="M830" s="3"/>
      <c r="N830" s="3"/>
      <c r="O830" s="3"/>
      <c r="P830" s="3"/>
      <c r="Q830" s="3"/>
      <c r="R830" s="3"/>
      <c r="S830" s="3"/>
      <c r="T830" s="3"/>
      <c r="U830" s="3"/>
      <c r="V830" s="3"/>
      <c r="W830" s="3"/>
      <c r="X830" s="3"/>
      <c r="Y830" s="3"/>
      <c r="Z830" s="3"/>
    </row>
    <row r="831" ht="12.75" customHeight="1">
      <c r="A831" s="3"/>
      <c r="B831" s="166"/>
      <c r="C831" s="109"/>
      <c r="D831" s="109"/>
      <c r="E831" s="131"/>
      <c r="F831" s="3"/>
      <c r="G831" s="3"/>
      <c r="H831" s="109"/>
      <c r="I831" s="3"/>
      <c r="J831" s="109"/>
      <c r="K831" s="110"/>
      <c r="L831" s="3"/>
      <c r="M831" s="3"/>
      <c r="N831" s="3"/>
      <c r="O831" s="3"/>
      <c r="P831" s="3"/>
      <c r="Q831" s="3"/>
      <c r="R831" s="3"/>
      <c r="S831" s="3"/>
      <c r="T831" s="3"/>
      <c r="U831" s="3"/>
      <c r="V831" s="3"/>
      <c r="W831" s="3"/>
      <c r="X831" s="3"/>
      <c r="Y831" s="3"/>
      <c r="Z831" s="3"/>
    </row>
    <row r="832" ht="12.75" customHeight="1">
      <c r="A832" s="3"/>
      <c r="B832" s="166"/>
      <c r="C832" s="109"/>
      <c r="D832" s="109"/>
      <c r="E832" s="131"/>
      <c r="F832" s="3"/>
      <c r="G832" s="3"/>
      <c r="H832" s="109"/>
      <c r="I832" s="3"/>
      <c r="J832" s="109"/>
      <c r="K832" s="110"/>
      <c r="L832" s="3"/>
      <c r="M832" s="3"/>
      <c r="N832" s="3"/>
      <c r="O832" s="3"/>
      <c r="P832" s="3"/>
      <c r="Q832" s="3"/>
      <c r="R832" s="3"/>
      <c r="S832" s="3"/>
      <c r="T832" s="3"/>
      <c r="U832" s="3"/>
      <c r="V832" s="3"/>
      <c r="W832" s="3"/>
      <c r="X832" s="3"/>
      <c r="Y832" s="3"/>
      <c r="Z832" s="3"/>
    </row>
    <row r="833" ht="12.75" customHeight="1">
      <c r="A833" s="3"/>
      <c r="B833" s="166"/>
      <c r="C833" s="109"/>
      <c r="D833" s="109"/>
      <c r="E833" s="131"/>
      <c r="F833" s="3"/>
      <c r="G833" s="3"/>
      <c r="H833" s="109"/>
      <c r="I833" s="3"/>
      <c r="J833" s="109"/>
      <c r="K833" s="110"/>
      <c r="L833" s="3"/>
      <c r="M833" s="3"/>
      <c r="N833" s="3"/>
      <c r="O833" s="3"/>
      <c r="P833" s="3"/>
      <c r="Q833" s="3"/>
      <c r="R833" s="3"/>
      <c r="S833" s="3"/>
      <c r="T833" s="3"/>
      <c r="U833" s="3"/>
      <c r="V833" s="3"/>
      <c r="W833" s="3"/>
      <c r="X833" s="3"/>
      <c r="Y833" s="3"/>
      <c r="Z833" s="3"/>
    </row>
    <row r="834" ht="12.75" customHeight="1">
      <c r="A834" s="3"/>
      <c r="B834" s="166"/>
      <c r="C834" s="109"/>
      <c r="D834" s="109"/>
      <c r="E834" s="131"/>
      <c r="F834" s="3"/>
      <c r="G834" s="3"/>
      <c r="H834" s="109"/>
      <c r="I834" s="3"/>
      <c r="J834" s="109"/>
      <c r="K834" s="110"/>
      <c r="L834" s="3"/>
      <c r="M834" s="3"/>
      <c r="N834" s="3"/>
      <c r="O834" s="3"/>
      <c r="P834" s="3"/>
      <c r="Q834" s="3"/>
      <c r="R834" s="3"/>
      <c r="S834" s="3"/>
      <c r="T834" s="3"/>
      <c r="U834" s="3"/>
      <c r="V834" s="3"/>
      <c r="W834" s="3"/>
      <c r="X834" s="3"/>
      <c r="Y834" s="3"/>
      <c r="Z834" s="3"/>
    </row>
    <row r="835" ht="12.75" customHeight="1">
      <c r="A835" s="3"/>
      <c r="B835" s="166"/>
      <c r="C835" s="109"/>
      <c r="D835" s="109"/>
      <c r="E835" s="131"/>
      <c r="F835" s="3"/>
      <c r="G835" s="3"/>
      <c r="H835" s="109"/>
      <c r="I835" s="3"/>
      <c r="J835" s="109"/>
      <c r="K835" s="110"/>
      <c r="L835" s="3"/>
      <c r="M835" s="3"/>
      <c r="N835" s="3"/>
      <c r="O835" s="3"/>
      <c r="P835" s="3"/>
      <c r="Q835" s="3"/>
      <c r="R835" s="3"/>
      <c r="S835" s="3"/>
      <c r="T835" s="3"/>
      <c r="U835" s="3"/>
      <c r="V835" s="3"/>
      <c r="W835" s="3"/>
      <c r="X835" s="3"/>
      <c r="Y835" s="3"/>
      <c r="Z835" s="3"/>
    </row>
    <row r="836" ht="12.75" customHeight="1">
      <c r="A836" s="3"/>
      <c r="B836" s="166"/>
      <c r="C836" s="109"/>
      <c r="D836" s="109"/>
      <c r="E836" s="131"/>
      <c r="F836" s="3"/>
      <c r="G836" s="3"/>
      <c r="H836" s="109"/>
      <c r="I836" s="3"/>
      <c r="J836" s="109"/>
      <c r="K836" s="110"/>
      <c r="L836" s="3"/>
      <c r="M836" s="3"/>
      <c r="N836" s="3"/>
      <c r="O836" s="3"/>
      <c r="P836" s="3"/>
      <c r="Q836" s="3"/>
      <c r="R836" s="3"/>
      <c r="S836" s="3"/>
      <c r="T836" s="3"/>
      <c r="U836" s="3"/>
      <c r="V836" s="3"/>
      <c r="W836" s="3"/>
      <c r="X836" s="3"/>
      <c r="Y836" s="3"/>
      <c r="Z836" s="3"/>
    </row>
    <row r="837" ht="12.75" customHeight="1">
      <c r="A837" s="3"/>
      <c r="B837" s="166"/>
      <c r="C837" s="109"/>
      <c r="D837" s="109"/>
      <c r="E837" s="131"/>
      <c r="F837" s="3"/>
      <c r="G837" s="3"/>
      <c r="H837" s="109"/>
      <c r="I837" s="3"/>
      <c r="J837" s="109"/>
      <c r="K837" s="110"/>
      <c r="L837" s="3"/>
      <c r="M837" s="3"/>
      <c r="N837" s="3"/>
      <c r="O837" s="3"/>
      <c r="P837" s="3"/>
      <c r="Q837" s="3"/>
      <c r="R837" s="3"/>
      <c r="S837" s="3"/>
      <c r="T837" s="3"/>
      <c r="U837" s="3"/>
      <c r="V837" s="3"/>
      <c r="W837" s="3"/>
      <c r="X837" s="3"/>
      <c r="Y837" s="3"/>
      <c r="Z837" s="3"/>
    </row>
    <row r="838" ht="12.75" customHeight="1">
      <c r="A838" s="3"/>
      <c r="B838" s="166"/>
      <c r="C838" s="109"/>
      <c r="D838" s="109"/>
      <c r="E838" s="131"/>
      <c r="F838" s="3"/>
      <c r="G838" s="3"/>
      <c r="H838" s="109"/>
      <c r="I838" s="3"/>
      <c r="J838" s="109"/>
      <c r="K838" s="110"/>
      <c r="L838" s="3"/>
      <c r="M838" s="3"/>
      <c r="N838" s="3"/>
      <c r="O838" s="3"/>
      <c r="P838" s="3"/>
      <c r="Q838" s="3"/>
      <c r="R838" s="3"/>
      <c r="S838" s="3"/>
      <c r="T838" s="3"/>
      <c r="U838" s="3"/>
      <c r="V838" s="3"/>
      <c r="W838" s="3"/>
      <c r="X838" s="3"/>
      <c r="Y838" s="3"/>
      <c r="Z838" s="3"/>
    </row>
    <row r="839" ht="12.75" customHeight="1">
      <c r="A839" s="3"/>
      <c r="B839" s="166"/>
      <c r="C839" s="109"/>
      <c r="D839" s="109"/>
      <c r="E839" s="131"/>
      <c r="F839" s="3"/>
      <c r="G839" s="3"/>
      <c r="H839" s="109"/>
      <c r="I839" s="3"/>
      <c r="J839" s="109"/>
      <c r="K839" s="110"/>
      <c r="L839" s="3"/>
      <c r="M839" s="3"/>
      <c r="N839" s="3"/>
      <c r="O839" s="3"/>
      <c r="P839" s="3"/>
      <c r="Q839" s="3"/>
      <c r="R839" s="3"/>
      <c r="S839" s="3"/>
      <c r="T839" s="3"/>
      <c r="U839" s="3"/>
      <c r="V839" s="3"/>
      <c r="W839" s="3"/>
      <c r="X839" s="3"/>
      <c r="Y839" s="3"/>
      <c r="Z839" s="3"/>
    </row>
    <row r="840" ht="12.75" customHeight="1">
      <c r="A840" s="3"/>
      <c r="B840" s="166"/>
      <c r="C840" s="109"/>
      <c r="D840" s="109"/>
      <c r="E840" s="131"/>
      <c r="F840" s="3"/>
      <c r="G840" s="3"/>
      <c r="H840" s="109"/>
      <c r="I840" s="3"/>
      <c r="J840" s="109"/>
      <c r="K840" s="110"/>
      <c r="L840" s="3"/>
      <c r="M840" s="3"/>
      <c r="N840" s="3"/>
      <c r="O840" s="3"/>
      <c r="P840" s="3"/>
      <c r="Q840" s="3"/>
      <c r="R840" s="3"/>
      <c r="S840" s="3"/>
      <c r="T840" s="3"/>
      <c r="U840" s="3"/>
      <c r="V840" s="3"/>
      <c r="W840" s="3"/>
      <c r="X840" s="3"/>
      <c r="Y840" s="3"/>
      <c r="Z840" s="3"/>
    </row>
    <row r="841" ht="12.75" customHeight="1">
      <c r="A841" s="3"/>
      <c r="B841" s="166"/>
      <c r="C841" s="109"/>
      <c r="D841" s="109"/>
      <c r="E841" s="131"/>
      <c r="F841" s="3"/>
      <c r="G841" s="3"/>
      <c r="H841" s="109"/>
      <c r="I841" s="3"/>
      <c r="J841" s="109"/>
      <c r="K841" s="110"/>
      <c r="L841" s="3"/>
      <c r="M841" s="3"/>
      <c r="N841" s="3"/>
      <c r="O841" s="3"/>
      <c r="P841" s="3"/>
      <c r="Q841" s="3"/>
      <c r="R841" s="3"/>
      <c r="S841" s="3"/>
      <c r="T841" s="3"/>
      <c r="U841" s="3"/>
      <c r="V841" s="3"/>
      <c r="W841" s="3"/>
      <c r="X841" s="3"/>
      <c r="Y841" s="3"/>
      <c r="Z841" s="3"/>
    </row>
    <row r="842" ht="12.75" customHeight="1">
      <c r="A842" s="3"/>
      <c r="B842" s="166"/>
      <c r="C842" s="109"/>
      <c r="D842" s="109"/>
      <c r="E842" s="131"/>
      <c r="F842" s="3"/>
      <c r="G842" s="3"/>
      <c r="H842" s="109"/>
      <c r="I842" s="3"/>
      <c r="J842" s="109"/>
      <c r="K842" s="110"/>
      <c r="L842" s="3"/>
      <c r="M842" s="3"/>
      <c r="N842" s="3"/>
      <c r="O842" s="3"/>
      <c r="P842" s="3"/>
      <c r="Q842" s="3"/>
      <c r="R842" s="3"/>
      <c r="S842" s="3"/>
      <c r="T842" s="3"/>
      <c r="U842" s="3"/>
      <c r="V842" s="3"/>
      <c r="W842" s="3"/>
      <c r="X842" s="3"/>
      <c r="Y842" s="3"/>
      <c r="Z842" s="3"/>
    </row>
    <row r="843" ht="12.75" customHeight="1">
      <c r="A843" s="3"/>
      <c r="B843" s="166"/>
      <c r="C843" s="109"/>
      <c r="D843" s="109"/>
      <c r="E843" s="131"/>
      <c r="F843" s="3"/>
      <c r="G843" s="3"/>
      <c r="H843" s="109"/>
      <c r="I843" s="3"/>
      <c r="J843" s="109"/>
      <c r="K843" s="110"/>
      <c r="L843" s="3"/>
      <c r="M843" s="3"/>
      <c r="N843" s="3"/>
      <c r="O843" s="3"/>
      <c r="P843" s="3"/>
      <c r="Q843" s="3"/>
      <c r="R843" s="3"/>
      <c r="S843" s="3"/>
      <c r="T843" s="3"/>
      <c r="U843" s="3"/>
      <c r="V843" s="3"/>
      <c r="W843" s="3"/>
      <c r="X843" s="3"/>
      <c r="Y843" s="3"/>
      <c r="Z843" s="3"/>
    </row>
    <row r="844" ht="12.75" customHeight="1">
      <c r="A844" s="3"/>
      <c r="B844" s="166"/>
      <c r="C844" s="109"/>
      <c r="D844" s="109"/>
      <c r="E844" s="131"/>
      <c r="F844" s="3"/>
      <c r="G844" s="3"/>
      <c r="H844" s="109"/>
      <c r="I844" s="3"/>
      <c r="J844" s="109"/>
      <c r="K844" s="110"/>
      <c r="L844" s="3"/>
      <c r="M844" s="3"/>
      <c r="N844" s="3"/>
      <c r="O844" s="3"/>
      <c r="P844" s="3"/>
      <c r="Q844" s="3"/>
      <c r="R844" s="3"/>
      <c r="S844" s="3"/>
      <c r="T844" s="3"/>
      <c r="U844" s="3"/>
      <c r="V844" s="3"/>
      <c r="W844" s="3"/>
      <c r="X844" s="3"/>
      <c r="Y844" s="3"/>
      <c r="Z844" s="3"/>
    </row>
    <row r="845" ht="12.75" customHeight="1">
      <c r="A845" s="3"/>
      <c r="B845" s="166"/>
      <c r="C845" s="109"/>
      <c r="D845" s="109"/>
      <c r="E845" s="131"/>
      <c r="F845" s="3"/>
      <c r="G845" s="3"/>
      <c r="H845" s="109"/>
      <c r="I845" s="3"/>
      <c r="J845" s="109"/>
      <c r="K845" s="110"/>
      <c r="L845" s="3"/>
      <c r="M845" s="3"/>
      <c r="N845" s="3"/>
      <c r="O845" s="3"/>
      <c r="P845" s="3"/>
      <c r="Q845" s="3"/>
      <c r="R845" s="3"/>
      <c r="S845" s="3"/>
      <c r="T845" s="3"/>
      <c r="U845" s="3"/>
      <c r="V845" s="3"/>
      <c r="W845" s="3"/>
      <c r="X845" s="3"/>
      <c r="Y845" s="3"/>
      <c r="Z845" s="3"/>
    </row>
    <row r="846" ht="12.75" customHeight="1">
      <c r="A846" s="3"/>
      <c r="B846" s="166"/>
      <c r="C846" s="109"/>
      <c r="D846" s="109"/>
      <c r="E846" s="131"/>
      <c r="F846" s="3"/>
      <c r="G846" s="3"/>
      <c r="H846" s="109"/>
      <c r="I846" s="3"/>
      <c r="J846" s="109"/>
      <c r="K846" s="110"/>
      <c r="L846" s="3"/>
      <c r="M846" s="3"/>
      <c r="N846" s="3"/>
      <c r="O846" s="3"/>
      <c r="P846" s="3"/>
      <c r="Q846" s="3"/>
      <c r="R846" s="3"/>
      <c r="S846" s="3"/>
      <c r="T846" s="3"/>
      <c r="U846" s="3"/>
      <c r="V846" s="3"/>
      <c r="W846" s="3"/>
      <c r="X846" s="3"/>
      <c r="Y846" s="3"/>
      <c r="Z846" s="3"/>
    </row>
    <row r="847" ht="12.75" customHeight="1">
      <c r="A847" s="3"/>
      <c r="B847" s="166"/>
      <c r="C847" s="109"/>
      <c r="D847" s="109"/>
      <c r="E847" s="131"/>
      <c r="F847" s="3"/>
      <c r="G847" s="3"/>
      <c r="H847" s="109"/>
      <c r="I847" s="3"/>
      <c r="J847" s="109"/>
      <c r="K847" s="110"/>
      <c r="L847" s="3"/>
      <c r="M847" s="3"/>
      <c r="N847" s="3"/>
      <c r="O847" s="3"/>
      <c r="P847" s="3"/>
      <c r="Q847" s="3"/>
      <c r="R847" s="3"/>
      <c r="S847" s="3"/>
      <c r="T847" s="3"/>
      <c r="U847" s="3"/>
      <c r="V847" s="3"/>
      <c r="W847" s="3"/>
      <c r="X847" s="3"/>
      <c r="Y847" s="3"/>
      <c r="Z847" s="3"/>
    </row>
    <row r="848" ht="12.75" customHeight="1">
      <c r="A848" s="3"/>
      <c r="B848" s="166"/>
      <c r="C848" s="109"/>
      <c r="D848" s="109"/>
      <c r="E848" s="131"/>
      <c r="F848" s="3"/>
      <c r="G848" s="3"/>
      <c r="H848" s="109"/>
      <c r="I848" s="3"/>
      <c r="J848" s="109"/>
      <c r="K848" s="110"/>
      <c r="L848" s="3"/>
      <c r="M848" s="3"/>
      <c r="N848" s="3"/>
      <c r="O848" s="3"/>
      <c r="P848" s="3"/>
      <c r="Q848" s="3"/>
      <c r="R848" s="3"/>
      <c r="S848" s="3"/>
      <c r="T848" s="3"/>
      <c r="U848" s="3"/>
      <c r="V848" s="3"/>
      <c r="W848" s="3"/>
      <c r="X848" s="3"/>
      <c r="Y848" s="3"/>
      <c r="Z848" s="3"/>
    </row>
    <row r="849" ht="12.75" customHeight="1">
      <c r="A849" s="3"/>
      <c r="B849" s="166"/>
      <c r="C849" s="109"/>
      <c r="D849" s="109"/>
      <c r="E849" s="131"/>
      <c r="F849" s="3"/>
      <c r="G849" s="3"/>
      <c r="H849" s="109"/>
      <c r="I849" s="3"/>
      <c r="J849" s="109"/>
      <c r="K849" s="110"/>
      <c r="L849" s="3"/>
      <c r="M849" s="3"/>
      <c r="N849" s="3"/>
      <c r="O849" s="3"/>
      <c r="P849" s="3"/>
      <c r="Q849" s="3"/>
      <c r="R849" s="3"/>
      <c r="S849" s="3"/>
      <c r="T849" s="3"/>
      <c r="U849" s="3"/>
      <c r="V849" s="3"/>
      <c r="W849" s="3"/>
      <c r="X849" s="3"/>
      <c r="Y849" s="3"/>
      <c r="Z849" s="3"/>
    </row>
    <row r="850" ht="12.75" customHeight="1">
      <c r="A850" s="3"/>
      <c r="B850" s="166"/>
      <c r="C850" s="109"/>
      <c r="D850" s="109"/>
      <c r="E850" s="131"/>
      <c r="F850" s="3"/>
      <c r="G850" s="3"/>
      <c r="H850" s="109"/>
      <c r="I850" s="3"/>
      <c r="J850" s="109"/>
      <c r="K850" s="110"/>
      <c r="L850" s="3"/>
      <c r="M850" s="3"/>
      <c r="N850" s="3"/>
      <c r="O850" s="3"/>
      <c r="P850" s="3"/>
      <c r="Q850" s="3"/>
      <c r="R850" s="3"/>
      <c r="S850" s="3"/>
      <c r="T850" s="3"/>
      <c r="U850" s="3"/>
      <c r="V850" s="3"/>
      <c r="W850" s="3"/>
      <c r="X850" s="3"/>
      <c r="Y850" s="3"/>
      <c r="Z850" s="3"/>
    </row>
    <row r="851" ht="12.75" customHeight="1">
      <c r="A851" s="3"/>
      <c r="B851" s="166"/>
      <c r="C851" s="109"/>
      <c r="D851" s="109"/>
      <c r="E851" s="131"/>
      <c r="F851" s="3"/>
      <c r="G851" s="3"/>
      <c r="H851" s="109"/>
      <c r="I851" s="3"/>
      <c r="J851" s="109"/>
      <c r="K851" s="110"/>
      <c r="L851" s="3"/>
      <c r="M851" s="3"/>
      <c r="N851" s="3"/>
      <c r="O851" s="3"/>
      <c r="P851" s="3"/>
      <c r="Q851" s="3"/>
      <c r="R851" s="3"/>
      <c r="S851" s="3"/>
      <c r="T851" s="3"/>
      <c r="U851" s="3"/>
      <c r="V851" s="3"/>
      <c r="W851" s="3"/>
      <c r="X851" s="3"/>
      <c r="Y851" s="3"/>
      <c r="Z851" s="3"/>
    </row>
    <row r="852" ht="12.75" customHeight="1">
      <c r="A852" s="3"/>
      <c r="B852" s="166"/>
      <c r="C852" s="109"/>
      <c r="D852" s="109"/>
      <c r="E852" s="131"/>
      <c r="F852" s="3"/>
      <c r="G852" s="3"/>
      <c r="H852" s="109"/>
      <c r="I852" s="3"/>
      <c r="J852" s="109"/>
      <c r="K852" s="110"/>
      <c r="L852" s="3"/>
      <c r="M852" s="3"/>
      <c r="N852" s="3"/>
      <c r="O852" s="3"/>
      <c r="P852" s="3"/>
      <c r="Q852" s="3"/>
      <c r="R852" s="3"/>
      <c r="S852" s="3"/>
      <c r="T852" s="3"/>
      <c r="U852" s="3"/>
      <c r="V852" s="3"/>
      <c r="W852" s="3"/>
      <c r="X852" s="3"/>
      <c r="Y852" s="3"/>
      <c r="Z852" s="3"/>
    </row>
    <row r="853" ht="12.75" customHeight="1">
      <c r="A853" s="3"/>
      <c r="B853" s="166"/>
      <c r="C853" s="109"/>
      <c r="D853" s="109"/>
      <c r="E853" s="131"/>
      <c r="F853" s="3"/>
      <c r="G853" s="3"/>
      <c r="H853" s="109"/>
      <c r="I853" s="3"/>
      <c r="J853" s="109"/>
      <c r="K853" s="110"/>
      <c r="L853" s="3"/>
      <c r="M853" s="3"/>
      <c r="N853" s="3"/>
      <c r="O853" s="3"/>
      <c r="P853" s="3"/>
      <c r="Q853" s="3"/>
      <c r="R853" s="3"/>
      <c r="S853" s="3"/>
      <c r="T853" s="3"/>
      <c r="U853" s="3"/>
      <c r="V853" s="3"/>
      <c r="W853" s="3"/>
      <c r="X853" s="3"/>
      <c r="Y853" s="3"/>
      <c r="Z853" s="3"/>
    </row>
    <row r="854" ht="12.75" customHeight="1">
      <c r="A854" s="3"/>
      <c r="B854" s="166"/>
      <c r="C854" s="109"/>
      <c r="D854" s="109"/>
      <c r="E854" s="131"/>
      <c r="F854" s="3"/>
      <c r="G854" s="3"/>
      <c r="H854" s="109"/>
      <c r="I854" s="3"/>
      <c r="J854" s="109"/>
      <c r="K854" s="110"/>
      <c r="L854" s="3"/>
      <c r="M854" s="3"/>
      <c r="N854" s="3"/>
      <c r="O854" s="3"/>
      <c r="P854" s="3"/>
      <c r="Q854" s="3"/>
      <c r="R854" s="3"/>
      <c r="S854" s="3"/>
      <c r="T854" s="3"/>
      <c r="U854" s="3"/>
      <c r="V854" s="3"/>
      <c r="W854" s="3"/>
      <c r="X854" s="3"/>
      <c r="Y854" s="3"/>
      <c r="Z854" s="3"/>
    </row>
    <row r="855" ht="12.75" customHeight="1">
      <c r="A855" s="3"/>
      <c r="B855" s="166"/>
      <c r="C855" s="109"/>
      <c r="D855" s="109"/>
      <c r="E855" s="131"/>
      <c r="F855" s="3"/>
      <c r="G855" s="3"/>
      <c r="H855" s="109"/>
      <c r="I855" s="3"/>
      <c r="J855" s="109"/>
      <c r="K855" s="110"/>
      <c r="L855" s="3"/>
      <c r="M855" s="3"/>
      <c r="N855" s="3"/>
      <c r="O855" s="3"/>
      <c r="P855" s="3"/>
      <c r="Q855" s="3"/>
      <c r="R855" s="3"/>
      <c r="S855" s="3"/>
      <c r="T855" s="3"/>
      <c r="U855" s="3"/>
      <c r="V855" s="3"/>
      <c r="W855" s="3"/>
      <c r="X855" s="3"/>
      <c r="Y855" s="3"/>
      <c r="Z855" s="3"/>
    </row>
    <row r="856" ht="12.75" customHeight="1">
      <c r="A856" s="3"/>
      <c r="B856" s="166"/>
      <c r="C856" s="109"/>
      <c r="D856" s="109"/>
      <c r="E856" s="131"/>
      <c r="F856" s="3"/>
      <c r="G856" s="3"/>
      <c r="H856" s="109"/>
      <c r="I856" s="3"/>
      <c r="J856" s="109"/>
      <c r="K856" s="110"/>
      <c r="L856" s="3"/>
      <c r="M856" s="3"/>
      <c r="N856" s="3"/>
      <c r="O856" s="3"/>
      <c r="P856" s="3"/>
      <c r="Q856" s="3"/>
      <c r="R856" s="3"/>
      <c r="S856" s="3"/>
      <c r="T856" s="3"/>
      <c r="U856" s="3"/>
      <c r="V856" s="3"/>
      <c r="W856" s="3"/>
      <c r="X856" s="3"/>
      <c r="Y856" s="3"/>
      <c r="Z856" s="3"/>
    </row>
    <row r="857" ht="12.75" customHeight="1">
      <c r="A857" s="3"/>
      <c r="B857" s="166"/>
      <c r="C857" s="109"/>
      <c r="D857" s="109"/>
      <c r="E857" s="131"/>
      <c r="F857" s="3"/>
      <c r="G857" s="3"/>
      <c r="H857" s="109"/>
      <c r="I857" s="3"/>
      <c r="J857" s="109"/>
      <c r="K857" s="110"/>
      <c r="L857" s="3"/>
      <c r="M857" s="3"/>
      <c r="N857" s="3"/>
      <c r="O857" s="3"/>
      <c r="P857" s="3"/>
      <c r="Q857" s="3"/>
      <c r="R857" s="3"/>
      <c r="S857" s="3"/>
      <c r="T857" s="3"/>
      <c r="U857" s="3"/>
      <c r="V857" s="3"/>
      <c r="W857" s="3"/>
      <c r="X857" s="3"/>
      <c r="Y857" s="3"/>
      <c r="Z857" s="3"/>
    </row>
    <row r="858" ht="12.75" customHeight="1">
      <c r="A858" s="3"/>
      <c r="B858" s="166"/>
      <c r="C858" s="109"/>
      <c r="D858" s="109"/>
      <c r="E858" s="131"/>
      <c r="F858" s="3"/>
      <c r="G858" s="3"/>
      <c r="H858" s="109"/>
      <c r="I858" s="3"/>
      <c r="J858" s="109"/>
      <c r="K858" s="110"/>
      <c r="L858" s="3"/>
      <c r="M858" s="3"/>
      <c r="N858" s="3"/>
      <c r="O858" s="3"/>
      <c r="P858" s="3"/>
      <c r="Q858" s="3"/>
      <c r="R858" s="3"/>
      <c r="S858" s="3"/>
      <c r="T858" s="3"/>
      <c r="U858" s="3"/>
      <c r="V858" s="3"/>
      <c r="W858" s="3"/>
      <c r="X858" s="3"/>
      <c r="Y858" s="3"/>
      <c r="Z858" s="3"/>
    </row>
    <row r="859" ht="12.75" customHeight="1">
      <c r="A859" s="3"/>
      <c r="B859" s="166"/>
      <c r="C859" s="109"/>
      <c r="D859" s="109"/>
      <c r="E859" s="131"/>
      <c r="F859" s="3"/>
      <c r="G859" s="3"/>
      <c r="H859" s="109"/>
      <c r="I859" s="3"/>
      <c r="J859" s="109"/>
      <c r="K859" s="110"/>
      <c r="L859" s="3"/>
      <c r="M859" s="3"/>
      <c r="N859" s="3"/>
      <c r="O859" s="3"/>
      <c r="P859" s="3"/>
      <c r="Q859" s="3"/>
      <c r="R859" s="3"/>
      <c r="S859" s="3"/>
      <c r="T859" s="3"/>
      <c r="U859" s="3"/>
      <c r="V859" s="3"/>
      <c r="W859" s="3"/>
      <c r="X859" s="3"/>
      <c r="Y859" s="3"/>
      <c r="Z859" s="3"/>
    </row>
    <row r="860" ht="12.75" customHeight="1">
      <c r="A860" s="3"/>
      <c r="B860" s="166"/>
      <c r="C860" s="109"/>
      <c r="D860" s="109"/>
      <c r="E860" s="131"/>
      <c r="F860" s="3"/>
      <c r="G860" s="3"/>
      <c r="H860" s="109"/>
      <c r="I860" s="3"/>
      <c r="J860" s="109"/>
      <c r="K860" s="110"/>
      <c r="L860" s="3"/>
      <c r="M860" s="3"/>
      <c r="N860" s="3"/>
      <c r="O860" s="3"/>
      <c r="P860" s="3"/>
      <c r="Q860" s="3"/>
      <c r="R860" s="3"/>
      <c r="S860" s="3"/>
      <c r="T860" s="3"/>
      <c r="U860" s="3"/>
      <c r="V860" s="3"/>
      <c r="W860" s="3"/>
      <c r="X860" s="3"/>
      <c r="Y860" s="3"/>
      <c r="Z860" s="3"/>
    </row>
    <row r="861" ht="12.75" customHeight="1">
      <c r="A861" s="3"/>
      <c r="B861" s="166"/>
      <c r="C861" s="109"/>
      <c r="D861" s="109"/>
      <c r="E861" s="131"/>
      <c r="F861" s="3"/>
      <c r="G861" s="3"/>
      <c r="H861" s="109"/>
      <c r="I861" s="3"/>
      <c r="J861" s="109"/>
      <c r="K861" s="110"/>
      <c r="L861" s="3"/>
      <c r="M861" s="3"/>
      <c r="N861" s="3"/>
      <c r="O861" s="3"/>
      <c r="P861" s="3"/>
      <c r="Q861" s="3"/>
      <c r="R861" s="3"/>
      <c r="S861" s="3"/>
      <c r="T861" s="3"/>
      <c r="U861" s="3"/>
      <c r="V861" s="3"/>
      <c r="W861" s="3"/>
      <c r="X861" s="3"/>
      <c r="Y861" s="3"/>
      <c r="Z861" s="3"/>
    </row>
    <row r="862" ht="12.75" customHeight="1">
      <c r="A862" s="3"/>
      <c r="B862" s="166"/>
      <c r="C862" s="109"/>
      <c r="D862" s="109"/>
      <c r="E862" s="131"/>
      <c r="F862" s="3"/>
      <c r="G862" s="3"/>
      <c r="H862" s="109"/>
      <c r="I862" s="3"/>
      <c r="J862" s="109"/>
      <c r="K862" s="110"/>
      <c r="L862" s="3"/>
      <c r="M862" s="3"/>
      <c r="N862" s="3"/>
      <c r="O862" s="3"/>
      <c r="P862" s="3"/>
      <c r="Q862" s="3"/>
      <c r="R862" s="3"/>
      <c r="S862" s="3"/>
      <c r="T862" s="3"/>
      <c r="U862" s="3"/>
      <c r="V862" s="3"/>
      <c r="W862" s="3"/>
      <c r="X862" s="3"/>
      <c r="Y862" s="3"/>
      <c r="Z862" s="3"/>
    </row>
    <row r="863" ht="12.75" customHeight="1">
      <c r="A863" s="3"/>
      <c r="B863" s="166"/>
      <c r="C863" s="109"/>
      <c r="D863" s="109"/>
      <c r="E863" s="131"/>
      <c r="F863" s="3"/>
      <c r="G863" s="3"/>
      <c r="H863" s="109"/>
      <c r="I863" s="3"/>
      <c r="J863" s="109"/>
      <c r="K863" s="110"/>
      <c r="L863" s="3"/>
      <c r="M863" s="3"/>
      <c r="N863" s="3"/>
      <c r="O863" s="3"/>
      <c r="P863" s="3"/>
      <c r="Q863" s="3"/>
      <c r="R863" s="3"/>
      <c r="S863" s="3"/>
      <c r="T863" s="3"/>
      <c r="U863" s="3"/>
      <c r="V863" s="3"/>
      <c r="W863" s="3"/>
      <c r="X863" s="3"/>
      <c r="Y863" s="3"/>
      <c r="Z863" s="3"/>
    </row>
    <row r="864" ht="12.75" customHeight="1">
      <c r="A864" s="3"/>
      <c r="B864" s="166"/>
      <c r="C864" s="109"/>
      <c r="D864" s="109"/>
      <c r="E864" s="131"/>
      <c r="F864" s="3"/>
      <c r="G864" s="3"/>
      <c r="H864" s="109"/>
      <c r="I864" s="3"/>
      <c r="J864" s="109"/>
      <c r="K864" s="110"/>
      <c r="L864" s="3"/>
      <c r="M864" s="3"/>
      <c r="N864" s="3"/>
      <c r="O864" s="3"/>
      <c r="P864" s="3"/>
      <c r="Q864" s="3"/>
      <c r="R864" s="3"/>
      <c r="S864" s="3"/>
      <c r="T864" s="3"/>
      <c r="U864" s="3"/>
      <c r="V864" s="3"/>
      <c r="W864" s="3"/>
      <c r="X864" s="3"/>
      <c r="Y864" s="3"/>
      <c r="Z864" s="3"/>
    </row>
    <row r="865" ht="12.75" customHeight="1">
      <c r="A865" s="3"/>
      <c r="B865" s="166"/>
      <c r="C865" s="109"/>
      <c r="D865" s="109"/>
      <c r="E865" s="131"/>
      <c r="F865" s="3"/>
      <c r="G865" s="3"/>
      <c r="H865" s="109"/>
      <c r="I865" s="3"/>
      <c r="J865" s="109"/>
      <c r="K865" s="110"/>
      <c r="L865" s="3"/>
      <c r="M865" s="3"/>
      <c r="N865" s="3"/>
      <c r="O865" s="3"/>
      <c r="P865" s="3"/>
      <c r="Q865" s="3"/>
      <c r="R865" s="3"/>
      <c r="S865" s="3"/>
      <c r="T865" s="3"/>
      <c r="U865" s="3"/>
      <c r="V865" s="3"/>
      <c r="W865" s="3"/>
      <c r="X865" s="3"/>
      <c r="Y865" s="3"/>
      <c r="Z865" s="3"/>
    </row>
    <row r="866" ht="12.75" customHeight="1">
      <c r="A866" s="3"/>
      <c r="B866" s="166"/>
      <c r="C866" s="109"/>
      <c r="D866" s="109"/>
      <c r="E866" s="131"/>
      <c r="F866" s="3"/>
      <c r="G866" s="3"/>
      <c r="H866" s="109"/>
      <c r="I866" s="3"/>
      <c r="J866" s="109"/>
      <c r="K866" s="110"/>
      <c r="L866" s="3"/>
      <c r="M866" s="3"/>
      <c r="N866" s="3"/>
      <c r="O866" s="3"/>
      <c r="P866" s="3"/>
      <c r="Q866" s="3"/>
      <c r="R866" s="3"/>
      <c r="S866" s="3"/>
      <c r="T866" s="3"/>
      <c r="U866" s="3"/>
      <c r="V866" s="3"/>
      <c r="W866" s="3"/>
      <c r="X866" s="3"/>
      <c r="Y866" s="3"/>
      <c r="Z866" s="3"/>
    </row>
    <row r="867" ht="12.75" customHeight="1">
      <c r="A867" s="3"/>
      <c r="B867" s="166"/>
      <c r="C867" s="109"/>
      <c r="D867" s="109"/>
      <c r="E867" s="131"/>
      <c r="F867" s="3"/>
      <c r="G867" s="3"/>
      <c r="H867" s="109"/>
      <c r="I867" s="3"/>
      <c r="J867" s="109"/>
      <c r="K867" s="110"/>
      <c r="L867" s="3"/>
      <c r="M867" s="3"/>
      <c r="N867" s="3"/>
      <c r="O867" s="3"/>
      <c r="P867" s="3"/>
      <c r="Q867" s="3"/>
      <c r="R867" s="3"/>
      <c r="S867" s="3"/>
      <c r="T867" s="3"/>
      <c r="U867" s="3"/>
      <c r="V867" s="3"/>
      <c r="W867" s="3"/>
      <c r="X867" s="3"/>
      <c r="Y867" s="3"/>
      <c r="Z867" s="3"/>
    </row>
    <row r="868" ht="12.75" customHeight="1">
      <c r="A868" s="3"/>
      <c r="B868" s="166"/>
      <c r="C868" s="109"/>
      <c r="D868" s="109"/>
      <c r="E868" s="131"/>
      <c r="F868" s="3"/>
      <c r="G868" s="3"/>
      <c r="H868" s="109"/>
      <c r="I868" s="3"/>
      <c r="J868" s="109"/>
      <c r="K868" s="110"/>
      <c r="L868" s="3"/>
      <c r="M868" s="3"/>
      <c r="N868" s="3"/>
      <c r="O868" s="3"/>
      <c r="P868" s="3"/>
      <c r="Q868" s="3"/>
      <c r="R868" s="3"/>
      <c r="S868" s="3"/>
      <c r="T868" s="3"/>
      <c r="U868" s="3"/>
      <c r="V868" s="3"/>
      <c r="W868" s="3"/>
      <c r="X868" s="3"/>
      <c r="Y868" s="3"/>
      <c r="Z868" s="3"/>
    </row>
    <row r="869" ht="12.75" customHeight="1">
      <c r="A869" s="3"/>
      <c r="B869" s="166"/>
      <c r="C869" s="109"/>
      <c r="D869" s="109"/>
      <c r="E869" s="131"/>
      <c r="F869" s="3"/>
      <c r="G869" s="3"/>
      <c r="H869" s="109"/>
      <c r="I869" s="3"/>
      <c r="J869" s="109"/>
      <c r="K869" s="110"/>
      <c r="L869" s="3"/>
      <c r="M869" s="3"/>
      <c r="N869" s="3"/>
      <c r="O869" s="3"/>
      <c r="P869" s="3"/>
      <c r="Q869" s="3"/>
      <c r="R869" s="3"/>
      <c r="S869" s="3"/>
      <c r="T869" s="3"/>
      <c r="U869" s="3"/>
      <c r="V869" s="3"/>
      <c r="W869" s="3"/>
      <c r="X869" s="3"/>
      <c r="Y869" s="3"/>
      <c r="Z869" s="3"/>
    </row>
    <row r="870" ht="12.75" customHeight="1">
      <c r="A870" s="3"/>
      <c r="B870" s="166"/>
      <c r="C870" s="109"/>
      <c r="D870" s="109"/>
      <c r="E870" s="131"/>
      <c r="F870" s="3"/>
      <c r="G870" s="3"/>
      <c r="H870" s="109"/>
      <c r="I870" s="3"/>
      <c r="J870" s="109"/>
      <c r="K870" s="110"/>
      <c r="L870" s="3"/>
      <c r="M870" s="3"/>
      <c r="N870" s="3"/>
      <c r="O870" s="3"/>
      <c r="P870" s="3"/>
      <c r="Q870" s="3"/>
      <c r="R870" s="3"/>
      <c r="S870" s="3"/>
      <c r="T870" s="3"/>
      <c r="U870" s="3"/>
      <c r="V870" s="3"/>
      <c r="W870" s="3"/>
      <c r="X870" s="3"/>
      <c r="Y870" s="3"/>
      <c r="Z870" s="3"/>
    </row>
    <row r="871" ht="12.75" customHeight="1">
      <c r="A871" s="3"/>
      <c r="B871" s="166"/>
      <c r="C871" s="109"/>
      <c r="D871" s="109"/>
      <c r="E871" s="131"/>
      <c r="F871" s="3"/>
      <c r="G871" s="3"/>
      <c r="H871" s="109"/>
      <c r="I871" s="3"/>
      <c r="J871" s="109"/>
      <c r="K871" s="110"/>
      <c r="L871" s="3"/>
      <c r="M871" s="3"/>
      <c r="N871" s="3"/>
      <c r="O871" s="3"/>
      <c r="P871" s="3"/>
      <c r="Q871" s="3"/>
      <c r="R871" s="3"/>
      <c r="S871" s="3"/>
      <c r="T871" s="3"/>
      <c r="U871" s="3"/>
      <c r="V871" s="3"/>
      <c r="W871" s="3"/>
      <c r="X871" s="3"/>
      <c r="Y871" s="3"/>
      <c r="Z871" s="3"/>
    </row>
    <row r="872" ht="12.75" customHeight="1">
      <c r="A872" s="3"/>
      <c r="B872" s="166"/>
      <c r="C872" s="109"/>
      <c r="D872" s="109"/>
      <c r="E872" s="131"/>
      <c r="F872" s="3"/>
      <c r="G872" s="3"/>
      <c r="H872" s="109"/>
      <c r="I872" s="3"/>
      <c r="J872" s="109"/>
      <c r="K872" s="110"/>
      <c r="L872" s="3"/>
      <c r="M872" s="3"/>
      <c r="N872" s="3"/>
      <c r="O872" s="3"/>
      <c r="P872" s="3"/>
      <c r="Q872" s="3"/>
      <c r="R872" s="3"/>
      <c r="S872" s="3"/>
      <c r="T872" s="3"/>
      <c r="U872" s="3"/>
      <c r="V872" s="3"/>
      <c r="W872" s="3"/>
      <c r="X872" s="3"/>
      <c r="Y872" s="3"/>
      <c r="Z872" s="3"/>
    </row>
    <row r="873" ht="12.75" customHeight="1">
      <c r="A873" s="3"/>
      <c r="B873" s="166"/>
      <c r="C873" s="109"/>
      <c r="D873" s="109"/>
      <c r="E873" s="131"/>
      <c r="F873" s="3"/>
      <c r="G873" s="3"/>
      <c r="H873" s="109"/>
      <c r="I873" s="3"/>
      <c r="J873" s="109"/>
      <c r="K873" s="110"/>
      <c r="L873" s="3"/>
      <c r="M873" s="3"/>
      <c r="N873" s="3"/>
      <c r="O873" s="3"/>
      <c r="P873" s="3"/>
      <c r="Q873" s="3"/>
      <c r="R873" s="3"/>
      <c r="S873" s="3"/>
      <c r="T873" s="3"/>
      <c r="U873" s="3"/>
      <c r="V873" s="3"/>
      <c r="W873" s="3"/>
      <c r="X873" s="3"/>
      <c r="Y873" s="3"/>
      <c r="Z873" s="3"/>
    </row>
    <row r="874" ht="12.75" customHeight="1">
      <c r="A874" s="3"/>
      <c r="B874" s="166"/>
      <c r="C874" s="109"/>
      <c r="D874" s="109"/>
      <c r="E874" s="131"/>
      <c r="F874" s="3"/>
      <c r="G874" s="3"/>
      <c r="H874" s="109"/>
      <c r="I874" s="3"/>
      <c r="J874" s="109"/>
      <c r="K874" s="110"/>
      <c r="L874" s="3"/>
      <c r="M874" s="3"/>
      <c r="N874" s="3"/>
      <c r="O874" s="3"/>
      <c r="P874" s="3"/>
      <c r="Q874" s="3"/>
      <c r="R874" s="3"/>
      <c r="S874" s="3"/>
      <c r="T874" s="3"/>
      <c r="U874" s="3"/>
      <c r="V874" s="3"/>
      <c r="W874" s="3"/>
      <c r="X874" s="3"/>
      <c r="Y874" s="3"/>
      <c r="Z874" s="3"/>
    </row>
    <row r="875" ht="12.75" customHeight="1">
      <c r="A875" s="3"/>
      <c r="B875" s="166"/>
      <c r="C875" s="109"/>
      <c r="D875" s="109"/>
      <c r="E875" s="131"/>
      <c r="F875" s="3"/>
      <c r="G875" s="3"/>
      <c r="H875" s="109"/>
      <c r="I875" s="3"/>
      <c r="J875" s="109"/>
      <c r="K875" s="110"/>
      <c r="L875" s="3"/>
      <c r="M875" s="3"/>
      <c r="N875" s="3"/>
      <c r="O875" s="3"/>
      <c r="P875" s="3"/>
      <c r="Q875" s="3"/>
      <c r="R875" s="3"/>
      <c r="S875" s="3"/>
      <c r="T875" s="3"/>
      <c r="U875" s="3"/>
      <c r="V875" s="3"/>
      <c r="W875" s="3"/>
      <c r="X875" s="3"/>
      <c r="Y875" s="3"/>
      <c r="Z875" s="3"/>
    </row>
    <row r="876" ht="12.75" customHeight="1">
      <c r="A876" s="3"/>
      <c r="B876" s="166"/>
      <c r="C876" s="109"/>
      <c r="D876" s="109"/>
      <c r="E876" s="131"/>
      <c r="F876" s="3"/>
      <c r="G876" s="3"/>
      <c r="H876" s="109"/>
      <c r="I876" s="3"/>
      <c r="J876" s="109"/>
      <c r="K876" s="110"/>
      <c r="L876" s="3"/>
      <c r="M876" s="3"/>
      <c r="N876" s="3"/>
      <c r="O876" s="3"/>
      <c r="P876" s="3"/>
      <c r="Q876" s="3"/>
      <c r="R876" s="3"/>
      <c r="S876" s="3"/>
      <c r="T876" s="3"/>
      <c r="U876" s="3"/>
      <c r="V876" s="3"/>
      <c r="W876" s="3"/>
      <c r="X876" s="3"/>
      <c r="Y876" s="3"/>
      <c r="Z876" s="3"/>
    </row>
    <row r="877" ht="12.75" customHeight="1">
      <c r="A877" s="3"/>
      <c r="B877" s="166"/>
      <c r="C877" s="109"/>
      <c r="D877" s="109"/>
      <c r="E877" s="131"/>
      <c r="F877" s="3"/>
      <c r="G877" s="3"/>
      <c r="H877" s="109"/>
      <c r="I877" s="3"/>
      <c r="J877" s="109"/>
      <c r="K877" s="110"/>
      <c r="L877" s="3"/>
      <c r="M877" s="3"/>
      <c r="N877" s="3"/>
      <c r="O877" s="3"/>
      <c r="P877" s="3"/>
      <c r="Q877" s="3"/>
      <c r="R877" s="3"/>
      <c r="S877" s="3"/>
      <c r="T877" s="3"/>
      <c r="U877" s="3"/>
      <c r="V877" s="3"/>
      <c r="W877" s="3"/>
      <c r="X877" s="3"/>
      <c r="Y877" s="3"/>
      <c r="Z877" s="3"/>
    </row>
    <row r="878" ht="12.75" customHeight="1">
      <c r="A878" s="3"/>
      <c r="B878" s="166"/>
      <c r="C878" s="109"/>
      <c r="D878" s="109"/>
      <c r="E878" s="131"/>
      <c r="F878" s="3"/>
      <c r="G878" s="3"/>
      <c r="H878" s="109"/>
      <c r="I878" s="3"/>
      <c r="J878" s="109"/>
      <c r="K878" s="110"/>
      <c r="L878" s="3"/>
      <c r="M878" s="3"/>
      <c r="N878" s="3"/>
      <c r="O878" s="3"/>
      <c r="P878" s="3"/>
      <c r="Q878" s="3"/>
      <c r="R878" s="3"/>
      <c r="S878" s="3"/>
      <c r="T878" s="3"/>
      <c r="U878" s="3"/>
      <c r="V878" s="3"/>
      <c r="W878" s="3"/>
      <c r="X878" s="3"/>
      <c r="Y878" s="3"/>
      <c r="Z878" s="3"/>
    </row>
    <row r="879" ht="12.75" customHeight="1">
      <c r="A879" s="3"/>
      <c r="B879" s="166"/>
      <c r="C879" s="109"/>
      <c r="D879" s="109"/>
      <c r="E879" s="131"/>
      <c r="F879" s="3"/>
      <c r="G879" s="3"/>
      <c r="H879" s="109"/>
      <c r="I879" s="3"/>
      <c r="J879" s="109"/>
      <c r="K879" s="110"/>
      <c r="L879" s="3"/>
      <c r="M879" s="3"/>
      <c r="N879" s="3"/>
      <c r="O879" s="3"/>
      <c r="P879" s="3"/>
      <c r="Q879" s="3"/>
      <c r="R879" s="3"/>
      <c r="S879" s="3"/>
      <c r="T879" s="3"/>
      <c r="U879" s="3"/>
      <c r="V879" s="3"/>
      <c r="W879" s="3"/>
      <c r="X879" s="3"/>
      <c r="Y879" s="3"/>
      <c r="Z879" s="3"/>
    </row>
    <row r="880" ht="12.75" customHeight="1">
      <c r="A880" s="3"/>
      <c r="B880" s="166"/>
      <c r="C880" s="109"/>
      <c r="D880" s="109"/>
      <c r="E880" s="131"/>
      <c r="F880" s="3"/>
      <c r="G880" s="3"/>
      <c r="H880" s="109"/>
      <c r="I880" s="3"/>
      <c r="J880" s="109"/>
      <c r="K880" s="110"/>
      <c r="L880" s="3"/>
      <c r="M880" s="3"/>
      <c r="N880" s="3"/>
      <c r="O880" s="3"/>
      <c r="P880" s="3"/>
      <c r="Q880" s="3"/>
      <c r="R880" s="3"/>
      <c r="S880" s="3"/>
      <c r="T880" s="3"/>
      <c r="U880" s="3"/>
      <c r="V880" s="3"/>
      <c r="W880" s="3"/>
      <c r="X880" s="3"/>
      <c r="Y880" s="3"/>
      <c r="Z880" s="3"/>
    </row>
    <row r="881" ht="12.75" customHeight="1">
      <c r="A881" s="3"/>
      <c r="B881" s="166"/>
      <c r="C881" s="109"/>
      <c r="D881" s="109"/>
      <c r="E881" s="131"/>
      <c r="F881" s="3"/>
      <c r="G881" s="3"/>
      <c r="H881" s="109"/>
      <c r="I881" s="3"/>
      <c r="J881" s="109"/>
      <c r="K881" s="110"/>
      <c r="L881" s="3"/>
      <c r="M881" s="3"/>
      <c r="N881" s="3"/>
      <c r="O881" s="3"/>
      <c r="P881" s="3"/>
      <c r="Q881" s="3"/>
      <c r="R881" s="3"/>
      <c r="S881" s="3"/>
      <c r="T881" s="3"/>
      <c r="U881" s="3"/>
      <c r="V881" s="3"/>
      <c r="W881" s="3"/>
      <c r="X881" s="3"/>
      <c r="Y881" s="3"/>
      <c r="Z881" s="3"/>
    </row>
    <row r="882" ht="12.75" customHeight="1">
      <c r="A882" s="3"/>
      <c r="B882" s="166"/>
      <c r="C882" s="109"/>
      <c r="D882" s="109"/>
      <c r="E882" s="131"/>
      <c r="F882" s="3"/>
      <c r="G882" s="3"/>
      <c r="H882" s="109"/>
      <c r="I882" s="3"/>
      <c r="J882" s="109"/>
      <c r="K882" s="110"/>
      <c r="L882" s="3"/>
      <c r="M882" s="3"/>
      <c r="N882" s="3"/>
      <c r="O882" s="3"/>
      <c r="P882" s="3"/>
      <c r="Q882" s="3"/>
      <c r="R882" s="3"/>
      <c r="S882" s="3"/>
      <c r="T882" s="3"/>
      <c r="U882" s="3"/>
      <c r="V882" s="3"/>
      <c r="W882" s="3"/>
      <c r="X882" s="3"/>
      <c r="Y882" s="3"/>
      <c r="Z882" s="3"/>
    </row>
    <row r="883" ht="12.75" customHeight="1">
      <c r="A883" s="3"/>
      <c r="B883" s="166"/>
      <c r="C883" s="109"/>
      <c r="D883" s="109"/>
      <c r="E883" s="131"/>
      <c r="F883" s="3"/>
      <c r="G883" s="3"/>
      <c r="H883" s="109"/>
      <c r="I883" s="3"/>
      <c r="J883" s="109"/>
      <c r="K883" s="110"/>
      <c r="L883" s="3"/>
      <c r="M883" s="3"/>
      <c r="N883" s="3"/>
      <c r="O883" s="3"/>
      <c r="P883" s="3"/>
      <c r="Q883" s="3"/>
      <c r="R883" s="3"/>
      <c r="S883" s="3"/>
      <c r="T883" s="3"/>
      <c r="U883" s="3"/>
      <c r="V883" s="3"/>
      <c r="W883" s="3"/>
      <c r="X883" s="3"/>
      <c r="Y883" s="3"/>
      <c r="Z883" s="3"/>
    </row>
    <row r="884" ht="12.75" customHeight="1">
      <c r="A884" s="3"/>
      <c r="B884" s="166"/>
      <c r="C884" s="109"/>
      <c r="D884" s="109"/>
      <c r="E884" s="131"/>
      <c r="F884" s="3"/>
      <c r="G884" s="3"/>
      <c r="H884" s="109"/>
      <c r="I884" s="3"/>
      <c r="J884" s="109"/>
      <c r="K884" s="110"/>
      <c r="L884" s="3"/>
      <c r="M884" s="3"/>
      <c r="N884" s="3"/>
      <c r="O884" s="3"/>
      <c r="P884" s="3"/>
      <c r="Q884" s="3"/>
      <c r="R884" s="3"/>
      <c r="S884" s="3"/>
      <c r="T884" s="3"/>
      <c r="U884" s="3"/>
      <c r="V884" s="3"/>
      <c r="W884" s="3"/>
      <c r="X884" s="3"/>
      <c r="Y884" s="3"/>
      <c r="Z884" s="3"/>
    </row>
    <row r="885" ht="12.75" customHeight="1">
      <c r="A885" s="3"/>
      <c r="B885" s="166"/>
      <c r="C885" s="109"/>
      <c r="D885" s="109"/>
      <c r="E885" s="131"/>
      <c r="F885" s="3"/>
      <c r="G885" s="3"/>
      <c r="H885" s="109"/>
      <c r="I885" s="3"/>
      <c r="J885" s="109"/>
      <c r="K885" s="110"/>
      <c r="L885" s="3"/>
      <c r="M885" s="3"/>
      <c r="N885" s="3"/>
      <c r="O885" s="3"/>
      <c r="P885" s="3"/>
      <c r="Q885" s="3"/>
      <c r="R885" s="3"/>
      <c r="S885" s="3"/>
      <c r="T885" s="3"/>
      <c r="U885" s="3"/>
      <c r="V885" s="3"/>
      <c r="W885" s="3"/>
      <c r="X885" s="3"/>
      <c r="Y885" s="3"/>
      <c r="Z885" s="3"/>
    </row>
    <row r="886" ht="12.75" customHeight="1">
      <c r="A886" s="3"/>
      <c r="B886" s="166"/>
      <c r="C886" s="109"/>
      <c r="D886" s="109"/>
      <c r="E886" s="131"/>
      <c r="F886" s="3"/>
      <c r="G886" s="3"/>
      <c r="H886" s="109"/>
      <c r="I886" s="3"/>
      <c r="J886" s="109"/>
      <c r="K886" s="110"/>
      <c r="L886" s="3"/>
      <c r="M886" s="3"/>
      <c r="N886" s="3"/>
      <c r="O886" s="3"/>
      <c r="P886" s="3"/>
      <c r="Q886" s="3"/>
      <c r="R886" s="3"/>
      <c r="S886" s="3"/>
      <c r="T886" s="3"/>
      <c r="U886" s="3"/>
      <c r="V886" s="3"/>
      <c r="W886" s="3"/>
      <c r="X886" s="3"/>
      <c r="Y886" s="3"/>
      <c r="Z886" s="3"/>
    </row>
    <row r="887" ht="12.75" customHeight="1">
      <c r="A887" s="3"/>
      <c r="B887" s="166"/>
      <c r="C887" s="109"/>
      <c r="D887" s="109"/>
      <c r="E887" s="131"/>
      <c r="F887" s="3"/>
      <c r="G887" s="3"/>
      <c r="H887" s="109"/>
      <c r="I887" s="3"/>
      <c r="J887" s="109"/>
      <c r="K887" s="110"/>
      <c r="L887" s="3"/>
      <c r="M887" s="3"/>
      <c r="N887" s="3"/>
      <c r="O887" s="3"/>
      <c r="P887" s="3"/>
      <c r="Q887" s="3"/>
      <c r="R887" s="3"/>
      <c r="S887" s="3"/>
      <c r="T887" s="3"/>
      <c r="U887" s="3"/>
      <c r="V887" s="3"/>
      <c r="W887" s="3"/>
      <c r="X887" s="3"/>
      <c r="Y887" s="3"/>
      <c r="Z887" s="3"/>
    </row>
    <row r="888" ht="12.75" customHeight="1">
      <c r="A888" s="3"/>
      <c r="B888" s="166"/>
      <c r="C888" s="109"/>
      <c r="D888" s="109"/>
      <c r="E888" s="131"/>
      <c r="F888" s="3"/>
      <c r="G888" s="3"/>
      <c r="H888" s="109"/>
      <c r="I888" s="3"/>
      <c r="J888" s="109"/>
      <c r="K888" s="110"/>
      <c r="L888" s="3"/>
      <c r="M888" s="3"/>
      <c r="N888" s="3"/>
      <c r="O888" s="3"/>
      <c r="P888" s="3"/>
      <c r="Q888" s="3"/>
      <c r="R888" s="3"/>
      <c r="S888" s="3"/>
      <c r="T888" s="3"/>
      <c r="U888" s="3"/>
      <c r="V888" s="3"/>
      <c r="W888" s="3"/>
      <c r="X888" s="3"/>
      <c r="Y888" s="3"/>
      <c r="Z888" s="3"/>
    </row>
    <row r="889" ht="12.75" customHeight="1">
      <c r="A889" s="3"/>
      <c r="B889" s="166"/>
      <c r="C889" s="109"/>
      <c r="D889" s="109"/>
      <c r="E889" s="131"/>
      <c r="F889" s="3"/>
      <c r="G889" s="3"/>
      <c r="H889" s="109"/>
      <c r="I889" s="3"/>
      <c r="J889" s="109"/>
      <c r="K889" s="110"/>
      <c r="L889" s="3"/>
      <c r="M889" s="3"/>
      <c r="N889" s="3"/>
      <c r="O889" s="3"/>
      <c r="P889" s="3"/>
      <c r="Q889" s="3"/>
      <c r="R889" s="3"/>
      <c r="S889" s="3"/>
      <c r="T889" s="3"/>
      <c r="U889" s="3"/>
      <c r="V889" s="3"/>
      <c r="W889" s="3"/>
      <c r="X889" s="3"/>
      <c r="Y889" s="3"/>
      <c r="Z889" s="3"/>
    </row>
    <row r="890" ht="12.75" customHeight="1">
      <c r="A890" s="3"/>
      <c r="B890" s="166"/>
      <c r="C890" s="109"/>
      <c r="D890" s="109"/>
      <c r="E890" s="131"/>
      <c r="F890" s="3"/>
      <c r="G890" s="3"/>
      <c r="H890" s="109"/>
      <c r="I890" s="3"/>
      <c r="J890" s="109"/>
      <c r="K890" s="110"/>
      <c r="L890" s="3"/>
      <c r="M890" s="3"/>
      <c r="N890" s="3"/>
      <c r="O890" s="3"/>
      <c r="P890" s="3"/>
      <c r="Q890" s="3"/>
      <c r="R890" s="3"/>
      <c r="S890" s="3"/>
      <c r="T890" s="3"/>
      <c r="U890" s="3"/>
      <c r="V890" s="3"/>
      <c r="W890" s="3"/>
      <c r="X890" s="3"/>
      <c r="Y890" s="3"/>
      <c r="Z890" s="3"/>
    </row>
    <row r="891" ht="12.75" customHeight="1">
      <c r="A891" s="3"/>
      <c r="B891" s="166"/>
      <c r="C891" s="109"/>
      <c r="D891" s="109"/>
      <c r="E891" s="131"/>
      <c r="F891" s="3"/>
      <c r="G891" s="3"/>
      <c r="H891" s="109"/>
      <c r="I891" s="3"/>
      <c r="J891" s="109"/>
      <c r="K891" s="110"/>
      <c r="L891" s="3"/>
      <c r="M891" s="3"/>
      <c r="N891" s="3"/>
      <c r="O891" s="3"/>
      <c r="P891" s="3"/>
      <c r="Q891" s="3"/>
      <c r="R891" s="3"/>
      <c r="S891" s="3"/>
      <c r="T891" s="3"/>
      <c r="U891" s="3"/>
      <c r="V891" s="3"/>
      <c r="W891" s="3"/>
      <c r="X891" s="3"/>
      <c r="Y891" s="3"/>
      <c r="Z891" s="3"/>
    </row>
    <row r="892" ht="12.75" customHeight="1">
      <c r="A892" s="3"/>
      <c r="B892" s="166"/>
      <c r="C892" s="109"/>
      <c r="D892" s="109"/>
      <c r="E892" s="131"/>
      <c r="F892" s="3"/>
      <c r="G892" s="3"/>
      <c r="H892" s="109"/>
      <c r="I892" s="3"/>
      <c r="J892" s="109"/>
      <c r="K892" s="110"/>
      <c r="L892" s="3"/>
      <c r="M892" s="3"/>
      <c r="N892" s="3"/>
      <c r="O892" s="3"/>
      <c r="P892" s="3"/>
      <c r="Q892" s="3"/>
      <c r="R892" s="3"/>
      <c r="S892" s="3"/>
      <c r="T892" s="3"/>
      <c r="U892" s="3"/>
      <c r="V892" s="3"/>
      <c r="W892" s="3"/>
      <c r="X892" s="3"/>
      <c r="Y892" s="3"/>
      <c r="Z892" s="3"/>
    </row>
    <row r="893" ht="12.75" customHeight="1">
      <c r="A893" s="3"/>
      <c r="B893" s="166"/>
      <c r="C893" s="109"/>
      <c r="D893" s="109"/>
      <c r="E893" s="131"/>
      <c r="F893" s="3"/>
      <c r="G893" s="3"/>
      <c r="H893" s="109"/>
      <c r="I893" s="3"/>
      <c r="J893" s="109"/>
      <c r="K893" s="110"/>
      <c r="L893" s="3"/>
      <c r="M893" s="3"/>
      <c r="N893" s="3"/>
      <c r="O893" s="3"/>
      <c r="P893" s="3"/>
      <c r="Q893" s="3"/>
      <c r="R893" s="3"/>
      <c r="S893" s="3"/>
      <c r="T893" s="3"/>
      <c r="U893" s="3"/>
      <c r="V893" s="3"/>
      <c r="W893" s="3"/>
      <c r="X893" s="3"/>
      <c r="Y893" s="3"/>
      <c r="Z893" s="3"/>
    </row>
    <row r="894" ht="12.75" customHeight="1">
      <c r="A894" s="3"/>
      <c r="B894" s="166"/>
      <c r="C894" s="109"/>
      <c r="D894" s="109"/>
      <c r="E894" s="131"/>
      <c r="F894" s="3"/>
      <c r="G894" s="3"/>
      <c r="H894" s="109"/>
      <c r="I894" s="3"/>
      <c r="J894" s="109"/>
      <c r="K894" s="110"/>
      <c r="L894" s="3"/>
      <c r="M894" s="3"/>
      <c r="N894" s="3"/>
      <c r="O894" s="3"/>
      <c r="P894" s="3"/>
      <c r="Q894" s="3"/>
      <c r="R894" s="3"/>
      <c r="S894" s="3"/>
      <c r="T894" s="3"/>
      <c r="U894" s="3"/>
      <c r="V894" s="3"/>
      <c r="W894" s="3"/>
      <c r="X894" s="3"/>
      <c r="Y894" s="3"/>
      <c r="Z894" s="3"/>
    </row>
    <row r="895" ht="12.75" customHeight="1">
      <c r="A895" s="3"/>
      <c r="B895" s="166"/>
      <c r="C895" s="109"/>
      <c r="D895" s="109"/>
      <c r="E895" s="131"/>
      <c r="F895" s="3"/>
      <c r="G895" s="3"/>
      <c r="H895" s="109"/>
      <c r="I895" s="3"/>
      <c r="J895" s="109"/>
      <c r="K895" s="110"/>
      <c r="L895" s="3"/>
      <c r="M895" s="3"/>
      <c r="N895" s="3"/>
      <c r="O895" s="3"/>
      <c r="P895" s="3"/>
      <c r="Q895" s="3"/>
      <c r="R895" s="3"/>
      <c r="S895" s="3"/>
      <c r="T895" s="3"/>
      <c r="U895" s="3"/>
      <c r="V895" s="3"/>
      <c r="W895" s="3"/>
      <c r="X895" s="3"/>
      <c r="Y895" s="3"/>
      <c r="Z895" s="3"/>
    </row>
    <row r="896" ht="12.75" customHeight="1">
      <c r="A896" s="3"/>
      <c r="B896" s="166"/>
      <c r="C896" s="109"/>
      <c r="D896" s="109"/>
      <c r="E896" s="131"/>
      <c r="F896" s="3"/>
      <c r="G896" s="3"/>
      <c r="H896" s="109"/>
      <c r="I896" s="3"/>
      <c r="J896" s="109"/>
      <c r="K896" s="110"/>
      <c r="L896" s="3"/>
      <c r="M896" s="3"/>
      <c r="N896" s="3"/>
      <c r="O896" s="3"/>
      <c r="P896" s="3"/>
      <c r="Q896" s="3"/>
      <c r="R896" s="3"/>
      <c r="S896" s="3"/>
      <c r="T896" s="3"/>
      <c r="U896" s="3"/>
      <c r="V896" s="3"/>
      <c r="W896" s="3"/>
      <c r="X896" s="3"/>
      <c r="Y896" s="3"/>
      <c r="Z896" s="3"/>
    </row>
    <row r="897" ht="12.75" customHeight="1">
      <c r="A897" s="3"/>
      <c r="B897" s="166"/>
      <c r="C897" s="109"/>
      <c r="D897" s="109"/>
      <c r="E897" s="131"/>
      <c r="F897" s="3"/>
      <c r="G897" s="3"/>
      <c r="H897" s="109"/>
      <c r="I897" s="3"/>
      <c r="J897" s="109"/>
      <c r="K897" s="110"/>
      <c r="L897" s="3"/>
      <c r="M897" s="3"/>
      <c r="N897" s="3"/>
      <c r="O897" s="3"/>
      <c r="P897" s="3"/>
      <c r="Q897" s="3"/>
      <c r="R897" s="3"/>
      <c r="S897" s="3"/>
      <c r="T897" s="3"/>
      <c r="U897" s="3"/>
      <c r="V897" s="3"/>
      <c r="W897" s="3"/>
      <c r="X897" s="3"/>
      <c r="Y897" s="3"/>
      <c r="Z897" s="3"/>
    </row>
    <row r="898" ht="12.75" customHeight="1">
      <c r="A898" s="3"/>
      <c r="B898" s="166"/>
      <c r="C898" s="109"/>
      <c r="D898" s="109"/>
      <c r="E898" s="131"/>
      <c r="F898" s="3"/>
      <c r="G898" s="3"/>
      <c r="H898" s="109"/>
      <c r="I898" s="3"/>
      <c r="J898" s="109"/>
      <c r="K898" s="110"/>
      <c r="L898" s="3"/>
      <c r="M898" s="3"/>
      <c r="N898" s="3"/>
      <c r="O898" s="3"/>
      <c r="P898" s="3"/>
      <c r="Q898" s="3"/>
      <c r="R898" s="3"/>
      <c r="S898" s="3"/>
      <c r="T898" s="3"/>
      <c r="U898" s="3"/>
      <c r="V898" s="3"/>
      <c r="W898" s="3"/>
      <c r="X898" s="3"/>
      <c r="Y898" s="3"/>
      <c r="Z898" s="3"/>
    </row>
    <row r="899" ht="12.75" customHeight="1">
      <c r="A899" s="3"/>
      <c r="B899" s="166"/>
      <c r="C899" s="109"/>
      <c r="D899" s="109"/>
      <c r="E899" s="131"/>
      <c r="F899" s="3"/>
      <c r="G899" s="3"/>
      <c r="H899" s="109"/>
      <c r="I899" s="3"/>
      <c r="J899" s="109"/>
      <c r="K899" s="110"/>
      <c r="L899" s="3"/>
      <c r="M899" s="3"/>
      <c r="N899" s="3"/>
      <c r="O899" s="3"/>
      <c r="P899" s="3"/>
      <c r="Q899" s="3"/>
      <c r="R899" s="3"/>
      <c r="S899" s="3"/>
      <c r="T899" s="3"/>
      <c r="U899" s="3"/>
      <c r="V899" s="3"/>
      <c r="W899" s="3"/>
      <c r="X899" s="3"/>
      <c r="Y899" s="3"/>
      <c r="Z899" s="3"/>
    </row>
    <row r="900" ht="12.75" customHeight="1">
      <c r="A900" s="3"/>
      <c r="B900" s="166"/>
      <c r="C900" s="109"/>
      <c r="D900" s="109"/>
      <c r="E900" s="131"/>
      <c r="F900" s="3"/>
      <c r="G900" s="3"/>
      <c r="H900" s="109"/>
      <c r="I900" s="3"/>
      <c r="J900" s="109"/>
      <c r="K900" s="110"/>
      <c r="L900" s="3"/>
      <c r="M900" s="3"/>
      <c r="N900" s="3"/>
      <c r="O900" s="3"/>
      <c r="P900" s="3"/>
      <c r="Q900" s="3"/>
      <c r="R900" s="3"/>
      <c r="S900" s="3"/>
      <c r="T900" s="3"/>
      <c r="U900" s="3"/>
      <c r="V900" s="3"/>
      <c r="W900" s="3"/>
      <c r="X900" s="3"/>
      <c r="Y900" s="3"/>
      <c r="Z900" s="3"/>
    </row>
    <row r="901" ht="12.75" customHeight="1">
      <c r="A901" s="3"/>
      <c r="B901" s="166"/>
      <c r="C901" s="109"/>
      <c r="D901" s="109"/>
      <c r="E901" s="131"/>
      <c r="F901" s="3"/>
      <c r="G901" s="3"/>
      <c r="H901" s="109"/>
      <c r="I901" s="3"/>
      <c r="J901" s="109"/>
      <c r="K901" s="110"/>
      <c r="L901" s="3"/>
      <c r="M901" s="3"/>
      <c r="N901" s="3"/>
      <c r="O901" s="3"/>
      <c r="P901" s="3"/>
      <c r="Q901" s="3"/>
      <c r="R901" s="3"/>
      <c r="S901" s="3"/>
      <c r="T901" s="3"/>
      <c r="U901" s="3"/>
      <c r="V901" s="3"/>
      <c r="W901" s="3"/>
      <c r="X901" s="3"/>
      <c r="Y901" s="3"/>
      <c r="Z901" s="3"/>
    </row>
    <row r="902" ht="12.75" customHeight="1">
      <c r="A902" s="3"/>
      <c r="B902" s="166"/>
      <c r="C902" s="109"/>
      <c r="D902" s="109"/>
      <c r="E902" s="131"/>
      <c r="F902" s="3"/>
      <c r="G902" s="3"/>
      <c r="H902" s="109"/>
      <c r="I902" s="3"/>
      <c r="J902" s="109"/>
      <c r="K902" s="110"/>
      <c r="L902" s="3"/>
      <c r="M902" s="3"/>
      <c r="N902" s="3"/>
      <c r="O902" s="3"/>
      <c r="P902" s="3"/>
      <c r="Q902" s="3"/>
      <c r="R902" s="3"/>
      <c r="S902" s="3"/>
      <c r="T902" s="3"/>
      <c r="U902" s="3"/>
      <c r="V902" s="3"/>
      <c r="W902" s="3"/>
      <c r="X902" s="3"/>
      <c r="Y902" s="3"/>
      <c r="Z902" s="3"/>
    </row>
    <row r="903" ht="12.75" customHeight="1">
      <c r="A903" s="3"/>
      <c r="B903" s="166"/>
      <c r="C903" s="109"/>
      <c r="D903" s="109"/>
      <c r="E903" s="131"/>
      <c r="F903" s="3"/>
      <c r="G903" s="3"/>
      <c r="H903" s="109"/>
      <c r="I903" s="3"/>
      <c r="J903" s="109"/>
      <c r="K903" s="110"/>
      <c r="L903" s="3"/>
      <c r="M903" s="3"/>
      <c r="N903" s="3"/>
      <c r="O903" s="3"/>
      <c r="P903" s="3"/>
      <c r="Q903" s="3"/>
      <c r="R903" s="3"/>
      <c r="S903" s="3"/>
      <c r="T903" s="3"/>
      <c r="U903" s="3"/>
      <c r="V903" s="3"/>
      <c r="W903" s="3"/>
      <c r="X903" s="3"/>
      <c r="Y903" s="3"/>
      <c r="Z903" s="3"/>
    </row>
    <row r="904" ht="12.75" customHeight="1">
      <c r="A904" s="3"/>
      <c r="B904" s="166"/>
      <c r="C904" s="109"/>
      <c r="D904" s="109"/>
      <c r="E904" s="131"/>
      <c r="F904" s="3"/>
      <c r="G904" s="3"/>
      <c r="H904" s="109"/>
      <c r="I904" s="3"/>
      <c r="J904" s="109"/>
      <c r="K904" s="110"/>
      <c r="L904" s="3"/>
      <c r="M904" s="3"/>
      <c r="N904" s="3"/>
      <c r="O904" s="3"/>
      <c r="P904" s="3"/>
      <c r="Q904" s="3"/>
      <c r="R904" s="3"/>
      <c r="S904" s="3"/>
      <c r="T904" s="3"/>
      <c r="U904" s="3"/>
      <c r="V904" s="3"/>
      <c r="W904" s="3"/>
      <c r="X904" s="3"/>
      <c r="Y904" s="3"/>
      <c r="Z904" s="3"/>
    </row>
    <row r="905" ht="12.75" customHeight="1">
      <c r="A905" s="3"/>
      <c r="B905" s="166"/>
      <c r="C905" s="109"/>
      <c r="D905" s="109"/>
      <c r="E905" s="131"/>
      <c r="F905" s="3"/>
      <c r="G905" s="3"/>
      <c r="H905" s="109"/>
      <c r="I905" s="3"/>
      <c r="J905" s="109"/>
      <c r="K905" s="110"/>
      <c r="L905" s="3"/>
      <c r="M905" s="3"/>
      <c r="N905" s="3"/>
      <c r="O905" s="3"/>
      <c r="P905" s="3"/>
      <c r="Q905" s="3"/>
      <c r="R905" s="3"/>
      <c r="S905" s="3"/>
      <c r="T905" s="3"/>
      <c r="U905" s="3"/>
      <c r="V905" s="3"/>
      <c r="W905" s="3"/>
      <c r="X905" s="3"/>
      <c r="Y905" s="3"/>
      <c r="Z905" s="3"/>
    </row>
    <row r="906" ht="12.75" customHeight="1">
      <c r="A906" s="3"/>
      <c r="B906" s="166"/>
      <c r="C906" s="109"/>
      <c r="D906" s="109"/>
      <c r="E906" s="131"/>
      <c r="F906" s="3"/>
      <c r="G906" s="3"/>
      <c r="H906" s="109"/>
      <c r="I906" s="3"/>
      <c r="J906" s="109"/>
      <c r="K906" s="110"/>
      <c r="L906" s="3"/>
      <c r="M906" s="3"/>
      <c r="N906" s="3"/>
      <c r="O906" s="3"/>
      <c r="P906" s="3"/>
      <c r="Q906" s="3"/>
      <c r="R906" s="3"/>
      <c r="S906" s="3"/>
      <c r="T906" s="3"/>
      <c r="U906" s="3"/>
      <c r="V906" s="3"/>
      <c r="W906" s="3"/>
      <c r="X906" s="3"/>
      <c r="Y906" s="3"/>
      <c r="Z906" s="3"/>
    </row>
    <row r="907" ht="12.75" customHeight="1">
      <c r="A907" s="3"/>
      <c r="B907" s="166"/>
      <c r="C907" s="109"/>
      <c r="D907" s="109"/>
      <c r="E907" s="131"/>
      <c r="F907" s="3"/>
      <c r="G907" s="3"/>
      <c r="H907" s="109"/>
      <c r="I907" s="3"/>
      <c r="J907" s="109"/>
      <c r="K907" s="110"/>
      <c r="L907" s="3"/>
      <c r="M907" s="3"/>
      <c r="N907" s="3"/>
      <c r="O907" s="3"/>
      <c r="P907" s="3"/>
      <c r="Q907" s="3"/>
      <c r="R907" s="3"/>
      <c r="S907" s="3"/>
      <c r="T907" s="3"/>
      <c r="U907" s="3"/>
      <c r="V907" s="3"/>
      <c r="W907" s="3"/>
      <c r="X907" s="3"/>
      <c r="Y907" s="3"/>
      <c r="Z907" s="3"/>
    </row>
    <row r="908" ht="12.75" customHeight="1">
      <c r="A908" s="3"/>
      <c r="B908" s="166"/>
      <c r="C908" s="109"/>
      <c r="D908" s="109"/>
      <c r="E908" s="131"/>
      <c r="F908" s="3"/>
      <c r="G908" s="3"/>
      <c r="H908" s="109"/>
      <c r="I908" s="3"/>
      <c r="J908" s="109"/>
      <c r="K908" s="110"/>
      <c r="L908" s="3"/>
      <c r="M908" s="3"/>
      <c r="N908" s="3"/>
      <c r="O908" s="3"/>
      <c r="P908" s="3"/>
      <c r="Q908" s="3"/>
      <c r="R908" s="3"/>
      <c r="S908" s="3"/>
      <c r="T908" s="3"/>
      <c r="U908" s="3"/>
      <c r="V908" s="3"/>
      <c r="W908" s="3"/>
      <c r="X908" s="3"/>
      <c r="Y908" s="3"/>
      <c r="Z908" s="3"/>
    </row>
    <row r="909" ht="12.75" customHeight="1">
      <c r="A909" s="3"/>
      <c r="B909" s="166"/>
      <c r="C909" s="109"/>
      <c r="D909" s="109"/>
      <c r="E909" s="131"/>
      <c r="F909" s="3"/>
      <c r="G909" s="3"/>
      <c r="H909" s="109"/>
      <c r="I909" s="3"/>
      <c r="J909" s="109"/>
      <c r="K909" s="110"/>
      <c r="L909" s="3"/>
      <c r="M909" s="3"/>
      <c r="N909" s="3"/>
      <c r="O909" s="3"/>
      <c r="P909" s="3"/>
      <c r="Q909" s="3"/>
      <c r="R909" s="3"/>
      <c r="S909" s="3"/>
      <c r="T909" s="3"/>
      <c r="U909" s="3"/>
      <c r="V909" s="3"/>
      <c r="W909" s="3"/>
      <c r="X909" s="3"/>
      <c r="Y909" s="3"/>
      <c r="Z909" s="3"/>
    </row>
    <row r="910" ht="12.75" customHeight="1">
      <c r="A910" s="3"/>
      <c r="B910" s="166"/>
      <c r="C910" s="109"/>
      <c r="D910" s="109"/>
      <c r="E910" s="131"/>
      <c r="F910" s="3"/>
      <c r="G910" s="3"/>
      <c r="H910" s="109"/>
      <c r="I910" s="3"/>
      <c r="J910" s="109"/>
      <c r="K910" s="110"/>
      <c r="L910" s="3"/>
      <c r="M910" s="3"/>
      <c r="N910" s="3"/>
      <c r="O910" s="3"/>
      <c r="P910" s="3"/>
      <c r="Q910" s="3"/>
      <c r="R910" s="3"/>
      <c r="S910" s="3"/>
      <c r="T910" s="3"/>
      <c r="U910" s="3"/>
      <c r="V910" s="3"/>
      <c r="W910" s="3"/>
      <c r="X910" s="3"/>
      <c r="Y910" s="3"/>
      <c r="Z910" s="3"/>
    </row>
    <row r="911" ht="12.75" customHeight="1">
      <c r="A911" s="3"/>
      <c r="B911" s="166"/>
      <c r="C911" s="109"/>
      <c r="D911" s="109"/>
      <c r="E911" s="131"/>
      <c r="F911" s="3"/>
      <c r="G911" s="3"/>
      <c r="H911" s="109"/>
      <c r="I911" s="3"/>
      <c r="J911" s="109"/>
      <c r="K911" s="110"/>
      <c r="L911" s="3"/>
      <c r="M911" s="3"/>
      <c r="N911" s="3"/>
      <c r="O911" s="3"/>
      <c r="P911" s="3"/>
      <c r="Q911" s="3"/>
      <c r="R911" s="3"/>
      <c r="S911" s="3"/>
      <c r="T911" s="3"/>
      <c r="U911" s="3"/>
      <c r="V911" s="3"/>
      <c r="W911" s="3"/>
      <c r="X911" s="3"/>
      <c r="Y911" s="3"/>
      <c r="Z911" s="3"/>
    </row>
    <row r="912" ht="12.75" customHeight="1">
      <c r="A912" s="3"/>
      <c r="B912" s="166"/>
      <c r="C912" s="109"/>
      <c r="D912" s="109"/>
      <c r="E912" s="131"/>
      <c r="F912" s="3"/>
      <c r="G912" s="3"/>
      <c r="H912" s="109"/>
      <c r="I912" s="3"/>
      <c r="J912" s="109"/>
      <c r="K912" s="110"/>
      <c r="L912" s="3"/>
      <c r="M912" s="3"/>
      <c r="N912" s="3"/>
      <c r="O912" s="3"/>
      <c r="P912" s="3"/>
      <c r="Q912" s="3"/>
      <c r="R912" s="3"/>
      <c r="S912" s="3"/>
      <c r="T912" s="3"/>
      <c r="U912" s="3"/>
      <c r="V912" s="3"/>
      <c r="W912" s="3"/>
      <c r="X912" s="3"/>
      <c r="Y912" s="3"/>
      <c r="Z912" s="3"/>
    </row>
    <row r="913" ht="12.75" customHeight="1">
      <c r="A913" s="3"/>
      <c r="B913" s="166"/>
      <c r="C913" s="109"/>
      <c r="D913" s="109"/>
      <c r="E913" s="131"/>
      <c r="F913" s="3"/>
      <c r="G913" s="3"/>
      <c r="H913" s="109"/>
      <c r="I913" s="3"/>
      <c r="J913" s="109"/>
      <c r="K913" s="110"/>
      <c r="L913" s="3"/>
      <c r="M913" s="3"/>
      <c r="N913" s="3"/>
      <c r="O913" s="3"/>
      <c r="P913" s="3"/>
      <c r="Q913" s="3"/>
      <c r="R913" s="3"/>
      <c r="S913" s="3"/>
      <c r="T913" s="3"/>
      <c r="U913" s="3"/>
      <c r="V913" s="3"/>
      <c r="W913" s="3"/>
      <c r="X913" s="3"/>
      <c r="Y913" s="3"/>
      <c r="Z913" s="3"/>
    </row>
    <row r="914" ht="12.75" customHeight="1">
      <c r="A914" s="3"/>
      <c r="B914" s="166"/>
      <c r="C914" s="109"/>
      <c r="D914" s="109"/>
      <c r="E914" s="131"/>
      <c r="F914" s="3"/>
      <c r="G914" s="3"/>
      <c r="H914" s="109"/>
      <c r="I914" s="3"/>
      <c r="J914" s="109"/>
      <c r="K914" s="110"/>
      <c r="L914" s="3"/>
      <c r="M914" s="3"/>
      <c r="N914" s="3"/>
      <c r="O914" s="3"/>
      <c r="P914" s="3"/>
      <c r="Q914" s="3"/>
      <c r="R914" s="3"/>
      <c r="S914" s="3"/>
      <c r="T914" s="3"/>
      <c r="U914" s="3"/>
      <c r="V914" s="3"/>
      <c r="W914" s="3"/>
      <c r="X914" s="3"/>
      <c r="Y914" s="3"/>
      <c r="Z914" s="3"/>
    </row>
    <row r="915" ht="12.75" customHeight="1">
      <c r="A915" s="3"/>
      <c r="B915" s="166"/>
      <c r="C915" s="109"/>
      <c r="D915" s="109"/>
      <c r="E915" s="131"/>
      <c r="F915" s="3"/>
      <c r="G915" s="3"/>
      <c r="H915" s="109"/>
      <c r="I915" s="3"/>
      <c r="J915" s="109"/>
      <c r="K915" s="110"/>
      <c r="L915" s="3"/>
      <c r="M915" s="3"/>
      <c r="N915" s="3"/>
      <c r="O915" s="3"/>
      <c r="P915" s="3"/>
      <c r="Q915" s="3"/>
      <c r="R915" s="3"/>
      <c r="S915" s="3"/>
      <c r="T915" s="3"/>
      <c r="U915" s="3"/>
      <c r="V915" s="3"/>
      <c r="W915" s="3"/>
      <c r="X915" s="3"/>
      <c r="Y915" s="3"/>
      <c r="Z915" s="3"/>
    </row>
    <row r="916" ht="12.75" customHeight="1">
      <c r="A916" s="3"/>
      <c r="B916" s="166"/>
      <c r="C916" s="109"/>
      <c r="D916" s="109"/>
      <c r="E916" s="131"/>
      <c r="F916" s="3"/>
      <c r="G916" s="3"/>
      <c r="H916" s="109"/>
      <c r="I916" s="3"/>
      <c r="J916" s="109"/>
      <c r="K916" s="110"/>
      <c r="L916" s="3"/>
      <c r="M916" s="3"/>
      <c r="N916" s="3"/>
      <c r="O916" s="3"/>
      <c r="P916" s="3"/>
      <c r="Q916" s="3"/>
      <c r="R916" s="3"/>
      <c r="S916" s="3"/>
      <c r="T916" s="3"/>
      <c r="U916" s="3"/>
      <c r="V916" s="3"/>
      <c r="W916" s="3"/>
      <c r="X916" s="3"/>
      <c r="Y916" s="3"/>
      <c r="Z916" s="3"/>
    </row>
    <row r="917" ht="12.75" customHeight="1">
      <c r="A917" s="3"/>
      <c r="B917" s="166"/>
      <c r="C917" s="109"/>
      <c r="D917" s="109"/>
      <c r="E917" s="131"/>
      <c r="F917" s="3"/>
      <c r="G917" s="3"/>
      <c r="H917" s="109"/>
      <c r="I917" s="3"/>
      <c r="J917" s="109"/>
      <c r="K917" s="110"/>
      <c r="L917" s="3"/>
      <c r="M917" s="3"/>
      <c r="N917" s="3"/>
      <c r="O917" s="3"/>
      <c r="P917" s="3"/>
      <c r="Q917" s="3"/>
      <c r="R917" s="3"/>
      <c r="S917" s="3"/>
      <c r="T917" s="3"/>
      <c r="U917" s="3"/>
      <c r="V917" s="3"/>
      <c r="W917" s="3"/>
      <c r="X917" s="3"/>
      <c r="Y917" s="3"/>
      <c r="Z917" s="3"/>
    </row>
    <row r="918" ht="12.75" customHeight="1">
      <c r="A918" s="3"/>
      <c r="B918" s="166"/>
      <c r="C918" s="109"/>
      <c r="D918" s="109"/>
      <c r="E918" s="131"/>
      <c r="F918" s="3"/>
      <c r="G918" s="3"/>
      <c r="H918" s="109"/>
      <c r="I918" s="3"/>
      <c r="J918" s="109"/>
      <c r="K918" s="110"/>
      <c r="L918" s="3"/>
      <c r="M918" s="3"/>
      <c r="N918" s="3"/>
      <c r="O918" s="3"/>
      <c r="P918" s="3"/>
      <c r="Q918" s="3"/>
      <c r="R918" s="3"/>
      <c r="S918" s="3"/>
      <c r="T918" s="3"/>
      <c r="U918" s="3"/>
      <c r="V918" s="3"/>
      <c r="W918" s="3"/>
      <c r="X918" s="3"/>
      <c r="Y918" s="3"/>
      <c r="Z918" s="3"/>
    </row>
    <row r="919" ht="12.75" customHeight="1">
      <c r="A919" s="3"/>
      <c r="B919" s="166"/>
      <c r="C919" s="109"/>
      <c r="D919" s="109"/>
      <c r="E919" s="131"/>
      <c r="F919" s="3"/>
      <c r="G919" s="3"/>
      <c r="H919" s="109"/>
      <c r="I919" s="3"/>
      <c r="J919" s="109"/>
      <c r="K919" s="110"/>
      <c r="L919" s="3"/>
      <c r="M919" s="3"/>
      <c r="N919" s="3"/>
      <c r="O919" s="3"/>
      <c r="P919" s="3"/>
      <c r="Q919" s="3"/>
      <c r="R919" s="3"/>
      <c r="S919" s="3"/>
      <c r="T919" s="3"/>
      <c r="U919" s="3"/>
      <c r="V919" s="3"/>
      <c r="W919" s="3"/>
      <c r="X919" s="3"/>
      <c r="Y919" s="3"/>
      <c r="Z919" s="3"/>
    </row>
    <row r="920" ht="12.75" customHeight="1">
      <c r="A920" s="3"/>
      <c r="B920" s="166"/>
      <c r="C920" s="109"/>
      <c r="D920" s="109"/>
      <c r="E920" s="131"/>
      <c r="F920" s="3"/>
      <c r="G920" s="3"/>
      <c r="H920" s="109"/>
      <c r="I920" s="3"/>
      <c r="J920" s="109"/>
      <c r="K920" s="110"/>
      <c r="L920" s="3"/>
      <c r="M920" s="3"/>
      <c r="N920" s="3"/>
      <c r="O920" s="3"/>
      <c r="P920" s="3"/>
      <c r="Q920" s="3"/>
      <c r="R920" s="3"/>
      <c r="S920" s="3"/>
      <c r="T920" s="3"/>
      <c r="U920" s="3"/>
      <c r="V920" s="3"/>
      <c r="W920" s="3"/>
      <c r="X920" s="3"/>
      <c r="Y920" s="3"/>
      <c r="Z920" s="3"/>
    </row>
    <row r="921" ht="12.75" customHeight="1">
      <c r="A921" s="3"/>
      <c r="B921" s="166"/>
      <c r="C921" s="109"/>
      <c r="D921" s="109"/>
      <c r="E921" s="131"/>
      <c r="F921" s="3"/>
      <c r="G921" s="3"/>
      <c r="H921" s="109"/>
      <c r="I921" s="3"/>
      <c r="J921" s="109"/>
      <c r="K921" s="110"/>
      <c r="L921" s="3"/>
      <c r="M921" s="3"/>
      <c r="N921" s="3"/>
      <c r="O921" s="3"/>
      <c r="P921" s="3"/>
      <c r="Q921" s="3"/>
      <c r="R921" s="3"/>
      <c r="S921" s="3"/>
      <c r="T921" s="3"/>
      <c r="U921" s="3"/>
      <c r="V921" s="3"/>
      <c r="W921" s="3"/>
      <c r="X921" s="3"/>
      <c r="Y921" s="3"/>
      <c r="Z921" s="3"/>
    </row>
    <row r="922" ht="12.75" customHeight="1">
      <c r="A922" s="3"/>
      <c r="B922" s="166"/>
      <c r="C922" s="109"/>
      <c r="D922" s="109"/>
      <c r="E922" s="131"/>
      <c r="F922" s="3"/>
      <c r="G922" s="3"/>
      <c r="H922" s="109"/>
      <c r="I922" s="3"/>
      <c r="J922" s="109"/>
      <c r="K922" s="110"/>
      <c r="L922" s="3"/>
      <c r="M922" s="3"/>
      <c r="N922" s="3"/>
      <c r="O922" s="3"/>
      <c r="P922" s="3"/>
      <c r="Q922" s="3"/>
      <c r="R922" s="3"/>
      <c r="S922" s="3"/>
      <c r="T922" s="3"/>
      <c r="U922" s="3"/>
      <c r="V922" s="3"/>
      <c r="W922" s="3"/>
      <c r="X922" s="3"/>
      <c r="Y922" s="3"/>
      <c r="Z922" s="3"/>
    </row>
    <row r="923" ht="12.75" customHeight="1">
      <c r="A923" s="3"/>
      <c r="B923" s="166"/>
      <c r="C923" s="109"/>
      <c r="D923" s="109"/>
      <c r="E923" s="131"/>
      <c r="F923" s="3"/>
      <c r="G923" s="3"/>
      <c r="H923" s="109"/>
      <c r="I923" s="3"/>
      <c r="J923" s="109"/>
      <c r="K923" s="110"/>
      <c r="L923" s="3"/>
      <c r="M923" s="3"/>
      <c r="N923" s="3"/>
      <c r="O923" s="3"/>
      <c r="P923" s="3"/>
      <c r="Q923" s="3"/>
      <c r="R923" s="3"/>
      <c r="S923" s="3"/>
      <c r="T923" s="3"/>
      <c r="U923" s="3"/>
      <c r="V923" s="3"/>
      <c r="W923" s="3"/>
      <c r="X923" s="3"/>
      <c r="Y923" s="3"/>
      <c r="Z923" s="3"/>
    </row>
    <row r="924" ht="12.75" customHeight="1">
      <c r="A924" s="3"/>
      <c r="B924" s="166"/>
      <c r="C924" s="109"/>
      <c r="D924" s="109"/>
      <c r="E924" s="131"/>
      <c r="F924" s="3"/>
      <c r="G924" s="3"/>
      <c r="H924" s="109"/>
      <c r="I924" s="3"/>
      <c r="J924" s="109"/>
      <c r="K924" s="110"/>
      <c r="L924" s="3"/>
      <c r="M924" s="3"/>
      <c r="N924" s="3"/>
      <c r="O924" s="3"/>
      <c r="P924" s="3"/>
      <c r="Q924" s="3"/>
      <c r="R924" s="3"/>
      <c r="S924" s="3"/>
      <c r="T924" s="3"/>
      <c r="U924" s="3"/>
      <c r="V924" s="3"/>
      <c r="W924" s="3"/>
      <c r="X924" s="3"/>
      <c r="Y924" s="3"/>
      <c r="Z924" s="3"/>
    </row>
    <row r="925" ht="12.75" customHeight="1">
      <c r="A925" s="3"/>
      <c r="B925" s="166"/>
      <c r="C925" s="109"/>
      <c r="D925" s="109"/>
      <c r="E925" s="131"/>
      <c r="F925" s="3"/>
      <c r="G925" s="3"/>
      <c r="H925" s="109"/>
      <c r="I925" s="3"/>
      <c r="J925" s="109"/>
      <c r="K925" s="110"/>
      <c r="L925" s="3"/>
      <c r="M925" s="3"/>
      <c r="N925" s="3"/>
      <c r="O925" s="3"/>
      <c r="P925" s="3"/>
      <c r="Q925" s="3"/>
      <c r="R925" s="3"/>
      <c r="S925" s="3"/>
      <c r="T925" s="3"/>
      <c r="U925" s="3"/>
      <c r="V925" s="3"/>
      <c r="W925" s="3"/>
      <c r="X925" s="3"/>
      <c r="Y925" s="3"/>
      <c r="Z925" s="3"/>
    </row>
    <row r="926" ht="12.75" customHeight="1">
      <c r="A926" s="3"/>
      <c r="B926" s="166"/>
      <c r="C926" s="109"/>
      <c r="D926" s="109"/>
      <c r="E926" s="131"/>
      <c r="F926" s="3"/>
      <c r="G926" s="3"/>
      <c r="H926" s="109"/>
      <c r="I926" s="3"/>
      <c r="J926" s="109"/>
      <c r="K926" s="110"/>
      <c r="L926" s="3"/>
      <c r="M926" s="3"/>
      <c r="N926" s="3"/>
      <c r="O926" s="3"/>
      <c r="P926" s="3"/>
      <c r="Q926" s="3"/>
      <c r="R926" s="3"/>
      <c r="S926" s="3"/>
      <c r="T926" s="3"/>
      <c r="U926" s="3"/>
      <c r="V926" s="3"/>
      <c r="W926" s="3"/>
      <c r="X926" s="3"/>
      <c r="Y926" s="3"/>
      <c r="Z926" s="3"/>
    </row>
    <row r="927" ht="12.75" customHeight="1">
      <c r="A927" s="3"/>
      <c r="B927" s="166"/>
      <c r="C927" s="109"/>
      <c r="D927" s="109"/>
      <c r="E927" s="131"/>
      <c r="F927" s="3"/>
      <c r="G927" s="3"/>
      <c r="H927" s="109"/>
      <c r="I927" s="3"/>
      <c r="J927" s="109"/>
      <c r="K927" s="110"/>
      <c r="L927" s="3"/>
      <c r="M927" s="3"/>
      <c r="N927" s="3"/>
      <c r="O927" s="3"/>
      <c r="P927" s="3"/>
      <c r="Q927" s="3"/>
      <c r="R927" s="3"/>
      <c r="S927" s="3"/>
      <c r="T927" s="3"/>
      <c r="U927" s="3"/>
      <c r="V927" s="3"/>
      <c r="W927" s="3"/>
      <c r="X927" s="3"/>
      <c r="Y927" s="3"/>
      <c r="Z927" s="3"/>
    </row>
    <row r="928" ht="12.75" customHeight="1">
      <c r="A928" s="3"/>
      <c r="B928" s="166"/>
      <c r="C928" s="109"/>
      <c r="D928" s="109"/>
      <c r="E928" s="131"/>
      <c r="F928" s="3"/>
      <c r="G928" s="3"/>
      <c r="H928" s="109"/>
      <c r="I928" s="3"/>
      <c r="J928" s="109"/>
      <c r="K928" s="110"/>
      <c r="L928" s="3"/>
      <c r="M928" s="3"/>
      <c r="N928" s="3"/>
      <c r="O928" s="3"/>
      <c r="P928" s="3"/>
      <c r="Q928" s="3"/>
      <c r="R928" s="3"/>
      <c r="S928" s="3"/>
      <c r="T928" s="3"/>
      <c r="U928" s="3"/>
      <c r="V928" s="3"/>
      <c r="W928" s="3"/>
      <c r="X928" s="3"/>
      <c r="Y928" s="3"/>
      <c r="Z928" s="3"/>
    </row>
    <row r="929" ht="12.75" customHeight="1">
      <c r="A929" s="3"/>
      <c r="B929" s="166"/>
      <c r="C929" s="109"/>
      <c r="D929" s="109"/>
      <c r="E929" s="131"/>
      <c r="F929" s="3"/>
      <c r="G929" s="3"/>
      <c r="H929" s="109"/>
      <c r="I929" s="3"/>
      <c r="J929" s="109"/>
      <c r="K929" s="110"/>
      <c r="L929" s="3"/>
      <c r="M929" s="3"/>
      <c r="N929" s="3"/>
      <c r="O929" s="3"/>
      <c r="P929" s="3"/>
      <c r="Q929" s="3"/>
      <c r="R929" s="3"/>
      <c r="S929" s="3"/>
      <c r="T929" s="3"/>
      <c r="U929" s="3"/>
      <c r="V929" s="3"/>
      <c r="W929" s="3"/>
      <c r="X929" s="3"/>
      <c r="Y929" s="3"/>
      <c r="Z929" s="3"/>
    </row>
    <row r="930" ht="12.75" customHeight="1">
      <c r="A930" s="3"/>
      <c r="B930" s="166"/>
      <c r="C930" s="109"/>
      <c r="D930" s="109"/>
      <c r="E930" s="131"/>
      <c r="F930" s="3"/>
      <c r="G930" s="3"/>
      <c r="H930" s="109"/>
      <c r="I930" s="3"/>
      <c r="J930" s="109"/>
      <c r="K930" s="110"/>
      <c r="L930" s="3"/>
      <c r="M930" s="3"/>
      <c r="N930" s="3"/>
      <c r="O930" s="3"/>
      <c r="P930" s="3"/>
      <c r="Q930" s="3"/>
      <c r="R930" s="3"/>
      <c r="S930" s="3"/>
      <c r="T930" s="3"/>
      <c r="U930" s="3"/>
      <c r="V930" s="3"/>
      <c r="W930" s="3"/>
      <c r="X930" s="3"/>
      <c r="Y930" s="3"/>
      <c r="Z930" s="3"/>
    </row>
    <row r="931" ht="12.75" customHeight="1">
      <c r="A931" s="3"/>
      <c r="B931" s="166"/>
      <c r="C931" s="109"/>
      <c r="D931" s="109"/>
      <c r="E931" s="131"/>
      <c r="F931" s="3"/>
      <c r="G931" s="3"/>
      <c r="H931" s="109"/>
      <c r="I931" s="3"/>
      <c r="J931" s="109"/>
      <c r="K931" s="110"/>
      <c r="L931" s="3"/>
      <c r="M931" s="3"/>
      <c r="N931" s="3"/>
      <c r="O931" s="3"/>
      <c r="P931" s="3"/>
      <c r="Q931" s="3"/>
      <c r="R931" s="3"/>
      <c r="S931" s="3"/>
      <c r="T931" s="3"/>
      <c r="U931" s="3"/>
      <c r="V931" s="3"/>
      <c r="W931" s="3"/>
      <c r="X931" s="3"/>
      <c r="Y931" s="3"/>
      <c r="Z931" s="3"/>
    </row>
    <row r="932" ht="12.75" customHeight="1">
      <c r="A932" s="3"/>
      <c r="B932" s="166"/>
      <c r="C932" s="109"/>
      <c r="D932" s="109"/>
      <c r="E932" s="131"/>
      <c r="F932" s="3"/>
      <c r="G932" s="3"/>
      <c r="H932" s="109"/>
      <c r="I932" s="3"/>
      <c r="J932" s="109"/>
      <c r="K932" s="110"/>
      <c r="L932" s="3"/>
      <c r="M932" s="3"/>
      <c r="N932" s="3"/>
      <c r="O932" s="3"/>
      <c r="P932" s="3"/>
      <c r="Q932" s="3"/>
      <c r="R932" s="3"/>
      <c r="S932" s="3"/>
      <c r="T932" s="3"/>
      <c r="U932" s="3"/>
      <c r="V932" s="3"/>
      <c r="W932" s="3"/>
      <c r="X932" s="3"/>
      <c r="Y932" s="3"/>
      <c r="Z932" s="3"/>
    </row>
    <row r="933" ht="12.75" customHeight="1">
      <c r="A933" s="3"/>
      <c r="B933" s="166"/>
      <c r="C933" s="109"/>
      <c r="D933" s="109"/>
      <c r="E933" s="131"/>
      <c r="F933" s="3"/>
      <c r="G933" s="3"/>
      <c r="H933" s="109"/>
      <c r="I933" s="3"/>
      <c r="J933" s="109"/>
      <c r="K933" s="110"/>
      <c r="L933" s="3"/>
      <c r="M933" s="3"/>
      <c r="N933" s="3"/>
      <c r="O933" s="3"/>
      <c r="P933" s="3"/>
      <c r="Q933" s="3"/>
      <c r="R933" s="3"/>
      <c r="S933" s="3"/>
      <c r="T933" s="3"/>
      <c r="U933" s="3"/>
      <c r="V933" s="3"/>
      <c r="W933" s="3"/>
      <c r="X933" s="3"/>
      <c r="Y933" s="3"/>
      <c r="Z933" s="3"/>
    </row>
    <row r="934" ht="12.75" customHeight="1">
      <c r="A934" s="3"/>
      <c r="B934" s="166"/>
      <c r="C934" s="109"/>
      <c r="D934" s="109"/>
      <c r="E934" s="131"/>
      <c r="F934" s="3"/>
      <c r="G934" s="3"/>
      <c r="H934" s="109"/>
      <c r="I934" s="3"/>
      <c r="J934" s="109"/>
      <c r="K934" s="110"/>
      <c r="L934" s="3"/>
      <c r="M934" s="3"/>
      <c r="N934" s="3"/>
      <c r="O934" s="3"/>
      <c r="P934" s="3"/>
      <c r="Q934" s="3"/>
      <c r="R934" s="3"/>
      <c r="S934" s="3"/>
      <c r="T934" s="3"/>
      <c r="U934" s="3"/>
      <c r="V934" s="3"/>
      <c r="W934" s="3"/>
      <c r="X934" s="3"/>
      <c r="Y934" s="3"/>
      <c r="Z934" s="3"/>
    </row>
    <row r="935" ht="12.75" customHeight="1">
      <c r="A935" s="3"/>
      <c r="B935" s="166"/>
      <c r="C935" s="109"/>
      <c r="D935" s="109"/>
      <c r="E935" s="131"/>
      <c r="F935" s="3"/>
      <c r="G935" s="3"/>
      <c r="H935" s="109"/>
      <c r="I935" s="3"/>
      <c r="J935" s="109"/>
      <c r="K935" s="110"/>
      <c r="L935" s="3"/>
      <c r="M935" s="3"/>
      <c r="N935" s="3"/>
      <c r="O935" s="3"/>
      <c r="P935" s="3"/>
      <c r="Q935" s="3"/>
      <c r="R935" s="3"/>
      <c r="S935" s="3"/>
      <c r="T935" s="3"/>
      <c r="U935" s="3"/>
      <c r="V935" s="3"/>
      <c r="W935" s="3"/>
      <c r="X935" s="3"/>
      <c r="Y935" s="3"/>
      <c r="Z935" s="3"/>
    </row>
    <row r="936" ht="12.75" customHeight="1">
      <c r="A936" s="3"/>
      <c r="B936" s="166"/>
      <c r="C936" s="109"/>
      <c r="D936" s="109"/>
      <c r="E936" s="131"/>
      <c r="F936" s="3"/>
      <c r="G936" s="3"/>
      <c r="H936" s="109"/>
      <c r="I936" s="3"/>
      <c r="J936" s="109"/>
      <c r="K936" s="110"/>
      <c r="L936" s="3"/>
      <c r="M936" s="3"/>
      <c r="N936" s="3"/>
      <c r="O936" s="3"/>
      <c r="P936" s="3"/>
      <c r="Q936" s="3"/>
      <c r="R936" s="3"/>
      <c r="S936" s="3"/>
      <c r="T936" s="3"/>
      <c r="U936" s="3"/>
      <c r="V936" s="3"/>
      <c r="W936" s="3"/>
      <c r="X936" s="3"/>
      <c r="Y936" s="3"/>
      <c r="Z936" s="3"/>
    </row>
    <row r="937" ht="12.75" customHeight="1">
      <c r="A937" s="3"/>
      <c r="B937" s="166"/>
      <c r="C937" s="109"/>
      <c r="D937" s="109"/>
      <c r="E937" s="131"/>
      <c r="F937" s="3"/>
      <c r="G937" s="3"/>
      <c r="H937" s="109"/>
      <c r="I937" s="3"/>
      <c r="J937" s="109"/>
      <c r="K937" s="110"/>
      <c r="L937" s="3"/>
      <c r="M937" s="3"/>
      <c r="N937" s="3"/>
      <c r="O937" s="3"/>
      <c r="P937" s="3"/>
      <c r="Q937" s="3"/>
      <c r="R937" s="3"/>
      <c r="S937" s="3"/>
      <c r="T937" s="3"/>
      <c r="U937" s="3"/>
      <c r="V937" s="3"/>
      <c r="W937" s="3"/>
      <c r="X937" s="3"/>
      <c r="Y937" s="3"/>
      <c r="Z937" s="3"/>
    </row>
    <row r="938" ht="12.75" customHeight="1">
      <c r="A938" s="3"/>
      <c r="B938" s="166"/>
      <c r="C938" s="109"/>
      <c r="D938" s="109"/>
      <c r="E938" s="131"/>
      <c r="F938" s="3"/>
      <c r="G938" s="3"/>
      <c r="H938" s="109"/>
      <c r="I938" s="3"/>
      <c r="J938" s="109"/>
      <c r="K938" s="110"/>
      <c r="L938" s="3"/>
      <c r="M938" s="3"/>
      <c r="N938" s="3"/>
      <c r="O938" s="3"/>
      <c r="P938" s="3"/>
      <c r="Q938" s="3"/>
      <c r="R938" s="3"/>
      <c r="S938" s="3"/>
      <c r="T938" s="3"/>
      <c r="U938" s="3"/>
      <c r="V938" s="3"/>
      <c r="W938" s="3"/>
      <c r="X938" s="3"/>
      <c r="Y938" s="3"/>
      <c r="Z938" s="3"/>
    </row>
    <row r="939" ht="12.75" customHeight="1">
      <c r="A939" s="3"/>
      <c r="B939" s="166"/>
      <c r="C939" s="109"/>
      <c r="D939" s="109"/>
      <c r="E939" s="131"/>
      <c r="F939" s="3"/>
      <c r="G939" s="3"/>
      <c r="H939" s="109"/>
      <c r="I939" s="3"/>
      <c r="J939" s="109"/>
      <c r="K939" s="110"/>
      <c r="L939" s="3"/>
      <c r="M939" s="3"/>
      <c r="N939" s="3"/>
      <c r="O939" s="3"/>
      <c r="P939" s="3"/>
      <c r="Q939" s="3"/>
      <c r="R939" s="3"/>
      <c r="S939" s="3"/>
      <c r="T939" s="3"/>
      <c r="U939" s="3"/>
      <c r="V939" s="3"/>
      <c r="W939" s="3"/>
      <c r="X939" s="3"/>
      <c r="Y939" s="3"/>
      <c r="Z939" s="3"/>
    </row>
    <row r="940" ht="12.75" customHeight="1">
      <c r="A940" s="3"/>
      <c r="B940" s="166"/>
      <c r="C940" s="109"/>
      <c r="D940" s="109"/>
      <c r="E940" s="131"/>
      <c r="F940" s="3"/>
      <c r="G940" s="3"/>
      <c r="H940" s="109"/>
      <c r="I940" s="3"/>
      <c r="J940" s="109"/>
      <c r="K940" s="110"/>
      <c r="L940" s="3"/>
      <c r="M940" s="3"/>
      <c r="N940" s="3"/>
      <c r="O940" s="3"/>
      <c r="P940" s="3"/>
      <c r="Q940" s="3"/>
      <c r="R940" s="3"/>
      <c r="S940" s="3"/>
      <c r="T940" s="3"/>
      <c r="U940" s="3"/>
      <c r="V940" s="3"/>
      <c r="W940" s="3"/>
      <c r="X940" s="3"/>
      <c r="Y940" s="3"/>
      <c r="Z940" s="3"/>
    </row>
    <row r="941" ht="12.75" customHeight="1">
      <c r="A941" s="3"/>
      <c r="B941" s="166"/>
      <c r="C941" s="109"/>
      <c r="D941" s="109"/>
      <c r="E941" s="131"/>
      <c r="F941" s="3"/>
      <c r="G941" s="3"/>
      <c r="H941" s="109"/>
      <c r="I941" s="3"/>
      <c r="J941" s="109"/>
      <c r="K941" s="110"/>
      <c r="L941" s="3"/>
      <c r="M941" s="3"/>
      <c r="N941" s="3"/>
      <c r="O941" s="3"/>
      <c r="P941" s="3"/>
      <c r="Q941" s="3"/>
      <c r="R941" s="3"/>
      <c r="S941" s="3"/>
      <c r="T941" s="3"/>
      <c r="U941" s="3"/>
      <c r="V941" s="3"/>
      <c r="W941" s="3"/>
      <c r="X941" s="3"/>
      <c r="Y941" s="3"/>
      <c r="Z941" s="3"/>
    </row>
    <row r="942" ht="12.75" customHeight="1">
      <c r="A942" s="3"/>
      <c r="B942" s="166"/>
      <c r="C942" s="109"/>
      <c r="D942" s="109"/>
      <c r="E942" s="131"/>
      <c r="F942" s="3"/>
      <c r="G942" s="3"/>
      <c r="H942" s="109"/>
      <c r="I942" s="3"/>
      <c r="J942" s="109"/>
      <c r="K942" s="110"/>
      <c r="L942" s="3"/>
      <c r="M942" s="3"/>
      <c r="N942" s="3"/>
      <c r="O942" s="3"/>
      <c r="P942" s="3"/>
      <c r="Q942" s="3"/>
      <c r="R942" s="3"/>
      <c r="S942" s="3"/>
      <c r="T942" s="3"/>
      <c r="U942" s="3"/>
      <c r="V942" s="3"/>
      <c r="W942" s="3"/>
      <c r="X942" s="3"/>
      <c r="Y942" s="3"/>
      <c r="Z942" s="3"/>
    </row>
    <row r="943" ht="12.75" customHeight="1">
      <c r="A943" s="3"/>
      <c r="B943" s="166"/>
      <c r="C943" s="109"/>
      <c r="D943" s="109"/>
      <c r="E943" s="131"/>
      <c r="F943" s="3"/>
      <c r="G943" s="3"/>
      <c r="H943" s="109"/>
      <c r="I943" s="3"/>
      <c r="J943" s="109"/>
      <c r="K943" s="110"/>
      <c r="L943" s="3"/>
      <c r="M943" s="3"/>
      <c r="N943" s="3"/>
      <c r="O943" s="3"/>
      <c r="P943" s="3"/>
      <c r="Q943" s="3"/>
      <c r="R943" s="3"/>
      <c r="S943" s="3"/>
      <c r="T943" s="3"/>
      <c r="U943" s="3"/>
      <c r="V943" s="3"/>
      <c r="W943" s="3"/>
      <c r="X943" s="3"/>
      <c r="Y943" s="3"/>
      <c r="Z943" s="3"/>
    </row>
    <row r="944" ht="12.75" customHeight="1">
      <c r="A944" s="3"/>
      <c r="B944" s="166"/>
      <c r="C944" s="109"/>
      <c r="D944" s="109"/>
      <c r="E944" s="131"/>
      <c r="F944" s="3"/>
      <c r="G944" s="3"/>
      <c r="H944" s="109"/>
      <c r="I944" s="3"/>
      <c r="J944" s="109"/>
      <c r="K944" s="110"/>
      <c r="L944" s="3"/>
      <c r="M944" s="3"/>
      <c r="N944" s="3"/>
      <c r="O944" s="3"/>
      <c r="P944" s="3"/>
      <c r="Q944" s="3"/>
      <c r="R944" s="3"/>
      <c r="S944" s="3"/>
      <c r="T944" s="3"/>
      <c r="U944" s="3"/>
      <c r="V944" s="3"/>
      <c r="W944" s="3"/>
      <c r="X944" s="3"/>
      <c r="Y944" s="3"/>
      <c r="Z944" s="3"/>
    </row>
    <row r="945" ht="12.75" customHeight="1">
      <c r="A945" s="3"/>
      <c r="B945" s="166"/>
      <c r="C945" s="109"/>
      <c r="D945" s="109"/>
      <c r="E945" s="131"/>
      <c r="F945" s="3"/>
      <c r="G945" s="3"/>
      <c r="H945" s="109"/>
      <c r="I945" s="3"/>
      <c r="J945" s="109"/>
      <c r="K945" s="110"/>
      <c r="L945" s="3"/>
      <c r="M945" s="3"/>
      <c r="N945" s="3"/>
      <c r="O945" s="3"/>
      <c r="P945" s="3"/>
      <c r="Q945" s="3"/>
      <c r="R945" s="3"/>
      <c r="S945" s="3"/>
      <c r="T945" s="3"/>
      <c r="U945" s="3"/>
      <c r="V945" s="3"/>
      <c r="W945" s="3"/>
      <c r="X945" s="3"/>
      <c r="Y945" s="3"/>
      <c r="Z945" s="3"/>
    </row>
    <row r="946" ht="12.75" customHeight="1">
      <c r="A946" s="3"/>
      <c r="B946" s="166"/>
      <c r="C946" s="109"/>
      <c r="D946" s="109"/>
      <c r="E946" s="131"/>
      <c r="F946" s="3"/>
      <c r="G946" s="3"/>
      <c r="H946" s="109"/>
      <c r="I946" s="3"/>
      <c r="J946" s="109"/>
      <c r="K946" s="110"/>
      <c r="L946" s="3"/>
      <c r="M946" s="3"/>
      <c r="N946" s="3"/>
      <c r="O946" s="3"/>
      <c r="P946" s="3"/>
      <c r="Q946" s="3"/>
      <c r="R946" s="3"/>
      <c r="S946" s="3"/>
      <c r="T946" s="3"/>
      <c r="U946" s="3"/>
      <c r="V946" s="3"/>
      <c r="W946" s="3"/>
      <c r="X946" s="3"/>
      <c r="Y946" s="3"/>
      <c r="Z946" s="3"/>
    </row>
    <row r="947" ht="12.75" customHeight="1">
      <c r="A947" s="3"/>
      <c r="B947" s="166"/>
      <c r="C947" s="109"/>
      <c r="D947" s="109"/>
      <c r="E947" s="131"/>
      <c r="F947" s="3"/>
      <c r="G947" s="3"/>
      <c r="H947" s="109"/>
      <c r="I947" s="3"/>
      <c r="J947" s="109"/>
      <c r="K947" s="110"/>
      <c r="L947" s="3"/>
      <c r="M947" s="3"/>
      <c r="N947" s="3"/>
      <c r="O947" s="3"/>
      <c r="P947" s="3"/>
      <c r="Q947" s="3"/>
      <c r="R947" s="3"/>
      <c r="S947" s="3"/>
      <c r="T947" s="3"/>
      <c r="U947" s="3"/>
      <c r="V947" s="3"/>
      <c r="W947" s="3"/>
      <c r="X947" s="3"/>
      <c r="Y947" s="3"/>
      <c r="Z947" s="3"/>
    </row>
    <row r="948" ht="12.75" customHeight="1">
      <c r="A948" s="3"/>
      <c r="B948" s="166"/>
      <c r="C948" s="109"/>
      <c r="D948" s="109"/>
      <c r="E948" s="131"/>
      <c r="F948" s="3"/>
      <c r="G948" s="3"/>
      <c r="H948" s="109"/>
      <c r="I948" s="3"/>
      <c r="J948" s="109"/>
      <c r="K948" s="110"/>
      <c r="L948" s="3"/>
      <c r="M948" s="3"/>
      <c r="N948" s="3"/>
      <c r="O948" s="3"/>
      <c r="P948" s="3"/>
      <c r="Q948" s="3"/>
      <c r="R948" s="3"/>
      <c r="S948" s="3"/>
      <c r="T948" s="3"/>
      <c r="U948" s="3"/>
      <c r="V948" s="3"/>
      <c r="W948" s="3"/>
      <c r="X948" s="3"/>
      <c r="Y948" s="3"/>
      <c r="Z948" s="3"/>
    </row>
    <row r="949" ht="12.75" customHeight="1">
      <c r="A949" s="3"/>
      <c r="B949" s="166"/>
      <c r="C949" s="109"/>
      <c r="D949" s="109"/>
      <c r="E949" s="131"/>
      <c r="F949" s="3"/>
      <c r="G949" s="3"/>
      <c r="H949" s="109"/>
      <c r="I949" s="3"/>
      <c r="J949" s="109"/>
      <c r="K949" s="110"/>
      <c r="L949" s="3"/>
      <c r="M949" s="3"/>
      <c r="N949" s="3"/>
      <c r="O949" s="3"/>
      <c r="P949" s="3"/>
      <c r="Q949" s="3"/>
      <c r="R949" s="3"/>
      <c r="S949" s="3"/>
      <c r="T949" s="3"/>
      <c r="U949" s="3"/>
      <c r="V949" s="3"/>
      <c r="W949" s="3"/>
      <c r="X949" s="3"/>
      <c r="Y949" s="3"/>
      <c r="Z949" s="3"/>
    </row>
    <row r="950" ht="12.75" customHeight="1">
      <c r="A950" s="3"/>
      <c r="B950" s="166"/>
      <c r="C950" s="109"/>
      <c r="D950" s="109"/>
      <c r="E950" s="131"/>
      <c r="F950" s="3"/>
      <c r="G950" s="3"/>
      <c r="H950" s="109"/>
      <c r="I950" s="3"/>
      <c r="J950" s="109"/>
      <c r="K950" s="110"/>
      <c r="L950" s="3"/>
      <c r="M950" s="3"/>
      <c r="N950" s="3"/>
      <c r="O950" s="3"/>
      <c r="P950" s="3"/>
      <c r="Q950" s="3"/>
      <c r="R950" s="3"/>
      <c r="S950" s="3"/>
      <c r="T950" s="3"/>
      <c r="U950" s="3"/>
      <c r="V950" s="3"/>
      <c r="W950" s="3"/>
      <c r="X950" s="3"/>
      <c r="Y950" s="3"/>
      <c r="Z950" s="3"/>
    </row>
    <row r="951" ht="12.75" customHeight="1">
      <c r="A951" s="3"/>
      <c r="B951" s="166"/>
      <c r="C951" s="109"/>
      <c r="D951" s="109"/>
      <c r="E951" s="131"/>
      <c r="F951" s="3"/>
      <c r="G951" s="3"/>
      <c r="H951" s="109"/>
      <c r="I951" s="3"/>
      <c r="J951" s="109"/>
      <c r="K951" s="110"/>
      <c r="L951" s="3"/>
      <c r="M951" s="3"/>
      <c r="N951" s="3"/>
      <c r="O951" s="3"/>
      <c r="P951" s="3"/>
      <c r="Q951" s="3"/>
      <c r="R951" s="3"/>
      <c r="S951" s="3"/>
      <c r="T951" s="3"/>
      <c r="U951" s="3"/>
      <c r="V951" s="3"/>
      <c r="W951" s="3"/>
      <c r="X951" s="3"/>
      <c r="Y951" s="3"/>
      <c r="Z951" s="3"/>
    </row>
    <row r="952" ht="12.75" customHeight="1">
      <c r="A952" s="3"/>
      <c r="B952" s="166"/>
      <c r="C952" s="109"/>
      <c r="D952" s="109"/>
      <c r="E952" s="131"/>
      <c r="F952" s="3"/>
      <c r="G952" s="3"/>
      <c r="H952" s="109"/>
      <c r="I952" s="3"/>
      <c r="J952" s="109"/>
      <c r="K952" s="110"/>
      <c r="L952" s="3"/>
      <c r="M952" s="3"/>
      <c r="N952" s="3"/>
      <c r="O952" s="3"/>
      <c r="P952" s="3"/>
      <c r="Q952" s="3"/>
      <c r="R952" s="3"/>
      <c r="S952" s="3"/>
      <c r="T952" s="3"/>
      <c r="U952" s="3"/>
      <c r="V952" s="3"/>
      <c r="W952" s="3"/>
      <c r="X952" s="3"/>
      <c r="Y952" s="3"/>
      <c r="Z952" s="3"/>
    </row>
    <row r="953" ht="12.75" customHeight="1">
      <c r="A953" s="3"/>
      <c r="B953" s="166"/>
      <c r="C953" s="109"/>
      <c r="D953" s="109"/>
      <c r="E953" s="131"/>
      <c r="F953" s="3"/>
      <c r="G953" s="3"/>
      <c r="H953" s="109"/>
      <c r="I953" s="3"/>
      <c r="J953" s="109"/>
      <c r="K953" s="110"/>
      <c r="L953" s="3"/>
      <c r="M953" s="3"/>
      <c r="N953" s="3"/>
      <c r="O953" s="3"/>
      <c r="P953" s="3"/>
      <c r="Q953" s="3"/>
      <c r="R953" s="3"/>
      <c r="S953" s="3"/>
      <c r="T953" s="3"/>
      <c r="U953" s="3"/>
      <c r="V953" s="3"/>
      <c r="W953" s="3"/>
      <c r="X953" s="3"/>
      <c r="Y953" s="3"/>
      <c r="Z953" s="3"/>
    </row>
    <row r="954" ht="12.75" customHeight="1">
      <c r="A954" s="3"/>
      <c r="B954" s="166"/>
      <c r="C954" s="109"/>
      <c r="D954" s="109"/>
      <c r="E954" s="131"/>
      <c r="F954" s="3"/>
      <c r="G954" s="3"/>
      <c r="H954" s="109"/>
      <c r="I954" s="3"/>
      <c r="J954" s="109"/>
      <c r="K954" s="110"/>
      <c r="L954" s="3"/>
      <c r="M954" s="3"/>
      <c r="N954" s="3"/>
      <c r="O954" s="3"/>
      <c r="P954" s="3"/>
      <c r="Q954" s="3"/>
      <c r="R954" s="3"/>
      <c r="S954" s="3"/>
      <c r="T954" s="3"/>
      <c r="U954" s="3"/>
      <c r="V954" s="3"/>
      <c r="W954" s="3"/>
      <c r="X954" s="3"/>
      <c r="Y954" s="3"/>
      <c r="Z954" s="3"/>
    </row>
    <row r="955" ht="12.75" customHeight="1">
      <c r="A955" s="3"/>
      <c r="B955" s="166"/>
      <c r="C955" s="109"/>
      <c r="D955" s="109"/>
      <c r="E955" s="131"/>
      <c r="F955" s="3"/>
      <c r="G955" s="3"/>
      <c r="H955" s="109"/>
      <c r="I955" s="3"/>
      <c r="J955" s="109"/>
      <c r="K955" s="110"/>
      <c r="L955" s="3"/>
      <c r="M955" s="3"/>
      <c r="N955" s="3"/>
      <c r="O955" s="3"/>
      <c r="P955" s="3"/>
      <c r="Q955" s="3"/>
      <c r="R955" s="3"/>
      <c r="S955" s="3"/>
      <c r="T955" s="3"/>
      <c r="U955" s="3"/>
      <c r="V955" s="3"/>
      <c r="W955" s="3"/>
      <c r="X955" s="3"/>
      <c r="Y955" s="3"/>
      <c r="Z955" s="3"/>
    </row>
    <row r="956" ht="12.75" customHeight="1">
      <c r="A956" s="3"/>
      <c r="B956" s="166"/>
      <c r="C956" s="109"/>
      <c r="D956" s="109"/>
      <c r="E956" s="131"/>
      <c r="F956" s="3"/>
      <c r="G956" s="3"/>
      <c r="H956" s="109"/>
      <c r="I956" s="3"/>
      <c r="J956" s="109"/>
      <c r="K956" s="110"/>
      <c r="L956" s="3"/>
      <c r="M956" s="3"/>
      <c r="N956" s="3"/>
      <c r="O956" s="3"/>
      <c r="P956" s="3"/>
      <c r="Q956" s="3"/>
      <c r="R956" s="3"/>
      <c r="S956" s="3"/>
      <c r="T956" s="3"/>
      <c r="U956" s="3"/>
      <c r="V956" s="3"/>
      <c r="W956" s="3"/>
      <c r="X956" s="3"/>
      <c r="Y956" s="3"/>
      <c r="Z956" s="3"/>
    </row>
    <row r="957" ht="12.75" customHeight="1">
      <c r="A957" s="3"/>
      <c r="B957" s="166"/>
      <c r="C957" s="109"/>
      <c r="D957" s="109"/>
      <c r="E957" s="131"/>
      <c r="F957" s="3"/>
      <c r="G957" s="3"/>
      <c r="H957" s="109"/>
      <c r="I957" s="3"/>
      <c r="J957" s="109"/>
      <c r="K957" s="110"/>
      <c r="L957" s="3"/>
      <c r="M957" s="3"/>
      <c r="N957" s="3"/>
      <c r="O957" s="3"/>
      <c r="P957" s="3"/>
      <c r="Q957" s="3"/>
      <c r="R957" s="3"/>
      <c r="S957" s="3"/>
      <c r="T957" s="3"/>
      <c r="U957" s="3"/>
      <c r="V957" s="3"/>
      <c r="W957" s="3"/>
      <c r="X957" s="3"/>
      <c r="Y957" s="3"/>
      <c r="Z957" s="3"/>
    </row>
    <row r="958" ht="12.75" customHeight="1">
      <c r="A958" s="3"/>
      <c r="B958" s="166"/>
      <c r="C958" s="109"/>
      <c r="D958" s="109"/>
      <c r="E958" s="131"/>
      <c r="F958" s="3"/>
      <c r="G958" s="3"/>
      <c r="H958" s="109"/>
      <c r="I958" s="3"/>
      <c r="J958" s="109"/>
      <c r="K958" s="110"/>
      <c r="L958" s="3"/>
      <c r="M958" s="3"/>
      <c r="N958" s="3"/>
      <c r="O958" s="3"/>
      <c r="P958" s="3"/>
      <c r="Q958" s="3"/>
      <c r="R958" s="3"/>
      <c r="S958" s="3"/>
      <c r="T958" s="3"/>
      <c r="U958" s="3"/>
      <c r="V958" s="3"/>
      <c r="W958" s="3"/>
      <c r="X958" s="3"/>
      <c r="Y958" s="3"/>
      <c r="Z958" s="3"/>
    </row>
    <row r="959" ht="12.75" customHeight="1">
      <c r="A959" s="3"/>
      <c r="B959" s="166"/>
      <c r="C959" s="109"/>
      <c r="D959" s="109"/>
      <c r="E959" s="131"/>
      <c r="F959" s="3"/>
      <c r="G959" s="3"/>
      <c r="H959" s="109"/>
      <c r="I959" s="3"/>
      <c r="J959" s="109"/>
      <c r="K959" s="110"/>
      <c r="L959" s="3"/>
      <c r="M959" s="3"/>
      <c r="N959" s="3"/>
      <c r="O959" s="3"/>
      <c r="P959" s="3"/>
      <c r="Q959" s="3"/>
      <c r="R959" s="3"/>
      <c r="S959" s="3"/>
      <c r="T959" s="3"/>
      <c r="U959" s="3"/>
      <c r="V959" s="3"/>
      <c r="W959" s="3"/>
      <c r="X959" s="3"/>
      <c r="Y959" s="3"/>
      <c r="Z959" s="3"/>
    </row>
    <row r="960" ht="12.75" customHeight="1">
      <c r="A960" s="3"/>
      <c r="B960" s="166"/>
      <c r="C960" s="109"/>
      <c r="D960" s="109"/>
      <c r="E960" s="131"/>
      <c r="F960" s="3"/>
      <c r="G960" s="3"/>
      <c r="H960" s="109"/>
      <c r="I960" s="3"/>
      <c r="J960" s="109"/>
      <c r="K960" s="110"/>
      <c r="L960" s="3"/>
      <c r="M960" s="3"/>
      <c r="N960" s="3"/>
      <c r="O960" s="3"/>
      <c r="P960" s="3"/>
      <c r="Q960" s="3"/>
      <c r="R960" s="3"/>
      <c r="S960" s="3"/>
      <c r="T960" s="3"/>
      <c r="U960" s="3"/>
      <c r="V960" s="3"/>
      <c r="W960" s="3"/>
      <c r="X960" s="3"/>
      <c r="Y960" s="3"/>
      <c r="Z960" s="3"/>
    </row>
    <row r="961" ht="12.75" customHeight="1">
      <c r="A961" s="3"/>
      <c r="B961" s="166"/>
      <c r="C961" s="109"/>
      <c r="D961" s="109"/>
      <c r="E961" s="131"/>
      <c r="F961" s="3"/>
      <c r="G961" s="3"/>
      <c r="H961" s="109"/>
      <c r="I961" s="3"/>
      <c r="J961" s="109"/>
      <c r="K961" s="110"/>
      <c r="L961" s="3"/>
      <c r="M961" s="3"/>
      <c r="N961" s="3"/>
      <c r="O961" s="3"/>
      <c r="P961" s="3"/>
      <c r="Q961" s="3"/>
      <c r="R961" s="3"/>
      <c r="S961" s="3"/>
      <c r="T961" s="3"/>
      <c r="U961" s="3"/>
      <c r="V961" s="3"/>
      <c r="W961" s="3"/>
      <c r="X961" s="3"/>
      <c r="Y961" s="3"/>
      <c r="Z961" s="3"/>
    </row>
    <row r="962" ht="12.75" customHeight="1">
      <c r="A962" s="3"/>
      <c r="B962" s="166"/>
      <c r="C962" s="109"/>
      <c r="D962" s="109"/>
      <c r="E962" s="131"/>
      <c r="F962" s="3"/>
      <c r="G962" s="3"/>
      <c r="H962" s="109"/>
      <c r="I962" s="3"/>
      <c r="J962" s="109"/>
      <c r="K962" s="110"/>
      <c r="L962" s="3"/>
      <c r="M962" s="3"/>
      <c r="N962" s="3"/>
      <c r="O962" s="3"/>
      <c r="P962" s="3"/>
      <c r="Q962" s="3"/>
      <c r="R962" s="3"/>
      <c r="S962" s="3"/>
      <c r="T962" s="3"/>
      <c r="U962" s="3"/>
      <c r="V962" s="3"/>
      <c r="W962" s="3"/>
      <c r="X962" s="3"/>
      <c r="Y962" s="3"/>
      <c r="Z962" s="3"/>
    </row>
    <row r="963" ht="12.75" customHeight="1">
      <c r="A963" s="3"/>
      <c r="B963" s="166"/>
      <c r="C963" s="109"/>
      <c r="D963" s="109"/>
      <c r="E963" s="131"/>
      <c r="F963" s="3"/>
      <c r="G963" s="3"/>
      <c r="H963" s="109"/>
      <c r="I963" s="3"/>
      <c r="J963" s="109"/>
      <c r="K963" s="110"/>
      <c r="L963" s="3"/>
      <c r="M963" s="3"/>
      <c r="N963" s="3"/>
      <c r="O963" s="3"/>
      <c r="P963" s="3"/>
      <c r="Q963" s="3"/>
      <c r="R963" s="3"/>
      <c r="S963" s="3"/>
      <c r="T963" s="3"/>
      <c r="U963" s="3"/>
      <c r="V963" s="3"/>
      <c r="W963" s="3"/>
      <c r="X963" s="3"/>
      <c r="Y963" s="3"/>
      <c r="Z963" s="3"/>
    </row>
    <row r="964" ht="12.75" customHeight="1">
      <c r="A964" s="3"/>
      <c r="B964" s="166"/>
      <c r="C964" s="109"/>
      <c r="D964" s="109"/>
      <c r="E964" s="131"/>
      <c r="F964" s="3"/>
      <c r="G964" s="3"/>
      <c r="H964" s="109"/>
      <c r="I964" s="3"/>
      <c r="J964" s="109"/>
      <c r="K964" s="110"/>
      <c r="L964" s="3"/>
      <c r="M964" s="3"/>
      <c r="N964" s="3"/>
      <c r="O964" s="3"/>
      <c r="P964" s="3"/>
      <c r="Q964" s="3"/>
      <c r="R964" s="3"/>
      <c r="S964" s="3"/>
      <c r="T964" s="3"/>
      <c r="U964" s="3"/>
      <c r="V964" s="3"/>
      <c r="W964" s="3"/>
      <c r="X964" s="3"/>
      <c r="Y964" s="3"/>
      <c r="Z964" s="3"/>
    </row>
    <row r="965" ht="12.75" customHeight="1">
      <c r="A965" s="3"/>
      <c r="B965" s="166"/>
      <c r="C965" s="109"/>
      <c r="D965" s="109"/>
      <c r="E965" s="131"/>
      <c r="F965" s="3"/>
      <c r="G965" s="3"/>
      <c r="H965" s="109"/>
      <c r="I965" s="3"/>
      <c r="J965" s="109"/>
      <c r="K965" s="110"/>
      <c r="L965" s="3"/>
      <c r="M965" s="3"/>
      <c r="N965" s="3"/>
      <c r="O965" s="3"/>
      <c r="P965" s="3"/>
      <c r="Q965" s="3"/>
      <c r="R965" s="3"/>
      <c r="S965" s="3"/>
      <c r="T965" s="3"/>
      <c r="U965" s="3"/>
      <c r="V965" s="3"/>
      <c r="W965" s="3"/>
      <c r="X965" s="3"/>
      <c r="Y965" s="3"/>
      <c r="Z965" s="3"/>
    </row>
    <row r="966" ht="12.75" customHeight="1">
      <c r="A966" s="3"/>
      <c r="B966" s="166"/>
      <c r="C966" s="109"/>
      <c r="D966" s="109"/>
      <c r="E966" s="131"/>
      <c r="F966" s="3"/>
      <c r="G966" s="3"/>
      <c r="H966" s="109"/>
      <c r="I966" s="3"/>
      <c r="J966" s="109"/>
      <c r="K966" s="110"/>
      <c r="L966" s="3"/>
      <c r="M966" s="3"/>
      <c r="N966" s="3"/>
      <c r="O966" s="3"/>
      <c r="P966" s="3"/>
      <c r="Q966" s="3"/>
      <c r="R966" s="3"/>
      <c r="S966" s="3"/>
      <c r="T966" s="3"/>
      <c r="U966" s="3"/>
      <c r="V966" s="3"/>
      <c r="W966" s="3"/>
      <c r="X966" s="3"/>
      <c r="Y966" s="3"/>
      <c r="Z966" s="3"/>
    </row>
    <row r="967" ht="12.75" customHeight="1">
      <c r="A967" s="3"/>
      <c r="B967" s="166"/>
      <c r="C967" s="109"/>
      <c r="D967" s="109"/>
      <c r="E967" s="131"/>
      <c r="F967" s="3"/>
      <c r="G967" s="3"/>
      <c r="H967" s="109"/>
      <c r="I967" s="3"/>
      <c r="J967" s="109"/>
      <c r="K967" s="110"/>
      <c r="L967" s="3"/>
      <c r="M967" s="3"/>
      <c r="N967" s="3"/>
      <c r="O967" s="3"/>
      <c r="P967" s="3"/>
      <c r="Q967" s="3"/>
      <c r="R967" s="3"/>
      <c r="S967" s="3"/>
      <c r="T967" s="3"/>
      <c r="U967" s="3"/>
      <c r="V967" s="3"/>
      <c r="W967" s="3"/>
      <c r="X967" s="3"/>
      <c r="Y967" s="3"/>
      <c r="Z967" s="3"/>
    </row>
    <row r="968" ht="12.75" customHeight="1">
      <c r="A968" s="3"/>
      <c r="B968" s="166"/>
      <c r="C968" s="109"/>
      <c r="D968" s="109"/>
      <c r="E968" s="131"/>
      <c r="F968" s="3"/>
      <c r="G968" s="3"/>
      <c r="H968" s="109"/>
      <c r="I968" s="3"/>
      <c r="J968" s="109"/>
      <c r="K968" s="110"/>
      <c r="L968" s="3"/>
      <c r="M968" s="3"/>
      <c r="N968" s="3"/>
      <c r="O968" s="3"/>
      <c r="P968" s="3"/>
      <c r="Q968" s="3"/>
      <c r="R968" s="3"/>
      <c r="S968" s="3"/>
      <c r="T968" s="3"/>
      <c r="U968" s="3"/>
      <c r="V968" s="3"/>
      <c r="W968" s="3"/>
      <c r="X968" s="3"/>
      <c r="Y968" s="3"/>
      <c r="Z968" s="3"/>
    </row>
    <row r="969" ht="12.75" customHeight="1">
      <c r="A969" s="3"/>
      <c r="B969" s="166"/>
      <c r="C969" s="109"/>
      <c r="D969" s="109"/>
      <c r="E969" s="131"/>
      <c r="F969" s="3"/>
      <c r="G969" s="3"/>
      <c r="H969" s="109"/>
      <c r="I969" s="3"/>
      <c r="J969" s="109"/>
      <c r="K969" s="110"/>
      <c r="L969" s="3"/>
      <c r="M969" s="3"/>
      <c r="N969" s="3"/>
      <c r="O969" s="3"/>
      <c r="P969" s="3"/>
      <c r="Q969" s="3"/>
      <c r="R969" s="3"/>
      <c r="S969" s="3"/>
      <c r="T969" s="3"/>
      <c r="U969" s="3"/>
      <c r="V969" s="3"/>
      <c r="W969" s="3"/>
      <c r="X969" s="3"/>
      <c r="Y969" s="3"/>
      <c r="Z969" s="3"/>
    </row>
    <row r="970" ht="12.75" customHeight="1">
      <c r="A970" s="3"/>
      <c r="B970" s="166"/>
      <c r="C970" s="109"/>
      <c r="D970" s="109"/>
      <c r="E970" s="131"/>
      <c r="F970" s="3"/>
      <c r="G970" s="3"/>
      <c r="H970" s="109"/>
      <c r="I970" s="3"/>
      <c r="J970" s="109"/>
      <c r="K970" s="110"/>
      <c r="L970" s="3"/>
      <c r="M970" s="3"/>
      <c r="N970" s="3"/>
      <c r="O970" s="3"/>
      <c r="P970" s="3"/>
      <c r="Q970" s="3"/>
      <c r="R970" s="3"/>
      <c r="S970" s="3"/>
      <c r="T970" s="3"/>
      <c r="U970" s="3"/>
      <c r="V970" s="3"/>
      <c r="W970" s="3"/>
      <c r="X970" s="3"/>
      <c r="Y970" s="3"/>
      <c r="Z970" s="3"/>
    </row>
    <row r="971" ht="12.75" customHeight="1">
      <c r="A971" s="3"/>
      <c r="B971" s="166"/>
      <c r="C971" s="109"/>
      <c r="D971" s="109"/>
      <c r="E971" s="131"/>
      <c r="F971" s="3"/>
      <c r="G971" s="3"/>
      <c r="H971" s="109"/>
      <c r="I971" s="3"/>
      <c r="J971" s="109"/>
      <c r="K971" s="110"/>
      <c r="L971" s="3"/>
      <c r="M971" s="3"/>
      <c r="N971" s="3"/>
      <c r="O971" s="3"/>
      <c r="P971" s="3"/>
      <c r="Q971" s="3"/>
      <c r="R971" s="3"/>
      <c r="S971" s="3"/>
      <c r="T971" s="3"/>
      <c r="U971" s="3"/>
      <c r="V971" s="3"/>
      <c r="W971" s="3"/>
      <c r="X971" s="3"/>
      <c r="Y971" s="3"/>
      <c r="Z971" s="3"/>
    </row>
    <row r="972" ht="12.75" customHeight="1">
      <c r="A972" s="3"/>
      <c r="B972" s="166"/>
      <c r="C972" s="109"/>
      <c r="D972" s="109"/>
      <c r="E972" s="131"/>
      <c r="F972" s="3"/>
      <c r="G972" s="3"/>
      <c r="H972" s="109"/>
      <c r="I972" s="3"/>
      <c r="J972" s="109"/>
      <c r="K972" s="110"/>
      <c r="L972" s="3"/>
      <c r="M972" s="3"/>
      <c r="N972" s="3"/>
      <c r="O972" s="3"/>
      <c r="P972" s="3"/>
      <c r="Q972" s="3"/>
      <c r="R972" s="3"/>
      <c r="S972" s="3"/>
      <c r="T972" s="3"/>
      <c r="U972" s="3"/>
      <c r="V972" s="3"/>
      <c r="W972" s="3"/>
      <c r="X972" s="3"/>
      <c r="Y972" s="3"/>
      <c r="Z972" s="3"/>
    </row>
    <row r="973" ht="12.75" customHeight="1">
      <c r="A973" s="3"/>
      <c r="B973" s="166"/>
      <c r="C973" s="109"/>
      <c r="D973" s="109"/>
      <c r="E973" s="131"/>
      <c r="F973" s="3"/>
      <c r="G973" s="3"/>
      <c r="H973" s="109"/>
      <c r="I973" s="3"/>
      <c r="J973" s="109"/>
      <c r="K973" s="110"/>
      <c r="L973" s="3"/>
      <c r="M973" s="3"/>
      <c r="N973" s="3"/>
      <c r="O973" s="3"/>
      <c r="P973" s="3"/>
      <c r="Q973" s="3"/>
      <c r="R973" s="3"/>
      <c r="S973" s="3"/>
      <c r="T973" s="3"/>
      <c r="U973" s="3"/>
      <c r="V973" s="3"/>
      <c r="W973" s="3"/>
      <c r="X973" s="3"/>
      <c r="Y973" s="3"/>
      <c r="Z973" s="3"/>
    </row>
    <row r="974" ht="12.75" customHeight="1">
      <c r="A974" s="3"/>
      <c r="B974" s="166"/>
      <c r="C974" s="109"/>
      <c r="D974" s="109"/>
      <c r="E974" s="131"/>
      <c r="F974" s="3"/>
      <c r="G974" s="3"/>
      <c r="H974" s="109"/>
      <c r="I974" s="3"/>
      <c r="J974" s="109"/>
      <c r="K974" s="110"/>
      <c r="L974" s="3"/>
      <c r="M974" s="3"/>
      <c r="N974" s="3"/>
      <c r="O974" s="3"/>
      <c r="P974" s="3"/>
      <c r="Q974" s="3"/>
      <c r="R974" s="3"/>
      <c r="S974" s="3"/>
      <c r="T974" s="3"/>
      <c r="U974" s="3"/>
      <c r="V974" s="3"/>
      <c r="W974" s="3"/>
      <c r="X974" s="3"/>
      <c r="Y974" s="3"/>
      <c r="Z974" s="3"/>
    </row>
    <row r="975" ht="12.75" customHeight="1">
      <c r="A975" s="3"/>
      <c r="B975" s="166"/>
      <c r="C975" s="109"/>
      <c r="D975" s="109"/>
      <c r="E975" s="131"/>
      <c r="F975" s="3"/>
      <c r="G975" s="3"/>
      <c r="H975" s="109"/>
      <c r="I975" s="3"/>
      <c r="J975" s="109"/>
      <c r="K975" s="110"/>
      <c r="L975" s="3"/>
      <c r="M975" s="3"/>
      <c r="N975" s="3"/>
      <c r="O975" s="3"/>
      <c r="P975" s="3"/>
      <c r="Q975" s="3"/>
      <c r="R975" s="3"/>
      <c r="S975" s="3"/>
      <c r="T975" s="3"/>
      <c r="U975" s="3"/>
      <c r="V975" s="3"/>
      <c r="W975" s="3"/>
      <c r="X975" s="3"/>
      <c r="Y975" s="3"/>
      <c r="Z975" s="3"/>
    </row>
    <row r="976" ht="12.75" customHeight="1">
      <c r="A976" s="3"/>
      <c r="B976" s="166"/>
      <c r="C976" s="109"/>
      <c r="D976" s="109"/>
      <c r="E976" s="131"/>
      <c r="F976" s="3"/>
      <c r="G976" s="3"/>
      <c r="H976" s="109"/>
      <c r="I976" s="3"/>
      <c r="J976" s="109"/>
      <c r="K976" s="110"/>
      <c r="L976" s="3"/>
      <c r="M976" s="3"/>
      <c r="N976" s="3"/>
      <c r="O976" s="3"/>
      <c r="P976" s="3"/>
      <c r="Q976" s="3"/>
      <c r="R976" s="3"/>
      <c r="S976" s="3"/>
      <c r="T976" s="3"/>
      <c r="U976" s="3"/>
      <c r="V976" s="3"/>
      <c r="W976" s="3"/>
      <c r="X976" s="3"/>
      <c r="Y976" s="3"/>
      <c r="Z976" s="3"/>
    </row>
    <row r="977" ht="12.75" customHeight="1">
      <c r="A977" s="3"/>
      <c r="B977" s="166"/>
      <c r="C977" s="109"/>
      <c r="D977" s="109"/>
      <c r="E977" s="131"/>
      <c r="F977" s="3"/>
      <c r="G977" s="3"/>
      <c r="H977" s="109"/>
      <c r="I977" s="3"/>
      <c r="J977" s="109"/>
      <c r="K977" s="110"/>
      <c r="L977" s="3"/>
      <c r="M977" s="3"/>
      <c r="N977" s="3"/>
      <c r="O977" s="3"/>
      <c r="P977" s="3"/>
      <c r="Q977" s="3"/>
      <c r="R977" s="3"/>
      <c r="S977" s="3"/>
      <c r="T977" s="3"/>
      <c r="U977" s="3"/>
      <c r="V977" s="3"/>
      <c r="W977" s="3"/>
      <c r="X977" s="3"/>
      <c r="Y977" s="3"/>
      <c r="Z977" s="3"/>
    </row>
    <row r="978" ht="12.75" customHeight="1">
      <c r="A978" s="3"/>
      <c r="B978" s="166"/>
      <c r="C978" s="109"/>
      <c r="D978" s="109"/>
      <c r="E978" s="131"/>
      <c r="F978" s="3"/>
      <c r="G978" s="3"/>
      <c r="H978" s="109"/>
      <c r="I978" s="3"/>
      <c r="J978" s="109"/>
      <c r="K978" s="110"/>
      <c r="L978" s="3"/>
      <c r="M978" s="3"/>
      <c r="N978" s="3"/>
      <c r="O978" s="3"/>
      <c r="P978" s="3"/>
      <c r="Q978" s="3"/>
      <c r="R978" s="3"/>
      <c r="S978" s="3"/>
      <c r="T978" s="3"/>
      <c r="U978" s="3"/>
      <c r="V978" s="3"/>
      <c r="W978" s="3"/>
      <c r="X978" s="3"/>
      <c r="Y978" s="3"/>
      <c r="Z978" s="3"/>
    </row>
    <row r="979" ht="12.75" customHeight="1">
      <c r="A979" s="3"/>
      <c r="B979" s="166"/>
      <c r="C979" s="109"/>
      <c r="D979" s="109"/>
      <c r="E979" s="131"/>
      <c r="F979" s="3"/>
      <c r="G979" s="3"/>
      <c r="H979" s="109"/>
      <c r="I979" s="3"/>
      <c r="J979" s="109"/>
      <c r="K979" s="110"/>
      <c r="L979" s="3"/>
      <c r="M979" s="3"/>
      <c r="N979" s="3"/>
      <c r="O979" s="3"/>
      <c r="P979" s="3"/>
      <c r="Q979" s="3"/>
      <c r="R979" s="3"/>
      <c r="S979" s="3"/>
      <c r="T979" s="3"/>
      <c r="U979" s="3"/>
      <c r="V979" s="3"/>
      <c r="W979" s="3"/>
      <c r="X979" s="3"/>
      <c r="Y979" s="3"/>
      <c r="Z979" s="3"/>
    </row>
    <row r="980" ht="12.75" customHeight="1">
      <c r="A980" s="3"/>
      <c r="B980" s="166"/>
      <c r="C980" s="109"/>
      <c r="D980" s="109"/>
      <c r="E980" s="131"/>
      <c r="F980" s="3"/>
      <c r="G980" s="3"/>
      <c r="H980" s="109"/>
      <c r="I980" s="3"/>
      <c r="J980" s="109"/>
      <c r="K980" s="110"/>
      <c r="L980" s="3"/>
      <c r="M980" s="3"/>
      <c r="N980" s="3"/>
      <c r="O980" s="3"/>
      <c r="P980" s="3"/>
      <c r="Q980" s="3"/>
      <c r="R980" s="3"/>
      <c r="S980" s="3"/>
      <c r="T980" s="3"/>
      <c r="U980" s="3"/>
      <c r="V980" s="3"/>
      <c r="W980" s="3"/>
      <c r="X980" s="3"/>
      <c r="Y980" s="3"/>
      <c r="Z980" s="3"/>
    </row>
    <row r="981" ht="12.75" customHeight="1">
      <c r="A981" s="3"/>
      <c r="B981" s="166"/>
      <c r="C981" s="109"/>
      <c r="D981" s="109"/>
      <c r="E981" s="131"/>
      <c r="F981" s="3"/>
      <c r="G981" s="3"/>
      <c r="H981" s="109"/>
      <c r="I981" s="3"/>
      <c r="J981" s="109"/>
      <c r="K981" s="110"/>
      <c r="L981" s="3"/>
      <c r="M981" s="3"/>
      <c r="N981" s="3"/>
      <c r="O981" s="3"/>
      <c r="P981" s="3"/>
      <c r="Q981" s="3"/>
      <c r="R981" s="3"/>
      <c r="S981" s="3"/>
      <c r="T981" s="3"/>
      <c r="U981" s="3"/>
      <c r="V981" s="3"/>
      <c r="W981" s="3"/>
      <c r="X981" s="3"/>
      <c r="Y981" s="3"/>
      <c r="Z981" s="3"/>
    </row>
    <row r="982" ht="12.75" customHeight="1">
      <c r="A982" s="3"/>
      <c r="B982" s="166"/>
      <c r="C982" s="109"/>
      <c r="D982" s="109"/>
      <c r="E982" s="131"/>
      <c r="F982" s="3"/>
      <c r="G982" s="3"/>
      <c r="H982" s="109"/>
      <c r="I982" s="3"/>
      <c r="J982" s="109"/>
      <c r="K982" s="110"/>
      <c r="L982" s="3"/>
      <c r="M982" s="3"/>
      <c r="N982" s="3"/>
      <c r="O982" s="3"/>
      <c r="P982" s="3"/>
      <c r="Q982" s="3"/>
      <c r="R982" s="3"/>
      <c r="S982" s="3"/>
      <c r="T982" s="3"/>
      <c r="U982" s="3"/>
      <c r="V982" s="3"/>
      <c r="W982" s="3"/>
      <c r="X982" s="3"/>
      <c r="Y982" s="3"/>
      <c r="Z982" s="3"/>
    </row>
    <row r="983" ht="12.75" customHeight="1">
      <c r="A983" s="3"/>
      <c r="B983" s="166"/>
      <c r="C983" s="109"/>
      <c r="D983" s="109"/>
      <c r="E983" s="131"/>
      <c r="F983" s="3"/>
      <c r="G983" s="3"/>
      <c r="H983" s="109"/>
      <c r="I983" s="3"/>
      <c r="J983" s="109"/>
      <c r="K983" s="110"/>
      <c r="L983" s="3"/>
      <c r="M983" s="3"/>
      <c r="N983" s="3"/>
      <c r="O983" s="3"/>
      <c r="P983" s="3"/>
      <c r="Q983" s="3"/>
      <c r="R983" s="3"/>
      <c r="S983" s="3"/>
      <c r="T983" s="3"/>
      <c r="U983" s="3"/>
      <c r="V983" s="3"/>
      <c r="W983" s="3"/>
      <c r="X983" s="3"/>
      <c r="Y983" s="3"/>
      <c r="Z983" s="3"/>
    </row>
    <row r="984" ht="12.75" customHeight="1">
      <c r="A984" s="3"/>
      <c r="B984" s="166"/>
      <c r="C984" s="109"/>
      <c r="D984" s="109"/>
      <c r="E984" s="131"/>
      <c r="F984" s="3"/>
      <c r="G984" s="3"/>
      <c r="H984" s="109"/>
      <c r="I984" s="3"/>
      <c r="J984" s="109"/>
      <c r="K984" s="110"/>
      <c r="L984" s="3"/>
      <c r="M984" s="3"/>
      <c r="N984" s="3"/>
      <c r="O984" s="3"/>
      <c r="P984" s="3"/>
      <c r="Q984" s="3"/>
      <c r="R984" s="3"/>
      <c r="S984" s="3"/>
      <c r="T984" s="3"/>
      <c r="U984" s="3"/>
      <c r="V984" s="3"/>
      <c r="W984" s="3"/>
      <c r="X984" s="3"/>
      <c r="Y984" s="3"/>
      <c r="Z984" s="3"/>
    </row>
    <row r="985" ht="12.75" customHeight="1">
      <c r="A985" s="3"/>
      <c r="B985" s="166"/>
      <c r="C985" s="109"/>
      <c r="D985" s="109"/>
      <c r="E985" s="131"/>
      <c r="F985" s="3"/>
      <c r="G985" s="3"/>
      <c r="H985" s="109"/>
      <c r="I985" s="3"/>
      <c r="J985" s="109"/>
      <c r="K985" s="110"/>
      <c r="L985" s="3"/>
      <c r="M985" s="3"/>
      <c r="N985" s="3"/>
      <c r="O985" s="3"/>
      <c r="P985" s="3"/>
      <c r="Q985" s="3"/>
      <c r="R985" s="3"/>
      <c r="S985" s="3"/>
      <c r="T985" s="3"/>
      <c r="U985" s="3"/>
      <c r="V985" s="3"/>
      <c r="W985" s="3"/>
      <c r="X985" s="3"/>
      <c r="Y985" s="3"/>
      <c r="Z985" s="3"/>
    </row>
    <row r="986" ht="12.75" customHeight="1">
      <c r="A986" s="3"/>
      <c r="B986" s="166"/>
      <c r="C986" s="109"/>
      <c r="D986" s="109"/>
      <c r="E986" s="131"/>
      <c r="F986" s="3"/>
      <c r="G986" s="3"/>
      <c r="H986" s="109"/>
      <c r="I986" s="3"/>
      <c r="J986" s="109"/>
      <c r="K986" s="110"/>
      <c r="L986" s="3"/>
      <c r="M986" s="3"/>
      <c r="N986" s="3"/>
      <c r="O986" s="3"/>
      <c r="P986" s="3"/>
      <c r="Q986" s="3"/>
      <c r="R986" s="3"/>
      <c r="S986" s="3"/>
      <c r="T986" s="3"/>
      <c r="U986" s="3"/>
      <c r="V986" s="3"/>
      <c r="W986" s="3"/>
      <c r="X986" s="3"/>
      <c r="Y986" s="3"/>
      <c r="Z986" s="3"/>
    </row>
    <row r="987" ht="12.75" customHeight="1">
      <c r="A987" s="3"/>
      <c r="B987" s="166"/>
      <c r="C987" s="109"/>
      <c r="D987" s="109"/>
      <c r="E987" s="131"/>
      <c r="F987" s="3"/>
      <c r="G987" s="3"/>
      <c r="H987" s="109"/>
      <c r="I987" s="3"/>
      <c r="J987" s="109"/>
      <c r="K987" s="110"/>
      <c r="L987" s="3"/>
      <c r="M987" s="3"/>
      <c r="N987" s="3"/>
      <c r="O987" s="3"/>
      <c r="P987" s="3"/>
      <c r="Q987" s="3"/>
      <c r="R987" s="3"/>
      <c r="S987" s="3"/>
      <c r="T987" s="3"/>
      <c r="U987" s="3"/>
      <c r="V987" s="3"/>
      <c r="W987" s="3"/>
      <c r="X987" s="3"/>
      <c r="Y987" s="3"/>
      <c r="Z987" s="3"/>
    </row>
    <row r="988" ht="12.75" customHeight="1">
      <c r="A988" s="3"/>
      <c r="B988" s="166"/>
      <c r="C988" s="109"/>
      <c r="D988" s="109"/>
      <c r="E988" s="131"/>
      <c r="F988" s="3"/>
      <c r="G988" s="3"/>
      <c r="H988" s="109"/>
      <c r="I988" s="3"/>
      <c r="J988" s="109"/>
      <c r="K988" s="110"/>
      <c r="L988" s="3"/>
      <c r="M988" s="3"/>
      <c r="N988" s="3"/>
      <c r="O988" s="3"/>
      <c r="P988" s="3"/>
      <c r="Q988" s="3"/>
      <c r="R988" s="3"/>
      <c r="S988" s="3"/>
      <c r="T988" s="3"/>
      <c r="U988" s="3"/>
      <c r="V988" s="3"/>
      <c r="W988" s="3"/>
      <c r="X988" s="3"/>
      <c r="Y988" s="3"/>
      <c r="Z988" s="3"/>
    </row>
    <row r="989" ht="12.75" customHeight="1">
      <c r="A989" s="3"/>
      <c r="B989" s="166"/>
      <c r="C989" s="109"/>
      <c r="D989" s="109"/>
      <c r="E989" s="131"/>
      <c r="F989" s="3"/>
      <c r="G989" s="3"/>
      <c r="H989" s="109"/>
      <c r="I989" s="3"/>
      <c r="J989" s="109"/>
      <c r="K989" s="110"/>
      <c r="L989" s="3"/>
      <c r="M989" s="3"/>
      <c r="N989" s="3"/>
      <c r="O989" s="3"/>
      <c r="P989" s="3"/>
      <c r="Q989" s="3"/>
      <c r="R989" s="3"/>
      <c r="S989" s="3"/>
      <c r="T989" s="3"/>
      <c r="U989" s="3"/>
      <c r="V989" s="3"/>
      <c r="W989" s="3"/>
      <c r="X989" s="3"/>
      <c r="Y989" s="3"/>
      <c r="Z989" s="3"/>
    </row>
    <row r="990" ht="12.75" customHeight="1">
      <c r="A990" s="3"/>
      <c r="B990" s="166"/>
      <c r="C990" s="109"/>
      <c r="D990" s="109"/>
      <c r="E990" s="131"/>
      <c r="F990" s="3"/>
      <c r="G990" s="3"/>
      <c r="H990" s="109"/>
      <c r="I990" s="3"/>
      <c r="J990" s="109"/>
      <c r="K990" s="110"/>
      <c r="L990" s="3"/>
      <c r="M990" s="3"/>
      <c r="N990" s="3"/>
      <c r="O990" s="3"/>
      <c r="P990" s="3"/>
      <c r="Q990" s="3"/>
      <c r="R990" s="3"/>
      <c r="S990" s="3"/>
      <c r="T990" s="3"/>
      <c r="U990" s="3"/>
      <c r="V990" s="3"/>
      <c r="W990" s="3"/>
      <c r="X990" s="3"/>
      <c r="Y990" s="3"/>
      <c r="Z990" s="3"/>
    </row>
    <row r="991" ht="12.75" customHeight="1">
      <c r="A991" s="3"/>
      <c r="B991" s="166"/>
      <c r="C991" s="109"/>
      <c r="D991" s="109"/>
      <c r="E991" s="131"/>
      <c r="F991" s="3"/>
      <c r="G991" s="3"/>
      <c r="H991" s="109"/>
      <c r="I991" s="3"/>
      <c r="J991" s="109"/>
      <c r="K991" s="110"/>
      <c r="L991" s="3"/>
      <c r="M991" s="3"/>
      <c r="N991" s="3"/>
      <c r="O991" s="3"/>
      <c r="P991" s="3"/>
      <c r="Q991" s="3"/>
      <c r="R991" s="3"/>
      <c r="S991" s="3"/>
      <c r="T991" s="3"/>
      <c r="U991" s="3"/>
      <c r="V991" s="3"/>
      <c r="W991" s="3"/>
      <c r="X991" s="3"/>
      <c r="Y991" s="3"/>
      <c r="Z991" s="3"/>
    </row>
    <row r="992" ht="12.75" customHeight="1">
      <c r="A992" s="3"/>
      <c r="B992" s="166"/>
      <c r="C992" s="109"/>
      <c r="D992" s="109"/>
      <c r="E992" s="131"/>
      <c r="F992" s="3"/>
      <c r="G992" s="3"/>
      <c r="H992" s="109"/>
      <c r="I992" s="3"/>
      <c r="J992" s="109"/>
      <c r="K992" s="110"/>
      <c r="L992" s="3"/>
      <c r="M992" s="3"/>
      <c r="N992" s="3"/>
      <c r="O992" s="3"/>
      <c r="P992" s="3"/>
      <c r="Q992" s="3"/>
      <c r="R992" s="3"/>
      <c r="S992" s="3"/>
      <c r="T992" s="3"/>
      <c r="U992" s="3"/>
      <c r="V992" s="3"/>
      <c r="W992" s="3"/>
      <c r="X992" s="3"/>
      <c r="Y992" s="3"/>
      <c r="Z992" s="3"/>
    </row>
    <row r="993" ht="12.75" customHeight="1">
      <c r="A993" s="3"/>
      <c r="B993" s="166"/>
      <c r="C993" s="109"/>
      <c r="D993" s="109"/>
      <c r="E993" s="131"/>
      <c r="F993" s="3"/>
      <c r="G993" s="3"/>
      <c r="H993" s="109"/>
      <c r="I993" s="3"/>
      <c r="J993" s="109"/>
      <c r="K993" s="110"/>
      <c r="L993" s="3"/>
      <c r="M993" s="3"/>
      <c r="N993" s="3"/>
      <c r="O993" s="3"/>
      <c r="P993" s="3"/>
      <c r="Q993" s="3"/>
      <c r="R993" s="3"/>
      <c r="S993" s="3"/>
      <c r="T993" s="3"/>
      <c r="U993" s="3"/>
      <c r="V993" s="3"/>
      <c r="W993" s="3"/>
      <c r="X993" s="3"/>
      <c r="Y993" s="3"/>
      <c r="Z993" s="3"/>
    </row>
    <row r="994" ht="12.75" customHeight="1">
      <c r="A994" s="3"/>
      <c r="B994" s="166"/>
      <c r="C994" s="109"/>
      <c r="D994" s="109"/>
      <c r="E994" s="131"/>
      <c r="F994" s="3"/>
      <c r="G994" s="3"/>
      <c r="H994" s="109"/>
      <c r="I994" s="3"/>
      <c r="J994" s="109"/>
      <c r="K994" s="110"/>
      <c r="L994" s="3"/>
      <c r="M994" s="3"/>
      <c r="N994" s="3"/>
      <c r="O994" s="3"/>
      <c r="P994" s="3"/>
      <c r="Q994" s="3"/>
      <c r="R994" s="3"/>
      <c r="S994" s="3"/>
      <c r="T994" s="3"/>
      <c r="U994" s="3"/>
      <c r="V994" s="3"/>
      <c r="W994" s="3"/>
      <c r="X994" s="3"/>
      <c r="Y994" s="3"/>
      <c r="Z994" s="3"/>
    </row>
    <row r="995" ht="12.75" customHeight="1">
      <c r="A995" s="3"/>
      <c r="B995" s="166"/>
      <c r="C995" s="109"/>
      <c r="D995" s="109"/>
      <c r="E995" s="131"/>
      <c r="F995" s="3"/>
      <c r="G995" s="3"/>
      <c r="H995" s="109"/>
      <c r="I995" s="3"/>
      <c r="J995" s="109"/>
      <c r="K995" s="110"/>
      <c r="L995" s="3"/>
      <c r="M995" s="3"/>
      <c r="N995" s="3"/>
      <c r="O995" s="3"/>
      <c r="P995" s="3"/>
      <c r="Q995" s="3"/>
      <c r="R995" s="3"/>
      <c r="S995" s="3"/>
      <c r="T995" s="3"/>
      <c r="U995" s="3"/>
      <c r="V995" s="3"/>
      <c r="W995" s="3"/>
      <c r="X995" s="3"/>
      <c r="Y995" s="3"/>
      <c r="Z995" s="3"/>
    </row>
    <row r="996" ht="12.75" customHeight="1">
      <c r="A996" s="3"/>
      <c r="B996" s="166"/>
      <c r="C996" s="109"/>
      <c r="D996" s="109"/>
      <c r="E996" s="131"/>
      <c r="F996" s="3"/>
      <c r="G996" s="3"/>
      <c r="H996" s="109"/>
      <c r="I996" s="3"/>
      <c r="J996" s="109"/>
      <c r="K996" s="110"/>
      <c r="L996" s="3"/>
      <c r="M996" s="3"/>
      <c r="N996" s="3"/>
      <c r="O996" s="3"/>
      <c r="P996" s="3"/>
      <c r="Q996" s="3"/>
      <c r="R996" s="3"/>
      <c r="S996" s="3"/>
      <c r="T996" s="3"/>
      <c r="U996" s="3"/>
      <c r="V996" s="3"/>
      <c r="W996" s="3"/>
      <c r="X996" s="3"/>
      <c r="Y996" s="3"/>
      <c r="Z996" s="3"/>
    </row>
    <row r="997" ht="12.75" customHeight="1">
      <c r="A997" s="3"/>
      <c r="B997" s="166"/>
      <c r="C997" s="109"/>
      <c r="D997" s="109"/>
      <c r="E997" s="131"/>
      <c r="F997" s="3"/>
      <c r="G997" s="3"/>
      <c r="H997" s="109"/>
      <c r="I997" s="3"/>
      <c r="J997" s="109"/>
      <c r="K997" s="110"/>
      <c r="L997" s="3"/>
      <c r="M997" s="3"/>
      <c r="N997" s="3"/>
      <c r="O997" s="3"/>
      <c r="P997" s="3"/>
      <c r="Q997" s="3"/>
      <c r="R997" s="3"/>
      <c r="S997" s="3"/>
      <c r="T997" s="3"/>
      <c r="U997" s="3"/>
      <c r="V997" s="3"/>
      <c r="W997" s="3"/>
      <c r="X997" s="3"/>
      <c r="Y997" s="3"/>
      <c r="Z997" s="3"/>
    </row>
    <row r="998" ht="12.75" customHeight="1">
      <c r="A998" s="3"/>
      <c r="B998" s="166"/>
      <c r="C998" s="109"/>
      <c r="D998" s="109"/>
      <c r="E998" s="131"/>
      <c r="F998" s="3"/>
      <c r="G998" s="3"/>
      <c r="H998" s="109"/>
      <c r="I998" s="3"/>
      <c r="J998" s="109"/>
      <c r="K998" s="110"/>
      <c r="L998" s="3"/>
      <c r="M998" s="3"/>
      <c r="N998" s="3"/>
      <c r="O998" s="3"/>
      <c r="P998" s="3"/>
      <c r="Q998" s="3"/>
      <c r="R998" s="3"/>
      <c r="S998" s="3"/>
      <c r="T998" s="3"/>
      <c r="U998" s="3"/>
      <c r="V998" s="3"/>
      <c r="W998" s="3"/>
      <c r="X998" s="3"/>
      <c r="Y998" s="3"/>
      <c r="Z998" s="3"/>
    </row>
    <row r="999" ht="12.75" customHeight="1">
      <c r="A999" s="3"/>
      <c r="B999" s="166"/>
      <c r="C999" s="109"/>
      <c r="D999" s="109"/>
      <c r="E999" s="131"/>
      <c r="F999" s="3"/>
      <c r="G999" s="3"/>
      <c r="H999" s="109"/>
      <c r="I999" s="3"/>
      <c r="J999" s="109"/>
      <c r="K999" s="110"/>
      <c r="L999" s="3"/>
      <c r="M999" s="3"/>
      <c r="N999" s="3"/>
      <c r="O999" s="3"/>
      <c r="P999" s="3"/>
      <c r="Q999" s="3"/>
      <c r="R999" s="3"/>
      <c r="S999" s="3"/>
      <c r="T999" s="3"/>
      <c r="U999" s="3"/>
      <c r="V999" s="3"/>
      <c r="W999" s="3"/>
      <c r="X999" s="3"/>
      <c r="Y999" s="3"/>
      <c r="Z999" s="3"/>
    </row>
    <row r="1000" ht="12.75" customHeight="1">
      <c r="A1000" s="3"/>
      <c r="B1000" s="166"/>
      <c r="C1000" s="109"/>
      <c r="D1000" s="109"/>
      <c r="E1000" s="131"/>
      <c r="F1000" s="3"/>
      <c r="G1000" s="3"/>
      <c r="H1000" s="109"/>
      <c r="I1000" s="3"/>
      <c r="J1000" s="109"/>
      <c r="K1000" s="110"/>
      <c r="L1000" s="3"/>
      <c r="M1000" s="3"/>
      <c r="N1000" s="3"/>
      <c r="O1000" s="3"/>
      <c r="P1000" s="3"/>
      <c r="Q1000" s="3"/>
      <c r="R1000" s="3"/>
      <c r="S1000" s="3"/>
      <c r="T1000" s="3"/>
      <c r="U1000" s="3"/>
      <c r="V1000" s="3"/>
      <c r="W1000" s="3"/>
      <c r="X1000" s="3"/>
      <c r="Y1000" s="3"/>
      <c r="Z1000" s="3"/>
    </row>
  </sheetData>
  <autoFilter ref="$A$1:$L$175">
    <sortState ref="A1:L175">
      <sortCondition descending="1" ref="F1:F175"/>
    </sortState>
  </autoFilter>
  <mergeCells count="1">
    <mergeCell ref="B133:E13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75"/>
    <col customWidth="1" min="2" max="2" width="26.88"/>
    <col customWidth="1" min="3" max="3" width="16.63"/>
    <col customWidth="1" min="4" max="4" width="34.25"/>
    <col customWidth="1" min="5" max="5" width="11.38"/>
    <col customWidth="1" min="6" max="6" width="18.13"/>
    <col customWidth="1" min="7" max="7" width="11.38"/>
    <col customWidth="1" min="8" max="8" width="33.25"/>
    <col customWidth="1" min="9" max="9" width="46.63"/>
    <col customWidth="1" min="10" max="10" width="11.13"/>
    <col customWidth="1" min="11" max="11" width="11.38"/>
    <col customWidth="1" min="12" max="12" width="14.13"/>
    <col customWidth="1" min="13" max="26" width="11.38"/>
  </cols>
  <sheetData>
    <row r="1" ht="14.25" customHeight="1">
      <c r="A1" s="112" t="s">
        <v>150</v>
      </c>
      <c r="B1" s="168" t="s">
        <v>1</v>
      </c>
      <c r="C1" s="169" t="s">
        <v>2</v>
      </c>
      <c r="D1" s="112" t="s">
        <v>3</v>
      </c>
      <c r="E1" s="112" t="s">
        <v>4</v>
      </c>
      <c r="F1" s="170" t="s">
        <v>250</v>
      </c>
      <c r="G1" s="112" t="s">
        <v>6</v>
      </c>
      <c r="H1" s="112" t="s">
        <v>7</v>
      </c>
      <c r="I1" s="112" t="s">
        <v>8</v>
      </c>
      <c r="J1" s="112" t="s">
        <v>9</v>
      </c>
      <c r="K1" s="171" t="s">
        <v>10</v>
      </c>
      <c r="L1" s="112" t="s">
        <v>11</v>
      </c>
      <c r="M1" s="3"/>
      <c r="N1" s="3"/>
      <c r="O1" s="3"/>
      <c r="P1" s="3"/>
      <c r="Q1" s="3"/>
      <c r="R1" s="3"/>
      <c r="S1" s="3"/>
      <c r="T1" s="3"/>
      <c r="U1" s="3"/>
      <c r="V1" s="3"/>
      <c r="W1" s="3"/>
      <c r="X1" s="3"/>
      <c r="Y1" s="3"/>
      <c r="Z1" s="3"/>
    </row>
    <row r="2" ht="12.0" hidden="1" customHeight="1">
      <c r="A2" s="53" t="s">
        <v>139</v>
      </c>
      <c r="B2" s="172" t="s">
        <v>19</v>
      </c>
      <c r="C2" s="173" t="s">
        <v>3</v>
      </c>
      <c r="D2" s="174">
        <v>44639.0</v>
      </c>
      <c r="E2" s="118"/>
      <c r="F2" s="175">
        <v>47600.0</v>
      </c>
      <c r="G2" s="176">
        <v>46083.0</v>
      </c>
      <c r="H2" s="177" t="s">
        <v>219</v>
      </c>
      <c r="I2" s="178"/>
      <c r="J2" s="118" t="s">
        <v>15</v>
      </c>
      <c r="K2" s="179">
        <v>47600.0</v>
      </c>
      <c r="L2" s="178" t="b">
        <f t="shared" ref="L2:L165" si="1">+K2=F2</f>
        <v>1</v>
      </c>
      <c r="M2" s="3"/>
      <c r="N2" s="3"/>
      <c r="O2" s="3"/>
      <c r="P2" s="3"/>
      <c r="Q2" s="3"/>
      <c r="R2" s="3"/>
      <c r="S2" s="3"/>
      <c r="T2" s="3"/>
      <c r="U2" s="3"/>
      <c r="V2" s="3"/>
      <c r="W2" s="3"/>
      <c r="X2" s="3"/>
      <c r="Y2" s="3"/>
      <c r="Z2" s="3"/>
    </row>
    <row r="3" ht="14.25" hidden="1" customHeight="1">
      <c r="A3" s="180" t="s">
        <v>141</v>
      </c>
      <c r="B3" s="181" t="s">
        <v>142</v>
      </c>
      <c r="C3" s="182"/>
      <c r="D3" s="115"/>
      <c r="E3" s="183"/>
      <c r="F3" s="175">
        <v>44462.0</v>
      </c>
      <c r="G3" s="176">
        <v>46083.0</v>
      </c>
      <c r="H3" s="177" t="s">
        <v>126</v>
      </c>
      <c r="I3" s="178"/>
      <c r="J3" s="184" t="s">
        <v>15</v>
      </c>
      <c r="K3" s="179">
        <v>44462.0</v>
      </c>
      <c r="L3" s="178" t="b">
        <f t="shared" si="1"/>
        <v>1</v>
      </c>
      <c r="M3" s="3"/>
      <c r="N3" s="3"/>
      <c r="O3" s="3"/>
      <c r="P3" s="3"/>
      <c r="Q3" s="3"/>
      <c r="R3" s="3"/>
      <c r="S3" s="3"/>
      <c r="T3" s="3"/>
      <c r="U3" s="3"/>
      <c r="V3" s="3"/>
      <c r="W3" s="3"/>
      <c r="X3" s="3"/>
      <c r="Y3" s="3"/>
      <c r="Z3" s="3"/>
    </row>
    <row r="4" ht="14.25" hidden="1" customHeight="1">
      <c r="A4" s="180" t="s">
        <v>124</v>
      </c>
      <c r="B4" s="172" t="s">
        <v>125</v>
      </c>
      <c r="C4" s="173" t="s">
        <v>3</v>
      </c>
      <c r="D4" s="174">
        <v>5.2774023E7</v>
      </c>
      <c r="E4" s="127"/>
      <c r="F4" s="175">
        <v>90370.0</v>
      </c>
      <c r="G4" s="176">
        <v>46083.0</v>
      </c>
      <c r="H4" s="177" t="s">
        <v>126</v>
      </c>
      <c r="I4" s="178"/>
      <c r="J4" s="184" t="s">
        <v>15</v>
      </c>
      <c r="K4" s="179">
        <v>90370.0</v>
      </c>
      <c r="L4" s="178" t="b">
        <f t="shared" si="1"/>
        <v>1</v>
      </c>
      <c r="M4" s="3"/>
      <c r="N4" s="3"/>
      <c r="O4" s="3"/>
      <c r="P4" s="3"/>
      <c r="Q4" s="3"/>
      <c r="R4" s="3"/>
      <c r="S4" s="3"/>
      <c r="T4" s="3"/>
      <c r="U4" s="3"/>
      <c r="V4" s="3"/>
      <c r="W4" s="3"/>
      <c r="X4" s="3"/>
      <c r="Y4" s="3"/>
      <c r="Z4" s="3"/>
    </row>
    <row r="5" ht="14.25" hidden="1" customHeight="1">
      <c r="A5" s="16" t="s">
        <v>56</v>
      </c>
      <c r="B5" s="172" t="s">
        <v>19</v>
      </c>
      <c r="C5" s="173" t="s">
        <v>3</v>
      </c>
      <c r="D5" s="174">
        <v>52.0</v>
      </c>
      <c r="E5" s="127"/>
      <c r="F5" s="175">
        <v>184590.0</v>
      </c>
      <c r="G5" s="176">
        <v>46083.0</v>
      </c>
      <c r="H5" s="177" t="s">
        <v>14</v>
      </c>
      <c r="I5" s="178"/>
      <c r="J5" s="184" t="s">
        <v>15</v>
      </c>
      <c r="K5" s="179">
        <v>184590.0</v>
      </c>
      <c r="L5" s="178" t="b">
        <f t="shared" si="1"/>
        <v>1</v>
      </c>
      <c r="M5" s="3"/>
      <c r="N5" s="3"/>
      <c r="O5" s="3"/>
      <c r="P5" s="3"/>
      <c r="Q5" s="3"/>
      <c r="R5" s="3"/>
      <c r="S5" s="3"/>
      <c r="T5" s="3"/>
      <c r="U5" s="3"/>
      <c r="V5" s="3"/>
      <c r="W5" s="3"/>
      <c r="X5" s="3"/>
      <c r="Y5" s="3"/>
      <c r="Z5" s="3"/>
    </row>
    <row r="6" ht="14.25" hidden="1" customHeight="1">
      <c r="A6" s="16" t="s">
        <v>66</v>
      </c>
      <c r="B6" s="181"/>
      <c r="C6" s="185"/>
      <c r="D6" s="186"/>
      <c r="E6" s="115"/>
      <c r="F6" s="175">
        <v>820800.0</v>
      </c>
      <c r="G6" s="176">
        <v>46083.0</v>
      </c>
      <c r="H6" s="177" t="s">
        <v>14</v>
      </c>
      <c r="I6" s="178"/>
      <c r="J6" s="118" t="s">
        <v>15</v>
      </c>
      <c r="K6" s="179">
        <v>820800.0</v>
      </c>
      <c r="L6" s="178" t="b">
        <f t="shared" si="1"/>
        <v>1</v>
      </c>
      <c r="M6" s="3"/>
      <c r="N6" s="3"/>
      <c r="O6" s="3"/>
      <c r="P6" s="3"/>
      <c r="Q6" s="3"/>
      <c r="R6" s="3"/>
      <c r="S6" s="3"/>
      <c r="T6" s="3"/>
      <c r="U6" s="3"/>
      <c r="V6" s="3"/>
      <c r="W6" s="3"/>
      <c r="X6" s="3"/>
      <c r="Y6" s="3"/>
      <c r="Z6" s="3"/>
    </row>
    <row r="7" ht="14.25" hidden="1" customHeight="1">
      <c r="A7" s="16" t="s">
        <v>22</v>
      </c>
      <c r="B7" s="172" t="s">
        <v>19</v>
      </c>
      <c r="C7" s="173" t="s">
        <v>3</v>
      </c>
      <c r="D7" s="174">
        <v>1264583.0</v>
      </c>
      <c r="E7" s="127"/>
      <c r="F7" s="175">
        <v>699989.0</v>
      </c>
      <c r="G7" s="176">
        <v>46083.0</v>
      </c>
      <c r="H7" s="177" t="s">
        <v>14</v>
      </c>
      <c r="I7" s="178"/>
      <c r="J7" s="184" t="s">
        <v>15</v>
      </c>
      <c r="K7" s="179">
        <v>699989.0</v>
      </c>
      <c r="L7" s="178" t="b">
        <f t="shared" si="1"/>
        <v>1</v>
      </c>
      <c r="M7" s="3"/>
      <c r="N7" s="3"/>
      <c r="O7" s="3"/>
      <c r="P7" s="3"/>
      <c r="Q7" s="3"/>
      <c r="R7" s="3"/>
      <c r="S7" s="3"/>
      <c r="T7" s="3"/>
      <c r="U7" s="3"/>
      <c r="V7" s="3"/>
      <c r="W7" s="3"/>
      <c r="X7" s="3"/>
      <c r="Y7" s="3"/>
      <c r="Z7" s="3"/>
    </row>
    <row r="8" ht="14.25" hidden="1" customHeight="1">
      <c r="A8" s="16" t="s">
        <v>26</v>
      </c>
      <c r="B8" s="172" t="s">
        <v>19</v>
      </c>
      <c r="C8" s="173" t="s">
        <v>3</v>
      </c>
      <c r="D8" s="174">
        <v>14944.0</v>
      </c>
      <c r="E8" s="127"/>
      <c r="F8" s="175">
        <v>73734.0</v>
      </c>
      <c r="G8" s="176">
        <v>46083.0</v>
      </c>
      <c r="H8" s="177" t="s">
        <v>14</v>
      </c>
      <c r="I8" s="178" t="s">
        <v>251</v>
      </c>
      <c r="J8" s="184" t="s">
        <v>15</v>
      </c>
      <c r="K8" s="179">
        <v>73734.0</v>
      </c>
      <c r="L8" s="178" t="b">
        <f t="shared" si="1"/>
        <v>1</v>
      </c>
      <c r="M8" s="110">
        <v>6000.0</v>
      </c>
      <c r="N8" s="3"/>
      <c r="O8" s="3"/>
      <c r="P8" s="3"/>
      <c r="Q8" s="3"/>
      <c r="R8" s="3"/>
      <c r="S8" s="3"/>
      <c r="T8" s="3"/>
      <c r="U8" s="3"/>
      <c r="V8" s="3"/>
      <c r="W8" s="3"/>
      <c r="X8" s="3"/>
      <c r="Y8" s="3"/>
      <c r="Z8" s="3"/>
    </row>
    <row r="9" ht="14.25" hidden="1" customHeight="1">
      <c r="A9" s="16" t="s">
        <v>26</v>
      </c>
      <c r="B9" s="172" t="s">
        <v>19</v>
      </c>
      <c r="C9" s="173" t="s">
        <v>3</v>
      </c>
      <c r="D9" s="174">
        <v>14950.0</v>
      </c>
      <c r="E9" s="127"/>
      <c r="F9" s="175">
        <v>1892870.0</v>
      </c>
      <c r="G9" s="176">
        <v>46083.0</v>
      </c>
      <c r="H9" s="177" t="s">
        <v>14</v>
      </c>
      <c r="I9" s="178" t="s">
        <v>252</v>
      </c>
      <c r="J9" s="184" t="s">
        <v>15</v>
      </c>
      <c r="K9" s="179">
        <v>1892870.0</v>
      </c>
      <c r="L9" s="178" t="b">
        <f t="shared" si="1"/>
        <v>1</v>
      </c>
      <c r="M9" s="110">
        <f>+F9-M8</f>
        <v>1886870</v>
      </c>
      <c r="N9" s="3"/>
      <c r="O9" s="3"/>
      <c r="P9" s="3"/>
      <c r="Q9" s="3"/>
      <c r="R9" s="3"/>
      <c r="S9" s="3"/>
      <c r="T9" s="3"/>
      <c r="U9" s="3"/>
      <c r="V9" s="3"/>
      <c r="W9" s="3"/>
      <c r="X9" s="3"/>
      <c r="Y9" s="3"/>
      <c r="Z9" s="3"/>
    </row>
    <row r="10" ht="14.25" hidden="1" customHeight="1">
      <c r="A10" s="16" t="s">
        <v>71</v>
      </c>
      <c r="B10" s="172" t="s">
        <v>19</v>
      </c>
      <c r="C10" s="173" t="s">
        <v>3</v>
      </c>
      <c r="D10" s="174">
        <v>893290.0</v>
      </c>
      <c r="E10" s="127"/>
      <c r="F10" s="175">
        <v>85935.0</v>
      </c>
      <c r="G10" s="176">
        <v>46083.0</v>
      </c>
      <c r="H10" s="177" t="s">
        <v>14</v>
      </c>
      <c r="I10" s="178"/>
      <c r="J10" s="184" t="s">
        <v>15</v>
      </c>
      <c r="K10" s="179">
        <v>85935.0</v>
      </c>
      <c r="L10" s="178" t="b">
        <f t="shared" si="1"/>
        <v>1</v>
      </c>
      <c r="M10" s="3"/>
      <c r="N10" s="3"/>
      <c r="O10" s="3"/>
      <c r="P10" s="3"/>
      <c r="Q10" s="3"/>
      <c r="R10" s="3"/>
      <c r="S10" s="3"/>
      <c r="T10" s="3"/>
      <c r="U10" s="3"/>
      <c r="V10" s="3"/>
      <c r="W10" s="3"/>
      <c r="X10" s="3"/>
      <c r="Y10" s="3"/>
      <c r="Z10" s="3"/>
    </row>
    <row r="11" ht="14.25" hidden="1" customHeight="1">
      <c r="A11" s="16" t="s">
        <v>106</v>
      </c>
      <c r="B11" s="172" t="s">
        <v>19</v>
      </c>
      <c r="C11" s="173" t="s">
        <v>3</v>
      </c>
      <c r="D11" s="174">
        <v>279437.0</v>
      </c>
      <c r="E11" s="127"/>
      <c r="F11" s="175">
        <v>91024.0</v>
      </c>
      <c r="G11" s="176">
        <v>46083.0</v>
      </c>
      <c r="H11" s="177" t="s">
        <v>14</v>
      </c>
      <c r="I11" s="178"/>
      <c r="J11" s="184" t="s">
        <v>15</v>
      </c>
      <c r="K11" s="179">
        <v>91024.0</v>
      </c>
      <c r="L11" s="178" t="b">
        <f t="shared" si="1"/>
        <v>1</v>
      </c>
      <c r="M11" s="3"/>
      <c r="N11" s="3"/>
      <c r="O11" s="3"/>
      <c r="P11" s="3"/>
      <c r="Q11" s="3"/>
      <c r="R11" s="3"/>
      <c r="S11" s="3"/>
      <c r="T11" s="3"/>
      <c r="U11" s="3"/>
      <c r="V11" s="3"/>
      <c r="W11" s="3"/>
      <c r="X11" s="3"/>
      <c r="Y11" s="3"/>
      <c r="Z11" s="3"/>
    </row>
    <row r="12" ht="14.25" hidden="1" customHeight="1">
      <c r="A12" s="16" t="s">
        <v>85</v>
      </c>
      <c r="B12" s="172" t="s">
        <v>19</v>
      </c>
      <c r="C12" s="173" t="s">
        <v>3</v>
      </c>
      <c r="D12" s="174">
        <v>3123.0</v>
      </c>
      <c r="E12" s="127"/>
      <c r="F12" s="175">
        <v>1519832.0</v>
      </c>
      <c r="G12" s="176">
        <v>46083.0</v>
      </c>
      <c r="H12" s="177" t="s">
        <v>14</v>
      </c>
      <c r="I12" s="178"/>
      <c r="J12" s="184" t="s">
        <v>15</v>
      </c>
      <c r="K12" s="179">
        <v>1519832.0</v>
      </c>
      <c r="L12" s="178" t="b">
        <f t="shared" si="1"/>
        <v>1</v>
      </c>
      <c r="M12" s="3"/>
      <c r="N12" s="3"/>
      <c r="O12" s="3"/>
      <c r="P12" s="3"/>
      <c r="Q12" s="3"/>
      <c r="R12" s="3"/>
      <c r="S12" s="3"/>
      <c r="T12" s="3"/>
      <c r="U12" s="3"/>
      <c r="V12" s="3"/>
      <c r="W12" s="3"/>
      <c r="X12" s="3"/>
      <c r="Y12" s="3"/>
      <c r="Z12" s="3"/>
    </row>
    <row r="13" ht="14.25" hidden="1" customHeight="1">
      <c r="A13" s="16" t="s">
        <v>22</v>
      </c>
      <c r="B13" s="172" t="s">
        <v>19</v>
      </c>
      <c r="C13" s="173" t="s">
        <v>3</v>
      </c>
      <c r="D13" s="174">
        <v>1264645.0</v>
      </c>
      <c r="E13" s="127"/>
      <c r="F13" s="175">
        <v>4640910.0</v>
      </c>
      <c r="G13" s="176">
        <v>46083.0</v>
      </c>
      <c r="H13" s="177" t="s">
        <v>14</v>
      </c>
      <c r="I13" s="178"/>
      <c r="J13" s="184" t="s">
        <v>15</v>
      </c>
      <c r="K13" s="179">
        <v>4640910.0</v>
      </c>
      <c r="L13" s="178" t="b">
        <f t="shared" si="1"/>
        <v>1</v>
      </c>
      <c r="M13" s="3"/>
      <c r="N13" s="3"/>
      <c r="O13" s="3"/>
      <c r="P13" s="3"/>
      <c r="Q13" s="3"/>
      <c r="R13" s="3"/>
      <c r="S13" s="3"/>
      <c r="T13" s="3"/>
      <c r="U13" s="3"/>
      <c r="V13" s="3"/>
      <c r="W13" s="3"/>
      <c r="X13" s="3"/>
      <c r="Y13" s="3"/>
      <c r="Z13" s="3"/>
    </row>
    <row r="14" ht="14.25" hidden="1" customHeight="1">
      <c r="A14" s="16" t="s">
        <v>27</v>
      </c>
      <c r="B14" s="172" t="s">
        <v>19</v>
      </c>
      <c r="C14" s="173" t="s">
        <v>3</v>
      </c>
      <c r="D14" s="174">
        <v>51883.0</v>
      </c>
      <c r="E14" s="127"/>
      <c r="F14" s="175">
        <v>3427111.0</v>
      </c>
      <c r="G14" s="176">
        <v>46083.0</v>
      </c>
      <c r="H14" s="177" t="s">
        <v>14</v>
      </c>
      <c r="I14" s="178"/>
      <c r="J14" s="184" t="s">
        <v>15</v>
      </c>
      <c r="K14" s="179">
        <v>3427111.0</v>
      </c>
      <c r="L14" s="178" t="b">
        <f t="shared" si="1"/>
        <v>1</v>
      </c>
      <c r="M14" s="3"/>
      <c r="N14" s="3"/>
      <c r="O14" s="3"/>
      <c r="P14" s="3"/>
      <c r="Q14" s="3"/>
      <c r="R14" s="3"/>
      <c r="S14" s="3"/>
      <c r="T14" s="3"/>
      <c r="U14" s="3"/>
      <c r="V14" s="3"/>
      <c r="W14" s="3"/>
      <c r="X14" s="3"/>
      <c r="Y14" s="3"/>
      <c r="Z14" s="3"/>
    </row>
    <row r="15" ht="14.25" hidden="1" customHeight="1">
      <c r="A15" s="16" t="s">
        <v>27</v>
      </c>
      <c r="B15" s="172" t="s">
        <v>19</v>
      </c>
      <c r="C15" s="173" t="s">
        <v>3</v>
      </c>
      <c r="D15" s="174">
        <v>51882.0</v>
      </c>
      <c r="E15" s="127"/>
      <c r="F15" s="175">
        <v>1780062.0</v>
      </c>
      <c r="G15" s="176">
        <v>46083.0</v>
      </c>
      <c r="H15" s="177" t="s">
        <v>14</v>
      </c>
      <c r="I15" s="178"/>
      <c r="J15" s="184" t="s">
        <v>15</v>
      </c>
      <c r="K15" s="179">
        <v>1780062.0</v>
      </c>
      <c r="L15" s="178" t="b">
        <f t="shared" si="1"/>
        <v>1</v>
      </c>
      <c r="M15" s="3"/>
      <c r="N15" s="3"/>
      <c r="O15" s="3"/>
      <c r="P15" s="3"/>
      <c r="Q15" s="3"/>
      <c r="R15" s="3"/>
      <c r="S15" s="3"/>
      <c r="T15" s="3"/>
      <c r="U15" s="3"/>
      <c r="V15" s="3"/>
      <c r="W15" s="3"/>
      <c r="X15" s="3"/>
      <c r="Y15" s="3"/>
      <c r="Z15" s="3"/>
    </row>
    <row r="16" ht="14.25" hidden="1" customHeight="1">
      <c r="A16" s="16" t="s">
        <v>84</v>
      </c>
      <c r="B16" s="172" t="s">
        <v>19</v>
      </c>
      <c r="C16" s="173" t="s">
        <v>3</v>
      </c>
      <c r="D16" s="174">
        <v>6721.0</v>
      </c>
      <c r="E16" s="127"/>
      <c r="F16" s="175">
        <v>227135.0</v>
      </c>
      <c r="G16" s="176">
        <v>46083.0</v>
      </c>
      <c r="H16" s="177" t="s">
        <v>14</v>
      </c>
      <c r="I16" s="178"/>
      <c r="J16" s="184" t="s">
        <v>15</v>
      </c>
      <c r="K16" s="179">
        <v>227135.0</v>
      </c>
      <c r="L16" s="178" t="b">
        <f t="shared" si="1"/>
        <v>1</v>
      </c>
      <c r="M16" s="3"/>
      <c r="N16" s="3"/>
      <c r="O16" s="3"/>
      <c r="P16" s="3"/>
      <c r="Q16" s="3"/>
      <c r="R16" s="3"/>
      <c r="S16" s="3"/>
      <c r="T16" s="3"/>
      <c r="U16" s="3"/>
      <c r="V16" s="3"/>
      <c r="W16" s="3"/>
      <c r="X16" s="3"/>
      <c r="Y16" s="3"/>
      <c r="Z16" s="3"/>
    </row>
    <row r="17" ht="14.25" hidden="1" customHeight="1">
      <c r="A17" s="16" t="s">
        <v>84</v>
      </c>
      <c r="B17" s="172" t="s">
        <v>19</v>
      </c>
      <c r="C17" s="173" t="s">
        <v>3</v>
      </c>
      <c r="D17" s="174">
        <v>6723.0</v>
      </c>
      <c r="E17" s="127"/>
      <c r="F17" s="175">
        <v>63963.0</v>
      </c>
      <c r="G17" s="176">
        <v>46083.0</v>
      </c>
      <c r="H17" s="177" t="s">
        <v>14</v>
      </c>
      <c r="I17" s="178"/>
      <c r="J17" s="184" t="s">
        <v>15</v>
      </c>
      <c r="K17" s="179">
        <v>63963.0</v>
      </c>
      <c r="L17" s="178" t="b">
        <f t="shared" si="1"/>
        <v>1</v>
      </c>
      <c r="M17" s="3"/>
      <c r="N17" s="3"/>
      <c r="O17" s="3"/>
      <c r="P17" s="3"/>
      <c r="Q17" s="3"/>
      <c r="R17" s="3"/>
      <c r="S17" s="3"/>
      <c r="T17" s="3"/>
      <c r="U17" s="3"/>
      <c r="V17" s="3"/>
      <c r="W17" s="3"/>
      <c r="X17" s="3"/>
      <c r="Y17" s="3"/>
      <c r="Z17" s="3"/>
    </row>
    <row r="18" ht="14.25" hidden="1" customHeight="1">
      <c r="A18" s="16" t="s">
        <v>95</v>
      </c>
      <c r="B18" s="172" t="s">
        <v>19</v>
      </c>
      <c r="C18" s="173" t="s">
        <v>3</v>
      </c>
      <c r="D18" s="174">
        <v>143720.0</v>
      </c>
      <c r="E18" s="127"/>
      <c r="F18" s="175">
        <v>45056.0</v>
      </c>
      <c r="G18" s="176">
        <v>46083.0</v>
      </c>
      <c r="H18" s="177" t="s">
        <v>14</v>
      </c>
      <c r="I18" s="178"/>
      <c r="J18" s="184" t="s">
        <v>15</v>
      </c>
      <c r="K18" s="179">
        <v>45056.0</v>
      </c>
      <c r="L18" s="178" t="b">
        <f t="shared" si="1"/>
        <v>1</v>
      </c>
      <c r="M18" s="3"/>
      <c r="N18" s="3"/>
      <c r="O18" s="3"/>
      <c r="P18" s="3"/>
      <c r="Q18" s="3"/>
      <c r="R18" s="3"/>
      <c r="S18" s="3"/>
      <c r="T18" s="3"/>
      <c r="U18" s="3"/>
      <c r="V18" s="3"/>
      <c r="W18" s="3"/>
      <c r="X18" s="3"/>
      <c r="Y18" s="3"/>
      <c r="Z18" s="3"/>
    </row>
    <row r="19" ht="14.25" hidden="1" customHeight="1">
      <c r="A19" s="16" t="s">
        <v>113</v>
      </c>
      <c r="B19" s="172" t="s">
        <v>19</v>
      </c>
      <c r="C19" s="173" t="s">
        <v>3</v>
      </c>
      <c r="D19" s="174">
        <v>351.0</v>
      </c>
      <c r="E19" s="127"/>
      <c r="F19" s="175">
        <v>45196.0</v>
      </c>
      <c r="G19" s="176">
        <v>46083.0</v>
      </c>
      <c r="H19" s="177" t="s">
        <v>14</v>
      </c>
      <c r="I19" s="178"/>
      <c r="J19" s="184" t="s">
        <v>15</v>
      </c>
      <c r="K19" s="179">
        <v>45196.0</v>
      </c>
      <c r="L19" s="178" t="b">
        <f t="shared" si="1"/>
        <v>1</v>
      </c>
      <c r="M19" s="3"/>
      <c r="N19" s="3"/>
      <c r="O19" s="3"/>
      <c r="P19" s="3"/>
      <c r="Q19" s="3"/>
      <c r="R19" s="3"/>
      <c r="S19" s="3"/>
      <c r="T19" s="3"/>
      <c r="U19" s="3"/>
      <c r="V19" s="3"/>
      <c r="W19" s="3"/>
      <c r="X19" s="3"/>
      <c r="Y19" s="3"/>
      <c r="Z19" s="3"/>
    </row>
    <row r="20" ht="14.25" hidden="1" customHeight="1">
      <c r="A20" s="16" t="s">
        <v>60</v>
      </c>
      <c r="B20" s="172" t="s">
        <v>19</v>
      </c>
      <c r="C20" s="173" t="s">
        <v>3</v>
      </c>
      <c r="D20" s="174">
        <v>10661.0</v>
      </c>
      <c r="E20" s="127"/>
      <c r="F20" s="175">
        <v>259984.0</v>
      </c>
      <c r="G20" s="176">
        <v>46083.0</v>
      </c>
      <c r="H20" s="177" t="s">
        <v>14</v>
      </c>
      <c r="I20" s="178"/>
      <c r="J20" s="184" t="s">
        <v>15</v>
      </c>
      <c r="K20" s="179">
        <v>259984.0</v>
      </c>
      <c r="L20" s="178" t="b">
        <f t="shared" si="1"/>
        <v>1</v>
      </c>
      <c r="M20" s="3"/>
      <c r="N20" s="3"/>
      <c r="O20" s="3"/>
      <c r="P20" s="3"/>
      <c r="Q20" s="3"/>
      <c r="R20" s="3"/>
      <c r="S20" s="3"/>
      <c r="T20" s="3"/>
      <c r="U20" s="3"/>
      <c r="V20" s="3"/>
      <c r="W20" s="3"/>
      <c r="X20" s="3"/>
      <c r="Y20" s="3"/>
      <c r="Z20" s="3"/>
    </row>
    <row r="21" ht="14.25" hidden="1" customHeight="1">
      <c r="A21" s="16" t="s">
        <v>35</v>
      </c>
      <c r="B21" s="172" t="s">
        <v>19</v>
      </c>
      <c r="C21" s="173" t="s">
        <v>3</v>
      </c>
      <c r="D21" s="174">
        <v>26895.0</v>
      </c>
      <c r="E21" s="127"/>
      <c r="F21" s="175">
        <v>489579.0</v>
      </c>
      <c r="G21" s="176">
        <v>46083.0</v>
      </c>
      <c r="H21" s="177" t="s">
        <v>14</v>
      </c>
      <c r="I21" s="178"/>
      <c r="J21" s="184" t="s">
        <v>15</v>
      </c>
      <c r="K21" s="179">
        <v>489579.0</v>
      </c>
      <c r="L21" s="178" t="b">
        <f t="shared" si="1"/>
        <v>1</v>
      </c>
      <c r="M21" s="3"/>
      <c r="N21" s="3"/>
      <c r="O21" s="3"/>
      <c r="P21" s="3"/>
      <c r="Q21" s="3"/>
      <c r="R21" s="3"/>
      <c r="S21" s="3"/>
      <c r="T21" s="3"/>
      <c r="U21" s="3"/>
      <c r="V21" s="3"/>
      <c r="W21" s="3"/>
      <c r="X21" s="3"/>
      <c r="Y21" s="3"/>
      <c r="Z21" s="3"/>
    </row>
    <row r="22" ht="14.25" hidden="1" customHeight="1">
      <c r="A22" s="16" t="s">
        <v>71</v>
      </c>
      <c r="B22" s="172" t="s">
        <v>19</v>
      </c>
      <c r="C22" s="173" t="s">
        <v>3</v>
      </c>
      <c r="D22" s="174">
        <v>893531.0</v>
      </c>
      <c r="E22" s="127"/>
      <c r="F22" s="175">
        <v>86746.0</v>
      </c>
      <c r="G22" s="187">
        <v>46083.0</v>
      </c>
      <c r="H22" s="188" t="s">
        <v>14</v>
      </c>
      <c r="I22" s="178"/>
      <c r="J22" s="184" t="s">
        <v>15</v>
      </c>
      <c r="K22" s="179">
        <v>86746.0</v>
      </c>
      <c r="L22" s="178" t="b">
        <f t="shared" si="1"/>
        <v>1</v>
      </c>
      <c r="M22" s="3"/>
      <c r="N22" s="3"/>
      <c r="O22" s="3"/>
      <c r="P22" s="3"/>
      <c r="Q22" s="3"/>
      <c r="R22" s="3"/>
      <c r="S22" s="3"/>
      <c r="T22" s="3"/>
      <c r="U22" s="3"/>
      <c r="V22" s="3"/>
      <c r="W22" s="3"/>
      <c r="X22" s="3"/>
      <c r="Y22" s="3"/>
      <c r="Z22" s="3"/>
    </row>
    <row r="23" ht="14.25" hidden="1" customHeight="1">
      <c r="A23" s="16" t="s">
        <v>206</v>
      </c>
      <c r="B23" s="181"/>
      <c r="C23" s="182"/>
      <c r="D23" s="115"/>
      <c r="E23" s="115"/>
      <c r="F23" s="175">
        <v>220268.0</v>
      </c>
      <c r="G23" s="176">
        <v>46084.0</v>
      </c>
      <c r="H23" s="118" t="s">
        <v>14</v>
      </c>
      <c r="I23" s="189"/>
      <c r="J23" s="118" t="s">
        <v>15</v>
      </c>
      <c r="K23" s="190">
        <v>220268.0</v>
      </c>
      <c r="L23" s="178" t="b">
        <f t="shared" si="1"/>
        <v>1</v>
      </c>
      <c r="M23" s="3"/>
      <c r="N23" s="3"/>
      <c r="O23" s="3"/>
      <c r="P23" s="3"/>
      <c r="Q23" s="3"/>
      <c r="R23" s="3"/>
      <c r="S23" s="3"/>
      <c r="T23" s="3"/>
      <c r="U23" s="3"/>
      <c r="V23" s="3"/>
      <c r="W23" s="3"/>
      <c r="X23" s="3"/>
      <c r="Y23" s="3"/>
      <c r="Z23" s="3"/>
    </row>
    <row r="24" ht="14.25" hidden="1" customHeight="1">
      <c r="A24" s="191" t="s">
        <v>227</v>
      </c>
      <c r="B24" s="192" t="s">
        <v>228</v>
      </c>
      <c r="C24" s="193" t="s">
        <v>3</v>
      </c>
      <c r="D24" s="194">
        <v>4915.0</v>
      </c>
      <c r="E24" s="146"/>
      <c r="F24" s="195">
        <v>89531.0</v>
      </c>
      <c r="G24" s="196">
        <v>46084.0</v>
      </c>
      <c r="H24" s="177" t="s">
        <v>219</v>
      </c>
      <c r="I24" s="197"/>
      <c r="J24" s="118" t="s">
        <v>15</v>
      </c>
      <c r="K24" s="198">
        <v>89531.0</v>
      </c>
      <c r="L24" s="197" t="b">
        <f t="shared" si="1"/>
        <v>1</v>
      </c>
      <c r="M24" s="3"/>
      <c r="N24" s="3"/>
      <c r="O24" s="3"/>
      <c r="P24" s="3"/>
      <c r="Q24" s="3"/>
      <c r="R24" s="3"/>
      <c r="S24" s="3"/>
      <c r="T24" s="3"/>
      <c r="U24" s="3"/>
      <c r="V24" s="3"/>
      <c r="W24" s="3"/>
      <c r="X24" s="3"/>
      <c r="Y24" s="3"/>
      <c r="Z24" s="3"/>
    </row>
    <row r="25" ht="14.25" hidden="1" customHeight="1">
      <c r="A25" s="180" t="s">
        <v>253</v>
      </c>
      <c r="B25" s="199"/>
      <c r="C25" s="185"/>
      <c r="D25" s="186"/>
      <c r="E25" s="115"/>
      <c r="F25" s="175">
        <v>1.3872082E7</v>
      </c>
      <c r="G25" s="196">
        <v>46085.0</v>
      </c>
      <c r="H25" s="177" t="s">
        <v>14</v>
      </c>
      <c r="I25" s="189"/>
      <c r="J25" s="118" t="s">
        <v>15</v>
      </c>
      <c r="K25" s="179">
        <v>1.3872082E7</v>
      </c>
      <c r="L25" s="197" t="b">
        <f t="shared" si="1"/>
        <v>1</v>
      </c>
      <c r="M25" s="3"/>
    </row>
    <row r="26" ht="14.25" hidden="1" customHeight="1">
      <c r="A26" s="191" t="s">
        <v>254</v>
      </c>
      <c r="B26" s="200"/>
      <c r="C26" s="201" t="s">
        <v>3</v>
      </c>
      <c r="D26" s="151"/>
      <c r="E26" s="202"/>
      <c r="F26" s="203">
        <v>116809.0</v>
      </c>
      <c r="G26" s="196">
        <v>46085.0</v>
      </c>
      <c r="H26" s="177" t="s">
        <v>219</v>
      </c>
      <c r="I26" s="140"/>
      <c r="J26" s="118" t="s">
        <v>15</v>
      </c>
      <c r="K26" s="179">
        <v>116809.0</v>
      </c>
      <c r="L26" s="197" t="b">
        <f t="shared" si="1"/>
        <v>1</v>
      </c>
      <c r="M26" s="3"/>
    </row>
    <row r="27" ht="14.25" hidden="1" customHeight="1">
      <c r="A27" s="191" t="s">
        <v>51</v>
      </c>
      <c r="B27" s="172" t="s">
        <v>19</v>
      </c>
      <c r="C27" s="193" t="s">
        <v>3</v>
      </c>
      <c r="D27" s="204">
        <v>2016801.0</v>
      </c>
      <c r="E27" s="146"/>
      <c r="F27" s="195">
        <v>1549990.0</v>
      </c>
      <c r="G27" s="196">
        <v>46085.0</v>
      </c>
      <c r="H27" s="177" t="s">
        <v>219</v>
      </c>
      <c r="I27" s="197"/>
      <c r="J27" s="118" t="s">
        <v>15</v>
      </c>
      <c r="K27" s="179">
        <v>1549990.0</v>
      </c>
      <c r="L27" s="197" t="b">
        <f t="shared" si="1"/>
        <v>1</v>
      </c>
      <c r="M27" s="3"/>
      <c r="N27" s="3"/>
      <c r="O27" s="3"/>
      <c r="P27" s="3"/>
      <c r="Q27" s="3"/>
      <c r="R27" s="3"/>
      <c r="S27" s="3"/>
      <c r="T27" s="3"/>
      <c r="U27" s="3"/>
      <c r="V27" s="3"/>
      <c r="W27" s="3"/>
      <c r="X27" s="3"/>
      <c r="Y27" s="3"/>
      <c r="Z27" s="3"/>
    </row>
    <row r="28" ht="14.25" hidden="1" customHeight="1">
      <c r="A28" s="191" t="s">
        <v>255</v>
      </c>
      <c r="B28" s="205" t="s">
        <v>171</v>
      </c>
      <c r="C28" s="206" t="s">
        <v>3</v>
      </c>
      <c r="D28" s="186"/>
      <c r="E28" s="186"/>
      <c r="F28" s="203">
        <v>8361.0</v>
      </c>
      <c r="G28" s="196">
        <v>46086.0</v>
      </c>
      <c r="H28" s="177" t="s">
        <v>219</v>
      </c>
      <c r="I28" s="207"/>
      <c r="J28" s="118" t="s">
        <v>15</v>
      </c>
      <c r="K28" s="179">
        <v>8361.0</v>
      </c>
      <c r="L28" s="197" t="b">
        <f t="shared" si="1"/>
        <v>1</v>
      </c>
      <c r="M28" s="3"/>
    </row>
    <row r="29" ht="14.25" hidden="1" customHeight="1">
      <c r="A29" s="16" t="s">
        <v>256</v>
      </c>
      <c r="B29" s="199" t="s">
        <v>257</v>
      </c>
      <c r="C29" s="185"/>
      <c r="D29" s="115"/>
      <c r="E29" s="115"/>
      <c r="F29" s="203">
        <v>38112.0</v>
      </c>
      <c r="G29" s="196">
        <v>46086.0</v>
      </c>
      <c r="H29" s="177" t="s">
        <v>14</v>
      </c>
      <c r="I29" s="189"/>
      <c r="J29" s="118" t="s">
        <v>15</v>
      </c>
      <c r="K29" s="179">
        <v>38112.0</v>
      </c>
      <c r="L29" s="197" t="b">
        <f t="shared" si="1"/>
        <v>1</v>
      </c>
      <c r="M29" s="3"/>
    </row>
    <row r="30" ht="15.0" hidden="1" customHeight="1">
      <c r="A30" s="16" t="s">
        <v>258</v>
      </c>
      <c r="B30" s="172" t="s">
        <v>19</v>
      </c>
      <c r="C30" s="193" t="s">
        <v>3</v>
      </c>
      <c r="D30" s="174">
        <v>18468.0</v>
      </c>
      <c r="E30" s="118"/>
      <c r="F30" s="203">
        <v>6970000.0</v>
      </c>
      <c r="G30" s="196">
        <v>46086.0</v>
      </c>
      <c r="H30" s="177" t="s">
        <v>14</v>
      </c>
      <c r="I30" s="189"/>
      <c r="J30" s="118" t="s">
        <v>15</v>
      </c>
      <c r="K30" s="179">
        <v>6970000.0</v>
      </c>
      <c r="L30" s="197" t="b">
        <f t="shared" si="1"/>
        <v>1</v>
      </c>
      <c r="M30" s="3"/>
    </row>
    <row r="31" ht="14.25" hidden="1" customHeight="1">
      <c r="A31" s="16" t="s">
        <v>258</v>
      </c>
      <c r="B31" s="172" t="s">
        <v>19</v>
      </c>
      <c r="C31" s="193" t="s">
        <v>3</v>
      </c>
      <c r="D31" s="174">
        <v>18467.0</v>
      </c>
      <c r="E31" s="118"/>
      <c r="F31" s="203">
        <v>7000000.0</v>
      </c>
      <c r="G31" s="196">
        <v>46086.0</v>
      </c>
      <c r="H31" s="177" t="s">
        <v>14</v>
      </c>
      <c r="I31" s="189"/>
      <c r="J31" s="118" t="s">
        <v>15</v>
      </c>
      <c r="K31" s="179">
        <v>7000000.0</v>
      </c>
      <c r="L31" s="197" t="b">
        <f t="shared" si="1"/>
        <v>1</v>
      </c>
      <c r="M31" s="3"/>
    </row>
    <row r="32" ht="14.25" hidden="1" customHeight="1">
      <c r="A32" s="16" t="s">
        <v>258</v>
      </c>
      <c r="B32" s="172" t="s">
        <v>19</v>
      </c>
      <c r="C32" s="193" t="s">
        <v>3</v>
      </c>
      <c r="D32" s="174">
        <v>18470.0</v>
      </c>
      <c r="E32" s="118"/>
      <c r="F32" s="203">
        <v>7000000.0</v>
      </c>
      <c r="G32" s="196">
        <v>46086.0</v>
      </c>
      <c r="H32" s="177" t="s">
        <v>14</v>
      </c>
      <c r="I32" s="189"/>
      <c r="J32" s="118" t="s">
        <v>15</v>
      </c>
      <c r="K32" s="179">
        <v>7000000.0</v>
      </c>
      <c r="L32" s="197" t="b">
        <f t="shared" si="1"/>
        <v>1</v>
      </c>
      <c r="M32" s="3"/>
    </row>
    <row r="33" ht="14.25" hidden="1" customHeight="1">
      <c r="A33" s="16" t="s">
        <v>193</v>
      </c>
      <c r="B33" s="192" t="s">
        <v>99</v>
      </c>
      <c r="C33" s="193" t="s">
        <v>99</v>
      </c>
      <c r="D33" s="118"/>
      <c r="E33" s="118">
        <v>316.0</v>
      </c>
      <c r="F33" s="203">
        <v>300000.0</v>
      </c>
      <c r="G33" s="196">
        <v>46086.0</v>
      </c>
      <c r="H33" s="177" t="s">
        <v>14</v>
      </c>
      <c r="I33" s="189"/>
      <c r="J33" s="118" t="s">
        <v>15</v>
      </c>
      <c r="K33" s="179">
        <v>300000.0</v>
      </c>
      <c r="L33" s="197" t="b">
        <f t="shared" si="1"/>
        <v>1</v>
      </c>
      <c r="M33" s="3"/>
    </row>
    <row r="34" ht="14.25" hidden="1" customHeight="1">
      <c r="A34" s="16" t="s">
        <v>259</v>
      </c>
      <c r="B34" s="208" t="s">
        <v>19</v>
      </c>
      <c r="C34" s="209" t="s">
        <v>3</v>
      </c>
      <c r="D34" s="151"/>
      <c r="E34" s="151"/>
      <c r="F34" s="203">
        <v>542640.0</v>
      </c>
      <c r="G34" s="196">
        <v>46086.0</v>
      </c>
      <c r="H34" s="177" t="s">
        <v>14</v>
      </c>
      <c r="I34" s="189" t="s">
        <v>260</v>
      </c>
      <c r="J34" s="118" t="s">
        <v>15</v>
      </c>
      <c r="K34" s="179">
        <v>542640.0</v>
      </c>
      <c r="L34" s="197" t="b">
        <f t="shared" si="1"/>
        <v>1</v>
      </c>
      <c r="M34" s="3"/>
    </row>
    <row r="35" ht="14.25" hidden="1" customHeight="1">
      <c r="A35" s="16" t="s">
        <v>45</v>
      </c>
      <c r="B35" s="199" t="s">
        <v>261</v>
      </c>
      <c r="C35" s="185"/>
      <c r="D35" s="115"/>
      <c r="E35" s="115"/>
      <c r="F35" s="203">
        <v>8316.0</v>
      </c>
      <c r="G35" s="196">
        <v>46086.0</v>
      </c>
      <c r="H35" s="177" t="s">
        <v>14</v>
      </c>
      <c r="I35" s="189"/>
      <c r="J35" s="118" t="s">
        <v>15</v>
      </c>
      <c r="K35" s="179">
        <v>8316.0</v>
      </c>
      <c r="L35" s="197" t="b">
        <f t="shared" si="1"/>
        <v>1</v>
      </c>
      <c r="M35" s="3"/>
    </row>
    <row r="36" ht="14.25" hidden="1" customHeight="1">
      <c r="A36" s="191" t="s">
        <v>90</v>
      </c>
      <c r="B36" s="172" t="s">
        <v>19</v>
      </c>
      <c r="C36" s="193" t="s">
        <v>3</v>
      </c>
      <c r="D36" s="210">
        <v>5577466.0</v>
      </c>
      <c r="E36" s="146"/>
      <c r="F36" s="203">
        <v>1650950.0</v>
      </c>
      <c r="G36" s="196">
        <v>46086.0</v>
      </c>
      <c r="H36" s="177" t="s">
        <v>219</v>
      </c>
      <c r="I36" s="211" t="s">
        <v>262</v>
      </c>
      <c r="J36" s="118" t="s">
        <v>15</v>
      </c>
      <c r="K36" s="212">
        <v>1650950.0</v>
      </c>
      <c r="L36" s="197" t="b">
        <f t="shared" si="1"/>
        <v>1</v>
      </c>
      <c r="M36" s="3"/>
    </row>
    <row r="37" ht="14.25" hidden="1" customHeight="1">
      <c r="A37" s="53" t="s">
        <v>90</v>
      </c>
      <c r="B37" s="172" t="s">
        <v>19</v>
      </c>
      <c r="C37" s="193" t="s">
        <v>3</v>
      </c>
      <c r="D37" s="194">
        <v>2017242.0</v>
      </c>
      <c r="E37" s="118"/>
      <c r="F37" s="203">
        <v>1329990.0</v>
      </c>
      <c r="G37" s="196">
        <v>46087.0</v>
      </c>
      <c r="H37" s="118" t="s">
        <v>219</v>
      </c>
      <c r="I37" s="189"/>
      <c r="J37" s="118" t="s">
        <v>15</v>
      </c>
      <c r="K37" s="190">
        <v>1329990.0</v>
      </c>
      <c r="L37" s="197" t="b">
        <f t="shared" si="1"/>
        <v>1</v>
      </c>
      <c r="M37" s="3"/>
    </row>
    <row r="38" ht="14.25" hidden="1" customHeight="1">
      <c r="A38" s="191" t="s">
        <v>90</v>
      </c>
      <c r="B38" s="172" t="s">
        <v>19</v>
      </c>
      <c r="C38" s="193" t="s">
        <v>3</v>
      </c>
      <c r="D38" s="194">
        <v>5577702.0</v>
      </c>
      <c r="E38" s="118"/>
      <c r="F38" s="203">
        <v>594980.0</v>
      </c>
      <c r="G38" s="196">
        <v>46087.0</v>
      </c>
      <c r="H38" s="177" t="s">
        <v>219</v>
      </c>
      <c r="I38" s="189"/>
      <c r="J38" s="118" t="s">
        <v>15</v>
      </c>
      <c r="K38" s="190">
        <v>594980.0</v>
      </c>
      <c r="L38" s="197" t="b">
        <f t="shared" si="1"/>
        <v>1</v>
      </c>
      <c r="M38" s="3"/>
    </row>
    <row r="39" ht="14.25" hidden="1" customHeight="1">
      <c r="A39" s="53" t="s">
        <v>90</v>
      </c>
      <c r="B39" s="172"/>
      <c r="C39" s="213" t="s">
        <v>3</v>
      </c>
      <c r="D39" s="174">
        <v>5577743.0</v>
      </c>
      <c r="E39" s="118"/>
      <c r="F39" s="214">
        <v>654980.0</v>
      </c>
      <c r="G39" s="196">
        <v>46087.0</v>
      </c>
      <c r="H39" s="177" t="s">
        <v>219</v>
      </c>
      <c r="I39" s="189"/>
      <c r="J39" s="118" t="s">
        <v>15</v>
      </c>
      <c r="K39" s="190">
        <v>654980.0</v>
      </c>
      <c r="L39" s="197" t="b">
        <f t="shared" si="1"/>
        <v>1</v>
      </c>
      <c r="M39" s="3"/>
    </row>
    <row r="40" ht="14.25" hidden="1" customHeight="1">
      <c r="A40" s="53" t="s">
        <v>263</v>
      </c>
      <c r="B40" s="172" t="s">
        <v>264</v>
      </c>
      <c r="C40" s="213" t="s">
        <v>3</v>
      </c>
      <c r="D40" s="174">
        <v>11037.0</v>
      </c>
      <c r="E40" s="118"/>
      <c r="F40" s="214">
        <v>37301.0</v>
      </c>
      <c r="G40" s="196">
        <v>46089.0</v>
      </c>
      <c r="H40" s="118" t="s">
        <v>219</v>
      </c>
      <c r="I40" s="189"/>
      <c r="J40" s="118" t="s">
        <v>15</v>
      </c>
      <c r="K40" s="190">
        <v>37301.0</v>
      </c>
      <c r="L40" s="197" t="b">
        <f t="shared" si="1"/>
        <v>1</v>
      </c>
      <c r="M40" s="3"/>
    </row>
    <row r="41" ht="15.0" hidden="1" customHeight="1">
      <c r="A41" s="180" t="s">
        <v>265</v>
      </c>
      <c r="B41" s="181"/>
      <c r="C41" s="185"/>
      <c r="D41" s="115"/>
      <c r="E41" s="115"/>
      <c r="F41" s="214" t="s">
        <v>266</v>
      </c>
      <c r="G41" s="196">
        <v>46090.0</v>
      </c>
      <c r="H41" s="118" t="s">
        <v>14</v>
      </c>
      <c r="I41" s="189"/>
      <c r="J41" s="118" t="s">
        <v>15</v>
      </c>
      <c r="K41" s="190" t="s">
        <v>266</v>
      </c>
      <c r="L41" s="197" t="b">
        <f t="shared" si="1"/>
        <v>1</v>
      </c>
      <c r="M41" s="3"/>
    </row>
    <row r="42" ht="14.25" hidden="1" customHeight="1">
      <c r="A42" s="180" t="s">
        <v>267</v>
      </c>
      <c r="B42" s="181"/>
      <c r="C42" s="185" t="s">
        <v>3</v>
      </c>
      <c r="D42" s="115">
        <v>5.5009996E7</v>
      </c>
      <c r="E42" s="115"/>
      <c r="F42" s="214">
        <v>143654.0</v>
      </c>
      <c r="G42" s="196">
        <v>46090.0</v>
      </c>
      <c r="H42" s="146" t="s">
        <v>14</v>
      </c>
      <c r="I42" s="189" t="s">
        <v>268</v>
      </c>
      <c r="J42" s="118" t="s">
        <v>15</v>
      </c>
      <c r="K42" s="190">
        <v>143654.0</v>
      </c>
      <c r="L42" s="197" t="b">
        <f t="shared" si="1"/>
        <v>1</v>
      </c>
      <c r="M42" s="3"/>
    </row>
    <row r="43" ht="14.25" hidden="1" customHeight="1">
      <c r="A43" s="53" t="s">
        <v>90</v>
      </c>
      <c r="B43" s="172" t="s">
        <v>269</v>
      </c>
      <c r="C43" s="213" t="s">
        <v>3</v>
      </c>
      <c r="D43" s="174">
        <v>97936.0</v>
      </c>
      <c r="E43" s="118"/>
      <c r="F43" s="214">
        <v>61980.0</v>
      </c>
      <c r="G43" s="196">
        <v>46090.0</v>
      </c>
      <c r="H43" s="177" t="s">
        <v>219</v>
      </c>
      <c r="I43" s="189"/>
      <c r="J43" s="118" t="s">
        <v>15</v>
      </c>
      <c r="K43" s="190">
        <v>61980.0</v>
      </c>
      <c r="L43" s="197" t="b">
        <f t="shared" si="1"/>
        <v>1</v>
      </c>
      <c r="M43" s="3"/>
    </row>
    <row r="44" ht="14.25" hidden="1" customHeight="1">
      <c r="A44" s="53" t="s">
        <v>51</v>
      </c>
      <c r="B44" s="172" t="s">
        <v>19</v>
      </c>
      <c r="C44" s="213" t="s">
        <v>3</v>
      </c>
      <c r="D44" s="174">
        <v>2017581.0</v>
      </c>
      <c r="E44" s="118"/>
      <c r="F44" s="214">
        <v>1549990.0</v>
      </c>
      <c r="G44" s="196">
        <v>46090.0</v>
      </c>
      <c r="H44" s="177" t="s">
        <v>219</v>
      </c>
      <c r="I44" s="189"/>
      <c r="J44" s="118" t="s">
        <v>15</v>
      </c>
      <c r="K44" s="190">
        <v>1549990.0</v>
      </c>
      <c r="L44" s="197" t="b">
        <f t="shared" si="1"/>
        <v>1</v>
      </c>
      <c r="M44" s="3"/>
    </row>
    <row r="45" ht="14.25" hidden="1" customHeight="1">
      <c r="A45" s="53" t="s">
        <v>270</v>
      </c>
      <c r="B45" s="172" t="s">
        <v>19</v>
      </c>
      <c r="C45" s="213" t="s">
        <v>3</v>
      </c>
      <c r="D45" s="174">
        <v>2239155.0</v>
      </c>
      <c r="E45" s="118"/>
      <c r="F45" s="214">
        <v>264970.0</v>
      </c>
      <c r="G45" s="196">
        <v>46090.0</v>
      </c>
      <c r="H45" s="177" t="s">
        <v>219</v>
      </c>
      <c r="I45" s="189"/>
      <c r="J45" s="118" t="s">
        <v>15</v>
      </c>
      <c r="K45" s="190">
        <v>264970.0</v>
      </c>
      <c r="L45" s="197" t="b">
        <f t="shared" si="1"/>
        <v>1</v>
      </c>
      <c r="M45" s="3"/>
    </row>
    <row r="46" ht="15.75" hidden="1" customHeight="1">
      <c r="A46" s="16" t="s">
        <v>259</v>
      </c>
      <c r="B46" s="208" t="s">
        <v>19</v>
      </c>
      <c r="C46" s="215" t="s">
        <v>3</v>
      </c>
      <c r="D46" s="151"/>
      <c r="E46" s="151"/>
      <c r="F46" s="214">
        <v>318920.0</v>
      </c>
      <c r="G46" s="196">
        <v>46090.0</v>
      </c>
      <c r="H46" s="177" t="s">
        <v>14</v>
      </c>
      <c r="I46" s="189" t="s">
        <v>260</v>
      </c>
      <c r="J46" s="118" t="s">
        <v>15</v>
      </c>
      <c r="K46" s="190">
        <v>318920.0</v>
      </c>
      <c r="L46" s="197" t="b">
        <f t="shared" si="1"/>
        <v>1</v>
      </c>
      <c r="M46" s="3"/>
    </row>
    <row r="47" ht="14.25" hidden="1" customHeight="1">
      <c r="A47" s="16" t="s">
        <v>211</v>
      </c>
      <c r="B47" s="172" t="s">
        <v>19</v>
      </c>
      <c r="C47" s="213" t="s">
        <v>3</v>
      </c>
      <c r="D47" s="174">
        <v>801.0</v>
      </c>
      <c r="E47" s="118"/>
      <c r="F47" s="214">
        <v>200000.0</v>
      </c>
      <c r="G47" s="196">
        <v>46090.0</v>
      </c>
      <c r="H47" s="177" t="s">
        <v>14</v>
      </c>
      <c r="I47" s="189"/>
      <c r="J47" s="118" t="s">
        <v>15</v>
      </c>
      <c r="K47" s="190">
        <v>200000.0</v>
      </c>
      <c r="L47" s="197" t="b">
        <f t="shared" si="1"/>
        <v>1</v>
      </c>
      <c r="M47" s="3"/>
    </row>
    <row r="48" ht="14.25" hidden="1" customHeight="1">
      <c r="A48" s="54" t="s">
        <v>271</v>
      </c>
      <c r="B48" s="216" t="s">
        <v>19</v>
      </c>
      <c r="C48" s="217" t="s">
        <v>3</v>
      </c>
      <c r="D48" s="218">
        <v>7897.0</v>
      </c>
      <c r="E48" s="154"/>
      <c r="F48" s="203">
        <v>8687000.0</v>
      </c>
      <c r="G48" s="196">
        <v>46090.0</v>
      </c>
      <c r="H48" s="177" t="s">
        <v>14</v>
      </c>
      <c r="I48" s="189" t="s">
        <v>272</v>
      </c>
      <c r="J48" s="118" t="s">
        <v>15</v>
      </c>
      <c r="K48" s="190">
        <v>8687000.0</v>
      </c>
      <c r="L48" s="197" t="b">
        <f t="shared" si="1"/>
        <v>1</v>
      </c>
      <c r="M48" s="3"/>
    </row>
    <row r="49" ht="14.25" hidden="1" customHeight="1">
      <c r="A49" s="16" t="s">
        <v>258</v>
      </c>
      <c r="B49" s="172" t="s">
        <v>19</v>
      </c>
      <c r="C49" s="193" t="s">
        <v>3</v>
      </c>
      <c r="D49" s="174">
        <v>18462.0</v>
      </c>
      <c r="E49" s="118"/>
      <c r="F49" s="203">
        <v>2099989.0</v>
      </c>
      <c r="G49" s="196">
        <v>46090.0</v>
      </c>
      <c r="H49" s="177" t="s">
        <v>14</v>
      </c>
      <c r="I49" s="189"/>
      <c r="J49" s="118" t="s">
        <v>15</v>
      </c>
      <c r="K49" s="190">
        <v>2099989.0</v>
      </c>
      <c r="L49" s="197" t="b">
        <f t="shared" si="1"/>
        <v>1</v>
      </c>
      <c r="M49" s="3"/>
    </row>
    <row r="50" ht="14.25" customHeight="1">
      <c r="A50" s="16" t="s">
        <v>273</v>
      </c>
      <c r="B50" s="172" t="s">
        <v>19</v>
      </c>
      <c r="C50" s="193" t="s">
        <v>3</v>
      </c>
      <c r="D50" s="174">
        <v>843.0</v>
      </c>
      <c r="E50" s="118"/>
      <c r="F50" s="203">
        <v>198900.0</v>
      </c>
      <c r="G50" s="196">
        <v>46091.0</v>
      </c>
      <c r="H50" s="146" t="s">
        <v>14</v>
      </c>
      <c r="I50" s="189"/>
      <c r="J50" s="118" t="s">
        <v>15</v>
      </c>
      <c r="K50" s="190">
        <v>198900.0</v>
      </c>
      <c r="L50" s="197" t="b">
        <f t="shared" si="1"/>
        <v>1</v>
      </c>
      <c r="M50" s="3"/>
    </row>
    <row r="51" ht="14.25" customHeight="1">
      <c r="A51" s="16" t="s">
        <v>273</v>
      </c>
      <c r="B51" s="172" t="s">
        <v>19</v>
      </c>
      <c r="C51" s="193" t="s">
        <v>3</v>
      </c>
      <c r="D51" s="174">
        <v>841.0</v>
      </c>
      <c r="E51" s="118"/>
      <c r="F51" s="203">
        <v>189900.0</v>
      </c>
      <c r="G51" s="196">
        <v>46091.0</v>
      </c>
      <c r="H51" s="146" t="s">
        <v>14</v>
      </c>
      <c r="I51" s="189"/>
      <c r="J51" s="118" t="s">
        <v>15</v>
      </c>
      <c r="K51" s="190">
        <v>189900.0</v>
      </c>
      <c r="L51" s="197" t="b">
        <f t="shared" si="1"/>
        <v>1</v>
      </c>
      <c r="M51" s="3"/>
    </row>
    <row r="52" ht="14.25" customHeight="1">
      <c r="A52" s="16" t="s">
        <v>273</v>
      </c>
      <c r="B52" s="172" t="s">
        <v>19</v>
      </c>
      <c r="C52" s="193" t="s">
        <v>3</v>
      </c>
      <c r="D52" s="174">
        <v>842.0</v>
      </c>
      <c r="E52" s="118"/>
      <c r="F52" s="203">
        <v>216900.0</v>
      </c>
      <c r="G52" s="196">
        <v>46091.0</v>
      </c>
      <c r="H52" s="146" t="s">
        <v>14</v>
      </c>
      <c r="I52" s="189"/>
      <c r="J52" s="118" t="s">
        <v>15</v>
      </c>
      <c r="K52" s="190">
        <v>216900.0</v>
      </c>
      <c r="L52" s="197" t="b">
        <f t="shared" si="1"/>
        <v>1</v>
      </c>
      <c r="M52" s="3"/>
    </row>
    <row r="53" ht="14.25" customHeight="1">
      <c r="A53" s="16" t="s">
        <v>273</v>
      </c>
      <c r="B53" s="172" t="s">
        <v>19</v>
      </c>
      <c r="C53" s="193" t="s">
        <v>3</v>
      </c>
      <c r="D53" s="174">
        <v>848.0</v>
      </c>
      <c r="E53" s="118"/>
      <c r="F53" s="203">
        <v>189900.0</v>
      </c>
      <c r="G53" s="196">
        <v>46091.0</v>
      </c>
      <c r="H53" s="146" t="s">
        <v>14</v>
      </c>
      <c r="I53" s="189"/>
      <c r="J53" s="118" t="s">
        <v>15</v>
      </c>
      <c r="K53" s="190">
        <v>189900.0</v>
      </c>
      <c r="L53" s="197" t="b">
        <f t="shared" si="1"/>
        <v>1</v>
      </c>
      <c r="M53" s="3"/>
    </row>
    <row r="54" ht="14.25" customHeight="1">
      <c r="A54" s="16" t="s">
        <v>273</v>
      </c>
      <c r="B54" s="172" t="s">
        <v>19</v>
      </c>
      <c r="C54" s="213" t="s">
        <v>3</v>
      </c>
      <c r="D54" s="174">
        <v>851.0</v>
      </c>
      <c r="E54" s="118"/>
      <c r="F54" s="203">
        <v>189900.0</v>
      </c>
      <c r="G54" s="196">
        <v>46091.0</v>
      </c>
      <c r="H54" s="146" t="s">
        <v>14</v>
      </c>
      <c r="I54" s="189"/>
      <c r="J54" s="118" t="s">
        <v>15</v>
      </c>
      <c r="K54" s="190">
        <v>189900.0</v>
      </c>
      <c r="L54" s="197" t="b">
        <f t="shared" si="1"/>
        <v>1</v>
      </c>
      <c r="M54" s="3"/>
    </row>
    <row r="55" ht="14.25" hidden="1" customHeight="1">
      <c r="A55" s="16" t="s">
        <v>48</v>
      </c>
      <c r="B55" s="172" t="s">
        <v>19</v>
      </c>
      <c r="C55" s="213" t="s">
        <v>3</v>
      </c>
      <c r="D55" s="174">
        <v>22009.0</v>
      </c>
      <c r="E55" s="118"/>
      <c r="F55" s="203">
        <v>131600.0</v>
      </c>
      <c r="G55" s="196">
        <v>46091.0</v>
      </c>
      <c r="H55" s="146" t="s">
        <v>14</v>
      </c>
      <c r="I55" s="189"/>
      <c r="J55" s="118" t="s">
        <v>15</v>
      </c>
      <c r="K55" s="190">
        <v>131600.0</v>
      </c>
      <c r="L55" s="197" t="b">
        <f t="shared" si="1"/>
        <v>1</v>
      </c>
      <c r="M55" s="3"/>
    </row>
    <row r="56" ht="14.25" hidden="1" customHeight="1">
      <c r="A56" s="16" t="s">
        <v>48</v>
      </c>
      <c r="B56" s="172" t="s">
        <v>19</v>
      </c>
      <c r="C56" s="213" t="s">
        <v>3</v>
      </c>
      <c r="D56" s="174">
        <v>22010.0</v>
      </c>
      <c r="E56" s="118"/>
      <c r="F56" s="203">
        <v>15920.0</v>
      </c>
      <c r="G56" s="196">
        <v>46091.0</v>
      </c>
      <c r="H56" s="146" t="s">
        <v>14</v>
      </c>
      <c r="I56" s="189"/>
      <c r="J56" s="118" t="s">
        <v>15</v>
      </c>
      <c r="K56" s="190">
        <v>15920.0</v>
      </c>
      <c r="L56" s="197" t="b">
        <f t="shared" si="1"/>
        <v>1</v>
      </c>
      <c r="M56" s="3"/>
    </row>
    <row r="57" ht="14.25" hidden="1" customHeight="1">
      <c r="A57" s="16" t="s">
        <v>48</v>
      </c>
      <c r="B57" s="172" t="s">
        <v>19</v>
      </c>
      <c r="C57" s="213" t="s">
        <v>3</v>
      </c>
      <c r="D57" s="174">
        <v>22011.0</v>
      </c>
      <c r="E57" s="118"/>
      <c r="F57" s="203">
        <v>63839.0</v>
      </c>
      <c r="G57" s="196">
        <v>46091.0</v>
      </c>
      <c r="H57" s="146" t="s">
        <v>14</v>
      </c>
      <c r="I57" s="189"/>
      <c r="J57" s="118" t="s">
        <v>15</v>
      </c>
      <c r="K57" s="190">
        <v>63839.0</v>
      </c>
      <c r="L57" s="197" t="b">
        <f t="shared" si="1"/>
        <v>1</v>
      </c>
      <c r="M57" s="3"/>
    </row>
    <row r="58" ht="14.25" hidden="1" customHeight="1">
      <c r="A58" s="16" t="s">
        <v>274</v>
      </c>
      <c r="B58" s="172" t="s">
        <v>19</v>
      </c>
      <c r="C58" s="213" t="s">
        <v>3</v>
      </c>
      <c r="D58" s="174">
        <v>14963.0</v>
      </c>
      <c r="E58" s="118"/>
      <c r="F58" s="203">
        <v>3307919.0</v>
      </c>
      <c r="G58" s="196">
        <v>46091.0</v>
      </c>
      <c r="H58" s="146" t="s">
        <v>14</v>
      </c>
      <c r="I58" s="189"/>
      <c r="J58" s="118" t="s">
        <v>15</v>
      </c>
      <c r="K58" s="190">
        <v>3307919.0</v>
      </c>
      <c r="L58" s="197" t="b">
        <f t="shared" si="1"/>
        <v>1</v>
      </c>
      <c r="M58" s="3"/>
    </row>
    <row r="59" ht="14.25" hidden="1" customHeight="1">
      <c r="A59" s="16" t="s">
        <v>275</v>
      </c>
      <c r="B59" s="172" t="s">
        <v>19</v>
      </c>
      <c r="C59" s="213" t="s">
        <v>3</v>
      </c>
      <c r="D59" s="174">
        <v>144001.0</v>
      </c>
      <c r="E59" s="118"/>
      <c r="F59" s="203">
        <v>180095.0</v>
      </c>
      <c r="G59" s="196">
        <v>46091.0</v>
      </c>
      <c r="H59" s="146" t="s">
        <v>14</v>
      </c>
      <c r="I59" s="189"/>
      <c r="J59" s="118" t="s">
        <v>15</v>
      </c>
      <c r="K59" s="190">
        <v>180095.0</v>
      </c>
      <c r="L59" s="197" t="b">
        <f t="shared" si="1"/>
        <v>1</v>
      </c>
      <c r="M59" s="3"/>
    </row>
    <row r="60" ht="14.25" hidden="1" customHeight="1">
      <c r="A60" s="16" t="s">
        <v>22</v>
      </c>
      <c r="B60" s="172" t="s">
        <v>19</v>
      </c>
      <c r="C60" s="213" t="s">
        <v>3</v>
      </c>
      <c r="D60" s="174">
        <v>1264887.0</v>
      </c>
      <c r="E60" s="118"/>
      <c r="F60" s="203">
        <v>915970.0</v>
      </c>
      <c r="G60" s="196">
        <v>46091.0</v>
      </c>
      <c r="H60" s="146" t="s">
        <v>14</v>
      </c>
      <c r="I60" s="189"/>
      <c r="J60" s="118" t="s">
        <v>15</v>
      </c>
      <c r="K60" s="190">
        <v>915970.0</v>
      </c>
      <c r="L60" s="197" t="b">
        <f t="shared" si="1"/>
        <v>1</v>
      </c>
      <c r="M60" s="3"/>
    </row>
    <row r="61" ht="14.25" hidden="1" customHeight="1">
      <c r="A61" s="16" t="s">
        <v>113</v>
      </c>
      <c r="B61" s="172" t="s">
        <v>19</v>
      </c>
      <c r="C61" s="213" t="s">
        <v>3</v>
      </c>
      <c r="D61" s="174">
        <v>355.0</v>
      </c>
      <c r="E61" s="118"/>
      <c r="F61" s="203">
        <v>19999.0</v>
      </c>
      <c r="G61" s="196">
        <v>46091.0</v>
      </c>
      <c r="H61" s="146" t="s">
        <v>14</v>
      </c>
      <c r="I61" s="189"/>
      <c r="J61" s="118" t="s">
        <v>15</v>
      </c>
      <c r="K61" s="190">
        <v>19999.0</v>
      </c>
      <c r="L61" s="197" t="b">
        <f t="shared" si="1"/>
        <v>1</v>
      </c>
      <c r="M61" s="3"/>
    </row>
    <row r="62" ht="14.25" hidden="1" customHeight="1">
      <c r="A62" s="16" t="s">
        <v>276</v>
      </c>
      <c r="B62" s="172" t="s">
        <v>19</v>
      </c>
      <c r="C62" s="213" t="s">
        <v>3</v>
      </c>
      <c r="D62" s="174">
        <v>11775.0</v>
      </c>
      <c r="E62" s="118"/>
      <c r="F62" s="203">
        <v>511974.0</v>
      </c>
      <c r="G62" s="196">
        <v>46091.0</v>
      </c>
      <c r="H62" s="146" t="s">
        <v>14</v>
      </c>
      <c r="I62" s="189"/>
      <c r="J62" s="118" t="s">
        <v>15</v>
      </c>
      <c r="K62" s="190">
        <v>511974.0</v>
      </c>
      <c r="L62" s="197" t="b">
        <f t="shared" si="1"/>
        <v>1</v>
      </c>
      <c r="M62" s="3"/>
    </row>
    <row r="63" ht="14.25" hidden="1" customHeight="1">
      <c r="A63" s="16" t="s">
        <v>22</v>
      </c>
      <c r="B63" s="172" t="s">
        <v>19</v>
      </c>
      <c r="C63" s="213" t="s">
        <v>3</v>
      </c>
      <c r="D63" s="174">
        <v>1264922.0</v>
      </c>
      <c r="E63" s="118"/>
      <c r="F63" s="203">
        <v>1024472.0</v>
      </c>
      <c r="G63" s="196">
        <v>46091.0</v>
      </c>
      <c r="H63" s="146" t="s">
        <v>14</v>
      </c>
      <c r="I63" s="189"/>
      <c r="J63" s="118" t="s">
        <v>15</v>
      </c>
      <c r="K63" s="190">
        <v>1024472.0</v>
      </c>
      <c r="L63" s="197" t="b">
        <f t="shared" si="1"/>
        <v>1</v>
      </c>
      <c r="M63" s="3"/>
    </row>
    <row r="64" ht="14.25" hidden="1" customHeight="1">
      <c r="A64" s="16" t="s">
        <v>277</v>
      </c>
      <c r="B64" s="172" t="s">
        <v>19</v>
      </c>
      <c r="C64" s="213" t="s">
        <v>3</v>
      </c>
      <c r="D64" s="174">
        <v>876036.0</v>
      </c>
      <c r="E64" s="118"/>
      <c r="F64" s="203">
        <v>379407.0</v>
      </c>
      <c r="G64" s="196">
        <v>46091.0</v>
      </c>
      <c r="H64" s="146" t="s">
        <v>14</v>
      </c>
      <c r="I64" s="189"/>
      <c r="J64" s="118" t="s">
        <v>15</v>
      </c>
      <c r="K64" s="190">
        <v>379407.0</v>
      </c>
      <c r="L64" s="197" t="b">
        <f t="shared" si="1"/>
        <v>1</v>
      </c>
      <c r="M64" s="3"/>
    </row>
    <row r="65" ht="14.25" hidden="1" customHeight="1">
      <c r="A65" s="16" t="s">
        <v>278</v>
      </c>
      <c r="B65" s="172" t="s">
        <v>19</v>
      </c>
      <c r="C65" s="213" t="s">
        <v>3</v>
      </c>
      <c r="D65" s="174">
        <v>10696.0</v>
      </c>
      <c r="E65" s="118"/>
      <c r="F65" s="203">
        <v>396470.0</v>
      </c>
      <c r="G65" s="196">
        <v>46091.0</v>
      </c>
      <c r="H65" s="146" t="s">
        <v>14</v>
      </c>
      <c r="I65" s="189"/>
      <c r="J65" s="118" t="s">
        <v>15</v>
      </c>
      <c r="K65" s="190">
        <v>396470.0</v>
      </c>
      <c r="L65" s="197" t="b">
        <f t="shared" si="1"/>
        <v>1</v>
      </c>
      <c r="M65" s="3"/>
    </row>
    <row r="66" ht="14.25" hidden="1" customHeight="1">
      <c r="A66" s="16" t="s">
        <v>77</v>
      </c>
      <c r="B66" s="172" t="s">
        <v>19</v>
      </c>
      <c r="C66" s="213" t="s">
        <v>3</v>
      </c>
      <c r="D66" s="174">
        <v>636157.0</v>
      </c>
      <c r="E66" s="118"/>
      <c r="F66" s="203">
        <v>269310.0</v>
      </c>
      <c r="G66" s="196">
        <v>46091.0</v>
      </c>
      <c r="H66" s="146" t="s">
        <v>14</v>
      </c>
      <c r="I66" s="189"/>
      <c r="J66" s="118" t="s">
        <v>15</v>
      </c>
      <c r="K66" s="190">
        <v>269310.0</v>
      </c>
      <c r="L66" s="197" t="b">
        <f t="shared" si="1"/>
        <v>1</v>
      </c>
      <c r="M66" s="3"/>
    </row>
    <row r="67" ht="14.25" hidden="1" customHeight="1">
      <c r="A67" s="16" t="s">
        <v>77</v>
      </c>
      <c r="B67" s="172" t="s">
        <v>19</v>
      </c>
      <c r="C67" s="213" t="s">
        <v>3</v>
      </c>
      <c r="D67" s="174">
        <v>636158.0</v>
      </c>
      <c r="E67" s="118"/>
      <c r="F67" s="203">
        <v>538620.0</v>
      </c>
      <c r="G67" s="196">
        <v>46091.0</v>
      </c>
      <c r="H67" s="146" t="s">
        <v>14</v>
      </c>
      <c r="I67" s="189"/>
      <c r="J67" s="118" t="s">
        <v>15</v>
      </c>
      <c r="K67" s="190">
        <v>538620.0</v>
      </c>
      <c r="L67" s="197" t="b">
        <f t="shared" si="1"/>
        <v>1</v>
      </c>
      <c r="M67" s="3"/>
    </row>
    <row r="68" ht="14.25" hidden="1" customHeight="1">
      <c r="A68" s="16" t="s">
        <v>279</v>
      </c>
      <c r="B68" s="172" t="s">
        <v>19</v>
      </c>
      <c r="C68" s="213" t="s">
        <v>3</v>
      </c>
      <c r="D68" s="174">
        <v>7192.0</v>
      </c>
      <c r="E68" s="118"/>
      <c r="F68" s="203">
        <v>9790833.0</v>
      </c>
      <c r="G68" s="196">
        <v>46091.0</v>
      </c>
      <c r="H68" s="146" t="s">
        <v>14</v>
      </c>
      <c r="I68" s="189"/>
      <c r="J68" s="118" t="s">
        <v>15</v>
      </c>
      <c r="K68" s="190">
        <v>9790833.0</v>
      </c>
      <c r="L68" s="197" t="b">
        <f t="shared" si="1"/>
        <v>1</v>
      </c>
      <c r="M68" s="3"/>
    </row>
    <row r="69" ht="14.25" hidden="1" customHeight="1">
      <c r="A69" s="16" t="s">
        <v>279</v>
      </c>
      <c r="B69" s="172" t="s">
        <v>19</v>
      </c>
      <c r="C69" s="213" t="s">
        <v>3</v>
      </c>
      <c r="D69" s="174">
        <v>7193.0</v>
      </c>
      <c r="E69" s="118"/>
      <c r="F69" s="203">
        <v>490255.0</v>
      </c>
      <c r="G69" s="196">
        <v>46091.0</v>
      </c>
      <c r="H69" s="146" t="s">
        <v>14</v>
      </c>
      <c r="I69" s="189"/>
      <c r="J69" s="118" t="s">
        <v>15</v>
      </c>
      <c r="K69" s="190">
        <v>490255.0</v>
      </c>
      <c r="L69" s="197" t="b">
        <f t="shared" si="1"/>
        <v>1</v>
      </c>
      <c r="M69" s="3"/>
    </row>
    <row r="70" ht="14.25" hidden="1" customHeight="1">
      <c r="A70" s="16" t="s">
        <v>280</v>
      </c>
      <c r="B70" s="172" t="s">
        <v>19</v>
      </c>
      <c r="C70" s="213" t="s">
        <v>3</v>
      </c>
      <c r="D70" s="174">
        <v>26907.0</v>
      </c>
      <c r="E70" s="118"/>
      <c r="F70" s="203">
        <v>308017.0</v>
      </c>
      <c r="G70" s="196">
        <v>46091.0</v>
      </c>
      <c r="H70" s="146" t="s">
        <v>14</v>
      </c>
      <c r="I70" s="189"/>
      <c r="J70" s="118" t="s">
        <v>15</v>
      </c>
      <c r="K70" s="190">
        <v>308017.0</v>
      </c>
      <c r="L70" s="197" t="b">
        <f t="shared" si="1"/>
        <v>1</v>
      </c>
      <c r="M70" s="3"/>
    </row>
    <row r="71" ht="14.25" hidden="1" customHeight="1">
      <c r="A71" s="16" t="s">
        <v>281</v>
      </c>
      <c r="B71" s="172" t="s">
        <v>19</v>
      </c>
      <c r="C71" s="213" t="s">
        <v>3</v>
      </c>
      <c r="D71" s="174">
        <v>1265086.0</v>
      </c>
      <c r="E71" s="118"/>
      <c r="F71" s="203">
        <v>954918.0</v>
      </c>
      <c r="G71" s="196">
        <v>46091.0</v>
      </c>
      <c r="H71" s="146" t="s">
        <v>14</v>
      </c>
      <c r="I71" s="189"/>
      <c r="J71" s="118" t="s">
        <v>15</v>
      </c>
      <c r="K71" s="190">
        <v>954918.0</v>
      </c>
      <c r="L71" s="197" t="b">
        <f t="shared" si="1"/>
        <v>1</v>
      </c>
      <c r="M71" s="3"/>
    </row>
    <row r="72" ht="14.25" hidden="1" customHeight="1">
      <c r="A72" s="16" t="s">
        <v>84</v>
      </c>
      <c r="B72" s="172" t="s">
        <v>19</v>
      </c>
      <c r="C72" s="213" t="s">
        <v>3</v>
      </c>
      <c r="D72" s="174">
        <v>6753.0</v>
      </c>
      <c r="E72" s="118"/>
      <c r="F72" s="203">
        <v>172744.0</v>
      </c>
      <c r="G72" s="196">
        <v>46091.0</v>
      </c>
      <c r="H72" s="146" t="s">
        <v>14</v>
      </c>
      <c r="I72" s="189"/>
      <c r="J72" s="118" t="s">
        <v>15</v>
      </c>
      <c r="K72" s="190">
        <v>172744.0</v>
      </c>
      <c r="L72" s="197" t="b">
        <f t="shared" si="1"/>
        <v>1</v>
      </c>
      <c r="M72" s="3"/>
    </row>
    <row r="73" ht="14.25" hidden="1" customHeight="1">
      <c r="A73" s="16" t="s">
        <v>280</v>
      </c>
      <c r="B73" s="172" t="s">
        <v>19</v>
      </c>
      <c r="C73" s="213" t="s">
        <v>3</v>
      </c>
      <c r="D73" s="174">
        <v>26910.0</v>
      </c>
      <c r="E73" s="118"/>
      <c r="F73" s="203">
        <v>757202.0</v>
      </c>
      <c r="G73" s="196">
        <v>46091.0</v>
      </c>
      <c r="H73" s="146" t="s">
        <v>14</v>
      </c>
      <c r="I73" s="189"/>
      <c r="J73" s="118" t="s">
        <v>15</v>
      </c>
      <c r="K73" s="190">
        <v>757202.0</v>
      </c>
      <c r="L73" s="197" t="b">
        <f t="shared" si="1"/>
        <v>1</v>
      </c>
      <c r="M73" s="3"/>
    </row>
    <row r="74" ht="14.25" hidden="1" customHeight="1">
      <c r="A74" s="219" t="s">
        <v>24</v>
      </c>
      <c r="B74" s="172" t="s">
        <v>19</v>
      </c>
      <c r="C74" s="193" t="s">
        <v>3</v>
      </c>
      <c r="D74" s="194">
        <v>33496.0</v>
      </c>
      <c r="E74" s="146"/>
      <c r="F74" s="203">
        <v>1079821.0</v>
      </c>
      <c r="G74" s="196">
        <v>46091.0</v>
      </c>
      <c r="H74" s="146" t="s">
        <v>14</v>
      </c>
      <c r="I74" s="220"/>
      <c r="J74" s="118" t="s">
        <v>15</v>
      </c>
      <c r="K74" s="212">
        <v>1079821.0</v>
      </c>
      <c r="L74" s="197" t="b">
        <f t="shared" si="1"/>
        <v>1</v>
      </c>
      <c r="M74" s="3"/>
    </row>
    <row r="75" ht="14.25" hidden="1" customHeight="1">
      <c r="A75" s="16" t="s">
        <v>278</v>
      </c>
      <c r="B75" s="172" t="s">
        <v>19</v>
      </c>
      <c r="C75" s="213" t="s">
        <v>3</v>
      </c>
      <c r="D75" s="174">
        <v>10711.0</v>
      </c>
      <c r="E75" s="118"/>
      <c r="F75" s="175">
        <v>10392.0</v>
      </c>
      <c r="G75" s="196">
        <v>46091.0</v>
      </c>
      <c r="H75" s="118" t="s">
        <v>14</v>
      </c>
      <c r="I75" s="189"/>
      <c r="J75" s="118" t="s">
        <v>15</v>
      </c>
      <c r="K75" s="190">
        <v>10392.0</v>
      </c>
      <c r="L75" s="197" t="b">
        <f t="shared" si="1"/>
        <v>1</v>
      </c>
      <c r="M75" s="3"/>
    </row>
    <row r="76" ht="14.25" hidden="1" customHeight="1">
      <c r="A76" s="219" t="s">
        <v>278</v>
      </c>
      <c r="B76" s="172" t="s">
        <v>19</v>
      </c>
      <c r="C76" s="193" t="s">
        <v>3</v>
      </c>
      <c r="D76" s="194">
        <v>10712.0</v>
      </c>
      <c r="E76" s="146"/>
      <c r="F76" s="195">
        <v>3600.0</v>
      </c>
      <c r="G76" s="196">
        <v>46091.0</v>
      </c>
      <c r="H76" s="146" t="s">
        <v>14</v>
      </c>
      <c r="I76" s="220"/>
      <c r="J76" s="118" t="s">
        <v>15</v>
      </c>
      <c r="K76" s="212">
        <v>3600.0</v>
      </c>
      <c r="L76" s="197" t="b">
        <f t="shared" si="1"/>
        <v>1</v>
      </c>
      <c r="M76" s="3"/>
    </row>
    <row r="77" ht="14.25" hidden="1" customHeight="1">
      <c r="A77" s="53" t="s">
        <v>282</v>
      </c>
      <c r="B77" s="181" t="s">
        <v>283</v>
      </c>
      <c r="C77" s="185" t="s">
        <v>137</v>
      </c>
      <c r="D77" s="115"/>
      <c r="E77" s="115"/>
      <c r="F77" s="175">
        <v>26950.0</v>
      </c>
      <c r="G77" s="196">
        <v>46091.0</v>
      </c>
      <c r="H77" s="146" t="s">
        <v>219</v>
      </c>
      <c r="I77" s="189"/>
      <c r="J77" s="118" t="s">
        <v>15</v>
      </c>
      <c r="K77" s="190">
        <v>26950.0</v>
      </c>
      <c r="L77" s="197" t="b">
        <f t="shared" si="1"/>
        <v>1</v>
      </c>
      <c r="M77" s="3"/>
    </row>
    <row r="78" ht="14.25" hidden="1" customHeight="1">
      <c r="A78" s="53" t="s">
        <v>282</v>
      </c>
      <c r="B78" s="172" t="s">
        <v>284</v>
      </c>
      <c r="C78" s="193" t="s">
        <v>3</v>
      </c>
      <c r="D78" s="194">
        <v>1049.0</v>
      </c>
      <c r="E78" s="146"/>
      <c r="F78" s="175">
        <v>216150.0</v>
      </c>
      <c r="G78" s="196">
        <v>46091.0</v>
      </c>
      <c r="H78" s="146" t="s">
        <v>219</v>
      </c>
      <c r="I78" s="189" t="s">
        <v>285</v>
      </c>
      <c r="J78" s="118" t="s">
        <v>15</v>
      </c>
      <c r="K78" s="190">
        <v>216150.0</v>
      </c>
      <c r="L78" s="197" t="b">
        <f t="shared" si="1"/>
        <v>1</v>
      </c>
      <c r="M78" s="3"/>
    </row>
    <row r="79" ht="13.5" hidden="1" customHeight="1">
      <c r="A79" s="53" t="s">
        <v>286</v>
      </c>
      <c r="B79" s="172" t="s">
        <v>19</v>
      </c>
      <c r="C79" s="173" t="s">
        <v>3</v>
      </c>
      <c r="D79" s="174">
        <v>2.6175528E7</v>
      </c>
      <c r="E79" s="221"/>
      <c r="F79" s="175">
        <v>292980.0</v>
      </c>
      <c r="G79" s="196">
        <v>46091.0</v>
      </c>
      <c r="H79" s="146" t="s">
        <v>219</v>
      </c>
      <c r="I79" s="118"/>
      <c r="J79" s="118" t="s">
        <v>15</v>
      </c>
      <c r="K79" s="190">
        <v>292980.0</v>
      </c>
      <c r="L79" s="197" t="b">
        <f t="shared" si="1"/>
        <v>1</v>
      </c>
      <c r="M79" s="3"/>
    </row>
    <row r="80" ht="14.25" hidden="1" customHeight="1">
      <c r="A80" s="219" t="s">
        <v>193</v>
      </c>
      <c r="B80" s="220" t="s">
        <v>99</v>
      </c>
      <c r="C80" s="193" t="s">
        <v>99</v>
      </c>
      <c r="D80" s="222"/>
      <c r="E80" s="146">
        <v>317.0</v>
      </c>
      <c r="F80" s="203">
        <v>300000.0</v>
      </c>
      <c r="G80" s="196">
        <v>46091.0</v>
      </c>
      <c r="H80" s="146" t="s">
        <v>14</v>
      </c>
      <c r="I80" s="220"/>
      <c r="J80" s="118" t="s">
        <v>15</v>
      </c>
      <c r="K80" s="212">
        <v>300000.0</v>
      </c>
      <c r="L80" s="197" t="b">
        <f t="shared" si="1"/>
        <v>1</v>
      </c>
      <c r="M80" s="3"/>
    </row>
    <row r="81" ht="14.25" hidden="1" customHeight="1">
      <c r="A81" s="219" t="s">
        <v>45</v>
      </c>
      <c r="B81" s="192" t="s">
        <v>287</v>
      </c>
      <c r="C81" s="193" t="s">
        <v>3</v>
      </c>
      <c r="D81" s="174" t="s">
        <v>288</v>
      </c>
      <c r="E81" s="146"/>
      <c r="F81" s="195">
        <f>347500+16000</f>
        <v>363500</v>
      </c>
      <c r="G81" s="196">
        <v>46091.0</v>
      </c>
      <c r="H81" s="146" t="s">
        <v>14</v>
      </c>
      <c r="I81" s="220" t="s">
        <v>289</v>
      </c>
      <c r="J81" s="118" t="s">
        <v>15</v>
      </c>
      <c r="K81" s="212">
        <v>363500.0</v>
      </c>
      <c r="L81" s="197" t="b">
        <f t="shared" si="1"/>
        <v>1</v>
      </c>
      <c r="M81" s="3"/>
    </row>
    <row r="82" ht="13.5" hidden="1" customHeight="1">
      <c r="A82" s="53" t="s">
        <v>290</v>
      </c>
      <c r="B82" s="172"/>
      <c r="C82" s="213" t="s">
        <v>3</v>
      </c>
      <c r="D82" s="194">
        <v>201.0</v>
      </c>
      <c r="E82" s="118"/>
      <c r="F82" s="223">
        <v>37000.0</v>
      </c>
      <c r="G82" s="196">
        <v>46092.0</v>
      </c>
      <c r="H82" s="146" t="s">
        <v>219</v>
      </c>
      <c r="I82" s="189"/>
      <c r="J82" s="118" t="s">
        <v>15</v>
      </c>
      <c r="K82" s="190">
        <v>37000.0</v>
      </c>
      <c r="L82" s="197" t="b">
        <f t="shared" si="1"/>
        <v>1</v>
      </c>
      <c r="M82" s="3"/>
    </row>
    <row r="83" ht="14.25" hidden="1" customHeight="1">
      <c r="A83" s="53" t="s">
        <v>286</v>
      </c>
      <c r="B83" s="172" t="s">
        <v>19</v>
      </c>
      <c r="C83" s="224" t="s">
        <v>3</v>
      </c>
      <c r="D83" s="118"/>
      <c r="E83" s="127"/>
      <c r="F83" s="195">
        <v>1299940.0</v>
      </c>
      <c r="G83" s="196">
        <v>46092.0</v>
      </c>
      <c r="H83" s="146" t="s">
        <v>219</v>
      </c>
      <c r="I83" s="146" t="s">
        <v>291</v>
      </c>
      <c r="J83" s="118" t="s">
        <v>15</v>
      </c>
      <c r="K83" s="190">
        <v>1299940.0</v>
      </c>
      <c r="L83" s="197" t="b">
        <f t="shared" si="1"/>
        <v>1</v>
      </c>
      <c r="M83" s="3"/>
    </row>
    <row r="84" ht="14.25" hidden="1" customHeight="1">
      <c r="A84" s="53" t="s">
        <v>292</v>
      </c>
      <c r="B84" s="172" t="s">
        <v>293</v>
      </c>
      <c r="C84" s="224" t="s">
        <v>137</v>
      </c>
      <c r="D84" s="174">
        <v>5698952.0</v>
      </c>
      <c r="E84" s="225"/>
      <c r="F84" s="195">
        <v>924000.0</v>
      </c>
      <c r="G84" s="196">
        <v>46093.0</v>
      </c>
      <c r="H84" s="146" t="s">
        <v>219</v>
      </c>
      <c r="I84" s="118" t="s">
        <v>294</v>
      </c>
      <c r="J84" s="118" t="s">
        <v>15</v>
      </c>
      <c r="K84" s="190">
        <v>924000.0</v>
      </c>
      <c r="L84" s="197" t="b">
        <f t="shared" si="1"/>
        <v>1</v>
      </c>
      <c r="M84" s="3"/>
    </row>
    <row r="85" ht="14.25" hidden="1" customHeight="1">
      <c r="A85" s="53" t="s">
        <v>181</v>
      </c>
      <c r="B85" s="208" t="s">
        <v>19</v>
      </c>
      <c r="C85" s="209" t="s">
        <v>3</v>
      </c>
      <c r="D85" s="226"/>
      <c r="E85" s="151"/>
      <c r="F85" s="195">
        <v>776980.0</v>
      </c>
      <c r="G85" s="196">
        <v>46093.0</v>
      </c>
      <c r="H85" s="146" t="s">
        <v>219</v>
      </c>
      <c r="I85" s="189" t="s">
        <v>295</v>
      </c>
      <c r="J85" s="118" t="s">
        <v>15</v>
      </c>
      <c r="K85" s="190">
        <v>776980.0</v>
      </c>
      <c r="L85" s="197" t="b">
        <f t="shared" si="1"/>
        <v>1</v>
      </c>
      <c r="M85" s="3"/>
    </row>
    <row r="86" ht="14.25" hidden="1" customHeight="1">
      <c r="A86" s="53" t="s">
        <v>54</v>
      </c>
      <c r="B86" s="172" t="s">
        <v>19</v>
      </c>
      <c r="C86" s="193" t="s">
        <v>3</v>
      </c>
      <c r="D86" s="174" t="s">
        <v>296</v>
      </c>
      <c r="E86" s="118"/>
      <c r="F86" s="195">
        <v>4611697.0</v>
      </c>
      <c r="G86" s="196">
        <v>46093.0</v>
      </c>
      <c r="H86" s="146" t="s">
        <v>219</v>
      </c>
      <c r="I86" s="189"/>
      <c r="J86" s="118" t="s">
        <v>15</v>
      </c>
      <c r="K86" s="190">
        <v>4611697.0</v>
      </c>
      <c r="L86" s="197" t="b">
        <f t="shared" si="1"/>
        <v>1</v>
      </c>
      <c r="M86" s="3"/>
    </row>
    <row r="87" ht="14.25" hidden="1" customHeight="1">
      <c r="A87" s="53" t="s">
        <v>297</v>
      </c>
      <c r="B87" s="181" t="s">
        <v>298</v>
      </c>
      <c r="C87" s="206"/>
      <c r="D87" s="115"/>
      <c r="E87" s="115"/>
      <c r="F87" s="195">
        <v>31570.0</v>
      </c>
      <c r="G87" s="196">
        <v>46094.0</v>
      </c>
      <c r="H87" s="146" t="s">
        <v>219</v>
      </c>
      <c r="I87" s="189"/>
      <c r="J87" s="118" t="s">
        <v>15</v>
      </c>
      <c r="K87" s="190">
        <v>31570.0</v>
      </c>
      <c r="L87" s="197" t="b">
        <f t="shared" si="1"/>
        <v>1</v>
      </c>
      <c r="M87" s="3"/>
    </row>
    <row r="88" ht="14.25" hidden="1" customHeight="1">
      <c r="A88" s="180" t="s">
        <v>299</v>
      </c>
      <c r="B88" s="181"/>
      <c r="C88" s="206"/>
      <c r="D88" s="115"/>
      <c r="E88" s="115"/>
      <c r="F88" s="195">
        <v>408049.0</v>
      </c>
      <c r="G88" s="196">
        <v>46094.0</v>
      </c>
      <c r="H88" s="118" t="s">
        <v>14</v>
      </c>
      <c r="I88" s="189"/>
      <c r="J88" s="118" t="s">
        <v>15</v>
      </c>
      <c r="K88" s="190">
        <v>408049.0</v>
      </c>
      <c r="L88" s="197" t="b">
        <f t="shared" si="1"/>
        <v>1</v>
      </c>
      <c r="M88" s="3"/>
    </row>
    <row r="89" ht="14.25" hidden="1" customHeight="1">
      <c r="A89" s="227" t="s">
        <v>299</v>
      </c>
      <c r="B89" s="205"/>
      <c r="C89" s="206"/>
      <c r="D89" s="186"/>
      <c r="E89" s="186"/>
      <c r="F89" s="195">
        <v>612529.0</v>
      </c>
      <c r="G89" s="196">
        <v>46094.0</v>
      </c>
      <c r="H89" s="118" t="s">
        <v>14</v>
      </c>
      <c r="I89" s="220"/>
      <c r="J89" s="118" t="s">
        <v>15</v>
      </c>
      <c r="K89" s="212">
        <v>612529.0</v>
      </c>
      <c r="L89" s="197" t="b">
        <f t="shared" si="1"/>
        <v>1</v>
      </c>
      <c r="M89" s="3"/>
    </row>
    <row r="90" ht="14.25" hidden="1" customHeight="1">
      <c r="A90" s="180" t="s">
        <v>299</v>
      </c>
      <c r="B90" s="181"/>
      <c r="C90" s="185"/>
      <c r="D90" s="115"/>
      <c r="E90" s="115"/>
      <c r="F90" s="175">
        <v>246157.0</v>
      </c>
      <c r="G90" s="196">
        <v>46094.0</v>
      </c>
      <c r="H90" s="118" t="s">
        <v>14</v>
      </c>
      <c r="I90" s="189"/>
      <c r="J90" s="118" t="s">
        <v>15</v>
      </c>
      <c r="K90" s="190">
        <v>246157.0</v>
      </c>
      <c r="L90" s="197" t="b">
        <f t="shared" si="1"/>
        <v>1</v>
      </c>
      <c r="M90" s="3"/>
    </row>
    <row r="91" ht="14.25" hidden="1" customHeight="1">
      <c r="A91" s="180" t="s">
        <v>299</v>
      </c>
      <c r="B91" s="181"/>
      <c r="C91" s="185"/>
      <c r="D91" s="115"/>
      <c r="E91" s="115"/>
      <c r="F91" s="175">
        <v>1064266.0</v>
      </c>
      <c r="G91" s="196">
        <v>46094.0</v>
      </c>
      <c r="H91" s="118" t="s">
        <v>14</v>
      </c>
      <c r="I91" s="189"/>
      <c r="J91" s="118" t="s">
        <v>15</v>
      </c>
      <c r="K91" s="190">
        <v>1064266.0</v>
      </c>
      <c r="L91" s="197" t="b">
        <f t="shared" si="1"/>
        <v>1</v>
      </c>
      <c r="M91" s="3"/>
    </row>
    <row r="92" ht="14.25" hidden="1" customHeight="1">
      <c r="A92" s="180" t="s">
        <v>299</v>
      </c>
      <c r="B92" s="181"/>
      <c r="C92" s="185"/>
      <c r="D92" s="115"/>
      <c r="E92" s="115"/>
      <c r="F92" s="175">
        <v>4776955.0</v>
      </c>
      <c r="G92" s="196">
        <v>46094.0</v>
      </c>
      <c r="H92" s="118" t="s">
        <v>14</v>
      </c>
      <c r="I92" s="189" t="s">
        <v>300</v>
      </c>
      <c r="J92" s="118" t="s">
        <v>15</v>
      </c>
      <c r="K92" s="190">
        <v>4776955.0</v>
      </c>
      <c r="L92" s="197" t="b">
        <f t="shared" si="1"/>
        <v>1</v>
      </c>
      <c r="M92" s="3"/>
    </row>
    <row r="93" ht="14.25" hidden="1" customHeight="1">
      <c r="A93" s="191" t="s">
        <v>301</v>
      </c>
      <c r="B93" s="192"/>
      <c r="C93" s="193" t="s">
        <v>3</v>
      </c>
      <c r="D93" s="228">
        <v>2.6397921E7</v>
      </c>
      <c r="E93" s="146"/>
      <c r="F93" s="195">
        <v>33610.0</v>
      </c>
      <c r="G93" s="196">
        <v>46094.0</v>
      </c>
      <c r="H93" s="118" t="s">
        <v>219</v>
      </c>
      <c r="I93" s="220"/>
      <c r="J93" s="118" t="s">
        <v>15</v>
      </c>
      <c r="K93" s="212">
        <v>33610.0</v>
      </c>
      <c r="L93" s="197" t="b">
        <f t="shared" si="1"/>
        <v>1</v>
      </c>
      <c r="M93" s="3"/>
    </row>
    <row r="94" ht="15.0" hidden="1" customHeight="1">
      <c r="A94" s="191" t="s">
        <v>302</v>
      </c>
      <c r="B94" s="192" t="s">
        <v>19</v>
      </c>
      <c r="C94" s="193" t="s">
        <v>3</v>
      </c>
      <c r="D94" s="194">
        <v>421588.0</v>
      </c>
      <c r="E94" s="146"/>
      <c r="F94" s="195">
        <v>73120.0</v>
      </c>
      <c r="G94" s="196">
        <v>46094.0</v>
      </c>
      <c r="H94" s="118" t="s">
        <v>219</v>
      </c>
      <c r="I94" s="220"/>
      <c r="J94" s="118" t="s">
        <v>15</v>
      </c>
      <c r="K94" s="212">
        <v>73120.0</v>
      </c>
      <c r="L94" s="197" t="b">
        <f t="shared" si="1"/>
        <v>1</v>
      </c>
      <c r="M94" s="3"/>
    </row>
    <row r="95" ht="14.25" hidden="1" customHeight="1">
      <c r="A95" s="219" t="s">
        <v>303</v>
      </c>
      <c r="B95" s="192" t="s">
        <v>304</v>
      </c>
      <c r="C95" s="193" t="s">
        <v>3</v>
      </c>
      <c r="D95" s="194">
        <v>2226.0</v>
      </c>
      <c r="E95" s="146"/>
      <c r="F95" s="195">
        <v>6000.0</v>
      </c>
      <c r="G95" s="196">
        <v>46095.0</v>
      </c>
      <c r="H95" s="146" t="s">
        <v>14</v>
      </c>
      <c r="I95" s="220"/>
      <c r="J95" s="118" t="s">
        <v>15</v>
      </c>
      <c r="K95" s="212">
        <v>6000.0</v>
      </c>
      <c r="L95" s="197" t="b">
        <f t="shared" si="1"/>
        <v>1</v>
      </c>
      <c r="M95" s="3"/>
    </row>
    <row r="96" ht="14.25" hidden="1" customHeight="1">
      <c r="A96" s="16" t="s">
        <v>305</v>
      </c>
      <c r="B96" s="189" t="s">
        <v>306</v>
      </c>
      <c r="C96" s="213" t="s">
        <v>3</v>
      </c>
      <c r="D96" s="174">
        <v>10155.0</v>
      </c>
      <c r="E96" s="118"/>
      <c r="F96" s="175">
        <v>116620.0</v>
      </c>
      <c r="G96" s="196">
        <v>46097.0</v>
      </c>
      <c r="H96" s="118" t="s">
        <v>14</v>
      </c>
      <c r="I96" s="189"/>
      <c r="J96" s="118" t="s">
        <v>15</v>
      </c>
      <c r="K96" s="190">
        <v>116620.0</v>
      </c>
      <c r="L96" s="197" t="b">
        <f t="shared" si="1"/>
        <v>1</v>
      </c>
      <c r="M96" s="3"/>
    </row>
    <row r="97" ht="14.25" hidden="1" customHeight="1">
      <c r="A97" s="180" t="s">
        <v>25</v>
      </c>
      <c r="B97" s="199" t="s">
        <v>307</v>
      </c>
      <c r="C97" s="185"/>
      <c r="D97" s="115"/>
      <c r="E97" s="115"/>
      <c r="F97" s="175">
        <v>6190617.0</v>
      </c>
      <c r="G97" s="196">
        <v>46097.0</v>
      </c>
      <c r="H97" s="118" t="s">
        <v>14</v>
      </c>
      <c r="I97" s="189"/>
      <c r="J97" s="118" t="s">
        <v>15</v>
      </c>
      <c r="K97" s="190">
        <v>6190617.0</v>
      </c>
      <c r="L97" s="197" t="b">
        <f t="shared" si="1"/>
        <v>1</v>
      </c>
      <c r="M97" s="3"/>
    </row>
    <row r="98" ht="15.0" hidden="1" customHeight="1">
      <c r="A98" s="191" t="s">
        <v>90</v>
      </c>
      <c r="B98" s="229" t="s">
        <v>19</v>
      </c>
      <c r="C98" s="173" t="s">
        <v>3</v>
      </c>
      <c r="D98" s="174">
        <v>5580708.0</v>
      </c>
      <c r="E98" s="118"/>
      <c r="F98" s="195">
        <v>644980.0</v>
      </c>
      <c r="G98" s="196">
        <v>46097.0</v>
      </c>
      <c r="H98" s="118" t="s">
        <v>219</v>
      </c>
      <c r="I98" s="220"/>
      <c r="J98" s="118" t="s">
        <v>15</v>
      </c>
      <c r="K98" s="212">
        <v>644980.0</v>
      </c>
      <c r="L98" s="197" t="b">
        <f t="shared" si="1"/>
        <v>1</v>
      </c>
      <c r="M98" s="3"/>
    </row>
    <row r="99" ht="14.25" hidden="1" customHeight="1">
      <c r="A99" s="16" t="s">
        <v>308</v>
      </c>
      <c r="B99" s="199" t="s">
        <v>309</v>
      </c>
      <c r="C99" s="185"/>
      <c r="D99" s="115"/>
      <c r="E99" s="115"/>
      <c r="F99" s="175">
        <v>326375.0</v>
      </c>
      <c r="G99" s="196">
        <v>46098.0</v>
      </c>
      <c r="H99" s="146" t="s">
        <v>14</v>
      </c>
      <c r="I99" s="220"/>
      <c r="J99" s="118" t="s">
        <v>15</v>
      </c>
      <c r="K99" s="212">
        <v>326375.0</v>
      </c>
      <c r="L99" s="197" t="b">
        <f t="shared" si="1"/>
        <v>1</v>
      </c>
      <c r="M99" s="3"/>
    </row>
    <row r="100" ht="14.25" hidden="1" customHeight="1">
      <c r="A100" s="53" t="s">
        <v>310</v>
      </c>
      <c r="B100" s="189" t="s">
        <v>19</v>
      </c>
      <c r="C100" s="213" t="s">
        <v>3</v>
      </c>
      <c r="D100" s="194">
        <v>5854355.0</v>
      </c>
      <c r="E100" s="146"/>
      <c r="F100" s="175">
        <v>277980.0</v>
      </c>
      <c r="G100" s="196">
        <v>46097.0</v>
      </c>
      <c r="H100" s="146" t="s">
        <v>219</v>
      </c>
      <c r="I100" s="220"/>
      <c r="J100" s="118" t="s">
        <v>15</v>
      </c>
      <c r="K100" s="212">
        <v>277980.0</v>
      </c>
      <c r="L100" s="197" t="b">
        <f t="shared" si="1"/>
        <v>1</v>
      </c>
      <c r="M100" s="3"/>
    </row>
    <row r="101" ht="14.25" hidden="1" customHeight="1">
      <c r="A101" s="16" t="s">
        <v>311</v>
      </c>
      <c r="B101" s="189" t="s">
        <v>99</v>
      </c>
      <c r="C101" s="213" t="s">
        <v>99</v>
      </c>
      <c r="D101" s="118"/>
      <c r="E101" s="118">
        <v>15.0</v>
      </c>
      <c r="F101" s="175">
        <v>339000.0</v>
      </c>
      <c r="G101" s="196">
        <v>46098.0</v>
      </c>
      <c r="H101" s="146" t="s">
        <v>14</v>
      </c>
      <c r="I101" s="220"/>
      <c r="J101" s="118" t="s">
        <v>15</v>
      </c>
      <c r="K101" s="212">
        <v>339000.0</v>
      </c>
      <c r="L101" s="197" t="b">
        <f t="shared" si="1"/>
        <v>1</v>
      </c>
      <c r="M101" s="3"/>
    </row>
    <row r="102" ht="14.25" hidden="1" customHeight="1">
      <c r="A102" s="16" t="s">
        <v>193</v>
      </c>
      <c r="B102" s="189" t="s">
        <v>99</v>
      </c>
      <c r="C102" s="213" t="s">
        <v>99</v>
      </c>
      <c r="D102" s="118"/>
      <c r="E102" s="118">
        <v>318.0</v>
      </c>
      <c r="F102" s="175">
        <v>300000.0</v>
      </c>
      <c r="G102" s="196">
        <v>46098.0</v>
      </c>
      <c r="H102" s="146" t="s">
        <v>14</v>
      </c>
      <c r="I102" s="189"/>
      <c r="J102" s="118" t="s">
        <v>15</v>
      </c>
      <c r="K102" s="190">
        <v>300000.0</v>
      </c>
      <c r="L102" s="197" t="b">
        <f t="shared" si="1"/>
        <v>1</v>
      </c>
      <c r="M102" s="3"/>
    </row>
    <row r="103" ht="14.25" hidden="1" customHeight="1">
      <c r="A103" s="219" t="s">
        <v>312</v>
      </c>
      <c r="B103" s="189" t="s">
        <v>19</v>
      </c>
      <c r="C103" s="213" t="s">
        <v>3</v>
      </c>
      <c r="D103" s="194">
        <v>777.0</v>
      </c>
      <c r="E103" s="146"/>
      <c r="F103" s="195">
        <v>1040402.0</v>
      </c>
      <c r="G103" s="196">
        <v>46098.0</v>
      </c>
      <c r="H103" s="146" t="s">
        <v>14</v>
      </c>
      <c r="I103" s="220" t="s">
        <v>313</v>
      </c>
      <c r="J103" s="118" t="s">
        <v>15</v>
      </c>
      <c r="K103" s="212">
        <v>1040402.0</v>
      </c>
      <c r="L103" s="197" t="b">
        <f t="shared" si="1"/>
        <v>1</v>
      </c>
      <c r="M103" s="3"/>
    </row>
    <row r="104" ht="14.25" hidden="1" customHeight="1">
      <c r="A104" s="16" t="s">
        <v>314</v>
      </c>
      <c r="B104" s="189" t="s">
        <v>19</v>
      </c>
      <c r="C104" s="213" t="s">
        <v>3</v>
      </c>
      <c r="D104" s="194">
        <v>39749.0</v>
      </c>
      <c r="E104" s="146"/>
      <c r="F104" s="175">
        <v>366996.0</v>
      </c>
      <c r="G104" s="176">
        <v>46098.0</v>
      </c>
      <c r="H104" s="118" t="s">
        <v>14</v>
      </c>
      <c r="I104" s="189" t="s">
        <v>315</v>
      </c>
      <c r="J104" s="118" t="s">
        <v>15</v>
      </c>
      <c r="K104" s="190">
        <v>366996.0</v>
      </c>
      <c r="L104" s="197" t="b">
        <f t="shared" si="1"/>
        <v>1</v>
      </c>
      <c r="M104" s="3"/>
    </row>
    <row r="105" ht="14.25" hidden="1" customHeight="1">
      <c r="A105" s="16" t="s">
        <v>316</v>
      </c>
      <c r="B105" s="230" t="s">
        <v>19</v>
      </c>
      <c r="C105" s="215" t="s">
        <v>3</v>
      </c>
      <c r="D105" s="151"/>
      <c r="E105" s="151"/>
      <c r="F105" s="175">
        <v>85918.0</v>
      </c>
      <c r="G105" s="176">
        <v>46099.0</v>
      </c>
      <c r="H105" s="118" t="s">
        <v>14</v>
      </c>
      <c r="I105" s="189" t="s">
        <v>317</v>
      </c>
      <c r="J105" s="118" t="s">
        <v>15</v>
      </c>
      <c r="K105" s="190">
        <v>85918.0</v>
      </c>
      <c r="L105" s="197" t="b">
        <f t="shared" si="1"/>
        <v>1</v>
      </c>
    </row>
    <row r="106" ht="14.25" hidden="1" customHeight="1">
      <c r="A106" s="53" t="s">
        <v>318</v>
      </c>
      <c r="B106" s="199" t="s">
        <v>157</v>
      </c>
      <c r="C106" s="185"/>
      <c r="D106" s="115"/>
      <c r="E106" s="115"/>
      <c r="F106" s="175">
        <v>1.5E7</v>
      </c>
      <c r="G106" s="176">
        <v>46099.0</v>
      </c>
      <c r="H106" s="118" t="s">
        <v>14</v>
      </c>
      <c r="I106" s="189"/>
      <c r="J106" s="118" t="s">
        <v>15</v>
      </c>
      <c r="K106" s="190">
        <v>1.5E7</v>
      </c>
      <c r="L106" s="197" t="b">
        <f t="shared" si="1"/>
        <v>1</v>
      </c>
    </row>
    <row r="107" ht="14.25" hidden="1" customHeight="1">
      <c r="A107" s="53" t="s">
        <v>318</v>
      </c>
      <c r="B107" s="199" t="s">
        <v>157</v>
      </c>
      <c r="C107" s="185"/>
      <c r="D107" s="115"/>
      <c r="E107" s="115"/>
      <c r="F107" s="175">
        <v>2191877.0</v>
      </c>
      <c r="G107" s="176">
        <v>46099.0</v>
      </c>
      <c r="H107" s="118" t="s">
        <v>14</v>
      </c>
      <c r="I107" s="189" t="s">
        <v>13</v>
      </c>
      <c r="J107" s="118" t="s">
        <v>15</v>
      </c>
      <c r="K107" s="190">
        <v>2191877.0</v>
      </c>
      <c r="L107" s="197" t="b">
        <f t="shared" si="1"/>
        <v>1</v>
      </c>
    </row>
    <row r="108" ht="14.25" hidden="1" customHeight="1">
      <c r="A108" s="53" t="s">
        <v>319</v>
      </c>
      <c r="B108" s="229" t="s">
        <v>19</v>
      </c>
      <c r="C108" s="173" t="s">
        <v>3</v>
      </c>
      <c r="D108" s="174">
        <v>853205.0</v>
      </c>
      <c r="E108" s="118"/>
      <c r="F108" s="175">
        <v>908460.0</v>
      </c>
      <c r="G108" s="176">
        <v>46099.0</v>
      </c>
      <c r="H108" s="118" t="s">
        <v>219</v>
      </c>
      <c r="I108" s="189"/>
      <c r="J108" s="118" t="s">
        <v>15</v>
      </c>
      <c r="K108" s="190">
        <v>908460.0</v>
      </c>
      <c r="L108" s="197" t="b">
        <f t="shared" si="1"/>
        <v>1</v>
      </c>
    </row>
    <row r="109" ht="14.25" hidden="1" customHeight="1">
      <c r="A109" s="53" t="s">
        <v>90</v>
      </c>
      <c r="B109" s="229" t="s">
        <v>320</v>
      </c>
      <c r="C109" s="173" t="s">
        <v>3</v>
      </c>
      <c r="D109" s="194">
        <v>2768.0</v>
      </c>
      <c r="E109" s="118"/>
      <c r="F109" s="175">
        <v>139990.0</v>
      </c>
      <c r="G109" s="176">
        <v>46099.0</v>
      </c>
      <c r="H109" s="118" t="s">
        <v>219</v>
      </c>
      <c r="I109" s="189"/>
      <c r="J109" s="118" t="s">
        <v>15</v>
      </c>
      <c r="K109" s="190">
        <v>139990.0</v>
      </c>
      <c r="L109" s="197" t="b">
        <f t="shared" si="1"/>
        <v>1</v>
      </c>
    </row>
    <row r="110" ht="14.25" hidden="1" customHeight="1">
      <c r="A110" s="53" t="s">
        <v>203</v>
      </c>
      <c r="B110" s="172" t="s">
        <v>19</v>
      </c>
      <c r="C110" s="173" t="s">
        <v>3</v>
      </c>
      <c r="D110" s="174">
        <v>214827.0</v>
      </c>
      <c r="E110" s="225"/>
      <c r="F110" s="175">
        <v>266980.0</v>
      </c>
      <c r="G110" s="176">
        <v>46099.0</v>
      </c>
      <c r="H110" s="118" t="s">
        <v>219</v>
      </c>
      <c r="I110" s="118"/>
      <c r="J110" s="118" t="s">
        <v>15</v>
      </c>
      <c r="K110" s="190">
        <v>266980.0</v>
      </c>
      <c r="L110" s="197" t="b">
        <f t="shared" si="1"/>
        <v>1</v>
      </c>
    </row>
    <row r="111" ht="14.25" hidden="1" customHeight="1">
      <c r="A111" s="231" t="s">
        <v>321</v>
      </c>
      <c r="B111" s="232" t="s">
        <v>19</v>
      </c>
      <c r="C111" s="201" t="s">
        <v>3</v>
      </c>
      <c r="D111" s="233"/>
      <c r="E111" s="148"/>
      <c r="F111" s="195">
        <v>2715000.0</v>
      </c>
      <c r="G111" s="196">
        <v>46099.0</v>
      </c>
      <c r="H111" s="146" t="s">
        <v>219</v>
      </c>
      <c r="I111" s="189" t="s">
        <v>260</v>
      </c>
      <c r="J111" s="118" t="s">
        <v>15</v>
      </c>
      <c r="K111" s="212">
        <v>2715000.0</v>
      </c>
      <c r="L111" s="197" t="b">
        <f t="shared" si="1"/>
        <v>1</v>
      </c>
    </row>
    <row r="112" ht="14.25" hidden="1" customHeight="1">
      <c r="A112" s="53" t="s">
        <v>322</v>
      </c>
      <c r="B112" s="189" t="s">
        <v>19</v>
      </c>
      <c r="C112" s="213" t="s">
        <v>3</v>
      </c>
      <c r="D112" s="174" t="s">
        <v>323</v>
      </c>
      <c r="E112" s="118"/>
      <c r="F112" s="175">
        <v>5121215.0</v>
      </c>
      <c r="G112" s="176">
        <v>46099.0</v>
      </c>
      <c r="H112" s="118" t="s">
        <v>219</v>
      </c>
      <c r="I112" s="189"/>
      <c r="J112" s="118" t="s">
        <v>15</v>
      </c>
      <c r="K112" s="190">
        <v>5121215.0</v>
      </c>
      <c r="L112" s="197" t="b">
        <f t="shared" si="1"/>
        <v>1</v>
      </c>
    </row>
    <row r="113" ht="14.25" hidden="1" customHeight="1">
      <c r="A113" s="53" t="s">
        <v>32</v>
      </c>
      <c r="B113" s="189" t="s">
        <v>324</v>
      </c>
      <c r="C113" s="213" t="s">
        <v>3</v>
      </c>
      <c r="D113" s="174">
        <v>11574.0</v>
      </c>
      <c r="E113" s="118"/>
      <c r="F113" s="175">
        <v>401560.0</v>
      </c>
      <c r="G113" s="176">
        <v>46099.0</v>
      </c>
      <c r="H113" s="118" t="s">
        <v>219</v>
      </c>
      <c r="I113" s="189"/>
      <c r="J113" s="118" t="s">
        <v>15</v>
      </c>
      <c r="K113" s="190">
        <v>401560.0</v>
      </c>
      <c r="L113" s="197" t="b">
        <f t="shared" si="1"/>
        <v>1</v>
      </c>
    </row>
    <row r="114" ht="14.25" hidden="1" customHeight="1">
      <c r="A114" s="53" t="s">
        <v>325</v>
      </c>
      <c r="B114" s="189" t="s">
        <v>326</v>
      </c>
      <c r="C114" s="213" t="s">
        <v>3</v>
      </c>
      <c r="D114" s="174">
        <v>1233862.0</v>
      </c>
      <c r="E114" s="118"/>
      <c r="F114" s="175">
        <v>19980.0</v>
      </c>
      <c r="G114" s="176">
        <v>46100.0</v>
      </c>
      <c r="H114" s="118" t="s">
        <v>219</v>
      </c>
      <c r="I114" s="189"/>
      <c r="J114" s="118" t="s">
        <v>15</v>
      </c>
      <c r="K114" s="190">
        <v>19980.0</v>
      </c>
      <c r="L114" s="197" t="b">
        <f t="shared" si="1"/>
        <v>1</v>
      </c>
    </row>
    <row r="115" ht="14.25" hidden="1" customHeight="1">
      <c r="A115" s="53" t="s">
        <v>327</v>
      </c>
      <c r="B115" s="230"/>
      <c r="C115" s="215" t="s">
        <v>3</v>
      </c>
      <c r="D115" s="151"/>
      <c r="E115" s="151"/>
      <c r="F115" s="175">
        <v>191841.0</v>
      </c>
      <c r="G115" s="176">
        <v>46100.0</v>
      </c>
      <c r="H115" s="118" t="s">
        <v>219</v>
      </c>
      <c r="I115" s="189" t="s">
        <v>295</v>
      </c>
      <c r="J115" s="118" t="s">
        <v>15</v>
      </c>
      <c r="K115" s="190">
        <v>191841.0</v>
      </c>
      <c r="L115" s="197" t="b">
        <f t="shared" si="1"/>
        <v>1</v>
      </c>
    </row>
    <row r="116" ht="14.25" hidden="1" customHeight="1">
      <c r="A116" s="53" t="s">
        <v>90</v>
      </c>
      <c r="B116" s="189" t="s">
        <v>213</v>
      </c>
      <c r="C116" s="213" t="s">
        <v>3</v>
      </c>
      <c r="D116" s="174">
        <v>1.4614198E8</v>
      </c>
      <c r="E116" s="118"/>
      <c r="F116" s="175">
        <v>163980.0</v>
      </c>
      <c r="G116" s="176">
        <v>46100.0</v>
      </c>
      <c r="H116" s="118" t="s">
        <v>219</v>
      </c>
      <c r="I116" s="189"/>
      <c r="J116" s="118" t="s">
        <v>15</v>
      </c>
      <c r="K116" s="190">
        <v>163980.0</v>
      </c>
      <c r="L116" s="197" t="b">
        <f t="shared" si="1"/>
        <v>1</v>
      </c>
    </row>
    <row r="117" ht="14.25" hidden="1" customHeight="1">
      <c r="A117" s="53" t="s">
        <v>176</v>
      </c>
      <c r="B117" s="189" t="s">
        <v>328</v>
      </c>
      <c r="C117" s="213" t="s">
        <v>3</v>
      </c>
      <c r="D117" s="174">
        <v>3.7589942E7</v>
      </c>
      <c r="E117" s="118"/>
      <c r="F117" s="175">
        <v>291982.0</v>
      </c>
      <c r="G117" s="176">
        <v>46101.0</v>
      </c>
      <c r="H117" s="118" t="s">
        <v>219</v>
      </c>
      <c r="I117" s="189"/>
      <c r="J117" s="118" t="s">
        <v>15</v>
      </c>
      <c r="K117" s="190">
        <v>291982.0</v>
      </c>
      <c r="L117" s="197" t="b">
        <f t="shared" si="1"/>
        <v>1</v>
      </c>
    </row>
    <row r="118" ht="14.25" hidden="1" customHeight="1">
      <c r="A118" s="16" t="s">
        <v>329</v>
      </c>
      <c r="B118" s="189" t="s">
        <v>330</v>
      </c>
      <c r="C118" s="213" t="s">
        <v>3</v>
      </c>
      <c r="D118" s="174">
        <v>7152995.0</v>
      </c>
      <c r="E118" s="118"/>
      <c r="F118" s="175">
        <v>261108.0</v>
      </c>
      <c r="G118" s="176">
        <v>46101.0</v>
      </c>
      <c r="H118" s="118" t="s">
        <v>14</v>
      </c>
      <c r="I118" s="189" t="s">
        <v>309</v>
      </c>
      <c r="J118" s="118" t="s">
        <v>15</v>
      </c>
      <c r="K118" s="190">
        <v>261108.0</v>
      </c>
      <c r="L118" s="197" t="b">
        <f t="shared" si="1"/>
        <v>1</v>
      </c>
    </row>
    <row r="119" ht="14.25" hidden="1" customHeight="1">
      <c r="A119" s="16" t="s">
        <v>331</v>
      </c>
      <c r="B119" s="189" t="s">
        <v>19</v>
      </c>
      <c r="C119" s="213" t="s">
        <v>3</v>
      </c>
      <c r="D119" s="174">
        <v>356.0</v>
      </c>
      <c r="E119" s="118"/>
      <c r="F119" s="175">
        <v>39998.0</v>
      </c>
      <c r="G119" s="176">
        <v>46101.0</v>
      </c>
      <c r="H119" s="118" t="s">
        <v>14</v>
      </c>
      <c r="I119" s="189"/>
      <c r="J119" s="118" t="s">
        <v>15</v>
      </c>
      <c r="K119" s="190">
        <v>39998.0</v>
      </c>
      <c r="L119" s="197" t="b">
        <f t="shared" si="1"/>
        <v>1</v>
      </c>
    </row>
    <row r="120" ht="14.25" hidden="1" customHeight="1">
      <c r="A120" s="16" t="s">
        <v>56</v>
      </c>
      <c r="B120" s="189" t="s">
        <v>19</v>
      </c>
      <c r="C120" s="213" t="s">
        <v>3</v>
      </c>
      <c r="D120" s="174">
        <v>53.0</v>
      </c>
      <c r="E120" s="118"/>
      <c r="F120" s="175">
        <v>344963.0</v>
      </c>
      <c r="G120" s="176">
        <v>46101.0</v>
      </c>
      <c r="H120" s="118" t="s">
        <v>14</v>
      </c>
      <c r="I120" s="189"/>
      <c r="J120" s="118" t="s">
        <v>15</v>
      </c>
      <c r="K120" s="190">
        <v>344963.0</v>
      </c>
      <c r="L120" s="197" t="b">
        <f t="shared" si="1"/>
        <v>1</v>
      </c>
    </row>
    <row r="121" ht="14.25" hidden="1" customHeight="1">
      <c r="A121" s="16" t="s">
        <v>84</v>
      </c>
      <c r="B121" s="189" t="s">
        <v>19</v>
      </c>
      <c r="C121" s="213" t="s">
        <v>3</v>
      </c>
      <c r="D121" s="174">
        <v>6762.0</v>
      </c>
      <c r="E121" s="118"/>
      <c r="F121" s="175">
        <v>167921.0</v>
      </c>
      <c r="G121" s="176">
        <v>46101.0</v>
      </c>
      <c r="H121" s="118" t="s">
        <v>14</v>
      </c>
      <c r="I121" s="189"/>
      <c r="J121" s="118" t="s">
        <v>15</v>
      </c>
      <c r="K121" s="190">
        <v>167921.0</v>
      </c>
      <c r="L121" s="197" t="b">
        <f t="shared" si="1"/>
        <v>1</v>
      </c>
    </row>
    <row r="122" ht="14.25" hidden="1" customHeight="1">
      <c r="A122" s="16" t="s">
        <v>276</v>
      </c>
      <c r="B122" s="189" t="s">
        <v>19</v>
      </c>
      <c r="C122" s="213" t="s">
        <v>3</v>
      </c>
      <c r="D122" s="174">
        <v>11809.0</v>
      </c>
      <c r="E122" s="118"/>
      <c r="F122" s="175">
        <v>287974.0</v>
      </c>
      <c r="G122" s="176">
        <v>46101.0</v>
      </c>
      <c r="H122" s="118" t="s">
        <v>14</v>
      </c>
      <c r="I122" s="189"/>
      <c r="J122" s="118" t="s">
        <v>15</v>
      </c>
      <c r="K122" s="190">
        <v>287974.0</v>
      </c>
      <c r="L122" s="197" t="b">
        <f t="shared" si="1"/>
        <v>1</v>
      </c>
    </row>
    <row r="123" ht="14.25" hidden="1" customHeight="1">
      <c r="A123" s="16" t="s">
        <v>276</v>
      </c>
      <c r="B123" s="189" t="s">
        <v>19</v>
      </c>
      <c r="C123" s="213" t="s">
        <v>3</v>
      </c>
      <c r="D123" s="174">
        <v>11810.0</v>
      </c>
      <c r="E123" s="118"/>
      <c r="F123" s="175">
        <v>959973.0</v>
      </c>
      <c r="G123" s="176">
        <v>46101.0</v>
      </c>
      <c r="H123" s="118" t="s">
        <v>14</v>
      </c>
      <c r="I123" s="189"/>
      <c r="J123" s="118" t="s">
        <v>15</v>
      </c>
      <c r="K123" s="190">
        <v>959973.0</v>
      </c>
      <c r="L123" s="197" t="b">
        <f t="shared" si="1"/>
        <v>1</v>
      </c>
    </row>
    <row r="124" ht="14.25" hidden="1" customHeight="1">
      <c r="A124" s="16" t="s">
        <v>332</v>
      </c>
      <c r="B124" s="189" t="s">
        <v>19</v>
      </c>
      <c r="C124" s="213" t="s">
        <v>3</v>
      </c>
      <c r="D124" s="174">
        <v>27838.0</v>
      </c>
      <c r="E124" s="118"/>
      <c r="F124" s="175">
        <v>4845173.0</v>
      </c>
      <c r="G124" s="176">
        <v>46101.0</v>
      </c>
      <c r="H124" s="118" t="s">
        <v>14</v>
      </c>
      <c r="I124" s="189"/>
      <c r="J124" s="118" t="s">
        <v>15</v>
      </c>
      <c r="K124" s="190">
        <v>4845173.0</v>
      </c>
      <c r="L124" s="197" t="b">
        <f t="shared" si="1"/>
        <v>1</v>
      </c>
    </row>
    <row r="125" ht="14.25" hidden="1" customHeight="1">
      <c r="A125" s="16" t="s">
        <v>108</v>
      </c>
      <c r="B125" s="189" t="s">
        <v>19</v>
      </c>
      <c r="C125" s="213" t="s">
        <v>3</v>
      </c>
      <c r="D125" s="174">
        <v>5821.0</v>
      </c>
      <c r="E125" s="118"/>
      <c r="F125" s="175">
        <v>110000.0</v>
      </c>
      <c r="G125" s="176">
        <v>46101.0</v>
      </c>
      <c r="H125" s="118" t="s">
        <v>14</v>
      </c>
      <c r="I125" s="189"/>
      <c r="J125" s="118" t="s">
        <v>15</v>
      </c>
      <c r="K125" s="190">
        <v>110000.0</v>
      </c>
      <c r="L125" s="197" t="b">
        <f t="shared" si="1"/>
        <v>1</v>
      </c>
    </row>
    <row r="126" ht="15.0" hidden="1" customHeight="1">
      <c r="A126" s="16" t="s">
        <v>48</v>
      </c>
      <c r="B126" s="189" t="s">
        <v>19</v>
      </c>
      <c r="C126" s="213" t="s">
        <v>3</v>
      </c>
      <c r="D126" s="174">
        <v>22146.0</v>
      </c>
      <c r="E126" s="118"/>
      <c r="F126" s="175">
        <v>47840.0</v>
      </c>
      <c r="G126" s="176">
        <v>46101.0</v>
      </c>
      <c r="H126" s="118" t="s">
        <v>14</v>
      </c>
      <c r="I126" s="189"/>
      <c r="J126" s="118" t="s">
        <v>15</v>
      </c>
      <c r="K126" s="190">
        <v>47840.0</v>
      </c>
      <c r="L126" s="197" t="b">
        <f t="shared" si="1"/>
        <v>1</v>
      </c>
    </row>
    <row r="127" ht="14.25" hidden="1" customHeight="1">
      <c r="A127" s="16" t="s">
        <v>48</v>
      </c>
      <c r="B127" s="189" t="s">
        <v>19</v>
      </c>
      <c r="C127" s="213" t="s">
        <v>3</v>
      </c>
      <c r="D127" s="174">
        <v>22147.0</v>
      </c>
      <c r="E127" s="118"/>
      <c r="F127" s="175">
        <v>27920.0</v>
      </c>
      <c r="G127" s="176">
        <v>46101.0</v>
      </c>
      <c r="H127" s="118" t="s">
        <v>14</v>
      </c>
      <c r="I127" s="189"/>
      <c r="J127" s="118" t="s">
        <v>15</v>
      </c>
      <c r="K127" s="190">
        <v>27920.0</v>
      </c>
      <c r="L127" s="197" t="b">
        <f t="shared" si="1"/>
        <v>1</v>
      </c>
    </row>
    <row r="128" ht="14.25" hidden="1" customHeight="1">
      <c r="A128" s="16" t="s">
        <v>48</v>
      </c>
      <c r="B128" s="189" t="s">
        <v>19</v>
      </c>
      <c r="C128" s="213" t="s">
        <v>3</v>
      </c>
      <c r="D128" s="174">
        <v>22148.0</v>
      </c>
      <c r="E128" s="118"/>
      <c r="F128" s="175">
        <v>295760.0</v>
      </c>
      <c r="G128" s="176">
        <v>46101.0</v>
      </c>
      <c r="H128" s="118" t="s">
        <v>14</v>
      </c>
      <c r="I128" s="189"/>
      <c r="J128" s="118" t="s">
        <v>15</v>
      </c>
      <c r="K128" s="190">
        <v>295760.0</v>
      </c>
      <c r="L128" s="197" t="b">
        <f t="shared" si="1"/>
        <v>1</v>
      </c>
    </row>
    <row r="129" ht="14.25" hidden="1" customHeight="1">
      <c r="A129" s="16" t="s">
        <v>278</v>
      </c>
      <c r="B129" s="189" t="s">
        <v>19</v>
      </c>
      <c r="C129" s="213" t="s">
        <v>3</v>
      </c>
      <c r="D129" s="174">
        <v>10719.0</v>
      </c>
      <c r="E129" s="118"/>
      <c r="F129" s="175">
        <v>87992.0</v>
      </c>
      <c r="G129" s="176">
        <v>46101.0</v>
      </c>
      <c r="H129" s="118" t="s">
        <v>14</v>
      </c>
      <c r="I129" s="189"/>
      <c r="J129" s="118" t="s">
        <v>15</v>
      </c>
      <c r="K129" s="190">
        <v>87992.0</v>
      </c>
      <c r="L129" s="197" t="b">
        <f t="shared" si="1"/>
        <v>1</v>
      </c>
    </row>
    <row r="130" ht="14.25" hidden="1" customHeight="1">
      <c r="A130" s="16" t="s">
        <v>278</v>
      </c>
      <c r="B130" s="189" t="s">
        <v>19</v>
      </c>
      <c r="C130" s="213" t="s">
        <v>3</v>
      </c>
      <c r="D130" s="174">
        <v>10720.0</v>
      </c>
      <c r="E130" s="118"/>
      <c r="F130" s="175">
        <v>9500.0</v>
      </c>
      <c r="G130" s="176">
        <v>46101.0</v>
      </c>
      <c r="H130" s="118" t="s">
        <v>14</v>
      </c>
      <c r="I130" s="189"/>
      <c r="J130" s="118" t="s">
        <v>15</v>
      </c>
      <c r="K130" s="190">
        <v>9500.0</v>
      </c>
      <c r="L130" s="197" t="b">
        <f t="shared" si="1"/>
        <v>1</v>
      </c>
    </row>
    <row r="131" ht="14.25" hidden="1" customHeight="1">
      <c r="A131" s="16" t="s">
        <v>280</v>
      </c>
      <c r="B131" s="189" t="s">
        <v>19</v>
      </c>
      <c r="C131" s="213" t="s">
        <v>3</v>
      </c>
      <c r="D131" s="174">
        <v>26917.0</v>
      </c>
      <c r="E131" s="118"/>
      <c r="F131" s="175">
        <v>972818.0</v>
      </c>
      <c r="G131" s="176">
        <v>46101.0</v>
      </c>
      <c r="H131" s="118" t="s">
        <v>14</v>
      </c>
      <c r="I131" s="189"/>
      <c r="J131" s="118" t="s">
        <v>15</v>
      </c>
      <c r="K131" s="190">
        <v>972818.0</v>
      </c>
      <c r="L131" s="197" t="b">
        <f t="shared" si="1"/>
        <v>1</v>
      </c>
    </row>
    <row r="132" ht="14.25" hidden="1" customHeight="1">
      <c r="A132" s="16" t="s">
        <v>333</v>
      </c>
      <c r="B132" s="189" t="s">
        <v>19</v>
      </c>
      <c r="C132" s="213" t="s">
        <v>3</v>
      </c>
      <c r="D132" s="174">
        <v>28290.0</v>
      </c>
      <c r="E132" s="118"/>
      <c r="F132" s="175">
        <v>547019.0</v>
      </c>
      <c r="G132" s="176">
        <v>46101.0</v>
      </c>
      <c r="H132" s="118" t="s">
        <v>14</v>
      </c>
      <c r="I132" s="189"/>
      <c r="J132" s="118" t="s">
        <v>15</v>
      </c>
      <c r="K132" s="190">
        <v>547019.0</v>
      </c>
      <c r="L132" s="197" t="b">
        <f t="shared" si="1"/>
        <v>1</v>
      </c>
    </row>
    <row r="133" ht="14.25" hidden="1" customHeight="1">
      <c r="A133" s="16" t="s">
        <v>85</v>
      </c>
      <c r="B133" s="189" t="s">
        <v>19</v>
      </c>
      <c r="C133" s="213" t="s">
        <v>3</v>
      </c>
      <c r="D133" s="174">
        <v>3257.0</v>
      </c>
      <c r="E133" s="118"/>
      <c r="F133" s="175">
        <v>239958.0</v>
      </c>
      <c r="G133" s="176">
        <v>46101.0</v>
      </c>
      <c r="H133" s="118" t="s">
        <v>14</v>
      </c>
      <c r="I133" s="189"/>
      <c r="J133" s="118" t="s">
        <v>15</v>
      </c>
      <c r="K133" s="190">
        <v>239958.0</v>
      </c>
      <c r="L133" s="197" t="b">
        <f t="shared" si="1"/>
        <v>1</v>
      </c>
    </row>
    <row r="134" ht="14.25" hidden="1" customHeight="1">
      <c r="A134" s="16" t="s">
        <v>281</v>
      </c>
      <c r="B134" s="189" t="s">
        <v>19</v>
      </c>
      <c r="C134" s="213" t="s">
        <v>3</v>
      </c>
      <c r="D134" s="174">
        <v>1271424.0</v>
      </c>
      <c r="E134" s="118"/>
      <c r="F134" s="175">
        <v>3631042.0</v>
      </c>
      <c r="G134" s="176">
        <v>46101.0</v>
      </c>
      <c r="H134" s="118" t="s">
        <v>14</v>
      </c>
      <c r="I134" s="189"/>
      <c r="J134" s="118" t="s">
        <v>15</v>
      </c>
      <c r="K134" s="190">
        <v>3631042.0</v>
      </c>
      <c r="L134" s="197" t="b">
        <f t="shared" si="1"/>
        <v>1</v>
      </c>
    </row>
    <row r="135" ht="14.25" hidden="1" customHeight="1">
      <c r="A135" s="16" t="s">
        <v>274</v>
      </c>
      <c r="B135" s="189" t="s">
        <v>19</v>
      </c>
      <c r="C135" s="213" t="s">
        <v>3</v>
      </c>
      <c r="D135" s="174">
        <v>14999.0</v>
      </c>
      <c r="E135" s="118"/>
      <c r="F135" s="175">
        <v>3447382.0</v>
      </c>
      <c r="G135" s="176">
        <v>46101.0</v>
      </c>
      <c r="H135" s="118" t="s">
        <v>14</v>
      </c>
      <c r="I135" s="189"/>
      <c r="J135" s="118" t="s">
        <v>15</v>
      </c>
      <c r="K135" s="190">
        <v>3447382.0</v>
      </c>
      <c r="L135" s="197" t="b">
        <f t="shared" si="1"/>
        <v>1</v>
      </c>
    </row>
    <row r="136" ht="14.25" hidden="1" customHeight="1">
      <c r="A136" s="16" t="s">
        <v>84</v>
      </c>
      <c r="B136" s="189" t="s">
        <v>19</v>
      </c>
      <c r="C136" s="213" t="s">
        <v>3</v>
      </c>
      <c r="D136" s="174">
        <v>6764.0</v>
      </c>
      <c r="E136" s="118"/>
      <c r="F136" s="175">
        <v>64778.0</v>
      </c>
      <c r="G136" s="176">
        <v>46101.0</v>
      </c>
      <c r="H136" s="118" t="s">
        <v>14</v>
      </c>
      <c r="I136" s="189"/>
      <c r="J136" s="118" t="s">
        <v>15</v>
      </c>
      <c r="K136" s="190">
        <v>64778.0</v>
      </c>
      <c r="L136" s="197" t="b">
        <f t="shared" si="1"/>
        <v>1</v>
      </c>
    </row>
    <row r="137" ht="14.25" hidden="1" customHeight="1">
      <c r="A137" s="16" t="s">
        <v>27</v>
      </c>
      <c r="B137" s="189" t="s">
        <v>19</v>
      </c>
      <c r="C137" s="213" t="s">
        <v>3</v>
      </c>
      <c r="D137" s="174">
        <v>52178.0</v>
      </c>
      <c r="E137" s="118"/>
      <c r="F137" s="175">
        <v>419940.0</v>
      </c>
      <c r="G137" s="176">
        <v>46101.0</v>
      </c>
      <c r="H137" s="118" t="s">
        <v>14</v>
      </c>
      <c r="I137" s="189"/>
      <c r="J137" s="118" t="s">
        <v>15</v>
      </c>
      <c r="K137" s="190">
        <v>419940.0</v>
      </c>
      <c r="L137" s="197" t="b">
        <f t="shared" si="1"/>
        <v>1</v>
      </c>
    </row>
    <row r="138" ht="14.25" hidden="1" customHeight="1">
      <c r="A138" s="16" t="s">
        <v>60</v>
      </c>
      <c r="B138" s="189" t="s">
        <v>19</v>
      </c>
      <c r="C138" s="213" t="s">
        <v>3</v>
      </c>
      <c r="D138" s="174">
        <v>10726.0</v>
      </c>
      <c r="E138" s="118"/>
      <c r="F138" s="175">
        <v>165984.0</v>
      </c>
      <c r="G138" s="176">
        <v>46101.0</v>
      </c>
      <c r="H138" s="118" t="s">
        <v>14</v>
      </c>
      <c r="I138" s="189"/>
      <c r="J138" s="118" t="s">
        <v>15</v>
      </c>
      <c r="K138" s="190">
        <v>165984.0</v>
      </c>
      <c r="L138" s="197" t="b">
        <f t="shared" si="1"/>
        <v>1</v>
      </c>
    </row>
    <row r="139" ht="14.25" hidden="1" customHeight="1">
      <c r="A139" s="16" t="s">
        <v>22</v>
      </c>
      <c r="B139" s="189" t="s">
        <v>19</v>
      </c>
      <c r="C139" s="213" t="s">
        <v>3</v>
      </c>
      <c r="D139" s="174">
        <v>1271461.0</v>
      </c>
      <c r="E139" s="118"/>
      <c r="F139" s="175">
        <v>2960256.0</v>
      </c>
      <c r="G139" s="176">
        <v>46101.0</v>
      </c>
      <c r="H139" s="118" t="s">
        <v>14</v>
      </c>
      <c r="I139" s="189"/>
      <c r="J139" s="118" t="s">
        <v>15</v>
      </c>
      <c r="K139" s="190">
        <v>2960256.0</v>
      </c>
      <c r="L139" s="197" t="b">
        <f t="shared" si="1"/>
        <v>1</v>
      </c>
    </row>
    <row r="140" ht="14.25" hidden="1" customHeight="1">
      <c r="A140" s="16" t="s">
        <v>23</v>
      </c>
      <c r="B140" s="189" t="s">
        <v>19</v>
      </c>
      <c r="C140" s="213" t="s">
        <v>3</v>
      </c>
      <c r="D140" s="174">
        <v>11841.0</v>
      </c>
      <c r="E140" s="118"/>
      <c r="F140" s="175">
        <v>287974.0</v>
      </c>
      <c r="G140" s="176">
        <v>46101.0</v>
      </c>
      <c r="H140" s="118" t="s">
        <v>14</v>
      </c>
      <c r="I140" s="189"/>
      <c r="J140" s="118" t="s">
        <v>15</v>
      </c>
      <c r="K140" s="190">
        <v>287974.0</v>
      </c>
      <c r="L140" s="197" t="b">
        <f t="shared" si="1"/>
        <v>1</v>
      </c>
    </row>
    <row r="141" ht="14.25" hidden="1" customHeight="1">
      <c r="A141" s="16" t="s">
        <v>60</v>
      </c>
      <c r="B141" s="189" t="s">
        <v>19</v>
      </c>
      <c r="C141" s="213" t="s">
        <v>3</v>
      </c>
      <c r="D141" s="174">
        <v>10727.0</v>
      </c>
      <c r="E141" s="118"/>
      <c r="F141" s="175">
        <v>101992.0</v>
      </c>
      <c r="G141" s="176">
        <v>46101.0</v>
      </c>
      <c r="H141" s="118" t="s">
        <v>14</v>
      </c>
      <c r="I141" s="189"/>
      <c r="J141" s="118" t="s">
        <v>15</v>
      </c>
      <c r="K141" s="190">
        <v>101992.0</v>
      </c>
      <c r="L141" s="197" t="b">
        <f t="shared" si="1"/>
        <v>1</v>
      </c>
    </row>
    <row r="142" ht="14.25" hidden="1" customHeight="1">
      <c r="A142" s="16" t="s">
        <v>60</v>
      </c>
      <c r="B142" s="189" t="s">
        <v>19</v>
      </c>
      <c r="C142" s="213" t="s">
        <v>3</v>
      </c>
      <c r="D142" s="174">
        <v>10728.0</v>
      </c>
      <c r="E142" s="118"/>
      <c r="F142" s="175">
        <v>21192.0</v>
      </c>
      <c r="G142" s="176">
        <v>46101.0</v>
      </c>
      <c r="H142" s="118" t="s">
        <v>14</v>
      </c>
      <c r="I142" s="189"/>
      <c r="J142" s="118" t="s">
        <v>15</v>
      </c>
      <c r="K142" s="190">
        <v>21192.0</v>
      </c>
      <c r="L142" s="197" t="b">
        <f t="shared" si="1"/>
        <v>1</v>
      </c>
    </row>
    <row r="143" ht="14.25" hidden="1" customHeight="1">
      <c r="A143" s="16" t="s">
        <v>23</v>
      </c>
      <c r="B143" s="189" t="s">
        <v>19</v>
      </c>
      <c r="C143" s="213" t="s">
        <v>3</v>
      </c>
      <c r="D143" s="174">
        <v>11850.0</v>
      </c>
      <c r="E143" s="118"/>
      <c r="F143" s="175">
        <v>392974.0</v>
      </c>
      <c r="G143" s="176">
        <v>46101.0</v>
      </c>
      <c r="H143" s="118" t="s">
        <v>14</v>
      </c>
      <c r="I143" s="189"/>
      <c r="J143" s="118" t="s">
        <v>15</v>
      </c>
      <c r="K143" s="190">
        <v>392974.0</v>
      </c>
      <c r="L143" s="197" t="b">
        <f t="shared" si="1"/>
        <v>1</v>
      </c>
    </row>
    <row r="144" ht="14.25" hidden="1" customHeight="1">
      <c r="A144" s="16" t="s">
        <v>71</v>
      </c>
      <c r="B144" s="189" t="s">
        <v>19</v>
      </c>
      <c r="C144" s="213" t="s">
        <v>3</v>
      </c>
      <c r="D144" s="174">
        <v>894428.0</v>
      </c>
      <c r="E144" s="118"/>
      <c r="F144" s="175">
        <v>466626.0</v>
      </c>
      <c r="G144" s="176">
        <v>46101.0</v>
      </c>
      <c r="H144" s="118" t="s">
        <v>14</v>
      </c>
      <c r="I144" s="189"/>
      <c r="J144" s="118" t="s">
        <v>15</v>
      </c>
      <c r="K144" s="190">
        <v>466626.0</v>
      </c>
      <c r="L144" s="197" t="b">
        <f t="shared" si="1"/>
        <v>1</v>
      </c>
    </row>
    <row r="145" ht="14.25" hidden="1" customHeight="1">
      <c r="A145" s="16" t="s">
        <v>106</v>
      </c>
      <c r="B145" s="189" t="s">
        <v>19</v>
      </c>
      <c r="C145" s="213" t="s">
        <v>3</v>
      </c>
      <c r="D145" s="174">
        <v>39393.0</v>
      </c>
      <c r="E145" s="118"/>
      <c r="F145" s="175">
        <v>10541.0</v>
      </c>
      <c r="G145" s="176">
        <v>46101.0</v>
      </c>
      <c r="H145" s="118" t="s">
        <v>14</v>
      </c>
      <c r="I145" s="189"/>
      <c r="J145" s="118" t="s">
        <v>15</v>
      </c>
      <c r="K145" s="190">
        <v>10541.0</v>
      </c>
      <c r="L145" s="197" t="b">
        <f t="shared" si="1"/>
        <v>1</v>
      </c>
    </row>
    <row r="146" ht="14.25" hidden="1" customHeight="1">
      <c r="A146" s="16" t="s">
        <v>106</v>
      </c>
      <c r="B146" s="189" t="s">
        <v>334</v>
      </c>
      <c r="C146" s="213" t="s">
        <v>3</v>
      </c>
      <c r="D146" s="174">
        <v>283867.0</v>
      </c>
      <c r="E146" s="118"/>
      <c r="F146" s="175">
        <v>15612.0</v>
      </c>
      <c r="G146" s="176">
        <v>46101.0</v>
      </c>
      <c r="H146" s="118" t="s">
        <v>14</v>
      </c>
      <c r="I146" s="189"/>
      <c r="J146" s="118" t="s">
        <v>15</v>
      </c>
      <c r="K146" s="190">
        <v>15612.0</v>
      </c>
      <c r="L146" s="197" t="b">
        <f t="shared" si="1"/>
        <v>1</v>
      </c>
    </row>
    <row r="147" ht="14.25" hidden="1" customHeight="1">
      <c r="A147" s="16" t="s">
        <v>193</v>
      </c>
      <c r="B147" s="189"/>
      <c r="C147" s="213" t="s">
        <v>99</v>
      </c>
      <c r="D147" s="118"/>
      <c r="E147" s="118">
        <v>321.0</v>
      </c>
      <c r="F147" s="175">
        <v>300000.0</v>
      </c>
      <c r="G147" s="176">
        <v>46101.0</v>
      </c>
      <c r="H147" s="118" t="s">
        <v>14</v>
      </c>
      <c r="I147" s="189"/>
      <c r="J147" s="118" t="s">
        <v>15</v>
      </c>
      <c r="K147" s="190">
        <v>300000.0</v>
      </c>
      <c r="L147" s="197" t="b">
        <f t="shared" si="1"/>
        <v>1</v>
      </c>
    </row>
    <row r="148" ht="14.25" hidden="1" customHeight="1">
      <c r="A148" s="53" t="s">
        <v>90</v>
      </c>
      <c r="B148" s="220"/>
      <c r="C148" s="224" t="s">
        <v>3</v>
      </c>
      <c r="D148" s="194">
        <v>54655.0</v>
      </c>
      <c r="E148" s="118"/>
      <c r="F148" s="175">
        <v>240960.0</v>
      </c>
      <c r="G148" s="176">
        <v>46101.0</v>
      </c>
      <c r="H148" s="118" t="s">
        <v>219</v>
      </c>
      <c r="I148" s="189"/>
      <c r="J148" s="118" t="s">
        <v>15</v>
      </c>
      <c r="K148" s="190">
        <v>240960.0</v>
      </c>
      <c r="L148" s="197" t="b">
        <f t="shared" si="1"/>
        <v>1</v>
      </c>
    </row>
    <row r="149" ht="14.25" hidden="1" customHeight="1">
      <c r="A149" s="53" t="s">
        <v>90</v>
      </c>
      <c r="B149" s="172" t="s">
        <v>19</v>
      </c>
      <c r="C149" s="173" t="s">
        <v>3</v>
      </c>
      <c r="D149" s="174" t="s">
        <v>335</v>
      </c>
      <c r="E149" s="225"/>
      <c r="F149" s="175">
        <v>1564730.0</v>
      </c>
      <c r="G149" s="176">
        <v>46101.0</v>
      </c>
      <c r="H149" s="118" t="s">
        <v>219</v>
      </c>
      <c r="I149" s="234"/>
      <c r="J149" s="118" t="s">
        <v>15</v>
      </c>
      <c r="K149" s="190">
        <v>1564730.0</v>
      </c>
      <c r="L149" s="197" t="b">
        <f t="shared" si="1"/>
        <v>1</v>
      </c>
    </row>
    <row r="150" ht="13.5" hidden="1" customHeight="1">
      <c r="A150" s="53" t="s">
        <v>336</v>
      </c>
      <c r="B150" s="230"/>
      <c r="C150" s="215" t="s">
        <v>3</v>
      </c>
      <c r="D150" s="233"/>
      <c r="E150" s="148"/>
      <c r="F150" s="195">
        <v>232972.0</v>
      </c>
      <c r="G150" s="196">
        <v>46101.0</v>
      </c>
      <c r="H150" s="146" t="s">
        <v>219</v>
      </c>
      <c r="I150" s="235" t="s">
        <v>337</v>
      </c>
      <c r="J150" s="146" t="s">
        <v>15</v>
      </c>
      <c r="K150" s="212">
        <v>232972.0</v>
      </c>
      <c r="L150" s="197" t="b">
        <f t="shared" si="1"/>
        <v>1</v>
      </c>
    </row>
    <row r="151" ht="14.25" hidden="1" customHeight="1">
      <c r="A151" s="219" t="s">
        <v>85</v>
      </c>
      <c r="B151" s="220" t="s">
        <v>19</v>
      </c>
      <c r="C151" s="224" t="s">
        <v>3</v>
      </c>
      <c r="D151" s="174">
        <v>3258.0</v>
      </c>
      <c r="E151" s="118"/>
      <c r="F151" s="175">
        <v>703837.0</v>
      </c>
      <c r="G151" s="176">
        <v>46104.0</v>
      </c>
      <c r="H151" s="118" t="s">
        <v>14</v>
      </c>
      <c r="I151" s="189"/>
      <c r="J151" s="118" t="s">
        <v>15</v>
      </c>
      <c r="K151" s="190">
        <v>703837.0</v>
      </c>
      <c r="L151" s="178" t="b">
        <f t="shared" si="1"/>
        <v>1</v>
      </c>
    </row>
    <row r="152" ht="14.25" hidden="1" customHeight="1">
      <c r="A152" s="16" t="s">
        <v>40</v>
      </c>
      <c r="B152" s="189" t="s">
        <v>19</v>
      </c>
      <c r="C152" s="224" t="s">
        <v>3</v>
      </c>
      <c r="D152" s="174">
        <v>5419109.0</v>
      </c>
      <c r="E152" s="118"/>
      <c r="F152" s="175">
        <v>1.5E7</v>
      </c>
      <c r="G152" s="176">
        <v>46105.0</v>
      </c>
      <c r="H152" s="118" t="s">
        <v>14</v>
      </c>
      <c r="I152" s="189"/>
      <c r="J152" s="118" t="s">
        <v>15</v>
      </c>
      <c r="K152" s="190">
        <v>1.5E7</v>
      </c>
      <c r="L152" s="189" t="b">
        <f t="shared" si="1"/>
        <v>1</v>
      </c>
    </row>
    <row r="153" ht="14.25" hidden="1" customHeight="1">
      <c r="A153" s="16" t="s">
        <v>40</v>
      </c>
      <c r="B153" s="189" t="s">
        <v>19</v>
      </c>
      <c r="C153" s="224" t="s">
        <v>3</v>
      </c>
      <c r="D153" s="174">
        <v>5419109.0</v>
      </c>
      <c r="E153" s="118"/>
      <c r="F153" s="175">
        <v>1.5E7</v>
      </c>
      <c r="G153" s="176">
        <v>46105.0</v>
      </c>
      <c r="H153" s="118" t="s">
        <v>14</v>
      </c>
      <c r="I153" s="189"/>
      <c r="J153" s="118" t="s">
        <v>15</v>
      </c>
      <c r="K153" s="190">
        <v>1.5E7</v>
      </c>
      <c r="L153" s="189" t="b">
        <f t="shared" si="1"/>
        <v>1</v>
      </c>
    </row>
    <row r="154" ht="14.25" hidden="1" customHeight="1">
      <c r="A154" s="219" t="s">
        <v>40</v>
      </c>
      <c r="B154" s="189" t="s">
        <v>19</v>
      </c>
      <c r="C154" s="193" t="s">
        <v>3</v>
      </c>
      <c r="D154" s="194">
        <v>5419109.0</v>
      </c>
      <c r="E154" s="146"/>
      <c r="F154" s="195">
        <v>5764013.0</v>
      </c>
      <c r="G154" s="196">
        <v>46105.0</v>
      </c>
      <c r="H154" s="146" t="s">
        <v>14</v>
      </c>
      <c r="I154" s="220"/>
      <c r="J154" s="146" t="s">
        <v>15</v>
      </c>
      <c r="K154" s="212">
        <v>5764013.0</v>
      </c>
      <c r="L154" s="220" t="b">
        <f t="shared" si="1"/>
        <v>1</v>
      </c>
    </row>
    <row r="155" ht="14.25" hidden="1" customHeight="1">
      <c r="A155" s="191" t="s">
        <v>338</v>
      </c>
      <c r="B155" s="172" t="s">
        <v>19</v>
      </c>
      <c r="C155" s="173" t="s">
        <v>3</v>
      </c>
      <c r="D155" s="174">
        <v>2.6184009E7</v>
      </c>
      <c r="E155" s="202"/>
      <c r="F155" s="195">
        <v>284910.0</v>
      </c>
      <c r="G155" s="196">
        <v>46105.0</v>
      </c>
      <c r="H155" s="146" t="s">
        <v>219</v>
      </c>
      <c r="I155" s="146"/>
      <c r="J155" s="146"/>
      <c r="K155" s="212">
        <v>1499990.0</v>
      </c>
      <c r="L155" s="220" t="b">
        <f t="shared" si="1"/>
        <v>0</v>
      </c>
    </row>
    <row r="156" ht="14.25" hidden="1" customHeight="1">
      <c r="A156" s="191" t="s">
        <v>338</v>
      </c>
      <c r="B156" s="172" t="s">
        <v>19</v>
      </c>
      <c r="C156" s="173" t="s">
        <v>3</v>
      </c>
      <c r="D156" s="174">
        <v>2.6184008E7</v>
      </c>
      <c r="E156" s="202"/>
      <c r="F156" s="195">
        <v>113670.0</v>
      </c>
      <c r="G156" s="196">
        <v>46105.0</v>
      </c>
      <c r="H156" s="146" t="s">
        <v>219</v>
      </c>
      <c r="I156" s="146"/>
      <c r="J156" s="146"/>
      <c r="K156" s="212">
        <v>1499990.0</v>
      </c>
      <c r="L156" s="220" t="b">
        <f t="shared" si="1"/>
        <v>0</v>
      </c>
    </row>
    <row r="157" ht="14.25" hidden="1" customHeight="1">
      <c r="A157" s="53" t="s">
        <v>90</v>
      </c>
      <c r="B157" s="189" t="s">
        <v>19</v>
      </c>
      <c r="C157" s="193" t="s">
        <v>3</v>
      </c>
      <c r="D157" s="204">
        <v>5583241.0</v>
      </c>
      <c r="E157" s="146"/>
      <c r="F157" s="175">
        <v>435980.0</v>
      </c>
      <c r="G157" s="196">
        <v>46105.0</v>
      </c>
      <c r="H157" s="118" t="s">
        <v>219</v>
      </c>
      <c r="I157" s="189"/>
      <c r="J157" s="118"/>
      <c r="K157" s="190">
        <v>435980.0</v>
      </c>
      <c r="L157" s="220" t="b">
        <f t="shared" si="1"/>
        <v>1</v>
      </c>
    </row>
    <row r="158" ht="14.25" hidden="1" customHeight="1">
      <c r="A158" s="191" t="s">
        <v>90</v>
      </c>
      <c r="B158" s="200" t="s">
        <v>19</v>
      </c>
      <c r="C158" s="201" t="s">
        <v>3</v>
      </c>
      <c r="D158" s="151"/>
      <c r="E158" s="202"/>
      <c r="F158" s="195">
        <v>148980.0</v>
      </c>
      <c r="G158" s="196">
        <v>46105.0</v>
      </c>
      <c r="H158" s="146" t="s">
        <v>219</v>
      </c>
      <c r="I158" s="146"/>
      <c r="J158" s="146"/>
      <c r="K158" s="212">
        <v>148990.0</v>
      </c>
      <c r="L158" s="220" t="b">
        <f t="shared" si="1"/>
        <v>0</v>
      </c>
    </row>
    <row r="159" ht="14.25" hidden="1" customHeight="1">
      <c r="A159" s="53" t="s">
        <v>90</v>
      </c>
      <c r="B159" s="189" t="s">
        <v>19</v>
      </c>
      <c r="C159" s="193" t="s">
        <v>3</v>
      </c>
      <c r="D159" s="204" t="s">
        <v>339</v>
      </c>
      <c r="E159" s="146"/>
      <c r="F159" s="175">
        <v>1027950.0</v>
      </c>
      <c r="G159" s="196">
        <v>46105.0</v>
      </c>
      <c r="H159" s="118" t="s">
        <v>219</v>
      </c>
      <c r="I159" s="189"/>
      <c r="J159" s="118"/>
      <c r="K159" s="190">
        <v>1027950.0</v>
      </c>
      <c r="L159" s="220" t="b">
        <f t="shared" si="1"/>
        <v>1</v>
      </c>
    </row>
    <row r="160" ht="14.25" hidden="1" customHeight="1">
      <c r="A160" s="191" t="s">
        <v>338</v>
      </c>
      <c r="B160" s="220" t="s">
        <v>293</v>
      </c>
      <c r="C160" s="224" t="s">
        <v>137</v>
      </c>
      <c r="D160" s="174">
        <v>3.329476859E9</v>
      </c>
      <c r="E160" s="225"/>
      <c r="F160" s="195">
        <v>1499990.0</v>
      </c>
      <c r="G160" s="196">
        <v>46105.0</v>
      </c>
      <c r="H160" s="146" t="s">
        <v>219</v>
      </c>
      <c r="I160" s="146"/>
      <c r="J160" s="146"/>
      <c r="K160" s="212">
        <v>1499990.0</v>
      </c>
      <c r="L160" s="220" t="b">
        <f t="shared" si="1"/>
        <v>1</v>
      </c>
    </row>
    <row r="161" ht="14.25" hidden="1" customHeight="1">
      <c r="A161" s="53" t="s">
        <v>79</v>
      </c>
      <c r="B161" s="189" t="s">
        <v>19</v>
      </c>
      <c r="C161" s="193" t="s">
        <v>3</v>
      </c>
      <c r="D161" s="218">
        <v>2240519.0</v>
      </c>
      <c r="E161" s="118"/>
      <c r="F161" s="175">
        <v>1404970.0</v>
      </c>
      <c r="G161" s="196">
        <v>46105.0</v>
      </c>
      <c r="H161" s="118" t="s">
        <v>219</v>
      </c>
      <c r="I161" s="189"/>
      <c r="J161" s="118"/>
      <c r="K161" s="190">
        <v>1404970.0</v>
      </c>
      <c r="L161" s="220" t="b">
        <f t="shared" si="1"/>
        <v>1</v>
      </c>
    </row>
    <row r="162" ht="14.25" hidden="1" customHeight="1">
      <c r="A162" s="53" t="s">
        <v>340</v>
      </c>
      <c r="B162" s="189" t="s">
        <v>19</v>
      </c>
      <c r="C162" s="193" t="s">
        <v>3</v>
      </c>
      <c r="D162" s="174">
        <v>3601856.0</v>
      </c>
      <c r="E162" s="118"/>
      <c r="F162" s="175">
        <v>754950.0</v>
      </c>
      <c r="G162" s="176">
        <v>46106.0</v>
      </c>
      <c r="H162" s="118" t="s">
        <v>219</v>
      </c>
      <c r="I162" s="189"/>
      <c r="J162" s="118"/>
      <c r="K162" s="190">
        <v>754950.0</v>
      </c>
      <c r="L162" s="220" t="b">
        <f t="shared" si="1"/>
        <v>1</v>
      </c>
    </row>
    <row r="163" ht="14.25" hidden="1" customHeight="1">
      <c r="A163" s="53" t="s">
        <v>290</v>
      </c>
      <c r="B163" s="220" t="s">
        <v>341</v>
      </c>
      <c r="C163" s="193" t="s">
        <v>3</v>
      </c>
      <c r="D163" s="194">
        <v>201.0</v>
      </c>
      <c r="E163" s="146"/>
      <c r="F163" s="236">
        <v>63000.0</v>
      </c>
      <c r="G163" s="176">
        <v>46106.0</v>
      </c>
      <c r="H163" s="146" t="s">
        <v>219</v>
      </c>
      <c r="I163" s="189"/>
      <c r="J163" s="118"/>
      <c r="K163" s="190">
        <v>63000.0</v>
      </c>
      <c r="L163" s="220" t="b">
        <f t="shared" si="1"/>
        <v>1</v>
      </c>
    </row>
    <row r="164" ht="14.25" hidden="1" customHeight="1">
      <c r="A164" s="237" t="s">
        <v>342</v>
      </c>
      <c r="B164" s="199" t="s">
        <v>343</v>
      </c>
      <c r="C164" s="185" t="s">
        <v>137</v>
      </c>
      <c r="D164" s="115"/>
      <c r="E164" s="115">
        <v>318940.0</v>
      </c>
      <c r="F164" s="238">
        <v>19000.0</v>
      </c>
      <c r="G164" s="239">
        <v>46106.0</v>
      </c>
      <c r="H164" s="118" t="s">
        <v>219</v>
      </c>
      <c r="I164" s="229"/>
      <c r="J164" s="118"/>
      <c r="K164" s="190">
        <v>19000.0</v>
      </c>
      <c r="L164" s="220" t="b">
        <f t="shared" si="1"/>
        <v>1</v>
      </c>
    </row>
    <row r="165" ht="14.25" hidden="1" customHeight="1">
      <c r="A165" s="53" t="s">
        <v>319</v>
      </c>
      <c r="B165" s="189" t="s">
        <v>19</v>
      </c>
      <c r="C165" s="213" t="s">
        <v>3</v>
      </c>
      <c r="D165" s="194">
        <v>854039.0</v>
      </c>
      <c r="E165" s="118"/>
      <c r="F165" s="175">
        <v>288960.0</v>
      </c>
      <c r="G165" s="176">
        <v>46106.0</v>
      </c>
      <c r="H165" s="118" t="s">
        <v>219</v>
      </c>
      <c r="I165" s="189"/>
      <c r="J165" s="118"/>
      <c r="K165" s="190">
        <v>288960.0</v>
      </c>
      <c r="L165" s="220" t="b">
        <f t="shared" si="1"/>
        <v>1</v>
      </c>
    </row>
    <row r="166" ht="14.25" hidden="1" customHeight="1">
      <c r="A166" s="237" t="s">
        <v>90</v>
      </c>
      <c r="B166" s="230" t="s">
        <v>19</v>
      </c>
      <c r="C166" s="240" t="s">
        <v>3</v>
      </c>
      <c r="D166" s="151"/>
      <c r="E166" s="241"/>
      <c r="F166" s="238">
        <v>139990.0</v>
      </c>
      <c r="G166" s="239">
        <v>46106.0</v>
      </c>
      <c r="H166" s="118" t="s">
        <v>219</v>
      </c>
      <c r="I166" s="127"/>
      <c r="J166" s="118"/>
      <c r="K166" s="190"/>
      <c r="L166" s="220"/>
    </row>
    <row r="167" ht="14.25" hidden="1" customHeight="1">
      <c r="A167" s="53" t="s">
        <v>90</v>
      </c>
      <c r="B167" s="230" t="s">
        <v>19</v>
      </c>
      <c r="C167" s="240" t="s">
        <v>3</v>
      </c>
      <c r="D167" s="151"/>
      <c r="E167" s="241"/>
      <c r="F167" s="175">
        <v>594970.0</v>
      </c>
      <c r="G167" s="239">
        <v>46106.0</v>
      </c>
      <c r="H167" s="118" t="s">
        <v>219</v>
      </c>
      <c r="I167" s="118"/>
      <c r="J167" s="118"/>
      <c r="K167" s="190">
        <v>594970.0</v>
      </c>
      <c r="L167" s="220" t="b">
        <f t="shared" ref="L167:L222" si="2">+K167=F167</f>
        <v>1</v>
      </c>
    </row>
    <row r="168" ht="14.25" hidden="1" customHeight="1">
      <c r="A168" s="191" t="s">
        <v>51</v>
      </c>
      <c r="B168" s="220" t="s">
        <v>19</v>
      </c>
      <c r="C168" s="193" t="s">
        <v>3</v>
      </c>
      <c r="D168" s="218">
        <v>2021301.0</v>
      </c>
      <c r="E168" s="146"/>
      <c r="F168" s="195">
        <v>683980.0</v>
      </c>
      <c r="G168" s="239">
        <v>46106.0</v>
      </c>
      <c r="H168" s="146" t="s">
        <v>219</v>
      </c>
      <c r="I168" s="220"/>
      <c r="J168" s="146"/>
      <c r="K168" s="212">
        <v>683980.0</v>
      </c>
      <c r="L168" s="220" t="b">
        <f t="shared" si="2"/>
        <v>1</v>
      </c>
    </row>
    <row r="169" ht="14.25" hidden="1" customHeight="1">
      <c r="A169" s="53" t="s">
        <v>79</v>
      </c>
      <c r="B169" s="189" t="s">
        <v>19</v>
      </c>
      <c r="C169" s="213" t="s">
        <v>3</v>
      </c>
      <c r="D169" s="174">
        <v>2240631.0</v>
      </c>
      <c r="E169" s="118"/>
      <c r="F169" s="175">
        <v>654980.0</v>
      </c>
      <c r="G169" s="239">
        <v>46106.0</v>
      </c>
      <c r="H169" s="118" t="s">
        <v>219</v>
      </c>
      <c r="I169" s="189"/>
      <c r="J169" s="118"/>
      <c r="K169" s="190">
        <v>654980.0</v>
      </c>
      <c r="L169" s="220" t="b">
        <f t="shared" si="2"/>
        <v>1</v>
      </c>
    </row>
    <row r="170" ht="14.25" hidden="1" customHeight="1">
      <c r="A170" s="237" t="s">
        <v>32</v>
      </c>
      <c r="B170" s="189" t="s">
        <v>19</v>
      </c>
      <c r="C170" s="213" t="s">
        <v>3</v>
      </c>
      <c r="D170" s="194">
        <v>11617.0</v>
      </c>
      <c r="E170" s="118"/>
      <c r="F170" s="238">
        <v>699345.0</v>
      </c>
      <c r="G170" s="239">
        <v>46106.0</v>
      </c>
      <c r="H170" s="118" t="s">
        <v>219</v>
      </c>
      <c r="I170" s="189"/>
      <c r="J170" s="118"/>
      <c r="K170" s="190"/>
      <c r="L170" s="220" t="b">
        <f t="shared" si="2"/>
        <v>0</v>
      </c>
    </row>
    <row r="171" ht="14.25" hidden="1" customHeight="1">
      <c r="A171" s="53" t="s">
        <v>90</v>
      </c>
      <c r="B171" s="189" t="s">
        <v>19</v>
      </c>
      <c r="C171" s="173" t="s">
        <v>3</v>
      </c>
      <c r="D171" s="174"/>
      <c r="E171" s="127"/>
      <c r="F171" s="175">
        <v>1503980.0</v>
      </c>
      <c r="G171" s="239">
        <v>46106.0</v>
      </c>
      <c r="H171" s="118" t="s">
        <v>219</v>
      </c>
      <c r="I171" s="146" t="s">
        <v>291</v>
      </c>
      <c r="J171" s="118"/>
      <c r="K171" s="190">
        <v>140990.0</v>
      </c>
      <c r="L171" s="220" t="b">
        <f t="shared" si="2"/>
        <v>0</v>
      </c>
    </row>
    <row r="172" ht="14.25" hidden="1" customHeight="1">
      <c r="A172" s="53" t="s">
        <v>90</v>
      </c>
      <c r="B172" s="189" t="s">
        <v>19</v>
      </c>
      <c r="C172" s="213" t="s">
        <v>3</v>
      </c>
      <c r="D172" s="218">
        <v>85379.0</v>
      </c>
      <c r="E172" s="118"/>
      <c r="F172" s="175">
        <v>207810.0</v>
      </c>
      <c r="G172" s="239">
        <v>46106.0</v>
      </c>
      <c r="H172" s="118" t="s">
        <v>219</v>
      </c>
      <c r="I172" s="189"/>
      <c r="J172" s="118"/>
      <c r="K172" s="190">
        <v>140990.0</v>
      </c>
      <c r="L172" s="220" t="b">
        <f t="shared" si="2"/>
        <v>0</v>
      </c>
    </row>
    <row r="173" ht="15.0" hidden="1" customHeight="1">
      <c r="A173" s="242" t="s">
        <v>197</v>
      </c>
      <c r="B173" s="230" t="s">
        <v>19</v>
      </c>
      <c r="C173" s="215" t="s">
        <v>3</v>
      </c>
      <c r="D173" s="151"/>
      <c r="E173" s="151"/>
      <c r="F173" s="238">
        <v>287980.0</v>
      </c>
      <c r="G173" s="239">
        <v>46106.0</v>
      </c>
      <c r="H173" s="118" t="s">
        <v>14</v>
      </c>
      <c r="I173" s="189" t="s">
        <v>260</v>
      </c>
      <c r="J173" s="118" t="s">
        <v>15</v>
      </c>
      <c r="K173" s="190">
        <v>287980.0</v>
      </c>
      <c r="L173" s="220" t="b">
        <f t="shared" si="2"/>
        <v>1</v>
      </c>
    </row>
    <row r="174" ht="14.25" hidden="1" customHeight="1">
      <c r="A174" s="242" t="s">
        <v>197</v>
      </c>
      <c r="B174" s="230" t="s">
        <v>19</v>
      </c>
      <c r="C174" s="215" t="s">
        <v>3</v>
      </c>
      <c r="D174" s="151"/>
      <c r="E174" s="151"/>
      <c r="F174" s="238">
        <v>287980.0</v>
      </c>
      <c r="G174" s="176">
        <v>46106.0</v>
      </c>
      <c r="H174" s="118" t="s">
        <v>14</v>
      </c>
      <c r="I174" s="189" t="s">
        <v>260</v>
      </c>
      <c r="J174" s="118" t="s">
        <v>15</v>
      </c>
      <c r="K174" s="190">
        <v>287980.0</v>
      </c>
      <c r="L174" s="220" t="b">
        <f t="shared" si="2"/>
        <v>1</v>
      </c>
    </row>
    <row r="175" ht="14.25" hidden="1" customHeight="1">
      <c r="A175" s="16" t="s">
        <v>45</v>
      </c>
      <c r="B175" s="243" t="s">
        <v>344</v>
      </c>
      <c r="C175" s="206" t="s">
        <v>137</v>
      </c>
      <c r="D175" s="115"/>
      <c r="E175" s="115"/>
      <c r="F175" s="175">
        <v>16700.0</v>
      </c>
      <c r="G175" s="176">
        <v>46106.0</v>
      </c>
      <c r="H175" s="146" t="s">
        <v>14</v>
      </c>
      <c r="I175" s="189"/>
      <c r="J175" s="118"/>
      <c r="K175" s="190">
        <v>16700.0</v>
      </c>
      <c r="L175" s="220" t="b">
        <f t="shared" si="2"/>
        <v>1</v>
      </c>
    </row>
    <row r="176" ht="14.25" hidden="1" customHeight="1">
      <c r="A176" s="244" t="s">
        <v>345</v>
      </c>
      <c r="B176" s="220" t="s">
        <v>346</v>
      </c>
      <c r="C176" s="193" t="s">
        <v>3</v>
      </c>
      <c r="D176" s="174">
        <v>14525.0</v>
      </c>
      <c r="E176" s="118"/>
      <c r="F176" s="245">
        <v>244686.0</v>
      </c>
      <c r="G176" s="196">
        <v>46107.0</v>
      </c>
      <c r="H176" s="146" t="s">
        <v>219</v>
      </c>
      <c r="I176" s="220"/>
      <c r="J176" s="146"/>
      <c r="K176" s="212"/>
      <c r="L176" s="220" t="b">
        <f t="shared" si="2"/>
        <v>0</v>
      </c>
    </row>
    <row r="177" ht="14.25" hidden="1" customHeight="1">
      <c r="A177" s="246" t="s">
        <v>158</v>
      </c>
      <c r="B177" s="199"/>
      <c r="C177" s="185"/>
      <c r="D177" s="115"/>
      <c r="E177" s="115"/>
      <c r="F177" s="238">
        <v>1.4528783E7</v>
      </c>
      <c r="G177" s="176">
        <v>46107.0</v>
      </c>
      <c r="H177" s="118" t="s">
        <v>14</v>
      </c>
      <c r="I177" s="189"/>
      <c r="J177" s="118"/>
      <c r="K177" s="190"/>
      <c r="L177" s="220" t="b">
        <f t="shared" si="2"/>
        <v>0</v>
      </c>
    </row>
    <row r="178" ht="14.25" hidden="1" customHeight="1">
      <c r="A178" s="244" t="s">
        <v>301</v>
      </c>
      <c r="B178" s="220" t="s">
        <v>104</v>
      </c>
      <c r="C178" s="193" t="s">
        <v>3</v>
      </c>
      <c r="D178" s="174">
        <v>2.6512947E7</v>
      </c>
      <c r="E178" s="118"/>
      <c r="F178" s="245">
        <v>31220.0</v>
      </c>
      <c r="G178" s="196">
        <v>46107.0</v>
      </c>
      <c r="H178" s="146" t="s">
        <v>219</v>
      </c>
      <c r="I178" s="220"/>
      <c r="J178" s="146"/>
      <c r="K178" s="212"/>
      <c r="L178" s="220" t="b">
        <f t="shared" si="2"/>
        <v>0</v>
      </c>
    </row>
    <row r="179" ht="14.25" hidden="1" customHeight="1">
      <c r="A179" s="53" t="s">
        <v>347</v>
      </c>
      <c r="B179" s="230" t="s">
        <v>19</v>
      </c>
      <c r="C179" s="215" t="s">
        <v>3</v>
      </c>
      <c r="D179" s="226"/>
      <c r="E179" s="226"/>
      <c r="F179" s="175">
        <v>154952.0</v>
      </c>
      <c r="G179" s="176">
        <v>46108.0</v>
      </c>
      <c r="H179" s="118" t="s">
        <v>219</v>
      </c>
      <c r="I179" s="189" t="s">
        <v>295</v>
      </c>
      <c r="J179" s="118"/>
      <c r="K179" s="190"/>
      <c r="L179" s="220" t="b">
        <f t="shared" si="2"/>
        <v>0</v>
      </c>
    </row>
    <row r="180" ht="14.25" hidden="1" customHeight="1">
      <c r="A180" s="219" t="s">
        <v>348</v>
      </c>
      <c r="B180" s="243" t="s">
        <v>349</v>
      </c>
      <c r="C180" s="206"/>
      <c r="D180" s="186"/>
      <c r="E180" s="186"/>
      <c r="F180" s="195">
        <v>2241446.0</v>
      </c>
      <c r="G180" s="196">
        <v>46108.0</v>
      </c>
      <c r="H180" s="146" t="s">
        <v>14</v>
      </c>
      <c r="I180" s="220"/>
      <c r="J180" s="146"/>
      <c r="K180" s="212"/>
      <c r="L180" s="220" t="b">
        <f t="shared" si="2"/>
        <v>0</v>
      </c>
    </row>
    <row r="181" ht="14.25" hidden="1" customHeight="1">
      <c r="A181" s="16" t="s">
        <v>193</v>
      </c>
      <c r="B181" s="189" t="s">
        <v>137</v>
      </c>
      <c r="C181" s="193" t="s">
        <v>137</v>
      </c>
      <c r="D181" s="118"/>
      <c r="E181" s="118">
        <v>319.0</v>
      </c>
      <c r="F181" s="175">
        <v>300000.0</v>
      </c>
      <c r="G181" s="176">
        <v>46108.0</v>
      </c>
      <c r="H181" s="118" t="s">
        <v>219</v>
      </c>
      <c r="I181" s="189"/>
      <c r="J181" s="118" t="s">
        <v>15</v>
      </c>
      <c r="K181" s="190">
        <v>300000.0</v>
      </c>
      <c r="L181" s="220" t="b">
        <f t="shared" si="2"/>
        <v>1</v>
      </c>
    </row>
    <row r="182" ht="14.25" hidden="1" customHeight="1">
      <c r="A182" s="16" t="s">
        <v>308</v>
      </c>
      <c r="B182" s="199" t="s">
        <v>350</v>
      </c>
      <c r="C182" s="185"/>
      <c r="D182" s="115"/>
      <c r="E182" s="115"/>
      <c r="F182" s="175">
        <v>162288.0</v>
      </c>
      <c r="G182" s="176">
        <v>46108.0</v>
      </c>
      <c r="H182" s="118" t="s">
        <v>219</v>
      </c>
      <c r="I182" s="189"/>
      <c r="J182" s="118" t="s">
        <v>15</v>
      </c>
      <c r="K182" s="190">
        <v>162288.0</v>
      </c>
      <c r="L182" s="220" t="b">
        <f t="shared" si="2"/>
        <v>1</v>
      </c>
    </row>
    <row r="183" ht="14.25" hidden="1" customHeight="1">
      <c r="A183" s="219" t="s">
        <v>351</v>
      </c>
      <c r="B183" s="220" t="s">
        <v>52</v>
      </c>
      <c r="C183" s="193"/>
      <c r="D183" s="194">
        <v>1.461413E8</v>
      </c>
      <c r="E183" s="146"/>
      <c r="F183" s="195">
        <v>354940.0</v>
      </c>
      <c r="G183" s="196">
        <v>46108.0</v>
      </c>
      <c r="H183" s="146" t="s">
        <v>14</v>
      </c>
      <c r="I183" s="220" t="s">
        <v>352</v>
      </c>
      <c r="J183" s="146" t="s">
        <v>15</v>
      </c>
      <c r="K183" s="212">
        <v>354940.0</v>
      </c>
      <c r="L183" s="220" t="b">
        <f t="shared" si="2"/>
        <v>1</v>
      </c>
    </row>
    <row r="184" ht="14.25" hidden="1" customHeight="1">
      <c r="A184" s="16" t="s">
        <v>45</v>
      </c>
      <c r="B184" s="230" t="s">
        <v>52</v>
      </c>
      <c r="C184" s="215" t="s">
        <v>3</v>
      </c>
      <c r="D184" s="174" t="s">
        <v>353</v>
      </c>
      <c r="E184" s="151"/>
      <c r="F184" s="175">
        <v>1910910.0</v>
      </c>
      <c r="G184" s="176">
        <v>46108.0</v>
      </c>
      <c r="H184" s="118" t="s">
        <v>14</v>
      </c>
      <c r="I184" s="189" t="s">
        <v>354</v>
      </c>
      <c r="J184" s="118" t="s">
        <v>15</v>
      </c>
      <c r="K184" s="190">
        <v>1910910.0</v>
      </c>
      <c r="L184" s="220" t="b">
        <f t="shared" si="2"/>
        <v>1</v>
      </c>
    </row>
    <row r="185" ht="14.25" hidden="1" customHeight="1">
      <c r="A185" s="53" t="s">
        <v>355</v>
      </c>
      <c r="B185" s="189" t="s">
        <v>19</v>
      </c>
      <c r="C185" s="193" t="s">
        <v>3</v>
      </c>
      <c r="D185" s="174">
        <v>2.6186198E7</v>
      </c>
      <c r="E185" s="118"/>
      <c r="F185" s="175">
        <v>953980.0</v>
      </c>
      <c r="G185" s="176">
        <v>46108.0</v>
      </c>
      <c r="H185" s="118" t="s">
        <v>219</v>
      </c>
      <c r="I185" s="189"/>
      <c r="J185" s="118" t="s">
        <v>15</v>
      </c>
      <c r="K185" s="190">
        <v>1910910.0</v>
      </c>
      <c r="L185" s="220" t="b">
        <f t="shared" si="2"/>
        <v>0</v>
      </c>
    </row>
    <row r="186" ht="14.25" hidden="1" customHeight="1">
      <c r="A186" s="53" t="s">
        <v>310</v>
      </c>
      <c r="B186" s="189" t="s">
        <v>19</v>
      </c>
      <c r="C186" s="213" t="s">
        <v>3</v>
      </c>
      <c r="D186" s="174">
        <v>5855487.0</v>
      </c>
      <c r="E186" s="118"/>
      <c r="F186" s="175">
        <v>618980.0</v>
      </c>
      <c r="G186" s="176">
        <v>46108.0</v>
      </c>
      <c r="H186" s="118" t="s">
        <v>219</v>
      </c>
      <c r="I186" s="189"/>
      <c r="J186" s="118"/>
      <c r="K186" s="190"/>
      <c r="L186" s="220" t="b">
        <f t="shared" si="2"/>
        <v>0</v>
      </c>
    </row>
    <row r="187" ht="14.25" hidden="1" customHeight="1">
      <c r="A187" s="53" t="s">
        <v>356</v>
      </c>
      <c r="B187" s="199" t="s">
        <v>357</v>
      </c>
      <c r="C187" s="185" t="s">
        <v>358</v>
      </c>
      <c r="D187" s="115"/>
      <c r="E187" s="115"/>
      <c r="F187" s="175">
        <v>16615.0</v>
      </c>
      <c r="G187" s="176">
        <v>46108.0</v>
      </c>
      <c r="H187" s="118" t="s">
        <v>219</v>
      </c>
      <c r="I187" s="189"/>
      <c r="J187" s="118"/>
      <c r="K187" s="190"/>
      <c r="L187" s="220" t="b">
        <f t="shared" si="2"/>
        <v>0</v>
      </c>
    </row>
    <row r="188" ht="14.25" hidden="1" customHeight="1">
      <c r="A188" s="53" t="s">
        <v>13</v>
      </c>
      <c r="B188" s="199"/>
      <c r="C188" s="185"/>
      <c r="D188" s="115"/>
      <c r="E188" s="115"/>
      <c r="F188" s="175">
        <v>1.5E7</v>
      </c>
      <c r="G188" s="176">
        <v>46110.0</v>
      </c>
      <c r="H188" s="118" t="s">
        <v>14</v>
      </c>
      <c r="I188" s="189"/>
      <c r="J188" s="118"/>
      <c r="K188" s="190"/>
      <c r="L188" s="220" t="b">
        <f t="shared" si="2"/>
        <v>0</v>
      </c>
    </row>
    <row r="189" ht="14.25" hidden="1" customHeight="1">
      <c r="A189" s="53" t="s">
        <v>13</v>
      </c>
      <c r="B189" s="199"/>
      <c r="C189" s="185"/>
      <c r="D189" s="115"/>
      <c r="E189" s="115"/>
      <c r="F189" s="175">
        <v>3836499.0</v>
      </c>
      <c r="G189" s="176">
        <v>46110.0</v>
      </c>
      <c r="H189" s="118" t="s">
        <v>14</v>
      </c>
      <c r="I189" s="189"/>
      <c r="J189" s="118"/>
      <c r="K189" s="190"/>
      <c r="L189" s="220" t="b">
        <f t="shared" si="2"/>
        <v>0</v>
      </c>
    </row>
    <row r="190" ht="13.5" hidden="1" customHeight="1">
      <c r="A190" s="53" t="s">
        <v>58</v>
      </c>
      <c r="B190" s="189" t="s">
        <v>19</v>
      </c>
      <c r="C190" s="213" t="s">
        <v>3</v>
      </c>
      <c r="D190" s="174">
        <v>216634.0</v>
      </c>
      <c r="E190" s="118"/>
      <c r="F190" s="175">
        <v>271980.0</v>
      </c>
      <c r="G190" s="196">
        <v>46111.0</v>
      </c>
      <c r="H190" s="118" t="s">
        <v>219</v>
      </c>
      <c r="I190" s="189"/>
      <c r="J190" s="118"/>
      <c r="K190" s="190"/>
      <c r="L190" s="220" t="b">
        <f t="shared" si="2"/>
        <v>0</v>
      </c>
    </row>
    <row r="191" ht="14.25" hidden="1" customHeight="1">
      <c r="A191" s="53" t="s">
        <v>61</v>
      </c>
      <c r="B191" s="189"/>
      <c r="C191" s="213" t="s">
        <v>3</v>
      </c>
      <c r="D191" s="174">
        <v>501151.0</v>
      </c>
      <c r="E191" s="118"/>
      <c r="F191" s="175">
        <v>623970.0</v>
      </c>
      <c r="G191" s="176">
        <v>46111.0</v>
      </c>
      <c r="H191" s="118" t="s">
        <v>219</v>
      </c>
      <c r="I191" s="189"/>
      <c r="J191" s="118"/>
      <c r="K191" s="190"/>
      <c r="L191" s="220" t="b">
        <f t="shared" si="2"/>
        <v>0</v>
      </c>
    </row>
    <row r="192" ht="14.25" hidden="1" customHeight="1">
      <c r="A192" s="53" t="s">
        <v>359</v>
      </c>
      <c r="B192" s="200"/>
      <c r="C192" s="209" t="s">
        <v>3</v>
      </c>
      <c r="D192" s="151"/>
      <c r="E192" s="151"/>
      <c r="F192" s="175">
        <v>779400.0</v>
      </c>
      <c r="G192" s="176">
        <v>46111.0</v>
      </c>
      <c r="H192" s="118" t="s">
        <v>219</v>
      </c>
      <c r="I192" s="189" t="s">
        <v>295</v>
      </c>
      <c r="J192" s="118"/>
      <c r="K192" s="190"/>
      <c r="L192" s="220" t="b">
        <f t="shared" si="2"/>
        <v>0</v>
      </c>
    </row>
    <row r="193" ht="14.25" hidden="1" customHeight="1">
      <c r="A193" s="189" t="s">
        <v>60</v>
      </c>
      <c r="B193" s="189" t="s">
        <v>19</v>
      </c>
      <c r="C193" s="213" t="s">
        <v>3</v>
      </c>
      <c r="D193" s="174">
        <v>10736.0</v>
      </c>
      <c r="E193" s="118"/>
      <c r="F193" s="175">
        <v>11500.0</v>
      </c>
      <c r="G193" s="176">
        <v>46111.0</v>
      </c>
      <c r="H193" s="118" t="s">
        <v>14</v>
      </c>
      <c r="I193" s="189"/>
      <c r="J193" s="118" t="s">
        <v>15</v>
      </c>
      <c r="K193" s="190">
        <v>11500.0</v>
      </c>
      <c r="L193" s="220" t="b">
        <f t="shared" si="2"/>
        <v>1</v>
      </c>
    </row>
    <row r="194" ht="14.25" hidden="1" customHeight="1">
      <c r="A194" s="189" t="s">
        <v>60</v>
      </c>
      <c r="B194" s="189" t="s">
        <v>19</v>
      </c>
      <c r="C194" s="213" t="s">
        <v>3</v>
      </c>
      <c r="D194" s="174">
        <v>10735.0</v>
      </c>
      <c r="E194" s="118"/>
      <c r="F194" s="175">
        <v>119984.0</v>
      </c>
      <c r="G194" s="176">
        <v>46111.0</v>
      </c>
      <c r="H194" s="118" t="s">
        <v>14</v>
      </c>
      <c r="I194" s="189"/>
      <c r="J194" s="118" t="s">
        <v>15</v>
      </c>
      <c r="K194" s="190">
        <v>119984.0</v>
      </c>
      <c r="L194" s="220" t="b">
        <f t="shared" si="2"/>
        <v>1</v>
      </c>
    </row>
    <row r="195" ht="14.25" hidden="1" customHeight="1">
      <c r="A195" s="189" t="s">
        <v>101</v>
      </c>
      <c r="B195" s="189" t="s">
        <v>19</v>
      </c>
      <c r="C195" s="213" t="s">
        <v>3</v>
      </c>
      <c r="D195" s="174">
        <v>18393.0</v>
      </c>
      <c r="E195" s="118"/>
      <c r="F195" s="175">
        <v>191024.0</v>
      </c>
      <c r="G195" s="176">
        <v>46111.0</v>
      </c>
      <c r="H195" s="118" t="s">
        <v>14</v>
      </c>
      <c r="I195" s="189"/>
      <c r="J195" s="118" t="s">
        <v>15</v>
      </c>
      <c r="K195" s="190">
        <v>191024.0</v>
      </c>
      <c r="L195" s="220" t="b">
        <f t="shared" si="2"/>
        <v>1</v>
      </c>
    </row>
    <row r="196" ht="14.25" hidden="1" customHeight="1">
      <c r="A196" s="189" t="s">
        <v>23</v>
      </c>
      <c r="B196" s="189" t="s">
        <v>19</v>
      </c>
      <c r="C196" s="213" t="s">
        <v>3</v>
      </c>
      <c r="D196" s="174">
        <v>11886.0</v>
      </c>
      <c r="E196" s="118"/>
      <c r="F196" s="175">
        <v>296982.0</v>
      </c>
      <c r="G196" s="176">
        <v>46111.0</v>
      </c>
      <c r="H196" s="118" t="s">
        <v>14</v>
      </c>
      <c r="I196" s="189"/>
      <c r="J196" s="118" t="s">
        <v>15</v>
      </c>
      <c r="K196" s="190">
        <v>296982.0</v>
      </c>
      <c r="L196" s="220" t="b">
        <f t="shared" si="2"/>
        <v>1</v>
      </c>
    </row>
    <row r="197" ht="15.0" hidden="1" customHeight="1">
      <c r="A197" s="189" t="s">
        <v>84</v>
      </c>
      <c r="B197" s="189" t="s">
        <v>19</v>
      </c>
      <c r="C197" s="213" t="s">
        <v>3</v>
      </c>
      <c r="D197" s="174">
        <v>6781.0</v>
      </c>
      <c r="E197" s="118"/>
      <c r="F197" s="175">
        <v>43176.0</v>
      </c>
      <c r="G197" s="176">
        <v>46111.0</v>
      </c>
      <c r="H197" s="118" t="s">
        <v>14</v>
      </c>
      <c r="I197" s="189"/>
      <c r="J197" s="118" t="s">
        <v>15</v>
      </c>
      <c r="K197" s="190">
        <v>43176.0</v>
      </c>
      <c r="L197" s="220" t="b">
        <f t="shared" si="2"/>
        <v>1</v>
      </c>
    </row>
    <row r="198" ht="14.25" hidden="1" customHeight="1">
      <c r="A198" s="189" t="s">
        <v>77</v>
      </c>
      <c r="B198" s="189" t="s">
        <v>19</v>
      </c>
      <c r="C198" s="213" t="s">
        <v>3</v>
      </c>
      <c r="D198" s="174">
        <v>636300.0</v>
      </c>
      <c r="E198" s="118"/>
      <c r="F198" s="175">
        <v>201980.0</v>
      </c>
      <c r="G198" s="176">
        <v>46111.0</v>
      </c>
      <c r="H198" s="118" t="s">
        <v>14</v>
      </c>
      <c r="I198" s="189"/>
      <c r="J198" s="118" t="s">
        <v>15</v>
      </c>
      <c r="K198" s="190">
        <v>201980.0</v>
      </c>
      <c r="L198" s="220" t="b">
        <f t="shared" si="2"/>
        <v>1</v>
      </c>
    </row>
    <row r="199" ht="14.25" hidden="1" customHeight="1">
      <c r="A199" s="189" t="s">
        <v>27</v>
      </c>
      <c r="B199" s="189" t="s">
        <v>19</v>
      </c>
      <c r="C199" s="213" t="s">
        <v>3</v>
      </c>
      <c r="D199" s="174">
        <v>52337.0</v>
      </c>
      <c r="E199" s="118"/>
      <c r="F199" s="175">
        <v>7151166.0</v>
      </c>
      <c r="G199" s="176">
        <v>46111.0</v>
      </c>
      <c r="H199" s="118" t="s">
        <v>14</v>
      </c>
      <c r="I199" s="189"/>
      <c r="J199" s="118" t="s">
        <v>15</v>
      </c>
      <c r="K199" s="190">
        <f>7000000+151166</f>
        <v>7151166</v>
      </c>
      <c r="L199" s="220" t="b">
        <f t="shared" si="2"/>
        <v>1</v>
      </c>
    </row>
    <row r="200" ht="14.25" hidden="1" customHeight="1">
      <c r="A200" s="189" t="s">
        <v>23</v>
      </c>
      <c r="B200" s="189" t="s">
        <v>19</v>
      </c>
      <c r="C200" s="213" t="s">
        <v>3</v>
      </c>
      <c r="D200" s="174">
        <v>11905.0</v>
      </c>
      <c r="E200" s="118"/>
      <c r="F200" s="175">
        <v>785947.0</v>
      </c>
      <c r="G200" s="176">
        <v>46111.0</v>
      </c>
      <c r="H200" s="118" t="s">
        <v>14</v>
      </c>
      <c r="I200" s="189"/>
      <c r="J200" s="118" t="s">
        <v>15</v>
      </c>
      <c r="K200" s="190">
        <v>785947.0</v>
      </c>
      <c r="L200" s="220" t="b">
        <f t="shared" si="2"/>
        <v>1</v>
      </c>
    </row>
    <row r="201" ht="14.25" hidden="1" customHeight="1">
      <c r="A201" s="189" t="s">
        <v>26</v>
      </c>
      <c r="B201" s="189" t="s">
        <v>19</v>
      </c>
      <c r="C201" s="213" t="s">
        <v>3</v>
      </c>
      <c r="D201" s="174">
        <v>15005.0</v>
      </c>
      <c r="E201" s="118"/>
      <c r="F201" s="175">
        <v>339959.0</v>
      </c>
      <c r="G201" s="176">
        <v>46111.0</v>
      </c>
      <c r="H201" s="118" t="s">
        <v>14</v>
      </c>
      <c r="I201" s="189"/>
      <c r="J201" s="118" t="s">
        <v>15</v>
      </c>
      <c r="K201" s="190">
        <v>339959.0</v>
      </c>
      <c r="L201" s="220" t="b">
        <f t="shared" si="2"/>
        <v>1</v>
      </c>
    </row>
    <row r="202" ht="14.25" hidden="1" customHeight="1">
      <c r="A202" s="189" t="s">
        <v>55</v>
      </c>
      <c r="B202" s="189" t="s">
        <v>19</v>
      </c>
      <c r="C202" s="213" t="s">
        <v>3</v>
      </c>
      <c r="D202" s="174">
        <v>2967.0</v>
      </c>
      <c r="E202" s="118"/>
      <c r="F202" s="175">
        <v>1297953.0</v>
      </c>
      <c r="G202" s="176">
        <v>46111.0</v>
      </c>
      <c r="H202" s="118" t="s">
        <v>14</v>
      </c>
      <c r="I202" s="189"/>
      <c r="J202" s="118" t="s">
        <v>15</v>
      </c>
      <c r="K202" s="190">
        <v>1297953.0</v>
      </c>
      <c r="L202" s="220" t="b">
        <f t="shared" si="2"/>
        <v>1</v>
      </c>
    </row>
    <row r="203" ht="14.25" hidden="1" customHeight="1">
      <c r="A203" s="189" t="s">
        <v>55</v>
      </c>
      <c r="B203" s="189" t="s">
        <v>19</v>
      </c>
      <c r="C203" s="213" t="s">
        <v>3</v>
      </c>
      <c r="D203" s="174">
        <v>2968.0</v>
      </c>
      <c r="E203" s="118"/>
      <c r="F203" s="175">
        <v>559463.0</v>
      </c>
      <c r="G203" s="176">
        <v>46111.0</v>
      </c>
      <c r="H203" s="118" t="s">
        <v>14</v>
      </c>
      <c r="I203" s="189"/>
      <c r="J203" s="118" t="s">
        <v>15</v>
      </c>
      <c r="K203" s="190">
        <v>559463.0</v>
      </c>
      <c r="L203" s="220" t="b">
        <f t="shared" si="2"/>
        <v>1</v>
      </c>
    </row>
    <row r="204" ht="14.25" hidden="1" customHeight="1">
      <c r="A204" s="189" t="s">
        <v>281</v>
      </c>
      <c r="B204" s="189" t="s">
        <v>19</v>
      </c>
      <c r="C204" s="213" t="s">
        <v>3</v>
      </c>
      <c r="D204" s="174">
        <v>1271802.0</v>
      </c>
      <c r="E204" s="118"/>
      <c r="F204" s="175">
        <v>1119980.0</v>
      </c>
      <c r="G204" s="176">
        <v>46111.0</v>
      </c>
      <c r="H204" s="118" t="s">
        <v>14</v>
      </c>
      <c r="I204" s="189"/>
      <c r="J204" s="118" t="s">
        <v>15</v>
      </c>
      <c r="K204" s="190">
        <v>1119980.0</v>
      </c>
      <c r="L204" s="220" t="b">
        <f t="shared" si="2"/>
        <v>1</v>
      </c>
    </row>
    <row r="205" ht="14.25" hidden="1" customHeight="1">
      <c r="A205" s="189" t="s">
        <v>110</v>
      </c>
      <c r="B205" s="189" t="s">
        <v>19</v>
      </c>
      <c r="C205" s="213" t="s">
        <v>3</v>
      </c>
      <c r="D205" s="174">
        <v>49777.0</v>
      </c>
      <c r="E205" s="118"/>
      <c r="F205" s="175">
        <v>191174.0</v>
      </c>
      <c r="G205" s="176">
        <v>46111.0</v>
      </c>
      <c r="H205" s="118" t="s">
        <v>14</v>
      </c>
      <c r="I205" s="189"/>
      <c r="J205" s="118" t="s">
        <v>15</v>
      </c>
      <c r="K205" s="190">
        <v>191174.0</v>
      </c>
      <c r="L205" s="220" t="b">
        <f t="shared" si="2"/>
        <v>1</v>
      </c>
    </row>
    <row r="206" ht="14.25" hidden="1" customHeight="1">
      <c r="A206" s="220" t="s">
        <v>56</v>
      </c>
      <c r="B206" s="220" t="s">
        <v>19</v>
      </c>
      <c r="C206" s="193" t="s">
        <v>3</v>
      </c>
      <c r="D206" s="194">
        <v>54.0</v>
      </c>
      <c r="E206" s="146"/>
      <c r="F206" s="195">
        <v>557288.0</v>
      </c>
      <c r="G206" s="196">
        <v>46111.0</v>
      </c>
      <c r="H206" s="146" t="s">
        <v>14</v>
      </c>
      <c r="I206" s="220"/>
      <c r="J206" s="146" t="s">
        <v>15</v>
      </c>
      <c r="K206" s="212">
        <v>557288.0</v>
      </c>
      <c r="L206" s="220" t="b">
        <f t="shared" si="2"/>
        <v>1</v>
      </c>
    </row>
    <row r="207" ht="14.25" hidden="1" customHeight="1">
      <c r="A207" s="189" t="s">
        <v>108</v>
      </c>
      <c r="B207" s="189" t="s">
        <v>19</v>
      </c>
      <c r="C207" s="213" t="s">
        <v>3</v>
      </c>
      <c r="D207" s="174">
        <v>5843.0</v>
      </c>
      <c r="E207" s="118"/>
      <c r="F207" s="175">
        <v>220000.0</v>
      </c>
      <c r="G207" s="176">
        <v>46111.0</v>
      </c>
      <c r="H207" s="118" t="s">
        <v>14</v>
      </c>
      <c r="I207" s="189"/>
      <c r="J207" s="118" t="s">
        <v>15</v>
      </c>
      <c r="K207" s="190">
        <v>220000.0</v>
      </c>
      <c r="L207" s="189" t="b">
        <f t="shared" si="2"/>
        <v>1</v>
      </c>
    </row>
    <row r="208" ht="14.25" hidden="1" customHeight="1">
      <c r="A208" s="189" t="s">
        <v>87</v>
      </c>
      <c r="B208" s="189" t="s">
        <v>19</v>
      </c>
      <c r="C208" s="213" t="s">
        <v>3</v>
      </c>
      <c r="D208" s="174">
        <v>38.0</v>
      </c>
      <c r="E208" s="118"/>
      <c r="F208" s="175">
        <v>79897.0</v>
      </c>
      <c r="G208" s="176">
        <v>46111.0</v>
      </c>
      <c r="H208" s="118" t="s">
        <v>14</v>
      </c>
      <c r="I208" s="189"/>
      <c r="J208" s="118" t="s">
        <v>15</v>
      </c>
      <c r="K208" s="190">
        <v>79897.0</v>
      </c>
      <c r="L208" s="189" t="b">
        <f t="shared" si="2"/>
        <v>1</v>
      </c>
    </row>
    <row r="209" ht="14.25" hidden="1" customHeight="1">
      <c r="A209" s="189" t="s">
        <v>360</v>
      </c>
      <c r="B209" s="230"/>
      <c r="C209" s="215" t="s">
        <v>3</v>
      </c>
      <c r="D209" s="151"/>
      <c r="E209" s="151"/>
      <c r="F209" s="175">
        <v>99980.0</v>
      </c>
      <c r="G209" s="176">
        <v>46111.0</v>
      </c>
      <c r="H209" s="118" t="s">
        <v>219</v>
      </c>
      <c r="I209" s="146"/>
      <c r="J209" s="118"/>
      <c r="K209" s="190"/>
      <c r="L209" s="189" t="b">
        <f t="shared" si="2"/>
        <v>0</v>
      </c>
    </row>
    <row r="210" ht="14.25" hidden="1" customHeight="1">
      <c r="A210" s="189" t="s">
        <v>215</v>
      </c>
      <c r="B210" s="189" t="s">
        <v>19</v>
      </c>
      <c r="C210" s="193" t="s">
        <v>3</v>
      </c>
      <c r="D210" s="174">
        <v>1453977.0</v>
      </c>
      <c r="E210" s="118"/>
      <c r="F210" s="175">
        <v>100980.0</v>
      </c>
      <c r="G210" s="176">
        <v>46111.0</v>
      </c>
      <c r="H210" s="118" t="s">
        <v>219</v>
      </c>
      <c r="I210" s="189"/>
      <c r="J210" s="118"/>
      <c r="K210" s="190"/>
      <c r="L210" s="189" t="b">
        <f t="shared" si="2"/>
        <v>0</v>
      </c>
    </row>
    <row r="211" ht="14.25" hidden="1" customHeight="1">
      <c r="A211" s="189" t="s">
        <v>113</v>
      </c>
      <c r="B211" s="189" t="s">
        <v>19</v>
      </c>
      <c r="C211" s="213" t="s">
        <v>3</v>
      </c>
      <c r="D211" s="174">
        <v>359.0</v>
      </c>
      <c r="E211" s="118"/>
      <c r="F211" s="175">
        <v>19999.0</v>
      </c>
      <c r="G211" s="176">
        <v>46111.0</v>
      </c>
      <c r="H211" s="118" t="s">
        <v>14</v>
      </c>
      <c r="I211" s="189"/>
      <c r="J211" s="118" t="s">
        <v>15</v>
      </c>
      <c r="K211" s="190">
        <v>19999.0</v>
      </c>
      <c r="L211" s="189" t="b">
        <f t="shared" si="2"/>
        <v>1</v>
      </c>
    </row>
    <row r="212" ht="14.25" hidden="1" customHeight="1">
      <c r="A212" s="189" t="s">
        <v>281</v>
      </c>
      <c r="B212" s="189" t="s">
        <v>19</v>
      </c>
      <c r="C212" s="213" t="s">
        <v>3</v>
      </c>
      <c r="D212" s="174">
        <v>1271806.0</v>
      </c>
      <c r="E212" s="118"/>
      <c r="F212" s="175">
        <v>2864754.0</v>
      </c>
      <c r="G212" s="176">
        <v>46111.0</v>
      </c>
      <c r="H212" s="118" t="s">
        <v>14</v>
      </c>
      <c r="I212" s="189"/>
      <c r="J212" s="118" t="s">
        <v>15</v>
      </c>
      <c r="K212" s="190">
        <v>2864754.0</v>
      </c>
      <c r="L212" s="189" t="b">
        <f t="shared" si="2"/>
        <v>1</v>
      </c>
    </row>
    <row r="213" ht="14.25" hidden="1" customHeight="1">
      <c r="A213" s="189" t="s">
        <v>36</v>
      </c>
      <c r="B213" s="189" t="s">
        <v>19</v>
      </c>
      <c r="C213" s="213" t="s">
        <v>3</v>
      </c>
      <c r="D213" s="174">
        <v>104231.0</v>
      </c>
      <c r="E213" s="118"/>
      <c r="F213" s="175">
        <v>431974.0</v>
      </c>
      <c r="G213" s="176">
        <v>46111.0</v>
      </c>
      <c r="H213" s="118" t="s">
        <v>14</v>
      </c>
      <c r="I213" s="189"/>
      <c r="J213" s="118" t="s">
        <v>15</v>
      </c>
      <c r="K213" s="190">
        <v>431974.0</v>
      </c>
      <c r="L213" s="189" t="b">
        <f t="shared" si="2"/>
        <v>1</v>
      </c>
    </row>
    <row r="214" ht="14.25" hidden="1" customHeight="1">
      <c r="A214" s="189" t="s">
        <v>77</v>
      </c>
      <c r="B214" s="189" t="s">
        <v>19</v>
      </c>
      <c r="C214" s="213" t="s">
        <v>3</v>
      </c>
      <c r="D214" s="247">
        <v>636322.0</v>
      </c>
      <c r="E214" s="118"/>
      <c r="F214" s="223">
        <v>365494.0</v>
      </c>
      <c r="G214" s="176">
        <v>46111.0</v>
      </c>
      <c r="H214" s="118" t="s">
        <v>14</v>
      </c>
      <c r="I214" s="189"/>
      <c r="J214" s="118" t="s">
        <v>15</v>
      </c>
      <c r="K214" s="190">
        <v>365494.0</v>
      </c>
      <c r="L214" s="189" t="b">
        <f t="shared" si="2"/>
        <v>1</v>
      </c>
    </row>
    <row r="215" ht="14.25" hidden="1" customHeight="1">
      <c r="A215" s="189" t="s">
        <v>361</v>
      </c>
      <c r="B215" s="189" t="s">
        <v>19</v>
      </c>
      <c r="C215" s="213" t="s">
        <v>3</v>
      </c>
      <c r="D215" s="174">
        <v>27.0</v>
      </c>
      <c r="E215" s="118"/>
      <c r="F215" s="175">
        <v>56956.0</v>
      </c>
      <c r="G215" s="176">
        <v>46111.0</v>
      </c>
      <c r="H215" s="118" t="s">
        <v>14</v>
      </c>
      <c r="I215" s="189"/>
      <c r="J215" s="118" t="s">
        <v>15</v>
      </c>
      <c r="K215" s="190">
        <v>56956.0</v>
      </c>
      <c r="L215" s="189" t="b">
        <f t="shared" si="2"/>
        <v>1</v>
      </c>
    </row>
    <row r="216" ht="14.25" hidden="1" customHeight="1">
      <c r="A216" s="189" t="s">
        <v>85</v>
      </c>
      <c r="B216" s="189" t="s">
        <v>19</v>
      </c>
      <c r="C216" s="213" t="s">
        <v>3</v>
      </c>
      <c r="D216" s="174">
        <v>3461.0</v>
      </c>
      <c r="E216" s="118"/>
      <c r="F216" s="175">
        <v>50331.0</v>
      </c>
      <c r="G216" s="176">
        <v>46111.0</v>
      </c>
      <c r="H216" s="118" t="s">
        <v>14</v>
      </c>
      <c r="I216" s="189" t="s">
        <v>362</v>
      </c>
      <c r="J216" s="118" t="s">
        <v>15</v>
      </c>
      <c r="K216" s="190">
        <v>50331.0</v>
      </c>
      <c r="L216" s="189" t="b">
        <f t="shared" si="2"/>
        <v>1</v>
      </c>
    </row>
    <row r="217" ht="15.0" hidden="1" customHeight="1">
      <c r="A217" s="189" t="s">
        <v>27</v>
      </c>
      <c r="B217" s="189" t="s">
        <v>19</v>
      </c>
      <c r="C217" s="213" t="s">
        <v>3</v>
      </c>
      <c r="D217" s="174">
        <v>52338.0</v>
      </c>
      <c r="E217" s="118"/>
      <c r="F217" s="175">
        <v>344229.0</v>
      </c>
      <c r="G217" s="176">
        <v>46111.0</v>
      </c>
      <c r="H217" s="118" t="s">
        <v>14</v>
      </c>
      <c r="I217" s="189"/>
      <c r="J217" s="118" t="s">
        <v>15</v>
      </c>
      <c r="K217" s="190">
        <v>344229.0</v>
      </c>
      <c r="L217" s="189" t="b">
        <f t="shared" si="2"/>
        <v>1</v>
      </c>
    </row>
    <row r="218" ht="13.5" hidden="1" customHeight="1">
      <c r="A218" s="189" t="s">
        <v>181</v>
      </c>
      <c r="B218" s="230"/>
      <c r="C218" s="215"/>
      <c r="D218" s="151"/>
      <c r="E218" s="151"/>
      <c r="F218" s="175">
        <v>159980.0</v>
      </c>
      <c r="G218" s="176">
        <v>46111.0</v>
      </c>
      <c r="H218" s="118" t="s">
        <v>219</v>
      </c>
      <c r="I218" s="189" t="s">
        <v>295</v>
      </c>
      <c r="J218" s="118"/>
      <c r="K218" s="190"/>
      <c r="L218" s="189" t="b">
        <f t="shared" si="2"/>
        <v>0</v>
      </c>
    </row>
    <row r="219" ht="14.25" hidden="1" customHeight="1">
      <c r="A219" s="189" t="s">
        <v>40</v>
      </c>
      <c r="B219" s="189"/>
      <c r="C219" s="213" t="s">
        <v>3</v>
      </c>
      <c r="D219" s="174">
        <v>5173887.0</v>
      </c>
      <c r="E219" s="118"/>
      <c r="F219" s="175">
        <v>536604.0</v>
      </c>
      <c r="G219" s="176">
        <v>46111.0</v>
      </c>
      <c r="H219" s="118" t="s">
        <v>14</v>
      </c>
      <c r="I219" s="189" t="s">
        <v>363</v>
      </c>
      <c r="J219" s="118" t="s">
        <v>15</v>
      </c>
      <c r="K219" s="190">
        <v>536604.0</v>
      </c>
      <c r="L219" s="189" t="b">
        <f t="shared" si="2"/>
        <v>1</v>
      </c>
    </row>
    <row r="220" ht="14.25" hidden="1" customHeight="1">
      <c r="A220" s="189" t="s">
        <v>160</v>
      </c>
      <c r="B220" s="199"/>
      <c r="C220" s="185"/>
      <c r="D220" s="115"/>
      <c r="E220" s="115"/>
      <c r="F220" s="175" t="s">
        <v>364</v>
      </c>
      <c r="G220" s="176">
        <v>46112.0</v>
      </c>
      <c r="H220" s="118" t="s">
        <v>14</v>
      </c>
      <c r="I220" s="189"/>
      <c r="J220" s="118" t="s">
        <v>15</v>
      </c>
      <c r="K220" s="190" t="s">
        <v>364</v>
      </c>
      <c r="L220" s="189" t="b">
        <f t="shared" si="2"/>
        <v>1</v>
      </c>
      <c r="M220" s="248" t="s">
        <v>365</v>
      </c>
    </row>
    <row r="221" ht="14.25" hidden="1" customHeight="1">
      <c r="A221" s="189" t="s">
        <v>256</v>
      </c>
      <c r="B221" s="199" t="s">
        <v>366</v>
      </c>
      <c r="C221" s="185"/>
      <c r="D221" s="115"/>
      <c r="E221" s="115"/>
      <c r="F221" s="175">
        <v>11826.0</v>
      </c>
      <c r="G221" s="176">
        <v>46112.0</v>
      </c>
      <c r="H221" s="118" t="s">
        <v>14</v>
      </c>
      <c r="I221" s="189"/>
      <c r="J221" s="118" t="s">
        <v>15</v>
      </c>
      <c r="K221" s="190">
        <v>11826.0</v>
      </c>
      <c r="L221" s="189" t="b">
        <f t="shared" si="2"/>
        <v>1</v>
      </c>
    </row>
    <row r="222" ht="14.25" hidden="1" customHeight="1">
      <c r="A222" s="189" t="s">
        <v>193</v>
      </c>
      <c r="B222" s="189"/>
      <c r="C222" s="213" t="s">
        <v>99</v>
      </c>
      <c r="D222" s="118"/>
      <c r="E222" s="118">
        <v>320.0</v>
      </c>
      <c r="F222" s="175">
        <v>300000.0</v>
      </c>
      <c r="G222" s="176">
        <v>46112.0</v>
      </c>
      <c r="H222" s="118" t="s">
        <v>14</v>
      </c>
      <c r="I222" s="189"/>
      <c r="J222" s="118" t="s">
        <v>15</v>
      </c>
      <c r="K222" s="190">
        <v>300000.0</v>
      </c>
      <c r="L222" s="189" t="b">
        <f t="shared" si="2"/>
        <v>1</v>
      </c>
    </row>
    <row r="223" ht="13.5" hidden="1" customHeight="1">
      <c r="A223" s="189" t="s">
        <v>367</v>
      </c>
      <c r="B223" s="189"/>
      <c r="C223" s="213" t="s">
        <v>3</v>
      </c>
      <c r="D223" s="174">
        <v>1912.0</v>
      </c>
      <c r="E223" s="118"/>
      <c r="F223" s="175">
        <v>1750000.0</v>
      </c>
      <c r="G223" s="176">
        <v>46112.0</v>
      </c>
      <c r="H223" s="118" t="s">
        <v>14</v>
      </c>
      <c r="I223" s="189"/>
      <c r="J223" s="118"/>
      <c r="K223" s="190"/>
      <c r="L223" s="189"/>
    </row>
    <row r="224" ht="14.25" customHeight="1">
      <c r="A224" s="249"/>
      <c r="B224" s="249"/>
      <c r="C224" s="250"/>
      <c r="D224" s="131"/>
      <c r="E224" s="131"/>
      <c r="F224" s="249"/>
      <c r="G224" s="249"/>
      <c r="H224" s="131"/>
      <c r="I224" s="249"/>
      <c r="J224" s="131"/>
      <c r="K224" s="251"/>
      <c r="L224" s="249"/>
    </row>
    <row r="225" ht="14.25" customHeight="1">
      <c r="A225" s="249"/>
      <c r="B225" s="249"/>
      <c r="C225" s="250"/>
      <c r="D225" s="131"/>
      <c r="E225" s="131"/>
      <c r="F225" s="249"/>
      <c r="G225" s="249"/>
      <c r="H225" s="131"/>
      <c r="I225" s="249"/>
      <c r="J225" s="131"/>
      <c r="K225" s="251"/>
      <c r="L225" s="249"/>
    </row>
    <row r="226" ht="14.25" customHeight="1">
      <c r="A226" s="249"/>
      <c r="B226" s="249"/>
      <c r="C226" s="250"/>
      <c r="D226" s="131"/>
      <c r="E226" s="131"/>
      <c r="F226" s="249"/>
      <c r="G226" s="249"/>
      <c r="H226" s="131"/>
      <c r="I226" s="249"/>
      <c r="J226" s="131"/>
      <c r="K226" s="251"/>
      <c r="L226" s="249"/>
    </row>
    <row r="227" ht="14.25" customHeight="1">
      <c r="A227" s="249"/>
      <c r="B227" s="249"/>
      <c r="C227" s="250"/>
      <c r="D227" s="131"/>
      <c r="E227" s="131"/>
      <c r="F227" s="249"/>
      <c r="G227" s="249"/>
      <c r="H227" s="131"/>
      <c r="I227" s="249"/>
      <c r="J227" s="131"/>
      <c r="K227" s="251"/>
      <c r="L227" s="249"/>
    </row>
    <row r="228" ht="14.25" customHeight="1">
      <c r="A228" s="249"/>
      <c r="B228" s="249"/>
      <c r="C228" s="250"/>
      <c r="D228" s="131"/>
      <c r="E228" s="131"/>
      <c r="F228" s="249"/>
      <c r="G228" s="249"/>
      <c r="H228" s="131"/>
      <c r="I228" s="249"/>
      <c r="J228" s="131"/>
      <c r="K228" s="251"/>
      <c r="L228" s="249"/>
    </row>
    <row r="229" ht="14.25" customHeight="1">
      <c r="A229" s="249"/>
      <c r="B229" s="249"/>
      <c r="C229" s="250"/>
      <c r="D229" s="131"/>
      <c r="E229" s="131"/>
      <c r="F229" s="249"/>
      <c r="G229" s="249"/>
      <c r="H229" s="131"/>
      <c r="I229" s="249"/>
      <c r="J229" s="131"/>
      <c r="K229" s="251"/>
      <c r="L229" s="249"/>
    </row>
    <row r="230" ht="14.25" customHeight="1">
      <c r="A230" s="249"/>
      <c r="B230" s="249"/>
      <c r="C230" s="250"/>
      <c r="D230" s="131"/>
      <c r="E230" s="131"/>
      <c r="F230" s="249"/>
      <c r="G230" s="249"/>
      <c r="H230" s="131"/>
      <c r="I230" s="249"/>
      <c r="J230" s="131"/>
      <c r="K230" s="251"/>
      <c r="L230" s="249"/>
    </row>
    <row r="231" ht="14.25" customHeight="1">
      <c r="A231" s="249"/>
      <c r="B231" s="249"/>
      <c r="C231" s="250"/>
      <c r="D231" s="131"/>
      <c r="E231" s="131"/>
      <c r="F231" s="249"/>
      <c r="G231" s="249"/>
      <c r="H231" s="131"/>
      <c r="I231" s="249"/>
      <c r="J231" s="131"/>
      <c r="K231" s="251"/>
      <c r="L231" s="249"/>
    </row>
    <row r="232" ht="14.25" customHeight="1">
      <c r="A232" s="249"/>
      <c r="B232" s="249"/>
      <c r="C232" s="250"/>
      <c r="D232" s="131"/>
      <c r="E232" s="131"/>
      <c r="F232" s="249"/>
      <c r="G232" s="249"/>
      <c r="H232" s="131"/>
      <c r="I232" s="249"/>
      <c r="J232" s="131"/>
      <c r="K232" s="251"/>
      <c r="L232" s="249"/>
    </row>
    <row r="233" ht="14.25" customHeight="1">
      <c r="A233" s="249"/>
      <c r="B233" s="249"/>
      <c r="C233" s="250"/>
      <c r="D233" s="131"/>
      <c r="E233" s="131"/>
      <c r="F233" s="249"/>
      <c r="G233" s="249"/>
      <c r="H233" s="131"/>
      <c r="I233" s="249"/>
      <c r="J233" s="131"/>
      <c r="K233" s="251"/>
      <c r="L233" s="249"/>
    </row>
    <row r="234" ht="14.25" customHeight="1">
      <c r="A234" s="249"/>
      <c r="B234" s="249"/>
      <c r="C234" s="250"/>
      <c r="D234" s="131"/>
      <c r="E234" s="131"/>
      <c r="F234" s="249"/>
      <c r="G234" s="249"/>
      <c r="H234" s="131"/>
      <c r="I234" s="249"/>
      <c r="J234" s="131"/>
      <c r="K234" s="251"/>
      <c r="L234" s="249"/>
    </row>
    <row r="235" ht="14.25" customHeight="1">
      <c r="A235" s="249"/>
      <c r="B235" s="249"/>
      <c r="C235" s="250"/>
      <c r="D235" s="131"/>
      <c r="E235" s="131"/>
      <c r="F235" s="249"/>
      <c r="G235" s="249"/>
      <c r="H235" s="131"/>
      <c r="I235" s="249"/>
      <c r="J235" s="131"/>
      <c r="K235" s="251"/>
      <c r="L235" s="249"/>
    </row>
    <row r="236" ht="14.25" customHeight="1">
      <c r="A236" s="249"/>
      <c r="B236" s="249"/>
      <c r="C236" s="250"/>
      <c r="D236" s="131"/>
      <c r="E236" s="131"/>
      <c r="F236" s="249"/>
      <c r="G236" s="249"/>
      <c r="H236" s="131"/>
      <c r="I236" s="249"/>
      <c r="J236" s="131"/>
      <c r="K236" s="251"/>
      <c r="L236" s="249"/>
    </row>
    <row r="237" ht="14.25" customHeight="1">
      <c r="A237" s="249"/>
      <c r="B237" s="249"/>
      <c r="C237" s="250"/>
      <c r="D237" s="131"/>
      <c r="E237" s="131"/>
      <c r="F237" s="249"/>
      <c r="G237" s="249"/>
      <c r="H237" s="131"/>
      <c r="I237" s="249"/>
      <c r="J237" s="131"/>
      <c r="K237" s="251"/>
      <c r="L237" s="249"/>
    </row>
    <row r="238" ht="14.25" customHeight="1">
      <c r="A238" s="249"/>
      <c r="B238" s="249"/>
      <c r="C238" s="250"/>
      <c r="D238" s="131"/>
      <c r="E238" s="131"/>
      <c r="F238" s="249"/>
      <c r="G238" s="249"/>
      <c r="H238" s="131"/>
      <c r="I238" s="249"/>
      <c r="J238" s="131"/>
      <c r="K238" s="251"/>
      <c r="L238" s="249"/>
    </row>
    <row r="239" ht="14.25" customHeight="1">
      <c r="A239" s="249"/>
      <c r="B239" s="249"/>
      <c r="C239" s="250"/>
      <c r="D239" s="131"/>
      <c r="E239" s="131"/>
      <c r="F239" s="249"/>
      <c r="G239" s="249"/>
      <c r="H239" s="131"/>
      <c r="I239" s="249"/>
      <c r="J239" s="131"/>
      <c r="K239" s="251"/>
      <c r="L239" s="249"/>
    </row>
    <row r="240" ht="14.25" customHeight="1">
      <c r="A240" s="249"/>
      <c r="B240" s="249"/>
      <c r="C240" s="250"/>
      <c r="D240" s="131"/>
      <c r="E240" s="131"/>
      <c r="F240" s="249"/>
      <c r="G240" s="249"/>
      <c r="H240" s="131"/>
      <c r="I240" s="249"/>
      <c r="J240" s="131"/>
      <c r="K240" s="251"/>
      <c r="L240" s="249"/>
    </row>
    <row r="241" ht="14.25" customHeight="1">
      <c r="A241" s="249"/>
      <c r="B241" s="249"/>
      <c r="C241" s="250"/>
      <c r="D241" s="131"/>
      <c r="E241" s="131"/>
      <c r="F241" s="249"/>
      <c r="G241" s="249"/>
      <c r="H241" s="131"/>
      <c r="I241" s="249"/>
      <c r="J241" s="131"/>
      <c r="K241" s="251"/>
      <c r="L241" s="249"/>
    </row>
    <row r="242" ht="14.25" customHeight="1">
      <c r="A242" s="249"/>
      <c r="B242" s="249"/>
      <c r="C242" s="250"/>
      <c r="D242" s="131"/>
      <c r="E242" s="131"/>
      <c r="F242" s="249"/>
      <c r="G242" s="249"/>
      <c r="H242" s="131"/>
      <c r="I242" s="249"/>
      <c r="J242" s="131"/>
      <c r="K242" s="251"/>
      <c r="L242" s="249"/>
    </row>
    <row r="243" ht="14.25" customHeight="1">
      <c r="A243" s="249"/>
      <c r="B243" s="249"/>
      <c r="C243" s="250"/>
      <c r="D243" s="131"/>
      <c r="E243" s="131"/>
      <c r="F243" s="249"/>
      <c r="G243" s="249"/>
      <c r="H243" s="131"/>
      <c r="I243" s="249"/>
      <c r="J243" s="131"/>
      <c r="K243" s="251"/>
      <c r="L243" s="249"/>
    </row>
    <row r="244" ht="14.25" customHeight="1">
      <c r="A244" s="249"/>
      <c r="B244" s="249"/>
      <c r="C244" s="250"/>
      <c r="D244" s="131"/>
      <c r="E244" s="131"/>
      <c r="F244" s="249"/>
      <c r="G244" s="249"/>
      <c r="H244" s="131"/>
      <c r="I244" s="249"/>
      <c r="J244" s="131"/>
      <c r="K244" s="251"/>
      <c r="L244" s="249"/>
    </row>
    <row r="245" ht="14.25" customHeight="1">
      <c r="A245" s="249"/>
      <c r="B245" s="249"/>
      <c r="C245" s="250"/>
      <c r="D245" s="131"/>
      <c r="E245" s="131"/>
      <c r="F245" s="249"/>
      <c r="G245" s="249"/>
      <c r="H245" s="131"/>
      <c r="I245" s="249"/>
      <c r="J245" s="131"/>
      <c r="K245" s="251"/>
      <c r="L245" s="249"/>
    </row>
    <row r="246" ht="14.25" customHeight="1">
      <c r="A246" s="249"/>
      <c r="B246" s="249"/>
      <c r="C246" s="250"/>
      <c r="D246" s="131"/>
      <c r="E246" s="131"/>
      <c r="F246" s="249"/>
      <c r="G246" s="249"/>
      <c r="H246" s="131"/>
      <c r="I246" s="249"/>
      <c r="J246" s="131"/>
      <c r="K246" s="251"/>
      <c r="L246" s="249"/>
    </row>
    <row r="247" ht="14.25" customHeight="1">
      <c r="A247" s="249"/>
      <c r="B247" s="249"/>
      <c r="C247" s="250"/>
      <c r="D247" s="131"/>
      <c r="E247" s="131"/>
      <c r="F247" s="249"/>
      <c r="G247" s="249"/>
      <c r="H247" s="131"/>
      <c r="I247" s="249"/>
      <c r="J247" s="131"/>
      <c r="K247" s="251"/>
      <c r="L247" s="249"/>
    </row>
    <row r="248" ht="14.25" customHeight="1">
      <c r="A248" s="249"/>
      <c r="B248" s="249"/>
      <c r="C248" s="250"/>
      <c r="D248" s="131"/>
      <c r="E248" s="131"/>
      <c r="F248" s="249"/>
      <c r="G248" s="249"/>
      <c r="H248" s="131"/>
      <c r="I248" s="249"/>
      <c r="J248" s="131"/>
      <c r="K248" s="251"/>
      <c r="L248" s="249"/>
    </row>
    <row r="249" ht="14.25" customHeight="1">
      <c r="A249" s="249"/>
      <c r="B249" s="249"/>
      <c r="C249" s="250"/>
      <c r="D249" s="131"/>
      <c r="E249" s="131"/>
      <c r="F249" s="249"/>
      <c r="G249" s="249"/>
      <c r="H249" s="131"/>
      <c r="I249" s="249"/>
      <c r="J249" s="131"/>
      <c r="K249" s="251"/>
      <c r="L249" s="249"/>
    </row>
    <row r="250" ht="14.25" customHeight="1">
      <c r="A250" s="249"/>
      <c r="B250" s="249"/>
      <c r="C250" s="250"/>
      <c r="D250" s="131"/>
      <c r="E250" s="131"/>
      <c r="F250" s="249"/>
      <c r="G250" s="249"/>
      <c r="H250" s="131"/>
      <c r="I250" s="249"/>
      <c r="J250" s="131"/>
      <c r="K250" s="251"/>
      <c r="L250" s="249"/>
    </row>
    <row r="251" ht="14.25" customHeight="1">
      <c r="A251" s="249"/>
      <c r="B251" s="249"/>
      <c r="C251" s="250"/>
      <c r="D251" s="131"/>
      <c r="E251" s="131"/>
      <c r="F251" s="249"/>
      <c r="G251" s="249"/>
      <c r="H251" s="131"/>
      <c r="I251" s="249"/>
      <c r="J251" s="131"/>
      <c r="K251" s="251"/>
      <c r="L251" s="249"/>
    </row>
    <row r="252" ht="14.25" customHeight="1">
      <c r="A252" s="249"/>
      <c r="B252" s="249"/>
      <c r="C252" s="250"/>
      <c r="D252" s="131"/>
      <c r="E252" s="131"/>
      <c r="F252" s="249"/>
      <c r="G252" s="249"/>
      <c r="H252" s="131"/>
      <c r="I252" s="249"/>
      <c r="J252" s="131"/>
      <c r="K252" s="251"/>
      <c r="L252" s="249"/>
    </row>
    <row r="253" ht="14.25" customHeight="1">
      <c r="A253" s="249"/>
      <c r="B253" s="249"/>
      <c r="C253" s="250"/>
      <c r="D253" s="131"/>
      <c r="E253" s="131"/>
      <c r="F253" s="249"/>
      <c r="G253" s="249"/>
      <c r="H253" s="131"/>
      <c r="I253" s="249"/>
      <c r="J253" s="131"/>
      <c r="K253" s="251"/>
      <c r="L253" s="249"/>
    </row>
    <row r="254" ht="14.25" customHeight="1">
      <c r="A254" s="249"/>
      <c r="B254" s="249"/>
      <c r="C254" s="250"/>
      <c r="D254" s="131"/>
      <c r="E254" s="131"/>
      <c r="F254" s="249"/>
      <c r="G254" s="249"/>
      <c r="H254" s="131"/>
      <c r="I254" s="249"/>
      <c r="J254" s="131"/>
      <c r="K254" s="251"/>
      <c r="L254" s="249"/>
    </row>
    <row r="255" ht="14.25" customHeight="1">
      <c r="A255" s="249"/>
      <c r="B255" s="249"/>
      <c r="C255" s="250"/>
      <c r="D255" s="131"/>
      <c r="E255" s="131"/>
      <c r="F255" s="249"/>
      <c r="G255" s="249"/>
      <c r="H255" s="131"/>
      <c r="I255" s="249"/>
      <c r="J255" s="131"/>
      <c r="K255" s="251"/>
      <c r="L255" s="249"/>
    </row>
    <row r="256" ht="14.25" customHeight="1">
      <c r="A256" s="249"/>
      <c r="B256" s="249"/>
      <c r="C256" s="250"/>
      <c r="D256" s="131"/>
      <c r="E256" s="131"/>
      <c r="F256" s="249"/>
      <c r="G256" s="249"/>
      <c r="H256" s="131"/>
      <c r="I256" s="249"/>
      <c r="J256" s="131"/>
      <c r="K256" s="251"/>
      <c r="L256" s="249"/>
    </row>
    <row r="257" ht="14.25" customHeight="1">
      <c r="A257" s="249"/>
      <c r="B257" s="249"/>
      <c r="C257" s="250"/>
      <c r="D257" s="131"/>
      <c r="E257" s="131"/>
      <c r="F257" s="249"/>
      <c r="G257" s="249"/>
      <c r="H257" s="131"/>
      <c r="I257" s="249"/>
      <c r="J257" s="131"/>
      <c r="K257" s="251"/>
      <c r="L257" s="249"/>
    </row>
    <row r="258" ht="14.25" customHeight="1">
      <c r="A258" s="249"/>
      <c r="B258" s="249"/>
      <c r="C258" s="250"/>
      <c r="D258" s="131"/>
      <c r="E258" s="131"/>
      <c r="F258" s="249"/>
      <c r="G258" s="249"/>
      <c r="H258" s="131"/>
      <c r="I258" s="249"/>
      <c r="J258" s="131"/>
      <c r="K258" s="251"/>
      <c r="L258" s="249"/>
    </row>
    <row r="259" ht="14.25" customHeight="1">
      <c r="A259" s="249"/>
      <c r="B259" s="249"/>
      <c r="C259" s="250"/>
      <c r="D259" s="131"/>
      <c r="E259" s="131"/>
      <c r="F259" s="249"/>
      <c r="G259" s="249"/>
      <c r="H259" s="131"/>
      <c r="I259" s="249"/>
      <c r="J259" s="131"/>
      <c r="K259" s="251"/>
      <c r="L259" s="249"/>
    </row>
    <row r="260" ht="14.25" customHeight="1">
      <c r="A260" s="249"/>
      <c r="B260" s="249"/>
      <c r="C260" s="250"/>
      <c r="D260" s="131"/>
      <c r="E260" s="131"/>
      <c r="F260" s="249"/>
      <c r="G260" s="249"/>
      <c r="H260" s="131"/>
      <c r="I260" s="249"/>
      <c r="J260" s="131"/>
      <c r="K260" s="251"/>
      <c r="L260" s="249"/>
    </row>
    <row r="261" ht="14.25" customHeight="1">
      <c r="A261" s="249"/>
      <c r="B261" s="249"/>
      <c r="C261" s="250"/>
      <c r="D261" s="131"/>
      <c r="E261" s="131"/>
      <c r="F261" s="249"/>
      <c r="G261" s="249"/>
      <c r="H261" s="131"/>
      <c r="I261" s="249"/>
      <c r="J261" s="131"/>
      <c r="K261" s="251"/>
      <c r="L261" s="249"/>
    </row>
    <row r="262" ht="14.25" customHeight="1">
      <c r="A262" s="249"/>
      <c r="B262" s="249"/>
      <c r="C262" s="250"/>
      <c r="D262" s="131"/>
      <c r="E262" s="131"/>
      <c r="F262" s="249"/>
      <c r="G262" s="249"/>
      <c r="H262" s="131"/>
      <c r="I262" s="249"/>
      <c r="J262" s="131"/>
      <c r="K262" s="251"/>
      <c r="L262" s="249"/>
    </row>
    <row r="263" ht="14.25" customHeight="1">
      <c r="A263" s="249"/>
      <c r="B263" s="249"/>
      <c r="C263" s="250"/>
      <c r="D263" s="131"/>
      <c r="E263" s="131"/>
      <c r="F263" s="249"/>
      <c r="G263" s="249"/>
      <c r="H263" s="131"/>
      <c r="I263" s="249"/>
      <c r="J263" s="131"/>
      <c r="K263" s="251"/>
      <c r="L263" s="249"/>
    </row>
    <row r="264" ht="14.25" customHeight="1">
      <c r="A264" s="249"/>
      <c r="B264" s="249"/>
      <c r="C264" s="250"/>
      <c r="D264" s="131"/>
      <c r="E264" s="131"/>
      <c r="F264" s="249"/>
      <c r="G264" s="249"/>
      <c r="H264" s="131"/>
      <c r="I264" s="249"/>
      <c r="J264" s="131"/>
      <c r="K264" s="251"/>
      <c r="L264" s="249"/>
    </row>
    <row r="265" ht="14.25" customHeight="1">
      <c r="A265" s="249"/>
      <c r="B265" s="249"/>
      <c r="C265" s="250"/>
      <c r="D265" s="131"/>
      <c r="E265" s="131"/>
      <c r="F265" s="249"/>
      <c r="G265" s="249"/>
      <c r="H265" s="131"/>
      <c r="I265" s="249"/>
      <c r="J265" s="131"/>
      <c r="K265" s="251"/>
      <c r="L265" s="249"/>
    </row>
    <row r="266" ht="14.25" customHeight="1">
      <c r="A266" s="249"/>
      <c r="B266" s="249"/>
      <c r="C266" s="250"/>
      <c r="D266" s="131"/>
      <c r="E266" s="131"/>
      <c r="F266" s="249"/>
      <c r="G266" s="249"/>
      <c r="H266" s="131"/>
      <c r="I266" s="249"/>
      <c r="J266" s="131"/>
      <c r="K266" s="251"/>
      <c r="L266" s="249"/>
    </row>
    <row r="267" ht="14.25" customHeight="1">
      <c r="A267" s="249"/>
      <c r="B267" s="249"/>
      <c r="C267" s="250"/>
      <c r="D267" s="131"/>
      <c r="E267" s="131"/>
      <c r="F267" s="249"/>
      <c r="G267" s="249"/>
      <c r="H267" s="131"/>
      <c r="I267" s="249"/>
      <c r="J267" s="131"/>
      <c r="K267" s="251"/>
      <c r="L267" s="249"/>
    </row>
    <row r="268" ht="14.25" customHeight="1">
      <c r="A268" s="249"/>
      <c r="B268" s="249"/>
      <c r="C268" s="250"/>
      <c r="D268" s="131"/>
      <c r="E268" s="131"/>
      <c r="F268" s="249"/>
      <c r="G268" s="249"/>
      <c r="H268" s="131"/>
      <c r="I268" s="249"/>
      <c r="J268" s="131"/>
      <c r="K268" s="251"/>
      <c r="L268" s="249"/>
    </row>
    <row r="269" ht="14.25" customHeight="1">
      <c r="A269" s="249"/>
      <c r="B269" s="249"/>
      <c r="C269" s="250"/>
      <c r="D269" s="131"/>
      <c r="E269" s="131"/>
      <c r="F269" s="249"/>
      <c r="G269" s="249"/>
      <c r="H269" s="131"/>
      <c r="I269" s="249"/>
      <c r="J269" s="131"/>
      <c r="K269" s="251"/>
      <c r="L269" s="249"/>
    </row>
    <row r="270" ht="14.25" customHeight="1">
      <c r="A270" s="249"/>
      <c r="B270" s="249"/>
      <c r="C270" s="250"/>
      <c r="D270" s="131"/>
      <c r="E270" s="131"/>
      <c r="F270" s="249"/>
      <c r="G270" s="249"/>
      <c r="H270" s="131"/>
      <c r="I270" s="249"/>
      <c r="J270" s="131"/>
      <c r="K270" s="251"/>
      <c r="L270" s="249"/>
    </row>
    <row r="271" ht="14.25" customHeight="1">
      <c r="A271" s="249"/>
      <c r="B271" s="249"/>
      <c r="C271" s="250"/>
      <c r="D271" s="131"/>
      <c r="E271" s="131"/>
      <c r="F271" s="249"/>
      <c r="G271" s="249"/>
      <c r="H271" s="131"/>
      <c r="I271" s="249"/>
      <c r="J271" s="131"/>
      <c r="K271" s="251"/>
      <c r="L271" s="249"/>
    </row>
    <row r="272" ht="14.25" customHeight="1">
      <c r="A272" s="249"/>
      <c r="B272" s="249"/>
      <c r="C272" s="250"/>
      <c r="D272" s="131"/>
      <c r="E272" s="131"/>
      <c r="F272" s="249"/>
      <c r="G272" s="249"/>
      <c r="H272" s="131"/>
      <c r="I272" s="249"/>
      <c r="J272" s="131"/>
      <c r="K272" s="251"/>
      <c r="L272" s="249"/>
    </row>
    <row r="273" ht="14.25" customHeight="1">
      <c r="A273" s="249"/>
      <c r="B273" s="249"/>
      <c r="C273" s="250"/>
      <c r="D273" s="131"/>
      <c r="E273" s="131"/>
      <c r="F273" s="249"/>
      <c r="G273" s="249"/>
      <c r="H273" s="131"/>
      <c r="I273" s="249"/>
      <c r="J273" s="131"/>
      <c r="K273" s="251"/>
      <c r="L273" s="249"/>
    </row>
    <row r="274" ht="14.25" customHeight="1">
      <c r="A274" s="249"/>
      <c r="B274" s="249"/>
      <c r="C274" s="250"/>
      <c r="D274" s="131"/>
      <c r="E274" s="131"/>
      <c r="F274" s="249"/>
      <c r="G274" s="249"/>
      <c r="H274" s="131"/>
      <c r="I274" s="249"/>
      <c r="J274" s="131"/>
      <c r="K274" s="251"/>
      <c r="L274" s="249"/>
    </row>
    <row r="275" ht="14.25" customHeight="1">
      <c r="A275" s="249"/>
      <c r="B275" s="249"/>
      <c r="C275" s="250"/>
      <c r="D275" s="131"/>
      <c r="E275" s="131"/>
      <c r="F275" s="249"/>
      <c r="G275" s="249"/>
      <c r="H275" s="131"/>
      <c r="I275" s="249"/>
      <c r="J275" s="131"/>
      <c r="K275" s="251"/>
      <c r="L275" s="249"/>
    </row>
    <row r="276" ht="14.25" customHeight="1">
      <c r="A276" s="249"/>
      <c r="B276" s="249"/>
      <c r="C276" s="250"/>
      <c r="D276" s="131"/>
      <c r="E276" s="131"/>
      <c r="F276" s="249"/>
      <c r="G276" s="249"/>
      <c r="H276" s="131"/>
      <c r="I276" s="249"/>
      <c r="J276" s="131"/>
      <c r="K276" s="251"/>
      <c r="L276" s="249"/>
    </row>
    <row r="277" ht="14.25" customHeight="1">
      <c r="A277" s="249"/>
      <c r="B277" s="249"/>
      <c r="C277" s="250"/>
      <c r="D277" s="131"/>
      <c r="E277" s="131"/>
      <c r="F277" s="249"/>
      <c r="G277" s="249"/>
      <c r="H277" s="131"/>
      <c r="I277" s="249"/>
      <c r="J277" s="131"/>
      <c r="K277" s="251"/>
      <c r="L277" s="249"/>
    </row>
    <row r="278" ht="14.25" customHeight="1">
      <c r="A278" s="249"/>
      <c r="B278" s="249"/>
      <c r="C278" s="250"/>
      <c r="D278" s="131"/>
      <c r="E278" s="131"/>
      <c r="F278" s="249"/>
      <c r="G278" s="249"/>
      <c r="H278" s="131"/>
      <c r="I278" s="249"/>
      <c r="J278" s="131"/>
      <c r="K278" s="251"/>
      <c r="L278" s="249"/>
    </row>
    <row r="279" ht="14.25" customHeight="1">
      <c r="A279" s="249"/>
      <c r="B279" s="249"/>
      <c r="C279" s="250"/>
      <c r="D279" s="131"/>
      <c r="E279" s="131"/>
      <c r="F279" s="249"/>
      <c r="G279" s="249"/>
      <c r="H279" s="131"/>
      <c r="I279" s="249"/>
      <c r="J279" s="131"/>
      <c r="K279" s="251"/>
      <c r="L279" s="249"/>
    </row>
    <row r="280" ht="14.25" customHeight="1">
      <c r="A280" s="249"/>
      <c r="B280" s="249"/>
      <c r="C280" s="250"/>
      <c r="D280" s="131"/>
      <c r="E280" s="131"/>
      <c r="F280" s="249"/>
      <c r="G280" s="249"/>
      <c r="H280" s="131"/>
      <c r="I280" s="249"/>
      <c r="J280" s="131"/>
      <c r="K280" s="251"/>
      <c r="L280" s="249"/>
    </row>
    <row r="281" ht="14.25" customHeight="1">
      <c r="A281" s="249"/>
      <c r="B281" s="249"/>
      <c r="C281" s="250"/>
      <c r="D281" s="131"/>
      <c r="E281" s="131"/>
      <c r="F281" s="249"/>
      <c r="G281" s="249"/>
      <c r="H281" s="131"/>
      <c r="I281" s="249"/>
      <c r="J281" s="131"/>
      <c r="K281" s="251"/>
      <c r="L281" s="249"/>
    </row>
    <row r="282" ht="14.25" customHeight="1">
      <c r="A282" s="249"/>
      <c r="B282" s="249"/>
      <c r="C282" s="250"/>
      <c r="D282" s="131"/>
      <c r="E282" s="131"/>
      <c r="F282" s="249"/>
      <c r="G282" s="249"/>
      <c r="H282" s="131"/>
      <c r="I282" s="249"/>
      <c r="J282" s="131"/>
      <c r="K282" s="251"/>
      <c r="L282" s="249"/>
    </row>
    <row r="283" ht="14.25" customHeight="1">
      <c r="A283" s="249"/>
      <c r="B283" s="249"/>
      <c r="C283" s="250"/>
      <c r="D283" s="131"/>
      <c r="E283" s="131"/>
      <c r="F283" s="249"/>
      <c r="G283" s="249"/>
      <c r="H283" s="131"/>
      <c r="I283" s="249"/>
      <c r="J283" s="131"/>
      <c r="K283" s="251"/>
      <c r="L283" s="249"/>
    </row>
    <row r="284" ht="14.25" customHeight="1">
      <c r="A284" s="249"/>
      <c r="B284" s="249"/>
      <c r="C284" s="250"/>
      <c r="D284" s="131"/>
      <c r="E284" s="131"/>
      <c r="F284" s="249"/>
      <c r="G284" s="249"/>
      <c r="H284" s="131"/>
      <c r="I284" s="249"/>
      <c r="J284" s="131"/>
      <c r="K284" s="251"/>
      <c r="L284" s="249"/>
    </row>
    <row r="285" ht="14.25" customHeight="1">
      <c r="A285" s="249"/>
      <c r="B285" s="249"/>
      <c r="C285" s="250"/>
      <c r="D285" s="131"/>
      <c r="E285" s="131"/>
      <c r="F285" s="249"/>
      <c r="G285" s="249"/>
      <c r="H285" s="131"/>
      <c r="I285" s="249"/>
      <c r="J285" s="131"/>
      <c r="K285" s="251"/>
      <c r="L285" s="249"/>
    </row>
    <row r="286" ht="14.25" customHeight="1">
      <c r="A286" s="249"/>
      <c r="B286" s="249"/>
      <c r="C286" s="250"/>
      <c r="D286" s="131"/>
      <c r="E286" s="131"/>
      <c r="F286" s="249"/>
      <c r="G286" s="249"/>
      <c r="H286" s="131"/>
      <c r="I286" s="249"/>
      <c r="J286" s="131"/>
      <c r="K286" s="251"/>
      <c r="L286" s="249"/>
    </row>
    <row r="287" ht="14.25" customHeight="1">
      <c r="A287" s="249"/>
      <c r="B287" s="249"/>
      <c r="C287" s="250"/>
      <c r="D287" s="131"/>
      <c r="E287" s="131"/>
      <c r="F287" s="249"/>
      <c r="G287" s="249"/>
      <c r="H287" s="131"/>
      <c r="I287" s="249"/>
      <c r="J287" s="131"/>
      <c r="K287" s="251"/>
      <c r="L287" s="249"/>
    </row>
    <row r="288" ht="14.25" customHeight="1">
      <c r="A288" s="249"/>
      <c r="B288" s="249"/>
      <c r="C288" s="250"/>
      <c r="D288" s="131"/>
      <c r="E288" s="131"/>
      <c r="F288" s="249"/>
      <c r="G288" s="249"/>
      <c r="H288" s="131"/>
      <c r="I288" s="249"/>
      <c r="J288" s="131"/>
      <c r="K288" s="251"/>
      <c r="L288" s="249"/>
    </row>
    <row r="289" ht="14.25" customHeight="1">
      <c r="A289" s="249"/>
      <c r="B289" s="249"/>
      <c r="C289" s="250"/>
      <c r="D289" s="131"/>
      <c r="E289" s="131"/>
      <c r="F289" s="249"/>
      <c r="G289" s="249"/>
      <c r="H289" s="131"/>
      <c r="I289" s="249"/>
      <c r="J289" s="131"/>
      <c r="K289" s="251"/>
      <c r="L289" s="249"/>
    </row>
    <row r="290" ht="14.25" customHeight="1">
      <c r="A290" s="249"/>
      <c r="B290" s="249"/>
      <c r="C290" s="250"/>
      <c r="D290" s="131"/>
      <c r="E290" s="131"/>
      <c r="F290" s="249"/>
      <c r="G290" s="249"/>
      <c r="H290" s="131"/>
      <c r="I290" s="249"/>
      <c r="J290" s="131"/>
      <c r="K290" s="251"/>
      <c r="L290" s="249"/>
    </row>
    <row r="291" ht="14.25" customHeight="1">
      <c r="A291" s="249"/>
      <c r="B291" s="249"/>
      <c r="C291" s="250"/>
      <c r="D291" s="131"/>
      <c r="E291" s="131"/>
      <c r="F291" s="249"/>
      <c r="G291" s="249"/>
      <c r="H291" s="131"/>
      <c r="I291" s="249"/>
      <c r="J291" s="131"/>
      <c r="K291" s="251"/>
      <c r="L291" s="249"/>
    </row>
    <row r="292" ht="14.25" customHeight="1">
      <c r="A292" s="249"/>
      <c r="B292" s="249"/>
      <c r="C292" s="250"/>
      <c r="D292" s="131"/>
      <c r="E292" s="131"/>
      <c r="F292" s="249"/>
      <c r="G292" s="249"/>
      <c r="H292" s="131"/>
      <c r="I292" s="249"/>
      <c r="J292" s="131"/>
      <c r="K292" s="251"/>
      <c r="L292" s="249"/>
    </row>
    <row r="293" ht="14.25" customHeight="1">
      <c r="A293" s="249"/>
      <c r="B293" s="249"/>
      <c r="C293" s="250"/>
      <c r="D293" s="131"/>
      <c r="E293" s="131"/>
      <c r="F293" s="249"/>
      <c r="G293" s="249"/>
      <c r="H293" s="131"/>
      <c r="I293" s="249"/>
      <c r="J293" s="131"/>
      <c r="K293" s="251"/>
      <c r="L293" s="249"/>
    </row>
    <row r="294" ht="14.25" customHeight="1">
      <c r="A294" s="249"/>
      <c r="B294" s="249"/>
      <c r="C294" s="250"/>
      <c r="D294" s="131"/>
      <c r="E294" s="131"/>
      <c r="F294" s="249"/>
      <c r="G294" s="249"/>
      <c r="H294" s="131"/>
      <c r="I294" s="249"/>
      <c r="J294" s="131"/>
      <c r="K294" s="251"/>
      <c r="L294" s="249"/>
    </row>
    <row r="295" ht="14.25" customHeight="1">
      <c r="A295" s="249"/>
      <c r="B295" s="249"/>
      <c r="C295" s="250"/>
      <c r="D295" s="131"/>
      <c r="E295" s="131"/>
      <c r="F295" s="249"/>
      <c r="G295" s="249"/>
      <c r="H295" s="131"/>
      <c r="I295" s="249"/>
      <c r="J295" s="131"/>
      <c r="K295" s="251"/>
      <c r="L295" s="249"/>
    </row>
    <row r="296" ht="14.25" customHeight="1">
      <c r="A296" s="249"/>
      <c r="B296" s="249"/>
      <c r="C296" s="250"/>
      <c r="D296" s="131"/>
      <c r="E296" s="131"/>
      <c r="F296" s="249"/>
      <c r="G296" s="249"/>
      <c r="H296" s="131"/>
      <c r="I296" s="249"/>
      <c r="J296" s="131"/>
      <c r="K296" s="251"/>
      <c r="L296" s="249"/>
    </row>
    <row r="297" ht="14.25" customHeight="1">
      <c r="A297" s="249"/>
      <c r="B297" s="249"/>
      <c r="C297" s="250"/>
      <c r="D297" s="131"/>
      <c r="E297" s="131"/>
      <c r="F297" s="249"/>
      <c r="G297" s="249"/>
      <c r="H297" s="131"/>
      <c r="I297" s="249"/>
      <c r="J297" s="131"/>
      <c r="K297" s="251"/>
      <c r="L297" s="249"/>
    </row>
    <row r="298" ht="14.25" customHeight="1">
      <c r="A298" s="249"/>
      <c r="B298" s="249"/>
      <c r="C298" s="250"/>
      <c r="D298" s="131"/>
      <c r="E298" s="131"/>
      <c r="F298" s="249"/>
      <c r="G298" s="249"/>
      <c r="H298" s="131"/>
      <c r="I298" s="249"/>
      <c r="J298" s="131"/>
      <c r="K298" s="251"/>
      <c r="L298" s="249"/>
    </row>
    <row r="299" ht="14.25" customHeight="1">
      <c r="A299" s="249"/>
      <c r="B299" s="249"/>
      <c r="C299" s="250"/>
      <c r="D299" s="131"/>
      <c r="E299" s="131"/>
      <c r="F299" s="249"/>
      <c r="G299" s="249"/>
      <c r="H299" s="131"/>
      <c r="I299" s="249"/>
      <c r="J299" s="131"/>
      <c r="K299" s="251"/>
      <c r="L299" s="249"/>
    </row>
    <row r="300" ht="14.25" customHeight="1">
      <c r="A300" s="249"/>
      <c r="B300" s="249"/>
      <c r="C300" s="250"/>
      <c r="D300" s="131"/>
      <c r="E300" s="131"/>
      <c r="F300" s="249"/>
      <c r="G300" s="249"/>
      <c r="H300" s="131"/>
      <c r="I300" s="249"/>
      <c r="J300" s="131"/>
      <c r="K300" s="251"/>
      <c r="L300" s="249"/>
    </row>
    <row r="301" ht="14.25" customHeight="1">
      <c r="A301" s="249"/>
      <c r="B301" s="249"/>
      <c r="C301" s="250"/>
      <c r="D301" s="131"/>
      <c r="E301" s="131"/>
      <c r="F301" s="249"/>
      <c r="G301" s="249"/>
      <c r="H301" s="131"/>
      <c r="I301" s="249"/>
      <c r="J301" s="131"/>
      <c r="K301" s="251"/>
      <c r="L301" s="249"/>
    </row>
    <row r="302" ht="14.25" customHeight="1">
      <c r="A302" s="249"/>
      <c r="B302" s="249"/>
      <c r="C302" s="250"/>
      <c r="D302" s="131"/>
      <c r="E302" s="131"/>
      <c r="F302" s="249"/>
      <c r="G302" s="249"/>
      <c r="H302" s="131"/>
      <c r="I302" s="249"/>
      <c r="J302" s="131"/>
      <c r="K302" s="251"/>
      <c r="L302" s="249"/>
    </row>
    <row r="303" ht="14.25" customHeight="1">
      <c r="A303" s="249"/>
      <c r="B303" s="249"/>
      <c r="C303" s="250"/>
      <c r="D303" s="131"/>
      <c r="E303" s="131"/>
      <c r="F303" s="249"/>
      <c r="G303" s="249"/>
      <c r="H303" s="131"/>
      <c r="I303" s="249"/>
      <c r="J303" s="131"/>
      <c r="K303" s="251"/>
      <c r="L303" s="249"/>
    </row>
    <row r="304" ht="14.25" customHeight="1">
      <c r="A304" s="249"/>
      <c r="B304" s="249"/>
      <c r="C304" s="250"/>
      <c r="D304" s="131"/>
      <c r="E304" s="131"/>
      <c r="F304" s="249"/>
      <c r="G304" s="249"/>
      <c r="H304" s="131"/>
      <c r="I304" s="249"/>
      <c r="J304" s="131"/>
      <c r="K304" s="251"/>
      <c r="L304" s="249"/>
    </row>
    <row r="305" ht="14.25" customHeight="1">
      <c r="A305" s="249"/>
      <c r="B305" s="249"/>
      <c r="C305" s="250"/>
      <c r="D305" s="131"/>
      <c r="E305" s="131"/>
      <c r="F305" s="249"/>
      <c r="G305" s="249"/>
      <c r="H305" s="131"/>
      <c r="I305" s="249"/>
      <c r="J305" s="131"/>
      <c r="K305" s="251"/>
      <c r="L305" s="249"/>
    </row>
    <row r="306" ht="14.25" customHeight="1">
      <c r="A306" s="249"/>
      <c r="B306" s="249"/>
      <c r="C306" s="250"/>
      <c r="D306" s="131"/>
      <c r="E306" s="131"/>
      <c r="F306" s="249"/>
      <c r="G306" s="249"/>
      <c r="H306" s="131"/>
      <c r="I306" s="249"/>
      <c r="J306" s="131"/>
      <c r="K306" s="251"/>
      <c r="L306" s="249"/>
    </row>
    <row r="307" ht="14.25" customHeight="1">
      <c r="A307" s="249"/>
      <c r="B307" s="249"/>
      <c r="C307" s="250"/>
      <c r="D307" s="131"/>
      <c r="E307" s="131"/>
      <c r="F307" s="249"/>
      <c r="G307" s="249"/>
      <c r="H307" s="131"/>
      <c r="I307" s="249"/>
      <c r="J307" s="131"/>
      <c r="K307" s="251"/>
      <c r="L307" s="249"/>
    </row>
    <row r="308" ht="14.25" customHeight="1">
      <c r="A308" s="249"/>
      <c r="B308" s="249"/>
      <c r="C308" s="250"/>
      <c r="D308" s="131"/>
      <c r="E308" s="131"/>
      <c r="F308" s="249"/>
      <c r="G308" s="249"/>
      <c r="H308" s="131"/>
      <c r="I308" s="249"/>
      <c r="J308" s="131"/>
      <c r="K308" s="251"/>
      <c r="L308" s="249"/>
    </row>
    <row r="309" ht="14.25" customHeight="1">
      <c r="A309" s="249"/>
      <c r="B309" s="249"/>
      <c r="C309" s="250"/>
      <c r="D309" s="131"/>
      <c r="E309" s="131"/>
      <c r="F309" s="249"/>
      <c r="G309" s="249"/>
      <c r="H309" s="131"/>
      <c r="I309" s="249"/>
      <c r="J309" s="131"/>
      <c r="K309" s="251"/>
      <c r="L309" s="249"/>
    </row>
    <row r="310" ht="14.25" customHeight="1">
      <c r="A310" s="249"/>
      <c r="B310" s="249"/>
      <c r="C310" s="250"/>
      <c r="D310" s="131"/>
      <c r="E310" s="131"/>
      <c r="F310" s="249"/>
      <c r="G310" s="249"/>
      <c r="H310" s="131"/>
      <c r="I310" s="249"/>
      <c r="J310" s="131"/>
      <c r="K310" s="251"/>
      <c r="L310" s="249"/>
    </row>
    <row r="311" ht="14.25" customHeight="1">
      <c r="A311" s="249"/>
      <c r="B311" s="249"/>
      <c r="C311" s="250"/>
      <c r="D311" s="131"/>
      <c r="E311" s="131"/>
      <c r="F311" s="249"/>
      <c r="G311" s="249"/>
      <c r="H311" s="131"/>
      <c r="I311" s="249"/>
      <c r="J311" s="131"/>
      <c r="K311" s="251"/>
      <c r="L311" s="249"/>
    </row>
    <row r="312" ht="14.25" customHeight="1">
      <c r="A312" s="249"/>
      <c r="B312" s="249"/>
      <c r="C312" s="250"/>
      <c r="D312" s="131"/>
      <c r="E312" s="131"/>
      <c r="F312" s="249"/>
      <c r="G312" s="249"/>
      <c r="H312" s="131"/>
      <c r="I312" s="249"/>
      <c r="J312" s="131"/>
      <c r="K312" s="251"/>
      <c r="L312" s="249"/>
    </row>
    <row r="313" ht="14.25" customHeight="1">
      <c r="A313" s="249"/>
      <c r="B313" s="249"/>
      <c r="C313" s="250"/>
      <c r="D313" s="131"/>
      <c r="E313" s="131"/>
      <c r="F313" s="249"/>
      <c r="G313" s="249"/>
      <c r="H313" s="131"/>
      <c r="I313" s="249"/>
      <c r="J313" s="131"/>
      <c r="K313" s="251"/>
      <c r="L313" s="249"/>
    </row>
    <row r="314" ht="14.25" customHeight="1">
      <c r="A314" s="249"/>
      <c r="B314" s="249"/>
      <c r="C314" s="250"/>
      <c r="D314" s="131"/>
      <c r="E314" s="131"/>
      <c r="F314" s="249"/>
      <c r="G314" s="249"/>
      <c r="H314" s="131"/>
      <c r="I314" s="249"/>
      <c r="J314" s="131"/>
      <c r="K314" s="251"/>
      <c r="L314" s="249"/>
    </row>
    <row r="315" ht="14.25" customHeight="1">
      <c r="A315" s="249"/>
      <c r="B315" s="249"/>
      <c r="C315" s="250"/>
      <c r="D315" s="131"/>
      <c r="E315" s="131"/>
      <c r="F315" s="249"/>
      <c r="G315" s="249"/>
      <c r="H315" s="131"/>
      <c r="I315" s="249"/>
      <c r="J315" s="131"/>
      <c r="K315" s="251"/>
      <c r="L315" s="249"/>
    </row>
    <row r="316" ht="14.25" customHeight="1">
      <c r="A316" s="249"/>
      <c r="B316" s="249"/>
      <c r="C316" s="250"/>
      <c r="D316" s="131"/>
      <c r="E316" s="131"/>
      <c r="F316" s="249"/>
      <c r="G316" s="249"/>
      <c r="H316" s="131"/>
      <c r="I316" s="249"/>
      <c r="J316" s="131"/>
      <c r="K316" s="251"/>
      <c r="L316" s="249"/>
    </row>
    <row r="317" ht="14.25" customHeight="1">
      <c r="A317" s="249"/>
      <c r="B317" s="249"/>
      <c r="C317" s="250"/>
      <c r="D317" s="131"/>
      <c r="E317" s="131"/>
      <c r="F317" s="249"/>
      <c r="G317" s="249"/>
      <c r="H317" s="131"/>
      <c r="I317" s="249"/>
      <c r="J317" s="131"/>
      <c r="K317" s="251"/>
      <c r="L317" s="249"/>
    </row>
    <row r="318" ht="14.25" customHeight="1">
      <c r="A318" s="249"/>
      <c r="B318" s="249"/>
      <c r="C318" s="250"/>
      <c r="D318" s="131"/>
      <c r="E318" s="131"/>
      <c r="F318" s="249"/>
      <c r="G318" s="249"/>
      <c r="H318" s="131"/>
      <c r="I318" s="249"/>
      <c r="J318" s="131"/>
      <c r="K318" s="251"/>
      <c r="L318" s="249"/>
    </row>
    <row r="319" ht="14.25" customHeight="1">
      <c r="A319" s="249"/>
      <c r="B319" s="249"/>
      <c r="C319" s="250"/>
      <c r="D319" s="131"/>
      <c r="E319" s="131"/>
      <c r="F319" s="249"/>
      <c r="G319" s="249"/>
      <c r="H319" s="131"/>
      <c r="I319" s="249"/>
      <c r="J319" s="131"/>
      <c r="K319" s="251"/>
      <c r="L319" s="249"/>
    </row>
    <row r="320" ht="14.25" customHeight="1">
      <c r="A320" s="249"/>
      <c r="B320" s="249"/>
      <c r="C320" s="250"/>
      <c r="D320" s="131"/>
      <c r="E320" s="131"/>
      <c r="F320" s="249"/>
      <c r="G320" s="249"/>
      <c r="H320" s="131"/>
      <c r="I320" s="249"/>
      <c r="J320" s="131"/>
      <c r="K320" s="251"/>
      <c r="L320" s="249"/>
    </row>
    <row r="321" ht="14.25" customHeight="1">
      <c r="A321" s="249"/>
      <c r="B321" s="249"/>
      <c r="C321" s="250"/>
      <c r="D321" s="131"/>
      <c r="E321" s="131"/>
      <c r="F321" s="249"/>
      <c r="G321" s="249"/>
      <c r="H321" s="131"/>
      <c r="I321" s="249"/>
      <c r="J321" s="131"/>
      <c r="K321" s="251"/>
      <c r="L321" s="249"/>
    </row>
    <row r="322" ht="14.25" customHeight="1">
      <c r="A322" s="249"/>
      <c r="B322" s="249"/>
      <c r="C322" s="250"/>
      <c r="D322" s="131"/>
      <c r="E322" s="131"/>
      <c r="F322" s="249"/>
      <c r="G322" s="249"/>
      <c r="H322" s="131"/>
      <c r="I322" s="249"/>
      <c r="J322" s="131"/>
      <c r="K322" s="251"/>
      <c r="L322" s="249"/>
    </row>
    <row r="323" ht="14.25" customHeight="1">
      <c r="A323" s="249"/>
      <c r="B323" s="249"/>
      <c r="C323" s="250"/>
      <c r="D323" s="131"/>
      <c r="E323" s="131"/>
      <c r="F323" s="249"/>
      <c r="G323" s="249"/>
      <c r="H323" s="131"/>
      <c r="I323" s="249"/>
      <c r="J323" s="131"/>
      <c r="K323" s="251"/>
      <c r="L323" s="249"/>
    </row>
    <row r="324" ht="14.25" customHeight="1">
      <c r="A324" s="249"/>
      <c r="B324" s="249"/>
      <c r="C324" s="250"/>
      <c r="D324" s="131"/>
      <c r="E324" s="131"/>
      <c r="F324" s="249"/>
      <c r="G324" s="249"/>
      <c r="H324" s="131"/>
      <c r="I324" s="249"/>
      <c r="J324" s="131"/>
      <c r="K324" s="251"/>
      <c r="L324" s="249"/>
    </row>
    <row r="325" ht="14.25" customHeight="1">
      <c r="A325" s="249"/>
      <c r="B325" s="249"/>
      <c r="C325" s="250"/>
      <c r="D325" s="131"/>
      <c r="E325" s="131"/>
      <c r="F325" s="249"/>
      <c r="G325" s="249"/>
      <c r="H325" s="131"/>
      <c r="I325" s="249"/>
      <c r="J325" s="131"/>
      <c r="K325" s="251"/>
      <c r="L325" s="249"/>
    </row>
    <row r="326" ht="14.25" customHeight="1">
      <c r="A326" s="249"/>
      <c r="B326" s="249"/>
      <c r="C326" s="250"/>
      <c r="D326" s="131"/>
      <c r="E326" s="131"/>
      <c r="F326" s="249"/>
      <c r="G326" s="249"/>
      <c r="H326" s="131"/>
      <c r="I326" s="249"/>
      <c r="J326" s="131"/>
      <c r="K326" s="251"/>
      <c r="L326" s="249"/>
    </row>
    <row r="327" ht="14.25" customHeight="1">
      <c r="A327" s="249"/>
      <c r="B327" s="249"/>
      <c r="C327" s="250"/>
      <c r="D327" s="131"/>
      <c r="E327" s="131"/>
      <c r="F327" s="249"/>
      <c r="G327" s="249"/>
      <c r="H327" s="131"/>
      <c r="I327" s="249"/>
      <c r="J327" s="131"/>
      <c r="K327" s="251"/>
      <c r="L327" s="249"/>
    </row>
    <row r="328" ht="14.25" customHeight="1">
      <c r="A328" s="249"/>
      <c r="B328" s="249"/>
      <c r="C328" s="250"/>
      <c r="D328" s="131"/>
      <c r="E328" s="131"/>
      <c r="F328" s="249"/>
      <c r="G328" s="249"/>
      <c r="H328" s="131"/>
      <c r="I328" s="249"/>
      <c r="J328" s="131"/>
      <c r="K328" s="251"/>
      <c r="L328" s="249"/>
    </row>
    <row r="329" ht="14.25" customHeight="1">
      <c r="A329" s="249"/>
      <c r="B329" s="249"/>
      <c r="C329" s="250"/>
      <c r="D329" s="131"/>
      <c r="E329" s="131"/>
      <c r="F329" s="249"/>
      <c r="G329" s="249"/>
      <c r="H329" s="131"/>
      <c r="I329" s="249"/>
      <c r="J329" s="131"/>
      <c r="K329" s="251"/>
      <c r="L329" s="249"/>
    </row>
    <row r="330" ht="14.25" customHeight="1">
      <c r="A330" s="249"/>
      <c r="B330" s="249"/>
      <c r="C330" s="250"/>
      <c r="D330" s="131"/>
      <c r="E330" s="131"/>
      <c r="F330" s="249"/>
      <c r="G330" s="249"/>
      <c r="H330" s="131"/>
      <c r="I330" s="249"/>
      <c r="J330" s="131"/>
      <c r="K330" s="251"/>
      <c r="L330" s="249"/>
    </row>
    <row r="331" ht="14.25" customHeight="1">
      <c r="A331" s="249"/>
      <c r="B331" s="249"/>
      <c r="C331" s="250"/>
      <c r="D331" s="131"/>
      <c r="E331" s="131"/>
      <c r="F331" s="249"/>
      <c r="G331" s="249"/>
      <c r="H331" s="131"/>
      <c r="I331" s="249"/>
      <c r="J331" s="131"/>
      <c r="K331" s="251"/>
      <c r="L331" s="249"/>
    </row>
    <row r="332" ht="14.25" customHeight="1">
      <c r="A332" s="249"/>
      <c r="B332" s="249"/>
      <c r="C332" s="250"/>
      <c r="D332" s="131"/>
      <c r="E332" s="131"/>
      <c r="F332" s="249"/>
      <c r="G332" s="249"/>
      <c r="H332" s="131"/>
      <c r="I332" s="249"/>
      <c r="J332" s="131"/>
      <c r="K332" s="251"/>
      <c r="L332" s="249"/>
    </row>
    <row r="333" ht="14.25" customHeight="1">
      <c r="A333" s="249"/>
      <c r="B333" s="249"/>
      <c r="C333" s="250"/>
      <c r="D333" s="131"/>
      <c r="E333" s="131"/>
      <c r="F333" s="249"/>
      <c r="G333" s="249"/>
      <c r="H333" s="131"/>
      <c r="I333" s="249"/>
      <c r="J333" s="131"/>
      <c r="K333" s="251"/>
      <c r="L333" s="249"/>
    </row>
    <row r="334" ht="14.25" customHeight="1">
      <c r="A334" s="249"/>
      <c r="B334" s="249"/>
      <c r="C334" s="250"/>
      <c r="D334" s="131"/>
      <c r="E334" s="131"/>
      <c r="F334" s="249"/>
      <c r="G334" s="249"/>
      <c r="H334" s="131"/>
      <c r="I334" s="249"/>
      <c r="J334" s="131"/>
      <c r="K334" s="251"/>
      <c r="L334" s="249"/>
    </row>
    <row r="335" ht="14.25" customHeight="1">
      <c r="A335" s="249"/>
      <c r="B335" s="249"/>
      <c r="C335" s="250"/>
      <c r="D335" s="131"/>
      <c r="E335" s="131"/>
      <c r="F335" s="249"/>
      <c r="G335" s="249"/>
      <c r="H335" s="131"/>
      <c r="I335" s="249"/>
      <c r="J335" s="131"/>
      <c r="K335" s="251"/>
      <c r="L335" s="249"/>
    </row>
    <row r="336" ht="14.25" customHeight="1">
      <c r="A336" s="249"/>
      <c r="B336" s="249"/>
      <c r="C336" s="250"/>
      <c r="D336" s="131"/>
      <c r="E336" s="131"/>
      <c r="F336" s="249"/>
      <c r="G336" s="249"/>
      <c r="H336" s="131"/>
      <c r="I336" s="249"/>
      <c r="J336" s="131"/>
      <c r="K336" s="251"/>
      <c r="L336" s="249"/>
    </row>
    <row r="337" ht="14.25" customHeight="1">
      <c r="A337" s="249"/>
      <c r="B337" s="249"/>
      <c r="C337" s="250"/>
      <c r="D337" s="131"/>
      <c r="E337" s="131"/>
      <c r="F337" s="249"/>
      <c r="G337" s="249"/>
      <c r="H337" s="131"/>
      <c r="I337" s="249"/>
      <c r="J337" s="131"/>
      <c r="K337" s="251"/>
      <c r="L337" s="249"/>
    </row>
    <row r="338" ht="14.25" customHeight="1">
      <c r="A338" s="249"/>
      <c r="B338" s="249"/>
      <c r="C338" s="250"/>
      <c r="D338" s="131"/>
      <c r="E338" s="131"/>
      <c r="F338" s="249"/>
      <c r="G338" s="249"/>
      <c r="H338" s="131"/>
      <c r="I338" s="249"/>
      <c r="J338" s="131"/>
      <c r="K338" s="251"/>
      <c r="L338" s="249"/>
    </row>
    <row r="339" ht="14.25" customHeight="1">
      <c r="A339" s="249"/>
      <c r="B339" s="249"/>
      <c r="C339" s="250"/>
      <c r="D339" s="131"/>
      <c r="E339" s="131"/>
      <c r="F339" s="249"/>
      <c r="G339" s="249"/>
      <c r="H339" s="131"/>
      <c r="I339" s="249"/>
      <c r="J339" s="131"/>
      <c r="K339" s="251"/>
      <c r="L339" s="249"/>
    </row>
    <row r="340" ht="14.25" customHeight="1">
      <c r="A340" s="249"/>
      <c r="B340" s="249"/>
      <c r="C340" s="250"/>
      <c r="D340" s="131"/>
      <c r="E340" s="131"/>
      <c r="F340" s="249"/>
      <c r="G340" s="249"/>
      <c r="H340" s="131"/>
      <c r="I340" s="249"/>
      <c r="J340" s="131"/>
      <c r="K340" s="251"/>
      <c r="L340" s="249"/>
    </row>
    <row r="341" ht="14.25" customHeight="1">
      <c r="A341" s="249"/>
      <c r="B341" s="249"/>
      <c r="C341" s="250"/>
      <c r="D341" s="131"/>
      <c r="E341" s="131"/>
      <c r="F341" s="249"/>
      <c r="G341" s="249"/>
      <c r="H341" s="131"/>
      <c r="I341" s="249"/>
      <c r="J341" s="131"/>
      <c r="K341" s="251"/>
      <c r="L341" s="249"/>
    </row>
    <row r="342" ht="14.25" customHeight="1">
      <c r="A342" s="249"/>
      <c r="B342" s="249"/>
      <c r="C342" s="250"/>
      <c r="D342" s="131"/>
      <c r="E342" s="131"/>
      <c r="F342" s="249"/>
      <c r="G342" s="249"/>
      <c r="H342" s="131"/>
      <c r="I342" s="249"/>
      <c r="J342" s="131"/>
      <c r="K342" s="251"/>
      <c r="L342" s="249"/>
    </row>
    <row r="343" ht="14.25" customHeight="1">
      <c r="A343" s="249"/>
      <c r="B343" s="249"/>
      <c r="C343" s="250"/>
      <c r="D343" s="131"/>
      <c r="E343" s="131"/>
      <c r="F343" s="249"/>
      <c r="G343" s="249"/>
      <c r="H343" s="131"/>
      <c r="I343" s="249"/>
      <c r="J343" s="131"/>
      <c r="K343" s="251"/>
      <c r="L343" s="249"/>
    </row>
    <row r="344" ht="14.25" customHeight="1">
      <c r="A344" s="249"/>
      <c r="B344" s="249"/>
      <c r="C344" s="250"/>
      <c r="D344" s="131"/>
      <c r="E344" s="131"/>
      <c r="F344" s="249"/>
      <c r="G344" s="249"/>
      <c r="H344" s="131"/>
      <c r="I344" s="249"/>
      <c r="J344" s="131"/>
      <c r="K344" s="251"/>
      <c r="L344" s="249"/>
    </row>
    <row r="345" ht="14.25" customHeight="1">
      <c r="A345" s="249"/>
      <c r="B345" s="249"/>
      <c r="C345" s="250"/>
      <c r="D345" s="131"/>
      <c r="E345" s="131"/>
      <c r="F345" s="249"/>
      <c r="G345" s="249"/>
      <c r="H345" s="131"/>
      <c r="I345" s="249"/>
      <c r="J345" s="131"/>
      <c r="K345" s="251"/>
      <c r="L345" s="249"/>
    </row>
    <row r="346" ht="14.25" customHeight="1">
      <c r="A346" s="249"/>
      <c r="B346" s="249"/>
      <c r="C346" s="250"/>
      <c r="D346" s="131"/>
      <c r="E346" s="131"/>
      <c r="F346" s="249"/>
      <c r="G346" s="249"/>
      <c r="H346" s="131"/>
      <c r="I346" s="249"/>
      <c r="J346" s="131"/>
      <c r="K346" s="251"/>
      <c r="L346" s="249"/>
    </row>
    <row r="347" ht="14.25" customHeight="1">
      <c r="A347" s="249"/>
      <c r="B347" s="249"/>
      <c r="C347" s="250"/>
      <c r="D347" s="131"/>
      <c r="E347" s="131"/>
      <c r="F347" s="249"/>
      <c r="G347" s="249"/>
      <c r="H347" s="131"/>
      <c r="I347" s="249"/>
      <c r="J347" s="131"/>
      <c r="K347" s="251"/>
      <c r="L347" s="249"/>
    </row>
    <row r="348" ht="14.25" customHeight="1">
      <c r="A348" s="249"/>
      <c r="B348" s="249"/>
      <c r="C348" s="250"/>
      <c r="D348" s="131"/>
      <c r="E348" s="131"/>
      <c r="F348" s="249"/>
      <c r="G348" s="249"/>
      <c r="H348" s="131"/>
      <c r="I348" s="249"/>
      <c r="J348" s="131"/>
      <c r="K348" s="251"/>
      <c r="L348" s="249"/>
    </row>
    <row r="349" ht="14.25" customHeight="1">
      <c r="A349" s="249"/>
      <c r="B349" s="249"/>
      <c r="C349" s="250"/>
      <c r="D349" s="131"/>
      <c r="E349" s="131"/>
      <c r="F349" s="249"/>
      <c r="G349" s="249"/>
      <c r="H349" s="131"/>
      <c r="I349" s="249"/>
      <c r="J349" s="131"/>
      <c r="K349" s="251"/>
      <c r="L349" s="249"/>
    </row>
    <row r="350" ht="14.25" customHeight="1">
      <c r="A350" s="249"/>
      <c r="B350" s="249"/>
      <c r="C350" s="250"/>
      <c r="D350" s="131"/>
      <c r="E350" s="131"/>
      <c r="F350" s="249"/>
      <c r="G350" s="249"/>
      <c r="H350" s="131"/>
      <c r="I350" s="249"/>
      <c r="J350" s="131"/>
      <c r="K350" s="251"/>
      <c r="L350" s="249"/>
    </row>
    <row r="351" ht="14.25" customHeight="1">
      <c r="A351" s="249"/>
      <c r="B351" s="249"/>
      <c r="C351" s="250"/>
      <c r="D351" s="131"/>
      <c r="E351" s="131"/>
      <c r="F351" s="249"/>
      <c r="G351" s="249"/>
      <c r="H351" s="131"/>
      <c r="I351" s="249"/>
      <c r="J351" s="131"/>
      <c r="K351" s="251"/>
      <c r="L351" s="249"/>
    </row>
    <row r="352" ht="14.25" customHeight="1">
      <c r="A352" s="249"/>
      <c r="B352" s="249"/>
      <c r="C352" s="250"/>
      <c r="D352" s="131"/>
      <c r="E352" s="131"/>
      <c r="F352" s="249"/>
      <c r="G352" s="249"/>
      <c r="H352" s="131"/>
      <c r="I352" s="249"/>
      <c r="J352" s="131"/>
      <c r="K352" s="251"/>
      <c r="L352" s="249"/>
    </row>
    <row r="353" ht="14.25" customHeight="1">
      <c r="A353" s="249"/>
      <c r="B353" s="249"/>
      <c r="C353" s="250"/>
      <c r="D353" s="131"/>
      <c r="E353" s="131"/>
      <c r="F353" s="249"/>
      <c r="G353" s="249"/>
      <c r="H353" s="131"/>
      <c r="I353" s="249"/>
      <c r="J353" s="131"/>
      <c r="K353" s="251"/>
      <c r="L353" s="249"/>
    </row>
    <row r="354" ht="14.25" customHeight="1">
      <c r="A354" s="249"/>
      <c r="B354" s="249"/>
      <c r="C354" s="250"/>
      <c r="D354" s="131"/>
      <c r="E354" s="131"/>
      <c r="F354" s="249"/>
      <c r="G354" s="249"/>
      <c r="H354" s="131"/>
      <c r="I354" s="249"/>
      <c r="J354" s="131"/>
      <c r="K354" s="251"/>
      <c r="L354" s="249"/>
    </row>
    <row r="355" ht="14.25" customHeight="1">
      <c r="A355" s="249"/>
      <c r="B355" s="249"/>
      <c r="C355" s="250"/>
      <c r="D355" s="131"/>
      <c r="E355" s="131"/>
      <c r="F355" s="249"/>
      <c r="G355" s="249"/>
      <c r="H355" s="131"/>
      <c r="I355" s="249"/>
      <c r="J355" s="131"/>
      <c r="K355" s="251"/>
      <c r="L355" s="249"/>
    </row>
    <row r="356" ht="14.25" customHeight="1">
      <c r="A356" s="249"/>
      <c r="B356" s="249"/>
      <c r="C356" s="250"/>
      <c r="D356" s="131"/>
      <c r="E356" s="131"/>
      <c r="F356" s="249"/>
      <c r="G356" s="249"/>
      <c r="H356" s="131"/>
      <c r="I356" s="249"/>
      <c r="J356" s="131"/>
      <c r="K356" s="251"/>
      <c r="L356" s="249"/>
    </row>
    <row r="357" ht="14.25" customHeight="1">
      <c r="A357" s="249"/>
      <c r="B357" s="249"/>
      <c r="C357" s="250"/>
      <c r="D357" s="131"/>
      <c r="E357" s="131"/>
      <c r="F357" s="249"/>
      <c r="G357" s="249"/>
      <c r="H357" s="131"/>
      <c r="I357" s="249"/>
      <c r="J357" s="131"/>
      <c r="K357" s="251"/>
      <c r="L357" s="249"/>
    </row>
    <row r="358" ht="14.25" customHeight="1">
      <c r="A358" s="249"/>
      <c r="B358" s="249"/>
      <c r="C358" s="250"/>
      <c r="D358" s="131"/>
      <c r="E358" s="131"/>
      <c r="F358" s="249"/>
      <c r="G358" s="249"/>
      <c r="H358" s="131"/>
      <c r="I358" s="249"/>
      <c r="J358" s="131"/>
      <c r="K358" s="251"/>
      <c r="L358" s="249"/>
    </row>
    <row r="359" ht="14.25" customHeight="1">
      <c r="A359" s="249"/>
      <c r="B359" s="249"/>
      <c r="C359" s="250"/>
      <c r="D359" s="131"/>
      <c r="E359" s="131"/>
      <c r="F359" s="249"/>
      <c r="G359" s="249"/>
      <c r="H359" s="131"/>
      <c r="I359" s="249"/>
      <c r="J359" s="131"/>
      <c r="K359" s="251"/>
      <c r="L359" s="249"/>
    </row>
    <row r="360" ht="14.25" customHeight="1">
      <c r="A360" s="249"/>
      <c r="B360" s="249"/>
      <c r="C360" s="250"/>
      <c r="D360" s="131"/>
      <c r="E360" s="131"/>
      <c r="F360" s="249"/>
      <c r="G360" s="249"/>
      <c r="H360" s="131"/>
      <c r="I360" s="249"/>
      <c r="J360" s="131"/>
      <c r="K360" s="251"/>
      <c r="L360" s="249"/>
    </row>
    <row r="361" ht="14.25" customHeight="1">
      <c r="A361" s="249"/>
      <c r="B361" s="249"/>
      <c r="C361" s="250"/>
      <c r="D361" s="131"/>
      <c r="E361" s="131"/>
      <c r="F361" s="249"/>
      <c r="G361" s="249"/>
      <c r="H361" s="131"/>
      <c r="I361" s="249"/>
      <c r="J361" s="131"/>
      <c r="K361" s="251"/>
      <c r="L361" s="249"/>
    </row>
    <row r="362" ht="14.25" customHeight="1">
      <c r="A362" s="249"/>
      <c r="B362" s="249"/>
      <c r="C362" s="250"/>
      <c r="D362" s="131"/>
      <c r="E362" s="131"/>
      <c r="F362" s="249"/>
      <c r="G362" s="249"/>
      <c r="H362" s="131"/>
      <c r="I362" s="249"/>
      <c r="J362" s="131"/>
      <c r="K362" s="251"/>
      <c r="L362" s="249"/>
    </row>
    <row r="363" ht="14.25" customHeight="1">
      <c r="A363" s="249"/>
      <c r="B363" s="249"/>
      <c r="C363" s="250"/>
      <c r="D363" s="131"/>
      <c r="E363" s="131"/>
      <c r="F363" s="249"/>
      <c r="G363" s="249"/>
      <c r="H363" s="131"/>
      <c r="I363" s="249"/>
      <c r="J363" s="131"/>
      <c r="K363" s="251"/>
      <c r="L363" s="249"/>
    </row>
    <row r="364" ht="14.25" customHeight="1">
      <c r="A364" s="249"/>
      <c r="B364" s="249"/>
      <c r="C364" s="250"/>
      <c r="D364" s="131"/>
      <c r="E364" s="131"/>
      <c r="F364" s="249"/>
      <c r="G364" s="249"/>
      <c r="H364" s="131"/>
      <c r="I364" s="249"/>
      <c r="J364" s="131"/>
      <c r="K364" s="251"/>
      <c r="L364" s="249"/>
    </row>
    <row r="365" ht="14.25" customHeight="1">
      <c r="A365" s="249"/>
      <c r="B365" s="249"/>
      <c r="C365" s="250"/>
      <c r="D365" s="131"/>
      <c r="E365" s="131"/>
      <c r="F365" s="249"/>
      <c r="G365" s="249"/>
      <c r="H365" s="131"/>
      <c r="I365" s="249"/>
      <c r="J365" s="131"/>
      <c r="K365" s="251"/>
      <c r="L365" s="249"/>
    </row>
    <row r="366" ht="14.25" customHeight="1">
      <c r="A366" s="249"/>
      <c r="B366" s="249"/>
      <c r="C366" s="250"/>
      <c r="D366" s="131"/>
      <c r="E366" s="131"/>
      <c r="F366" s="249"/>
      <c r="G366" s="249"/>
      <c r="H366" s="131"/>
      <c r="I366" s="249"/>
      <c r="J366" s="131"/>
      <c r="K366" s="251"/>
      <c r="L366" s="249"/>
    </row>
    <row r="367" ht="14.25" customHeight="1">
      <c r="A367" s="249"/>
      <c r="B367" s="249"/>
      <c r="C367" s="250"/>
      <c r="D367" s="131"/>
      <c r="E367" s="131"/>
      <c r="F367" s="249"/>
      <c r="G367" s="249"/>
      <c r="H367" s="131"/>
      <c r="I367" s="249"/>
      <c r="J367" s="131"/>
      <c r="K367" s="251"/>
      <c r="L367" s="249"/>
    </row>
    <row r="368" ht="14.25" customHeight="1">
      <c r="A368" s="249"/>
      <c r="B368" s="249"/>
      <c r="C368" s="250"/>
      <c r="D368" s="131"/>
      <c r="E368" s="131"/>
      <c r="F368" s="249"/>
      <c r="G368" s="249"/>
      <c r="H368" s="131"/>
      <c r="I368" s="249"/>
      <c r="J368" s="131"/>
      <c r="K368" s="251"/>
      <c r="L368" s="249"/>
    </row>
    <row r="369" ht="14.25" customHeight="1">
      <c r="A369" s="249"/>
      <c r="B369" s="249"/>
      <c r="C369" s="250"/>
      <c r="D369" s="131"/>
      <c r="E369" s="131"/>
      <c r="F369" s="249"/>
      <c r="G369" s="249"/>
      <c r="H369" s="131"/>
      <c r="I369" s="249"/>
      <c r="J369" s="131"/>
      <c r="K369" s="251"/>
      <c r="L369" s="249"/>
    </row>
    <row r="370" ht="14.25" customHeight="1">
      <c r="A370" s="249"/>
      <c r="B370" s="249"/>
      <c r="C370" s="250"/>
      <c r="D370" s="131"/>
      <c r="E370" s="131"/>
      <c r="F370" s="249"/>
      <c r="G370" s="249"/>
      <c r="H370" s="131"/>
      <c r="I370" s="249"/>
      <c r="J370" s="131"/>
      <c r="K370" s="251"/>
      <c r="L370" s="249"/>
    </row>
    <row r="371" ht="14.25" customHeight="1">
      <c r="A371" s="249"/>
      <c r="B371" s="249"/>
      <c r="C371" s="250"/>
      <c r="D371" s="131"/>
      <c r="E371" s="131"/>
      <c r="F371" s="249"/>
      <c r="G371" s="249"/>
      <c r="H371" s="131"/>
      <c r="I371" s="249"/>
      <c r="J371" s="131"/>
      <c r="K371" s="251"/>
      <c r="L371" s="249"/>
    </row>
    <row r="372" ht="14.25" customHeight="1">
      <c r="A372" s="249"/>
      <c r="B372" s="249"/>
      <c r="C372" s="250"/>
      <c r="D372" s="131"/>
      <c r="E372" s="131"/>
      <c r="F372" s="249"/>
      <c r="G372" s="249"/>
      <c r="H372" s="131"/>
      <c r="I372" s="249"/>
      <c r="J372" s="131"/>
      <c r="K372" s="251"/>
      <c r="L372" s="249"/>
    </row>
    <row r="373" ht="14.25" customHeight="1">
      <c r="A373" s="249"/>
      <c r="B373" s="249"/>
      <c r="C373" s="250"/>
      <c r="D373" s="131"/>
      <c r="E373" s="131"/>
      <c r="F373" s="249"/>
      <c r="G373" s="249"/>
      <c r="H373" s="131"/>
      <c r="I373" s="249"/>
      <c r="J373" s="131"/>
      <c r="K373" s="251"/>
      <c r="L373" s="249"/>
    </row>
    <row r="374" ht="14.25" customHeight="1">
      <c r="A374" s="249"/>
      <c r="B374" s="249"/>
      <c r="C374" s="250"/>
      <c r="D374" s="131"/>
      <c r="E374" s="131"/>
      <c r="F374" s="249"/>
      <c r="G374" s="249"/>
      <c r="H374" s="131"/>
      <c r="I374" s="249"/>
      <c r="J374" s="131"/>
      <c r="K374" s="251"/>
      <c r="L374" s="249"/>
    </row>
    <row r="375" ht="14.25" customHeight="1">
      <c r="A375" s="249"/>
      <c r="B375" s="249"/>
      <c r="C375" s="250"/>
      <c r="D375" s="131"/>
      <c r="E375" s="131"/>
      <c r="F375" s="249"/>
      <c r="G375" s="249"/>
      <c r="H375" s="131"/>
      <c r="I375" s="249"/>
      <c r="J375" s="131"/>
      <c r="K375" s="251"/>
      <c r="L375" s="249"/>
    </row>
    <row r="376" ht="14.25" customHeight="1">
      <c r="A376" s="249"/>
      <c r="B376" s="249"/>
      <c r="C376" s="250"/>
      <c r="D376" s="131"/>
      <c r="E376" s="131"/>
      <c r="F376" s="249"/>
      <c r="G376" s="249"/>
      <c r="H376" s="131"/>
      <c r="I376" s="249"/>
      <c r="J376" s="131"/>
      <c r="K376" s="251"/>
      <c r="L376" s="249"/>
    </row>
    <row r="377" ht="14.25" customHeight="1">
      <c r="A377" s="249"/>
      <c r="B377" s="249"/>
      <c r="C377" s="250"/>
      <c r="D377" s="131"/>
      <c r="E377" s="131"/>
      <c r="F377" s="249"/>
      <c r="G377" s="249"/>
      <c r="H377" s="131"/>
      <c r="I377" s="249"/>
      <c r="J377" s="131"/>
      <c r="K377" s="251"/>
      <c r="L377" s="249"/>
    </row>
    <row r="378" ht="14.25" customHeight="1">
      <c r="A378" s="249"/>
      <c r="B378" s="249"/>
      <c r="C378" s="250"/>
      <c r="D378" s="131"/>
      <c r="E378" s="131"/>
      <c r="F378" s="249"/>
      <c r="G378" s="249"/>
      <c r="H378" s="131"/>
      <c r="I378" s="249"/>
      <c r="J378" s="131"/>
      <c r="K378" s="251"/>
      <c r="L378" s="249"/>
    </row>
    <row r="379" ht="14.25" customHeight="1">
      <c r="A379" s="249"/>
      <c r="B379" s="249"/>
      <c r="C379" s="250"/>
      <c r="D379" s="131"/>
      <c r="E379" s="131"/>
      <c r="F379" s="249"/>
      <c r="G379" s="249"/>
      <c r="H379" s="131"/>
      <c r="I379" s="249"/>
      <c r="J379" s="131"/>
      <c r="K379" s="251"/>
      <c r="L379" s="249"/>
    </row>
    <row r="380" ht="14.25" customHeight="1">
      <c r="A380" s="249"/>
      <c r="B380" s="249"/>
      <c r="C380" s="250"/>
      <c r="D380" s="131"/>
      <c r="E380" s="131"/>
      <c r="F380" s="249"/>
      <c r="G380" s="249"/>
      <c r="H380" s="131"/>
      <c r="I380" s="249"/>
      <c r="J380" s="131"/>
      <c r="K380" s="251"/>
      <c r="L380" s="249"/>
    </row>
    <row r="381" ht="14.25" customHeight="1">
      <c r="A381" s="249"/>
      <c r="B381" s="249"/>
      <c r="C381" s="250"/>
      <c r="D381" s="131"/>
      <c r="E381" s="131"/>
      <c r="F381" s="249"/>
      <c r="G381" s="249"/>
      <c r="H381" s="131"/>
      <c r="I381" s="249"/>
      <c r="J381" s="131"/>
      <c r="K381" s="251"/>
      <c r="L381" s="249"/>
    </row>
    <row r="382" ht="14.25" customHeight="1">
      <c r="A382" s="249"/>
      <c r="B382" s="249"/>
      <c r="C382" s="250"/>
      <c r="D382" s="131"/>
      <c r="E382" s="131"/>
      <c r="F382" s="249"/>
      <c r="G382" s="249"/>
      <c r="H382" s="131"/>
      <c r="I382" s="249"/>
      <c r="J382" s="131"/>
      <c r="K382" s="251"/>
      <c r="L382" s="249"/>
    </row>
    <row r="383" ht="14.25" customHeight="1">
      <c r="A383" s="249"/>
      <c r="B383" s="249"/>
      <c r="C383" s="250"/>
      <c r="D383" s="131"/>
      <c r="E383" s="131"/>
      <c r="F383" s="249"/>
      <c r="G383" s="249"/>
      <c r="H383" s="131"/>
      <c r="I383" s="249"/>
      <c r="J383" s="131"/>
      <c r="K383" s="251"/>
      <c r="L383" s="249"/>
    </row>
    <row r="384" ht="14.25" customHeight="1">
      <c r="A384" s="249"/>
      <c r="B384" s="249"/>
      <c r="C384" s="250"/>
      <c r="D384" s="131"/>
      <c r="E384" s="131"/>
      <c r="F384" s="249"/>
      <c r="G384" s="249"/>
      <c r="H384" s="131"/>
      <c r="I384" s="249"/>
      <c r="J384" s="131"/>
      <c r="K384" s="251"/>
      <c r="L384" s="249"/>
    </row>
    <row r="385" ht="14.25" customHeight="1">
      <c r="A385" s="249"/>
      <c r="B385" s="249"/>
      <c r="C385" s="250"/>
      <c r="D385" s="131"/>
      <c r="E385" s="131"/>
      <c r="F385" s="249"/>
      <c r="G385" s="249"/>
      <c r="H385" s="131"/>
      <c r="I385" s="249"/>
      <c r="J385" s="131"/>
      <c r="K385" s="251"/>
      <c r="L385" s="249"/>
    </row>
    <row r="386" ht="14.25" customHeight="1">
      <c r="A386" s="249"/>
      <c r="B386" s="249"/>
      <c r="C386" s="250"/>
      <c r="D386" s="131"/>
      <c r="E386" s="131"/>
      <c r="F386" s="249"/>
      <c r="G386" s="249"/>
      <c r="H386" s="131"/>
      <c r="I386" s="249"/>
      <c r="J386" s="131"/>
      <c r="K386" s="251"/>
      <c r="L386" s="249"/>
    </row>
    <row r="387" ht="14.25" customHeight="1">
      <c r="A387" s="249"/>
      <c r="B387" s="249"/>
      <c r="C387" s="250"/>
      <c r="D387" s="131"/>
      <c r="E387" s="131"/>
      <c r="F387" s="249"/>
      <c r="G387" s="249"/>
      <c r="H387" s="131"/>
      <c r="I387" s="249"/>
      <c r="J387" s="131"/>
      <c r="K387" s="251"/>
      <c r="L387" s="249"/>
    </row>
    <row r="388" ht="14.25" customHeight="1">
      <c r="A388" s="249"/>
      <c r="B388" s="249"/>
      <c r="C388" s="250"/>
      <c r="D388" s="131"/>
      <c r="E388" s="131"/>
      <c r="F388" s="249"/>
      <c r="G388" s="249"/>
      <c r="H388" s="131"/>
      <c r="I388" s="249"/>
      <c r="J388" s="131"/>
      <c r="K388" s="251"/>
      <c r="L388" s="249"/>
    </row>
    <row r="389" ht="14.25" customHeight="1">
      <c r="A389" s="249"/>
      <c r="B389" s="249"/>
      <c r="C389" s="250"/>
      <c r="D389" s="131"/>
      <c r="E389" s="131"/>
      <c r="F389" s="249"/>
      <c r="G389" s="249"/>
      <c r="H389" s="131"/>
      <c r="I389" s="249"/>
      <c r="J389" s="131"/>
      <c r="K389" s="251"/>
      <c r="L389" s="249"/>
    </row>
    <row r="390" ht="14.25" customHeight="1">
      <c r="A390" s="249"/>
      <c r="B390" s="249"/>
      <c r="C390" s="250"/>
      <c r="D390" s="131"/>
      <c r="E390" s="131"/>
      <c r="F390" s="249"/>
      <c r="G390" s="249"/>
      <c r="H390" s="131"/>
      <c r="I390" s="249"/>
      <c r="J390" s="131"/>
      <c r="K390" s="251"/>
      <c r="L390" s="249"/>
    </row>
    <row r="391" ht="14.25" customHeight="1">
      <c r="A391" s="249"/>
      <c r="B391" s="249"/>
      <c r="C391" s="250"/>
      <c r="D391" s="131"/>
      <c r="E391" s="131"/>
      <c r="F391" s="249"/>
      <c r="G391" s="249"/>
      <c r="H391" s="131"/>
      <c r="I391" s="249"/>
      <c r="J391" s="131"/>
      <c r="K391" s="251"/>
      <c r="L391" s="249"/>
    </row>
    <row r="392" ht="14.25" customHeight="1">
      <c r="A392" s="249"/>
      <c r="B392" s="249"/>
      <c r="C392" s="250"/>
      <c r="D392" s="131"/>
      <c r="E392" s="131"/>
      <c r="F392" s="249"/>
      <c r="G392" s="249"/>
      <c r="H392" s="131"/>
      <c r="I392" s="249"/>
      <c r="J392" s="131"/>
      <c r="K392" s="251"/>
      <c r="L392" s="249"/>
    </row>
    <row r="393" ht="14.25" customHeight="1">
      <c r="A393" s="249"/>
      <c r="B393" s="249"/>
      <c r="C393" s="250"/>
      <c r="D393" s="131"/>
      <c r="E393" s="131"/>
      <c r="F393" s="249"/>
      <c r="G393" s="249"/>
      <c r="H393" s="131"/>
      <c r="I393" s="249"/>
      <c r="J393" s="131"/>
      <c r="K393" s="251"/>
      <c r="L393" s="249"/>
    </row>
    <row r="394" ht="14.25" customHeight="1">
      <c r="A394" s="249"/>
      <c r="B394" s="249"/>
      <c r="C394" s="250"/>
      <c r="D394" s="131"/>
      <c r="E394" s="131"/>
      <c r="F394" s="249"/>
      <c r="G394" s="249"/>
      <c r="H394" s="131"/>
      <c r="I394" s="249"/>
      <c r="J394" s="131"/>
      <c r="K394" s="251"/>
      <c r="L394" s="249"/>
    </row>
    <row r="395" ht="14.25" customHeight="1">
      <c r="A395" s="249"/>
      <c r="B395" s="249"/>
      <c r="C395" s="250"/>
      <c r="D395" s="131"/>
      <c r="E395" s="131"/>
      <c r="F395" s="249"/>
      <c r="G395" s="249"/>
      <c r="H395" s="131"/>
      <c r="I395" s="249"/>
      <c r="J395" s="131"/>
      <c r="K395" s="251"/>
      <c r="L395" s="249"/>
    </row>
    <row r="396" ht="14.25" customHeight="1">
      <c r="A396" s="249"/>
      <c r="B396" s="249"/>
      <c r="C396" s="250"/>
      <c r="D396" s="131"/>
      <c r="E396" s="131"/>
      <c r="F396" s="249"/>
      <c r="G396" s="249"/>
      <c r="H396" s="131"/>
      <c r="I396" s="249"/>
      <c r="J396" s="131"/>
      <c r="K396" s="251"/>
      <c r="L396" s="249"/>
    </row>
    <row r="397" ht="14.25" customHeight="1">
      <c r="A397" s="249"/>
      <c r="B397" s="249"/>
      <c r="C397" s="250"/>
      <c r="D397" s="131"/>
      <c r="E397" s="131"/>
      <c r="F397" s="249"/>
      <c r="G397" s="249"/>
      <c r="H397" s="131"/>
      <c r="I397" s="249"/>
      <c r="J397" s="131"/>
      <c r="K397" s="251"/>
      <c r="L397" s="249"/>
    </row>
    <row r="398" ht="14.25" customHeight="1">
      <c r="A398" s="249"/>
      <c r="B398" s="249"/>
      <c r="C398" s="250"/>
      <c r="D398" s="131"/>
      <c r="E398" s="131"/>
      <c r="F398" s="249"/>
      <c r="G398" s="249"/>
      <c r="H398" s="131"/>
      <c r="I398" s="249"/>
      <c r="J398" s="131"/>
      <c r="K398" s="251"/>
      <c r="L398" s="249"/>
    </row>
    <row r="399" ht="14.25" customHeight="1">
      <c r="A399" s="249"/>
      <c r="B399" s="249"/>
      <c r="C399" s="250"/>
      <c r="D399" s="131"/>
      <c r="E399" s="131"/>
      <c r="F399" s="249"/>
      <c r="G399" s="249"/>
      <c r="H399" s="131"/>
      <c r="I399" s="249"/>
      <c r="J399" s="131"/>
      <c r="K399" s="251"/>
      <c r="L399" s="249"/>
    </row>
    <row r="400" ht="14.25" customHeight="1">
      <c r="A400" s="249"/>
      <c r="B400" s="249"/>
      <c r="C400" s="250"/>
      <c r="D400" s="131"/>
      <c r="E400" s="131"/>
      <c r="F400" s="249"/>
      <c r="G400" s="249"/>
      <c r="H400" s="131"/>
      <c r="I400" s="249"/>
      <c r="J400" s="131"/>
      <c r="K400" s="251"/>
      <c r="L400" s="249"/>
    </row>
    <row r="401" ht="14.25" customHeight="1">
      <c r="A401" s="249"/>
      <c r="B401" s="249"/>
      <c r="C401" s="250"/>
      <c r="D401" s="131"/>
      <c r="E401" s="131"/>
      <c r="F401" s="249"/>
      <c r="G401" s="249"/>
      <c r="H401" s="131"/>
      <c r="I401" s="249"/>
      <c r="J401" s="131"/>
      <c r="K401" s="251"/>
      <c r="L401" s="249"/>
    </row>
    <row r="402" ht="14.25" customHeight="1">
      <c r="A402" s="249"/>
      <c r="B402" s="249"/>
      <c r="C402" s="250"/>
      <c r="D402" s="131"/>
      <c r="E402" s="131"/>
      <c r="F402" s="249"/>
      <c r="G402" s="249"/>
      <c r="H402" s="131"/>
      <c r="I402" s="249"/>
      <c r="J402" s="131"/>
      <c r="K402" s="251"/>
      <c r="L402" s="249"/>
    </row>
    <row r="403" ht="14.25" customHeight="1">
      <c r="A403" s="249"/>
      <c r="B403" s="249"/>
      <c r="C403" s="250"/>
      <c r="D403" s="131"/>
      <c r="E403" s="131"/>
      <c r="F403" s="249"/>
      <c r="G403" s="249"/>
      <c r="H403" s="131"/>
      <c r="I403" s="249"/>
      <c r="J403" s="131"/>
      <c r="K403" s="251"/>
      <c r="L403" s="249"/>
    </row>
    <row r="404" ht="14.25" customHeight="1">
      <c r="A404" s="249"/>
      <c r="B404" s="249"/>
      <c r="C404" s="250"/>
      <c r="D404" s="131"/>
      <c r="E404" s="131"/>
      <c r="F404" s="249"/>
      <c r="G404" s="249"/>
      <c r="H404" s="131"/>
      <c r="I404" s="249"/>
      <c r="J404" s="131"/>
      <c r="K404" s="251"/>
      <c r="L404" s="249"/>
    </row>
    <row r="405" ht="14.25" customHeight="1">
      <c r="A405" s="249"/>
      <c r="B405" s="249"/>
      <c r="C405" s="250"/>
      <c r="D405" s="131"/>
      <c r="E405" s="131"/>
      <c r="F405" s="249"/>
      <c r="G405" s="249"/>
      <c r="H405" s="131"/>
      <c r="I405" s="249"/>
      <c r="J405" s="131"/>
      <c r="K405" s="251"/>
      <c r="L405" s="249"/>
    </row>
    <row r="406" ht="14.25" customHeight="1">
      <c r="A406" s="249"/>
      <c r="B406" s="249"/>
      <c r="C406" s="250"/>
      <c r="D406" s="131"/>
      <c r="E406" s="131"/>
      <c r="F406" s="249"/>
      <c r="G406" s="249"/>
      <c r="H406" s="131"/>
      <c r="I406" s="249"/>
      <c r="J406" s="131"/>
      <c r="K406" s="251"/>
      <c r="L406" s="249"/>
    </row>
    <row r="407" ht="14.25" customHeight="1">
      <c r="A407" s="249"/>
      <c r="B407" s="249"/>
      <c r="C407" s="250"/>
      <c r="D407" s="131"/>
      <c r="E407" s="131"/>
      <c r="F407" s="249"/>
      <c r="G407" s="249"/>
      <c r="H407" s="131"/>
      <c r="I407" s="249"/>
      <c r="J407" s="131"/>
      <c r="K407" s="251"/>
      <c r="L407" s="249"/>
    </row>
    <row r="408" ht="14.25" customHeight="1">
      <c r="A408" s="249"/>
      <c r="B408" s="249"/>
      <c r="C408" s="250"/>
      <c r="D408" s="131"/>
      <c r="E408" s="131"/>
      <c r="F408" s="249"/>
      <c r="G408" s="249"/>
      <c r="H408" s="131"/>
      <c r="I408" s="249"/>
      <c r="J408" s="131"/>
      <c r="K408" s="251"/>
      <c r="L408" s="249"/>
    </row>
    <row r="409" ht="14.25" customHeight="1">
      <c r="A409" s="249"/>
      <c r="B409" s="249"/>
      <c r="C409" s="250"/>
      <c r="D409" s="131"/>
      <c r="E409" s="131"/>
      <c r="F409" s="249"/>
      <c r="G409" s="249"/>
      <c r="H409" s="131"/>
      <c r="I409" s="249"/>
      <c r="J409" s="131"/>
      <c r="K409" s="251"/>
      <c r="L409" s="249"/>
    </row>
    <row r="410" ht="14.25" customHeight="1">
      <c r="A410" s="249"/>
      <c r="B410" s="249"/>
      <c r="C410" s="250"/>
      <c r="D410" s="131"/>
      <c r="E410" s="131"/>
      <c r="F410" s="249"/>
      <c r="G410" s="249"/>
      <c r="H410" s="131"/>
      <c r="I410" s="249"/>
      <c r="J410" s="131"/>
      <c r="K410" s="251"/>
      <c r="L410" s="249"/>
    </row>
    <row r="411" ht="14.25" customHeight="1">
      <c r="A411" s="249"/>
      <c r="B411" s="249"/>
      <c r="C411" s="250"/>
      <c r="D411" s="131"/>
      <c r="E411" s="131"/>
      <c r="F411" s="249"/>
      <c r="G411" s="249"/>
      <c r="H411" s="131"/>
      <c r="I411" s="249"/>
      <c r="J411" s="131"/>
      <c r="K411" s="251"/>
      <c r="L411" s="249"/>
    </row>
    <row r="412" ht="14.25" customHeight="1">
      <c r="A412" s="249"/>
      <c r="B412" s="249"/>
      <c r="C412" s="250"/>
      <c r="D412" s="131"/>
      <c r="E412" s="131"/>
      <c r="F412" s="249"/>
      <c r="G412" s="249"/>
      <c r="H412" s="131"/>
      <c r="I412" s="249"/>
      <c r="J412" s="131"/>
      <c r="K412" s="251"/>
      <c r="L412" s="249"/>
    </row>
    <row r="413" ht="14.25" customHeight="1">
      <c r="A413" s="249"/>
      <c r="B413" s="249"/>
      <c r="C413" s="250"/>
      <c r="D413" s="131"/>
      <c r="E413" s="131"/>
      <c r="F413" s="249"/>
      <c r="G413" s="249"/>
      <c r="H413" s="131"/>
      <c r="I413" s="249"/>
      <c r="J413" s="131"/>
      <c r="K413" s="251"/>
      <c r="L413" s="249"/>
    </row>
    <row r="414" ht="14.25" customHeight="1">
      <c r="A414" s="249"/>
      <c r="B414" s="249"/>
      <c r="C414" s="250"/>
      <c r="D414" s="131"/>
      <c r="E414" s="131"/>
      <c r="F414" s="249"/>
      <c r="G414" s="249"/>
      <c r="H414" s="131"/>
      <c r="I414" s="249"/>
      <c r="J414" s="131"/>
      <c r="K414" s="251"/>
      <c r="L414" s="249"/>
    </row>
    <row r="415" ht="14.25" customHeight="1">
      <c r="A415" s="249"/>
      <c r="B415" s="249"/>
      <c r="C415" s="250"/>
      <c r="D415" s="131"/>
      <c r="E415" s="131"/>
      <c r="F415" s="249"/>
      <c r="G415" s="249"/>
      <c r="H415" s="131"/>
      <c r="I415" s="249"/>
      <c r="J415" s="131"/>
      <c r="K415" s="251"/>
      <c r="L415" s="249"/>
    </row>
    <row r="416" ht="14.25" customHeight="1">
      <c r="A416" s="249"/>
      <c r="B416" s="249"/>
      <c r="C416" s="250"/>
      <c r="D416" s="131"/>
      <c r="E416" s="131"/>
      <c r="F416" s="249"/>
      <c r="G416" s="249"/>
      <c r="H416" s="131"/>
      <c r="I416" s="249"/>
      <c r="J416" s="131"/>
      <c r="K416" s="251"/>
      <c r="L416" s="249"/>
    </row>
    <row r="417" ht="14.25" customHeight="1">
      <c r="A417" s="249"/>
      <c r="B417" s="249"/>
      <c r="C417" s="250"/>
      <c r="D417" s="131"/>
      <c r="E417" s="131"/>
      <c r="F417" s="249"/>
      <c r="G417" s="249"/>
      <c r="H417" s="131"/>
      <c r="I417" s="249"/>
      <c r="J417" s="131"/>
      <c r="K417" s="251"/>
      <c r="L417" s="249"/>
    </row>
    <row r="418" ht="14.25" customHeight="1">
      <c r="A418" s="249"/>
      <c r="B418" s="249"/>
      <c r="C418" s="250"/>
      <c r="D418" s="131"/>
      <c r="E418" s="131"/>
      <c r="F418" s="249"/>
      <c r="G418" s="249"/>
      <c r="H418" s="131"/>
      <c r="I418" s="249"/>
      <c r="J418" s="131"/>
      <c r="K418" s="251"/>
      <c r="L418" s="249"/>
    </row>
    <row r="419" ht="14.25" customHeight="1">
      <c r="A419" s="249"/>
      <c r="B419" s="249"/>
      <c r="C419" s="250"/>
      <c r="D419" s="131"/>
      <c r="E419" s="131"/>
      <c r="F419" s="249"/>
      <c r="G419" s="249"/>
      <c r="H419" s="131"/>
      <c r="I419" s="249"/>
      <c r="J419" s="131"/>
      <c r="K419" s="251"/>
      <c r="L419" s="249"/>
    </row>
    <row r="420" ht="14.25" customHeight="1">
      <c r="A420" s="249"/>
      <c r="B420" s="249"/>
      <c r="C420" s="250"/>
      <c r="D420" s="131"/>
      <c r="E420" s="131"/>
      <c r="F420" s="249"/>
      <c r="G420" s="249"/>
      <c r="H420" s="131"/>
      <c r="I420" s="249"/>
      <c r="J420" s="131"/>
      <c r="K420" s="251"/>
      <c r="L420" s="249"/>
    </row>
    <row r="421" ht="14.25" customHeight="1">
      <c r="A421" s="249"/>
      <c r="B421" s="249"/>
      <c r="C421" s="250"/>
      <c r="D421" s="131"/>
      <c r="E421" s="131"/>
      <c r="F421" s="249"/>
      <c r="G421" s="249"/>
      <c r="H421" s="131"/>
      <c r="I421" s="249"/>
      <c r="J421" s="131"/>
      <c r="K421" s="251"/>
      <c r="L421" s="249"/>
    </row>
    <row r="422" ht="14.25" customHeight="1">
      <c r="A422" s="249"/>
      <c r="B422" s="249"/>
      <c r="C422" s="250"/>
      <c r="D422" s="131"/>
      <c r="E422" s="131"/>
      <c r="F422" s="249"/>
      <c r="G422" s="249"/>
      <c r="H422" s="131"/>
      <c r="I422" s="249"/>
      <c r="J422" s="131"/>
      <c r="K422" s="251"/>
      <c r="L422" s="249"/>
    </row>
    <row r="423" ht="14.25" customHeight="1">
      <c r="A423" s="249"/>
      <c r="B423" s="249"/>
      <c r="C423" s="250"/>
      <c r="D423" s="131"/>
      <c r="E423" s="131"/>
      <c r="F423" s="249"/>
      <c r="G423" s="249"/>
      <c r="H423" s="131"/>
      <c r="I423" s="249"/>
      <c r="J423" s="131"/>
      <c r="K423" s="251"/>
      <c r="L423" s="249"/>
    </row>
    <row r="424" ht="14.25" customHeight="1">
      <c r="A424" s="249"/>
      <c r="B424" s="249"/>
      <c r="C424" s="250"/>
      <c r="D424" s="131"/>
      <c r="E424" s="131"/>
      <c r="F424" s="249"/>
      <c r="G424" s="249"/>
      <c r="H424" s="131"/>
      <c r="I424" s="249"/>
      <c r="J424" s="131"/>
      <c r="K424" s="251"/>
      <c r="L424" s="249"/>
    </row>
    <row r="425" ht="14.25" customHeight="1">
      <c r="A425" s="249"/>
      <c r="B425" s="249"/>
      <c r="C425" s="250"/>
      <c r="D425" s="131"/>
      <c r="E425" s="131"/>
      <c r="F425" s="249"/>
      <c r="G425" s="249"/>
      <c r="H425" s="131"/>
      <c r="I425" s="249"/>
      <c r="J425" s="131"/>
      <c r="K425" s="251"/>
      <c r="L425" s="249"/>
    </row>
    <row r="426" ht="14.25" customHeight="1">
      <c r="A426" s="249"/>
      <c r="B426" s="249"/>
      <c r="C426" s="250"/>
      <c r="D426" s="131"/>
      <c r="E426" s="131"/>
      <c r="F426" s="249"/>
      <c r="G426" s="249"/>
      <c r="H426" s="131"/>
      <c r="I426" s="249"/>
      <c r="J426" s="131"/>
      <c r="K426" s="251"/>
      <c r="L426" s="249"/>
    </row>
    <row r="427" ht="14.25" customHeight="1">
      <c r="A427" s="249"/>
      <c r="B427" s="249"/>
      <c r="C427" s="250"/>
      <c r="D427" s="131"/>
      <c r="E427" s="131"/>
      <c r="F427" s="249"/>
      <c r="G427" s="249"/>
      <c r="H427" s="131"/>
      <c r="I427" s="249"/>
      <c r="J427" s="131"/>
      <c r="K427" s="251"/>
      <c r="L427" s="249"/>
    </row>
    <row r="428" ht="14.25" customHeight="1">
      <c r="A428" s="249"/>
      <c r="B428" s="249"/>
      <c r="C428" s="250"/>
      <c r="D428" s="131"/>
      <c r="E428" s="131"/>
      <c r="F428" s="249"/>
      <c r="G428" s="249"/>
      <c r="H428" s="131"/>
      <c r="I428" s="249"/>
      <c r="J428" s="131"/>
      <c r="K428" s="251"/>
      <c r="L428" s="249"/>
    </row>
    <row r="429" ht="14.25" customHeight="1">
      <c r="A429" s="249"/>
      <c r="B429" s="249"/>
      <c r="C429" s="250"/>
      <c r="D429" s="131"/>
      <c r="E429" s="131"/>
      <c r="F429" s="249"/>
      <c r="G429" s="249"/>
      <c r="H429" s="131"/>
      <c r="I429" s="249"/>
      <c r="J429" s="131"/>
      <c r="K429" s="251"/>
      <c r="L429" s="249"/>
    </row>
    <row r="430" ht="14.25" customHeight="1">
      <c r="A430" s="249"/>
      <c r="B430" s="249"/>
      <c r="C430" s="250"/>
      <c r="D430" s="131"/>
      <c r="E430" s="131"/>
      <c r="F430" s="249"/>
      <c r="G430" s="249"/>
      <c r="H430" s="131"/>
      <c r="I430" s="249"/>
      <c r="J430" s="131"/>
      <c r="K430" s="251"/>
      <c r="L430" s="249"/>
    </row>
    <row r="431" ht="14.25" customHeight="1">
      <c r="A431" s="249"/>
      <c r="B431" s="249"/>
      <c r="C431" s="250"/>
      <c r="D431" s="131"/>
      <c r="E431" s="131"/>
      <c r="F431" s="249"/>
      <c r="G431" s="249"/>
      <c r="H431" s="131"/>
      <c r="I431" s="249"/>
      <c r="J431" s="131"/>
      <c r="K431" s="251"/>
      <c r="L431" s="249"/>
    </row>
    <row r="432" ht="14.25" customHeight="1">
      <c r="A432" s="249"/>
      <c r="B432" s="249"/>
      <c r="C432" s="250"/>
      <c r="D432" s="131"/>
      <c r="E432" s="131"/>
      <c r="F432" s="249"/>
      <c r="G432" s="249"/>
      <c r="H432" s="131"/>
      <c r="I432" s="249"/>
      <c r="J432" s="131"/>
      <c r="K432" s="251"/>
      <c r="L432" s="249"/>
    </row>
    <row r="433" ht="14.25" customHeight="1">
      <c r="A433" s="249"/>
      <c r="B433" s="249"/>
      <c r="C433" s="250"/>
      <c r="D433" s="131"/>
      <c r="E433" s="131"/>
      <c r="F433" s="249"/>
      <c r="G433" s="249"/>
      <c r="H433" s="131"/>
      <c r="I433" s="249"/>
      <c r="J433" s="131"/>
      <c r="K433" s="251"/>
      <c r="L433" s="249"/>
    </row>
    <row r="434" ht="14.25" customHeight="1">
      <c r="A434" s="249"/>
      <c r="B434" s="249"/>
      <c r="C434" s="250"/>
      <c r="D434" s="131"/>
      <c r="E434" s="131"/>
      <c r="F434" s="249"/>
      <c r="G434" s="249"/>
      <c r="H434" s="131"/>
      <c r="I434" s="249"/>
      <c r="J434" s="131"/>
      <c r="K434" s="251"/>
      <c r="L434" s="249"/>
    </row>
    <row r="435" ht="14.25" customHeight="1">
      <c r="A435" s="249"/>
      <c r="B435" s="249"/>
      <c r="C435" s="250"/>
      <c r="D435" s="131"/>
      <c r="E435" s="131"/>
      <c r="F435" s="249"/>
      <c r="G435" s="249"/>
      <c r="H435" s="131"/>
      <c r="I435" s="249"/>
      <c r="J435" s="131"/>
      <c r="K435" s="251"/>
      <c r="L435" s="249"/>
    </row>
    <row r="436" ht="14.25" customHeight="1">
      <c r="A436" s="249"/>
      <c r="B436" s="249"/>
      <c r="C436" s="250"/>
      <c r="D436" s="131"/>
      <c r="E436" s="131"/>
      <c r="F436" s="249"/>
      <c r="G436" s="249"/>
      <c r="H436" s="131"/>
      <c r="I436" s="249"/>
      <c r="J436" s="131"/>
      <c r="K436" s="251"/>
      <c r="L436" s="249"/>
    </row>
    <row r="437" ht="14.25" customHeight="1">
      <c r="A437" s="249"/>
      <c r="B437" s="249"/>
      <c r="C437" s="250"/>
      <c r="D437" s="131"/>
      <c r="E437" s="131"/>
      <c r="F437" s="249"/>
      <c r="G437" s="249"/>
      <c r="H437" s="131"/>
      <c r="I437" s="249"/>
      <c r="J437" s="131"/>
      <c r="K437" s="251"/>
      <c r="L437" s="249"/>
    </row>
    <row r="438" ht="14.25" customHeight="1">
      <c r="A438" s="249"/>
      <c r="B438" s="249"/>
      <c r="C438" s="250"/>
      <c r="D438" s="131"/>
      <c r="E438" s="131"/>
      <c r="F438" s="249"/>
      <c r="G438" s="249"/>
      <c r="H438" s="131"/>
      <c r="I438" s="249"/>
      <c r="J438" s="131"/>
      <c r="K438" s="251"/>
      <c r="L438" s="249"/>
    </row>
    <row r="439" ht="14.25" customHeight="1">
      <c r="A439" s="249"/>
      <c r="B439" s="249"/>
      <c r="C439" s="250"/>
      <c r="D439" s="131"/>
      <c r="E439" s="131"/>
      <c r="F439" s="249"/>
      <c r="G439" s="249"/>
      <c r="H439" s="131"/>
      <c r="I439" s="249"/>
      <c r="J439" s="131"/>
      <c r="K439" s="251"/>
      <c r="L439" s="249"/>
    </row>
    <row r="440" ht="14.25" customHeight="1">
      <c r="A440" s="249"/>
      <c r="B440" s="249"/>
      <c r="C440" s="250"/>
      <c r="D440" s="131"/>
      <c r="E440" s="131"/>
      <c r="F440" s="249"/>
      <c r="G440" s="249"/>
      <c r="H440" s="131"/>
      <c r="I440" s="249"/>
      <c r="J440" s="131"/>
      <c r="K440" s="251"/>
      <c r="L440" s="249"/>
    </row>
    <row r="441" ht="14.25" customHeight="1">
      <c r="A441" s="249"/>
      <c r="B441" s="249"/>
      <c r="C441" s="250"/>
      <c r="D441" s="131"/>
      <c r="E441" s="131"/>
      <c r="F441" s="249"/>
      <c r="G441" s="249"/>
      <c r="H441" s="131"/>
      <c r="I441" s="249"/>
      <c r="J441" s="131"/>
      <c r="K441" s="251"/>
      <c r="L441" s="249"/>
    </row>
    <row r="442" ht="14.25" customHeight="1">
      <c r="A442" s="249"/>
      <c r="B442" s="249"/>
      <c r="C442" s="250"/>
      <c r="D442" s="131"/>
      <c r="E442" s="131"/>
      <c r="F442" s="249"/>
      <c r="G442" s="249"/>
      <c r="H442" s="131"/>
      <c r="I442" s="249"/>
      <c r="J442" s="131"/>
      <c r="K442" s="251"/>
      <c r="L442" s="249"/>
    </row>
    <row r="443" ht="14.25" customHeight="1">
      <c r="A443" s="249"/>
      <c r="B443" s="249"/>
      <c r="C443" s="250"/>
      <c r="D443" s="131"/>
      <c r="E443" s="131"/>
      <c r="F443" s="249"/>
      <c r="G443" s="249"/>
      <c r="H443" s="131"/>
      <c r="I443" s="249"/>
      <c r="J443" s="131"/>
      <c r="K443" s="251"/>
      <c r="L443" s="249"/>
    </row>
    <row r="444" ht="14.25" customHeight="1">
      <c r="A444" s="249"/>
      <c r="B444" s="249"/>
      <c r="C444" s="250"/>
      <c r="D444" s="131"/>
      <c r="E444" s="131"/>
      <c r="F444" s="249"/>
      <c r="G444" s="249"/>
      <c r="H444" s="131"/>
      <c r="I444" s="249"/>
      <c r="J444" s="131"/>
      <c r="K444" s="251"/>
      <c r="L444" s="249"/>
    </row>
    <row r="445" ht="14.25" customHeight="1">
      <c r="A445" s="249"/>
      <c r="B445" s="249"/>
      <c r="C445" s="250"/>
      <c r="D445" s="131"/>
      <c r="E445" s="131"/>
      <c r="F445" s="249"/>
      <c r="G445" s="249"/>
      <c r="H445" s="131"/>
      <c r="I445" s="249"/>
      <c r="J445" s="131"/>
      <c r="K445" s="251"/>
      <c r="L445" s="249"/>
    </row>
    <row r="446" ht="14.25" customHeight="1">
      <c r="A446" s="249"/>
      <c r="B446" s="249"/>
      <c r="C446" s="250"/>
      <c r="D446" s="131"/>
      <c r="E446" s="131"/>
      <c r="F446" s="249"/>
      <c r="G446" s="249"/>
      <c r="H446" s="131"/>
      <c r="I446" s="249"/>
      <c r="J446" s="131"/>
      <c r="K446" s="251"/>
      <c r="L446" s="249"/>
    </row>
    <row r="447" ht="14.25" customHeight="1">
      <c r="A447" s="249"/>
      <c r="B447" s="249"/>
      <c r="C447" s="250"/>
      <c r="D447" s="131"/>
      <c r="E447" s="131"/>
      <c r="F447" s="249"/>
      <c r="G447" s="249"/>
      <c r="H447" s="131"/>
      <c r="I447" s="249"/>
      <c r="J447" s="131"/>
      <c r="K447" s="251"/>
      <c r="L447" s="249"/>
    </row>
    <row r="448" ht="14.25" customHeight="1">
      <c r="A448" s="249"/>
      <c r="B448" s="249"/>
      <c r="C448" s="250"/>
      <c r="D448" s="131"/>
      <c r="E448" s="131"/>
      <c r="F448" s="249"/>
      <c r="G448" s="249"/>
      <c r="H448" s="131"/>
      <c r="I448" s="249"/>
      <c r="J448" s="131"/>
      <c r="K448" s="251"/>
      <c r="L448" s="249"/>
    </row>
    <row r="449" ht="14.25" customHeight="1">
      <c r="A449" s="249"/>
      <c r="B449" s="249"/>
      <c r="C449" s="250"/>
      <c r="D449" s="131"/>
      <c r="E449" s="131"/>
      <c r="F449" s="249"/>
      <c r="G449" s="249"/>
      <c r="H449" s="131"/>
      <c r="I449" s="249"/>
      <c r="J449" s="131"/>
      <c r="K449" s="251"/>
      <c r="L449" s="249"/>
    </row>
    <row r="450" ht="14.25" customHeight="1">
      <c r="A450" s="249"/>
      <c r="B450" s="249"/>
      <c r="C450" s="250"/>
      <c r="D450" s="131"/>
      <c r="E450" s="131"/>
      <c r="F450" s="249"/>
      <c r="G450" s="249"/>
      <c r="H450" s="131"/>
      <c r="I450" s="249"/>
      <c r="J450" s="131"/>
      <c r="K450" s="251"/>
      <c r="L450" s="249"/>
    </row>
    <row r="451" ht="14.25" customHeight="1">
      <c r="A451" s="249"/>
      <c r="B451" s="249"/>
      <c r="C451" s="250"/>
      <c r="D451" s="131"/>
      <c r="E451" s="131"/>
      <c r="F451" s="249"/>
      <c r="G451" s="249"/>
      <c r="H451" s="131"/>
      <c r="I451" s="249"/>
      <c r="J451" s="131"/>
      <c r="K451" s="251"/>
      <c r="L451" s="249"/>
    </row>
    <row r="452" ht="14.25" customHeight="1">
      <c r="A452" s="249"/>
      <c r="B452" s="249"/>
      <c r="C452" s="250"/>
      <c r="D452" s="131"/>
      <c r="E452" s="131"/>
      <c r="F452" s="249"/>
      <c r="G452" s="249"/>
      <c r="H452" s="131"/>
      <c r="I452" s="249"/>
      <c r="J452" s="131"/>
      <c r="K452" s="251"/>
      <c r="L452" s="249"/>
    </row>
    <row r="453" ht="14.25" customHeight="1">
      <c r="A453" s="249"/>
      <c r="B453" s="249"/>
      <c r="C453" s="250"/>
      <c r="D453" s="131"/>
      <c r="E453" s="131"/>
      <c r="F453" s="249"/>
      <c r="G453" s="249"/>
      <c r="H453" s="131"/>
      <c r="I453" s="249"/>
      <c r="J453" s="131"/>
      <c r="K453" s="251"/>
      <c r="L453" s="249"/>
    </row>
    <row r="454" ht="14.25" customHeight="1">
      <c r="A454" s="249"/>
      <c r="B454" s="249"/>
      <c r="C454" s="250"/>
      <c r="D454" s="131"/>
      <c r="E454" s="131"/>
      <c r="F454" s="249"/>
      <c r="G454" s="249"/>
      <c r="H454" s="131"/>
      <c r="I454" s="249"/>
      <c r="J454" s="131"/>
      <c r="K454" s="251"/>
      <c r="L454" s="249"/>
    </row>
    <row r="455" ht="14.25" customHeight="1">
      <c r="A455" s="249"/>
      <c r="B455" s="249"/>
      <c r="C455" s="250"/>
      <c r="D455" s="131"/>
      <c r="E455" s="131"/>
      <c r="F455" s="249"/>
      <c r="G455" s="249"/>
      <c r="H455" s="131"/>
      <c r="I455" s="249"/>
      <c r="J455" s="131"/>
      <c r="K455" s="251"/>
      <c r="L455" s="249"/>
    </row>
    <row r="456" ht="14.25" customHeight="1">
      <c r="A456" s="249"/>
      <c r="B456" s="249"/>
      <c r="C456" s="250"/>
      <c r="D456" s="131"/>
      <c r="E456" s="131"/>
      <c r="F456" s="249"/>
      <c r="G456" s="249"/>
      <c r="H456" s="131"/>
      <c r="I456" s="249"/>
      <c r="J456" s="131"/>
      <c r="K456" s="251"/>
      <c r="L456" s="249"/>
    </row>
    <row r="457" ht="14.25" customHeight="1">
      <c r="A457" s="249"/>
      <c r="B457" s="249"/>
      <c r="C457" s="250"/>
      <c r="D457" s="131"/>
      <c r="E457" s="131"/>
      <c r="F457" s="249"/>
      <c r="G457" s="249"/>
      <c r="H457" s="131"/>
      <c r="I457" s="249"/>
      <c r="J457" s="131"/>
      <c r="K457" s="251"/>
      <c r="L457" s="249"/>
    </row>
    <row r="458" ht="14.25" customHeight="1">
      <c r="A458" s="249"/>
      <c r="B458" s="249"/>
      <c r="C458" s="250"/>
      <c r="D458" s="131"/>
      <c r="E458" s="131"/>
      <c r="F458" s="249"/>
      <c r="G458" s="249"/>
      <c r="H458" s="131"/>
      <c r="I458" s="249"/>
      <c r="J458" s="131"/>
      <c r="K458" s="251"/>
      <c r="L458" s="249"/>
    </row>
    <row r="459" ht="14.25" customHeight="1">
      <c r="A459" s="249"/>
      <c r="B459" s="249"/>
      <c r="C459" s="250"/>
      <c r="D459" s="131"/>
      <c r="E459" s="131"/>
      <c r="F459" s="249"/>
      <c r="G459" s="249"/>
      <c r="H459" s="131"/>
      <c r="I459" s="249"/>
      <c r="J459" s="131"/>
      <c r="K459" s="251"/>
      <c r="L459" s="249"/>
    </row>
    <row r="460" ht="14.25" customHeight="1">
      <c r="A460" s="249"/>
      <c r="B460" s="249"/>
      <c r="C460" s="250"/>
      <c r="D460" s="131"/>
      <c r="E460" s="131"/>
      <c r="F460" s="249"/>
      <c r="G460" s="249"/>
      <c r="H460" s="131"/>
      <c r="I460" s="249"/>
      <c r="J460" s="131"/>
      <c r="K460" s="251"/>
      <c r="L460" s="249"/>
    </row>
    <row r="461" ht="14.25" customHeight="1">
      <c r="A461" s="249"/>
      <c r="B461" s="249"/>
      <c r="C461" s="250"/>
      <c r="D461" s="131"/>
      <c r="E461" s="131"/>
      <c r="F461" s="249"/>
      <c r="G461" s="249"/>
      <c r="H461" s="131"/>
      <c r="I461" s="249"/>
      <c r="J461" s="131"/>
      <c r="K461" s="251"/>
      <c r="L461" s="249"/>
    </row>
    <row r="462" ht="14.25" customHeight="1">
      <c r="A462" s="249"/>
      <c r="B462" s="249"/>
      <c r="C462" s="250"/>
      <c r="D462" s="131"/>
      <c r="E462" s="131"/>
      <c r="F462" s="249"/>
      <c r="G462" s="249"/>
      <c r="H462" s="131"/>
      <c r="I462" s="249"/>
      <c r="J462" s="131"/>
      <c r="K462" s="251"/>
      <c r="L462" s="249"/>
    </row>
    <row r="463" ht="14.25" customHeight="1">
      <c r="A463" s="249"/>
      <c r="B463" s="249"/>
      <c r="C463" s="250"/>
      <c r="D463" s="131"/>
      <c r="E463" s="131"/>
      <c r="F463" s="249"/>
      <c r="G463" s="249"/>
      <c r="H463" s="131"/>
      <c r="I463" s="249"/>
      <c r="J463" s="131"/>
      <c r="K463" s="251"/>
      <c r="L463" s="249"/>
    </row>
    <row r="464" ht="14.25" customHeight="1">
      <c r="A464" s="249"/>
      <c r="B464" s="249"/>
      <c r="C464" s="250"/>
      <c r="D464" s="131"/>
      <c r="E464" s="131"/>
      <c r="F464" s="249"/>
      <c r="G464" s="249"/>
      <c r="H464" s="131"/>
      <c r="I464" s="249"/>
      <c r="J464" s="131"/>
      <c r="K464" s="251"/>
      <c r="L464" s="249"/>
    </row>
    <row r="465" ht="14.25" customHeight="1">
      <c r="A465" s="249"/>
      <c r="B465" s="249"/>
      <c r="C465" s="250"/>
      <c r="D465" s="131"/>
      <c r="E465" s="131"/>
      <c r="F465" s="249"/>
      <c r="G465" s="249"/>
      <c r="H465" s="131"/>
      <c r="I465" s="249"/>
      <c r="J465" s="131"/>
      <c r="K465" s="251"/>
      <c r="L465" s="249"/>
    </row>
    <row r="466" ht="14.25" customHeight="1">
      <c r="A466" s="249"/>
      <c r="B466" s="249"/>
      <c r="C466" s="250"/>
      <c r="D466" s="131"/>
      <c r="E466" s="131"/>
      <c r="F466" s="249"/>
      <c r="G466" s="249"/>
      <c r="H466" s="131"/>
      <c r="I466" s="249"/>
      <c r="J466" s="131"/>
      <c r="K466" s="251"/>
      <c r="L466" s="249"/>
    </row>
    <row r="467" ht="14.25" customHeight="1">
      <c r="A467" s="249"/>
      <c r="B467" s="249"/>
      <c r="C467" s="250"/>
      <c r="D467" s="131"/>
      <c r="E467" s="131"/>
      <c r="F467" s="249"/>
      <c r="G467" s="249"/>
      <c r="H467" s="131"/>
      <c r="I467" s="249"/>
      <c r="J467" s="131"/>
      <c r="K467" s="251"/>
      <c r="L467" s="249"/>
    </row>
    <row r="468" ht="14.25" customHeight="1">
      <c r="A468" s="249"/>
      <c r="B468" s="249"/>
      <c r="C468" s="250"/>
      <c r="D468" s="131"/>
      <c r="E468" s="131"/>
      <c r="F468" s="249"/>
      <c r="G468" s="249"/>
      <c r="H468" s="131"/>
      <c r="I468" s="249"/>
      <c r="J468" s="131"/>
      <c r="K468" s="251"/>
      <c r="L468" s="249"/>
    </row>
    <row r="469" ht="14.25" customHeight="1">
      <c r="A469" s="249"/>
      <c r="B469" s="249"/>
      <c r="C469" s="250"/>
      <c r="D469" s="131"/>
      <c r="E469" s="131"/>
      <c r="F469" s="249"/>
      <c r="G469" s="249"/>
      <c r="H469" s="131"/>
      <c r="I469" s="249"/>
      <c r="J469" s="131"/>
      <c r="K469" s="251"/>
      <c r="L469" s="249"/>
    </row>
    <row r="470" ht="14.25" customHeight="1">
      <c r="A470" s="249"/>
      <c r="B470" s="249"/>
      <c r="C470" s="250"/>
      <c r="D470" s="131"/>
      <c r="E470" s="131"/>
      <c r="F470" s="249"/>
      <c r="G470" s="249"/>
      <c r="H470" s="131"/>
      <c r="I470" s="249"/>
      <c r="J470" s="131"/>
      <c r="K470" s="251"/>
      <c r="L470" s="249"/>
    </row>
    <row r="471" ht="14.25" customHeight="1">
      <c r="A471" s="249"/>
      <c r="B471" s="249"/>
      <c r="C471" s="250"/>
      <c r="D471" s="131"/>
      <c r="E471" s="131"/>
      <c r="F471" s="249"/>
      <c r="G471" s="249"/>
      <c r="H471" s="131"/>
      <c r="I471" s="249"/>
      <c r="J471" s="131"/>
      <c r="K471" s="251"/>
      <c r="L471" s="249"/>
    </row>
    <row r="472" ht="14.25" customHeight="1">
      <c r="A472" s="249"/>
      <c r="B472" s="249"/>
      <c r="C472" s="250"/>
      <c r="D472" s="131"/>
      <c r="E472" s="131"/>
      <c r="F472" s="249"/>
      <c r="G472" s="249"/>
      <c r="H472" s="131"/>
      <c r="I472" s="249"/>
      <c r="J472" s="131"/>
      <c r="K472" s="251"/>
      <c r="L472" s="249"/>
    </row>
    <row r="473" ht="14.25" customHeight="1">
      <c r="A473" s="249"/>
      <c r="B473" s="249"/>
      <c r="C473" s="250"/>
      <c r="D473" s="131"/>
      <c r="E473" s="131"/>
      <c r="F473" s="249"/>
      <c r="G473" s="249"/>
      <c r="H473" s="131"/>
      <c r="I473" s="249"/>
      <c r="J473" s="131"/>
      <c r="K473" s="251"/>
      <c r="L473" s="249"/>
    </row>
    <row r="474" ht="14.25" customHeight="1">
      <c r="A474" s="249"/>
      <c r="B474" s="249"/>
      <c r="C474" s="250"/>
      <c r="D474" s="131"/>
      <c r="E474" s="131"/>
      <c r="F474" s="249"/>
      <c r="G474" s="249"/>
      <c r="H474" s="131"/>
      <c r="I474" s="249"/>
      <c r="J474" s="131"/>
      <c r="K474" s="251"/>
      <c r="L474" s="249"/>
    </row>
    <row r="475" ht="14.25" customHeight="1">
      <c r="A475" s="249"/>
      <c r="B475" s="249"/>
      <c r="C475" s="250"/>
      <c r="D475" s="131"/>
      <c r="E475" s="131"/>
      <c r="F475" s="249"/>
      <c r="G475" s="249"/>
      <c r="H475" s="131"/>
      <c r="I475" s="249"/>
      <c r="J475" s="131"/>
      <c r="K475" s="251"/>
      <c r="L475" s="249"/>
    </row>
    <row r="476" ht="14.25" customHeight="1">
      <c r="A476" s="249"/>
      <c r="B476" s="249"/>
      <c r="C476" s="250"/>
      <c r="D476" s="131"/>
      <c r="E476" s="131"/>
      <c r="F476" s="249"/>
      <c r="G476" s="249"/>
      <c r="H476" s="131"/>
      <c r="I476" s="249"/>
      <c r="J476" s="131"/>
      <c r="K476" s="251"/>
      <c r="L476" s="249"/>
    </row>
    <row r="477" ht="14.25" customHeight="1">
      <c r="A477" s="249"/>
      <c r="B477" s="249"/>
      <c r="C477" s="250"/>
      <c r="D477" s="131"/>
      <c r="E477" s="131"/>
      <c r="F477" s="249"/>
      <c r="G477" s="249"/>
      <c r="H477" s="131"/>
      <c r="I477" s="249"/>
      <c r="J477" s="131"/>
      <c r="K477" s="251"/>
      <c r="L477" s="249"/>
    </row>
    <row r="478" ht="14.25" customHeight="1">
      <c r="A478" s="249"/>
      <c r="B478" s="249"/>
      <c r="C478" s="250"/>
      <c r="D478" s="131"/>
      <c r="E478" s="131"/>
      <c r="F478" s="249"/>
      <c r="G478" s="249"/>
      <c r="H478" s="131"/>
      <c r="I478" s="249"/>
      <c r="J478" s="131"/>
      <c r="K478" s="251"/>
      <c r="L478" s="249"/>
    </row>
    <row r="479" ht="14.25" customHeight="1">
      <c r="A479" s="249"/>
      <c r="B479" s="249"/>
      <c r="C479" s="250"/>
      <c r="D479" s="131"/>
      <c r="E479" s="131"/>
      <c r="F479" s="249"/>
      <c r="G479" s="249"/>
      <c r="H479" s="131"/>
      <c r="I479" s="249"/>
      <c r="J479" s="131"/>
      <c r="K479" s="251"/>
      <c r="L479" s="249"/>
    </row>
    <row r="480" ht="14.25" customHeight="1">
      <c r="A480" s="249"/>
      <c r="B480" s="249"/>
      <c r="C480" s="250"/>
      <c r="D480" s="131"/>
      <c r="E480" s="131"/>
      <c r="F480" s="249"/>
      <c r="G480" s="249"/>
      <c r="H480" s="131"/>
      <c r="I480" s="249"/>
      <c r="J480" s="131"/>
      <c r="K480" s="251"/>
      <c r="L480" s="249"/>
    </row>
    <row r="481" ht="14.25" customHeight="1">
      <c r="A481" s="249"/>
      <c r="B481" s="249"/>
      <c r="C481" s="250"/>
      <c r="D481" s="131"/>
      <c r="E481" s="131"/>
      <c r="F481" s="249"/>
      <c r="G481" s="249"/>
      <c r="H481" s="131"/>
      <c r="I481" s="249"/>
      <c r="J481" s="131"/>
      <c r="K481" s="251"/>
      <c r="L481" s="249"/>
    </row>
    <row r="482" ht="14.25" customHeight="1">
      <c r="A482" s="249"/>
      <c r="B482" s="249"/>
      <c r="C482" s="250"/>
      <c r="D482" s="131"/>
      <c r="E482" s="131"/>
      <c r="F482" s="249"/>
      <c r="G482" s="249"/>
      <c r="H482" s="131"/>
      <c r="I482" s="249"/>
      <c r="J482" s="131"/>
      <c r="K482" s="251"/>
      <c r="L482" s="249"/>
    </row>
    <row r="483" ht="14.25" customHeight="1">
      <c r="A483" s="249"/>
      <c r="B483" s="249"/>
      <c r="C483" s="250"/>
      <c r="D483" s="131"/>
      <c r="E483" s="131"/>
      <c r="F483" s="249"/>
      <c r="G483" s="249"/>
      <c r="H483" s="131"/>
      <c r="I483" s="249"/>
      <c r="J483" s="131"/>
      <c r="K483" s="251"/>
      <c r="L483" s="249"/>
    </row>
    <row r="484" ht="14.25" customHeight="1">
      <c r="A484" s="249"/>
      <c r="B484" s="249"/>
      <c r="C484" s="250"/>
      <c r="D484" s="131"/>
      <c r="E484" s="131"/>
      <c r="F484" s="249"/>
      <c r="G484" s="249"/>
      <c r="H484" s="131"/>
      <c r="I484" s="249"/>
      <c r="J484" s="131"/>
      <c r="K484" s="251"/>
      <c r="L484" s="249"/>
    </row>
    <row r="485" ht="14.25" customHeight="1">
      <c r="A485" s="249"/>
      <c r="B485" s="249"/>
      <c r="C485" s="250"/>
      <c r="D485" s="131"/>
      <c r="E485" s="131"/>
      <c r="F485" s="249"/>
      <c r="G485" s="249"/>
      <c r="H485" s="131"/>
      <c r="I485" s="249"/>
      <c r="J485" s="131"/>
      <c r="K485" s="251"/>
      <c r="L485" s="249"/>
    </row>
    <row r="486" ht="14.25" customHeight="1">
      <c r="A486" s="249"/>
      <c r="B486" s="249"/>
      <c r="C486" s="250"/>
      <c r="D486" s="131"/>
      <c r="E486" s="131"/>
      <c r="F486" s="249"/>
      <c r="G486" s="249"/>
      <c r="H486" s="131"/>
      <c r="I486" s="249"/>
      <c r="J486" s="131"/>
      <c r="K486" s="251"/>
      <c r="L486" s="249"/>
    </row>
    <row r="487" ht="14.25" customHeight="1">
      <c r="A487" s="249"/>
      <c r="B487" s="249"/>
      <c r="C487" s="250"/>
      <c r="D487" s="131"/>
      <c r="E487" s="131"/>
      <c r="F487" s="249"/>
      <c r="G487" s="249"/>
      <c r="H487" s="131"/>
      <c r="I487" s="249"/>
      <c r="J487" s="131"/>
      <c r="K487" s="251"/>
      <c r="L487" s="249"/>
    </row>
    <row r="488" ht="14.25" customHeight="1">
      <c r="A488" s="249"/>
      <c r="B488" s="249"/>
      <c r="C488" s="250"/>
      <c r="D488" s="131"/>
      <c r="E488" s="131"/>
      <c r="F488" s="249"/>
      <c r="G488" s="249"/>
      <c r="H488" s="131"/>
      <c r="I488" s="249"/>
      <c r="J488" s="131"/>
      <c r="K488" s="251"/>
      <c r="L488" s="249"/>
    </row>
    <row r="489" ht="14.25" customHeight="1">
      <c r="A489" s="249"/>
      <c r="B489" s="249"/>
      <c r="C489" s="250"/>
      <c r="D489" s="131"/>
      <c r="E489" s="131"/>
      <c r="F489" s="249"/>
      <c r="G489" s="249"/>
      <c r="H489" s="131"/>
      <c r="I489" s="249"/>
      <c r="J489" s="131"/>
      <c r="K489" s="251"/>
      <c r="L489" s="249"/>
    </row>
    <row r="490" ht="14.25" customHeight="1">
      <c r="A490" s="249"/>
      <c r="B490" s="249"/>
      <c r="C490" s="250"/>
      <c r="D490" s="131"/>
      <c r="E490" s="131"/>
      <c r="F490" s="249"/>
      <c r="G490" s="249"/>
      <c r="H490" s="131"/>
      <c r="I490" s="249"/>
      <c r="J490" s="131"/>
      <c r="K490" s="251"/>
      <c r="L490" s="249"/>
    </row>
    <row r="491" ht="14.25" customHeight="1">
      <c r="A491" s="249"/>
      <c r="B491" s="249"/>
      <c r="C491" s="250"/>
      <c r="D491" s="131"/>
      <c r="E491" s="131"/>
      <c r="F491" s="249"/>
      <c r="G491" s="249"/>
      <c r="H491" s="131"/>
      <c r="I491" s="249"/>
      <c r="J491" s="131"/>
      <c r="K491" s="251"/>
      <c r="L491" s="249"/>
    </row>
    <row r="492" ht="14.25" customHeight="1">
      <c r="A492" s="249"/>
      <c r="B492" s="249"/>
      <c r="C492" s="250"/>
      <c r="D492" s="131"/>
      <c r="E492" s="131"/>
      <c r="F492" s="249"/>
      <c r="G492" s="249"/>
      <c r="H492" s="131"/>
      <c r="I492" s="249"/>
      <c r="J492" s="131"/>
      <c r="K492" s="251"/>
      <c r="L492" s="249"/>
    </row>
    <row r="493" ht="14.25" customHeight="1">
      <c r="A493" s="249"/>
      <c r="B493" s="249"/>
      <c r="C493" s="250"/>
      <c r="D493" s="131"/>
      <c r="E493" s="131"/>
      <c r="F493" s="249"/>
      <c r="G493" s="249"/>
      <c r="H493" s="131"/>
      <c r="I493" s="249"/>
      <c r="J493" s="131"/>
      <c r="K493" s="251"/>
      <c r="L493" s="249"/>
    </row>
    <row r="494" ht="14.25" customHeight="1">
      <c r="A494" s="249"/>
      <c r="B494" s="249"/>
      <c r="C494" s="250"/>
      <c r="D494" s="131"/>
      <c r="E494" s="131"/>
      <c r="F494" s="249"/>
      <c r="G494" s="249"/>
      <c r="H494" s="131"/>
      <c r="I494" s="249"/>
      <c r="J494" s="131"/>
      <c r="K494" s="251"/>
      <c r="L494" s="249"/>
    </row>
    <row r="495" ht="14.25" customHeight="1">
      <c r="A495" s="249"/>
      <c r="B495" s="249"/>
      <c r="C495" s="250"/>
      <c r="D495" s="131"/>
      <c r="E495" s="131"/>
      <c r="F495" s="249"/>
      <c r="G495" s="249"/>
      <c r="H495" s="131"/>
      <c r="I495" s="249"/>
      <c r="J495" s="131"/>
      <c r="K495" s="251"/>
      <c r="L495" s="249"/>
    </row>
    <row r="496" ht="14.25" customHeight="1">
      <c r="A496" s="249"/>
      <c r="B496" s="249"/>
      <c r="C496" s="250"/>
      <c r="D496" s="131"/>
      <c r="E496" s="131"/>
      <c r="F496" s="249"/>
      <c r="G496" s="249"/>
      <c r="H496" s="131"/>
      <c r="I496" s="249"/>
      <c r="J496" s="131"/>
      <c r="K496" s="251"/>
      <c r="L496" s="249"/>
    </row>
    <row r="497" ht="14.25" customHeight="1">
      <c r="A497" s="249"/>
      <c r="B497" s="249"/>
      <c r="C497" s="250"/>
      <c r="D497" s="131"/>
      <c r="E497" s="131"/>
      <c r="F497" s="249"/>
      <c r="G497" s="249"/>
      <c r="H497" s="131"/>
      <c r="I497" s="249"/>
      <c r="J497" s="131"/>
      <c r="K497" s="251"/>
      <c r="L497" s="249"/>
    </row>
    <row r="498" ht="14.25" customHeight="1">
      <c r="A498" s="249"/>
      <c r="B498" s="249"/>
      <c r="C498" s="250"/>
      <c r="D498" s="131"/>
      <c r="E498" s="131"/>
      <c r="F498" s="249"/>
      <c r="G498" s="249"/>
      <c r="H498" s="131"/>
      <c r="I498" s="249"/>
      <c r="J498" s="131"/>
      <c r="K498" s="251"/>
      <c r="L498" s="249"/>
    </row>
    <row r="499" ht="14.25" customHeight="1">
      <c r="A499" s="249"/>
      <c r="B499" s="249"/>
      <c r="C499" s="250"/>
      <c r="D499" s="131"/>
      <c r="E499" s="131"/>
      <c r="F499" s="249"/>
      <c r="G499" s="249"/>
      <c r="H499" s="131"/>
      <c r="I499" s="249"/>
      <c r="J499" s="131"/>
      <c r="K499" s="251"/>
      <c r="L499" s="249"/>
    </row>
    <row r="500" ht="14.25" customHeight="1">
      <c r="A500" s="249"/>
      <c r="B500" s="249"/>
      <c r="C500" s="250"/>
      <c r="D500" s="131"/>
      <c r="E500" s="131"/>
      <c r="F500" s="249"/>
      <c r="G500" s="249"/>
      <c r="H500" s="131"/>
      <c r="I500" s="249"/>
      <c r="J500" s="131"/>
      <c r="K500" s="251"/>
      <c r="L500" s="249"/>
    </row>
    <row r="501" ht="14.25" customHeight="1">
      <c r="A501" s="249"/>
      <c r="B501" s="249"/>
      <c r="C501" s="250"/>
      <c r="D501" s="131"/>
      <c r="E501" s="131"/>
      <c r="F501" s="249"/>
      <c r="G501" s="249"/>
      <c r="H501" s="131"/>
      <c r="I501" s="249"/>
      <c r="J501" s="131"/>
      <c r="K501" s="251"/>
      <c r="L501" s="249"/>
    </row>
    <row r="502" ht="14.25" customHeight="1">
      <c r="A502" s="249"/>
      <c r="B502" s="249"/>
      <c r="C502" s="250"/>
      <c r="D502" s="131"/>
      <c r="E502" s="131"/>
      <c r="F502" s="249"/>
      <c r="G502" s="249"/>
      <c r="H502" s="131"/>
      <c r="I502" s="249"/>
      <c r="J502" s="131"/>
      <c r="K502" s="251"/>
      <c r="L502" s="249"/>
    </row>
    <row r="503" ht="14.25" customHeight="1">
      <c r="A503" s="249"/>
      <c r="B503" s="249"/>
      <c r="C503" s="250"/>
      <c r="D503" s="131"/>
      <c r="E503" s="131"/>
      <c r="F503" s="249"/>
      <c r="G503" s="249"/>
      <c r="H503" s="131"/>
      <c r="I503" s="249"/>
      <c r="J503" s="131"/>
      <c r="K503" s="251"/>
      <c r="L503" s="249"/>
    </row>
    <row r="504" ht="14.25" customHeight="1">
      <c r="A504" s="249"/>
      <c r="B504" s="249"/>
      <c r="C504" s="250"/>
      <c r="D504" s="131"/>
      <c r="E504" s="131"/>
      <c r="F504" s="249"/>
      <c r="G504" s="249"/>
      <c r="H504" s="131"/>
      <c r="I504" s="249"/>
      <c r="J504" s="131"/>
      <c r="K504" s="251"/>
      <c r="L504" s="249"/>
    </row>
    <row r="505" ht="14.25" customHeight="1">
      <c r="A505" s="249"/>
      <c r="B505" s="249"/>
      <c r="C505" s="250"/>
      <c r="D505" s="131"/>
      <c r="E505" s="131"/>
      <c r="F505" s="249"/>
      <c r="G505" s="249"/>
      <c r="H505" s="131"/>
      <c r="I505" s="249"/>
      <c r="J505" s="131"/>
      <c r="K505" s="251"/>
      <c r="L505" s="249"/>
    </row>
    <row r="506" ht="14.25" customHeight="1">
      <c r="A506" s="249"/>
      <c r="B506" s="249"/>
      <c r="C506" s="250"/>
      <c r="D506" s="131"/>
      <c r="E506" s="131"/>
      <c r="F506" s="249"/>
      <c r="G506" s="249"/>
      <c r="H506" s="131"/>
      <c r="I506" s="249"/>
      <c r="J506" s="131"/>
      <c r="K506" s="251"/>
      <c r="L506" s="249"/>
    </row>
    <row r="507" ht="14.25" customHeight="1">
      <c r="A507" s="249"/>
      <c r="B507" s="249"/>
      <c r="C507" s="250"/>
      <c r="D507" s="131"/>
      <c r="E507" s="131"/>
      <c r="F507" s="249"/>
      <c r="G507" s="249"/>
      <c r="H507" s="131"/>
      <c r="I507" s="249"/>
      <c r="J507" s="131"/>
      <c r="K507" s="251"/>
      <c r="L507" s="249"/>
    </row>
    <row r="508" ht="14.25" customHeight="1">
      <c r="A508" s="249"/>
      <c r="B508" s="249"/>
      <c r="C508" s="250"/>
      <c r="D508" s="131"/>
      <c r="E508" s="131"/>
      <c r="F508" s="249"/>
      <c r="G508" s="249"/>
      <c r="H508" s="131"/>
      <c r="I508" s="249"/>
      <c r="J508" s="131"/>
      <c r="K508" s="251"/>
      <c r="L508" s="249"/>
    </row>
    <row r="509" ht="14.25" customHeight="1">
      <c r="A509" s="249"/>
      <c r="B509" s="249"/>
      <c r="C509" s="250"/>
      <c r="D509" s="131"/>
      <c r="E509" s="131"/>
      <c r="F509" s="249"/>
      <c r="G509" s="249"/>
      <c r="H509" s="131"/>
      <c r="I509" s="249"/>
      <c r="J509" s="131"/>
      <c r="K509" s="251"/>
      <c r="L509" s="249"/>
    </row>
    <row r="510" ht="14.25" customHeight="1">
      <c r="A510" s="249"/>
      <c r="B510" s="249"/>
      <c r="C510" s="250"/>
      <c r="D510" s="131"/>
      <c r="E510" s="131"/>
      <c r="F510" s="249"/>
      <c r="G510" s="249"/>
      <c r="H510" s="131"/>
      <c r="I510" s="249"/>
      <c r="J510" s="131"/>
      <c r="K510" s="251"/>
      <c r="L510" s="249"/>
    </row>
    <row r="511" ht="14.25" customHeight="1">
      <c r="A511" s="249"/>
      <c r="B511" s="249"/>
      <c r="C511" s="250"/>
      <c r="D511" s="131"/>
      <c r="E511" s="131"/>
      <c r="F511" s="249"/>
      <c r="G511" s="249"/>
      <c r="H511" s="131"/>
      <c r="I511" s="249"/>
      <c r="J511" s="131"/>
      <c r="K511" s="251"/>
      <c r="L511" s="249"/>
    </row>
    <row r="512" ht="14.25" customHeight="1">
      <c r="A512" s="249"/>
      <c r="B512" s="249"/>
      <c r="C512" s="250"/>
      <c r="D512" s="131"/>
      <c r="E512" s="131"/>
      <c r="F512" s="249"/>
      <c r="G512" s="249"/>
      <c r="H512" s="131"/>
      <c r="I512" s="249"/>
      <c r="J512" s="131"/>
      <c r="K512" s="251"/>
      <c r="L512" s="249"/>
    </row>
    <row r="513" ht="14.25" customHeight="1">
      <c r="A513" s="249"/>
      <c r="B513" s="249"/>
      <c r="C513" s="250"/>
      <c r="D513" s="131"/>
      <c r="E513" s="131"/>
      <c r="F513" s="249"/>
      <c r="G513" s="249"/>
      <c r="H513" s="131"/>
      <c r="I513" s="249"/>
      <c r="J513" s="131"/>
      <c r="K513" s="251"/>
      <c r="L513" s="249"/>
    </row>
    <row r="514" ht="14.25" customHeight="1">
      <c r="A514" s="249"/>
      <c r="B514" s="249"/>
      <c r="C514" s="250"/>
      <c r="D514" s="131"/>
      <c r="E514" s="131"/>
      <c r="F514" s="249"/>
      <c r="G514" s="249"/>
      <c r="H514" s="131"/>
      <c r="I514" s="249"/>
      <c r="J514" s="131"/>
      <c r="K514" s="251"/>
      <c r="L514" s="249"/>
    </row>
    <row r="515" ht="14.25" customHeight="1">
      <c r="A515" s="249"/>
      <c r="B515" s="249"/>
      <c r="C515" s="250"/>
      <c r="D515" s="131"/>
      <c r="E515" s="131"/>
      <c r="F515" s="249"/>
      <c r="G515" s="249"/>
      <c r="H515" s="131"/>
      <c r="I515" s="249"/>
      <c r="J515" s="131"/>
      <c r="K515" s="251"/>
      <c r="L515" s="249"/>
    </row>
    <row r="516" ht="14.25" customHeight="1">
      <c r="A516" s="249"/>
      <c r="B516" s="249"/>
      <c r="C516" s="250"/>
      <c r="D516" s="131"/>
      <c r="E516" s="131"/>
      <c r="F516" s="249"/>
      <c r="G516" s="249"/>
      <c r="H516" s="131"/>
      <c r="I516" s="249"/>
      <c r="J516" s="131"/>
      <c r="K516" s="251"/>
      <c r="L516" s="249"/>
    </row>
    <row r="517" ht="14.25" customHeight="1">
      <c r="A517" s="249"/>
      <c r="B517" s="249"/>
      <c r="C517" s="250"/>
      <c r="D517" s="131"/>
      <c r="E517" s="131"/>
      <c r="F517" s="249"/>
      <c r="G517" s="249"/>
      <c r="H517" s="131"/>
      <c r="I517" s="249"/>
      <c r="J517" s="131"/>
      <c r="K517" s="251"/>
      <c r="L517" s="249"/>
    </row>
    <row r="518" ht="14.25" customHeight="1">
      <c r="A518" s="249"/>
      <c r="B518" s="249"/>
      <c r="C518" s="250"/>
      <c r="D518" s="131"/>
      <c r="E518" s="131"/>
      <c r="F518" s="249"/>
      <c r="G518" s="249"/>
      <c r="H518" s="131"/>
      <c r="I518" s="249"/>
      <c r="J518" s="131"/>
      <c r="K518" s="251"/>
      <c r="L518" s="249"/>
    </row>
    <row r="519" ht="14.25" customHeight="1">
      <c r="A519" s="249"/>
      <c r="B519" s="249"/>
      <c r="C519" s="250"/>
      <c r="D519" s="131"/>
      <c r="E519" s="131"/>
      <c r="F519" s="249"/>
      <c r="G519" s="249"/>
      <c r="H519" s="131"/>
      <c r="I519" s="249"/>
      <c r="J519" s="131"/>
      <c r="K519" s="251"/>
      <c r="L519" s="249"/>
    </row>
    <row r="520" ht="14.25" customHeight="1">
      <c r="A520" s="249"/>
      <c r="B520" s="249"/>
      <c r="C520" s="250"/>
      <c r="D520" s="131"/>
      <c r="E520" s="131"/>
      <c r="F520" s="249"/>
      <c r="G520" s="249"/>
      <c r="H520" s="131"/>
      <c r="I520" s="249"/>
      <c r="J520" s="131"/>
      <c r="K520" s="251"/>
      <c r="L520" s="249"/>
    </row>
    <row r="521" ht="14.25" customHeight="1">
      <c r="A521" s="249"/>
      <c r="B521" s="249"/>
      <c r="C521" s="250"/>
      <c r="D521" s="131"/>
      <c r="E521" s="131"/>
      <c r="F521" s="249"/>
      <c r="G521" s="249"/>
      <c r="H521" s="131"/>
      <c r="I521" s="249"/>
      <c r="J521" s="131"/>
      <c r="K521" s="251"/>
      <c r="L521" s="249"/>
    </row>
    <row r="522" ht="14.25" customHeight="1">
      <c r="A522" s="249"/>
      <c r="B522" s="249"/>
      <c r="C522" s="250"/>
      <c r="D522" s="131"/>
      <c r="E522" s="131"/>
      <c r="F522" s="249"/>
      <c r="G522" s="249"/>
      <c r="H522" s="131"/>
      <c r="I522" s="249"/>
      <c r="J522" s="131"/>
      <c r="K522" s="251"/>
      <c r="L522" s="249"/>
    </row>
    <row r="523" ht="14.25" customHeight="1">
      <c r="A523" s="249"/>
      <c r="B523" s="249"/>
      <c r="C523" s="250"/>
      <c r="D523" s="131"/>
      <c r="E523" s="131"/>
      <c r="F523" s="249"/>
      <c r="G523" s="249"/>
      <c r="H523" s="131"/>
      <c r="I523" s="249"/>
      <c r="J523" s="131"/>
      <c r="K523" s="251"/>
      <c r="L523" s="249"/>
    </row>
    <row r="524" ht="14.25" customHeight="1">
      <c r="A524" s="249"/>
      <c r="B524" s="249"/>
      <c r="C524" s="250"/>
      <c r="D524" s="131"/>
      <c r="E524" s="131"/>
      <c r="F524" s="249"/>
      <c r="G524" s="249"/>
      <c r="H524" s="131"/>
      <c r="I524" s="249"/>
      <c r="J524" s="131"/>
      <c r="K524" s="251"/>
      <c r="L524" s="249"/>
    </row>
    <row r="525" ht="14.25" customHeight="1">
      <c r="A525" s="249"/>
      <c r="B525" s="249"/>
      <c r="C525" s="250"/>
      <c r="D525" s="131"/>
      <c r="E525" s="131"/>
      <c r="F525" s="249"/>
      <c r="G525" s="249"/>
      <c r="H525" s="131"/>
      <c r="I525" s="249"/>
      <c r="J525" s="131"/>
      <c r="K525" s="251"/>
      <c r="L525" s="249"/>
    </row>
    <row r="526" ht="14.25" customHeight="1">
      <c r="A526" s="249"/>
      <c r="B526" s="249"/>
      <c r="C526" s="250"/>
      <c r="D526" s="131"/>
      <c r="E526" s="131"/>
      <c r="F526" s="249"/>
      <c r="G526" s="249"/>
      <c r="H526" s="131"/>
      <c r="I526" s="249"/>
      <c r="J526" s="131"/>
      <c r="K526" s="251"/>
      <c r="L526" s="249"/>
    </row>
    <row r="527" ht="14.25" customHeight="1">
      <c r="A527" s="249"/>
      <c r="B527" s="249"/>
      <c r="C527" s="250"/>
      <c r="D527" s="131"/>
      <c r="E527" s="131"/>
      <c r="F527" s="249"/>
      <c r="G527" s="249"/>
      <c r="H527" s="131"/>
      <c r="I527" s="249"/>
      <c r="J527" s="131"/>
      <c r="K527" s="251"/>
      <c r="L527" s="249"/>
    </row>
    <row r="528" ht="14.25" customHeight="1">
      <c r="A528" s="249"/>
      <c r="B528" s="249"/>
      <c r="C528" s="250"/>
      <c r="D528" s="131"/>
      <c r="E528" s="131"/>
      <c r="F528" s="249"/>
      <c r="G528" s="249"/>
      <c r="H528" s="131"/>
      <c r="I528" s="249"/>
      <c r="J528" s="131"/>
      <c r="K528" s="251"/>
      <c r="L528" s="249"/>
    </row>
    <row r="529" ht="14.25" customHeight="1">
      <c r="A529" s="249"/>
      <c r="B529" s="249"/>
      <c r="C529" s="250"/>
      <c r="D529" s="131"/>
      <c r="E529" s="131"/>
      <c r="F529" s="249"/>
      <c r="G529" s="249"/>
      <c r="H529" s="131"/>
      <c r="I529" s="249"/>
      <c r="J529" s="131"/>
      <c r="K529" s="251"/>
      <c r="L529" s="249"/>
    </row>
    <row r="530" ht="14.25" customHeight="1">
      <c r="A530" s="249"/>
      <c r="B530" s="249"/>
      <c r="C530" s="250"/>
      <c r="D530" s="131"/>
      <c r="E530" s="131"/>
      <c r="F530" s="249"/>
      <c r="G530" s="249"/>
      <c r="H530" s="131"/>
      <c r="I530" s="249"/>
      <c r="J530" s="131"/>
      <c r="K530" s="251"/>
      <c r="L530" s="249"/>
    </row>
    <row r="531" ht="14.25" customHeight="1">
      <c r="A531" s="249"/>
      <c r="B531" s="249"/>
      <c r="C531" s="250"/>
      <c r="D531" s="131"/>
      <c r="E531" s="131"/>
      <c r="F531" s="249"/>
      <c r="G531" s="249"/>
      <c r="H531" s="131"/>
      <c r="I531" s="249"/>
      <c r="J531" s="131"/>
      <c r="K531" s="251"/>
      <c r="L531" s="249"/>
    </row>
    <row r="532" ht="14.25" customHeight="1">
      <c r="A532" s="249"/>
      <c r="B532" s="249"/>
      <c r="C532" s="250"/>
      <c r="D532" s="131"/>
      <c r="E532" s="131"/>
      <c r="F532" s="249"/>
      <c r="G532" s="249"/>
      <c r="H532" s="131"/>
      <c r="I532" s="249"/>
      <c r="J532" s="131"/>
      <c r="K532" s="251"/>
      <c r="L532" s="249"/>
    </row>
    <row r="533" ht="14.25" customHeight="1">
      <c r="A533" s="249"/>
      <c r="B533" s="249"/>
      <c r="C533" s="250"/>
      <c r="D533" s="131"/>
      <c r="E533" s="131"/>
      <c r="F533" s="249"/>
      <c r="G533" s="249"/>
      <c r="H533" s="131"/>
      <c r="I533" s="249"/>
      <c r="J533" s="131"/>
      <c r="K533" s="251"/>
      <c r="L533" s="249"/>
    </row>
    <row r="534" ht="14.25" customHeight="1">
      <c r="A534" s="249"/>
      <c r="B534" s="249"/>
      <c r="C534" s="250"/>
      <c r="D534" s="131"/>
      <c r="E534" s="131"/>
      <c r="F534" s="249"/>
      <c r="G534" s="249"/>
      <c r="H534" s="131"/>
      <c r="I534" s="249"/>
      <c r="J534" s="131"/>
      <c r="K534" s="251"/>
      <c r="L534" s="249"/>
    </row>
    <row r="535" ht="14.25" customHeight="1">
      <c r="A535" s="249"/>
      <c r="B535" s="249"/>
      <c r="C535" s="250"/>
      <c r="D535" s="131"/>
      <c r="E535" s="131"/>
      <c r="F535" s="249"/>
      <c r="G535" s="249"/>
      <c r="H535" s="131"/>
      <c r="I535" s="249"/>
      <c r="J535" s="131"/>
      <c r="K535" s="251"/>
      <c r="L535" s="249"/>
    </row>
    <row r="536" ht="14.25" customHeight="1">
      <c r="A536" s="249"/>
      <c r="B536" s="249"/>
      <c r="C536" s="250"/>
      <c r="D536" s="131"/>
      <c r="E536" s="131"/>
      <c r="F536" s="249"/>
      <c r="G536" s="249"/>
      <c r="H536" s="131"/>
      <c r="I536" s="249"/>
      <c r="J536" s="131"/>
      <c r="K536" s="251"/>
      <c r="L536" s="249"/>
    </row>
    <row r="537" ht="14.25" customHeight="1">
      <c r="A537" s="249"/>
      <c r="B537" s="249"/>
      <c r="C537" s="250"/>
      <c r="D537" s="131"/>
      <c r="E537" s="131"/>
      <c r="F537" s="249"/>
      <c r="G537" s="249"/>
      <c r="H537" s="131"/>
      <c r="I537" s="249"/>
      <c r="J537" s="131"/>
      <c r="K537" s="251"/>
      <c r="L537" s="249"/>
    </row>
    <row r="538" ht="14.25" customHeight="1">
      <c r="A538" s="249"/>
      <c r="B538" s="249"/>
      <c r="C538" s="250"/>
      <c r="D538" s="131"/>
      <c r="E538" s="131"/>
      <c r="F538" s="249"/>
      <c r="G538" s="249"/>
      <c r="H538" s="131"/>
      <c r="I538" s="249"/>
      <c r="J538" s="131"/>
      <c r="K538" s="251"/>
      <c r="L538" s="249"/>
    </row>
    <row r="539" ht="14.25" customHeight="1">
      <c r="A539" s="249"/>
      <c r="B539" s="249"/>
      <c r="C539" s="250"/>
      <c r="D539" s="131"/>
      <c r="E539" s="131"/>
      <c r="F539" s="249"/>
      <c r="G539" s="249"/>
      <c r="H539" s="131"/>
      <c r="I539" s="249"/>
      <c r="J539" s="131"/>
      <c r="K539" s="251"/>
      <c r="L539" s="249"/>
    </row>
    <row r="540" ht="14.25" customHeight="1">
      <c r="A540" s="249"/>
      <c r="B540" s="249"/>
      <c r="C540" s="250"/>
      <c r="D540" s="131"/>
      <c r="E540" s="131"/>
      <c r="F540" s="249"/>
      <c r="G540" s="249"/>
      <c r="H540" s="131"/>
      <c r="I540" s="249"/>
      <c r="J540" s="131"/>
      <c r="K540" s="251"/>
      <c r="L540" s="249"/>
    </row>
    <row r="541" ht="14.25" customHeight="1">
      <c r="A541" s="249"/>
      <c r="B541" s="249"/>
      <c r="C541" s="250"/>
      <c r="D541" s="131"/>
      <c r="E541" s="131"/>
      <c r="F541" s="249"/>
      <c r="G541" s="249"/>
      <c r="H541" s="131"/>
      <c r="I541" s="249"/>
      <c r="J541" s="131"/>
      <c r="K541" s="251"/>
      <c r="L541" s="249"/>
    </row>
    <row r="542" ht="14.25" customHeight="1">
      <c r="A542" s="249"/>
      <c r="B542" s="249"/>
      <c r="C542" s="250"/>
      <c r="D542" s="131"/>
      <c r="E542" s="131"/>
      <c r="F542" s="249"/>
      <c r="G542" s="249"/>
      <c r="H542" s="131"/>
      <c r="I542" s="249"/>
      <c r="J542" s="131"/>
      <c r="K542" s="251"/>
      <c r="L542" s="249"/>
    </row>
    <row r="543" ht="14.25" customHeight="1">
      <c r="A543" s="249"/>
      <c r="B543" s="249"/>
      <c r="C543" s="250"/>
      <c r="D543" s="131"/>
      <c r="E543" s="131"/>
      <c r="F543" s="249"/>
      <c r="G543" s="249"/>
      <c r="H543" s="131"/>
      <c r="I543" s="249"/>
      <c r="J543" s="131"/>
      <c r="K543" s="251"/>
      <c r="L543" s="249"/>
    </row>
    <row r="544" ht="14.25" customHeight="1">
      <c r="A544" s="249"/>
      <c r="B544" s="249"/>
      <c r="C544" s="250"/>
      <c r="D544" s="131"/>
      <c r="E544" s="131"/>
      <c r="F544" s="249"/>
      <c r="G544" s="249"/>
      <c r="H544" s="131"/>
      <c r="I544" s="249"/>
      <c r="J544" s="131"/>
      <c r="K544" s="251"/>
      <c r="L544" s="249"/>
    </row>
    <row r="545" ht="14.25" customHeight="1">
      <c r="A545" s="249"/>
      <c r="B545" s="249"/>
      <c r="C545" s="250"/>
      <c r="D545" s="131"/>
      <c r="E545" s="131"/>
      <c r="F545" s="249"/>
      <c r="G545" s="249"/>
      <c r="H545" s="131"/>
      <c r="I545" s="249"/>
      <c r="J545" s="131"/>
      <c r="K545" s="251"/>
      <c r="L545" s="249"/>
    </row>
    <row r="546" ht="14.25" customHeight="1">
      <c r="A546" s="249"/>
      <c r="B546" s="249"/>
      <c r="C546" s="250"/>
      <c r="D546" s="131"/>
      <c r="E546" s="131"/>
      <c r="F546" s="249"/>
      <c r="G546" s="249"/>
      <c r="H546" s="131"/>
      <c r="I546" s="249"/>
      <c r="J546" s="131"/>
      <c r="K546" s="251"/>
      <c r="L546" s="249"/>
    </row>
    <row r="547" ht="14.25" customHeight="1">
      <c r="A547" s="249"/>
      <c r="B547" s="249"/>
      <c r="C547" s="250"/>
      <c r="D547" s="131"/>
      <c r="E547" s="131"/>
      <c r="F547" s="249"/>
      <c r="G547" s="249"/>
      <c r="H547" s="131"/>
      <c r="I547" s="249"/>
      <c r="J547" s="131"/>
      <c r="K547" s="251"/>
      <c r="L547" s="249"/>
    </row>
    <row r="548" ht="14.25" customHeight="1">
      <c r="A548" s="249"/>
      <c r="B548" s="249"/>
      <c r="C548" s="250"/>
      <c r="D548" s="131"/>
      <c r="E548" s="131"/>
      <c r="F548" s="249"/>
      <c r="G548" s="249"/>
      <c r="H548" s="131"/>
      <c r="I548" s="249"/>
      <c r="J548" s="131"/>
      <c r="K548" s="251"/>
      <c r="L548" s="249"/>
    </row>
    <row r="549" ht="14.25" customHeight="1">
      <c r="A549" s="249"/>
      <c r="B549" s="249"/>
      <c r="C549" s="250"/>
      <c r="D549" s="131"/>
      <c r="E549" s="131"/>
      <c r="F549" s="249"/>
      <c r="G549" s="249"/>
      <c r="H549" s="131"/>
      <c r="I549" s="249"/>
      <c r="J549" s="131"/>
      <c r="K549" s="251"/>
      <c r="L549" s="249"/>
    </row>
    <row r="550" ht="14.25" customHeight="1">
      <c r="A550" s="249"/>
      <c r="B550" s="249"/>
      <c r="C550" s="250"/>
      <c r="D550" s="131"/>
      <c r="E550" s="131"/>
      <c r="F550" s="249"/>
      <c r="G550" s="249"/>
      <c r="H550" s="131"/>
      <c r="I550" s="249"/>
      <c r="J550" s="131"/>
      <c r="K550" s="251"/>
      <c r="L550" s="249"/>
    </row>
    <row r="551" ht="14.25" customHeight="1">
      <c r="A551" s="249"/>
      <c r="B551" s="249"/>
      <c r="C551" s="250"/>
      <c r="D551" s="131"/>
      <c r="E551" s="131"/>
      <c r="F551" s="249"/>
      <c r="G551" s="249"/>
      <c r="H551" s="131"/>
      <c r="I551" s="249"/>
      <c r="J551" s="131"/>
      <c r="K551" s="251"/>
      <c r="L551" s="249"/>
    </row>
    <row r="552" ht="14.25" customHeight="1">
      <c r="A552" s="249"/>
      <c r="B552" s="249"/>
      <c r="C552" s="250"/>
      <c r="D552" s="131"/>
      <c r="E552" s="131"/>
      <c r="F552" s="249"/>
      <c r="G552" s="249"/>
      <c r="H552" s="131"/>
      <c r="I552" s="249"/>
      <c r="J552" s="131"/>
      <c r="K552" s="251"/>
      <c r="L552" s="249"/>
    </row>
    <row r="553" ht="14.25" customHeight="1">
      <c r="A553" s="249"/>
      <c r="B553" s="249"/>
      <c r="C553" s="250"/>
      <c r="D553" s="131"/>
      <c r="E553" s="131"/>
      <c r="F553" s="249"/>
      <c r="G553" s="249"/>
      <c r="H553" s="131"/>
      <c r="I553" s="249"/>
      <c r="J553" s="131"/>
      <c r="K553" s="251"/>
      <c r="L553" s="249"/>
    </row>
    <row r="554" ht="14.25" customHeight="1">
      <c r="A554" s="249"/>
      <c r="B554" s="249"/>
      <c r="C554" s="250"/>
      <c r="D554" s="131"/>
      <c r="E554" s="131"/>
      <c r="F554" s="249"/>
      <c r="G554" s="249"/>
      <c r="H554" s="131"/>
      <c r="I554" s="249"/>
      <c r="J554" s="131"/>
      <c r="K554" s="251"/>
      <c r="L554" s="249"/>
    </row>
    <row r="555" ht="14.25" customHeight="1">
      <c r="A555" s="249"/>
      <c r="B555" s="249"/>
      <c r="C555" s="250"/>
      <c r="D555" s="131"/>
      <c r="E555" s="131"/>
      <c r="F555" s="249"/>
      <c r="G555" s="249"/>
      <c r="H555" s="131"/>
      <c r="I555" s="249"/>
      <c r="J555" s="131"/>
      <c r="K555" s="251"/>
      <c r="L555" s="249"/>
    </row>
    <row r="556" ht="14.25" customHeight="1">
      <c r="A556" s="249"/>
      <c r="B556" s="249"/>
      <c r="C556" s="250"/>
      <c r="D556" s="131"/>
      <c r="E556" s="131"/>
      <c r="F556" s="249"/>
      <c r="G556" s="249"/>
      <c r="H556" s="131"/>
      <c r="I556" s="249"/>
      <c r="J556" s="131"/>
      <c r="K556" s="251"/>
      <c r="L556" s="249"/>
    </row>
    <row r="557" ht="14.25" customHeight="1">
      <c r="A557" s="249"/>
      <c r="B557" s="249"/>
      <c r="C557" s="250"/>
      <c r="D557" s="131"/>
      <c r="E557" s="131"/>
      <c r="F557" s="249"/>
      <c r="G557" s="249"/>
      <c r="H557" s="131"/>
      <c r="I557" s="249"/>
      <c r="J557" s="131"/>
      <c r="K557" s="251"/>
      <c r="L557" s="249"/>
    </row>
    <row r="558" ht="14.25" customHeight="1">
      <c r="A558" s="249"/>
      <c r="B558" s="249"/>
      <c r="C558" s="250"/>
      <c r="D558" s="131"/>
      <c r="E558" s="131"/>
      <c r="F558" s="249"/>
      <c r="G558" s="249"/>
      <c r="H558" s="131"/>
      <c r="I558" s="249"/>
      <c r="J558" s="131"/>
      <c r="K558" s="251"/>
      <c r="L558" s="249"/>
    </row>
    <row r="559" ht="14.25" customHeight="1">
      <c r="A559" s="249"/>
      <c r="B559" s="249"/>
      <c r="C559" s="250"/>
      <c r="D559" s="131"/>
      <c r="E559" s="131"/>
      <c r="F559" s="249"/>
      <c r="G559" s="249"/>
      <c r="H559" s="131"/>
      <c r="I559" s="249"/>
      <c r="J559" s="131"/>
      <c r="K559" s="251"/>
      <c r="L559" s="249"/>
    </row>
    <row r="560" ht="14.25" customHeight="1">
      <c r="A560" s="249"/>
      <c r="B560" s="249"/>
      <c r="C560" s="250"/>
      <c r="D560" s="131"/>
      <c r="E560" s="131"/>
      <c r="F560" s="249"/>
      <c r="G560" s="249"/>
      <c r="H560" s="131"/>
      <c r="I560" s="249"/>
      <c r="J560" s="131"/>
      <c r="K560" s="251"/>
      <c r="L560" s="249"/>
    </row>
    <row r="561" ht="14.25" customHeight="1">
      <c r="A561" s="249"/>
      <c r="B561" s="249"/>
      <c r="C561" s="250"/>
      <c r="D561" s="131"/>
      <c r="E561" s="131"/>
      <c r="F561" s="249"/>
      <c r="G561" s="249"/>
      <c r="H561" s="131"/>
      <c r="I561" s="249"/>
      <c r="J561" s="131"/>
      <c r="K561" s="251"/>
      <c r="L561" s="249"/>
    </row>
    <row r="562" ht="14.25" customHeight="1">
      <c r="A562" s="249"/>
      <c r="B562" s="249"/>
      <c r="C562" s="250"/>
      <c r="D562" s="131"/>
      <c r="E562" s="131"/>
      <c r="F562" s="249"/>
      <c r="G562" s="249"/>
      <c r="H562" s="131"/>
      <c r="I562" s="249"/>
      <c r="J562" s="131"/>
      <c r="K562" s="251"/>
      <c r="L562" s="249"/>
    </row>
    <row r="563" ht="14.25" customHeight="1">
      <c r="A563" s="249"/>
      <c r="B563" s="249"/>
      <c r="C563" s="250"/>
      <c r="D563" s="131"/>
      <c r="E563" s="131"/>
      <c r="F563" s="249"/>
      <c r="G563" s="249"/>
      <c r="H563" s="131"/>
      <c r="I563" s="249"/>
      <c r="J563" s="131"/>
      <c r="K563" s="251"/>
      <c r="L563" s="249"/>
    </row>
    <row r="564" ht="14.25" customHeight="1">
      <c r="A564" s="249"/>
      <c r="B564" s="249"/>
      <c r="C564" s="250"/>
      <c r="D564" s="131"/>
      <c r="E564" s="131"/>
      <c r="F564" s="249"/>
      <c r="G564" s="249"/>
      <c r="H564" s="131"/>
      <c r="I564" s="249"/>
      <c r="J564" s="131"/>
      <c r="K564" s="251"/>
      <c r="L564" s="249"/>
    </row>
    <row r="565" ht="14.25" customHeight="1">
      <c r="A565" s="249"/>
      <c r="B565" s="249"/>
      <c r="C565" s="250"/>
      <c r="D565" s="131"/>
      <c r="E565" s="131"/>
      <c r="F565" s="249"/>
      <c r="G565" s="249"/>
      <c r="H565" s="131"/>
      <c r="I565" s="249"/>
      <c r="J565" s="131"/>
      <c r="K565" s="251"/>
      <c r="L565" s="249"/>
    </row>
    <row r="566" ht="14.25" customHeight="1">
      <c r="A566" s="249"/>
      <c r="B566" s="249"/>
      <c r="C566" s="250"/>
      <c r="D566" s="131"/>
      <c r="E566" s="131"/>
      <c r="F566" s="249"/>
      <c r="G566" s="249"/>
      <c r="H566" s="131"/>
      <c r="I566" s="249"/>
      <c r="J566" s="131"/>
      <c r="K566" s="251"/>
      <c r="L566" s="249"/>
    </row>
    <row r="567" ht="14.25" customHeight="1">
      <c r="A567" s="249"/>
      <c r="B567" s="249"/>
      <c r="C567" s="250"/>
      <c r="D567" s="131"/>
      <c r="E567" s="131"/>
      <c r="F567" s="249"/>
      <c r="G567" s="249"/>
      <c r="H567" s="131"/>
      <c r="I567" s="249"/>
      <c r="J567" s="131"/>
      <c r="K567" s="251"/>
      <c r="L567" s="249"/>
    </row>
    <row r="568" ht="14.25" customHeight="1">
      <c r="A568" s="249"/>
      <c r="B568" s="249"/>
      <c r="C568" s="250"/>
      <c r="D568" s="131"/>
      <c r="E568" s="131"/>
      <c r="F568" s="249"/>
      <c r="G568" s="249"/>
      <c r="H568" s="131"/>
      <c r="I568" s="249"/>
      <c r="J568" s="131"/>
      <c r="K568" s="251"/>
      <c r="L568" s="249"/>
    </row>
    <row r="569" ht="14.25" customHeight="1">
      <c r="A569" s="249"/>
      <c r="B569" s="249"/>
      <c r="C569" s="250"/>
      <c r="D569" s="131"/>
      <c r="E569" s="131"/>
      <c r="F569" s="249"/>
      <c r="G569" s="249"/>
      <c r="H569" s="131"/>
      <c r="I569" s="249"/>
      <c r="J569" s="131"/>
      <c r="K569" s="251"/>
      <c r="L569" s="249"/>
    </row>
    <row r="570" ht="14.25" customHeight="1">
      <c r="A570" s="249"/>
      <c r="B570" s="249"/>
      <c r="C570" s="250"/>
      <c r="D570" s="131"/>
      <c r="E570" s="131"/>
      <c r="F570" s="249"/>
      <c r="G570" s="249"/>
      <c r="H570" s="131"/>
      <c r="I570" s="249"/>
      <c r="J570" s="131"/>
      <c r="K570" s="251"/>
      <c r="L570" s="249"/>
    </row>
    <row r="571" ht="14.25" customHeight="1">
      <c r="A571" s="249"/>
      <c r="B571" s="249"/>
      <c r="C571" s="250"/>
      <c r="D571" s="131"/>
      <c r="E571" s="131"/>
      <c r="F571" s="249"/>
      <c r="G571" s="249"/>
      <c r="H571" s="131"/>
      <c r="I571" s="249"/>
      <c r="J571" s="131"/>
      <c r="K571" s="251"/>
      <c r="L571" s="249"/>
    </row>
    <row r="572" ht="14.25" customHeight="1">
      <c r="A572" s="249"/>
      <c r="B572" s="249"/>
      <c r="C572" s="250"/>
      <c r="D572" s="131"/>
      <c r="E572" s="131"/>
      <c r="F572" s="249"/>
      <c r="G572" s="249"/>
      <c r="H572" s="131"/>
      <c r="I572" s="249"/>
      <c r="J572" s="131"/>
      <c r="K572" s="251"/>
      <c r="L572" s="249"/>
    </row>
    <row r="573" ht="14.25" customHeight="1">
      <c r="A573" s="249"/>
      <c r="B573" s="249"/>
      <c r="C573" s="250"/>
      <c r="D573" s="131"/>
      <c r="E573" s="131"/>
      <c r="F573" s="249"/>
      <c r="G573" s="249"/>
      <c r="H573" s="131"/>
      <c r="I573" s="249"/>
      <c r="J573" s="131"/>
      <c r="K573" s="251"/>
      <c r="L573" s="249"/>
    </row>
    <row r="574" ht="14.25" customHeight="1">
      <c r="A574" s="249"/>
      <c r="B574" s="249"/>
      <c r="C574" s="250"/>
      <c r="D574" s="131"/>
      <c r="E574" s="131"/>
      <c r="F574" s="249"/>
      <c r="G574" s="249"/>
      <c r="H574" s="131"/>
      <c r="I574" s="249"/>
      <c r="J574" s="131"/>
      <c r="K574" s="251"/>
      <c r="L574" s="249"/>
    </row>
    <row r="575" ht="14.25" customHeight="1">
      <c r="A575" s="249"/>
      <c r="B575" s="249"/>
      <c r="C575" s="250"/>
      <c r="D575" s="131"/>
      <c r="E575" s="131"/>
      <c r="F575" s="249"/>
      <c r="G575" s="249"/>
      <c r="H575" s="131"/>
      <c r="I575" s="249"/>
      <c r="J575" s="131"/>
      <c r="K575" s="251"/>
      <c r="L575" s="249"/>
    </row>
    <row r="576" ht="14.25" customHeight="1">
      <c r="A576" s="249"/>
      <c r="B576" s="249"/>
      <c r="C576" s="250"/>
      <c r="D576" s="131"/>
      <c r="E576" s="131"/>
      <c r="F576" s="249"/>
      <c r="G576" s="249"/>
      <c r="H576" s="131"/>
      <c r="I576" s="249"/>
      <c r="J576" s="131"/>
      <c r="K576" s="251"/>
      <c r="L576" s="249"/>
    </row>
    <row r="577" ht="14.25" customHeight="1">
      <c r="A577" s="249"/>
      <c r="B577" s="249"/>
      <c r="C577" s="250"/>
      <c r="D577" s="131"/>
      <c r="E577" s="131"/>
      <c r="F577" s="249"/>
      <c r="G577" s="249"/>
      <c r="H577" s="131"/>
      <c r="I577" s="249"/>
      <c r="J577" s="131"/>
      <c r="K577" s="251"/>
      <c r="L577" s="249"/>
    </row>
    <row r="578" ht="14.25" customHeight="1">
      <c r="A578" s="249"/>
      <c r="B578" s="249"/>
      <c r="C578" s="250"/>
      <c r="D578" s="131"/>
      <c r="E578" s="131"/>
      <c r="F578" s="249"/>
      <c r="G578" s="249"/>
      <c r="H578" s="131"/>
      <c r="I578" s="249"/>
      <c r="J578" s="131"/>
      <c r="K578" s="251"/>
      <c r="L578" s="249"/>
    </row>
    <row r="579" ht="14.25" customHeight="1">
      <c r="A579" s="249"/>
      <c r="B579" s="249"/>
      <c r="C579" s="250"/>
      <c r="D579" s="131"/>
      <c r="E579" s="131"/>
      <c r="F579" s="249"/>
      <c r="G579" s="249"/>
      <c r="H579" s="131"/>
      <c r="I579" s="249"/>
      <c r="J579" s="131"/>
      <c r="K579" s="251"/>
      <c r="L579" s="249"/>
    </row>
    <row r="580" ht="14.25" customHeight="1">
      <c r="A580" s="249"/>
      <c r="B580" s="249"/>
      <c r="C580" s="250"/>
      <c r="D580" s="131"/>
      <c r="E580" s="131"/>
      <c r="F580" s="249"/>
      <c r="G580" s="249"/>
      <c r="H580" s="131"/>
      <c r="I580" s="249"/>
      <c r="J580" s="131"/>
      <c r="K580" s="251"/>
      <c r="L580" s="249"/>
    </row>
    <row r="581" ht="14.25" customHeight="1">
      <c r="A581" s="249"/>
      <c r="B581" s="249"/>
      <c r="C581" s="250"/>
      <c r="D581" s="131"/>
      <c r="E581" s="131"/>
      <c r="F581" s="249"/>
      <c r="G581" s="249"/>
      <c r="H581" s="131"/>
      <c r="I581" s="249"/>
      <c r="J581" s="131"/>
      <c r="K581" s="251"/>
      <c r="L581" s="249"/>
    </row>
    <row r="582" ht="14.25" customHeight="1">
      <c r="A582" s="249"/>
      <c r="B582" s="249"/>
      <c r="C582" s="250"/>
      <c r="D582" s="131"/>
      <c r="E582" s="131"/>
      <c r="F582" s="249"/>
      <c r="G582" s="249"/>
      <c r="H582" s="131"/>
      <c r="I582" s="249"/>
      <c r="J582" s="131"/>
      <c r="K582" s="251"/>
      <c r="L582" s="249"/>
    </row>
    <row r="583" ht="14.25" customHeight="1">
      <c r="A583" s="249"/>
      <c r="B583" s="249"/>
      <c r="C583" s="250"/>
      <c r="D583" s="131"/>
      <c r="E583" s="131"/>
      <c r="F583" s="249"/>
      <c r="G583" s="249"/>
      <c r="H583" s="131"/>
      <c r="I583" s="249"/>
      <c r="J583" s="131"/>
      <c r="K583" s="251"/>
      <c r="L583" s="249"/>
    </row>
    <row r="584" ht="14.25" customHeight="1">
      <c r="A584" s="249"/>
      <c r="B584" s="249"/>
      <c r="C584" s="250"/>
      <c r="D584" s="131"/>
      <c r="E584" s="131"/>
      <c r="F584" s="249"/>
      <c r="G584" s="249"/>
      <c r="H584" s="131"/>
      <c r="I584" s="249"/>
      <c r="J584" s="131"/>
      <c r="K584" s="251"/>
      <c r="L584" s="249"/>
    </row>
    <row r="585" ht="14.25" customHeight="1">
      <c r="A585" s="249"/>
      <c r="B585" s="249"/>
      <c r="C585" s="250"/>
      <c r="D585" s="131"/>
      <c r="E585" s="131"/>
      <c r="F585" s="249"/>
      <c r="G585" s="249"/>
      <c r="H585" s="131"/>
      <c r="I585" s="249"/>
      <c r="J585" s="131"/>
      <c r="K585" s="251"/>
      <c r="L585" s="249"/>
    </row>
    <row r="586" ht="14.25" customHeight="1">
      <c r="A586" s="249"/>
      <c r="B586" s="249"/>
      <c r="C586" s="250"/>
      <c r="D586" s="131"/>
      <c r="E586" s="131"/>
      <c r="F586" s="249"/>
      <c r="G586" s="249"/>
      <c r="H586" s="131"/>
      <c r="I586" s="249"/>
      <c r="J586" s="131"/>
      <c r="K586" s="251"/>
      <c r="L586" s="249"/>
    </row>
    <row r="587" ht="14.25" customHeight="1">
      <c r="A587" s="249"/>
      <c r="B587" s="249"/>
      <c r="C587" s="250"/>
      <c r="D587" s="131"/>
      <c r="E587" s="131"/>
      <c r="F587" s="249"/>
      <c r="G587" s="249"/>
      <c r="H587" s="131"/>
      <c r="I587" s="249"/>
      <c r="J587" s="131"/>
      <c r="K587" s="251"/>
      <c r="L587" s="249"/>
    </row>
    <row r="588" ht="14.25" customHeight="1">
      <c r="A588" s="249"/>
      <c r="B588" s="249"/>
      <c r="C588" s="250"/>
      <c r="D588" s="131"/>
      <c r="E588" s="131"/>
      <c r="F588" s="249"/>
      <c r="G588" s="249"/>
      <c r="H588" s="131"/>
      <c r="I588" s="249"/>
      <c r="J588" s="131"/>
      <c r="K588" s="251"/>
      <c r="L588" s="249"/>
    </row>
    <row r="589" ht="14.25" customHeight="1">
      <c r="A589" s="249"/>
      <c r="B589" s="249"/>
      <c r="C589" s="250"/>
      <c r="D589" s="131"/>
      <c r="E589" s="131"/>
      <c r="F589" s="249"/>
      <c r="G589" s="249"/>
      <c r="H589" s="131"/>
      <c r="I589" s="249"/>
      <c r="J589" s="131"/>
      <c r="K589" s="251"/>
      <c r="L589" s="249"/>
    </row>
    <row r="590" ht="14.25" customHeight="1">
      <c r="A590" s="249"/>
      <c r="B590" s="249"/>
      <c r="C590" s="250"/>
      <c r="D590" s="131"/>
      <c r="E590" s="131"/>
      <c r="F590" s="249"/>
      <c r="G590" s="249"/>
      <c r="H590" s="131"/>
      <c r="I590" s="249"/>
      <c r="J590" s="131"/>
      <c r="K590" s="251"/>
      <c r="L590" s="249"/>
    </row>
    <row r="591" ht="14.25" customHeight="1">
      <c r="A591" s="249"/>
      <c r="B591" s="249"/>
      <c r="C591" s="250"/>
      <c r="D591" s="131"/>
      <c r="E591" s="131"/>
      <c r="F591" s="249"/>
      <c r="G591" s="249"/>
      <c r="H591" s="131"/>
      <c r="I591" s="249"/>
      <c r="J591" s="131"/>
      <c r="K591" s="251"/>
      <c r="L591" s="249"/>
    </row>
    <row r="592" ht="14.25" customHeight="1">
      <c r="A592" s="249"/>
      <c r="B592" s="249"/>
      <c r="C592" s="250"/>
      <c r="D592" s="131"/>
      <c r="E592" s="131"/>
      <c r="F592" s="249"/>
      <c r="G592" s="249"/>
      <c r="H592" s="131"/>
      <c r="I592" s="249"/>
      <c r="J592" s="131"/>
      <c r="K592" s="251"/>
      <c r="L592" s="249"/>
    </row>
    <row r="593" ht="14.25" customHeight="1">
      <c r="A593" s="249"/>
      <c r="B593" s="249"/>
      <c r="C593" s="250"/>
      <c r="D593" s="131"/>
      <c r="E593" s="131"/>
      <c r="F593" s="249"/>
      <c r="G593" s="249"/>
      <c r="H593" s="131"/>
      <c r="I593" s="249"/>
      <c r="J593" s="131"/>
      <c r="K593" s="251"/>
      <c r="L593" s="249"/>
    </row>
    <row r="594" ht="14.25" customHeight="1">
      <c r="A594" s="249"/>
      <c r="B594" s="249"/>
      <c r="C594" s="250"/>
      <c r="D594" s="131"/>
      <c r="E594" s="131"/>
      <c r="F594" s="249"/>
      <c r="G594" s="249"/>
      <c r="H594" s="131"/>
      <c r="I594" s="249"/>
      <c r="J594" s="131"/>
      <c r="K594" s="251"/>
      <c r="L594" s="249"/>
    </row>
    <row r="595" ht="14.25" customHeight="1">
      <c r="A595" s="249"/>
      <c r="B595" s="249"/>
      <c r="C595" s="250"/>
      <c r="D595" s="131"/>
      <c r="E595" s="131"/>
      <c r="F595" s="249"/>
      <c r="G595" s="249"/>
      <c r="H595" s="131"/>
      <c r="I595" s="249"/>
      <c r="J595" s="131"/>
      <c r="K595" s="251"/>
      <c r="L595" s="249"/>
    </row>
    <row r="596" ht="14.25" customHeight="1">
      <c r="A596" s="249"/>
      <c r="B596" s="249"/>
      <c r="C596" s="250"/>
      <c r="D596" s="131"/>
      <c r="E596" s="131"/>
      <c r="F596" s="249"/>
      <c r="G596" s="249"/>
      <c r="H596" s="131"/>
      <c r="I596" s="249"/>
      <c r="J596" s="131"/>
      <c r="K596" s="251"/>
      <c r="L596" s="249"/>
    </row>
    <row r="597" ht="14.25" customHeight="1">
      <c r="A597" s="249"/>
      <c r="B597" s="249"/>
      <c r="C597" s="250"/>
      <c r="D597" s="131"/>
      <c r="E597" s="131"/>
      <c r="F597" s="249"/>
      <c r="G597" s="249"/>
      <c r="H597" s="131"/>
      <c r="I597" s="249"/>
      <c r="J597" s="131"/>
      <c r="K597" s="251"/>
      <c r="L597" s="249"/>
    </row>
    <row r="598" ht="14.25" customHeight="1">
      <c r="A598" s="249"/>
      <c r="B598" s="249"/>
      <c r="C598" s="250"/>
      <c r="D598" s="131"/>
      <c r="E598" s="131"/>
      <c r="F598" s="249"/>
      <c r="G598" s="249"/>
      <c r="H598" s="131"/>
      <c r="I598" s="249"/>
      <c r="J598" s="131"/>
      <c r="K598" s="251"/>
      <c r="L598" s="249"/>
    </row>
    <row r="599" ht="14.25" customHeight="1">
      <c r="A599" s="249"/>
      <c r="B599" s="249"/>
      <c r="C599" s="250"/>
      <c r="D599" s="131"/>
      <c r="E599" s="131"/>
      <c r="F599" s="249"/>
      <c r="G599" s="249"/>
      <c r="H599" s="131"/>
      <c r="I599" s="249"/>
      <c r="J599" s="131"/>
      <c r="K599" s="251"/>
      <c r="L599" s="249"/>
    </row>
    <row r="600" ht="14.25" customHeight="1">
      <c r="A600" s="249"/>
      <c r="B600" s="249"/>
      <c r="C600" s="250"/>
      <c r="D600" s="131"/>
      <c r="E600" s="131"/>
      <c r="F600" s="249"/>
      <c r="G600" s="249"/>
      <c r="H600" s="131"/>
      <c r="I600" s="249"/>
      <c r="J600" s="131"/>
      <c r="K600" s="251"/>
      <c r="L600" s="249"/>
    </row>
    <row r="601" ht="14.25" customHeight="1">
      <c r="A601" s="249"/>
      <c r="B601" s="249"/>
      <c r="C601" s="250"/>
      <c r="D601" s="131"/>
      <c r="E601" s="131"/>
      <c r="F601" s="249"/>
      <c r="G601" s="249"/>
      <c r="H601" s="131"/>
      <c r="I601" s="249"/>
      <c r="J601" s="131"/>
      <c r="K601" s="251"/>
      <c r="L601" s="249"/>
    </row>
    <row r="602" ht="14.25" customHeight="1">
      <c r="A602" s="249"/>
      <c r="B602" s="249"/>
      <c r="C602" s="250"/>
      <c r="D602" s="131"/>
      <c r="E602" s="131"/>
      <c r="F602" s="249"/>
      <c r="G602" s="249"/>
      <c r="H602" s="131"/>
      <c r="I602" s="249"/>
      <c r="J602" s="131"/>
      <c r="K602" s="251"/>
      <c r="L602" s="249"/>
    </row>
    <row r="603" ht="14.25" customHeight="1">
      <c r="A603" s="249"/>
      <c r="B603" s="249"/>
      <c r="C603" s="250"/>
      <c r="D603" s="131"/>
      <c r="E603" s="131"/>
      <c r="F603" s="249"/>
      <c r="G603" s="249"/>
      <c r="H603" s="131"/>
      <c r="I603" s="249"/>
      <c r="J603" s="131"/>
      <c r="K603" s="251"/>
      <c r="L603" s="249"/>
    </row>
    <row r="604" ht="14.25" customHeight="1">
      <c r="A604" s="249"/>
      <c r="B604" s="249"/>
      <c r="C604" s="250"/>
      <c r="D604" s="131"/>
      <c r="E604" s="131"/>
      <c r="F604" s="249"/>
      <c r="G604" s="249"/>
      <c r="H604" s="131"/>
      <c r="I604" s="249"/>
      <c r="J604" s="131"/>
      <c r="K604" s="251"/>
      <c r="L604" s="249"/>
    </row>
    <row r="605" ht="14.25" customHeight="1">
      <c r="A605" s="249"/>
      <c r="B605" s="249"/>
      <c r="C605" s="250"/>
      <c r="D605" s="131"/>
      <c r="E605" s="131"/>
      <c r="F605" s="249"/>
      <c r="G605" s="249"/>
      <c r="H605" s="131"/>
      <c r="I605" s="249"/>
      <c r="J605" s="131"/>
      <c r="K605" s="251"/>
      <c r="L605" s="249"/>
    </row>
    <row r="606" ht="14.25" customHeight="1">
      <c r="A606" s="249"/>
      <c r="B606" s="249"/>
      <c r="C606" s="250"/>
      <c r="D606" s="131"/>
      <c r="E606" s="131"/>
      <c r="F606" s="249"/>
      <c r="G606" s="249"/>
      <c r="H606" s="131"/>
      <c r="I606" s="249"/>
      <c r="J606" s="131"/>
      <c r="K606" s="251"/>
      <c r="L606" s="249"/>
    </row>
    <row r="607" ht="14.25" customHeight="1">
      <c r="A607" s="249"/>
      <c r="B607" s="249"/>
      <c r="C607" s="250"/>
      <c r="D607" s="131"/>
      <c r="E607" s="131"/>
      <c r="F607" s="249"/>
      <c r="G607" s="249"/>
      <c r="H607" s="131"/>
      <c r="I607" s="249"/>
      <c r="J607" s="131"/>
      <c r="K607" s="251"/>
      <c r="L607" s="249"/>
    </row>
    <row r="608" ht="14.25" customHeight="1">
      <c r="A608" s="249"/>
      <c r="B608" s="249"/>
      <c r="C608" s="250"/>
      <c r="D608" s="131"/>
      <c r="E608" s="131"/>
      <c r="F608" s="249"/>
      <c r="G608" s="249"/>
      <c r="H608" s="131"/>
      <c r="I608" s="249"/>
      <c r="J608" s="131"/>
      <c r="K608" s="251"/>
      <c r="L608" s="249"/>
    </row>
    <row r="609" ht="14.25" customHeight="1">
      <c r="A609" s="249"/>
      <c r="B609" s="249"/>
      <c r="C609" s="250"/>
      <c r="D609" s="131"/>
      <c r="E609" s="131"/>
      <c r="F609" s="249"/>
      <c r="G609" s="249"/>
      <c r="H609" s="131"/>
      <c r="I609" s="249"/>
      <c r="J609" s="131"/>
      <c r="K609" s="251"/>
      <c r="L609" s="249"/>
    </row>
    <row r="610" ht="14.25" customHeight="1">
      <c r="A610" s="249"/>
      <c r="B610" s="249"/>
      <c r="C610" s="250"/>
      <c r="D610" s="131"/>
      <c r="E610" s="131"/>
      <c r="F610" s="249"/>
      <c r="G610" s="249"/>
      <c r="H610" s="131"/>
      <c r="I610" s="249"/>
      <c r="J610" s="131"/>
      <c r="K610" s="251"/>
      <c r="L610" s="249"/>
    </row>
    <row r="611" ht="14.25" customHeight="1">
      <c r="A611" s="249"/>
      <c r="B611" s="249"/>
      <c r="C611" s="250"/>
      <c r="D611" s="131"/>
      <c r="E611" s="131"/>
      <c r="F611" s="249"/>
      <c r="G611" s="249"/>
      <c r="H611" s="131"/>
      <c r="I611" s="249"/>
      <c r="J611" s="131"/>
      <c r="K611" s="251"/>
      <c r="L611" s="249"/>
    </row>
    <row r="612" ht="14.25" customHeight="1">
      <c r="A612" s="249"/>
      <c r="B612" s="249"/>
      <c r="C612" s="250"/>
      <c r="D612" s="131"/>
      <c r="E612" s="131"/>
      <c r="F612" s="249"/>
      <c r="G612" s="249"/>
      <c r="H612" s="131"/>
      <c r="I612" s="249"/>
      <c r="J612" s="131"/>
      <c r="K612" s="251"/>
      <c r="L612" s="249"/>
    </row>
    <row r="613" ht="14.25" customHeight="1">
      <c r="A613" s="249"/>
      <c r="B613" s="249"/>
      <c r="C613" s="250"/>
      <c r="D613" s="131"/>
      <c r="E613" s="131"/>
      <c r="F613" s="249"/>
      <c r="G613" s="249"/>
      <c r="H613" s="131"/>
      <c r="I613" s="249"/>
      <c r="J613" s="131"/>
      <c r="K613" s="251"/>
      <c r="L613" s="249"/>
    </row>
    <row r="614" ht="14.25" customHeight="1">
      <c r="A614" s="249"/>
      <c r="B614" s="249"/>
      <c r="C614" s="250"/>
      <c r="D614" s="131"/>
      <c r="E614" s="131"/>
      <c r="F614" s="249"/>
      <c r="G614" s="249"/>
      <c r="H614" s="131"/>
      <c r="I614" s="249"/>
      <c r="J614" s="131"/>
      <c r="K614" s="251"/>
      <c r="L614" s="249"/>
    </row>
    <row r="615" ht="14.25" customHeight="1">
      <c r="A615" s="249"/>
      <c r="B615" s="249"/>
      <c r="C615" s="250"/>
      <c r="D615" s="131"/>
      <c r="E615" s="131"/>
      <c r="F615" s="249"/>
      <c r="G615" s="249"/>
      <c r="H615" s="131"/>
      <c r="I615" s="249"/>
      <c r="J615" s="131"/>
      <c r="K615" s="251"/>
      <c r="L615" s="249"/>
    </row>
    <row r="616" ht="14.25" customHeight="1">
      <c r="A616" s="249"/>
      <c r="B616" s="249"/>
      <c r="C616" s="250"/>
      <c r="D616" s="131"/>
      <c r="E616" s="131"/>
      <c r="F616" s="249"/>
      <c r="G616" s="249"/>
      <c r="H616" s="131"/>
      <c r="I616" s="249"/>
      <c r="J616" s="131"/>
      <c r="K616" s="251"/>
      <c r="L616" s="249"/>
    </row>
    <row r="617" ht="14.25" customHeight="1">
      <c r="A617" s="249"/>
      <c r="B617" s="249"/>
      <c r="C617" s="250"/>
      <c r="D617" s="131"/>
      <c r="E617" s="131"/>
      <c r="F617" s="249"/>
      <c r="G617" s="249"/>
      <c r="H617" s="131"/>
      <c r="I617" s="249"/>
      <c r="J617" s="131"/>
      <c r="K617" s="251"/>
      <c r="L617" s="249"/>
    </row>
    <row r="618" ht="14.25" customHeight="1">
      <c r="A618" s="249"/>
      <c r="B618" s="249"/>
      <c r="C618" s="250"/>
      <c r="D618" s="131"/>
      <c r="E618" s="131"/>
      <c r="F618" s="249"/>
      <c r="G618" s="249"/>
      <c r="H618" s="131"/>
      <c r="I618" s="249"/>
      <c r="J618" s="131"/>
      <c r="K618" s="251"/>
      <c r="L618" s="249"/>
    </row>
    <row r="619" ht="14.25" customHeight="1">
      <c r="A619" s="249"/>
      <c r="B619" s="249"/>
      <c r="C619" s="250"/>
      <c r="D619" s="131"/>
      <c r="E619" s="131"/>
      <c r="F619" s="249"/>
      <c r="G619" s="249"/>
      <c r="H619" s="131"/>
      <c r="I619" s="249"/>
      <c r="J619" s="131"/>
      <c r="K619" s="251"/>
      <c r="L619" s="249"/>
    </row>
    <row r="620" ht="14.25" customHeight="1">
      <c r="A620" s="249"/>
      <c r="B620" s="249"/>
      <c r="C620" s="250"/>
      <c r="D620" s="131"/>
      <c r="E620" s="131"/>
      <c r="F620" s="249"/>
      <c r="G620" s="249"/>
      <c r="H620" s="131"/>
      <c r="I620" s="249"/>
      <c r="J620" s="131"/>
      <c r="K620" s="251"/>
      <c r="L620" s="249"/>
    </row>
    <row r="621" ht="14.25" customHeight="1">
      <c r="A621" s="249"/>
      <c r="B621" s="249"/>
      <c r="C621" s="250"/>
      <c r="D621" s="131"/>
      <c r="E621" s="131"/>
      <c r="F621" s="249"/>
      <c r="G621" s="249"/>
      <c r="H621" s="131"/>
      <c r="I621" s="249"/>
      <c r="J621" s="131"/>
      <c r="K621" s="251"/>
      <c r="L621" s="249"/>
    </row>
    <row r="622" ht="14.25" customHeight="1">
      <c r="A622" s="249"/>
      <c r="B622" s="249"/>
      <c r="C622" s="250"/>
      <c r="D622" s="131"/>
      <c r="E622" s="131"/>
      <c r="F622" s="249"/>
      <c r="G622" s="249"/>
      <c r="H622" s="131"/>
      <c r="I622" s="249"/>
      <c r="J622" s="131"/>
      <c r="K622" s="251"/>
      <c r="L622" s="249"/>
    </row>
    <row r="623" ht="14.25" customHeight="1">
      <c r="A623" s="249"/>
      <c r="B623" s="249"/>
      <c r="C623" s="250"/>
      <c r="D623" s="131"/>
      <c r="E623" s="131"/>
      <c r="F623" s="249"/>
      <c r="G623" s="249"/>
      <c r="H623" s="131"/>
      <c r="I623" s="249"/>
      <c r="J623" s="131"/>
      <c r="K623" s="251"/>
      <c r="L623" s="249"/>
    </row>
    <row r="624" ht="14.25" customHeight="1">
      <c r="A624" s="249"/>
      <c r="B624" s="249"/>
      <c r="C624" s="250"/>
      <c r="D624" s="131"/>
      <c r="E624" s="131"/>
      <c r="F624" s="249"/>
      <c r="G624" s="249"/>
      <c r="H624" s="131"/>
      <c r="I624" s="249"/>
      <c r="J624" s="131"/>
      <c r="K624" s="251"/>
      <c r="L624" s="249"/>
    </row>
    <row r="625" ht="14.25" customHeight="1">
      <c r="A625" s="249"/>
      <c r="B625" s="249"/>
      <c r="C625" s="250"/>
      <c r="D625" s="131"/>
      <c r="E625" s="131"/>
      <c r="F625" s="249"/>
      <c r="G625" s="249"/>
      <c r="H625" s="131"/>
      <c r="I625" s="249"/>
      <c r="J625" s="131"/>
      <c r="K625" s="251"/>
      <c r="L625" s="249"/>
    </row>
    <row r="626" ht="14.25" customHeight="1">
      <c r="A626" s="249"/>
      <c r="B626" s="249"/>
      <c r="C626" s="250"/>
      <c r="D626" s="131"/>
      <c r="E626" s="131"/>
      <c r="F626" s="249"/>
      <c r="G626" s="249"/>
      <c r="H626" s="131"/>
      <c r="I626" s="249"/>
      <c r="J626" s="131"/>
      <c r="K626" s="251"/>
      <c r="L626" s="249"/>
    </row>
    <row r="627" ht="14.25" customHeight="1">
      <c r="A627" s="249"/>
      <c r="B627" s="249"/>
      <c r="C627" s="250"/>
      <c r="D627" s="131"/>
      <c r="E627" s="131"/>
      <c r="F627" s="249"/>
      <c r="G627" s="249"/>
      <c r="H627" s="131"/>
      <c r="I627" s="249"/>
      <c r="J627" s="131"/>
      <c r="K627" s="251"/>
      <c r="L627" s="249"/>
    </row>
    <row r="628" ht="14.25" customHeight="1">
      <c r="A628" s="249"/>
      <c r="B628" s="249"/>
      <c r="C628" s="250"/>
      <c r="D628" s="131"/>
      <c r="E628" s="131"/>
      <c r="F628" s="249"/>
      <c r="G628" s="249"/>
      <c r="H628" s="131"/>
      <c r="I628" s="249"/>
      <c r="J628" s="131"/>
      <c r="K628" s="251"/>
      <c r="L628" s="249"/>
    </row>
    <row r="629" ht="14.25" customHeight="1">
      <c r="A629" s="249"/>
      <c r="B629" s="249"/>
      <c r="C629" s="250"/>
      <c r="D629" s="131"/>
      <c r="E629" s="131"/>
      <c r="F629" s="249"/>
      <c r="G629" s="249"/>
      <c r="H629" s="131"/>
      <c r="I629" s="249"/>
      <c r="J629" s="131"/>
      <c r="K629" s="251"/>
      <c r="L629" s="249"/>
    </row>
    <row r="630" ht="14.25" customHeight="1">
      <c r="A630" s="249"/>
      <c r="B630" s="249"/>
      <c r="C630" s="250"/>
      <c r="D630" s="131"/>
      <c r="E630" s="131"/>
      <c r="F630" s="249"/>
      <c r="G630" s="249"/>
      <c r="H630" s="131"/>
      <c r="I630" s="249"/>
      <c r="J630" s="131"/>
      <c r="K630" s="251"/>
      <c r="L630" s="249"/>
    </row>
    <row r="631" ht="14.25" customHeight="1">
      <c r="A631" s="249"/>
      <c r="B631" s="249"/>
      <c r="C631" s="250"/>
      <c r="D631" s="131"/>
      <c r="E631" s="131"/>
      <c r="F631" s="249"/>
      <c r="G631" s="249"/>
      <c r="H631" s="131"/>
      <c r="I631" s="249"/>
      <c r="J631" s="131"/>
      <c r="K631" s="251"/>
      <c r="L631" s="249"/>
    </row>
    <row r="632" ht="14.25" customHeight="1">
      <c r="A632" s="249"/>
      <c r="B632" s="249"/>
      <c r="C632" s="250"/>
      <c r="D632" s="131"/>
      <c r="E632" s="131"/>
      <c r="F632" s="249"/>
      <c r="G632" s="249"/>
      <c r="H632" s="131"/>
      <c r="I632" s="249"/>
      <c r="J632" s="131"/>
      <c r="K632" s="251"/>
      <c r="L632" s="249"/>
    </row>
    <row r="633" ht="14.25" customHeight="1">
      <c r="A633" s="249"/>
      <c r="B633" s="249"/>
      <c r="C633" s="250"/>
      <c r="D633" s="131"/>
      <c r="E633" s="131"/>
      <c r="F633" s="249"/>
      <c r="G633" s="249"/>
      <c r="H633" s="131"/>
      <c r="I633" s="249"/>
      <c r="J633" s="131"/>
      <c r="K633" s="251"/>
      <c r="L633" s="249"/>
    </row>
    <row r="634" ht="14.25" customHeight="1">
      <c r="A634" s="249"/>
      <c r="B634" s="249"/>
      <c r="C634" s="250"/>
      <c r="D634" s="131"/>
      <c r="E634" s="131"/>
      <c r="F634" s="249"/>
      <c r="G634" s="249"/>
      <c r="H634" s="131"/>
      <c r="I634" s="249"/>
      <c r="J634" s="131"/>
      <c r="K634" s="251"/>
      <c r="L634" s="249"/>
    </row>
    <row r="635" ht="14.25" customHeight="1">
      <c r="A635" s="249"/>
      <c r="B635" s="249"/>
      <c r="C635" s="250"/>
      <c r="D635" s="131"/>
      <c r="E635" s="131"/>
      <c r="F635" s="249"/>
      <c r="G635" s="249"/>
      <c r="H635" s="131"/>
      <c r="I635" s="249"/>
      <c r="J635" s="131"/>
      <c r="K635" s="251"/>
      <c r="L635" s="249"/>
    </row>
    <row r="636" ht="14.25" customHeight="1">
      <c r="A636" s="249"/>
      <c r="B636" s="249"/>
      <c r="C636" s="250"/>
      <c r="D636" s="131"/>
      <c r="E636" s="131"/>
      <c r="F636" s="249"/>
      <c r="G636" s="249"/>
      <c r="H636" s="131"/>
      <c r="I636" s="249"/>
      <c r="J636" s="131"/>
      <c r="K636" s="251"/>
      <c r="L636" s="249"/>
    </row>
    <row r="637" ht="14.25" customHeight="1">
      <c r="A637" s="249"/>
      <c r="B637" s="249"/>
      <c r="C637" s="250"/>
      <c r="D637" s="131"/>
      <c r="E637" s="131"/>
      <c r="F637" s="249"/>
      <c r="G637" s="249"/>
      <c r="H637" s="131"/>
      <c r="I637" s="249"/>
      <c r="J637" s="131"/>
      <c r="K637" s="251"/>
      <c r="L637" s="249"/>
    </row>
    <row r="638" ht="14.25" customHeight="1">
      <c r="A638" s="249"/>
      <c r="B638" s="249"/>
      <c r="C638" s="250"/>
      <c r="D638" s="131"/>
      <c r="E638" s="131"/>
      <c r="F638" s="249"/>
      <c r="G638" s="249"/>
      <c r="H638" s="131"/>
      <c r="I638" s="249"/>
      <c r="J638" s="131"/>
      <c r="K638" s="251"/>
      <c r="L638" s="249"/>
    </row>
    <row r="639" ht="14.25" customHeight="1">
      <c r="A639" s="249"/>
      <c r="B639" s="249"/>
      <c r="C639" s="250"/>
      <c r="D639" s="131"/>
      <c r="E639" s="131"/>
      <c r="F639" s="249"/>
      <c r="G639" s="249"/>
      <c r="H639" s="131"/>
      <c r="I639" s="249"/>
      <c r="J639" s="131"/>
      <c r="K639" s="251"/>
      <c r="L639" s="249"/>
    </row>
    <row r="640" ht="14.25" customHeight="1">
      <c r="A640" s="249"/>
      <c r="B640" s="249"/>
      <c r="C640" s="250"/>
      <c r="D640" s="131"/>
      <c r="E640" s="131"/>
      <c r="F640" s="249"/>
      <c r="G640" s="249"/>
      <c r="H640" s="131"/>
      <c r="I640" s="249"/>
      <c r="J640" s="131"/>
      <c r="K640" s="251"/>
      <c r="L640" s="249"/>
    </row>
    <row r="641" ht="14.25" customHeight="1">
      <c r="A641" s="249"/>
      <c r="B641" s="249"/>
      <c r="C641" s="250"/>
      <c r="D641" s="131"/>
      <c r="E641" s="131"/>
      <c r="F641" s="249"/>
      <c r="G641" s="249"/>
      <c r="H641" s="131"/>
      <c r="I641" s="249"/>
      <c r="J641" s="131"/>
      <c r="K641" s="251"/>
      <c r="L641" s="249"/>
    </row>
    <row r="642" ht="14.25" customHeight="1">
      <c r="A642" s="249"/>
      <c r="B642" s="249"/>
      <c r="C642" s="250"/>
      <c r="D642" s="131"/>
      <c r="E642" s="131"/>
      <c r="F642" s="249"/>
      <c r="G642" s="249"/>
      <c r="H642" s="131"/>
      <c r="I642" s="249"/>
      <c r="J642" s="131"/>
      <c r="K642" s="251"/>
      <c r="L642" s="249"/>
    </row>
    <row r="643" ht="14.25" customHeight="1">
      <c r="A643" s="249"/>
      <c r="B643" s="249"/>
      <c r="C643" s="250"/>
      <c r="D643" s="131"/>
      <c r="E643" s="131"/>
      <c r="F643" s="249"/>
      <c r="G643" s="249"/>
      <c r="H643" s="131"/>
      <c r="I643" s="249"/>
      <c r="J643" s="131"/>
      <c r="K643" s="251"/>
      <c r="L643" s="249"/>
    </row>
    <row r="644" ht="14.25" customHeight="1">
      <c r="A644" s="249"/>
      <c r="B644" s="249"/>
      <c r="C644" s="250"/>
      <c r="D644" s="131"/>
      <c r="E644" s="131"/>
      <c r="F644" s="249"/>
      <c r="G644" s="249"/>
      <c r="H644" s="131"/>
      <c r="I644" s="249"/>
      <c r="J644" s="131"/>
      <c r="K644" s="251"/>
      <c r="L644" s="249"/>
    </row>
    <row r="645" ht="14.25" customHeight="1">
      <c r="A645" s="249"/>
      <c r="B645" s="249"/>
      <c r="C645" s="250"/>
      <c r="D645" s="131"/>
      <c r="E645" s="131"/>
      <c r="F645" s="249"/>
      <c r="G645" s="249"/>
      <c r="H645" s="131"/>
      <c r="I645" s="249"/>
      <c r="J645" s="131"/>
      <c r="K645" s="251"/>
      <c r="L645" s="249"/>
    </row>
    <row r="646" ht="14.25" customHeight="1">
      <c r="A646" s="249"/>
      <c r="B646" s="249"/>
      <c r="C646" s="250"/>
      <c r="D646" s="131"/>
      <c r="E646" s="131"/>
      <c r="F646" s="249"/>
      <c r="G646" s="249"/>
      <c r="H646" s="131"/>
      <c r="I646" s="249"/>
      <c r="J646" s="131"/>
      <c r="K646" s="251"/>
      <c r="L646" s="249"/>
    </row>
    <row r="647" ht="14.25" customHeight="1">
      <c r="A647" s="249"/>
      <c r="B647" s="249"/>
      <c r="C647" s="250"/>
      <c r="D647" s="131"/>
      <c r="E647" s="131"/>
      <c r="F647" s="249"/>
      <c r="G647" s="249"/>
      <c r="H647" s="131"/>
      <c r="I647" s="249"/>
      <c r="J647" s="131"/>
      <c r="K647" s="251"/>
      <c r="L647" s="249"/>
    </row>
    <row r="648" ht="14.25" customHeight="1">
      <c r="A648" s="249"/>
      <c r="B648" s="249"/>
      <c r="C648" s="250"/>
      <c r="D648" s="131"/>
      <c r="E648" s="131"/>
      <c r="F648" s="249"/>
      <c r="G648" s="249"/>
      <c r="H648" s="131"/>
      <c r="I648" s="249"/>
      <c r="J648" s="131"/>
      <c r="K648" s="251"/>
      <c r="L648" s="249"/>
    </row>
    <row r="649" ht="14.25" customHeight="1">
      <c r="A649" s="249"/>
      <c r="B649" s="249"/>
      <c r="C649" s="250"/>
      <c r="D649" s="131"/>
      <c r="E649" s="131"/>
      <c r="F649" s="249"/>
      <c r="G649" s="249"/>
      <c r="H649" s="131"/>
      <c r="I649" s="249"/>
      <c r="J649" s="131"/>
      <c r="K649" s="251"/>
      <c r="L649" s="249"/>
    </row>
    <row r="650" ht="14.25" customHeight="1">
      <c r="A650" s="249"/>
      <c r="B650" s="249"/>
      <c r="C650" s="250"/>
      <c r="D650" s="131"/>
      <c r="E650" s="131"/>
      <c r="F650" s="249"/>
      <c r="G650" s="249"/>
      <c r="H650" s="131"/>
      <c r="I650" s="249"/>
      <c r="J650" s="131"/>
      <c r="K650" s="251"/>
      <c r="L650" s="249"/>
    </row>
    <row r="651" ht="14.25" customHeight="1">
      <c r="A651" s="249"/>
      <c r="B651" s="249"/>
      <c r="C651" s="250"/>
      <c r="D651" s="131"/>
      <c r="E651" s="131"/>
      <c r="F651" s="249"/>
      <c r="G651" s="249"/>
      <c r="H651" s="131"/>
      <c r="I651" s="249"/>
      <c r="J651" s="131"/>
      <c r="K651" s="251"/>
      <c r="L651" s="249"/>
    </row>
    <row r="652" ht="14.25" customHeight="1">
      <c r="A652" s="249"/>
      <c r="B652" s="249"/>
      <c r="C652" s="250"/>
      <c r="D652" s="131"/>
      <c r="E652" s="131"/>
      <c r="F652" s="249"/>
      <c r="G652" s="249"/>
      <c r="H652" s="131"/>
      <c r="I652" s="249"/>
      <c r="J652" s="131"/>
      <c r="K652" s="251"/>
      <c r="L652" s="249"/>
    </row>
    <row r="653" ht="14.25" customHeight="1">
      <c r="A653" s="249"/>
      <c r="B653" s="249"/>
      <c r="C653" s="250"/>
      <c r="D653" s="131"/>
      <c r="E653" s="131"/>
      <c r="F653" s="249"/>
      <c r="G653" s="249"/>
      <c r="H653" s="131"/>
      <c r="I653" s="249"/>
      <c r="J653" s="131"/>
      <c r="K653" s="251"/>
      <c r="L653" s="249"/>
    </row>
    <row r="654" ht="14.25" customHeight="1">
      <c r="A654" s="249"/>
      <c r="B654" s="249"/>
      <c r="C654" s="250"/>
      <c r="D654" s="131"/>
      <c r="E654" s="131"/>
      <c r="F654" s="249"/>
      <c r="G654" s="249"/>
      <c r="H654" s="131"/>
      <c r="I654" s="249"/>
      <c r="J654" s="131"/>
      <c r="K654" s="251"/>
      <c r="L654" s="249"/>
    </row>
    <row r="655" ht="14.25" customHeight="1">
      <c r="A655" s="249"/>
      <c r="B655" s="249"/>
      <c r="C655" s="250"/>
      <c r="D655" s="131"/>
      <c r="E655" s="131"/>
      <c r="F655" s="249"/>
      <c r="G655" s="249"/>
      <c r="H655" s="131"/>
      <c r="I655" s="249"/>
      <c r="J655" s="131"/>
      <c r="K655" s="251"/>
      <c r="L655" s="249"/>
    </row>
    <row r="656" ht="14.25" customHeight="1">
      <c r="A656" s="249"/>
      <c r="B656" s="249"/>
      <c r="C656" s="250"/>
      <c r="D656" s="131"/>
      <c r="E656" s="131"/>
      <c r="F656" s="249"/>
      <c r="G656" s="249"/>
      <c r="H656" s="131"/>
      <c r="I656" s="249"/>
      <c r="J656" s="131"/>
      <c r="K656" s="251"/>
      <c r="L656" s="249"/>
    </row>
    <row r="657" ht="14.25" customHeight="1">
      <c r="A657" s="249"/>
      <c r="B657" s="249"/>
      <c r="C657" s="250"/>
      <c r="D657" s="131"/>
      <c r="E657" s="131"/>
      <c r="F657" s="249"/>
      <c r="G657" s="249"/>
      <c r="H657" s="131"/>
      <c r="I657" s="249"/>
      <c r="J657" s="131"/>
      <c r="K657" s="251"/>
      <c r="L657" s="249"/>
    </row>
    <row r="658" ht="14.25" customHeight="1">
      <c r="A658" s="249"/>
      <c r="B658" s="249"/>
      <c r="C658" s="250"/>
      <c r="D658" s="131"/>
      <c r="E658" s="131"/>
      <c r="F658" s="249"/>
      <c r="G658" s="249"/>
      <c r="H658" s="131"/>
      <c r="I658" s="249"/>
      <c r="J658" s="131"/>
      <c r="K658" s="251"/>
      <c r="L658" s="249"/>
    </row>
    <row r="659" ht="14.25" customHeight="1">
      <c r="A659" s="249"/>
      <c r="B659" s="249"/>
      <c r="C659" s="250"/>
      <c r="D659" s="131"/>
      <c r="E659" s="131"/>
      <c r="F659" s="249"/>
      <c r="G659" s="249"/>
      <c r="H659" s="131"/>
      <c r="I659" s="249"/>
      <c r="J659" s="131"/>
      <c r="K659" s="251"/>
      <c r="L659" s="249"/>
    </row>
    <row r="660" ht="14.25" customHeight="1">
      <c r="A660" s="249"/>
      <c r="B660" s="249"/>
      <c r="C660" s="250"/>
      <c r="D660" s="131"/>
      <c r="E660" s="131"/>
      <c r="F660" s="249"/>
      <c r="G660" s="249"/>
      <c r="H660" s="131"/>
      <c r="I660" s="249"/>
      <c r="J660" s="131"/>
      <c r="K660" s="251"/>
      <c r="L660" s="249"/>
    </row>
    <row r="661" ht="14.25" customHeight="1">
      <c r="A661" s="249"/>
      <c r="B661" s="249"/>
      <c r="C661" s="250"/>
      <c r="D661" s="131"/>
      <c r="E661" s="131"/>
      <c r="F661" s="249"/>
      <c r="G661" s="249"/>
      <c r="H661" s="131"/>
      <c r="I661" s="249"/>
      <c r="J661" s="131"/>
      <c r="K661" s="251"/>
      <c r="L661" s="249"/>
    </row>
    <row r="662" ht="14.25" customHeight="1">
      <c r="A662" s="249"/>
      <c r="B662" s="249"/>
      <c r="C662" s="250"/>
      <c r="D662" s="131"/>
      <c r="E662" s="131"/>
      <c r="F662" s="249"/>
      <c r="G662" s="249"/>
      <c r="H662" s="131"/>
      <c r="I662" s="249"/>
      <c r="J662" s="131"/>
      <c r="K662" s="251"/>
      <c r="L662" s="249"/>
    </row>
    <row r="663" ht="14.25" customHeight="1">
      <c r="A663" s="249"/>
      <c r="B663" s="249"/>
      <c r="C663" s="250"/>
      <c r="D663" s="131"/>
      <c r="E663" s="131"/>
      <c r="F663" s="249"/>
      <c r="G663" s="249"/>
      <c r="H663" s="131"/>
      <c r="I663" s="249"/>
      <c r="J663" s="131"/>
      <c r="K663" s="251"/>
      <c r="L663" s="249"/>
    </row>
    <row r="664" ht="14.25" customHeight="1">
      <c r="A664" s="249"/>
      <c r="B664" s="249"/>
      <c r="C664" s="250"/>
      <c r="D664" s="131"/>
      <c r="E664" s="131"/>
      <c r="F664" s="249"/>
      <c r="G664" s="249"/>
      <c r="H664" s="131"/>
      <c r="I664" s="249"/>
      <c r="J664" s="131"/>
      <c r="K664" s="251"/>
      <c r="L664" s="249"/>
    </row>
    <row r="665" ht="14.25" customHeight="1">
      <c r="A665" s="249"/>
      <c r="B665" s="249"/>
      <c r="C665" s="250"/>
      <c r="D665" s="131"/>
      <c r="E665" s="131"/>
      <c r="F665" s="249"/>
      <c r="G665" s="249"/>
      <c r="H665" s="131"/>
      <c r="I665" s="249"/>
      <c r="J665" s="131"/>
      <c r="K665" s="251"/>
      <c r="L665" s="249"/>
    </row>
    <row r="666" ht="14.25" customHeight="1">
      <c r="A666" s="249"/>
      <c r="B666" s="249"/>
      <c r="C666" s="250"/>
      <c r="D666" s="131"/>
      <c r="E666" s="131"/>
      <c r="F666" s="249"/>
      <c r="G666" s="249"/>
      <c r="H666" s="131"/>
      <c r="I666" s="249"/>
      <c r="J666" s="131"/>
      <c r="K666" s="251"/>
      <c r="L666" s="249"/>
    </row>
    <row r="667" ht="14.25" customHeight="1">
      <c r="A667" s="249"/>
      <c r="B667" s="249"/>
      <c r="C667" s="250"/>
      <c r="D667" s="131"/>
      <c r="E667" s="131"/>
      <c r="F667" s="249"/>
      <c r="G667" s="249"/>
      <c r="H667" s="131"/>
      <c r="I667" s="249"/>
      <c r="J667" s="131"/>
      <c r="K667" s="251"/>
      <c r="L667" s="249"/>
    </row>
    <row r="668" ht="14.25" customHeight="1">
      <c r="A668" s="249"/>
      <c r="B668" s="249"/>
      <c r="C668" s="250"/>
      <c r="D668" s="131"/>
      <c r="E668" s="131"/>
      <c r="F668" s="249"/>
      <c r="G668" s="249"/>
      <c r="H668" s="131"/>
      <c r="I668" s="249"/>
      <c r="J668" s="131"/>
      <c r="K668" s="251"/>
      <c r="L668" s="249"/>
    </row>
    <row r="669" ht="14.25" customHeight="1">
      <c r="A669" s="249"/>
      <c r="B669" s="249"/>
      <c r="C669" s="250"/>
      <c r="D669" s="131"/>
      <c r="E669" s="131"/>
      <c r="F669" s="249"/>
      <c r="G669" s="249"/>
      <c r="H669" s="131"/>
      <c r="I669" s="249"/>
      <c r="J669" s="131"/>
      <c r="K669" s="251"/>
      <c r="L669" s="249"/>
    </row>
    <row r="670" ht="14.25" customHeight="1">
      <c r="A670" s="249"/>
      <c r="B670" s="249"/>
      <c r="C670" s="250"/>
      <c r="D670" s="131"/>
      <c r="E670" s="131"/>
      <c r="F670" s="249"/>
      <c r="G670" s="249"/>
      <c r="H670" s="131"/>
      <c r="I670" s="249"/>
      <c r="J670" s="131"/>
      <c r="K670" s="251"/>
      <c r="L670" s="249"/>
    </row>
    <row r="671" ht="14.25" customHeight="1">
      <c r="A671" s="249"/>
      <c r="B671" s="249"/>
      <c r="C671" s="250"/>
      <c r="D671" s="131"/>
      <c r="E671" s="131"/>
      <c r="F671" s="249"/>
      <c r="G671" s="249"/>
      <c r="H671" s="131"/>
      <c r="I671" s="249"/>
      <c r="J671" s="131"/>
      <c r="K671" s="251"/>
      <c r="L671" s="249"/>
    </row>
    <row r="672" ht="14.25" customHeight="1">
      <c r="A672" s="249"/>
      <c r="B672" s="249"/>
      <c r="C672" s="250"/>
      <c r="D672" s="131"/>
      <c r="E672" s="131"/>
      <c r="F672" s="249"/>
      <c r="G672" s="249"/>
      <c r="H672" s="131"/>
      <c r="I672" s="249"/>
      <c r="J672" s="131"/>
      <c r="K672" s="251"/>
      <c r="L672" s="249"/>
    </row>
    <row r="673" ht="14.25" customHeight="1">
      <c r="A673" s="249"/>
      <c r="B673" s="249"/>
      <c r="C673" s="250"/>
      <c r="D673" s="131"/>
      <c r="E673" s="131"/>
      <c r="F673" s="249"/>
      <c r="G673" s="249"/>
      <c r="H673" s="131"/>
      <c r="I673" s="249"/>
      <c r="J673" s="131"/>
      <c r="K673" s="251"/>
      <c r="L673" s="249"/>
    </row>
    <row r="674" ht="14.25" customHeight="1">
      <c r="A674" s="249"/>
      <c r="B674" s="249"/>
      <c r="C674" s="250"/>
      <c r="D674" s="131"/>
      <c r="E674" s="131"/>
      <c r="F674" s="249"/>
      <c r="G674" s="249"/>
      <c r="H674" s="131"/>
      <c r="I674" s="249"/>
      <c r="J674" s="131"/>
      <c r="K674" s="251"/>
      <c r="L674" s="249"/>
    </row>
    <row r="675" ht="14.25" customHeight="1">
      <c r="A675" s="249"/>
      <c r="B675" s="249"/>
      <c r="C675" s="250"/>
      <c r="D675" s="131"/>
      <c r="E675" s="131"/>
      <c r="F675" s="249"/>
      <c r="G675" s="249"/>
      <c r="H675" s="131"/>
      <c r="I675" s="249"/>
      <c r="J675" s="131"/>
      <c r="K675" s="251"/>
      <c r="L675" s="249"/>
    </row>
    <row r="676" ht="14.25" customHeight="1">
      <c r="A676" s="249"/>
      <c r="B676" s="249"/>
      <c r="C676" s="250"/>
      <c r="D676" s="131"/>
      <c r="E676" s="131"/>
      <c r="F676" s="249"/>
      <c r="G676" s="249"/>
      <c r="H676" s="131"/>
      <c r="I676" s="249"/>
      <c r="J676" s="131"/>
      <c r="K676" s="251"/>
      <c r="L676" s="249"/>
    </row>
    <row r="677" ht="14.25" customHeight="1">
      <c r="A677" s="249"/>
      <c r="B677" s="249"/>
      <c r="C677" s="250"/>
      <c r="D677" s="131"/>
      <c r="E677" s="131"/>
      <c r="F677" s="249"/>
      <c r="G677" s="249"/>
      <c r="H677" s="131"/>
      <c r="I677" s="249"/>
      <c r="J677" s="131"/>
      <c r="K677" s="251"/>
      <c r="L677" s="249"/>
    </row>
    <row r="678" ht="14.25" customHeight="1">
      <c r="A678" s="249"/>
      <c r="B678" s="249"/>
      <c r="C678" s="250"/>
      <c r="D678" s="131"/>
      <c r="E678" s="131"/>
      <c r="F678" s="249"/>
      <c r="G678" s="249"/>
      <c r="H678" s="131"/>
      <c r="I678" s="249"/>
      <c r="J678" s="131"/>
      <c r="K678" s="251"/>
      <c r="L678" s="249"/>
    </row>
    <row r="679" ht="14.25" customHeight="1">
      <c r="A679" s="249"/>
      <c r="B679" s="249"/>
      <c r="C679" s="250"/>
      <c r="D679" s="131"/>
      <c r="E679" s="131"/>
      <c r="F679" s="249"/>
      <c r="G679" s="249"/>
      <c r="H679" s="131"/>
      <c r="I679" s="249"/>
      <c r="J679" s="131"/>
      <c r="K679" s="251"/>
      <c r="L679" s="249"/>
    </row>
    <row r="680" ht="14.25" customHeight="1">
      <c r="A680" s="249"/>
      <c r="B680" s="249"/>
      <c r="C680" s="250"/>
      <c r="D680" s="131"/>
      <c r="E680" s="131"/>
      <c r="F680" s="249"/>
      <c r="G680" s="249"/>
      <c r="H680" s="131"/>
      <c r="I680" s="249"/>
      <c r="J680" s="131"/>
      <c r="K680" s="251"/>
      <c r="L680" s="249"/>
    </row>
    <row r="681" ht="14.25" customHeight="1">
      <c r="A681" s="249"/>
      <c r="B681" s="249"/>
      <c r="C681" s="250"/>
      <c r="D681" s="131"/>
      <c r="E681" s="131"/>
      <c r="F681" s="249"/>
      <c r="G681" s="249"/>
      <c r="H681" s="131"/>
      <c r="I681" s="249"/>
      <c r="J681" s="131"/>
      <c r="K681" s="251"/>
      <c r="L681" s="249"/>
    </row>
    <row r="682" ht="14.25" customHeight="1">
      <c r="A682" s="249"/>
      <c r="B682" s="249"/>
      <c r="C682" s="250"/>
      <c r="D682" s="131"/>
      <c r="E682" s="131"/>
      <c r="F682" s="249"/>
      <c r="G682" s="249"/>
      <c r="H682" s="131"/>
      <c r="I682" s="249"/>
      <c r="J682" s="131"/>
      <c r="K682" s="251"/>
      <c r="L682" s="249"/>
    </row>
    <row r="683" ht="14.25" customHeight="1">
      <c r="A683" s="249"/>
      <c r="B683" s="249"/>
      <c r="C683" s="250"/>
      <c r="D683" s="131"/>
      <c r="E683" s="131"/>
      <c r="F683" s="249"/>
      <c r="G683" s="249"/>
      <c r="H683" s="131"/>
      <c r="I683" s="249"/>
      <c r="J683" s="131"/>
      <c r="K683" s="251"/>
      <c r="L683" s="249"/>
    </row>
    <row r="684" ht="14.25" customHeight="1">
      <c r="A684" s="249"/>
      <c r="B684" s="249"/>
      <c r="C684" s="250"/>
      <c r="D684" s="131"/>
      <c r="E684" s="131"/>
      <c r="F684" s="249"/>
      <c r="G684" s="249"/>
      <c r="H684" s="131"/>
      <c r="I684" s="249"/>
      <c r="J684" s="131"/>
      <c r="K684" s="251"/>
      <c r="L684" s="249"/>
    </row>
    <row r="685" ht="14.25" customHeight="1">
      <c r="A685" s="249"/>
      <c r="B685" s="249"/>
      <c r="C685" s="250"/>
      <c r="D685" s="131"/>
      <c r="E685" s="131"/>
      <c r="F685" s="249"/>
      <c r="G685" s="249"/>
      <c r="H685" s="131"/>
      <c r="I685" s="249"/>
      <c r="J685" s="131"/>
      <c r="K685" s="251"/>
      <c r="L685" s="249"/>
    </row>
    <row r="686" ht="14.25" customHeight="1">
      <c r="A686" s="249"/>
      <c r="B686" s="249"/>
      <c r="C686" s="250"/>
      <c r="D686" s="131"/>
      <c r="E686" s="131"/>
      <c r="F686" s="249"/>
      <c r="G686" s="249"/>
      <c r="H686" s="131"/>
      <c r="I686" s="249"/>
      <c r="J686" s="131"/>
      <c r="K686" s="251"/>
      <c r="L686" s="249"/>
    </row>
    <row r="687" ht="14.25" customHeight="1">
      <c r="A687" s="249"/>
      <c r="B687" s="249"/>
      <c r="C687" s="250"/>
      <c r="D687" s="131"/>
      <c r="E687" s="131"/>
      <c r="F687" s="249"/>
      <c r="G687" s="249"/>
      <c r="H687" s="131"/>
      <c r="I687" s="249"/>
      <c r="J687" s="131"/>
      <c r="K687" s="251"/>
      <c r="L687" s="249"/>
    </row>
    <row r="688" ht="14.25" customHeight="1">
      <c r="A688" s="249"/>
      <c r="B688" s="249"/>
      <c r="C688" s="250"/>
      <c r="D688" s="131"/>
      <c r="E688" s="131"/>
      <c r="F688" s="249"/>
      <c r="G688" s="249"/>
      <c r="H688" s="131"/>
      <c r="I688" s="249"/>
      <c r="J688" s="131"/>
      <c r="K688" s="251"/>
      <c r="L688" s="249"/>
    </row>
    <row r="689" ht="14.25" customHeight="1">
      <c r="A689" s="249"/>
      <c r="B689" s="249"/>
      <c r="C689" s="250"/>
      <c r="D689" s="131"/>
      <c r="E689" s="131"/>
      <c r="F689" s="249"/>
      <c r="G689" s="249"/>
      <c r="H689" s="131"/>
      <c r="I689" s="249"/>
      <c r="J689" s="131"/>
      <c r="K689" s="251"/>
      <c r="L689" s="249"/>
    </row>
    <row r="690" ht="14.25" customHeight="1">
      <c r="A690" s="249"/>
      <c r="B690" s="249"/>
      <c r="C690" s="250"/>
      <c r="D690" s="131"/>
      <c r="E690" s="131"/>
      <c r="F690" s="249"/>
      <c r="G690" s="249"/>
      <c r="H690" s="131"/>
      <c r="I690" s="249"/>
      <c r="J690" s="131"/>
      <c r="K690" s="251"/>
      <c r="L690" s="249"/>
    </row>
    <row r="691" ht="14.25" customHeight="1">
      <c r="A691" s="249"/>
      <c r="B691" s="249"/>
      <c r="C691" s="250"/>
      <c r="D691" s="131"/>
      <c r="E691" s="131"/>
      <c r="F691" s="249"/>
      <c r="G691" s="249"/>
      <c r="H691" s="131"/>
      <c r="I691" s="249"/>
      <c r="J691" s="131"/>
      <c r="K691" s="251"/>
      <c r="L691" s="249"/>
    </row>
    <row r="692" ht="14.25" customHeight="1">
      <c r="A692" s="249"/>
      <c r="B692" s="249"/>
      <c r="C692" s="250"/>
      <c r="D692" s="131"/>
      <c r="E692" s="131"/>
      <c r="F692" s="249"/>
      <c r="G692" s="249"/>
      <c r="H692" s="131"/>
      <c r="I692" s="249"/>
      <c r="J692" s="131"/>
      <c r="K692" s="251"/>
      <c r="L692" s="249"/>
    </row>
    <row r="693" ht="14.25" customHeight="1">
      <c r="A693" s="249"/>
      <c r="B693" s="249"/>
      <c r="C693" s="250"/>
      <c r="D693" s="131"/>
      <c r="E693" s="131"/>
      <c r="F693" s="249"/>
      <c r="G693" s="249"/>
      <c r="H693" s="131"/>
      <c r="I693" s="249"/>
      <c r="J693" s="131"/>
      <c r="K693" s="251"/>
      <c r="L693" s="249"/>
    </row>
    <row r="694" ht="14.25" customHeight="1">
      <c r="A694" s="249"/>
      <c r="B694" s="249"/>
      <c r="C694" s="250"/>
      <c r="D694" s="131"/>
      <c r="E694" s="131"/>
      <c r="F694" s="249"/>
      <c r="G694" s="249"/>
      <c r="H694" s="131"/>
      <c r="I694" s="249"/>
      <c r="J694" s="131"/>
      <c r="K694" s="251"/>
      <c r="L694" s="249"/>
    </row>
    <row r="695" ht="14.25" customHeight="1">
      <c r="A695" s="249"/>
      <c r="B695" s="249"/>
      <c r="C695" s="250"/>
      <c r="D695" s="131"/>
      <c r="E695" s="131"/>
      <c r="F695" s="249"/>
      <c r="G695" s="249"/>
      <c r="H695" s="131"/>
      <c r="I695" s="249"/>
      <c r="J695" s="131"/>
      <c r="K695" s="251"/>
      <c r="L695" s="249"/>
    </row>
    <row r="696" ht="14.25" customHeight="1">
      <c r="A696" s="249"/>
      <c r="B696" s="249"/>
      <c r="C696" s="250"/>
      <c r="D696" s="131"/>
      <c r="E696" s="131"/>
      <c r="F696" s="249"/>
      <c r="G696" s="249"/>
      <c r="H696" s="131"/>
      <c r="I696" s="249"/>
      <c r="J696" s="131"/>
      <c r="K696" s="251"/>
      <c r="L696" s="249"/>
    </row>
    <row r="697" ht="14.25" customHeight="1">
      <c r="A697" s="249"/>
      <c r="B697" s="249"/>
      <c r="C697" s="250"/>
      <c r="D697" s="131"/>
      <c r="E697" s="131"/>
      <c r="F697" s="249"/>
      <c r="G697" s="249"/>
      <c r="H697" s="131"/>
      <c r="I697" s="249"/>
      <c r="J697" s="131"/>
      <c r="K697" s="251"/>
      <c r="L697" s="249"/>
    </row>
    <row r="698" ht="14.25" customHeight="1">
      <c r="A698" s="249"/>
      <c r="B698" s="249"/>
      <c r="C698" s="250"/>
      <c r="D698" s="131"/>
      <c r="E698" s="131"/>
      <c r="F698" s="249"/>
      <c r="G698" s="249"/>
      <c r="H698" s="131"/>
      <c r="I698" s="249"/>
      <c r="J698" s="131"/>
      <c r="K698" s="251"/>
      <c r="L698" s="249"/>
    </row>
    <row r="699" ht="14.25" customHeight="1">
      <c r="A699" s="249"/>
      <c r="B699" s="249"/>
      <c r="C699" s="250"/>
      <c r="D699" s="131"/>
      <c r="E699" s="131"/>
      <c r="F699" s="249"/>
      <c r="G699" s="249"/>
      <c r="H699" s="131"/>
      <c r="I699" s="249"/>
      <c r="J699" s="131"/>
      <c r="K699" s="251"/>
      <c r="L699" s="249"/>
    </row>
    <row r="700" ht="14.25" customHeight="1">
      <c r="A700" s="249"/>
      <c r="B700" s="249"/>
      <c r="C700" s="250"/>
      <c r="D700" s="131"/>
      <c r="E700" s="131"/>
      <c r="F700" s="249"/>
      <c r="G700" s="249"/>
      <c r="H700" s="131"/>
      <c r="I700" s="249"/>
      <c r="J700" s="131"/>
      <c r="K700" s="251"/>
      <c r="L700" s="249"/>
    </row>
    <row r="701" ht="14.25" customHeight="1">
      <c r="A701" s="249"/>
      <c r="B701" s="249"/>
      <c r="C701" s="250"/>
      <c r="D701" s="131"/>
      <c r="E701" s="131"/>
      <c r="F701" s="249"/>
      <c r="G701" s="249"/>
      <c r="H701" s="131"/>
      <c r="I701" s="249"/>
      <c r="J701" s="131"/>
      <c r="K701" s="251"/>
      <c r="L701" s="249"/>
    </row>
    <row r="702" ht="14.25" customHeight="1">
      <c r="A702" s="249"/>
      <c r="B702" s="249"/>
      <c r="C702" s="250"/>
      <c r="D702" s="131"/>
      <c r="E702" s="131"/>
      <c r="F702" s="249"/>
      <c r="G702" s="249"/>
      <c r="H702" s="131"/>
      <c r="I702" s="249"/>
      <c r="J702" s="131"/>
      <c r="K702" s="251"/>
      <c r="L702" s="249"/>
    </row>
    <row r="703" ht="14.25" customHeight="1">
      <c r="A703" s="249"/>
      <c r="B703" s="249"/>
      <c r="C703" s="250"/>
      <c r="D703" s="131"/>
      <c r="E703" s="131"/>
      <c r="F703" s="249"/>
      <c r="G703" s="249"/>
      <c r="H703" s="131"/>
      <c r="I703" s="249"/>
      <c r="J703" s="131"/>
      <c r="K703" s="251"/>
      <c r="L703" s="249"/>
    </row>
    <row r="704" ht="14.25" customHeight="1">
      <c r="A704" s="249"/>
      <c r="B704" s="249"/>
      <c r="C704" s="250"/>
      <c r="D704" s="131"/>
      <c r="E704" s="131"/>
      <c r="F704" s="249"/>
      <c r="G704" s="249"/>
      <c r="H704" s="131"/>
      <c r="I704" s="249"/>
      <c r="J704" s="131"/>
      <c r="K704" s="251"/>
      <c r="L704" s="249"/>
    </row>
    <row r="705" ht="14.25" customHeight="1">
      <c r="A705" s="249"/>
      <c r="B705" s="249"/>
      <c r="C705" s="250"/>
      <c r="D705" s="131"/>
      <c r="E705" s="131"/>
      <c r="F705" s="249"/>
      <c r="G705" s="249"/>
      <c r="H705" s="131"/>
      <c r="I705" s="249"/>
      <c r="J705" s="131"/>
      <c r="K705" s="251"/>
      <c r="L705" s="249"/>
    </row>
    <row r="706" ht="14.25" customHeight="1">
      <c r="A706" s="249"/>
      <c r="B706" s="249"/>
      <c r="C706" s="250"/>
      <c r="D706" s="131"/>
      <c r="E706" s="131"/>
      <c r="F706" s="249"/>
      <c r="G706" s="249"/>
      <c r="H706" s="131"/>
      <c r="I706" s="249"/>
      <c r="J706" s="131"/>
      <c r="K706" s="251"/>
      <c r="L706" s="249"/>
    </row>
    <row r="707" ht="14.25" customHeight="1">
      <c r="A707" s="249"/>
      <c r="B707" s="249"/>
      <c r="C707" s="250"/>
      <c r="D707" s="131"/>
      <c r="E707" s="131"/>
      <c r="F707" s="249"/>
      <c r="G707" s="249"/>
      <c r="H707" s="131"/>
      <c r="I707" s="249"/>
      <c r="J707" s="131"/>
      <c r="K707" s="251"/>
      <c r="L707" s="249"/>
    </row>
    <row r="708" ht="14.25" customHeight="1">
      <c r="A708" s="249"/>
      <c r="B708" s="249"/>
      <c r="C708" s="250"/>
      <c r="D708" s="131"/>
      <c r="E708" s="131"/>
      <c r="F708" s="249"/>
      <c r="G708" s="249"/>
      <c r="H708" s="131"/>
      <c r="I708" s="249"/>
      <c r="J708" s="131"/>
      <c r="K708" s="251"/>
      <c r="L708" s="249"/>
    </row>
    <row r="709" ht="14.25" customHeight="1">
      <c r="A709" s="249"/>
      <c r="B709" s="249"/>
      <c r="C709" s="250"/>
      <c r="D709" s="131"/>
      <c r="E709" s="131"/>
      <c r="F709" s="249"/>
      <c r="G709" s="249"/>
      <c r="H709" s="131"/>
      <c r="I709" s="249"/>
      <c r="J709" s="131"/>
      <c r="K709" s="251"/>
      <c r="L709" s="249"/>
    </row>
    <row r="710" ht="14.25" customHeight="1">
      <c r="A710" s="249"/>
      <c r="B710" s="249"/>
      <c r="C710" s="250"/>
      <c r="D710" s="131"/>
      <c r="E710" s="131"/>
      <c r="F710" s="249"/>
      <c r="G710" s="249"/>
      <c r="H710" s="131"/>
      <c r="I710" s="249"/>
      <c r="J710" s="131"/>
      <c r="K710" s="251"/>
      <c r="L710" s="249"/>
    </row>
    <row r="711" ht="14.25" customHeight="1">
      <c r="A711" s="249"/>
      <c r="B711" s="249"/>
      <c r="C711" s="250"/>
      <c r="D711" s="131"/>
      <c r="E711" s="131"/>
      <c r="F711" s="249"/>
      <c r="G711" s="249"/>
      <c r="H711" s="131"/>
      <c r="I711" s="249"/>
      <c r="J711" s="131"/>
      <c r="K711" s="251"/>
      <c r="L711" s="249"/>
    </row>
    <row r="712" ht="14.25" customHeight="1">
      <c r="A712" s="249"/>
      <c r="B712" s="249"/>
      <c r="C712" s="250"/>
      <c r="D712" s="131"/>
      <c r="E712" s="131"/>
      <c r="F712" s="249"/>
      <c r="G712" s="249"/>
      <c r="H712" s="131"/>
      <c r="I712" s="249"/>
      <c r="J712" s="131"/>
      <c r="K712" s="251"/>
      <c r="L712" s="249"/>
    </row>
    <row r="713" ht="14.25" customHeight="1">
      <c r="A713" s="249"/>
      <c r="B713" s="249"/>
      <c r="C713" s="250"/>
      <c r="D713" s="131"/>
      <c r="E713" s="131"/>
      <c r="F713" s="249"/>
      <c r="G713" s="249"/>
      <c r="H713" s="131"/>
      <c r="I713" s="249"/>
      <c r="J713" s="131"/>
      <c r="K713" s="251"/>
      <c r="L713" s="249"/>
    </row>
    <row r="714" ht="14.25" customHeight="1">
      <c r="A714" s="249"/>
      <c r="B714" s="249"/>
      <c r="C714" s="250"/>
      <c r="D714" s="131"/>
      <c r="E714" s="131"/>
      <c r="F714" s="249"/>
      <c r="G714" s="249"/>
      <c r="H714" s="131"/>
      <c r="I714" s="249"/>
      <c r="J714" s="131"/>
      <c r="K714" s="251"/>
      <c r="L714" s="249"/>
    </row>
    <row r="715" ht="14.25" customHeight="1">
      <c r="A715" s="249"/>
      <c r="B715" s="249"/>
      <c r="C715" s="250"/>
      <c r="D715" s="131"/>
      <c r="E715" s="131"/>
      <c r="F715" s="249"/>
      <c r="G715" s="249"/>
      <c r="H715" s="131"/>
      <c r="I715" s="249"/>
      <c r="J715" s="131"/>
      <c r="K715" s="251"/>
      <c r="L715" s="249"/>
    </row>
    <row r="716" ht="14.25" customHeight="1">
      <c r="A716" s="249"/>
      <c r="B716" s="249"/>
      <c r="C716" s="250"/>
      <c r="D716" s="131"/>
      <c r="E716" s="131"/>
      <c r="F716" s="249"/>
      <c r="G716" s="249"/>
      <c r="H716" s="131"/>
      <c r="I716" s="249"/>
      <c r="J716" s="131"/>
      <c r="K716" s="251"/>
      <c r="L716" s="249"/>
    </row>
    <row r="717" ht="14.25" customHeight="1">
      <c r="A717" s="249"/>
      <c r="B717" s="249"/>
      <c r="C717" s="250"/>
      <c r="D717" s="131"/>
      <c r="E717" s="131"/>
      <c r="F717" s="249"/>
      <c r="G717" s="249"/>
      <c r="H717" s="131"/>
      <c r="I717" s="249"/>
      <c r="J717" s="131"/>
      <c r="K717" s="251"/>
      <c r="L717" s="249"/>
    </row>
    <row r="718" ht="14.25" customHeight="1">
      <c r="A718" s="249"/>
      <c r="B718" s="249"/>
      <c r="C718" s="250"/>
      <c r="D718" s="131"/>
      <c r="E718" s="131"/>
      <c r="F718" s="249"/>
      <c r="G718" s="249"/>
      <c r="H718" s="131"/>
      <c r="I718" s="249"/>
      <c r="J718" s="131"/>
      <c r="K718" s="251"/>
      <c r="L718" s="249"/>
    </row>
    <row r="719" ht="14.25" customHeight="1">
      <c r="A719" s="249"/>
      <c r="B719" s="249"/>
      <c r="C719" s="250"/>
      <c r="D719" s="131"/>
      <c r="E719" s="131"/>
      <c r="F719" s="249"/>
      <c r="G719" s="249"/>
      <c r="H719" s="131"/>
      <c r="I719" s="249"/>
      <c r="J719" s="131"/>
      <c r="K719" s="251"/>
      <c r="L719" s="249"/>
    </row>
    <row r="720" ht="14.25" customHeight="1">
      <c r="A720" s="249"/>
      <c r="B720" s="249"/>
      <c r="C720" s="250"/>
      <c r="D720" s="131"/>
      <c r="E720" s="131"/>
      <c r="F720" s="249"/>
      <c r="G720" s="249"/>
      <c r="H720" s="131"/>
      <c r="I720" s="249"/>
      <c r="J720" s="131"/>
      <c r="K720" s="251"/>
      <c r="L720" s="249"/>
    </row>
    <row r="721" ht="14.25" customHeight="1">
      <c r="A721" s="249"/>
      <c r="B721" s="249"/>
      <c r="C721" s="250"/>
      <c r="D721" s="131"/>
      <c r="E721" s="131"/>
      <c r="F721" s="249"/>
      <c r="G721" s="249"/>
      <c r="H721" s="131"/>
      <c r="I721" s="249"/>
      <c r="J721" s="131"/>
      <c r="K721" s="251"/>
      <c r="L721" s="249"/>
    </row>
    <row r="722" ht="14.25" customHeight="1">
      <c r="A722" s="249"/>
      <c r="B722" s="249"/>
      <c r="C722" s="250"/>
      <c r="D722" s="131"/>
      <c r="E722" s="131"/>
      <c r="F722" s="249"/>
      <c r="G722" s="249"/>
      <c r="H722" s="131"/>
      <c r="I722" s="249"/>
      <c r="J722" s="131"/>
      <c r="K722" s="251"/>
      <c r="L722" s="249"/>
    </row>
    <row r="723" ht="14.25" customHeight="1">
      <c r="A723" s="249"/>
      <c r="B723" s="249"/>
      <c r="C723" s="250"/>
      <c r="D723" s="131"/>
      <c r="E723" s="131"/>
      <c r="F723" s="249"/>
      <c r="G723" s="249"/>
      <c r="H723" s="131"/>
      <c r="I723" s="249"/>
      <c r="J723" s="131"/>
      <c r="K723" s="251"/>
      <c r="L723" s="249"/>
    </row>
    <row r="724" ht="14.25" customHeight="1">
      <c r="A724" s="249"/>
      <c r="B724" s="249"/>
      <c r="C724" s="250"/>
      <c r="D724" s="131"/>
      <c r="E724" s="131"/>
      <c r="F724" s="249"/>
      <c r="G724" s="249"/>
      <c r="H724" s="131"/>
      <c r="I724" s="249"/>
      <c r="J724" s="131"/>
      <c r="K724" s="251"/>
      <c r="L724" s="249"/>
    </row>
    <row r="725" ht="14.25" customHeight="1">
      <c r="A725" s="249"/>
      <c r="B725" s="249"/>
      <c r="C725" s="250"/>
      <c r="D725" s="131"/>
      <c r="E725" s="131"/>
      <c r="F725" s="249"/>
      <c r="G725" s="249"/>
      <c r="H725" s="131"/>
      <c r="I725" s="249"/>
      <c r="J725" s="131"/>
      <c r="K725" s="251"/>
      <c r="L725" s="249"/>
    </row>
    <row r="726" ht="14.25" customHeight="1">
      <c r="A726" s="249"/>
      <c r="B726" s="249"/>
      <c r="C726" s="250"/>
      <c r="D726" s="131"/>
      <c r="E726" s="131"/>
      <c r="F726" s="249"/>
      <c r="G726" s="249"/>
      <c r="H726" s="131"/>
      <c r="I726" s="249"/>
      <c r="J726" s="131"/>
      <c r="K726" s="251"/>
      <c r="L726" s="249"/>
    </row>
    <row r="727" ht="14.25" customHeight="1">
      <c r="A727" s="249"/>
      <c r="B727" s="249"/>
      <c r="C727" s="250"/>
      <c r="D727" s="131"/>
      <c r="E727" s="131"/>
      <c r="F727" s="249"/>
      <c r="G727" s="249"/>
      <c r="H727" s="131"/>
      <c r="I727" s="249"/>
      <c r="J727" s="131"/>
      <c r="K727" s="251"/>
      <c r="L727" s="249"/>
    </row>
    <row r="728" ht="14.25" customHeight="1">
      <c r="A728" s="249"/>
      <c r="B728" s="249"/>
      <c r="C728" s="250"/>
      <c r="D728" s="131"/>
      <c r="E728" s="131"/>
      <c r="F728" s="249"/>
      <c r="G728" s="249"/>
      <c r="H728" s="131"/>
      <c r="I728" s="249"/>
      <c r="J728" s="131"/>
      <c r="K728" s="251"/>
      <c r="L728" s="249"/>
    </row>
    <row r="729" ht="14.25" customHeight="1">
      <c r="A729" s="249"/>
      <c r="B729" s="249"/>
      <c r="C729" s="250"/>
      <c r="D729" s="131"/>
      <c r="E729" s="131"/>
      <c r="F729" s="249"/>
      <c r="G729" s="249"/>
      <c r="H729" s="131"/>
      <c r="I729" s="249"/>
      <c r="J729" s="131"/>
      <c r="K729" s="251"/>
      <c r="L729" s="249"/>
    </row>
    <row r="730" ht="14.25" customHeight="1">
      <c r="A730" s="249"/>
      <c r="B730" s="249"/>
      <c r="C730" s="250"/>
      <c r="D730" s="131"/>
      <c r="E730" s="131"/>
      <c r="F730" s="249"/>
      <c r="G730" s="249"/>
      <c r="H730" s="131"/>
      <c r="I730" s="249"/>
      <c r="J730" s="131"/>
      <c r="K730" s="251"/>
      <c r="L730" s="249"/>
    </row>
    <row r="731" ht="14.25" customHeight="1">
      <c r="A731" s="249"/>
      <c r="B731" s="249"/>
      <c r="C731" s="250"/>
      <c r="D731" s="131"/>
      <c r="E731" s="131"/>
      <c r="F731" s="249"/>
      <c r="G731" s="249"/>
      <c r="H731" s="131"/>
      <c r="I731" s="249"/>
      <c r="J731" s="131"/>
      <c r="K731" s="251"/>
      <c r="L731" s="249"/>
    </row>
    <row r="732" ht="14.25" customHeight="1">
      <c r="A732" s="249"/>
      <c r="B732" s="249"/>
      <c r="C732" s="250"/>
      <c r="D732" s="131"/>
      <c r="E732" s="131"/>
      <c r="F732" s="249"/>
      <c r="G732" s="249"/>
      <c r="H732" s="131"/>
      <c r="I732" s="249"/>
      <c r="J732" s="131"/>
      <c r="K732" s="251"/>
      <c r="L732" s="249"/>
    </row>
    <row r="733" ht="14.25" customHeight="1">
      <c r="A733" s="249"/>
      <c r="B733" s="249"/>
      <c r="C733" s="250"/>
      <c r="D733" s="131"/>
      <c r="E733" s="131"/>
      <c r="F733" s="249"/>
      <c r="G733" s="249"/>
      <c r="H733" s="131"/>
      <c r="I733" s="249"/>
      <c r="J733" s="131"/>
      <c r="K733" s="251"/>
      <c r="L733" s="249"/>
    </row>
    <row r="734" ht="14.25" customHeight="1">
      <c r="A734" s="249"/>
      <c r="B734" s="249"/>
      <c r="C734" s="250"/>
      <c r="D734" s="131"/>
      <c r="E734" s="131"/>
      <c r="F734" s="249"/>
      <c r="G734" s="249"/>
      <c r="H734" s="131"/>
      <c r="I734" s="249"/>
      <c r="J734" s="131"/>
      <c r="K734" s="251"/>
      <c r="L734" s="249"/>
    </row>
    <row r="735" ht="14.25" customHeight="1">
      <c r="A735" s="249"/>
      <c r="B735" s="249"/>
      <c r="C735" s="250"/>
      <c r="D735" s="131"/>
      <c r="E735" s="131"/>
      <c r="F735" s="249"/>
      <c r="G735" s="249"/>
      <c r="H735" s="131"/>
      <c r="I735" s="249"/>
      <c r="J735" s="131"/>
      <c r="K735" s="251"/>
      <c r="L735" s="249"/>
    </row>
    <row r="736" ht="14.25" customHeight="1">
      <c r="A736" s="249"/>
      <c r="B736" s="249"/>
      <c r="C736" s="250"/>
      <c r="D736" s="131"/>
      <c r="E736" s="131"/>
      <c r="F736" s="249"/>
      <c r="G736" s="249"/>
      <c r="H736" s="131"/>
      <c r="I736" s="249"/>
      <c r="J736" s="131"/>
      <c r="K736" s="251"/>
      <c r="L736" s="249"/>
    </row>
    <row r="737" ht="14.25" customHeight="1">
      <c r="A737" s="249"/>
      <c r="B737" s="249"/>
      <c r="C737" s="250"/>
      <c r="D737" s="131"/>
      <c r="E737" s="131"/>
      <c r="F737" s="249"/>
      <c r="G737" s="249"/>
      <c r="H737" s="131"/>
      <c r="I737" s="249"/>
      <c r="J737" s="131"/>
      <c r="K737" s="251"/>
      <c r="L737" s="249"/>
    </row>
    <row r="738" ht="14.25" customHeight="1">
      <c r="A738" s="249"/>
      <c r="B738" s="249"/>
      <c r="C738" s="250"/>
      <c r="D738" s="131"/>
      <c r="E738" s="131"/>
      <c r="F738" s="249"/>
      <c r="G738" s="249"/>
      <c r="H738" s="131"/>
      <c r="I738" s="249"/>
      <c r="J738" s="131"/>
      <c r="K738" s="251"/>
      <c r="L738" s="249"/>
    </row>
    <row r="739" ht="14.25" customHeight="1">
      <c r="A739" s="249"/>
      <c r="B739" s="249"/>
      <c r="C739" s="250"/>
      <c r="D739" s="131"/>
      <c r="E739" s="131"/>
      <c r="F739" s="249"/>
      <c r="G739" s="249"/>
      <c r="H739" s="131"/>
      <c r="I739" s="249"/>
      <c r="J739" s="131"/>
      <c r="K739" s="251"/>
      <c r="L739" s="249"/>
    </row>
    <row r="740" ht="14.25" customHeight="1">
      <c r="A740" s="249"/>
      <c r="B740" s="249"/>
      <c r="C740" s="250"/>
      <c r="D740" s="131"/>
      <c r="E740" s="131"/>
      <c r="F740" s="249"/>
      <c r="G740" s="249"/>
      <c r="H740" s="131"/>
      <c r="I740" s="249"/>
      <c r="J740" s="131"/>
      <c r="K740" s="251"/>
      <c r="L740" s="249"/>
    </row>
    <row r="741" ht="14.25" customHeight="1">
      <c r="A741" s="249"/>
      <c r="B741" s="249"/>
      <c r="C741" s="250"/>
      <c r="D741" s="131"/>
      <c r="E741" s="131"/>
      <c r="F741" s="249"/>
      <c r="G741" s="249"/>
      <c r="H741" s="131"/>
      <c r="I741" s="249"/>
      <c r="J741" s="131"/>
      <c r="K741" s="251"/>
      <c r="L741" s="249"/>
    </row>
    <row r="742" ht="14.25" customHeight="1">
      <c r="A742" s="249"/>
      <c r="B742" s="249"/>
      <c r="C742" s="250"/>
      <c r="D742" s="131"/>
      <c r="E742" s="131"/>
      <c r="F742" s="249"/>
      <c r="G742" s="249"/>
      <c r="H742" s="131"/>
      <c r="I742" s="249"/>
      <c r="J742" s="131"/>
      <c r="K742" s="251"/>
      <c r="L742" s="249"/>
    </row>
    <row r="743" ht="14.25" customHeight="1">
      <c r="A743" s="249"/>
      <c r="B743" s="249"/>
      <c r="C743" s="250"/>
      <c r="D743" s="131"/>
      <c r="E743" s="131"/>
      <c r="F743" s="249"/>
      <c r="G743" s="249"/>
      <c r="H743" s="131"/>
      <c r="I743" s="249"/>
      <c r="J743" s="131"/>
      <c r="K743" s="251"/>
      <c r="L743" s="249"/>
    </row>
    <row r="744" ht="14.25" customHeight="1">
      <c r="A744" s="249"/>
      <c r="B744" s="249"/>
      <c r="C744" s="250"/>
      <c r="D744" s="131"/>
      <c r="E744" s="131"/>
      <c r="F744" s="249"/>
      <c r="G744" s="249"/>
      <c r="H744" s="131"/>
      <c r="I744" s="249"/>
      <c r="J744" s="131"/>
      <c r="K744" s="251"/>
      <c r="L744" s="249"/>
    </row>
    <row r="745" ht="14.25" customHeight="1">
      <c r="A745" s="249"/>
      <c r="B745" s="249"/>
      <c r="C745" s="250"/>
      <c r="D745" s="131"/>
      <c r="E745" s="131"/>
      <c r="F745" s="249"/>
      <c r="G745" s="249"/>
      <c r="H745" s="131"/>
      <c r="I745" s="249"/>
      <c r="J745" s="131"/>
      <c r="K745" s="251"/>
      <c r="L745" s="249"/>
    </row>
    <row r="746" ht="14.25" customHeight="1">
      <c r="A746" s="249"/>
      <c r="B746" s="249"/>
      <c r="C746" s="250"/>
      <c r="D746" s="131"/>
      <c r="E746" s="131"/>
      <c r="F746" s="249"/>
      <c r="G746" s="249"/>
      <c r="H746" s="131"/>
      <c r="I746" s="249"/>
      <c r="J746" s="131"/>
      <c r="K746" s="251"/>
      <c r="L746" s="249"/>
    </row>
    <row r="747" ht="14.25" customHeight="1">
      <c r="A747" s="249"/>
      <c r="B747" s="249"/>
      <c r="C747" s="250"/>
      <c r="D747" s="131"/>
      <c r="E747" s="131"/>
      <c r="F747" s="249"/>
      <c r="G747" s="249"/>
      <c r="H747" s="131"/>
      <c r="I747" s="249"/>
      <c r="J747" s="131"/>
      <c r="K747" s="251"/>
      <c r="L747" s="249"/>
    </row>
    <row r="748" ht="14.25" customHeight="1">
      <c r="A748" s="249"/>
      <c r="B748" s="249"/>
      <c r="C748" s="250"/>
      <c r="D748" s="131"/>
      <c r="E748" s="131"/>
      <c r="F748" s="249"/>
      <c r="G748" s="249"/>
      <c r="H748" s="131"/>
      <c r="I748" s="249"/>
      <c r="J748" s="131"/>
      <c r="K748" s="251"/>
      <c r="L748" s="249"/>
    </row>
    <row r="749" ht="14.25" customHeight="1">
      <c r="A749" s="249"/>
      <c r="B749" s="249"/>
      <c r="C749" s="250"/>
      <c r="D749" s="131"/>
      <c r="E749" s="131"/>
      <c r="F749" s="249"/>
      <c r="G749" s="249"/>
      <c r="H749" s="131"/>
      <c r="I749" s="249"/>
      <c r="J749" s="131"/>
      <c r="K749" s="251"/>
      <c r="L749" s="249"/>
    </row>
    <row r="750" ht="14.25" customHeight="1">
      <c r="A750" s="249"/>
      <c r="B750" s="249"/>
      <c r="C750" s="250"/>
      <c r="D750" s="131"/>
      <c r="E750" s="131"/>
      <c r="F750" s="249"/>
      <c r="G750" s="249"/>
      <c r="H750" s="131"/>
      <c r="I750" s="249"/>
      <c r="J750" s="131"/>
      <c r="K750" s="251"/>
      <c r="L750" s="249"/>
    </row>
    <row r="751" ht="14.25" customHeight="1">
      <c r="A751" s="249"/>
      <c r="B751" s="249"/>
      <c r="C751" s="250"/>
      <c r="D751" s="131"/>
      <c r="E751" s="131"/>
      <c r="F751" s="249"/>
      <c r="G751" s="249"/>
      <c r="H751" s="131"/>
      <c r="I751" s="249"/>
      <c r="J751" s="131"/>
      <c r="K751" s="251"/>
      <c r="L751" s="249"/>
    </row>
    <row r="752" ht="14.25" customHeight="1">
      <c r="A752" s="249"/>
      <c r="B752" s="249"/>
      <c r="C752" s="250"/>
      <c r="D752" s="131"/>
      <c r="E752" s="131"/>
      <c r="F752" s="249"/>
      <c r="G752" s="249"/>
      <c r="H752" s="131"/>
      <c r="I752" s="249"/>
      <c r="J752" s="131"/>
      <c r="K752" s="251"/>
      <c r="L752" s="249"/>
    </row>
    <row r="753" ht="14.25" customHeight="1">
      <c r="A753" s="249"/>
      <c r="B753" s="249"/>
      <c r="C753" s="250"/>
      <c r="D753" s="131"/>
      <c r="E753" s="131"/>
      <c r="F753" s="249"/>
      <c r="G753" s="249"/>
      <c r="H753" s="131"/>
      <c r="I753" s="249"/>
      <c r="J753" s="131"/>
      <c r="K753" s="251"/>
      <c r="L753" s="249"/>
    </row>
    <row r="754" ht="14.25" customHeight="1">
      <c r="A754" s="249"/>
      <c r="B754" s="249"/>
      <c r="C754" s="250"/>
      <c r="D754" s="131"/>
      <c r="E754" s="131"/>
      <c r="F754" s="249"/>
      <c r="G754" s="249"/>
      <c r="H754" s="131"/>
      <c r="I754" s="249"/>
      <c r="J754" s="131"/>
      <c r="K754" s="251"/>
      <c r="L754" s="249"/>
    </row>
    <row r="755" ht="14.25" customHeight="1">
      <c r="A755" s="249"/>
      <c r="B755" s="249"/>
      <c r="C755" s="250"/>
      <c r="D755" s="131"/>
      <c r="E755" s="131"/>
      <c r="F755" s="249"/>
      <c r="G755" s="249"/>
      <c r="H755" s="131"/>
      <c r="I755" s="249"/>
      <c r="J755" s="131"/>
      <c r="K755" s="251"/>
      <c r="L755" s="249"/>
    </row>
    <row r="756" ht="14.25" customHeight="1">
      <c r="A756" s="249"/>
      <c r="B756" s="249"/>
      <c r="C756" s="250"/>
      <c r="D756" s="131"/>
      <c r="E756" s="131"/>
      <c r="F756" s="249"/>
      <c r="G756" s="249"/>
      <c r="H756" s="131"/>
      <c r="I756" s="249"/>
      <c r="J756" s="131"/>
      <c r="K756" s="251"/>
      <c r="L756" s="249"/>
    </row>
    <row r="757" ht="14.25" customHeight="1">
      <c r="A757" s="249"/>
      <c r="B757" s="249"/>
      <c r="C757" s="250"/>
      <c r="D757" s="131"/>
      <c r="E757" s="131"/>
      <c r="F757" s="249"/>
      <c r="G757" s="249"/>
      <c r="H757" s="131"/>
      <c r="I757" s="249"/>
      <c r="J757" s="131"/>
      <c r="K757" s="251"/>
      <c r="L757" s="249"/>
    </row>
    <row r="758" ht="14.25" customHeight="1">
      <c r="A758" s="249"/>
      <c r="B758" s="249"/>
      <c r="C758" s="250"/>
      <c r="D758" s="131"/>
      <c r="E758" s="131"/>
      <c r="F758" s="249"/>
      <c r="G758" s="249"/>
      <c r="H758" s="131"/>
      <c r="I758" s="249"/>
      <c r="J758" s="131"/>
      <c r="K758" s="251"/>
      <c r="L758" s="249"/>
    </row>
    <row r="759" ht="14.25" customHeight="1">
      <c r="A759" s="249"/>
      <c r="B759" s="249"/>
      <c r="C759" s="250"/>
      <c r="D759" s="131"/>
      <c r="E759" s="131"/>
      <c r="F759" s="249"/>
      <c r="G759" s="249"/>
      <c r="H759" s="131"/>
      <c r="I759" s="249"/>
      <c r="J759" s="131"/>
      <c r="K759" s="251"/>
      <c r="L759" s="249"/>
    </row>
    <row r="760" ht="14.25" customHeight="1">
      <c r="A760" s="249"/>
      <c r="B760" s="249"/>
      <c r="C760" s="250"/>
      <c r="D760" s="131"/>
      <c r="E760" s="131"/>
      <c r="F760" s="249"/>
      <c r="G760" s="249"/>
      <c r="H760" s="131"/>
      <c r="I760" s="249"/>
      <c r="J760" s="131"/>
      <c r="K760" s="251"/>
      <c r="L760" s="249"/>
    </row>
    <row r="761" ht="14.25" customHeight="1">
      <c r="A761" s="249"/>
      <c r="B761" s="249"/>
      <c r="C761" s="250"/>
      <c r="D761" s="131"/>
      <c r="E761" s="131"/>
      <c r="F761" s="249"/>
      <c r="G761" s="249"/>
      <c r="H761" s="131"/>
      <c r="I761" s="249"/>
      <c r="J761" s="131"/>
      <c r="K761" s="251"/>
      <c r="L761" s="249"/>
    </row>
    <row r="762" ht="14.25" customHeight="1">
      <c r="A762" s="249"/>
      <c r="B762" s="249"/>
      <c r="C762" s="250"/>
      <c r="D762" s="131"/>
      <c r="E762" s="131"/>
      <c r="F762" s="249"/>
      <c r="G762" s="249"/>
      <c r="H762" s="131"/>
      <c r="I762" s="249"/>
      <c r="J762" s="131"/>
      <c r="K762" s="251"/>
      <c r="L762" s="249"/>
    </row>
    <row r="763" ht="14.25" customHeight="1">
      <c r="A763" s="249"/>
      <c r="B763" s="249"/>
      <c r="C763" s="250"/>
      <c r="D763" s="131"/>
      <c r="E763" s="131"/>
      <c r="F763" s="249"/>
      <c r="G763" s="249"/>
      <c r="H763" s="131"/>
      <c r="I763" s="249"/>
      <c r="J763" s="131"/>
      <c r="K763" s="251"/>
      <c r="L763" s="249"/>
    </row>
    <row r="764" ht="14.25" customHeight="1">
      <c r="A764" s="249"/>
      <c r="B764" s="249"/>
      <c r="C764" s="250"/>
      <c r="D764" s="131"/>
      <c r="E764" s="131"/>
      <c r="F764" s="249"/>
      <c r="G764" s="249"/>
      <c r="H764" s="131"/>
      <c r="I764" s="249"/>
      <c r="J764" s="131"/>
      <c r="K764" s="251"/>
      <c r="L764" s="249"/>
    </row>
    <row r="765" ht="14.25" customHeight="1">
      <c r="A765" s="249"/>
      <c r="B765" s="249"/>
      <c r="C765" s="250"/>
      <c r="D765" s="131"/>
      <c r="E765" s="131"/>
      <c r="F765" s="249"/>
      <c r="G765" s="249"/>
      <c r="H765" s="131"/>
      <c r="I765" s="249"/>
      <c r="J765" s="131"/>
      <c r="K765" s="251"/>
      <c r="L765" s="249"/>
    </row>
    <row r="766" ht="14.25" customHeight="1">
      <c r="A766" s="249"/>
      <c r="B766" s="249"/>
      <c r="C766" s="250"/>
      <c r="D766" s="131"/>
      <c r="E766" s="131"/>
      <c r="F766" s="249"/>
      <c r="G766" s="249"/>
      <c r="H766" s="131"/>
      <c r="I766" s="249"/>
      <c r="J766" s="131"/>
      <c r="K766" s="251"/>
      <c r="L766" s="249"/>
    </row>
    <row r="767" ht="14.25" customHeight="1">
      <c r="A767" s="249"/>
      <c r="B767" s="249"/>
      <c r="C767" s="250"/>
      <c r="D767" s="131"/>
      <c r="E767" s="131"/>
      <c r="F767" s="249"/>
      <c r="G767" s="249"/>
      <c r="H767" s="131"/>
      <c r="I767" s="249"/>
      <c r="J767" s="131"/>
      <c r="K767" s="251"/>
      <c r="L767" s="249"/>
    </row>
    <row r="768" ht="14.25" customHeight="1">
      <c r="A768" s="249"/>
      <c r="B768" s="249"/>
      <c r="C768" s="250"/>
      <c r="D768" s="131"/>
      <c r="E768" s="131"/>
      <c r="F768" s="249"/>
      <c r="G768" s="249"/>
      <c r="H768" s="131"/>
      <c r="I768" s="249"/>
      <c r="J768" s="131"/>
      <c r="K768" s="251"/>
      <c r="L768" s="249"/>
    </row>
    <row r="769" ht="14.25" customHeight="1">
      <c r="A769" s="249"/>
      <c r="B769" s="249"/>
      <c r="C769" s="250"/>
      <c r="D769" s="131"/>
      <c r="E769" s="131"/>
      <c r="F769" s="249"/>
      <c r="G769" s="249"/>
      <c r="H769" s="131"/>
      <c r="I769" s="249"/>
      <c r="J769" s="131"/>
      <c r="K769" s="251"/>
      <c r="L769" s="249"/>
    </row>
    <row r="770" ht="14.25" customHeight="1">
      <c r="A770" s="249"/>
      <c r="B770" s="249"/>
      <c r="C770" s="250"/>
      <c r="D770" s="131"/>
      <c r="E770" s="131"/>
      <c r="F770" s="249"/>
      <c r="G770" s="249"/>
      <c r="H770" s="131"/>
      <c r="I770" s="249"/>
      <c r="J770" s="131"/>
      <c r="K770" s="251"/>
      <c r="L770" s="249"/>
    </row>
    <row r="771" ht="14.25" customHeight="1">
      <c r="A771" s="249"/>
      <c r="B771" s="249"/>
      <c r="C771" s="250"/>
      <c r="D771" s="131"/>
      <c r="E771" s="131"/>
      <c r="F771" s="249"/>
      <c r="G771" s="249"/>
      <c r="H771" s="131"/>
      <c r="I771" s="249"/>
      <c r="J771" s="131"/>
      <c r="K771" s="251"/>
      <c r="L771" s="249"/>
    </row>
    <row r="772" ht="14.25" customHeight="1">
      <c r="A772" s="249"/>
      <c r="B772" s="249"/>
      <c r="C772" s="250"/>
      <c r="D772" s="131"/>
      <c r="E772" s="131"/>
      <c r="F772" s="249"/>
      <c r="G772" s="249"/>
      <c r="H772" s="131"/>
      <c r="I772" s="249"/>
      <c r="J772" s="131"/>
      <c r="K772" s="251"/>
      <c r="L772" s="249"/>
    </row>
    <row r="773" ht="14.25" customHeight="1">
      <c r="A773" s="249"/>
      <c r="B773" s="249"/>
      <c r="C773" s="250"/>
      <c r="D773" s="131"/>
      <c r="E773" s="131"/>
      <c r="F773" s="249"/>
      <c r="G773" s="249"/>
      <c r="H773" s="131"/>
      <c r="I773" s="249"/>
      <c r="J773" s="131"/>
      <c r="K773" s="251"/>
      <c r="L773" s="249"/>
    </row>
    <row r="774" ht="14.25" customHeight="1">
      <c r="A774" s="249"/>
      <c r="B774" s="249"/>
      <c r="C774" s="250"/>
      <c r="D774" s="131"/>
      <c r="E774" s="131"/>
      <c r="F774" s="249"/>
      <c r="G774" s="249"/>
      <c r="H774" s="131"/>
      <c r="I774" s="249"/>
      <c r="J774" s="131"/>
      <c r="K774" s="251"/>
      <c r="L774" s="249"/>
    </row>
    <row r="775" ht="14.25" customHeight="1">
      <c r="A775" s="249"/>
      <c r="B775" s="249"/>
      <c r="C775" s="250"/>
      <c r="D775" s="131"/>
      <c r="E775" s="131"/>
      <c r="F775" s="249"/>
      <c r="G775" s="249"/>
      <c r="H775" s="131"/>
      <c r="I775" s="249"/>
      <c r="J775" s="131"/>
      <c r="K775" s="251"/>
      <c r="L775" s="249"/>
    </row>
    <row r="776" ht="14.25" customHeight="1">
      <c r="A776" s="249"/>
      <c r="B776" s="249"/>
      <c r="C776" s="250"/>
      <c r="D776" s="131"/>
      <c r="E776" s="131"/>
      <c r="F776" s="249"/>
      <c r="G776" s="249"/>
      <c r="H776" s="131"/>
      <c r="I776" s="249"/>
      <c r="J776" s="131"/>
      <c r="K776" s="251"/>
      <c r="L776" s="249"/>
    </row>
    <row r="777" ht="14.25" customHeight="1">
      <c r="A777" s="249"/>
      <c r="B777" s="249"/>
      <c r="C777" s="250"/>
      <c r="D777" s="131"/>
      <c r="E777" s="131"/>
      <c r="F777" s="249"/>
      <c r="G777" s="249"/>
      <c r="H777" s="131"/>
      <c r="I777" s="249"/>
      <c r="J777" s="131"/>
      <c r="K777" s="251"/>
      <c r="L777" s="249"/>
    </row>
    <row r="778" ht="14.25" customHeight="1">
      <c r="A778" s="249"/>
      <c r="B778" s="249"/>
      <c r="C778" s="250"/>
      <c r="D778" s="131"/>
      <c r="E778" s="131"/>
      <c r="F778" s="249"/>
      <c r="G778" s="249"/>
      <c r="H778" s="131"/>
      <c r="I778" s="249"/>
      <c r="J778" s="131"/>
      <c r="K778" s="251"/>
      <c r="L778" s="249"/>
    </row>
    <row r="779" ht="14.25" customHeight="1">
      <c r="A779" s="249"/>
      <c r="B779" s="249"/>
      <c r="C779" s="250"/>
      <c r="D779" s="131"/>
      <c r="E779" s="131"/>
      <c r="F779" s="249"/>
      <c r="G779" s="249"/>
      <c r="H779" s="131"/>
      <c r="I779" s="249"/>
      <c r="J779" s="131"/>
      <c r="K779" s="251"/>
      <c r="L779" s="249"/>
    </row>
    <row r="780" ht="14.25" customHeight="1">
      <c r="A780" s="249"/>
      <c r="B780" s="249"/>
      <c r="C780" s="250"/>
      <c r="D780" s="131"/>
      <c r="E780" s="131"/>
      <c r="F780" s="249"/>
      <c r="G780" s="249"/>
      <c r="H780" s="131"/>
      <c r="I780" s="249"/>
      <c r="J780" s="131"/>
      <c r="K780" s="251"/>
      <c r="L780" s="249"/>
    </row>
    <row r="781" ht="14.25" customHeight="1">
      <c r="A781" s="249"/>
      <c r="B781" s="249"/>
      <c r="C781" s="250"/>
      <c r="D781" s="131"/>
      <c r="E781" s="131"/>
      <c r="F781" s="249"/>
      <c r="G781" s="249"/>
      <c r="H781" s="131"/>
      <c r="I781" s="249"/>
      <c r="J781" s="131"/>
      <c r="K781" s="251"/>
      <c r="L781" s="249"/>
    </row>
    <row r="782" ht="14.25" customHeight="1">
      <c r="A782" s="249"/>
      <c r="B782" s="249"/>
      <c r="C782" s="250"/>
      <c r="D782" s="131"/>
      <c r="E782" s="131"/>
      <c r="F782" s="249"/>
      <c r="G782" s="249"/>
      <c r="H782" s="131"/>
      <c r="I782" s="249"/>
      <c r="J782" s="131"/>
      <c r="K782" s="251"/>
      <c r="L782" s="249"/>
    </row>
    <row r="783" ht="14.25" customHeight="1">
      <c r="A783" s="249"/>
      <c r="B783" s="249"/>
      <c r="C783" s="250"/>
      <c r="D783" s="131"/>
      <c r="E783" s="131"/>
      <c r="F783" s="249"/>
      <c r="G783" s="249"/>
      <c r="H783" s="131"/>
      <c r="I783" s="249"/>
      <c r="J783" s="131"/>
      <c r="K783" s="251"/>
      <c r="L783" s="249"/>
    </row>
    <row r="784" ht="14.25" customHeight="1">
      <c r="A784" s="249"/>
      <c r="B784" s="249"/>
      <c r="C784" s="250"/>
      <c r="D784" s="131"/>
      <c r="E784" s="131"/>
      <c r="F784" s="249"/>
      <c r="G784" s="249"/>
      <c r="H784" s="131"/>
      <c r="I784" s="249"/>
      <c r="J784" s="131"/>
      <c r="K784" s="251"/>
      <c r="L784" s="249"/>
    </row>
    <row r="785" ht="14.25" customHeight="1">
      <c r="A785" s="249"/>
      <c r="B785" s="249"/>
      <c r="C785" s="250"/>
      <c r="D785" s="131"/>
      <c r="E785" s="131"/>
      <c r="F785" s="249"/>
      <c r="G785" s="249"/>
      <c r="H785" s="131"/>
      <c r="I785" s="249"/>
      <c r="J785" s="131"/>
      <c r="K785" s="251"/>
      <c r="L785" s="249"/>
    </row>
    <row r="786" ht="14.25" customHeight="1">
      <c r="A786" s="249"/>
      <c r="B786" s="249"/>
      <c r="C786" s="250"/>
      <c r="D786" s="131"/>
      <c r="E786" s="131"/>
      <c r="F786" s="249"/>
      <c r="G786" s="249"/>
      <c r="H786" s="131"/>
      <c r="I786" s="249"/>
      <c r="J786" s="131"/>
      <c r="K786" s="251"/>
      <c r="L786" s="249"/>
    </row>
    <row r="787" ht="14.25" customHeight="1">
      <c r="A787" s="249"/>
      <c r="B787" s="249"/>
      <c r="C787" s="250"/>
      <c r="D787" s="131"/>
      <c r="E787" s="131"/>
      <c r="F787" s="249"/>
      <c r="G787" s="249"/>
      <c r="H787" s="131"/>
      <c r="I787" s="249"/>
      <c r="J787" s="131"/>
      <c r="K787" s="251"/>
      <c r="L787" s="249"/>
    </row>
    <row r="788" ht="14.25" customHeight="1">
      <c r="A788" s="249"/>
      <c r="B788" s="249"/>
      <c r="C788" s="250"/>
      <c r="D788" s="131"/>
      <c r="E788" s="131"/>
      <c r="F788" s="249"/>
      <c r="G788" s="249"/>
      <c r="H788" s="131"/>
      <c r="I788" s="249"/>
      <c r="J788" s="131"/>
      <c r="K788" s="251"/>
      <c r="L788" s="249"/>
    </row>
    <row r="789" ht="14.25" customHeight="1">
      <c r="A789" s="249"/>
      <c r="B789" s="249"/>
      <c r="C789" s="250"/>
      <c r="D789" s="131"/>
      <c r="E789" s="131"/>
      <c r="F789" s="249"/>
      <c r="G789" s="249"/>
      <c r="H789" s="131"/>
      <c r="I789" s="249"/>
      <c r="J789" s="131"/>
      <c r="K789" s="251"/>
      <c r="L789" s="249"/>
    </row>
    <row r="790" ht="14.25" customHeight="1">
      <c r="A790" s="249"/>
      <c r="B790" s="249"/>
      <c r="C790" s="250"/>
      <c r="D790" s="131"/>
      <c r="E790" s="131"/>
      <c r="F790" s="249"/>
      <c r="G790" s="249"/>
      <c r="H790" s="131"/>
      <c r="I790" s="249"/>
      <c r="J790" s="131"/>
      <c r="K790" s="251"/>
      <c r="L790" s="249"/>
    </row>
    <row r="791" ht="14.25" customHeight="1">
      <c r="A791" s="249"/>
      <c r="B791" s="249"/>
      <c r="C791" s="250"/>
      <c r="D791" s="131"/>
      <c r="E791" s="131"/>
      <c r="F791" s="249"/>
      <c r="G791" s="249"/>
      <c r="H791" s="131"/>
      <c r="I791" s="249"/>
      <c r="J791" s="131"/>
      <c r="K791" s="251"/>
      <c r="L791" s="249"/>
    </row>
    <row r="792" ht="14.25" customHeight="1">
      <c r="A792" s="249"/>
      <c r="B792" s="249"/>
      <c r="C792" s="250"/>
      <c r="D792" s="131"/>
      <c r="E792" s="131"/>
      <c r="F792" s="249"/>
      <c r="G792" s="249"/>
      <c r="H792" s="131"/>
      <c r="I792" s="249"/>
      <c r="J792" s="131"/>
      <c r="K792" s="251"/>
      <c r="L792" s="249"/>
    </row>
    <row r="793" ht="14.25" customHeight="1">
      <c r="A793" s="249"/>
      <c r="B793" s="249"/>
      <c r="C793" s="250"/>
      <c r="D793" s="131"/>
      <c r="E793" s="131"/>
      <c r="F793" s="249"/>
      <c r="G793" s="249"/>
      <c r="H793" s="131"/>
      <c r="I793" s="249"/>
      <c r="J793" s="131"/>
      <c r="K793" s="251"/>
      <c r="L793" s="249"/>
    </row>
    <row r="794" ht="14.25" customHeight="1">
      <c r="A794" s="249"/>
      <c r="B794" s="249"/>
      <c r="C794" s="250"/>
      <c r="D794" s="131"/>
      <c r="E794" s="131"/>
      <c r="F794" s="249"/>
      <c r="G794" s="249"/>
      <c r="H794" s="131"/>
      <c r="I794" s="249"/>
      <c r="J794" s="131"/>
      <c r="K794" s="251"/>
      <c r="L794" s="249"/>
    </row>
    <row r="795" ht="14.25" customHeight="1">
      <c r="A795" s="249"/>
      <c r="B795" s="249"/>
      <c r="C795" s="250"/>
      <c r="D795" s="131"/>
      <c r="E795" s="131"/>
      <c r="F795" s="249"/>
      <c r="G795" s="249"/>
      <c r="H795" s="131"/>
      <c r="I795" s="249"/>
      <c r="J795" s="131"/>
      <c r="K795" s="251"/>
      <c r="L795" s="249"/>
    </row>
    <row r="796" ht="14.25" customHeight="1">
      <c r="A796" s="249"/>
      <c r="B796" s="249"/>
      <c r="C796" s="250"/>
      <c r="D796" s="131"/>
      <c r="E796" s="131"/>
      <c r="F796" s="249"/>
      <c r="G796" s="249"/>
      <c r="H796" s="131"/>
      <c r="I796" s="249"/>
      <c r="J796" s="131"/>
      <c r="K796" s="251"/>
      <c r="L796" s="249"/>
    </row>
    <row r="797" ht="14.25" customHeight="1">
      <c r="A797" s="249"/>
      <c r="B797" s="249"/>
      <c r="C797" s="250"/>
      <c r="D797" s="131"/>
      <c r="E797" s="131"/>
      <c r="F797" s="249"/>
      <c r="G797" s="249"/>
      <c r="H797" s="131"/>
      <c r="I797" s="249"/>
      <c r="J797" s="131"/>
      <c r="K797" s="251"/>
      <c r="L797" s="249"/>
    </row>
    <row r="798" ht="14.25" customHeight="1">
      <c r="A798" s="249"/>
      <c r="B798" s="249"/>
      <c r="C798" s="250"/>
      <c r="D798" s="131"/>
      <c r="E798" s="131"/>
      <c r="F798" s="249"/>
      <c r="G798" s="249"/>
      <c r="H798" s="131"/>
      <c r="I798" s="249"/>
      <c r="J798" s="131"/>
      <c r="K798" s="251"/>
      <c r="L798" s="249"/>
    </row>
    <row r="799" ht="14.25" customHeight="1">
      <c r="A799" s="249"/>
      <c r="B799" s="249"/>
      <c r="C799" s="250"/>
      <c r="D799" s="131"/>
      <c r="E799" s="131"/>
      <c r="F799" s="249"/>
      <c r="G799" s="249"/>
      <c r="H799" s="131"/>
      <c r="I799" s="249"/>
      <c r="J799" s="131"/>
      <c r="K799" s="251"/>
      <c r="L799" s="249"/>
    </row>
    <row r="800" ht="14.25" customHeight="1">
      <c r="A800" s="249"/>
      <c r="B800" s="249"/>
      <c r="C800" s="250"/>
      <c r="D800" s="131"/>
      <c r="E800" s="131"/>
      <c r="F800" s="249"/>
      <c r="G800" s="249"/>
      <c r="H800" s="131"/>
      <c r="I800" s="249"/>
      <c r="J800" s="131"/>
      <c r="K800" s="251"/>
      <c r="L800" s="249"/>
    </row>
    <row r="801" ht="14.25" customHeight="1">
      <c r="A801" s="249"/>
      <c r="B801" s="249"/>
      <c r="C801" s="250"/>
      <c r="D801" s="131"/>
      <c r="E801" s="131"/>
      <c r="F801" s="249"/>
      <c r="G801" s="249"/>
      <c r="H801" s="131"/>
      <c r="I801" s="249"/>
      <c r="J801" s="131"/>
      <c r="K801" s="251"/>
      <c r="L801" s="249"/>
    </row>
    <row r="802" ht="14.25" customHeight="1">
      <c r="A802" s="249"/>
      <c r="B802" s="249"/>
      <c r="C802" s="250"/>
      <c r="D802" s="131"/>
      <c r="E802" s="131"/>
      <c r="F802" s="249"/>
      <c r="G802" s="249"/>
      <c r="H802" s="131"/>
      <c r="I802" s="249"/>
      <c r="J802" s="131"/>
      <c r="K802" s="251"/>
      <c r="L802" s="249"/>
    </row>
    <row r="803" ht="14.25" customHeight="1">
      <c r="A803" s="249"/>
      <c r="B803" s="249"/>
      <c r="C803" s="250"/>
      <c r="D803" s="131"/>
      <c r="E803" s="131"/>
      <c r="F803" s="249"/>
      <c r="G803" s="249"/>
      <c r="H803" s="131"/>
      <c r="I803" s="249"/>
      <c r="J803" s="131"/>
      <c r="K803" s="251"/>
      <c r="L803" s="249"/>
    </row>
    <row r="804" ht="14.25" customHeight="1">
      <c r="A804" s="249"/>
      <c r="B804" s="249"/>
      <c r="C804" s="250"/>
      <c r="D804" s="131"/>
      <c r="E804" s="131"/>
      <c r="F804" s="249"/>
      <c r="G804" s="249"/>
      <c r="H804" s="131"/>
      <c r="I804" s="249"/>
      <c r="J804" s="131"/>
      <c r="K804" s="251"/>
      <c r="L804" s="249"/>
    </row>
    <row r="805" ht="14.25" customHeight="1">
      <c r="A805" s="249"/>
      <c r="B805" s="249"/>
      <c r="C805" s="250"/>
      <c r="D805" s="131"/>
      <c r="E805" s="131"/>
      <c r="F805" s="249"/>
      <c r="G805" s="249"/>
      <c r="H805" s="131"/>
      <c r="I805" s="249"/>
      <c r="J805" s="131"/>
      <c r="K805" s="251"/>
      <c r="L805" s="249"/>
    </row>
    <row r="806" ht="14.25" customHeight="1">
      <c r="A806" s="249"/>
      <c r="B806" s="249"/>
      <c r="C806" s="250"/>
      <c r="D806" s="131"/>
      <c r="E806" s="131"/>
      <c r="F806" s="249"/>
      <c r="G806" s="249"/>
      <c r="H806" s="131"/>
      <c r="I806" s="249"/>
      <c r="J806" s="131"/>
      <c r="K806" s="251"/>
      <c r="L806" s="249"/>
    </row>
    <row r="807" ht="14.25" customHeight="1">
      <c r="A807" s="249"/>
      <c r="B807" s="249"/>
      <c r="C807" s="250"/>
      <c r="D807" s="131"/>
      <c r="E807" s="131"/>
      <c r="F807" s="249"/>
      <c r="G807" s="249"/>
      <c r="H807" s="131"/>
      <c r="I807" s="249"/>
      <c r="J807" s="131"/>
      <c r="K807" s="251"/>
      <c r="L807" s="249"/>
    </row>
    <row r="808" ht="14.25" customHeight="1">
      <c r="A808" s="249"/>
      <c r="B808" s="249"/>
      <c r="C808" s="250"/>
      <c r="D808" s="131"/>
      <c r="E808" s="131"/>
      <c r="F808" s="249"/>
      <c r="G808" s="249"/>
      <c r="H808" s="131"/>
      <c r="I808" s="249"/>
      <c r="J808" s="131"/>
      <c r="K808" s="251"/>
      <c r="L808" s="249"/>
    </row>
    <row r="809" ht="14.25" customHeight="1">
      <c r="A809" s="249"/>
      <c r="B809" s="249"/>
      <c r="C809" s="250"/>
      <c r="D809" s="131"/>
      <c r="E809" s="131"/>
      <c r="F809" s="249"/>
      <c r="G809" s="249"/>
      <c r="H809" s="131"/>
      <c r="I809" s="249"/>
      <c r="J809" s="131"/>
      <c r="K809" s="251"/>
      <c r="L809" s="249"/>
    </row>
    <row r="810" ht="14.25" customHeight="1">
      <c r="A810" s="249"/>
      <c r="B810" s="249"/>
      <c r="C810" s="250"/>
      <c r="D810" s="131"/>
      <c r="E810" s="131"/>
      <c r="F810" s="249"/>
      <c r="G810" s="249"/>
      <c r="H810" s="131"/>
      <c r="I810" s="249"/>
      <c r="J810" s="131"/>
      <c r="K810" s="251"/>
      <c r="L810" s="249"/>
    </row>
    <row r="811" ht="14.25" customHeight="1">
      <c r="A811" s="249"/>
      <c r="B811" s="249"/>
      <c r="C811" s="250"/>
      <c r="D811" s="131"/>
      <c r="E811" s="131"/>
      <c r="F811" s="249"/>
      <c r="G811" s="249"/>
      <c r="H811" s="131"/>
      <c r="I811" s="249"/>
      <c r="J811" s="131"/>
      <c r="K811" s="251"/>
      <c r="L811" s="249"/>
    </row>
    <row r="812" ht="14.25" customHeight="1">
      <c r="A812" s="249"/>
      <c r="B812" s="249"/>
      <c r="C812" s="250"/>
      <c r="D812" s="131"/>
      <c r="E812" s="131"/>
      <c r="F812" s="249"/>
      <c r="G812" s="249"/>
      <c r="H812" s="131"/>
      <c r="I812" s="249"/>
      <c r="J812" s="131"/>
      <c r="K812" s="251"/>
      <c r="L812" s="249"/>
    </row>
    <row r="813" ht="14.25" customHeight="1">
      <c r="A813" s="249"/>
      <c r="B813" s="249"/>
      <c r="C813" s="250"/>
      <c r="D813" s="131"/>
      <c r="E813" s="131"/>
      <c r="F813" s="249"/>
      <c r="G813" s="249"/>
      <c r="H813" s="131"/>
      <c r="I813" s="249"/>
      <c r="J813" s="131"/>
      <c r="K813" s="251"/>
      <c r="L813" s="249"/>
    </row>
    <row r="814" ht="14.25" customHeight="1">
      <c r="A814" s="249"/>
      <c r="B814" s="249"/>
      <c r="C814" s="250"/>
      <c r="D814" s="131"/>
      <c r="E814" s="131"/>
      <c r="F814" s="249"/>
      <c r="G814" s="249"/>
      <c r="H814" s="131"/>
      <c r="I814" s="249"/>
      <c r="J814" s="131"/>
      <c r="K814" s="251"/>
      <c r="L814" s="249"/>
    </row>
    <row r="815" ht="14.25" customHeight="1">
      <c r="A815" s="249"/>
      <c r="B815" s="249"/>
      <c r="C815" s="250"/>
      <c r="D815" s="131"/>
      <c r="E815" s="131"/>
      <c r="F815" s="249"/>
      <c r="G815" s="249"/>
      <c r="H815" s="131"/>
      <c r="I815" s="249"/>
      <c r="J815" s="131"/>
      <c r="K815" s="251"/>
      <c r="L815" s="249"/>
    </row>
    <row r="816" ht="14.25" customHeight="1">
      <c r="A816" s="249"/>
      <c r="B816" s="249"/>
      <c r="C816" s="250"/>
      <c r="D816" s="131"/>
      <c r="E816" s="131"/>
      <c r="F816" s="249"/>
      <c r="G816" s="249"/>
      <c r="H816" s="131"/>
      <c r="I816" s="249"/>
      <c r="J816" s="131"/>
      <c r="K816" s="251"/>
      <c r="L816" s="249"/>
    </row>
    <row r="817" ht="14.25" customHeight="1">
      <c r="A817" s="249"/>
      <c r="B817" s="249"/>
      <c r="C817" s="250"/>
      <c r="D817" s="131"/>
      <c r="E817" s="131"/>
      <c r="F817" s="249"/>
      <c r="G817" s="249"/>
      <c r="H817" s="131"/>
      <c r="I817" s="249"/>
      <c r="J817" s="131"/>
      <c r="K817" s="251"/>
      <c r="L817" s="249"/>
    </row>
    <row r="818" ht="14.25" customHeight="1">
      <c r="A818" s="249"/>
      <c r="B818" s="249"/>
      <c r="C818" s="250"/>
      <c r="D818" s="131"/>
      <c r="E818" s="131"/>
      <c r="F818" s="249"/>
      <c r="G818" s="249"/>
      <c r="H818" s="131"/>
      <c r="I818" s="249"/>
      <c r="J818" s="131"/>
      <c r="K818" s="251"/>
      <c r="L818" s="249"/>
    </row>
    <row r="819" ht="14.25" customHeight="1">
      <c r="A819" s="249"/>
      <c r="B819" s="249"/>
      <c r="C819" s="250"/>
      <c r="D819" s="131"/>
      <c r="E819" s="131"/>
      <c r="F819" s="249"/>
      <c r="G819" s="249"/>
      <c r="H819" s="131"/>
      <c r="I819" s="249"/>
      <c r="J819" s="131"/>
      <c r="K819" s="251"/>
      <c r="L819" s="249"/>
    </row>
    <row r="820" ht="14.25" customHeight="1">
      <c r="A820" s="249"/>
      <c r="B820" s="249"/>
      <c r="C820" s="250"/>
      <c r="D820" s="131"/>
      <c r="E820" s="131"/>
      <c r="F820" s="249"/>
      <c r="G820" s="249"/>
      <c r="H820" s="131"/>
      <c r="I820" s="249"/>
      <c r="J820" s="131"/>
      <c r="K820" s="251"/>
      <c r="L820" s="249"/>
    </row>
    <row r="821" ht="14.25" customHeight="1">
      <c r="A821" s="249"/>
      <c r="B821" s="249"/>
      <c r="C821" s="250"/>
      <c r="D821" s="131"/>
      <c r="E821" s="131"/>
      <c r="F821" s="249"/>
      <c r="G821" s="249"/>
      <c r="H821" s="131"/>
      <c r="I821" s="249"/>
      <c r="J821" s="131"/>
      <c r="K821" s="251"/>
      <c r="L821" s="249"/>
    </row>
    <row r="822" ht="14.25" customHeight="1">
      <c r="A822" s="249"/>
      <c r="B822" s="249"/>
      <c r="C822" s="250"/>
      <c r="D822" s="131"/>
      <c r="E822" s="131"/>
      <c r="F822" s="249"/>
      <c r="G822" s="249"/>
      <c r="H822" s="131"/>
      <c r="I822" s="249"/>
      <c r="J822" s="131"/>
      <c r="K822" s="251"/>
      <c r="L822" s="249"/>
    </row>
    <row r="823" ht="14.25" customHeight="1">
      <c r="A823" s="249"/>
      <c r="B823" s="249"/>
      <c r="C823" s="250"/>
      <c r="D823" s="131"/>
      <c r="E823" s="131"/>
      <c r="F823" s="249"/>
      <c r="G823" s="249"/>
      <c r="H823" s="131"/>
      <c r="I823" s="249"/>
      <c r="J823" s="131"/>
      <c r="K823" s="251"/>
      <c r="L823" s="249"/>
    </row>
    <row r="824" ht="14.25" customHeight="1">
      <c r="A824" s="249"/>
      <c r="B824" s="249"/>
      <c r="C824" s="250"/>
      <c r="D824" s="131"/>
      <c r="E824" s="131"/>
      <c r="F824" s="249"/>
      <c r="G824" s="249"/>
      <c r="H824" s="131"/>
      <c r="I824" s="249"/>
      <c r="J824" s="131"/>
      <c r="K824" s="251"/>
      <c r="L824" s="249"/>
    </row>
    <row r="825" ht="14.25" customHeight="1">
      <c r="A825" s="249"/>
      <c r="B825" s="249"/>
      <c r="C825" s="250"/>
      <c r="D825" s="131"/>
      <c r="E825" s="131"/>
      <c r="F825" s="249"/>
      <c r="G825" s="249"/>
      <c r="H825" s="131"/>
      <c r="I825" s="249"/>
      <c r="J825" s="131"/>
      <c r="K825" s="251"/>
      <c r="L825" s="249"/>
    </row>
    <row r="826" ht="14.25" customHeight="1">
      <c r="A826" s="249"/>
      <c r="B826" s="249"/>
      <c r="C826" s="250"/>
      <c r="D826" s="131"/>
      <c r="E826" s="131"/>
      <c r="F826" s="249"/>
      <c r="G826" s="249"/>
      <c r="H826" s="131"/>
      <c r="I826" s="249"/>
      <c r="J826" s="131"/>
      <c r="K826" s="251"/>
      <c r="L826" s="249"/>
    </row>
    <row r="827" ht="14.25" customHeight="1">
      <c r="A827" s="249"/>
      <c r="B827" s="249"/>
      <c r="C827" s="250"/>
      <c r="D827" s="131"/>
      <c r="E827" s="131"/>
      <c r="F827" s="249"/>
      <c r="G827" s="249"/>
      <c r="H827" s="131"/>
      <c r="I827" s="249"/>
      <c r="J827" s="131"/>
      <c r="K827" s="251"/>
      <c r="L827" s="249"/>
    </row>
    <row r="828" ht="14.25" customHeight="1">
      <c r="A828" s="249"/>
      <c r="B828" s="249"/>
      <c r="C828" s="250"/>
      <c r="D828" s="131"/>
      <c r="E828" s="131"/>
      <c r="F828" s="249"/>
      <c r="G828" s="249"/>
      <c r="H828" s="131"/>
      <c r="I828" s="249"/>
      <c r="J828" s="131"/>
      <c r="K828" s="251"/>
      <c r="L828" s="249"/>
    </row>
    <row r="829" ht="14.25" customHeight="1">
      <c r="A829" s="249"/>
      <c r="B829" s="249"/>
      <c r="C829" s="250"/>
      <c r="D829" s="131"/>
      <c r="E829" s="131"/>
      <c r="F829" s="249"/>
      <c r="G829" s="249"/>
      <c r="H829" s="131"/>
      <c r="I829" s="249"/>
      <c r="J829" s="131"/>
      <c r="K829" s="251"/>
      <c r="L829" s="249"/>
    </row>
    <row r="830" ht="14.25" customHeight="1">
      <c r="A830" s="249"/>
      <c r="B830" s="249"/>
      <c r="C830" s="250"/>
      <c r="D830" s="131"/>
      <c r="E830" s="131"/>
      <c r="F830" s="249"/>
      <c r="G830" s="249"/>
      <c r="H830" s="131"/>
      <c r="I830" s="249"/>
      <c r="J830" s="131"/>
      <c r="K830" s="251"/>
      <c r="L830" s="249"/>
    </row>
    <row r="831" ht="14.25" customHeight="1">
      <c r="A831" s="249"/>
      <c r="B831" s="249"/>
      <c r="C831" s="250"/>
      <c r="D831" s="131"/>
      <c r="E831" s="131"/>
      <c r="F831" s="249"/>
      <c r="G831" s="249"/>
      <c r="H831" s="131"/>
      <c r="I831" s="249"/>
      <c r="J831" s="131"/>
      <c r="K831" s="251"/>
      <c r="L831" s="249"/>
    </row>
    <row r="832" ht="14.25" customHeight="1">
      <c r="A832" s="249"/>
      <c r="B832" s="249"/>
      <c r="C832" s="250"/>
      <c r="D832" s="131"/>
      <c r="E832" s="131"/>
      <c r="F832" s="249"/>
      <c r="G832" s="249"/>
      <c r="H832" s="131"/>
      <c r="I832" s="249"/>
      <c r="J832" s="131"/>
      <c r="K832" s="251"/>
      <c r="L832" s="249"/>
    </row>
    <row r="833" ht="14.25" customHeight="1">
      <c r="A833" s="249"/>
      <c r="B833" s="249"/>
      <c r="C833" s="250"/>
      <c r="D833" s="131"/>
      <c r="E833" s="131"/>
      <c r="F833" s="249"/>
      <c r="G833" s="249"/>
      <c r="H833" s="131"/>
      <c r="I833" s="249"/>
      <c r="J833" s="131"/>
      <c r="K833" s="251"/>
      <c r="L833" s="249"/>
    </row>
    <row r="834" ht="14.25" customHeight="1">
      <c r="A834" s="249"/>
      <c r="B834" s="249"/>
      <c r="C834" s="250"/>
      <c r="D834" s="131"/>
      <c r="E834" s="131"/>
      <c r="F834" s="249"/>
      <c r="G834" s="249"/>
      <c r="H834" s="131"/>
      <c r="I834" s="249"/>
      <c r="J834" s="131"/>
      <c r="K834" s="251"/>
      <c r="L834" s="249"/>
    </row>
    <row r="835" ht="14.25" customHeight="1">
      <c r="A835" s="249"/>
      <c r="B835" s="249"/>
      <c r="C835" s="250"/>
      <c r="D835" s="131"/>
      <c r="E835" s="131"/>
      <c r="F835" s="249"/>
      <c r="G835" s="249"/>
      <c r="H835" s="131"/>
      <c r="I835" s="249"/>
      <c r="J835" s="131"/>
      <c r="K835" s="251"/>
      <c r="L835" s="249"/>
    </row>
    <row r="836" ht="14.25" customHeight="1">
      <c r="A836" s="249"/>
      <c r="B836" s="249"/>
      <c r="C836" s="250"/>
      <c r="D836" s="131"/>
      <c r="E836" s="131"/>
      <c r="F836" s="249"/>
      <c r="G836" s="249"/>
      <c r="H836" s="131"/>
      <c r="I836" s="249"/>
      <c r="J836" s="131"/>
      <c r="K836" s="251"/>
      <c r="L836" s="249"/>
    </row>
    <row r="837" ht="14.25" customHeight="1">
      <c r="A837" s="249"/>
      <c r="B837" s="249"/>
      <c r="C837" s="250"/>
      <c r="D837" s="131"/>
      <c r="E837" s="131"/>
      <c r="F837" s="249"/>
      <c r="G837" s="249"/>
      <c r="H837" s="131"/>
      <c r="I837" s="249"/>
      <c r="J837" s="131"/>
      <c r="K837" s="251"/>
      <c r="L837" s="249"/>
    </row>
    <row r="838" ht="14.25" customHeight="1">
      <c r="A838" s="249"/>
      <c r="B838" s="249"/>
      <c r="C838" s="250"/>
      <c r="D838" s="131"/>
      <c r="E838" s="131"/>
      <c r="F838" s="249"/>
      <c r="G838" s="249"/>
      <c r="H838" s="131"/>
      <c r="I838" s="249"/>
      <c r="J838" s="131"/>
      <c r="K838" s="251"/>
      <c r="L838" s="249"/>
    </row>
    <row r="839" ht="14.25" customHeight="1">
      <c r="A839" s="249"/>
      <c r="B839" s="249"/>
      <c r="C839" s="250"/>
      <c r="D839" s="131"/>
      <c r="E839" s="131"/>
      <c r="F839" s="249"/>
      <c r="G839" s="249"/>
      <c r="H839" s="131"/>
      <c r="I839" s="249"/>
      <c r="J839" s="131"/>
      <c r="K839" s="251"/>
      <c r="L839" s="249"/>
    </row>
    <row r="840" ht="14.25" customHeight="1">
      <c r="A840" s="249"/>
      <c r="B840" s="249"/>
      <c r="C840" s="250"/>
      <c r="D840" s="131"/>
      <c r="E840" s="131"/>
      <c r="F840" s="249"/>
      <c r="G840" s="249"/>
      <c r="H840" s="131"/>
      <c r="I840" s="249"/>
      <c r="J840" s="131"/>
      <c r="K840" s="251"/>
      <c r="L840" s="249"/>
    </row>
    <row r="841" ht="14.25" customHeight="1">
      <c r="A841" s="249"/>
      <c r="B841" s="249"/>
      <c r="C841" s="250"/>
      <c r="D841" s="131"/>
      <c r="E841" s="131"/>
      <c r="F841" s="249"/>
      <c r="G841" s="249"/>
      <c r="H841" s="131"/>
      <c r="I841" s="249"/>
      <c r="J841" s="131"/>
      <c r="K841" s="251"/>
      <c r="L841" s="249"/>
    </row>
    <row r="842" ht="14.25" customHeight="1">
      <c r="A842" s="249"/>
      <c r="B842" s="249"/>
      <c r="C842" s="250"/>
      <c r="D842" s="131"/>
      <c r="E842" s="131"/>
      <c r="F842" s="249"/>
      <c r="G842" s="249"/>
      <c r="H842" s="131"/>
      <c r="I842" s="249"/>
      <c r="J842" s="131"/>
      <c r="K842" s="251"/>
      <c r="L842" s="249"/>
    </row>
    <row r="843" ht="14.25" customHeight="1">
      <c r="A843" s="249"/>
      <c r="B843" s="249"/>
      <c r="C843" s="250"/>
      <c r="D843" s="131"/>
      <c r="E843" s="131"/>
      <c r="F843" s="249"/>
      <c r="G843" s="249"/>
      <c r="H843" s="131"/>
      <c r="I843" s="249"/>
      <c r="J843" s="131"/>
      <c r="K843" s="251"/>
      <c r="L843" s="249"/>
    </row>
    <row r="844" ht="14.25" customHeight="1">
      <c r="A844" s="249"/>
      <c r="B844" s="249"/>
      <c r="C844" s="250"/>
      <c r="D844" s="131"/>
      <c r="E844" s="131"/>
      <c r="F844" s="249"/>
      <c r="G844" s="249"/>
      <c r="H844" s="131"/>
      <c r="I844" s="249"/>
      <c r="J844" s="131"/>
      <c r="K844" s="251"/>
      <c r="L844" s="249"/>
    </row>
    <row r="845" ht="14.25" customHeight="1">
      <c r="A845" s="249"/>
      <c r="B845" s="249"/>
      <c r="C845" s="250"/>
      <c r="D845" s="131"/>
      <c r="E845" s="131"/>
      <c r="F845" s="249"/>
      <c r="G845" s="249"/>
      <c r="H845" s="131"/>
      <c r="I845" s="249"/>
      <c r="J845" s="131"/>
      <c r="K845" s="251"/>
      <c r="L845" s="249"/>
    </row>
    <row r="846" ht="14.25" customHeight="1">
      <c r="A846" s="249"/>
      <c r="B846" s="249"/>
      <c r="C846" s="250"/>
      <c r="D846" s="131"/>
      <c r="E846" s="131"/>
      <c r="F846" s="249"/>
      <c r="G846" s="249"/>
      <c r="H846" s="131"/>
      <c r="I846" s="249"/>
      <c r="J846" s="131"/>
      <c r="K846" s="251"/>
      <c r="L846" s="249"/>
    </row>
    <row r="847" ht="14.25" customHeight="1">
      <c r="A847" s="249"/>
      <c r="B847" s="249"/>
      <c r="C847" s="250"/>
      <c r="D847" s="131"/>
      <c r="E847" s="131"/>
      <c r="F847" s="249"/>
      <c r="G847" s="249"/>
      <c r="H847" s="131"/>
      <c r="I847" s="249"/>
      <c r="J847" s="131"/>
      <c r="K847" s="251"/>
      <c r="L847" s="249"/>
    </row>
    <row r="848" ht="14.25" customHeight="1">
      <c r="A848" s="249"/>
      <c r="B848" s="249"/>
      <c r="C848" s="250"/>
      <c r="D848" s="131"/>
      <c r="E848" s="131"/>
      <c r="F848" s="249"/>
      <c r="G848" s="249"/>
      <c r="H848" s="131"/>
      <c r="I848" s="249"/>
      <c r="J848" s="131"/>
      <c r="K848" s="251"/>
      <c r="L848" s="249"/>
    </row>
    <row r="849" ht="14.25" customHeight="1">
      <c r="A849" s="249"/>
      <c r="B849" s="249"/>
      <c r="C849" s="250"/>
      <c r="D849" s="131"/>
      <c r="E849" s="131"/>
      <c r="F849" s="249"/>
      <c r="G849" s="249"/>
      <c r="H849" s="131"/>
      <c r="I849" s="249"/>
      <c r="J849" s="131"/>
      <c r="K849" s="251"/>
      <c r="L849" s="249"/>
    </row>
    <row r="850" ht="14.25" customHeight="1">
      <c r="A850" s="249"/>
      <c r="B850" s="249"/>
      <c r="C850" s="250"/>
      <c r="D850" s="131"/>
      <c r="E850" s="131"/>
      <c r="F850" s="249"/>
      <c r="G850" s="249"/>
      <c r="H850" s="131"/>
      <c r="I850" s="249"/>
      <c r="J850" s="131"/>
      <c r="K850" s="251"/>
      <c r="L850" s="249"/>
    </row>
    <row r="851" ht="14.25" customHeight="1">
      <c r="A851" s="249"/>
      <c r="B851" s="249"/>
      <c r="C851" s="250"/>
      <c r="D851" s="131"/>
      <c r="E851" s="131"/>
      <c r="F851" s="249"/>
      <c r="G851" s="249"/>
      <c r="H851" s="131"/>
      <c r="I851" s="249"/>
      <c r="J851" s="131"/>
      <c r="K851" s="251"/>
      <c r="L851" s="249"/>
    </row>
    <row r="852" ht="14.25" customHeight="1">
      <c r="A852" s="249"/>
      <c r="B852" s="249"/>
      <c r="C852" s="250"/>
      <c r="D852" s="131"/>
      <c r="E852" s="131"/>
      <c r="F852" s="249"/>
      <c r="G852" s="249"/>
      <c r="H852" s="131"/>
      <c r="I852" s="249"/>
      <c r="J852" s="131"/>
      <c r="K852" s="251"/>
      <c r="L852" s="249"/>
    </row>
    <row r="853" ht="14.25" customHeight="1">
      <c r="A853" s="249"/>
      <c r="B853" s="249"/>
      <c r="C853" s="250"/>
      <c r="D853" s="131"/>
      <c r="E853" s="131"/>
      <c r="F853" s="249"/>
      <c r="G853" s="249"/>
      <c r="H853" s="131"/>
      <c r="I853" s="249"/>
      <c r="J853" s="131"/>
      <c r="K853" s="251"/>
      <c r="L853" s="249"/>
    </row>
    <row r="854" ht="14.25" customHeight="1">
      <c r="A854" s="249"/>
      <c r="B854" s="249"/>
      <c r="C854" s="250"/>
      <c r="D854" s="131"/>
      <c r="E854" s="131"/>
      <c r="F854" s="249"/>
      <c r="G854" s="249"/>
      <c r="H854" s="131"/>
      <c r="I854" s="249"/>
      <c r="J854" s="131"/>
      <c r="K854" s="251"/>
      <c r="L854" s="249"/>
    </row>
    <row r="855" ht="14.25" customHeight="1">
      <c r="A855" s="249"/>
      <c r="B855" s="249"/>
      <c r="C855" s="250"/>
      <c r="D855" s="131"/>
      <c r="E855" s="131"/>
      <c r="F855" s="249"/>
      <c r="G855" s="249"/>
      <c r="H855" s="131"/>
      <c r="I855" s="249"/>
      <c r="J855" s="131"/>
      <c r="K855" s="251"/>
      <c r="L855" s="249"/>
    </row>
    <row r="856" ht="14.25" customHeight="1">
      <c r="A856" s="249"/>
      <c r="B856" s="249"/>
      <c r="C856" s="250"/>
      <c r="D856" s="131"/>
      <c r="E856" s="131"/>
      <c r="F856" s="249"/>
      <c r="G856" s="249"/>
      <c r="H856" s="131"/>
      <c r="I856" s="249"/>
      <c r="J856" s="131"/>
      <c r="K856" s="251"/>
      <c r="L856" s="249"/>
    </row>
    <row r="857" ht="14.25" customHeight="1">
      <c r="A857" s="249"/>
      <c r="B857" s="249"/>
      <c r="C857" s="250"/>
      <c r="D857" s="131"/>
      <c r="E857" s="131"/>
      <c r="F857" s="249"/>
      <c r="G857" s="249"/>
      <c r="H857" s="131"/>
      <c r="I857" s="249"/>
      <c r="J857" s="131"/>
      <c r="K857" s="251"/>
      <c r="L857" s="249"/>
    </row>
    <row r="858" ht="14.25" customHeight="1">
      <c r="A858" s="249"/>
      <c r="B858" s="249"/>
      <c r="C858" s="250"/>
      <c r="D858" s="131"/>
      <c r="E858" s="131"/>
      <c r="F858" s="249"/>
      <c r="G858" s="249"/>
      <c r="H858" s="131"/>
      <c r="I858" s="249"/>
      <c r="J858" s="131"/>
      <c r="K858" s="251"/>
      <c r="L858" s="249"/>
    </row>
    <row r="859" ht="14.25" customHeight="1">
      <c r="A859" s="249"/>
      <c r="B859" s="249"/>
      <c r="C859" s="250"/>
      <c r="D859" s="131"/>
      <c r="E859" s="131"/>
      <c r="F859" s="249"/>
      <c r="G859" s="249"/>
      <c r="H859" s="131"/>
      <c r="I859" s="249"/>
      <c r="J859" s="131"/>
      <c r="K859" s="251"/>
      <c r="L859" s="249"/>
    </row>
    <row r="860" ht="14.25" customHeight="1">
      <c r="A860" s="249"/>
      <c r="B860" s="249"/>
      <c r="C860" s="250"/>
      <c r="D860" s="131"/>
      <c r="E860" s="131"/>
      <c r="F860" s="249"/>
      <c r="G860" s="249"/>
      <c r="H860" s="131"/>
      <c r="I860" s="249"/>
      <c r="J860" s="131"/>
      <c r="K860" s="251"/>
      <c r="L860" s="249"/>
    </row>
    <row r="861" ht="14.25" customHeight="1">
      <c r="A861" s="249"/>
      <c r="B861" s="249"/>
      <c r="C861" s="250"/>
      <c r="D861" s="131"/>
      <c r="E861" s="131"/>
      <c r="F861" s="249"/>
      <c r="G861" s="249"/>
      <c r="H861" s="131"/>
      <c r="I861" s="249"/>
      <c r="J861" s="131"/>
      <c r="K861" s="251"/>
      <c r="L861" s="249"/>
    </row>
    <row r="862" ht="14.25" customHeight="1">
      <c r="A862" s="249"/>
      <c r="B862" s="249"/>
      <c r="C862" s="250"/>
      <c r="D862" s="131"/>
      <c r="E862" s="131"/>
      <c r="F862" s="249"/>
      <c r="G862" s="249"/>
      <c r="H862" s="131"/>
      <c r="I862" s="249"/>
      <c r="J862" s="131"/>
      <c r="K862" s="251"/>
      <c r="L862" s="249"/>
    </row>
    <row r="863" ht="14.25" customHeight="1">
      <c r="A863" s="249"/>
      <c r="B863" s="249"/>
      <c r="C863" s="250"/>
      <c r="D863" s="131"/>
      <c r="E863" s="131"/>
      <c r="F863" s="249"/>
      <c r="G863" s="249"/>
      <c r="H863" s="131"/>
      <c r="I863" s="249"/>
      <c r="J863" s="131"/>
      <c r="K863" s="251"/>
      <c r="L863" s="249"/>
    </row>
    <row r="864" ht="14.25" customHeight="1">
      <c r="A864" s="249"/>
      <c r="B864" s="249"/>
      <c r="C864" s="250"/>
      <c r="D864" s="131"/>
      <c r="E864" s="131"/>
      <c r="F864" s="249"/>
      <c r="G864" s="249"/>
      <c r="H864" s="131"/>
      <c r="I864" s="249"/>
      <c r="J864" s="131"/>
      <c r="K864" s="251"/>
      <c r="L864" s="249"/>
    </row>
    <row r="865" ht="14.25" customHeight="1">
      <c r="A865" s="249"/>
      <c r="B865" s="249"/>
      <c r="C865" s="250"/>
      <c r="D865" s="131"/>
      <c r="E865" s="131"/>
      <c r="F865" s="249"/>
      <c r="G865" s="249"/>
      <c r="H865" s="131"/>
      <c r="I865" s="249"/>
      <c r="J865" s="131"/>
      <c r="K865" s="251"/>
      <c r="L865" s="249"/>
    </row>
    <row r="866" ht="14.25" customHeight="1">
      <c r="A866" s="249"/>
      <c r="B866" s="249"/>
      <c r="C866" s="250"/>
      <c r="D866" s="131"/>
      <c r="E866" s="131"/>
      <c r="F866" s="249"/>
      <c r="G866" s="249"/>
      <c r="H866" s="131"/>
      <c r="I866" s="249"/>
      <c r="J866" s="131"/>
      <c r="K866" s="251"/>
      <c r="L866" s="249"/>
    </row>
    <row r="867" ht="14.25" customHeight="1">
      <c r="A867" s="249"/>
      <c r="B867" s="249"/>
      <c r="C867" s="250"/>
      <c r="D867" s="131"/>
      <c r="E867" s="131"/>
      <c r="F867" s="249"/>
      <c r="G867" s="249"/>
      <c r="H867" s="131"/>
      <c r="I867" s="249"/>
      <c r="J867" s="131"/>
      <c r="K867" s="251"/>
      <c r="L867" s="249"/>
    </row>
    <row r="868" ht="14.25" customHeight="1">
      <c r="A868" s="249"/>
      <c r="B868" s="249"/>
      <c r="C868" s="250"/>
      <c r="D868" s="131"/>
      <c r="E868" s="131"/>
      <c r="F868" s="249"/>
      <c r="G868" s="249"/>
      <c r="H868" s="131"/>
      <c r="I868" s="249"/>
      <c r="J868" s="131"/>
      <c r="K868" s="251"/>
      <c r="L868" s="249"/>
    </row>
    <row r="869" ht="14.25" customHeight="1">
      <c r="A869" s="249"/>
      <c r="B869" s="249"/>
      <c r="C869" s="250"/>
      <c r="D869" s="131"/>
      <c r="E869" s="131"/>
      <c r="F869" s="249"/>
      <c r="G869" s="249"/>
      <c r="H869" s="131"/>
      <c r="I869" s="249"/>
      <c r="J869" s="131"/>
      <c r="K869" s="251"/>
      <c r="L869" s="249"/>
    </row>
    <row r="870" ht="14.25" customHeight="1">
      <c r="A870" s="249"/>
      <c r="B870" s="249"/>
      <c r="C870" s="250"/>
      <c r="D870" s="131"/>
      <c r="E870" s="131"/>
      <c r="F870" s="249"/>
      <c r="G870" s="249"/>
      <c r="H870" s="131"/>
      <c r="I870" s="249"/>
      <c r="J870" s="131"/>
      <c r="K870" s="251"/>
      <c r="L870" s="249"/>
    </row>
    <row r="871" ht="14.25" customHeight="1">
      <c r="A871" s="249"/>
      <c r="B871" s="249"/>
      <c r="C871" s="250"/>
      <c r="D871" s="131"/>
      <c r="E871" s="131"/>
      <c r="F871" s="249"/>
      <c r="G871" s="249"/>
      <c r="H871" s="131"/>
      <c r="I871" s="249"/>
      <c r="J871" s="131"/>
      <c r="K871" s="251"/>
      <c r="L871" s="249"/>
    </row>
    <row r="872" ht="14.25" customHeight="1">
      <c r="A872" s="249"/>
      <c r="B872" s="249"/>
      <c r="C872" s="250"/>
      <c r="D872" s="131"/>
      <c r="E872" s="131"/>
      <c r="F872" s="249"/>
      <c r="G872" s="249"/>
      <c r="H872" s="131"/>
      <c r="I872" s="249"/>
      <c r="J872" s="131"/>
      <c r="K872" s="251"/>
      <c r="L872" s="249"/>
    </row>
    <row r="873" ht="14.25" customHeight="1">
      <c r="A873" s="249"/>
      <c r="B873" s="249"/>
      <c r="C873" s="250"/>
      <c r="D873" s="131"/>
      <c r="E873" s="131"/>
      <c r="F873" s="249"/>
      <c r="G873" s="249"/>
      <c r="H873" s="131"/>
      <c r="I873" s="249"/>
      <c r="J873" s="131"/>
      <c r="K873" s="251"/>
      <c r="L873" s="249"/>
    </row>
    <row r="874" ht="14.25" customHeight="1">
      <c r="A874" s="249"/>
      <c r="B874" s="249"/>
      <c r="C874" s="250"/>
      <c r="D874" s="131"/>
      <c r="E874" s="131"/>
      <c r="F874" s="249"/>
      <c r="G874" s="249"/>
      <c r="H874" s="131"/>
      <c r="I874" s="249"/>
      <c r="J874" s="131"/>
      <c r="K874" s="251"/>
      <c r="L874" s="249"/>
    </row>
    <row r="875" ht="14.25" customHeight="1">
      <c r="A875" s="249"/>
      <c r="B875" s="249"/>
      <c r="C875" s="250"/>
      <c r="D875" s="131"/>
      <c r="E875" s="131"/>
      <c r="F875" s="249"/>
      <c r="G875" s="249"/>
      <c r="H875" s="131"/>
      <c r="I875" s="249"/>
      <c r="J875" s="131"/>
      <c r="K875" s="251"/>
      <c r="L875" s="249"/>
    </row>
    <row r="876" ht="14.25" customHeight="1">
      <c r="A876" s="249"/>
      <c r="B876" s="249"/>
      <c r="C876" s="250"/>
      <c r="D876" s="131"/>
      <c r="E876" s="131"/>
      <c r="F876" s="249"/>
      <c r="G876" s="249"/>
      <c r="H876" s="131"/>
      <c r="I876" s="249"/>
      <c r="J876" s="131"/>
      <c r="K876" s="251"/>
      <c r="L876" s="249"/>
    </row>
    <row r="877" ht="14.25" customHeight="1">
      <c r="A877" s="249"/>
      <c r="B877" s="249"/>
      <c r="C877" s="250"/>
      <c r="D877" s="131"/>
      <c r="E877" s="131"/>
      <c r="F877" s="249"/>
      <c r="G877" s="249"/>
      <c r="H877" s="131"/>
      <c r="I877" s="249"/>
      <c r="J877" s="131"/>
      <c r="K877" s="251"/>
      <c r="L877" s="249"/>
    </row>
    <row r="878" ht="14.25" customHeight="1">
      <c r="A878" s="249"/>
      <c r="B878" s="249"/>
      <c r="C878" s="250"/>
      <c r="D878" s="131"/>
      <c r="E878" s="131"/>
      <c r="F878" s="249"/>
      <c r="G878" s="249"/>
      <c r="H878" s="131"/>
      <c r="I878" s="249"/>
      <c r="J878" s="131"/>
      <c r="K878" s="251"/>
      <c r="L878" s="249"/>
    </row>
    <row r="879" ht="14.25" customHeight="1">
      <c r="A879" s="249"/>
      <c r="B879" s="249"/>
      <c r="C879" s="250"/>
      <c r="D879" s="131"/>
      <c r="E879" s="131"/>
      <c r="F879" s="249"/>
      <c r="G879" s="249"/>
      <c r="H879" s="131"/>
      <c r="I879" s="249"/>
      <c r="J879" s="131"/>
      <c r="K879" s="251"/>
      <c r="L879" s="249"/>
    </row>
    <row r="880" ht="14.25" customHeight="1">
      <c r="A880" s="249"/>
      <c r="B880" s="249"/>
      <c r="C880" s="250"/>
      <c r="D880" s="131"/>
      <c r="E880" s="131"/>
      <c r="F880" s="249"/>
      <c r="G880" s="249"/>
      <c r="H880" s="131"/>
      <c r="I880" s="249"/>
      <c r="J880" s="131"/>
      <c r="K880" s="251"/>
      <c r="L880" s="249"/>
    </row>
    <row r="881" ht="14.25" customHeight="1">
      <c r="A881" s="249"/>
      <c r="B881" s="249"/>
      <c r="C881" s="250"/>
      <c r="D881" s="131"/>
      <c r="E881" s="131"/>
      <c r="F881" s="249"/>
      <c r="G881" s="249"/>
      <c r="H881" s="131"/>
      <c r="I881" s="249"/>
      <c r="J881" s="131"/>
      <c r="K881" s="251"/>
      <c r="L881" s="249"/>
    </row>
    <row r="882" ht="14.25" customHeight="1">
      <c r="A882" s="249"/>
      <c r="B882" s="249"/>
      <c r="C882" s="250"/>
      <c r="D882" s="131"/>
      <c r="E882" s="131"/>
      <c r="F882" s="249"/>
      <c r="G882" s="249"/>
      <c r="H882" s="131"/>
      <c r="I882" s="249"/>
      <c r="J882" s="131"/>
      <c r="K882" s="251"/>
      <c r="L882" s="249"/>
    </row>
    <row r="883" ht="14.25" customHeight="1">
      <c r="A883" s="249"/>
      <c r="B883" s="249"/>
      <c r="C883" s="250"/>
      <c r="D883" s="131"/>
      <c r="E883" s="131"/>
      <c r="F883" s="249"/>
      <c r="G883" s="249"/>
      <c r="H883" s="131"/>
      <c r="I883" s="249"/>
      <c r="J883" s="131"/>
      <c r="K883" s="251"/>
      <c r="L883" s="249"/>
    </row>
    <row r="884" ht="14.25" customHeight="1">
      <c r="A884" s="249"/>
      <c r="B884" s="249"/>
      <c r="C884" s="250"/>
      <c r="D884" s="131"/>
      <c r="E884" s="131"/>
      <c r="F884" s="249"/>
      <c r="G884" s="249"/>
      <c r="H884" s="131"/>
      <c r="I884" s="249"/>
      <c r="J884" s="131"/>
      <c r="K884" s="251"/>
      <c r="L884" s="249"/>
    </row>
    <row r="885" ht="14.25" customHeight="1">
      <c r="A885" s="249"/>
      <c r="B885" s="249"/>
      <c r="C885" s="250"/>
      <c r="D885" s="131"/>
      <c r="E885" s="131"/>
      <c r="F885" s="249"/>
      <c r="G885" s="249"/>
      <c r="H885" s="131"/>
      <c r="I885" s="249"/>
      <c r="J885" s="131"/>
      <c r="K885" s="251"/>
      <c r="L885" s="249"/>
    </row>
    <row r="886" ht="14.25" customHeight="1">
      <c r="A886" s="249"/>
      <c r="B886" s="249"/>
      <c r="C886" s="250"/>
      <c r="D886" s="131"/>
      <c r="E886" s="131"/>
      <c r="F886" s="249"/>
      <c r="G886" s="249"/>
      <c r="H886" s="131"/>
      <c r="I886" s="249"/>
      <c r="J886" s="131"/>
      <c r="K886" s="251"/>
      <c r="L886" s="249"/>
    </row>
    <row r="887" ht="14.25" customHeight="1">
      <c r="A887" s="249"/>
      <c r="B887" s="249"/>
      <c r="C887" s="250"/>
      <c r="D887" s="131"/>
      <c r="E887" s="131"/>
      <c r="F887" s="249"/>
      <c r="G887" s="249"/>
      <c r="H887" s="131"/>
      <c r="I887" s="249"/>
      <c r="J887" s="131"/>
      <c r="K887" s="251"/>
      <c r="L887" s="249"/>
    </row>
    <row r="888" ht="14.25" customHeight="1">
      <c r="A888" s="249"/>
      <c r="B888" s="249"/>
      <c r="C888" s="250"/>
      <c r="D888" s="131"/>
      <c r="E888" s="131"/>
      <c r="F888" s="249"/>
      <c r="G888" s="249"/>
      <c r="H888" s="131"/>
      <c r="I888" s="249"/>
      <c r="J888" s="131"/>
      <c r="K888" s="251"/>
      <c r="L888" s="249"/>
    </row>
    <row r="889" ht="14.25" customHeight="1">
      <c r="A889" s="249"/>
      <c r="B889" s="249"/>
      <c r="C889" s="250"/>
      <c r="D889" s="131"/>
      <c r="E889" s="131"/>
      <c r="F889" s="249"/>
      <c r="G889" s="249"/>
      <c r="H889" s="131"/>
      <c r="I889" s="249"/>
      <c r="J889" s="131"/>
      <c r="K889" s="251"/>
      <c r="L889" s="249"/>
    </row>
    <row r="890" ht="14.25" customHeight="1">
      <c r="A890" s="249"/>
      <c r="B890" s="249"/>
      <c r="C890" s="250"/>
      <c r="D890" s="131"/>
      <c r="E890" s="131"/>
      <c r="F890" s="249"/>
      <c r="G890" s="249"/>
      <c r="H890" s="131"/>
      <c r="I890" s="249"/>
      <c r="J890" s="131"/>
      <c r="K890" s="251"/>
      <c r="L890" s="249"/>
    </row>
    <row r="891" ht="14.25" customHeight="1">
      <c r="A891" s="249"/>
      <c r="B891" s="249"/>
      <c r="C891" s="250"/>
      <c r="D891" s="131"/>
      <c r="E891" s="131"/>
      <c r="F891" s="249"/>
      <c r="G891" s="249"/>
      <c r="H891" s="131"/>
      <c r="I891" s="249"/>
      <c r="J891" s="131"/>
      <c r="K891" s="251"/>
      <c r="L891" s="249"/>
    </row>
    <row r="892" ht="14.25" customHeight="1">
      <c r="A892" s="249"/>
      <c r="B892" s="249"/>
      <c r="C892" s="250"/>
      <c r="D892" s="131"/>
      <c r="E892" s="131"/>
      <c r="F892" s="249"/>
      <c r="G892" s="249"/>
      <c r="H892" s="131"/>
      <c r="I892" s="249"/>
      <c r="J892" s="131"/>
      <c r="K892" s="251"/>
      <c r="L892" s="249"/>
    </row>
    <row r="893" ht="14.25" customHeight="1">
      <c r="A893" s="249"/>
      <c r="B893" s="249"/>
      <c r="C893" s="250"/>
      <c r="D893" s="131"/>
      <c r="E893" s="131"/>
      <c r="F893" s="249"/>
      <c r="G893" s="249"/>
      <c r="H893" s="131"/>
      <c r="I893" s="249"/>
      <c r="J893" s="131"/>
      <c r="K893" s="251"/>
      <c r="L893" s="249"/>
    </row>
    <row r="894" ht="14.25" customHeight="1">
      <c r="A894" s="249"/>
      <c r="B894" s="249"/>
      <c r="C894" s="250"/>
      <c r="D894" s="131"/>
      <c r="E894" s="131"/>
      <c r="F894" s="249"/>
      <c r="G894" s="249"/>
      <c r="H894" s="131"/>
      <c r="I894" s="249"/>
      <c r="J894" s="131"/>
      <c r="K894" s="251"/>
      <c r="L894" s="249"/>
    </row>
    <row r="895" ht="14.25" customHeight="1">
      <c r="A895" s="249"/>
      <c r="B895" s="249"/>
      <c r="C895" s="250"/>
      <c r="D895" s="131"/>
      <c r="E895" s="131"/>
      <c r="F895" s="249"/>
      <c r="G895" s="249"/>
      <c r="H895" s="131"/>
      <c r="I895" s="249"/>
      <c r="J895" s="131"/>
      <c r="K895" s="251"/>
      <c r="L895" s="249"/>
    </row>
    <row r="896" ht="14.25" customHeight="1">
      <c r="A896" s="249"/>
      <c r="B896" s="249"/>
      <c r="C896" s="250"/>
      <c r="D896" s="131"/>
      <c r="E896" s="131"/>
      <c r="F896" s="249"/>
      <c r="G896" s="249"/>
      <c r="H896" s="131"/>
      <c r="I896" s="249"/>
      <c r="J896" s="131"/>
      <c r="K896" s="251"/>
      <c r="L896" s="249"/>
    </row>
    <row r="897" ht="14.25" customHeight="1">
      <c r="A897" s="249"/>
      <c r="B897" s="249"/>
      <c r="C897" s="250"/>
      <c r="D897" s="131"/>
      <c r="E897" s="131"/>
      <c r="F897" s="249"/>
      <c r="G897" s="249"/>
      <c r="H897" s="131"/>
      <c r="I897" s="249"/>
      <c r="J897" s="131"/>
      <c r="K897" s="251"/>
      <c r="L897" s="249"/>
    </row>
    <row r="898" ht="14.25" customHeight="1">
      <c r="A898" s="249"/>
      <c r="B898" s="249"/>
      <c r="C898" s="250"/>
      <c r="D898" s="131"/>
      <c r="E898" s="131"/>
      <c r="F898" s="249"/>
      <c r="G898" s="249"/>
      <c r="H898" s="131"/>
      <c r="I898" s="249"/>
      <c r="J898" s="131"/>
      <c r="K898" s="251"/>
      <c r="L898" s="249"/>
    </row>
    <row r="899" ht="14.25" customHeight="1">
      <c r="A899" s="249"/>
      <c r="B899" s="249"/>
      <c r="C899" s="250"/>
      <c r="D899" s="131"/>
      <c r="E899" s="131"/>
      <c r="F899" s="249"/>
      <c r="G899" s="249"/>
      <c r="H899" s="131"/>
      <c r="I899" s="249"/>
      <c r="J899" s="131"/>
      <c r="K899" s="251"/>
      <c r="L899" s="249"/>
    </row>
    <row r="900" ht="14.25" customHeight="1">
      <c r="A900" s="249"/>
      <c r="B900" s="249"/>
      <c r="C900" s="250"/>
      <c r="D900" s="131"/>
      <c r="E900" s="131"/>
      <c r="F900" s="249"/>
      <c r="G900" s="249"/>
      <c r="H900" s="131"/>
      <c r="I900" s="249"/>
      <c r="J900" s="131"/>
      <c r="K900" s="251"/>
      <c r="L900" s="249"/>
    </row>
    <row r="901" ht="14.25" customHeight="1">
      <c r="A901" s="249"/>
      <c r="B901" s="249"/>
      <c r="C901" s="250"/>
      <c r="D901" s="131"/>
      <c r="E901" s="131"/>
      <c r="F901" s="249"/>
      <c r="G901" s="249"/>
      <c r="H901" s="131"/>
      <c r="I901" s="249"/>
      <c r="J901" s="131"/>
      <c r="K901" s="251"/>
      <c r="L901" s="249"/>
    </row>
    <row r="902" ht="14.25" customHeight="1">
      <c r="A902" s="249"/>
      <c r="B902" s="249"/>
      <c r="C902" s="250"/>
      <c r="D902" s="131"/>
      <c r="E902" s="131"/>
      <c r="F902" s="249"/>
      <c r="G902" s="249"/>
      <c r="H902" s="131"/>
      <c r="I902" s="249"/>
      <c r="J902" s="131"/>
      <c r="K902" s="251"/>
      <c r="L902" s="249"/>
    </row>
    <row r="903" ht="14.25" customHeight="1">
      <c r="A903" s="249"/>
      <c r="B903" s="249"/>
      <c r="C903" s="250"/>
      <c r="D903" s="131"/>
      <c r="E903" s="131"/>
      <c r="F903" s="249"/>
      <c r="G903" s="249"/>
      <c r="H903" s="131"/>
      <c r="I903" s="249"/>
      <c r="J903" s="131"/>
      <c r="K903" s="251"/>
      <c r="L903" s="249"/>
    </row>
    <row r="904" ht="14.25" customHeight="1">
      <c r="A904" s="249"/>
      <c r="B904" s="249"/>
      <c r="C904" s="250"/>
      <c r="D904" s="131"/>
      <c r="E904" s="131"/>
      <c r="F904" s="249"/>
      <c r="G904" s="249"/>
      <c r="H904" s="131"/>
      <c r="I904" s="249"/>
      <c r="J904" s="131"/>
      <c r="K904" s="251"/>
      <c r="L904" s="249"/>
    </row>
    <row r="905" ht="14.25" customHeight="1">
      <c r="A905" s="249"/>
      <c r="B905" s="249"/>
      <c r="C905" s="250"/>
      <c r="D905" s="131"/>
      <c r="E905" s="131"/>
      <c r="F905" s="249"/>
      <c r="G905" s="249"/>
      <c r="H905" s="131"/>
      <c r="I905" s="249"/>
      <c r="J905" s="131"/>
      <c r="K905" s="251"/>
      <c r="L905" s="249"/>
    </row>
    <row r="906" ht="14.25" customHeight="1">
      <c r="A906" s="249"/>
      <c r="B906" s="249"/>
      <c r="C906" s="250"/>
      <c r="D906" s="131"/>
      <c r="E906" s="131"/>
      <c r="F906" s="249"/>
      <c r="G906" s="249"/>
      <c r="H906" s="131"/>
      <c r="I906" s="249"/>
      <c r="J906" s="131"/>
      <c r="K906" s="251"/>
      <c r="L906" s="249"/>
    </row>
    <row r="907" ht="14.25" customHeight="1">
      <c r="A907" s="249"/>
      <c r="B907" s="249"/>
      <c r="C907" s="250"/>
      <c r="D907" s="131"/>
      <c r="E907" s="131"/>
      <c r="F907" s="249"/>
      <c r="G907" s="249"/>
      <c r="H907" s="131"/>
      <c r="I907" s="249"/>
      <c r="J907" s="131"/>
      <c r="K907" s="251"/>
      <c r="L907" s="249"/>
    </row>
    <row r="908" ht="14.25" customHeight="1">
      <c r="A908" s="249"/>
      <c r="B908" s="249"/>
      <c r="C908" s="250"/>
      <c r="D908" s="131"/>
      <c r="E908" s="131"/>
      <c r="F908" s="249"/>
      <c r="G908" s="249"/>
      <c r="H908" s="131"/>
      <c r="I908" s="249"/>
      <c r="J908" s="131"/>
      <c r="K908" s="251"/>
      <c r="L908" s="249"/>
    </row>
    <row r="909" ht="14.25" customHeight="1">
      <c r="A909" s="249"/>
      <c r="B909" s="249"/>
      <c r="C909" s="250"/>
      <c r="D909" s="131"/>
      <c r="E909" s="131"/>
      <c r="F909" s="249"/>
      <c r="G909" s="249"/>
      <c r="H909" s="131"/>
      <c r="I909" s="249"/>
      <c r="J909" s="131"/>
      <c r="K909" s="251"/>
      <c r="L909" s="249"/>
    </row>
    <row r="910" ht="14.25" customHeight="1">
      <c r="A910" s="249"/>
      <c r="B910" s="249"/>
      <c r="C910" s="250"/>
      <c r="D910" s="131"/>
      <c r="E910" s="131"/>
      <c r="F910" s="249"/>
      <c r="G910" s="249"/>
      <c r="H910" s="131"/>
      <c r="I910" s="249"/>
      <c r="J910" s="131"/>
      <c r="K910" s="251"/>
      <c r="L910" s="249"/>
    </row>
    <row r="911" ht="14.25" customHeight="1">
      <c r="A911" s="249"/>
      <c r="B911" s="249"/>
      <c r="C911" s="250"/>
      <c r="D911" s="131"/>
      <c r="E911" s="131"/>
      <c r="F911" s="249"/>
      <c r="G911" s="249"/>
      <c r="H911" s="131"/>
      <c r="I911" s="249"/>
      <c r="J911" s="131"/>
      <c r="K911" s="251"/>
      <c r="L911" s="249"/>
    </row>
    <row r="912" ht="14.25" customHeight="1">
      <c r="A912" s="249"/>
      <c r="B912" s="249"/>
      <c r="C912" s="250"/>
      <c r="D912" s="131"/>
      <c r="E912" s="131"/>
      <c r="F912" s="249"/>
      <c r="G912" s="249"/>
      <c r="H912" s="131"/>
      <c r="I912" s="249"/>
      <c r="J912" s="131"/>
      <c r="K912" s="251"/>
      <c r="L912" s="249"/>
    </row>
    <row r="913" ht="14.25" customHeight="1">
      <c r="A913" s="249"/>
      <c r="B913" s="249"/>
      <c r="C913" s="250"/>
      <c r="D913" s="131"/>
      <c r="E913" s="131"/>
      <c r="F913" s="249"/>
      <c r="G913" s="249"/>
      <c r="H913" s="131"/>
      <c r="I913" s="249"/>
      <c r="J913" s="131"/>
      <c r="K913" s="251"/>
      <c r="L913" s="249"/>
    </row>
    <row r="914" ht="14.25" customHeight="1">
      <c r="A914" s="249"/>
      <c r="B914" s="249"/>
      <c r="C914" s="250"/>
      <c r="D914" s="131"/>
      <c r="E914" s="131"/>
      <c r="F914" s="249"/>
      <c r="G914" s="249"/>
      <c r="H914" s="131"/>
      <c r="I914" s="249"/>
      <c r="J914" s="131"/>
      <c r="K914" s="251"/>
      <c r="L914" s="249"/>
    </row>
    <row r="915" ht="14.25" customHeight="1">
      <c r="A915" s="249"/>
      <c r="B915" s="249"/>
      <c r="C915" s="250"/>
      <c r="D915" s="131"/>
      <c r="E915" s="131"/>
      <c r="F915" s="249"/>
      <c r="G915" s="249"/>
      <c r="H915" s="131"/>
      <c r="I915" s="249"/>
      <c r="J915" s="131"/>
      <c r="K915" s="251"/>
      <c r="L915" s="249"/>
    </row>
    <row r="916" ht="14.25" customHeight="1">
      <c r="A916" s="249"/>
      <c r="B916" s="249"/>
      <c r="C916" s="250"/>
      <c r="D916" s="131"/>
      <c r="E916" s="131"/>
      <c r="F916" s="249"/>
      <c r="G916" s="249"/>
      <c r="H916" s="131"/>
      <c r="I916" s="249"/>
      <c r="J916" s="131"/>
      <c r="K916" s="251"/>
      <c r="L916" s="249"/>
    </row>
    <row r="917" ht="14.25" customHeight="1">
      <c r="A917" s="249"/>
      <c r="B917" s="249"/>
      <c r="C917" s="250"/>
      <c r="D917" s="131"/>
      <c r="E917" s="131"/>
      <c r="F917" s="249"/>
      <c r="G917" s="249"/>
      <c r="H917" s="131"/>
      <c r="I917" s="249"/>
      <c r="J917" s="131"/>
      <c r="K917" s="251"/>
      <c r="L917" s="249"/>
    </row>
    <row r="918" ht="14.25" customHeight="1">
      <c r="A918" s="249"/>
      <c r="B918" s="249"/>
      <c r="C918" s="250"/>
      <c r="D918" s="131"/>
      <c r="E918" s="131"/>
      <c r="F918" s="249"/>
      <c r="G918" s="249"/>
      <c r="H918" s="131"/>
      <c r="I918" s="249"/>
      <c r="J918" s="131"/>
      <c r="K918" s="251"/>
      <c r="L918" s="249"/>
    </row>
    <row r="919" ht="14.25" customHeight="1">
      <c r="A919" s="249"/>
      <c r="B919" s="249"/>
      <c r="C919" s="250"/>
      <c r="D919" s="131"/>
      <c r="E919" s="131"/>
      <c r="F919" s="249"/>
      <c r="G919" s="249"/>
      <c r="H919" s="131"/>
      <c r="I919" s="249"/>
      <c r="J919" s="131"/>
      <c r="K919" s="251"/>
      <c r="L919" s="249"/>
    </row>
    <row r="920" ht="14.25" customHeight="1">
      <c r="A920" s="249"/>
      <c r="B920" s="249"/>
      <c r="C920" s="250"/>
      <c r="D920" s="131"/>
      <c r="E920" s="131"/>
      <c r="F920" s="249"/>
      <c r="G920" s="249"/>
      <c r="H920" s="131"/>
      <c r="I920" s="249"/>
      <c r="J920" s="131"/>
      <c r="K920" s="251"/>
      <c r="L920" s="249"/>
    </row>
    <row r="921" ht="14.25" customHeight="1">
      <c r="A921" s="249"/>
      <c r="B921" s="249"/>
      <c r="C921" s="250"/>
      <c r="D921" s="131"/>
      <c r="E921" s="131"/>
      <c r="F921" s="249"/>
      <c r="G921" s="249"/>
      <c r="H921" s="131"/>
      <c r="I921" s="249"/>
      <c r="J921" s="131"/>
      <c r="K921" s="251"/>
      <c r="L921" s="249"/>
    </row>
    <row r="922" ht="14.25" customHeight="1">
      <c r="A922" s="249"/>
      <c r="B922" s="249"/>
      <c r="C922" s="250"/>
      <c r="D922" s="131"/>
      <c r="E922" s="131"/>
      <c r="F922" s="249"/>
      <c r="G922" s="249"/>
      <c r="H922" s="131"/>
      <c r="I922" s="249"/>
      <c r="J922" s="131"/>
      <c r="K922" s="251"/>
      <c r="L922" s="249"/>
    </row>
    <row r="923" ht="14.25" customHeight="1">
      <c r="A923" s="249"/>
      <c r="B923" s="249"/>
      <c r="C923" s="250"/>
      <c r="D923" s="131"/>
      <c r="E923" s="131"/>
      <c r="F923" s="249"/>
      <c r="G923" s="249"/>
      <c r="H923" s="131"/>
      <c r="I923" s="249"/>
      <c r="J923" s="131"/>
      <c r="K923" s="251"/>
      <c r="L923" s="249"/>
    </row>
    <row r="924" ht="14.25" customHeight="1">
      <c r="A924" s="249"/>
      <c r="B924" s="249"/>
      <c r="C924" s="250"/>
      <c r="D924" s="131"/>
      <c r="E924" s="131"/>
      <c r="F924" s="249"/>
      <c r="G924" s="249"/>
      <c r="H924" s="131"/>
      <c r="I924" s="249"/>
      <c r="J924" s="131"/>
      <c r="K924" s="251"/>
      <c r="L924" s="249"/>
    </row>
    <row r="925" ht="14.25" customHeight="1">
      <c r="A925" s="249"/>
      <c r="B925" s="249"/>
      <c r="C925" s="250"/>
      <c r="D925" s="131"/>
      <c r="E925" s="131"/>
      <c r="F925" s="249"/>
      <c r="G925" s="249"/>
      <c r="H925" s="131"/>
      <c r="I925" s="249"/>
      <c r="J925" s="131"/>
      <c r="K925" s="251"/>
      <c r="L925" s="249"/>
    </row>
    <row r="926" ht="14.25" customHeight="1">
      <c r="A926" s="249"/>
      <c r="B926" s="249"/>
      <c r="C926" s="250"/>
      <c r="D926" s="131"/>
      <c r="E926" s="131"/>
      <c r="F926" s="249"/>
      <c r="G926" s="249"/>
      <c r="H926" s="131"/>
      <c r="I926" s="249"/>
      <c r="J926" s="131"/>
      <c r="K926" s="251"/>
      <c r="L926" s="249"/>
    </row>
    <row r="927" ht="14.25" customHeight="1">
      <c r="A927" s="249"/>
      <c r="B927" s="249"/>
      <c r="C927" s="250"/>
      <c r="D927" s="131"/>
      <c r="E927" s="131"/>
      <c r="F927" s="249"/>
      <c r="G927" s="249"/>
      <c r="H927" s="131"/>
      <c r="I927" s="249"/>
      <c r="J927" s="131"/>
      <c r="K927" s="251"/>
      <c r="L927" s="249"/>
    </row>
    <row r="928" ht="14.25" customHeight="1">
      <c r="A928" s="249"/>
      <c r="B928" s="249"/>
      <c r="C928" s="250"/>
      <c r="D928" s="131"/>
      <c r="E928" s="131"/>
      <c r="F928" s="249"/>
      <c r="G928" s="249"/>
      <c r="H928" s="131"/>
      <c r="I928" s="249"/>
      <c r="J928" s="131"/>
      <c r="K928" s="251"/>
      <c r="L928" s="249"/>
    </row>
    <row r="929" ht="14.25" customHeight="1">
      <c r="A929" s="249"/>
      <c r="B929" s="249"/>
      <c r="C929" s="250"/>
      <c r="D929" s="131"/>
      <c r="E929" s="131"/>
      <c r="F929" s="249"/>
      <c r="G929" s="249"/>
      <c r="H929" s="131"/>
      <c r="I929" s="249"/>
      <c r="J929" s="131"/>
      <c r="K929" s="251"/>
      <c r="L929" s="249"/>
    </row>
    <row r="930" ht="14.25" customHeight="1">
      <c r="A930" s="249"/>
      <c r="B930" s="249"/>
      <c r="C930" s="250"/>
      <c r="D930" s="131"/>
      <c r="E930" s="131"/>
      <c r="F930" s="249"/>
      <c r="G930" s="249"/>
      <c r="H930" s="131"/>
      <c r="I930" s="249"/>
      <c r="J930" s="131"/>
      <c r="K930" s="251"/>
      <c r="L930" s="249"/>
    </row>
    <row r="931" ht="14.25" customHeight="1">
      <c r="A931" s="249"/>
      <c r="B931" s="249"/>
      <c r="C931" s="250"/>
      <c r="D931" s="131"/>
      <c r="E931" s="131"/>
      <c r="F931" s="249"/>
      <c r="G931" s="249"/>
      <c r="H931" s="131"/>
      <c r="I931" s="249"/>
      <c r="J931" s="131"/>
      <c r="K931" s="251"/>
      <c r="L931" s="249"/>
    </row>
    <row r="932" ht="14.25" customHeight="1">
      <c r="A932" s="249"/>
      <c r="B932" s="249"/>
      <c r="C932" s="250"/>
      <c r="D932" s="131"/>
      <c r="E932" s="131"/>
      <c r="F932" s="249"/>
      <c r="G932" s="249"/>
      <c r="H932" s="131"/>
      <c r="I932" s="249"/>
      <c r="J932" s="131"/>
      <c r="K932" s="251"/>
      <c r="L932" s="249"/>
    </row>
    <row r="933" ht="14.25" customHeight="1">
      <c r="A933" s="249"/>
      <c r="B933" s="249"/>
      <c r="C933" s="250"/>
      <c r="D933" s="131"/>
      <c r="E933" s="131"/>
      <c r="F933" s="249"/>
      <c r="G933" s="249"/>
      <c r="H933" s="131"/>
      <c r="I933" s="249"/>
      <c r="J933" s="131"/>
      <c r="K933" s="251"/>
      <c r="L933" s="249"/>
    </row>
    <row r="934" ht="14.25" customHeight="1">
      <c r="A934" s="249"/>
      <c r="B934" s="249"/>
      <c r="C934" s="250"/>
      <c r="D934" s="131"/>
      <c r="E934" s="131"/>
      <c r="F934" s="249"/>
      <c r="G934" s="249"/>
      <c r="H934" s="131"/>
      <c r="I934" s="249"/>
      <c r="J934" s="131"/>
      <c r="K934" s="251"/>
      <c r="L934" s="249"/>
    </row>
    <row r="935" ht="14.25" customHeight="1">
      <c r="A935" s="249"/>
      <c r="B935" s="249"/>
      <c r="C935" s="250"/>
      <c r="D935" s="131"/>
      <c r="E935" s="131"/>
      <c r="F935" s="249"/>
      <c r="G935" s="249"/>
      <c r="H935" s="131"/>
      <c r="I935" s="249"/>
      <c r="J935" s="131"/>
      <c r="K935" s="251"/>
      <c r="L935" s="249"/>
    </row>
    <row r="936" ht="14.25" customHeight="1">
      <c r="A936" s="249"/>
      <c r="B936" s="249"/>
      <c r="C936" s="250"/>
      <c r="D936" s="131"/>
      <c r="E936" s="131"/>
      <c r="F936" s="249"/>
      <c r="G936" s="249"/>
      <c r="H936" s="131"/>
      <c r="I936" s="249"/>
      <c r="J936" s="131"/>
      <c r="K936" s="251"/>
      <c r="L936" s="249"/>
    </row>
    <row r="937" ht="14.25" customHeight="1">
      <c r="A937" s="249"/>
      <c r="B937" s="249"/>
      <c r="C937" s="250"/>
      <c r="D937" s="131"/>
      <c r="E937" s="131"/>
      <c r="F937" s="249"/>
      <c r="G937" s="249"/>
      <c r="H937" s="131"/>
      <c r="I937" s="249"/>
      <c r="J937" s="131"/>
      <c r="K937" s="251"/>
      <c r="L937" s="249"/>
    </row>
    <row r="938" ht="14.25" customHeight="1">
      <c r="A938" s="249"/>
      <c r="B938" s="249"/>
      <c r="C938" s="250"/>
      <c r="D938" s="131"/>
      <c r="E938" s="131"/>
      <c r="F938" s="249"/>
      <c r="G938" s="249"/>
      <c r="H938" s="131"/>
      <c r="I938" s="249"/>
      <c r="J938" s="131"/>
      <c r="K938" s="251"/>
      <c r="L938" s="249"/>
    </row>
    <row r="939" ht="14.25" customHeight="1">
      <c r="A939" s="249"/>
      <c r="B939" s="249"/>
      <c r="C939" s="250"/>
      <c r="D939" s="131"/>
      <c r="E939" s="131"/>
      <c r="F939" s="249"/>
      <c r="G939" s="249"/>
      <c r="H939" s="131"/>
      <c r="I939" s="249"/>
      <c r="J939" s="131"/>
      <c r="K939" s="251"/>
      <c r="L939" s="249"/>
    </row>
    <row r="940" ht="14.25" customHeight="1">
      <c r="A940" s="249"/>
      <c r="B940" s="249"/>
      <c r="C940" s="250"/>
      <c r="D940" s="131"/>
      <c r="E940" s="131"/>
      <c r="F940" s="249"/>
      <c r="G940" s="249"/>
      <c r="H940" s="131"/>
      <c r="I940" s="249"/>
      <c r="J940" s="131"/>
      <c r="K940" s="251"/>
      <c r="L940" s="249"/>
    </row>
    <row r="941" ht="14.25" customHeight="1">
      <c r="A941" s="249"/>
      <c r="B941" s="249"/>
      <c r="C941" s="250"/>
      <c r="D941" s="131"/>
      <c r="E941" s="131"/>
      <c r="F941" s="249"/>
      <c r="G941" s="249"/>
      <c r="H941" s="131"/>
      <c r="I941" s="249"/>
      <c r="J941" s="131"/>
      <c r="K941" s="251"/>
      <c r="L941" s="249"/>
    </row>
    <row r="942" ht="14.25" customHeight="1">
      <c r="A942" s="249"/>
      <c r="B942" s="249"/>
      <c r="C942" s="250"/>
      <c r="D942" s="131"/>
      <c r="E942" s="131"/>
      <c r="F942" s="249"/>
      <c r="G942" s="249"/>
      <c r="H942" s="131"/>
      <c r="I942" s="249"/>
      <c r="J942" s="131"/>
      <c r="K942" s="251"/>
      <c r="L942" s="249"/>
    </row>
    <row r="943" ht="14.25" customHeight="1">
      <c r="A943" s="249"/>
      <c r="B943" s="249"/>
      <c r="C943" s="250"/>
      <c r="D943" s="131"/>
      <c r="E943" s="131"/>
      <c r="F943" s="249"/>
      <c r="G943" s="249"/>
      <c r="H943" s="131"/>
      <c r="I943" s="249"/>
      <c r="J943" s="131"/>
      <c r="K943" s="251"/>
      <c r="L943" s="249"/>
    </row>
    <row r="944" ht="14.25" customHeight="1">
      <c r="A944" s="249"/>
      <c r="B944" s="249"/>
      <c r="C944" s="250"/>
      <c r="D944" s="131"/>
      <c r="E944" s="131"/>
      <c r="F944" s="249"/>
      <c r="G944" s="249"/>
      <c r="H944" s="131"/>
      <c r="I944" s="249"/>
      <c r="J944" s="131"/>
      <c r="K944" s="251"/>
      <c r="L944" s="249"/>
    </row>
    <row r="945" ht="14.25" customHeight="1">
      <c r="A945" s="249"/>
      <c r="B945" s="249"/>
      <c r="C945" s="250"/>
      <c r="D945" s="131"/>
      <c r="E945" s="131"/>
      <c r="F945" s="249"/>
      <c r="G945" s="249"/>
      <c r="H945" s="131"/>
      <c r="I945" s="249"/>
      <c r="J945" s="131"/>
      <c r="K945" s="251"/>
      <c r="L945" s="249"/>
    </row>
    <row r="946" ht="14.25" customHeight="1">
      <c r="A946" s="249"/>
      <c r="B946" s="249"/>
      <c r="C946" s="250"/>
      <c r="D946" s="131"/>
      <c r="E946" s="131"/>
      <c r="F946" s="249"/>
      <c r="G946" s="249"/>
      <c r="H946" s="131"/>
      <c r="I946" s="249"/>
      <c r="J946" s="131"/>
      <c r="K946" s="251"/>
      <c r="L946" s="249"/>
    </row>
    <row r="947" ht="14.25" customHeight="1">
      <c r="A947" s="249"/>
      <c r="B947" s="249"/>
      <c r="C947" s="250"/>
      <c r="D947" s="131"/>
      <c r="E947" s="131"/>
      <c r="F947" s="249"/>
      <c r="G947" s="249"/>
      <c r="H947" s="131"/>
      <c r="I947" s="249"/>
      <c r="J947" s="131"/>
      <c r="K947" s="251"/>
      <c r="L947" s="249"/>
    </row>
    <row r="948" ht="14.25" customHeight="1">
      <c r="A948" s="249"/>
      <c r="B948" s="249"/>
      <c r="C948" s="250"/>
      <c r="D948" s="131"/>
      <c r="E948" s="131"/>
      <c r="F948" s="249"/>
      <c r="G948" s="249"/>
      <c r="H948" s="131"/>
      <c r="I948" s="249"/>
      <c r="J948" s="131"/>
      <c r="K948" s="251"/>
      <c r="L948" s="249"/>
    </row>
    <row r="949" ht="14.25" customHeight="1">
      <c r="A949" s="249"/>
      <c r="B949" s="249"/>
      <c r="C949" s="250"/>
      <c r="D949" s="131"/>
      <c r="E949" s="131"/>
      <c r="F949" s="249"/>
      <c r="G949" s="249"/>
      <c r="H949" s="131"/>
      <c r="I949" s="249"/>
      <c r="J949" s="131"/>
      <c r="K949" s="251"/>
      <c r="L949" s="249"/>
    </row>
    <row r="950" ht="14.25" customHeight="1">
      <c r="A950" s="249"/>
      <c r="B950" s="249"/>
      <c r="C950" s="250"/>
      <c r="D950" s="131"/>
      <c r="E950" s="131"/>
      <c r="F950" s="249"/>
      <c r="G950" s="249"/>
      <c r="H950" s="131"/>
      <c r="I950" s="249"/>
      <c r="J950" s="131"/>
      <c r="K950" s="251"/>
      <c r="L950" s="249"/>
    </row>
    <row r="951" ht="14.25" customHeight="1">
      <c r="A951" s="249"/>
      <c r="B951" s="249"/>
      <c r="C951" s="250"/>
      <c r="D951" s="131"/>
      <c r="E951" s="131"/>
      <c r="F951" s="249"/>
      <c r="G951" s="249"/>
      <c r="H951" s="131"/>
      <c r="I951" s="249"/>
      <c r="J951" s="131"/>
      <c r="K951" s="251"/>
      <c r="L951" s="249"/>
    </row>
    <row r="952" ht="14.25" customHeight="1">
      <c r="A952" s="249"/>
      <c r="B952" s="249"/>
      <c r="C952" s="250"/>
      <c r="D952" s="131"/>
      <c r="E952" s="131"/>
      <c r="F952" s="249"/>
      <c r="G952" s="249"/>
      <c r="H952" s="131"/>
      <c r="I952" s="249"/>
      <c r="J952" s="131"/>
      <c r="K952" s="251"/>
      <c r="L952" s="249"/>
    </row>
    <row r="953" ht="14.25" customHeight="1">
      <c r="A953" s="249"/>
      <c r="B953" s="249"/>
      <c r="C953" s="250"/>
      <c r="D953" s="131"/>
      <c r="E953" s="131"/>
      <c r="F953" s="249"/>
      <c r="G953" s="249"/>
      <c r="H953" s="131"/>
      <c r="I953" s="249"/>
      <c r="J953" s="131"/>
      <c r="K953" s="251"/>
      <c r="L953" s="249"/>
    </row>
    <row r="954" ht="14.25" customHeight="1">
      <c r="A954" s="249"/>
      <c r="B954" s="249"/>
      <c r="C954" s="250"/>
      <c r="D954" s="131"/>
      <c r="E954" s="131"/>
      <c r="F954" s="249"/>
      <c r="G954" s="249"/>
      <c r="H954" s="131"/>
      <c r="I954" s="249"/>
      <c r="J954" s="131"/>
      <c r="K954" s="251"/>
      <c r="L954" s="249"/>
    </row>
    <row r="955" ht="14.25" customHeight="1">
      <c r="A955" s="249"/>
      <c r="B955" s="249"/>
      <c r="C955" s="250"/>
      <c r="D955" s="131"/>
      <c r="E955" s="131"/>
      <c r="F955" s="249"/>
      <c r="G955" s="249"/>
      <c r="H955" s="131"/>
      <c r="I955" s="249"/>
      <c r="J955" s="131"/>
      <c r="K955" s="251"/>
      <c r="L955" s="249"/>
    </row>
    <row r="956" ht="14.25" customHeight="1">
      <c r="A956" s="249"/>
      <c r="B956" s="249"/>
      <c r="C956" s="250"/>
      <c r="D956" s="131"/>
      <c r="E956" s="131"/>
      <c r="F956" s="249"/>
      <c r="G956" s="249"/>
      <c r="H956" s="131"/>
      <c r="I956" s="249"/>
      <c r="J956" s="131"/>
      <c r="K956" s="251"/>
      <c r="L956" s="249"/>
    </row>
    <row r="957" ht="14.25" customHeight="1">
      <c r="A957" s="249"/>
      <c r="B957" s="249"/>
      <c r="C957" s="250"/>
      <c r="D957" s="131"/>
      <c r="E957" s="131"/>
      <c r="F957" s="249"/>
      <c r="G957" s="249"/>
      <c r="H957" s="131"/>
      <c r="I957" s="249"/>
      <c r="J957" s="131"/>
      <c r="K957" s="251"/>
      <c r="L957" s="249"/>
    </row>
    <row r="958" ht="14.25" customHeight="1">
      <c r="A958" s="249"/>
      <c r="B958" s="249"/>
      <c r="C958" s="250"/>
      <c r="D958" s="131"/>
      <c r="E958" s="131"/>
      <c r="F958" s="249"/>
      <c r="G958" s="249"/>
      <c r="H958" s="131"/>
      <c r="I958" s="249"/>
      <c r="J958" s="131"/>
      <c r="K958" s="251"/>
      <c r="L958" s="249"/>
    </row>
    <row r="959" ht="14.25" customHeight="1">
      <c r="A959" s="249"/>
      <c r="B959" s="249"/>
      <c r="C959" s="250"/>
      <c r="D959" s="131"/>
      <c r="E959" s="131"/>
      <c r="F959" s="249"/>
      <c r="G959" s="249"/>
      <c r="H959" s="131"/>
      <c r="I959" s="249"/>
      <c r="J959" s="131"/>
      <c r="K959" s="251"/>
      <c r="L959" s="249"/>
    </row>
    <row r="960" ht="14.25" customHeight="1">
      <c r="A960" s="249"/>
      <c r="B960" s="249"/>
      <c r="C960" s="250"/>
      <c r="D960" s="131"/>
      <c r="E960" s="131"/>
      <c r="F960" s="249"/>
      <c r="G960" s="249"/>
      <c r="H960" s="131"/>
      <c r="I960" s="249"/>
      <c r="J960" s="131"/>
      <c r="K960" s="251"/>
      <c r="L960" s="249"/>
    </row>
    <row r="961" ht="14.25" customHeight="1">
      <c r="A961" s="249"/>
      <c r="B961" s="249"/>
      <c r="C961" s="250"/>
      <c r="D961" s="131"/>
      <c r="E961" s="131"/>
      <c r="F961" s="249"/>
      <c r="G961" s="249"/>
      <c r="H961" s="131"/>
      <c r="I961" s="249"/>
      <c r="J961" s="131"/>
      <c r="K961" s="251"/>
      <c r="L961" s="249"/>
    </row>
    <row r="962" ht="14.25" customHeight="1">
      <c r="A962" s="249"/>
      <c r="B962" s="249"/>
      <c r="C962" s="250"/>
      <c r="D962" s="131"/>
      <c r="E962" s="131"/>
      <c r="F962" s="249"/>
      <c r="G962" s="249"/>
      <c r="H962" s="131"/>
      <c r="I962" s="249"/>
      <c r="J962" s="131"/>
      <c r="K962" s="251"/>
      <c r="L962" s="249"/>
    </row>
    <row r="963" ht="14.25" customHeight="1">
      <c r="A963" s="249"/>
      <c r="B963" s="249"/>
      <c r="C963" s="250"/>
      <c r="D963" s="131"/>
      <c r="E963" s="131"/>
      <c r="F963" s="249"/>
      <c r="G963" s="249"/>
      <c r="H963" s="131"/>
      <c r="I963" s="249"/>
      <c r="J963" s="131"/>
      <c r="K963" s="251"/>
      <c r="L963" s="249"/>
    </row>
    <row r="964" ht="14.25" customHeight="1">
      <c r="A964" s="249"/>
      <c r="B964" s="249"/>
      <c r="C964" s="250"/>
      <c r="D964" s="131"/>
      <c r="E964" s="131"/>
      <c r="F964" s="249"/>
      <c r="G964" s="249"/>
      <c r="H964" s="131"/>
      <c r="I964" s="249"/>
      <c r="J964" s="131"/>
      <c r="K964" s="251"/>
      <c r="L964" s="249"/>
    </row>
    <row r="965" ht="14.25" customHeight="1">
      <c r="A965" s="249"/>
      <c r="B965" s="249"/>
      <c r="C965" s="250"/>
      <c r="D965" s="131"/>
      <c r="E965" s="131"/>
      <c r="F965" s="249"/>
      <c r="G965" s="249"/>
      <c r="H965" s="131"/>
      <c r="I965" s="249"/>
      <c r="J965" s="131"/>
      <c r="K965" s="251"/>
      <c r="L965" s="249"/>
    </row>
    <row r="966" ht="14.25" customHeight="1">
      <c r="A966" s="249"/>
      <c r="B966" s="249"/>
      <c r="C966" s="250"/>
      <c r="D966" s="131"/>
      <c r="E966" s="131"/>
      <c r="F966" s="249"/>
      <c r="G966" s="249"/>
      <c r="H966" s="131"/>
      <c r="I966" s="249"/>
      <c r="J966" s="131"/>
      <c r="K966" s="251"/>
      <c r="L966" s="249"/>
    </row>
    <row r="967" ht="14.25" customHeight="1">
      <c r="A967" s="249"/>
      <c r="B967" s="249"/>
      <c r="C967" s="250"/>
      <c r="D967" s="131"/>
      <c r="E967" s="131"/>
      <c r="F967" s="249"/>
      <c r="G967" s="249"/>
      <c r="H967" s="131"/>
      <c r="I967" s="249"/>
      <c r="J967" s="131"/>
      <c r="K967" s="251"/>
      <c r="L967" s="249"/>
    </row>
    <row r="968" ht="14.25" customHeight="1">
      <c r="A968" s="249"/>
      <c r="B968" s="249"/>
      <c r="C968" s="250"/>
      <c r="D968" s="131"/>
      <c r="E968" s="131"/>
      <c r="F968" s="249"/>
      <c r="G968" s="249"/>
      <c r="H968" s="131"/>
      <c r="I968" s="249"/>
      <c r="J968" s="131"/>
      <c r="K968" s="251"/>
      <c r="L968" s="249"/>
    </row>
    <row r="969" ht="14.25" customHeight="1">
      <c r="A969" s="249"/>
      <c r="B969" s="249"/>
      <c r="C969" s="250"/>
      <c r="D969" s="131"/>
      <c r="E969" s="131"/>
      <c r="F969" s="249"/>
      <c r="G969" s="249"/>
      <c r="H969" s="131"/>
      <c r="I969" s="249"/>
      <c r="J969" s="131"/>
      <c r="K969" s="251"/>
      <c r="L969" s="249"/>
    </row>
    <row r="970" ht="14.25" customHeight="1">
      <c r="A970" s="249"/>
      <c r="B970" s="249"/>
      <c r="C970" s="250"/>
      <c r="D970" s="131"/>
      <c r="E970" s="131"/>
      <c r="F970" s="249"/>
      <c r="G970" s="249"/>
      <c r="H970" s="131"/>
      <c r="I970" s="249"/>
      <c r="J970" s="131"/>
      <c r="K970" s="251"/>
      <c r="L970" s="249"/>
    </row>
    <row r="971" ht="14.25" customHeight="1">
      <c r="A971" s="249"/>
      <c r="B971" s="249"/>
      <c r="C971" s="250"/>
      <c r="D971" s="131"/>
      <c r="E971" s="131"/>
      <c r="F971" s="249"/>
      <c r="G971" s="249"/>
      <c r="H971" s="131"/>
      <c r="I971" s="249"/>
      <c r="J971" s="131"/>
      <c r="K971" s="251"/>
      <c r="L971" s="249"/>
    </row>
    <row r="972" ht="14.25" customHeight="1">
      <c r="A972" s="249"/>
      <c r="B972" s="249"/>
      <c r="C972" s="250"/>
      <c r="D972" s="131"/>
      <c r="E972" s="131"/>
      <c r="F972" s="249"/>
      <c r="G972" s="249"/>
      <c r="H972" s="131"/>
      <c r="I972" s="249"/>
      <c r="J972" s="131"/>
      <c r="K972" s="251"/>
      <c r="L972" s="249"/>
    </row>
    <row r="973" ht="14.25" customHeight="1">
      <c r="A973" s="249"/>
      <c r="B973" s="249"/>
      <c r="C973" s="250"/>
      <c r="D973" s="131"/>
      <c r="E973" s="131"/>
      <c r="F973" s="249"/>
      <c r="G973" s="249"/>
      <c r="H973" s="131"/>
      <c r="I973" s="249"/>
      <c r="J973" s="131"/>
      <c r="K973" s="251"/>
      <c r="L973" s="249"/>
    </row>
    <row r="974" ht="14.25" customHeight="1">
      <c r="A974" s="249"/>
      <c r="B974" s="249"/>
      <c r="C974" s="250"/>
      <c r="D974" s="131"/>
      <c r="E974" s="131"/>
      <c r="F974" s="249"/>
      <c r="G974" s="249"/>
      <c r="H974" s="131"/>
      <c r="I974" s="249"/>
      <c r="J974" s="131"/>
      <c r="K974" s="251"/>
      <c r="L974" s="249"/>
    </row>
    <row r="975" ht="14.25" customHeight="1">
      <c r="A975" s="249"/>
      <c r="B975" s="249"/>
      <c r="C975" s="250"/>
      <c r="D975" s="131"/>
      <c r="E975" s="131"/>
      <c r="F975" s="249"/>
      <c r="G975" s="249"/>
      <c r="H975" s="131"/>
      <c r="I975" s="249"/>
      <c r="J975" s="131"/>
      <c r="K975" s="251"/>
      <c r="L975" s="249"/>
    </row>
    <row r="976" ht="14.25" customHeight="1">
      <c r="A976" s="249"/>
      <c r="B976" s="249"/>
      <c r="C976" s="250"/>
      <c r="D976" s="131"/>
      <c r="E976" s="131"/>
      <c r="F976" s="249"/>
      <c r="G976" s="249"/>
      <c r="H976" s="131"/>
      <c r="I976" s="249"/>
      <c r="J976" s="131"/>
      <c r="K976" s="251"/>
      <c r="L976" s="249"/>
    </row>
    <row r="977" ht="14.25" customHeight="1">
      <c r="A977" s="249"/>
      <c r="B977" s="249"/>
      <c r="C977" s="250"/>
      <c r="D977" s="131"/>
      <c r="E977" s="131"/>
      <c r="F977" s="249"/>
      <c r="G977" s="249"/>
      <c r="H977" s="131"/>
      <c r="I977" s="249"/>
      <c r="J977" s="131"/>
      <c r="K977" s="251"/>
      <c r="L977" s="249"/>
    </row>
    <row r="978" ht="14.25" customHeight="1">
      <c r="A978" s="249"/>
      <c r="B978" s="249"/>
      <c r="C978" s="250"/>
      <c r="D978" s="131"/>
      <c r="E978" s="131"/>
      <c r="F978" s="249"/>
      <c r="G978" s="249"/>
      <c r="H978" s="131"/>
      <c r="I978" s="249"/>
      <c r="J978" s="131"/>
      <c r="K978" s="251"/>
      <c r="L978" s="249"/>
    </row>
    <row r="979" ht="14.25" customHeight="1">
      <c r="A979" s="249"/>
      <c r="B979" s="249"/>
      <c r="C979" s="250"/>
      <c r="D979" s="131"/>
      <c r="E979" s="131"/>
      <c r="F979" s="249"/>
      <c r="G979" s="249"/>
      <c r="H979" s="131"/>
      <c r="I979" s="249"/>
      <c r="J979" s="131"/>
      <c r="K979" s="251"/>
      <c r="L979" s="249"/>
    </row>
    <row r="980" ht="14.25" customHeight="1">
      <c r="A980" s="249"/>
      <c r="B980" s="249"/>
      <c r="C980" s="250"/>
      <c r="D980" s="131"/>
      <c r="E980" s="131"/>
      <c r="F980" s="249"/>
      <c r="G980" s="249"/>
      <c r="H980" s="131"/>
      <c r="I980" s="249"/>
      <c r="J980" s="131"/>
      <c r="K980" s="251"/>
      <c r="L980" s="249"/>
    </row>
    <row r="981" ht="14.25" customHeight="1">
      <c r="A981" s="249"/>
      <c r="B981" s="249"/>
      <c r="C981" s="250"/>
      <c r="D981" s="131"/>
      <c r="E981" s="131"/>
      <c r="F981" s="249"/>
      <c r="G981" s="249"/>
      <c r="H981" s="131"/>
      <c r="I981" s="249"/>
      <c r="J981" s="131"/>
      <c r="K981" s="251"/>
      <c r="L981" s="249"/>
    </row>
    <row r="982" ht="14.25" customHeight="1">
      <c r="A982" s="249"/>
      <c r="B982" s="249"/>
      <c r="C982" s="250"/>
      <c r="D982" s="131"/>
      <c r="E982" s="131"/>
      <c r="F982" s="249"/>
      <c r="G982" s="249"/>
      <c r="H982" s="131"/>
      <c r="I982" s="249"/>
      <c r="J982" s="131"/>
      <c r="K982" s="251"/>
      <c r="L982" s="249"/>
    </row>
    <row r="983" ht="14.25" customHeight="1">
      <c r="A983" s="249"/>
      <c r="B983" s="249"/>
      <c r="C983" s="250"/>
      <c r="D983" s="131"/>
      <c r="E983" s="131"/>
      <c r="F983" s="249"/>
      <c r="G983" s="249"/>
      <c r="H983" s="131"/>
      <c r="I983" s="249"/>
      <c r="J983" s="131"/>
      <c r="K983" s="251"/>
      <c r="L983" s="249"/>
    </row>
    <row r="984" ht="14.25" customHeight="1">
      <c r="A984" s="249"/>
      <c r="B984" s="249"/>
      <c r="C984" s="250"/>
      <c r="D984" s="131"/>
      <c r="E984" s="131"/>
      <c r="F984" s="249"/>
      <c r="G984" s="249"/>
      <c r="H984" s="131"/>
      <c r="I984" s="249"/>
      <c r="J984" s="131"/>
      <c r="K984" s="251"/>
      <c r="L984" s="249"/>
    </row>
    <row r="985" ht="14.25" customHeight="1">
      <c r="A985" s="249"/>
      <c r="B985" s="249"/>
      <c r="C985" s="250"/>
      <c r="D985" s="131"/>
      <c r="E985" s="131"/>
      <c r="F985" s="249"/>
      <c r="G985" s="249"/>
      <c r="H985" s="131"/>
      <c r="I985" s="249"/>
      <c r="J985" s="131"/>
      <c r="K985" s="251"/>
      <c r="L985" s="249"/>
    </row>
    <row r="986" ht="14.25" customHeight="1">
      <c r="A986" s="249"/>
      <c r="B986" s="249"/>
      <c r="C986" s="250"/>
      <c r="D986" s="131"/>
      <c r="E986" s="131"/>
      <c r="F986" s="249"/>
      <c r="G986" s="249"/>
      <c r="H986" s="131"/>
      <c r="I986" s="249"/>
      <c r="J986" s="131"/>
      <c r="K986" s="251"/>
      <c r="L986" s="249"/>
    </row>
    <row r="987" ht="14.25" customHeight="1">
      <c r="A987" s="249"/>
      <c r="B987" s="249"/>
      <c r="C987" s="250"/>
      <c r="D987" s="131"/>
      <c r="E987" s="131"/>
      <c r="F987" s="249"/>
      <c r="G987" s="249"/>
      <c r="H987" s="131"/>
      <c r="I987" s="249"/>
      <c r="J987" s="131"/>
      <c r="K987" s="251"/>
      <c r="L987" s="249"/>
    </row>
    <row r="988" ht="14.25" customHeight="1">
      <c r="A988" s="249"/>
      <c r="B988" s="249"/>
      <c r="C988" s="250"/>
      <c r="D988" s="131"/>
      <c r="E988" s="131"/>
      <c r="F988" s="249"/>
      <c r="G988" s="249"/>
      <c r="H988" s="131"/>
      <c r="I988" s="249"/>
      <c r="J988" s="131"/>
      <c r="K988" s="251"/>
      <c r="L988" s="249"/>
    </row>
    <row r="989" ht="14.25" customHeight="1">
      <c r="A989" s="249"/>
      <c r="B989" s="249"/>
      <c r="C989" s="250"/>
      <c r="D989" s="131"/>
      <c r="E989" s="131"/>
      <c r="F989" s="249"/>
      <c r="G989" s="249"/>
      <c r="H989" s="131"/>
      <c r="I989" s="249"/>
      <c r="J989" s="131"/>
      <c r="K989" s="251"/>
      <c r="L989" s="249"/>
    </row>
    <row r="990" ht="14.25" customHeight="1">
      <c r="A990" s="249"/>
      <c r="B990" s="249"/>
      <c r="C990" s="250"/>
      <c r="D990" s="131"/>
      <c r="E990" s="131"/>
      <c r="F990" s="249"/>
      <c r="G990" s="249"/>
      <c r="H990" s="131"/>
      <c r="I990" s="249"/>
      <c r="J990" s="131"/>
      <c r="K990" s="251"/>
      <c r="L990" s="249"/>
    </row>
    <row r="991" ht="14.25" customHeight="1">
      <c r="A991" s="249"/>
      <c r="B991" s="249"/>
      <c r="C991" s="250"/>
      <c r="D991" s="131"/>
      <c r="E991" s="131"/>
      <c r="F991" s="249"/>
      <c r="G991" s="249"/>
      <c r="H991" s="131"/>
      <c r="I991" s="249"/>
      <c r="J991" s="131"/>
      <c r="K991" s="251"/>
      <c r="L991" s="249"/>
    </row>
    <row r="992" ht="14.25" customHeight="1">
      <c r="A992" s="249"/>
      <c r="B992" s="249"/>
      <c r="C992" s="250"/>
      <c r="D992" s="131"/>
      <c r="E992" s="131"/>
      <c r="F992" s="249"/>
      <c r="G992" s="249"/>
      <c r="H992" s="131"/>
      <c r="I992" s="249"/>
      <c r="J992" s="131"/>
      <c r="K992" s="251"/>
      <c r="L992" s="249"/>
    </row>
    <row r="993" ht="14.25" customHeight="1">
      <c r="A993" s="249"/>
      <c r="B993" s="249"/>
      <c r="C993" s="250"/>
      <c r="D993" s="131"/>
      <c r="E993" s="131"/>
      <c r="F993" s="249"/>
      <c r="G993" s="249"/>
      <c r="H993" s="131"/>
      <c r="I993" s="249"/>
      <c r="J993" s="131"/>
      <c r="K993" s="251"/>
      <c r="L993" s="249"/>
    </row>
    <row r="994" ht="14.25" customHeight="1">
      <c r="A994" s="249"/>
      <c r="B994" s="249"/>
      <c r="C994" s="250"/>
      <c r="D994" s="131"/>
      <c r="E994" s="131"/>
      <c r="F994" s="249"/>
      <c r="G994" s="249"/>
      <c r="H994" s="131"/>
      <c r="I994" s="249"/>
      <c r="J994" s="131"/>
      <c r="K994" s="251"/>
      <c r="L994" s="249"/>
    </row>
    <row r="995" ht="14.25" customHeight="1">
      <c r="A995" s="249"/>
      <c r="B995" s="249"/>
      <c r="C995" s="250"/>
      <c r="D995" s="131"/>
      <c r="E995" s="131"/>
      <c r="F995" s="249"/>
      <c r="G995" s="249"/>
      <c r="H995" s="131"/>
      <c r="I995" s="249"/>
      <c r="J995" s="131"/>
      <c r="K995" s="251"/>
      <c r="L995" s="249"/>
    </row>
    <row r="996" ht="14.25" customHeight="1">
      <c r="A996" s="249"/>
      <c r="B996" s="249"/>
      <c r="C996" s="250"/>
      <c r="D996" s="131"/>
      <c r="E996" s="131"/>
      <c r="F996" s="249"/>
      <c r="G996" s="249"/>
      <c r="H996" s="131"/>
      <c r="I996" s="249"/>
      <c r="J996" s="131"/>
      <c r="K996" s="251"/>
      <c r="L996" s="249"/>
    </row>
    <row r="997" ht="14.25" customHeight="1">
      <c r="A997" s="249"/>
      <c r="B997" s="249"/>
      <c r="C997" s="250"/>
      <c r="D997" s="131"/>
      <c r="E997" s="131"/>
      <c r="F997" s="249"/>
      <c r="G997" s="249"/>
      <c r="H997" s="131"/>
      <c r="I997" s="249"/>
      <c r="J997" s="131"/>
      <c r="K997" s="251"/>
      <c r="L997" s="249"/>
    </row>
    <row r="998" ht="14.25" customHeight="1">
      <c r="A998" s="249"/>
      <c r="B998" s="249"/>
      <c r="C998" s="250"/>
      <c r="D998" s="131"/>
      <c r="E998" s="131"/>
      <c r="F998" s="249"/>
      <c r="G998" s="249"/>
      <c r="H998" s="131"/>
      <c r="I998" s="249"/>
      <c r="J998" s="131"/>
      <c r="K998" s="251"/>
      <c r="L998" s="249"/>
    </row>
    <row r="999" ht="14.25" customHeight="1">
      <c r="A999" s="249"/>
      <c r="B999" s="249"/>
      <c r="C999" s="250"/>
      <c r="D999" s="131"/>
      <c r="E999" s="131"/>
      <c r="F999" s="249"/>
      <c r="G999" s="249"/>
      <c r="H999" s="131"/>
      <c r="I999" s="249"/>
      <c r="J999" s="131"/>
      <c r="K999" s="251"/>
      <c r="L999" s="249"/>
    </row>
    <row r="1000" ht="14.25" customHeight="1">
      <c r="A1000" s="249"/>
      <c r="B1000" s="249"/>
      <c r="C1000" s="250"/>
      <c r="D1000" s="131"/>
      <c r="E1000" s="131"/>
      <c r="F1000" s="249"/>
      <c r="G1000" s="249"/>
      <c r="H1000" s="131"/>
      <c r="I1000" s="249"/>
      <c r="J1000" s="131"/>
      <c r="K1000" s="251"/>
      <c r="L1000" s="249"/>
    </row>
  </sheetData>
  <autoFilter ref="$A$1:$M$223">
    <filterColumn colId="0">
      <filters>
        <filter val="Easy"/>
        <filter val="SOCIEDAD TURISTICA SOUTH AND DESERT LIMITADA"/>
        <filter val="FALABELLA"/>
        <filter val="CABAÑAS DEL LAGO"/>
        <filter val="paris"/>
        <filter val="Paris"/>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38"/>
    <col customWidth="1" min="2" max="2" width="17.38"/>
    <col customWidth="1" min="3" max="3" width="18.75"/>
    <col customWidth="1" min="4" max="4" width="26.38"/>
    <col customWidth="1" min="5" max="5" width="8.75"/>
    <col customWidth="1" min="6" max="6" width="13.0"/>
    <col customWidth="1" min="7" max="7" width="18.13"/>
    <col customWidth="1" min="8" max="8" width="36.75"/>
    <col customWidth="1" min="9" max="9" width="24.38"/>
    <col customWidth="1" min="10" max="10" width="13.75"/>
    <col customWidth="1" min="11" max="11" width="15.25"/>
    <col customWidth="1" min="12" max="12" width="9.13"/>
    <col customWidth="1" min="13" max="26" width="8.75"/>
  </cols>
  <sheetData>
    <row r="1" ht="12.0" customHeight="1">
      <c r="A1" s="252" t="s">
        <v>150</v>
      </c>
      <c r="B1" s="252" t="s">
        <v>1</v>
      </c>
      <c r="C1" s="252" t="s">
        <v>2</v>
      </c>
      <c r="D1" s="252" t="s">
        <v>3</v>
      </c>
      <c r="E1" s="252" t="s">
        <v>4</v>
      </c>
      <c r="F1" s="253" t="s">
        <v>5</v>
      </c>
      <c r="G1" s="252" t="s">
        <v>6</v>
      </c>
      <c r="H1" s="252" t="s">
        <v>7</v>
      </c>
      <c r="I1" s="252" t="s">
        <v>8</v>
      </c>
      <c r="J1" s="252" t="s">
        <v>9</v>
      </c>
      <c r="K1" s="253" t="s">
        <v>10</v>
      </c>
      <c r="L1" s="252" t="s">
        <v>11</v>
      </c>
      <c r="M1" s="249"/>
      <c r="N1" s="249"/>
      <c r="O1" s="249"/>
      <c r="P1" s="249"/>
      <c r="Q1" s="249"/>
      <c r="R1" s="249"/>
      <c r="S1" s="249"/>
      <c r="T1" s="249"/>
      <c r="U1" s="249"/>
      <c r="V1" s="249"/>
      <c r="W1" s="249"/>
      <c r="X1" s="249"/>
      <c r="Y1" s="249"/>
      <c r="Z1" s="249"/>
    </row>
    <row r="2" ht="18.0" customHeight="1">
      <c r="A2" s="53" t="s">
        <v>269</v>
      </c>
      <c r="B2" s="172" t="s">
        <v>368</v>
      </c>
      <c r="C2" s="213" t="s">
        <v>3</v>
      </c>
      <c r="D2" s="174">
        <v>100010.0</v>
      </c>
      <c r="E2" s="118"/>
      <c r="F2" s="175">
        <v>299940.0</v>
      </c>
      <c r="G2" s="176">
        <v>46113.0</v>
      </c>
      <c r="H2" s="188" t="s">
        <v>219</v>
      </c>
      <c r="I2" s="178"/>
      <c r="J2" s="184" t="s">
        <v>15</v>
      </c>
      <c r="K2" s="179">
        <v>299940.0</v>
      </c>
      <c r="L2" s="178" t="b">
        <f t="shared" ref="L2:L100" si="1">+K2=F2</f>
        <v>1</v>
      </c>
      <c r="M2" s="249"/>
      <c r="N2" s="249"/>
      <c r="O2" s="249"/>
      <c r="P2" s="249"/>
      <c r="Q2" s="249"/>
      <c r="R2" s="249"/>
      <c r="S2" s="249"/>
      <c r="T2" s="249"/>
      <c r="U2" s="249"/>
      <c r="V2" s="249"/>
      <c r="W2" s="249"/>
      <c r="X2" s="249"/>
      <c r="Y2" s="249"/>
      <c r="Z2" s="249"/>
    </row>
    <row r="3" ht="12.0" customHeight="1">
      <c r="A3" s="53" t="s">
        <v>369</v>
      </c>
      <c r="B3" s="181" t="s">
        <v>370</v>
      </c>
      <c r="C3" s="185" t="s">
        <v>137</v>
      </c>
      <c r="D3" s="115"/>
      <c r="E3" s="115"/>
      <c r="F3" s="175">
        <v>22540.0</v>
      </c>
      <c r="G3" s="176">
        <v>46113.0</v>
      </c>
      <c r="H3" s="188" t="s">
        <v>219</v>
      </c>
      <c r="I3" s="178"/>
      <c r="J3" s="184" t="s">
        <v>15</v>
      </c>
      <c r="K3" s="179">
        <v>22540.0</v>
      </c>
      <c r="L3" s="178" t="b">
        <f t="shared" si="1"/>
        <v>1</v>
      </c>
      <c r="M3" s="249"/>
      <c r="N3" s="249"/>
      <c r="O3" s="249"/>
      <c r="P3" s="249"/>
      <c r="Q3" s="249"/>
      <c r="R3" s="249"/>
      <c r="S3" s="249"/>
      <c r="T3" s="249"/>
      <c r="U3" s="249"/>
      <c r="V3" s="249"/>
      <c r="W3" s="249"/>
      <c r="X3" s="249"/>
      <c r="Y3" s="249"/>
      <c r="Z3" s="249"/>
    </row>
    <row r="4" ht="12.0" customHeight="1">
      <c r="A4" s="53" t="s">
        <v>371</v>
      </c>
      <c r="B4" s="181" t="s">
        <v>372</v>
      </c>
      <c r="C4" s="185" t="s">
        <v>137</v>
      </c>
      <c r="D4" s="115"/>
      <c r="E4" s="115"/>
      <c r="F4" s="175">
        <v>11801.0</v>
      </c>
      <c r="G4" s="176">
        <v>46113.0</v>
      </c>
      <c r="H4" s="188" t="s">
        <v>219</v>
      </c>
      <c r="I4" s="178"/>
      <c r="J4" s="184" t="s">
        <v>15</v>
      </c>
      <c r="K4" s="179">
        <v>11801.0</v>
      </c>
      <c r="L4" s="178" t="b">
        <f t="shared" si="1"/>
        <v>1</v>
      </c>
      <c r="M4" s="249"/>
      <c r="N4" s="249"/>
      <c r="O4" s="249"/>
      <c r="P4" s="249"/>
      <c r="Q4" s="249"/>
      <c r="R4" s="249"/>
      <c r="S4" s="249"/>
      <c r="T4" s="249"/>
      <c r="U4" s="249"/>
      <c r="V4" s="249"/>
      <c r="W4" s="249"/>
      <c r="X4" s="249"/>
      <c r="Y4" s="249"/>
      <c r="Z4" s="249"/>
    </row>
    <row r="5" ht="12.0" customHeight="1">
      <c r="A5" s="191" t="s">
        <v>373</v>
      </c>
      <c r="B5" s="192" t="s">
        <v>374</v>
      </c>
      <c r="C5" s="193" t="s">
        <v>3</v>
      </c>
      <c r="D5" s="194">
        <v>2241680.0</v>
      </c>
      <c r="E5" s="146"/>
      <c r="F5" s="195">
        <v>1463970.0</v>
      </c>
      <c r="G5" s="196">
        <v>46113.0</v>
      </c>
      <c r="H5" s="177" t="s">
        <v>219</v>
      </c>
      <c r="I5" s="197"/>
      <c r="J5" s="184" t="s">
        <v>15</v>
      </c>
      <c r="K5" s="198">
        <v>1463970.0</v>
      </c>
      <c r="L5" s="178" t="b">
        <f t="shared" si="1"/>
        <v>1</v>
      </c>
      <c r="M5" s="249"/>
      <c r="N5" s="249"/>
      <c r="O5" s="249"/>
      <c r="P5" s="249"/>
      <c r="Q5" s="249"/>
      <c r="R5" s="249"/>
      <c r="S5" s="249"/>
      <c r="T5" s="249"/>
      <c r="U5" s="249"/>
      <c r="V5" s="249"/>
      <c r="W5" s="249"/>
      <c r="X5" s="249"/>
      <c r="Y5" s="249"/>
      <c r="Z5" s="249"/>
    </row>
    <row r="6" ht="12.0" customHeight="1">
      <c r="A6" s="53" t="s">
        <v>375</v>
      </c>
      <c r="B6" s="172" t="s">
        <v>114</v>
      </c>
      <c r="C6" s="213" t="s">
        <v>3</v>
      </c>
      <c r="D6" s="118">
        <v>45246.0</v>
      </c>
      <c r="E6" s="118"/>
      <c r="F6" s="175">
        <v>47600.0</v>
      </c>
      <c r="G6" s="176">
        <v>46114.0</v>
      </c>
      <c r="H6" s="188" t="s">
        <v>219</v>
      </c>
      <c r="I6" s="178"/>
      <c r="J6" s="184" t="s">
        <v>15</v>
      </c>
      <c r="K6" s="179">
        <v>47600.0</v>
      </c>
      <c r="L6" s="178" t="b">
        <f t="shared" si="1"/>
        <v>1</v>
      </c>
      <c r="M6" s="249"/>
      <c r="N6" s="249"/>
      <c r="O6" s="249"/>
      <c r="P6" s="249"/>
      <c r="Q6" s="249"/>
      <c r="R6" s="249"/>
      <c r="S6" s="249"/>
      <c r="T6" s="249"/>
      <c r="U6" s="249"/>
      <c r="V6" s="249"/>
      <c r="W6" s="249"/>
      <c r="X6" s="249"/>
      <c r="Y6" s="249"/>
      <c r="Z6" s="249"/>
    </row>
    <row r="7" ht="12.0" customHeight="1">
      <c r="A7" s="16" t="s">
        <v>376</v>
      </c>
      <c r="B7" s="172"/>
      <c r="C7" s="213" t="s">
        <v>3</v>
      </c>
      <c r="D7" s="174">
        <v>3.0</v>
      </c>
      <c r="E7" s="118"/>
      <c r="F7" s="175">
        <v>119000.0</v>
      </c>
      <c r="G7" s="176">
        <v>46114.0</v>
      </c>
      <c r="H7" s="188" t="s">
        <v>377</v>
      </c>
      <c r="I7" s="178"/>
      <c r="J7" s="184" t="s">
        <v>15</v>
      </c>
      <c r="K7" s="179">
        <v>119000.0</v>
      </c>
      <c r="L7" s="178" t="b">
        <f t="shared" si="1"/>
        <v>1</v>
      </c>
      <c r="M7" s="249"/>
      <c r="N7" s="249"/>
      <c r="O7" s="249"/>
      <c r="P7" s="249"/>
      <c r="Q7" s="249"/>
      <c r="R7" s="249"/>
      <c r="S7" s="249"/>
      <c r="T7" s="249"/>
      <c r="U7" s="249"/>
      <c r="V7" s="249"/>
      <c r="W7" s="249"/>
      <c r="X7" s="249"/>
      <c r="Y7" s="249"/>
      <c r="Z7" s="249"/>
    </row>
    <row r="8" ht="15.0" customHeight="1">
      <c r="A8" s="219" t="s">
        <v>65</v>
      </c>
      <c r="B8" s="205"/>
      <c r="C8" s="206"/>
      <c r="D8" s="186"/>
      <c r="E8" s="186"/>
      <c r="F8" s="195">
        <v>820800.0</v>
      </c>
      <c r="G8" s="196">
        <v>46114.0</v>
      </c>
      <c r="H8" s="177" t="s">
        <v>377</v>
      </c>
      <c r="I8" s="197"/>
      <c r="J8" s="184" t="s">
        <v>15</v>
      </c>
      <c r="K8" s="198">
        <v>820800.0</v>
      </c>
      <c r="L8" s="178" t="b">
        <f t="shared" si="1"/>
        <v>1</v>
      </c>
      <c r="M8" s="249"/>
      <c r="N8" s="249"/>
      <c r="O8" s="249"/>
      <c r="P8" s="249"/>
      <c r="Q8" s="249"/>
      <c r="R8" s="249"/>
      <c r="S8" s="249"/>
      <c r="T8" s="249"/>
      <c r="U8" s="249"/>
      <c r="V8" s="249"/>
      <c r="W8" s="249"/>
      <c r="X8" s="249"/>
      <c r="Y8" s="249"/>
      <c r="Z8" s="249"/>
    </row>
    <row r="9" ht="12.0" customHeight="1">
      <c r="A9" s="16" t="s">
        <v>207</v>
      </c>
      <c r="B9" s="181"/>
      <c r="C9" s="185"/>
      <c r="D9" s="115"/>
      <c r="E9" s="115"/>
      <c r="F9" s="175">
        <v>228604.0</v>
      </c>
      <c r="G9" s="176">
        <v>46114.0</v>
      </c>
      <c r="H9" s="188" t="s">
        <v>377</v>
      </c>
      <c r="I9" s="178"/>
      <c r="J9" s="184" t="s">
        <v>15</v>
      </c>
      <c r="K9" s="179">
        <v>228604.0</v>
      </c>
      <c r="L9" s="178" t="b">
        <f t="shared" si="1"/>
        <v>1</v>
      </c>
      <c r="M9" s="249"/>
      <c r="N9" s="249"/>
      <c r="O9" s="249"/>
      <c r="P9" s="249"/>
      <c r="Q9" s="249"/>
      <c r="R9" s="249"/>
      <c r="S9" s="249"/>
      <c r="T9" s="249"/>
      <c r="U9" s="249"/>
      <c r="V9" s="249"/>
      <c r="W9" s="249"/>
      <c r="X9" s="249"/>
      <c r="Y9" s="249"/>
      <c r="Z9" s="249"/>
    </row>
    <row r="10" ht="12.0" customHeight="1">
      <c r="A10" s="16" t="s">
        <v>378</v>
      </c>
      <c r="B10" s="172" t="s">
        <v>379</v>
      </c>
      <c r="C10" s="213" t="s">
        <v>3</v>
      </c>
      <c r="D10" s="174">
        <v>1912.0</v>
      </c>
      <c r="E10" s="118"/>
      <c r="F10" s="175">
        <f>2082500-1750000</f>
        <v>332500</v>
      </c>
      <c r="G10" s="176">
        <v>46114.0</v>
      </c>
      <c r="H10" s="188" t="s">
        <v>377</v>
      </c>
      <c r="I10" s="178" t="s">
        <v>380</v>
      </c>
      <c r="J10" s="184" t="s">
        <v>15</v>
      </c>
      <c r="K10" s="179">
        <v>332500.0</v>
      </c>
      <c r="L10" s="178" t="b">
        <f t="shared" si="1"/>
        <v>1</v>
      </c>
      <c r="M10" s="249"/>
      <c r="N10" s="249"/>
      <c r="O10" s="249"/>
      <c r="P10" s="249"/>
      <c r="Q10" s="249"/>
      <c r="R10" s="249"/>
      <c r="S10" s="249"/>
      <c r="T10" s="249"/>
      <c r="U10" s="249"/>
      <c r="V10" s="249"/>
      <c r="W10" s="249"/>
      <c r="X10" s="249"/>
      <c r="Y10" s="249"/>
      <c r="Z10" s="249"/>
    </row>
    <row r="11" ht="12.0" customHeight="1">
      <c r="A11" s="53" t="s">
        <v>124</v>
      </c>
      <c r="B11" s="172"/>
      <c r="C11" s="213" t="s">
        <v>3</v>
      </c>
      <c r="D11" s="174">
        <v>5.322051E7</v>
      </c>
      <c r="E11" s="118"/>
      <c r="F11" s="175">
        <v>106088.0</v>
      </c>
      <c r="G11" s="176">
        <v>46114.0</v>
      </c>
      <c r="H11" s="188" t="s">
        <v>219</v>
      </c>
      <c r="I11" s="178"/>
      <c r="J11" s="184" t="s">
        <v>15</v>
      </c>
      <c r="K11" s="179">
        <v>106088.0</v>
      </c>
      <c r="L11" s="178" t="b">
        <f t="shared" si="1"/>
        <v>1</v>
      </c>
      <c r="M11" s="249"/>
      <c r="N11" s="249"/>
      <c r="O11" s="249"/>
      <c r="P11" s="249"/>
      <c r="Q11" s="249"/>
      <c r="R11" s="249"/>
      <c r="S11" s="249"/>
      <c r="T11" s="249"/>
      <c r="U11" s="249"/>
      <c r="V11" s="249"/>
      <c r="W11" s="249"/>
      <c r="X11" s="249"/>
      <c r="Y11" s="249"/>
      <c r="Z11" s="249"/>
    </row>
    <row r="12" ht="12.0" customHeight="1">
      <c r="A12" s="16" t="s">
        <v>381</v>
      </c>
      <c r="B12" s="172"/>
      <c r="C12" s="213" t="s">
        <v>3</v>
      </c>
      <c r="D12" s="118"/>
      <c r="E12" s="118"/>
      <c r="F12" s="175">
        <v>9000.0</v>
      </c>
      <c r="G12" s="176">
        <v>46114.0</v>
      </c>
      <c r="H12" s="188" t="s">
        <v>377</v>
      </c>
      <c r="I12" s="178"/>
      <c r="J12" s="184" t="s">
        <v>15</v>
      </c>
      <c r="K12" s="179">
        <v>9000.0</v>
      </c>
      <c r="L12" s="178" t="b">
        <f t="shared" si="1"/>
        <v>1</v>
      </c>
      <c r="M12" s="249"/>
      <c r="N12" s="249"/>
      <c r="O12" s="249"/>
      <c r="P12" s="249"/>
      <c r="Q12" s="249"/>
      <c r="R12" s="249"/>
      <c r="S12" s="249"/>
      <c r="T12" s="249"/>
      <c r="U12" s="249"/>
      <c r="V12" s="249"/>
      <c r="W12" s="249"/>
      <c r="X12" s="249"/>
      <c r="Y12" s="249"/>
      <c r="Z12" s="249"/>
    </row>
    <row r="13" ht="12.0" customHeight="1">
      <c r="A13" s="53" t="s">
        <v>227</v>
      </c>
      <c r="B13" s="172"/>
      <c r="C13" s="213" t="s">
        <v>3</v>
      </c>
      <c r="D13" s="174">
        <v>5018.0</v>
      </c>
      <c r="E13" s="118"/>
      <c r="F13" s="175">
        <v>89608.0</v>
      </c>
      <c r="G13" s="176">
        <v>46114.0</v>
      </c>
      <c r="H13" s="188" t="s">
        <v>219</v>
      </c>
      <c r="I13" s="178"/>
      <c r="J13" s="184" t="s">
        <v>15</v>
      </c>
      <c r="K13" s="179">
        <v>89608.0</v>
      </c>
      <c r="L13" s="178" t="b">
        <f t="shared" si="1"/>
        <v>1</v>
      </c>
      <c r="M13" s="249"/>
      <c r="N13" s="249"/>
      <c r="O13" s="249"/>
      <c r="P13" s="249"/>
      <c r="Q13" s="249"/>
      <c r="R13" s="249"/>
      <c r="S13" s="249"/>
      <c r="T13" s="249"/>
      <c r="U13" s="249"/>
      <c r="V13" s="249"/>
      <c r="W13" s="249"/>
      <c r="X13" s="249"/>
      <c r="Y13" s="249"/>
      <c r="Z13" s="249"/>
    </row>
    <row r="14" ht="12.0" customHeight="1">
      <c r="A14" s="53" t="s">
        <v>382</v>
      </c>
      <c r="B14" s="172"/>
      <c r="C14" s="213" t="s">
        <v>3</v>
      </c>
      <c r="D14" s="174">
        <v>5615167.0</v>
      </c>
      <c r="E14" s="118"/>
      <c r="F14" s="175">
        <v>1504980.0</v>
      </c>
      <c r="G14" s="176">
        <v>46114.0</v>
      </c>
      <c r="H14" s="188" t="s">
        <v>219</v>
      </c>
      <c r="I14" s="178"/>
      <c r="J14" s="184" t="s">
        <v>15</v>
      </c>
      <c r="K14" s="179">
        <v>1504980.0</v>
      </c>
      <c r="L14" s="178" t="b">
        <f t="shared" si="1"/>
        <v>1</v>
      </c>
      <c r="M14" s="249"/>
      <c r="N14" s="249"/>
      <c r="O14" s="249"/>
      <c r="P14" s="249"/>
      <c r="Q14" s="249"/>
      <c r="R14" s="249"/>
      <c r="S14" s="249"/>
      <c r="T14" s="249"/>
      <c r="U14" s="249"/>
      <c r="V14" s="249"/>
      <c r="W14" s="249"/>
      <c r="X14" s="249"/>
      <c r="Y14" s="249"/>
      <c r="Z14" s="249"/>
    </row>
    <row r="15" ht="12.0" customHeight="1">
      <c r="A15" s="53" t="s">
        <v>118</v>
      </c>
      <c r="B15" s="172"/>
      <c r="C15" s="213"/>
      <c r="D15" s="118"/>
      <c r="E15" s="118"/>
      <c r="F15" s="175">
        <v>59360.0</v>
      </c>
      <c r="G15" s="176">
        <v>46114.0</v>
      </c>
      <c r="H15" s="188" t="s">
        <v>219</v>
      </c>
      <c r="I15" s="178"/>
      <c r="J15" s="184" t="s">
        <v>15</v>
      </c>
      <c r="K15" s="179">
        <v>59360.0</v>
      </c>
      <c r="L15" s="178" t="b">
        <f t="shared" si="1"/>
        <v>1</v>
      </c>
      <c r="M15" s="249"/>
      <c r="N15" s="249"/>
      <c r="O15" s="249"/>
      <c r="P15" s="249"/>
      <c r="Q15" s="249"/>
      <c r="R15" s="249"/>
      <c r="S15" s="249"/>
      <c r="T15" s="249"/>
      <c r="U15" s="249"/>
      <c r="V15" s="249"/>
      <c r="W15" s="249"/>
      <c r="X15" s="249"/>
      <c r="Y15" s="249"/>
      <c r="Z15" s="249"/>
    </row>
    <row r="16" ht="12.0" customHeight="1">
      <c r="A16" s="16" t="s">
        <v>383</v>
      </c>
      <c r="B16" s="172"/>
      <c r="C16" s="213" t="s">
        <v>3</v>
      </c>
      <c r="D16" s="174">
        <v>808.0</v>
      </c>
      <c r="E16" s="118"/>
      <c r="F16" s="175">
        <v>250000.0</v>
      </c>
      <c r="G16" s="176">
        <v>46114.0</v>
      </c>
      <c r="H16" s="188" t="s">
        <v>377</v>
      </c>
      <c r="I16" s="178"/>
      <c r="J16" s="184" t="s">
        <v>15</v>
      </c>
      <c r="K16" s="179">
        <v>250000.0</v>
      </c>
      <c r="L16" s="178" t="b">
        <f t="shared" si="1"/>
        <v>1</v>
      </c>
      <c r="M16" s="249"/>
      <c r="N16" s="249"/>
      <c r="O16" s="249"/>
      <c r="P16" s="249"/>
      <c r="Q16" s="249"/>
      <c r="R16" s="249"/>
      <c r="S16" s="249"/>
      <c r="T16" s="249"/>
      <c r="U16" s="249"/>
      <c r="V16" s="249"/>
      <c r="W16" s="249"/>
      <c r="X16" s="249"/>
      <c r="Y16" s="249"/>
      <c r="Z16" s="249"/>
    </row>
    <row r="17" ht="12.0" customHeight="1">
      <c r="A17" s="16" t="s">
        <v>384</v>
      </c>
      <c r="B17" s="172" t="s">
        <v>385</v>
      </c>
      <c r="C17" s="213" t="s">
        <v>99</v>
      </c>
      <c r="D17" s="118"/>
      <c r="E17" s="151">
        <v>322.0</v>
      </c>
      <c r="F17" s="175">
        <v>300000.0</v>
      </c>
      <c r="G17" s="176">
        <v>46114.0</v>
      </c>
      <c r="H17" s="188" t="s">
        <v>377</v>
      </c>
      <c r="I17" s="178"/>
      <c r="J17" s="184" t="s">
        <v>15</v>
      </c>
      <c r="K17" s="179">
        <v>300000.0</v>
      </c>
      <c r="L17" s="178" t="b">
        <f t="shared" si="1"/>
        <v>1</v>
      </c>
      <c r="M17" s="249"/>
      <c r="N17" s="249"/>
      <c r="O17" s="249"/>
      <c r="P17" s="249"/>
      <c r="Q17" s="249"/>
      <c r="R17" s="249"/>
      <c r="S17" s="249"/>
      <c r="T17" s="249"/>
      <c r="U17" s="249"/>
      <c r="V17" s="249"/>
      <c r="W17" s="249"/>
      <c r="X17" s="249"/>
      <c r="Y17" s="249"/>
      <c r="Z17" s="249"/>
    </row>
    <row r="18" ht="15.0" customHeight="1">
      <c r="A18" s="53" t="s">
        <v>386</v>
      </c>
      <c r="B18" s="172" t="s">
        <v>387</v>
      </c>
      <c r="C18" s="213" t="s">
        <v>137</v>
      </c>
      <c r="D18" s="118"/>
      <c r="E18" s="118"/>
      <c r="F18" s="175">
        <v>390456.0</v>
      </c>
      <c r="G18" s="176">
        <v>46118.0</v>
      </c>
      <c r="H18" s="188" t="s">
        <v>219</v>
      </c>
      <c r="I18" s="178"/>
      <c r="J18" s="184" t="s">
        <v>15</v>
      </c>
      <c r="K18" s="179">
        <v>390456.0</v>
      </c>
      <c r="L18" s="178" t="b">
        <f t="shared" si="1"/>
        <v>1</v>
      </c>
      <c r="M18" s="249"/>
      <c r="N18" s="249"/>
      <c r="O18" s="249"/>
      <c r="P18" s="249"/>
      <c r="Q18" s="249"/>
      <c r="R18" s="249"/>
      <c r="S18" s="249"/>
      <c r="T18" s="249"/>
      <c r="U18" s="249"/>
      <c r="V18" s="249"/>
      <c r="W18" s="249"/>
      <c r="X18" s="249"/>
      <c r="Y18" s="249"/>
      <c r="Z18" s="249"/>
    </row>
    <row r="19" ht="15.0" customHeight="1">
      <c r="A19" s="53" t="s">
        <v>388</v>
      </c>
      <c r="B19" s="172" t="s">
        <v>389</v>
      </c>
      <c r="C19" s="213" t="s">
        <v>137</v>
      </c>
      <c r="D19" s="118"/>
      <c r="E19" s="118"/>
      <c r="F19" s="175">
        <v>131974.0</v>
      </c>
      <c r="G19" s="176">
        <v>46118.0</v>
      </c>
      <c r="H19" s="188" t="s">
        <v>219</v>
      </c>
      <c r="I19" s="178"/>
      <c r="J19" s="184" t="s">
        <v>15</v>
      </c>
      <c r="K19" s="179">
        <v>131974.0</v>
      </c>
      <c r="L19" s="178" t="b">
        <f t="shared" si="1"/>
        <v>1</v>
      </c>
      <c r="M19" s="249"/>
      <c r="N19" s="249"/>
      <c r="O19" s="249"/>
      <c r="P19" s="249"/>
      <c r="Q19" s="249"/>
      <c r="R19" s="249"/>
      <c r="S19" s="249"/>
      <c r="T19" s="249"/>
      <c r="U19" s="249"/>
      <c r="V19" s="249"/>
      <c r="W19" s="249"/>
      <c r="X19" s="249"/>
      <c r="Y19" s="249"/>
      <c r="Z19" s="249"/>
    </row>
    <row r="20" ht="12.0" customHeight="1">
      <c r="A20" s="53" t="s">
        <v>310</v>
      </c>
      <c r="B20" s="172"/>
      <c r="C20" s="213"/>
      <c r="D20" s="118"/>
      <c r="E20" s="118"/>
      <c r="F20" s="175">
        <v>978980.0</v>
      </c>
      <c r="G20" s="176">
        <v>46118.0</v>
      </c>
      <c r="H20" s="188" t="s">
        <v>219</v>
      </c>
      <c r="I20" s="178"/>
      <c r="J20" s="184" t="s">
        <v>15</v>
      </c>
      <c r="K20" s="179">
        <v>978980.0</v>
      </c>
      <c r="L20" s="178" t="b">
        <f t="shared" si="1"/>
        <v>1</v>
      </c>
      <c r="M20" s="249"/>
      <c r="N20" s="249"/>
      <c r="O20" s="249"/>
      <c r="P20" s="249"/>
      <c r="Q20" s="249"/>
      <c r="R20" s="249"/>
      <c r="S20" s="249"/>
      <c r="T20" s="249"/>
      <c r="U20" s="249"/>
      <c r="V20" s="249"/>
      <c r="W20" s="249"/>
      <c r="X20" s="249"/>
      <c r="Y20" s="249"/>
      <c r="Z20" s="249"/>
    </row>
    <row r="21" ht="12.0" customHeight="1">
      <c r="A21" s="53" t="s">
        <v>310</v>
      </c>
      <c r="B21" s="172" t="s">
        <v>390</v>
      </c>
      <c r="C21" s="213"/>
      <c r="D21" s="118"/>
      <c r="E21" s="118"/>
      <c r="F21" s="175">
        <v>385990.0</v>
      </c>
      <c r="G21" s="176">
        <v>46118.0</v>
      </c>
      <c r="H21" s="188" t="s">
        <v>219</v>
      </c>
      <c r="I21" s="178"/>
      <c r="J21" s="184" t="s">
        <v>15</v>
      </c>
      <c r="K21" s="179">
        <v>385990.0</v>
      </c>
      <c r="L21" s="178" t="b">
        <f t="shared" si="1"/>
        <v>1</v>
      </c>
      <c r="M21" s="249"/>
      <c r="N21" s="249"/>
      <c r="O21" s="249"/>
      <c r="P21" s="249"/>
      <c r="Q21" s="249"/>
      <c r="R21" s="249"/>
      <c r="S21" s="249"/>
      <c r="T21" s="249"/>
      <c r="U21" s="249"/>
      <c r="V21" s="249"/>
      <c r="W21" s="249"/>
      <c r="X21" s="249"/>
      <c r="Y21" s="249"/>
      <c r="Z21" s="249"/>
    </row>
    <row r="22" ht="11.25" customHeight="1">
      <c r="A22" s="16" t="s">
        <v>391</v>
      </c>
      <c r="B22" s="172"/>
      <c r="C22" s="213" t="s">
        <v>3</v>
      </c>
      <c r="D22" s="174">
        <v>29.0</v>
      </c>
      <c r="E22" s="118"/>
      <c r="F22" s="175">
        <v>58953.0</v>
      </c>
      <c r="G22" s="176">
        <v>46119.0</v>
      </c>
      <c r="H22" s="188" t="s">
        <v>377</v>
      </c>
      <c r="I22" s="178"/>
      <c r="J22" s="184" t="s">
        <v>15</v>
      </c>
      <c r="K22" s="179">
        <v>58953.0</v>
      </c>
      <c r="L22" s="178" t="b">
        <f t="shared" si="1"/>
        <v>1</v>
      </c>
      <c r="M22" s="249"/>
      <c r="N22" s="249"/>
      <c r="O22" s="249"/>
      <c r="P22" s="249"/>
      <c r="Q22" s="249"/>
      <c r="R22" s="249"/>
      <c r="S22" s="249"/>
      <c r="T22" s="249"/>
      <c r="U22" s="249"/>
      <c r="V22" s="249"/>
      <c r="W22" s="249"/>
      <c r="X22" s="249"/>
      <c r="Y22" s="249"/>
      <c r="Z22" s="249"/>
    </row>
    <row r="23" ht="12.0" customHeight="1">
      <c r="A23" s="16" t="s">
        <v>256</v>
      </c>
      <c r="B23" s="172" t="s">
        <v>370</v>
      </c>
      <c r="C23" s="185"/>
      <c r="D23" s="115"/>
      <c r="E23" s="115"/>
      <c r="F23" s="175">
        <v>18990.0</v>
      </c>
      <c r="G23" s="176">
        <v>46119.0</v>
      </c>
      <c r="H23" s="188" t="s">
        <v>377</v>
      </c>
      <c r="I23" s="178"/>
      <c r="J23" s="184" t="s">
        <v>15</v>
      </c>
      <c r="K23" s="179">
        <v>18990.0</v>
      </c>
      <c r="L23" s="178" t="b">
        <f t="shared" si="1"/>
        <v>1</v>
      </c>
      <c r="M23" s="249"/>
      <c r="N23" s="249"/>
      <c r="O23" s="249"/>
      <c r="P23" s="249"/>
      <c r="Q23" s="249"/>
      <c r="R23" s="249"/>
      <c r="S23" s="249"/>
      <c r="T23" s="249"/>
      <c r="U23" s="249"/>
      <c r="V23" s="249"/>
      <c r="W23" s="249"/>
      <c r="X23" s="249"/>
      <c r="Y23" s="249"/>
      <c r="Z23" s="249"/>
    </row>
    <row r="24" ht="12.0" customHeight="1">
      <c r="A24" s="16" t="s">
        <v>45</v>
      </c>
      <c r="B24" s="172" t="s">
        <v>392</v>
      </c>
      <c r="C24" s="185"/>
      <c r="D24" s="115"/>
      <c r="E24" s="115"/>
      <c r="F24" s="175">
        <v>31012.0</v>
      </c>
      <c r="G24" s="176">
        <v>46119.0</v>
      </c>
      <c r="H24" s="188" t="s">
        <v>377</v>
      </c>
      <c r="I24" s="178"/>
      <c r="J24" s="184" t="s">
        <v>15</v>
      </c>
      <c r="K24" s="179">
        <v>31012.0</v>
      </c>
      <c r="L24" s="178" t="b">
        <f t="shared" si="1"/>
        <v>1</v>
      </c>
      <c r="M24" s="249"/>
      <c r="N24" s="249"/>
      <c r="O24" s="249"/>
      <c r="P24" s="249"/>
      <c r="Q24" s="249"/>
      <c r="R24" s="249"/>
      <c r="S24" s="249"/>
      <c r="T24" s="249"/>
      <c r="U24" s="249"/>
      <c r="V24" s="249"/>
      <c r="W24" s="249"/>
      <c r="X24" s="249"/>
      <c r="Y24" s="249"/>
      <c r="Z24" s="249"/>
    </row>
    <row r="25" ht="12.0" customHeight="1">
      <c r="A25" s="53" t="s">
        <v>382</v>
      </c>
      <c r="B25" s="172"/>
      <c r="C25" s="213"/>
      <c r="D25" s="118"/>
      <c r="E25" s="118"/>
      <c r="F25" s="175">
        <v>1183960.0</v>
      </c>
      <c r="G25" s="176">
        <v>46119.0</v>
      </c>
      <c r="H25" s="188" t="s">
        <v>219</v>
      </c>
      <c r="I25" s="178"/>
      <c r="J25" s="184" t="s">
        <v>15</v>
      </c>
      <c r="K25" s="179">
        <v>1183960.0</v>
      </c>
      <c r="L25" s="178" t="b">
        <f t="shared" si="1"/>
        <v>1</v>
      </c>
      <c r="M25" s="249"/>
      <c r="N25" s="249"/>
      <c r="O25" s="249"/>
      <c r="P25" s="249"/>
      <c r="Q25" s="249"/>
      <c r="R25" s="249"/>
      <c r="S25" s="249"/>
      <c r="T25" s="249"/>
      <c r="U25" s="249"/>
      <c r="V25" s="249"/>
      <c r="W25" s="249"/>
      <c r="X25" s="249"/>
      <c r="Y25" s="249"/>
      <c r="Z25" s="249"/>
    </row>
    <row r="26" ht="12.0" customHeight="1">
      <c r="A26" s="53" t="s">
        <v>231</v>
      </c>
      <c r="B26" s="172" t="s">
        <v>393</v>
      </c>
      <c r="C26" s="213"/>
      <c r="D26" s="118"/>
      <c r="E26" s="118"/>
      <c r="F26" s="175">
        <v>19785.0</v>
      </c>
      <c r="G26" s="176">
        <v>46120.0</v>
      </c>
      <c r="H26" s="188" t="s">
        <v>219</v>
      </c>
      <c r="I26" s="178"/>
      <c r="J26" s="184" t="s">
        <v>15</v>
      </c>
      <c r="K26" s="179">
        <v>19785.0</v>
      </c>
      <c r="L26" s="178" t="b">
        <f t="shared" si="1"/>
        <v>1</v>
      </c>
      <c r="M26" s="249"/>
      <c r="N26" s="249"/>
      <c r="O26" s="249"/>
      <c r="P26" s="249"/>
      <c r="Q26" s="249"/>
      <c r="R26" s="249"/>
      <c r="S26" s="249"/>
      <c r="T26" s="249"/>
      <c r="U26" s="249"/>
      <c r="V26" s="249"/>
      <c r="W26" s="249"/>
      <c r="X26" s="249"/>
      <c r="Y26" s="249"/>
      <c r="Z26" s="249"/>
    </row>
    <row r="27" ht="12.0" customHeight="1">
      <c r="A27" s="53" t="s">
        <v>382</v>
      </c>
      <c r="B27" s="172"/>
      <c r="C27" s="213"/>
      <c r="D27" s="118"/>
      <c r="E27" s="118"/>
      <c r="F27" s="175">
        <v>1237840.0</v>
      </c>
      <c r="G27" s="176">
        <v>46120.0</v>
      </c>
      <c r="H27" s="188" t="s">
        <v>219</v>
      </c>
      <c r="I27" s="178"/>
      <c r="J27" s="184" t="s">
        <v>15</v>
      </c>
      <c r="K27" s="179">
        <v>1237840.0</v>
      </c>
      <c r="L27" s="178" t="b">
        <f t="shared" si="1"/>
        <v>1</v>
      </c>
      <c r="M27" s="249"/>
      <c r="N27" s="249"/>
      <c r="O27" s="249"/>
      <c r="P27" s="249"/>
      <c r="Q27" s="249"/>
      <c r="R27" s="249"/>
      <c r="S27" s="249"/>
      <c r="T27" s="249"/>
      <c r="U27" s="249"/>
      <c r="V27" s="249"/>
      <c r="W27" s="249"/>
      <c r="X27" s="249"/>
      <c r="Y27" s="249"/>
      <c r="Z27" s="249"/>
    </row>
    <row r="28" ht="15.0" customHeight="1">
      <c r="A28" s="53" t="s">
        <v>382</v>
      </c>
      <c r="B28" s="172"/>
      <c r="C28" s="213"/>
      <c r="D28" s="118"/>
      <c r="E28" s="118"/>
      <c r="F28" s="175">
        <v>2474970.0</v>
      </c>
      <c r="G28" s="176">
        <v>46120.0</v>
      </c>
      <c r="H28" s="188" t="s">
        <v>219</v>
      </c>
      <c r="I28" s="178"/>
      <c r="J28" s="184" t="s">
        <v>15</v>
      </c>
      <c r="K28" s="179">
        <v>2474970.0</v>
      </c>
      <c r="L28" s="178" t="b">
        <f t="shared" si="1"/>
        <v>1</v>
      </c>
      <c r="M28" s="249"/>
      <c r="N28" s="249"/>
      <c r="O28" s="249"/>
      <c r="P28" s="249"/>
      <c r="Q28" s="249"/>
      <c r="R28" s="249"/>
      <c r="S28" s="249"/>
      <c r="T28" s="249"/>
      <c r="U28" s="249"/>
      <c r="V28" s="249"/>
      <c r="W28" s="249"/>
      <c r="X28" s="249"/>
      <c r="Y28" s="249"/>
      <c r="Z28" s="249"/>
    </row>
    <row r="29" ht="15.0" customHeight="1">
      <c r="A29" s="53" t="s">
        <v>355</v>
      </c>
      <c r="B29" s="172"/>
      <c r="C29" s="213" t="s">
        <v>3</v>
      </c>
      <c r="D29" s="174">
        <v>2.6441832E7</v>
      </c>
      <c r="E29" s="118"/>
      <c r="F29" s="175">
        <v>1010970.0</v>
      </c>
      <c r="G29" s="176">
        <v>46120.0</v>
      </c>
      <c r="H29" s="188" t="s">
        <v>219</v>
      </c>
      <c r="I29" s="178"/>
      <c r="J29" s="184" t="s">
        <v>15</v>
      </c>
      <c r="K29" s="179">
        <v>1010970.0</v>
      </c>
      <c r="L29" s="178" t="b">
        <f t="shared" si="1"/>
        <v>1</v>
      </c>
      <c r="M29" s="249"/>
      <c r="N29" s="249"/>
      <c r="O29" s="249"/>
      <c r="P29" s="249"/>
      <c r="Q29" s="249"/>
      <c r="R29" s="249"/>
      <c r="S29" s="249"/>
      <c r="T29" s="249"/>
      <c r="U29" s="249"/>
      <c r="V29" s="249"/>
      <c r="W29" s="249"/>
      <c r="X29" s="249"/>
      <c r="Y29" s="249"/>
      <c r="Z29" s="249"/>
    </row>
    <row r="30" ht="15.0" customHeight="1">
      <c r="A30" s="53" t="s">
        <v>79</v>
      </c>
      <c r="B30" s="172"/>
      <c r="C30" s="213" t="s">
        <v>3</v>
      </c>
      <c r="D30" s="174">
        <v>2242422.0</v>
      </c>
      <c r="E30" s="118"/>
      <c r="F30" s="175">
        <v>603960.0</v>
      </c>
      <c r="G30" s="176">
        <v>46120.0</v>
      </c>
      <c r="H30" s="188" t="s">
        <v>219</v>
      </c>
      <c r="I30" s="178"/>
      <c r="J30" s="184" t="s">
        <v>15</v>
      </c>
      <c r="K30" s="179">
        <v>603960.0</v>
      </c>
      <c r="L30" s="178" t="b">
        <f t="shared" si="1"/>
        <v>1</v>
      </c>
      <c r="M30" s="249"/>
      <c r="N30" s="249"/>
      <c r="O30" s="249"/>
      <c r="P30" s="249"/>
      <c r="Q30" s="249"/>
      <c r="R30" s="249"/>
      <c r="S30" s="249"/>
      <c r="T30" s="249"/>
      <c r="U30" s="249"/>
      <c r="V30" s="249"/>
      <c r="W30" s="249"/>
      <c r="X30" s="249"/>
      <c r="Y30" s="249"/>
      <c r="Z30" s="249"/>
    </row>
    <row r="31" ht="12.0" customHeight="1">
      <c r="A31" s="16" t="s">
        <v>394</v>
      </c>
      <c r="B31" s="172"/>
      <c r="C31" s="213" t="s">
        <v>3</v>
      </c>
      <c r="D31" s="118">
        <v>34.0</v>
      </c>
      <c r="E31" s="118"/>
      <c r="F31" s="175">
        <v>233240.0</v>
      </c>
      <c r="G31" s="176">
        <v>46121.0</v>
      </c>
      <c r="H31" s="188" t="s">
        <v>377</v>
      </c>
      <c r="I31" s="178"/>
      <c r="J31" s="184" t="s">
        <v>15</v>
      </c>
      <c r="K31" s="179">
        <v>233240.0</v>
      </c>
      <c r="L31" s="178" t="b">
        <f t="shared" si="1"/>
        <v>1</v>
      </c>
      <c r="M31" s="249"/>
      <c r="N31" s="249"/>
      <c r="O31" s="249"/>
      <c r="P31" s="249"/>
      <c r="Q31" s="249"/>
      <c r="R31" s="249"/>
      <c r="S31" s="249"/>
      <c r="T31" s="249"/>
      <c r="U31" s="249"/>
      <c r="V31" s="249"/>
      <c r="W31" s="249"/>
      <c r="X31" s="249"/>
      <c r="Y31" s="249"/>
      <c r="Z31" s="249"/>
    </row>
    <row r="32" ht="15.0" customHeight="1">
      <c r="A32" s="53" t="s">
        <v>395</v>
      </c>
      <c r="B32" s="172" t="s">
        <v>396</v>
      </c>
      <c r="C32" s="213" t="s">
        <v>3</v>
      </c>
      <c r="D32" s="118"/>
      <c r="E32" s="118"/>
      <c r="F32" s="175">
        <v>114730.0</v>
      </c>
      <c r="G32" s="176">
        <v>46121.0</v>
      </c>
      <c r="H32" s="188" t="s">
        <v>219</v>
      </c>
      <c r="I32" s="178"/>
      <c r="J32" s="184" t="s">
        <v>15</v>
      </c>
      <c r="K32" s="179">
        <v>114730.0</v>
      </c>
      <c r="L32" s="178" t="b">
        <f t="shared" si="1"/>
        <v>1</v>
      </c>
      <c r="M32" s="249"/>
      <c r="N32" s="249"/>
      <c r="O32" s="249"/>
      <c r="P32" s="249"/>
      <c r="Q32" s="249"/>
      <c r="R32" s="249"/>
      <c r="S32" s="249"/>
      <c r="T32" s="249"/>
      <c r="U32" s="249"/>
      <c r="V32" s="249"/>
      <c r="W32" s="249"/>
      <c r="X32" s="249"/>
      <c r="Y32" s="249"/>
      <c r="Z32" s="249"/>
    </row>
    <row r="33" ht="15.0" customHeight="1">
      <c r="A33" s="53" t="s">
        <v>397</v>
      </c>
      <c r="B33" s="172" t="s">
        <v>398</v>
      </c>
      <c r="C33" s="213"/>
      <c r="D33" s="118"/>
      <c r="E33" s="118"/>
      <c r="F33" s="175">
        <v>5300.0</v>
      </c>
      <c r="G33" s="176">
        <v>46121.0</v>
      </c>
      <c r="H33" s="188" t="s">
        <v>219</v>
      </c>
      <c r="I33" s="178"/>
      <c r="J33" s="184" t="s">
        <v>15</v>
      </c>
      <c r="K33" s="179">
        <v>5300.0</v>
      </c>
      <c r="L33" s="178" t="b">
        <f t="shared" si="1"/>
        <v>1</v>
      </c>
      <c r="M33" s="249"/>
      <c r="N33" s="249"/>
      <c r="O33" s="249"/>
      <c r="P33" s="249"/>
      <c r="Q33" s="249"/>
      <c r="R33" s="249"/>
      <c r="S33" s="249"/>
      <c r="T33" s="249"/>
      <c r="U33" s="249"/>
      <c r="V33" s="249"/>
      <c r="W33" s="249"/>
      <c r="X33" s="249"/>
      <c r="Y33" s="249"/>
      <c r="Z33" s="249"/>
    </row>
    <row r="34" ht="12.0" customHeight="1">
      <c r="A34" s="189" t="s">
        <v>25</v>
      </c>
      <c r="B34" s="181"/>
      <c r="C34" s="185"/>
      <c r="D34" s="115"/>
      <c r="E34" s="115"/>
      <c r="F34" s="175">
        <v>3303877.0</v>
      </c>
      <c r="G34" s="176">
        <v>46122.0</v>
      </c>
      <c r="H34" s="188" t="s">
        <v>126</v>
      </c>
      <c r="I34" s="178"/>
      <c r="J34" s="184" t="s">
        <v>15</v>
      </c>
      <c r="K34" s="179">
        <v>3303877.0</v>
      </c>
      <c r="L34" s="178" t="b">
        <f t="shared" si="1"/>
        <v>1</v>
      </c>
      <c r="M34" s="249"/>
      <c r="N34" s="249"/>
      <c r="O34" s="249"/>
      <c r="P34" s="249"/>
      <c r="Q34" s="249"/>
      <c r="R34" s="249"/>
      <c r="S34" s="249"/>
      <c r="T34" s="249"/>
      <c r="U34" s="249"/>
      <c r="V34" s="249"/>
      <c r="W34" s="249"/>
      <c r="X34" s="249"/>
      <c r="Y34" s="249"/>
      <c r="Z34" s="249"/>
    </row>
    <row r="35" ht="12.0" customHeight="1">
      <c r="A35" s="189" t="s">
        <v>399</v>
      </c>
      <c r="B35" s="181"/>
      <c r="C35" s="185"/>
      <c r="D35" s="115"/>
      <c r="E35" s="115"/>
      <c r="F35" s="175">
        <v>4944230.0</v>
      </c>
      <c r="G35" s="176">
        <v>46122.0</v>
      </c>
      <c r="H35" s="188" t="s">
        <v>126</v>
      </c>
      <c r="I35" s="178"/>
      <c r="J35" s="184" t="s">
        <v>15</v>
      </c>
      <c r="K35" s="179">
        <v>4944230.0</v>
      </c>
      <c r="L35" s="178" t="b">
        <f t="shared" si="1"/>
        <v>1</v>
      </c>
      <c r="M35" s="249"/>
      <c r="N35" s="249"/>
      <c r="O35" s="249"/>
      <c r="P35" s="249"/>
      <c r="Q35" s="249"/>
      <c r="R35" s="249"/>
      <c r="S35" s="249"/>
      <c r="T35" s="249"/>
      <c r="U35" s="249"/>
      <c r="V35" s="249"/>
      <c r="W35" s="249"/>
      <c r="X35" s="249"/>
      <c r="Y35" s="249"/>
      <c r="Z35" s="249"/>
    </row>
    <row r="36" ht="12.0" customHeight="1">
      <c r="A36" s="53" t="s">
        <v>400</v>
      </c>
      <c r="B36" s="189"/>
      <c r="C36" s="189" t="s">
        <v>99</v>
      </c>
      <c r="D36" s="189"/>
      <c r="E36" s="118"/>
      <c r="F36" s="175">
        <v>251450.0</v>
      </c>
      <c r="G36" s="176">
        <v>46122.0</v>
      </c>
      <c r="H36" s="188" t="s">
        <v>219</v>
      </c>
      <c r="I36" s="189"/>
      <c r="J36" s="184" t="s">
        <v>15</v>
      </c>
      <c r="K36" s="179">
        <v>251450.0</v>
      </c>
      <c r="L36" s="178" t="b">
        <f t="shared" si="1"/>
        <v>1</v>
      </c>
      <c r="M36" s="249"/>
      <c r="N36" s="249"/>
      <c r="O36" s="249"/>
      <c r="P36" s="249"/>
      <c r="Q36" s="249"/>
      <c r="R36" s="249"/>
      <c r="S36" s="249"/>
      <c r="T36" s="249"/>
      <c r="U36" s="249"/>
      <c r="V36" s="249"/>
      <c r="W36" s="249"/>
      <c r="X36" s="249"/>
      <c r="Y36" s="249"/>
      <c r="Z36" s="249"/>
    </row>
    <row r="37" ht="12.0" customHeight="1">
      <c r="A37" s="53" t="s">
        <v>369</v>
      </c>
      <c r="B37" s="172"/>
      <c r="C37" s="213"/>
      <c r="D37" s="118"/>
      <c r="E37" s="118"/>
      <c r="F37" s="175">
        <v>39770.0</v>
      </c>
      <c r="G37" s="176">
        <v>46122.0</v>
      </c>
      <c r="H37" s="188" t="s">
        <v>219</v>
      </c>
      <c r="I37" s="178"/>
      <c r="J37" s="184" t="s">
        <v>15</v>
      </c>
      <c r="K37" s="179">
        <v>39770.0</v>
      </c>
      <c r="L37" s="178" t="b">
        <f t="shared" si="1"/>
        <v>1</v>
      </c>
      <c r="M37" s="249"/>
      <c r="N37" s="249"/>
      <c r="O37" s="249"/>
      <c r="P37" s="249"/>
      <c r="Q37" s="249"/>
      <c r="R37" s="249"/>
      <c r="S37" s="249"/>
      <c r="T37" s="249"/>
      <c r="U37" s="249"/>
      <c r="V37" s="249"/>
      <c r="W37" s="249"/>
      <c r="X37" s="249"/>
      <c r="Y37" s="249"/>
      <c r="Z37" s="249"/>
    </row>
    <row r="38" ht="12.0" customHeight="1">
      <c r="A38" s="53" t="s">
        <v>401</v>
      </c>
      <c r="B38" s="172" t="s">
        <v>402</v>
      </c>
      <c r="C38" s="213"/>
      <c r="D38" s="118"/>
      <c r="E38" s="118"/>
      <c r="F38" s="175">
        <v>312990.0</v>
      </c>
      <c r="G38" s="176">
        <v>46122.0</v>
      </c>
      <c r="H38" s="188" t="s">
        <v>219</v>
      </c>
      <c r="I38" s="178"/>
      <c r="J38" s="184" t="s">
        <v>15</v>
      </c>
      <c r="K38" s="179">
        <v>312990.0</v>
      </c>
      <c r="L38" s="178" t="b">
        <f t="shared" si="1"/>
        <v>1</v>
      </c>
      <c r="M38" s="249"/>
      <c r="N38" s="249"/>
      <c r="O38" s="249"/>
      <c r="P38" s="249"/>
      <c r="Q38" s="249"/>
      <c r="R38" s="249"/>
      <c r="S38" s="249"/>
      <c r="T38" s="249"/>
      <c r="U38" s="249"/>
      <c r="V38" s="249"/>
      <c r="W38" s="249"/>
      <c r="X38" s="249"/>
      <c r="Y38" s="249"/>
      <c r="Z38" s="249"/>
    </row>
    <row r="39" ht="12.0" customHeight="1">
      <c r="A39" s="53" t="s">
        <v>403</v>
      </c>
      <c r="B39" s="172" t="s">
        <v>404</v>
      </c>
      <c r="C39" s="213" t="s">
        <v>3</v>
      </c>
      <c r="D39" s="118">
        <v>66.0</v>
      </c>
      <c r="E39" s="118"/>
      <c r="F39" s="175">
        <v>930800.0</v>
      </c>
      <c r="G39" s="176">
        <v>46122.0</v>
      </c>
      <c r="H39" s="188" t="s">
        <v>219</v>
      </c>
      <c r="I39" s="178"/>
      <c r="J39" s="184" t="s">
        <v>15</v>
      </c>
      <c r="K39" s="179">
        <v>930800.0</v>
      </c>
      <c r="L39" s="178" t="b">
        <f t="shared" si="1"/>
        <v>1</v>
      </c>
      <c r="M39" s="249"/>
      <c r="N39" s="249"/>
      <c r="O39" s="249"/>
      <c r="P39" s="249"/>
      <c r="Q39" s="249"/>
      <c r="R39" s="249"/>
      <c r="S39" s="249"/>
      <c r="T39" s="249"/>
      <c r="U39" s="249"/>
      <c r="V39" s="249"/>
      <c r="W39" s="249"/>
      <c r="X39" s="249"/>
      <c r="Y39" s="249"/>
      <c r="Z39" s="249"/>
    </row>
    <row r="40" ht="12.0" customHeight="1">
      <c r="A40" s="53" t="s">
        <v>382</v>
      </c>
      <c r="B40" s="172"/>
      <c r="C40" s="213"/>
      <c r="D40" s="118"/>
      <c r="E40" s="118"/>
      <c r="F40" s="175">
        <v>629930.0</v>
      </c>
      <c r="G40" s="176">
        <v>46122.0</v>
      </c>
      <c r="H40" s="188" t="s">
        <v>219</v>
      </c>
      <c r="I40" s="178"/>
      <c r="J40" s="184" t="s">
        <v>15</v>
      </c>
      <c r="K40" s="179">
        <v>629930.0</v>
      </c>
      <c r="L40" s="178" t="b">
        <f t="shared" si="1"/>
        <v>1</v>
      </c>
      <c r="M40" s="249"/>
      <c r="N40" s="249"/>
      <c r="O40" s="249"/>
      <c r="P40" s="249"/>
      <c r="Q40" s="249"/>
      <c r="R40" s="249"/>
      <c r="S40" s="249"/>
      <c r="T40" s="249"/>
      <c r="U40" s="249"/>
      <c r="V40" s="249"/>
      <c r="W40" s="249"/>
      <c r="X40" s="249"/>
      <c r="Y40" s="249"/>
      <c r="Z40" s="249"/>
    </row>
    <row r="41" ht="12.0" customHeight="1">
      <c r="A41" s="16" t="s">
        <v>405</v>
      </c>
      <c r="B41" s="172"/>
      <c r="C41" s="213" t="s">
        <v>3</v>
      </c>
      <c r="D41" s="174">
        <v>877.0</v>
      </c>
      <c r="E41" s="118"/>
      <c r="F41" s="175">
        <v>198900.0</v>
      </c>
      <c r="G41" s="176">
        <v>46125.0</v>
      </c>
      <c r="H41" s="188" t="s">
        <v>377</v>
      </c>
      <c r="I41" s="178"/>
      <c r="J41" s="184" t="s">
        <v>15</v>
      </c>
      <c r="K41" s="179">
        <v>198900.0</v>
      </c>
      <c r="L41" s="178" t="b">
        <f t="shared" si="1"/>
        <v>1</v>
      </c>
      <c r="M41" s="249"/>
      <c r="N41" s="249"/>
      <c r="O41" s="249"/>
      <c r="P41" s="249"/>
      <c r="Q41" s="249"/>
      <c r="R41" s="249"/>
      <c r="S41" s="249"/>
      <c r="T41" s="249"/>
      <c r="U41" s="249"/>
      <c r="V41" s="249"/>
      <c r="W41" s="249"/>
      <c r="X41" s="249"/>
      <c r="Y41" s="249"/>
      <c r="Z41" s="249"/>
    </row>
    <row r="42" ht="12.0" customHeight="1">
      <c r="A42" s="16" t="s">
        <v>384</v>
      </c>
      <c r="B42" s="189"/>
      <c r="C42" s="189" t="s">
        <v>99</v>
      </c>
      <c r="D42" s="189"/>
      <c r="E42" s="118">
        <v>323.0</v>
      </c>
      <c r="F42" s="175">
        <v>300000.0</v>
      </c>
      <c r="G42" s="176">
        <v>46125.0</v>
      </c>
      <c r="H42" s="188" t="s">
        <v>377</v>
      </c>
      <c r="I42" s="189"/>
      <c r="J42" s="184" t="s">
        <v>15</v>
      </c>
      <c r="K42" s="179">
        <v>300000.0</v>
      </c>
      <c r="L42" s="178" t="b">
        <f t="shared" si="1"/>
        <v>1</v>
      </c>
      <c r="M42" s="249"/>
      <c r="N42" s="249"/>
      <c r="O42" s="249"/>
      <c r="P42" s="249"/>
      <c r="Q42" s="249"/>
      <c r="R42" s="249"/>
      <c r="S42" s="249"/>
      <c r="T42" s="249"/>
      <c r="U42" s="249"/>
      <c r="V42" s="249"/>
      <c r="W42" s="249"/>
      <c r="X42" s="249"/>
      <c r="Y42" s="249"/>
      <c r="Z42" s="249"/>
    </row>
    <row r="43" ht="12.0" customHeight="1">
      <c r="A43" s="16" t="s">
        <v>405</v>
      </c>
      <c r="B43" s="172"/>
      <c r="C43" s="213" t="s">
        <v>3</v>
      </c>
      <c r="D43" s="247">
        <v>878.0</v>
      </c>
      <c r="E43" s="118"/>
      <c r="F43" s="175">
        <v>198900.0</v>
      </c>
      <c r="G43" s="176">
        <v>46125.0</v>
      </c>
      <c r="H43" s="188" t="s">
        <v>377</v>
      </c>
      <c r="I43" s="178"/>
      <c r="J43" s="184" t="s">
        <v>15</v>
      </c>
      <c r="K43" s="179">
        <v>198900.0</v>
      </c>
      <c r="L43" s="178" t="b">
        <f t="shared" si="1"/>
        <v>1</v>
      </c>
      <c r="M43" s="249"/>
      <c r="N43" s="249"/>
      <c r="O43" s="249"/>
      <c r="P43" s="249"/>
      <c r="Q43" s="249"/>
      <c r="R43" s="249"/>
      <c r="S43" s="249"/>
      <c r="T43" s="249"/>
      <c r="U43" s="249"/>
      <c r="V43" s="249"/>
      <c r="W43" s="249"/>
      <c r="X43" s="249"/>
      <c r="Y43" s="249"/>
      <c r="Z43" s="249"/>
    </row>
    <row r="44" ht="12.0" customHeight="1">
      <c r="A44" s="16" t="s">
        <v>405</v>
      </c>
      <c r="B44" s="172"/>
      <c r="C44" s="213" t="s">
        <v>3</v>
      </c>
      <c r="D44" s="174">
        <v>879.0</v>
      </c>
      <c r="E44" s="118"/>
      <c r="F44" s="175">
        <v>198900.0</v>
      </c>
      <c r="G44" s="176">
        <v>46125.0</v>
      </c>
      <c r="H44" s="188" t="s">
        <v>377</v>
      </c>
      <c r="I44" s="178"/>
      <c r="J44" s="184" t="s">
        <v>15</v>
      </c>
      <c r="K44" s="179">
        <v>198900.0</v>
      </c>
      <c r="L44" s="178" t="b">
        <f t="shared" si="1"/>
        <v>1</v>
      </c>
      <c r="M44" s="249"/>
      <c r="N44" s="249"/>
      <c r="O44" s="249"/>
      <c r="P44" s="249"/>
      <c r="Q44" s="249"/>
      <c r="R44" s="249"/>
      <c r="S44" s="249"/>
      <c r="T44" s="249"/>
      <c r="U44" s="249"/>
      <c r="V44" s="249"/>
      <c r="W44" s="249"/>
      <c r="X44" s="249"/>
      <c r="Y44" s="249"/>
      <c r="Z44" s="249"/>
    </row>
    <row r="45" ht="12.0" customHeight="1">
      <c r="A45" s="16" t="s">
        <v>405</v>
      </c>
      <c r="B45" s="172"/>
      <c r="C45" s="213" t="s">
        <v>3</v>
      </c>
      <c r="D45" s="174">
        <v>880.0</v>
      </c>
      <c r="E45" s="118"/>
      <c r="F45" s="175">
        <v>198900.0</v>
      </c>
      <c r="G45" s="176">
        <v>46125.0</v>
      </c>
      <c r="H45" s="188" t="s">
        <v>377</v>
      </c>
      <c r="I45" s="178"/>
      <c r="J45" s="184" t="s">
        <v>15</v>
      </c>
      <c r="K45" s="179">
        <v>198900.0</v>
      </c>
      <c r="L45" s="178" t="b">
        <f t="shared" si="1"/>
        <v>1</v>
      </c>
      <c r="M45" s="249"/>
      <c r="N45" s="249"/>
      <c r="O45" s="249"/>
      <c r="P45" s="249"/>
      <c r="Q45" s="249"/>
      <c r="R45" s="249"/>
      <c r="S45" s="249"/>
      <c r="T45" s="249"/>
      <c r="U45" s="249"/>
      <c r="V45" s="249"/>
      <c r="W45" s="249"/>
      <c r="X45" s="249"/>
      <c r="Y45" s="249"/>
      <c r="Z45" s="249"/>
    </row>
    <row r="46" ht="12.0" customHeight="1">
      <c r="A46" s="16" t="s">
        <v>405</v>
      </c>
      <c r="B46" s="172"/>
      <c r="C46" s="213" t="s">
        <v>3</v>
      </c>
      <c r="D46" s="174">
        <v>888.0</v>
      </c>
      <c r="E46" s="118"/>
      <c r="F46" s="175">
        <v>408800.0</v>
      </c>
      <c r="G46" s="176">
        <v>46125.0</v>
      </c>
      <c r="H46" s="188" t="s">
        <v>377</v>
      </c>
      <c r="I46" s="178"/>
      <c r="J46" s="184" t="s">
        <v>15</v>
      </c>
      <c r="K46" s="179">
        <v>408800.0</v>
      </c>
      <c r="L46" s="178" t="b">
        <f t="shared" si="1"/>
        <v>1</v>
      </c>
      <c r="M46" s="249"/>
      <c r="N46" s="249"/>
      <c r="O46" s="249"/>
      <c r="P46" s="249"/>
      <c r="Q46" s="249"/>
      <c r="R46" s="249"/>
      <c r="S46" s="249"/>
      <c r="T46" s="249"/>
      <c r="U46" s="249"/>
      <c r="V46" s="249"/>
      <c r="W46" s="249"/>
      <c r="X46" s="249"/>
      <c r="Y46" s="249"/>
      <c r="Z46" s="249"/>
    </row>
    <row r="47" ht="12.0" customHeight="1">
      <c r="A47" s="16" t="s">
        <v>405</v>
      </c>
      <c r="B47" s="172"/>
      <c r="C47" s="213" t="s">
        <v>3</v>
      </c>
      <c r="D47" s="174">
        <v>889.0</v>
      </c>
      <c r="E47" s="118"/>
      <c r="F47" s="175">
        <v>208900.0</v>
      </c>
      <c r="G47" s="176">
        <v>46125.0</v>
      </c>
      <c r="H47" s="188" t="s">
        <v>377</v>
      </c>
      <c r="I47" s="178"/>
      <c r="J47" s="184" t="s">
        <v>15</v>
      </c>
      <c r="K47" s="179">
        <v>208900.0</v>
      </c>
      <c r="L47" s="178" t="b">
        <f t="shared" si="1"/>
        <v>1</v>
      </c>
      <c r="M47" s="249"/>
      <c r="N47" s="249"/>
      <c r="O47" s="249"/>
      <c r="P47" s="249"/>
      <c r="Q47" s="249"/>
      <c r="R47" s="249"/>
      <c r="S47" s="249"/>
      <c r="T47" s="249"/>
      <c r="U47" s="249"/>
      <c r="V47" s="249"/>
      <c r="W47" s="249"/>
      <c r="X47" s="249"/>
      <c r="Y47" s="249"/>
      <c r="Z47" s="249"/>
    </row>
    <row r="48" ht="12.0" customHeight="1">
      <c r="A48" s="16" t="s">
        <v>405</v>
      </c>
      <c r="B48" s="172"/>
      <c r="C48" s="213" t="s">
        <v>3</v>
      </c>
      <c r="D48" s="174">
        <v>890.0</v>
      </c>
      <c r="E48" s="118"/>
      <c r="F48" s="175">
        <v>198900.0</v>
      </c>
      <c r="G48" s="176">
        <v>46125.0</v>
      </c>
      <c r="H48" s="188" t="s">
        <v>377</v>
      </c>
      <c r="I48" s="178"/>
      <c r="J48" s="184" t="s">
        <v>15</v>
      </c>
      <c r="K48" s="179">
        <v>198900.0</v>
      </c>
      <c r="L48" s="178" t="b">
        <f t="shared" si="1"/>
        <v>1</v>
      </c>
      <c r="M48" s="249"/>
      <c r="N48" s="249"/>
      <c r="O48" s="249"/>
      <c r="P48" s="249"/>
      <c r="Q48" s="249"/>
      <c r="R48" s="249"/>
      <c r="S48" s="249"/>
      <c r="T48" s="249"/>
      <c r="U48" s="249"/>
      <c r="V48" s="249"/>
      <c r="W48" s="249"/>
      <c r="X48" s="249"/>
      <c r="Y48" s="249"/>
      <c r="Z48" s="249"/>
    </row>
    <row r="49" ht="12.0" customHeight="1">
      <c r="A49" s="16" t="s">
        <v>405</v>
      </c>
      <c r="B49" s="172"/>
      <c r="C49" s="213" t="s">
        <v>3</v>
      </c>
      <c r="D49" s="174">
        <v>891.0</v>
      </c>
      <c r="E49" s="118"/>
      <c r="F49" s="175">
        <v>198900.0</v>
      </c>
      <c r="G49" s="176">
        <v>46125.0</v>
      </c>
      <c r="H49" s="188" t="s">
        <v>377</v>
      </c>
      <c r="I49" s="178"/>
      <c r="J49" s="184" t="s">
        <v>15</v>
      </c>
      <c r="K49" s="179">
        <v>198900.0</v>
      </c>
      <c r="L49" s="178" t="b">
        <f t="shared" si="1"/>
        <v>1</v>
      </c>
      <c r="M49" s="249"/>
      <c r="N49" s="249"/>
      <c r="O49" s="249"/>
      <c r="P49" s="249"/>
      <c r="Q49" s="249"/>
      <c r="R49" s="249"/>
      <c r="S49" s="249"/>
      <c r="T49" s="249"/>
      <c r="U49" s="249"/>
      <c r="V49" s="249"/>
      <c r="W49" s="249"/>
      <c r="X49" s="249"/>
      <c r="Y49" s="249"/>
      <c r="Z49" s="249"/>
    </row>
    <row r="50" ht="12.0" customHeight="1">
      <c r="A50" s="16" t="s">
        <v>405</v>
      </c>
      <c r="B50" s="172"/>
      <c r="C50" s="213" t="s">
        <v>3</v>
      </c>
      <c r="D50" s="174">
        <v>907.0</v>
      </c>
      <c r="E50" s="118"/>
      <c r="F50" s="175">
        <v>198900.0</v>
      </c>
      <c r="G50" s="176">
        <v>46125.0</v>
      </c>
      <c r="H50" s="188" t="s">
        <v>377</v>
      </c>
      <c r="I50" s="178"/>
      <c r="J50" s="184" t="s">
        <v>15</v>
      </c>
      <c r="K50" s="179">
        <v>198900.0</v>
      </c>
      <c r="L50" s="178" t="b">
        <f t="shared" si="1"/>
        <v>1</v>
      </c>
      <c r="M50" s="249"/>
      <c r="N50" s="249"/>
      <c r="O50" s="249"/>
      <c r="P50" s="249"/>
      <c r="Q50" s="249"/>
      <c r="R50" s="249"/>
      <c r="S50" s="249"/>
      <c r="T50" s="249"/>
      <c r="U50" s="249"/>
      <c r="V50" s="249"/>
      <c r="W50" s="249"/>
      <c r="X50" s="249"/>
      <c r="Y50" s="249"/>
      <c r="Z50" s="249"/>
    </row>
    <row r="51" ht="12.0" customHeight="1">
      <c r="A51" s="219" t="s">
        <v>405</v>
      </c>
      <c r="B51" s="192"/>
      <c r="C51" s="193" t="s">
        <v>3</v>
      </c>
      <c r="D51" s="194">
        <v>910.0</v>
      </c>
      <c r="E51" s="146"/>
      <c r="F51" s="195">
        <v>198900.0</v>
      </c>
      <c r="G51" s="176">
        <v>46125.0</v>
      </c>
      <c r="H51" s="188" t="s">
        <v>377</v>
      </c>
      <c r="I51" s="197"/>
      <c r="J51" s="184" t="s">
        <v>15</v>
      </c>
      <c r="K51" s="179">
        <v>198900.0</v>
      </c>
      <c r="L51" s="178" t="b">
        <f t="shared" si="1"/>
        <v>1</v>
      </c>
      <c r="M51" s="249"/>
      <c r="N51" s="249"/>
      <c r="O51" s="249"/>
      <c r="P51" s="249"/>
      <c r="Q51" s="249"/>
      <c r="R51" s="249"/>
      <c r="S51" s="249"/>
      <c r="T51" s="249"/>
      <c r="U51" s="249"/>
      <c r="V51" s="249"/>
      <c r="W51" s="249"/>
      <c r="X51" s="249"/>
      <c r="Y51" s="249"/>
      <c r="Z51" s="249"/>
    </row>
    <row r="52" ht="12.0" customHeight="1">
      <c r="A52" s="16" t="s">
        <v>405</v>
      </c>
      <c r="B52" s="172"/>
      <c r="C52" s="213" t="s">
        <v>3</v>
      </c>
      <c r="D52" s="174">
        <v>911.0</v>
      </c>
      <c r="E52" s="118"/>
      <c r="F52" s="223">
        <v>383800.0</v>
      </c>
      <c r="G52" s="176">
        <v>46125.0</v>
      </c>
      <c r="H52" s="188" t="s">
        <v>377</v>
      </c>
      <c r="I52" s="178"/>
      <c r="J52" s="184" t="s">
        <v>15</v>
      </c>
      <c r="K52" s="179">
        <v>383800.0</v>
      </c>
      <c r="L52" s="178" t="b">
        <f t="shared" si="1"/>
        <v>1</v>
      </c>
      <c r="M52" s="249"/>
      <c r="N52" s="249"/>
      <c r="O52" s="249"/>
      <c r="P52" s="249"/>
      <c r="Q52" s="249"/>
      <c r="R52" s="249"/>
      <c r="S52" s="249"/>
      <c r="T52" s="249"/>
      <c r="U52" s="249"/>
      <c r="V52" s="249"/>
      <c r="W52" s="249"/>
      <c r="X52" s="249"/>
      <c r="Y52" s="249"/>
      <c r="Z52" s="249"/>
    </row>
    <row r="53" ht="12.0" customHeight="1">
      <c r="A53" s="16" t="s">
        <v>405</v>
      </c>
      <c r="B53" s="172"/>
      <c r="C53" s="213" t="s">
        <v>3</v>
      </c>
      <c r="D53" s="174">
        <v>912.0</v>
      </c>
      <c r="E53" s="118"/>
      <c r="F53" s="175">
        <v>198900.0</v>
      </c>
      <c r="G53" s="176">
        <v>46125.0</v>
      </c>
      <c r="H53" s="188" t="s">
        <v>377</v>
      </c>
      <c r="I53" s="178"/>
      <c r="J53" s="184" t="s">
        <v>15</v>
      </c>
      <c r="K53" s="179">
        <v>198900.0</v>
      </c>
      <c r="L53" s="178" t="b">
        <f t="shared" si="1"/>
        <v>1</v>
      </c>
      <c r="M53" s="249"/>
      <c r="N53" s="249"/>
      <c r="O53" s="249"/>
      <c r="P53" s="249"/>
      <c r="Q53" s="249"/>
      <c r="R53" s="249"/>
      <c r="S53" s="249"/>
      <c r="T53" s="249"/>
      <c r="U53" s="249"/>
      <c r="V53" s="249"/>
      <c r="W53" s="249"/>
      <c r="X53" s="249"/>
      <c r="Y53" s="249"/>
      <c r="Z53" s="249"/>
    </row>
    <row r="54" ht="12.0" customHeight="1">
      <c r="A54" s="16" t="s">
        <v>405</v>
      </c>
      <c r="B54" s="172"/>
      <c r="C54" s="213" t="s">
        <v>3</v>
      </c>
      <c r="D54" s="174">
        <v>913.0</v>
      </c>
      <c r="E54" s="118"/>
      <c r="F54" s="175">
        <v>193900.0</v>
      </c>
      <c r="G54" s="176">
        <v>46125.0</v>
      </c>
      <c r="H54" s="188" t="s">
        <v>377</v>
      </c>
      <c r="I54" s="178"/>
      <c r="J54" s="184" t="s">
        <v>15</v>
      </c>
      <c r="K54" s="179">
        <v>193900.0</v>
      </c>
      <c r="L54" s="178" t="b">
        <f t="shared" si="1"/>
        <v>1</v>
      </c>
      <c r="M54" s="249"/>
      <c r="N54" s="249"/>
      <c r="O54" s="249"/>
      <c r="P54" s="249"/>
      <c r="Q54" s="249"/>
      <c r="R54" s="249"/>
      <c r="S54" s="249"/>
      <c r="T54" s="249"/>
      <c r="U54" s="249"/>
      <c r="V54" s="249"/>
      <c r="W54" s="249"/>
      <c r="X54" s="249"/>
      <c r="Y54" s="249"/>
      <c r="Z54" s="249"/>
    </row>
    <row r="55" ht="12.0" customHeight="1">
      <c r="A55" s="16" t="s">
        <v>45</v>
      </c>
      <c r="B55" s="254" t="s">
        <v>406</v>
      </c>
      <c r="C55" s="254" t="s">
        <v>3</v>
      </c>
      <c r="D55" s="254"/>
      <c r="E55" s="255"/>
      <c r="F55" s="256">
        <v>1910910.0</v>
      </c>
      <c r="G55" s="257">
        <v>46125.0</v>
      </c>
      <c r="H55" s="258" t="s">
        <v>377</v>
      </c>
      <c r="I55" s="254" t="s">
        <v>407</v>
      </c>
      <c r="J55" s="255" t="s">
        <v>15</v>
      </c>
      <c r="K55" s="259">
        <v>1910910.0</v>
      </c>
      <c r="L55" s="254" t="b">
        <f t="shared" si="1"/>
        <v>1</v>
      </c>
      <c r="M55" s="249"/>
      <c r="N55" s="249"/>
      <c r="O55" s="249"/>
      <c r="P55" s="249"/>
      <c r="Q55" s="249"/>
      <c r="R55" s="249"/>
      <c r="S55" s="249"/>
      <c r="T55" s="249"/>
      <c r="U55" s="249"/>
      <c r="V55" s="249"/>
      <c r="W55" s="249"/>
      <c r="X55" s="249"/>
      <c r="Y55" s="249"/>
      <c r="Z55" s="249"/>
    </row>
    <row r="56" ht="12.0" customHeight="1">
      <c r="A56" s="16" t="s">
        <v>45</v>
      </c>
      <c r="B56" s="189" t="s">
        <v>406</v>
      </c>
      <c r="C56" s="189" t="s">
        <v>3</v>
      </c>
      <c r="D56" s="189" t="s">
        <v>408</v>
      </c>
      <c r="E56" s="118"/>
      <c r="F56" s="175">
        <v>866540.0</v>
      </c>
      <c r="G56" s="176">
        <v>46125.0</v>
      </c>
      <c r="H56" s="188" t="s">
        <v>377</v>
      </c>
      <c r="I56" s="189" t="s">
        <v>409</v>
      </c>
      <c r="J56" s="184" t="s">
        <v>15</v>
      </c>
      <c r="K56" s="179">
        <v>866540.0</v>
      </c>
      <c r="L56" s="178" t="b">
        <f t="shared" si="1"/>
        <v>1</v>
      </c>
      <c r="M56" s="249" t="s">
        <v>410</v>
      </c>
      <c r="N56" s="249"/>
      <c r="O56" s="249"/>
      <c r="P56" s="249"/>
      <c r="Q56" s="249"/>
      <c r="R56" s="249"/>
      <c r="S56" s="249"/>
      <c r="T56" s="249"/>
      <c r="U56" s="249"/>
      <c r="V56" s="249"/>
      <c r="W56" s="249"/>
      <c r="X56" s="249"/>
      <c r="Y56" s="249"/>
      <c r="Z56" s="249"/>
    </row>
    <row r="57" ht="12.0" customHeight="1">
      <c r="A57" s="16" t="s">
        <v>45</v>
      </c>
      <c r="B57" s="189" t="s">
        <v>411</v>
      </c>
      <c r="C57" s="189" t="s">
        <v>3</v>
      </c>
      <c r="D57" s="174">
        <v>36399.0</v>
      </c>
      <c r="E57" s="118"/>
      <c r="F57" s="175">
        <v>73430.0</v>
      </c>
      <c r="G57" s="176">
        <v>46125.0</v>
      </c>
      <c r="H57" s="188" t="s">
        <v>377</v>
      </c>
      <c r="I57" s="189"/>
      <c r="J57" s="184" t="s">
        <v>15</v>
      </c>
      <c r="K57" s="179">
        <v>73430.0</v>
      </c>
      <c r="L57" s="178" t="b">
        <f t="shared" si="1"/>
        <v>1</v>
      </c>
      <c r="M57" s="249"/>
      <c r="N57" s="249"/>
      <c r="O57" s="249"/>
      <c r="P57" s="249"/>
      <c r="Q57" s="249"/>
      <c r="R57" s="249"/>
      <c r="S57" s="249"/>
      <c r="T57" s="249"/>
      <c r="U57" s="249"/>
      <c r="V57" s="249"/>
      <c r="W57" s="249"/>
      <c r="X57" s="249"/>
      <c r="Y57" s="249"/>
      <c r="Z57" s="249"/>
    </row>
    <row r="58" ht="12.0" customHeight="1">
      <c r="A58" s="219" t="s">
        <v>45</v>
      </c>
      <c r="B58" s="220" t="s">
        <v>406</v>
      </c>
      <c r="C58" s="220" t="s">
        <v>3</v>
      </c>
      <c r="D58" s="220"/>
      <c r="E58" s="146"/>
      <c r="F58" s="195">
        <v>559990.0</v>
      </c>
      <c r="G58" s="196">
        <v>46125.0</v>
      </c>
      <c r="H58" s="177" t="s">
        <v>377</v>
      </c>
      <c r="I58" s="189"/>
      <c r="J58" s="184" t="s">
        <v>15</v>
      </c>
      <c r="K58" s="179">
        <v>559990.0</v>
      </c>
      <c r="L58" s="178" t="b">
        <f t="shared" si="1"/>
        <v>1</v>
      </c>
      <c r="M58" s="249"/>
      <c r="N58" s="249"/>
      <c r="O58" s="249"/>
      <c r="P58" s="249"/>
      <c r="Q58" s="249"/>
      <c r="R58" s="249"/>
      <c r="S58" s="249"/>
      <c r="T58" s="249"/>
      <c r="U58" s="249"/>
      <c r="V58" s="249"/>
      <c r="W58" s="249"/>
      <c r="X58" s="249"/>
      <c r="Y58" s="249"/>
      <c r="Z58" s="249"/>
    </row>
    <row r="59" ht="12.0" customHeight="1">
      <c r="A59" s="16" t="s">
        <v>412</v>
      </c>
      <c r="B59" s="189"/>
      <c r="C59" s="189" t="s">
        <v>3</v>
      </c>
      <c r="D59" s="189"/>
      <c r="E59" s="118"/>
      <c r="F59" s="175">
        <v>545020.0</v>
      </c>
      <c r="G59" s="196">
        <v>46125.0</v>
      </c>
      <c r="H59" s="177" t="s">
        <v>377</v>
      </c>
      <c r="I59" s="189"/>
      <c r="J59" s="184" t="s">
        <v>15</v>
      </c>
      <c r="K59" s="179">
        <v>545020.0</v>
      </c>
      <c r="L59" s="178" t="b">
        <f t="shared" si="1"/>
        <v>1</v>
      </c>
      <c r="M59" s="249"/>
      <c r="N59" s="249"/>
      <c r="O59" s="249"/>
      <c r="P59" s="249"/>
      <c r="Q59" s="249"/>
      <c r="R59" s="249"/>
      <c r="S59" s="249"/>
      <c r="T59" s="249"/>
      <c r="U59" s="249"/>
      <c r="V59" s="249"/>
      <c r="W59" s="249"/>
      <c r="X59" s="249"/>
      <c r="Y59" s="249"/>
      <c r="Z59" s="249"/>
    </row>
    <row r="60" ht="12.0" customHeight="1">
      <c r="A60" s="189" t="s">
        <v>45</v>
      </c>
      <c r="B60" s="172" t="s">
        <v>142</v>
      </c>
      <c r="C60" s="185"/>
      <c r="D60" s="115"/>
      <c r="E60" s="115"/>
      <c r="F60" s="175">
        <v>20870.0</v>
      </c>
      <c r="G60" s="176">
        <v>46126.0</v>
      </c>
      <c r="H60" s="188" t="s">
        <v>377</v>
      </c>
      <c r="I60" s="178" t="s">
        <v>413</v>
      </c>
      <c r="J60" s="184" t="s">
        <v>15</v>
      </c>
      <c r="K60" s="179">
        <v>20870.0</v>
      </c>
      <c r="L60" s="178" t="b">
        <f t="shared" si="1"/>
        <v>1</v>
      </c>
      <c r="M60" s="249"/>
      <c r="N60" s="249"/>
      <c r="O60" s="249"/>
      <c r="P60" s="249"/>
      <c r="Q60" s="249"/>
      <c r="R60" s="249"/>
      <c r="S60" s="249"/>
      <c r="T60" s="249"/>
      <c r="U60" s="249"/>
      <c r="V60" s="249"/>
      <c r="W60" s="249"/>
      <c r="X60" s="249"/>
      <c r="Y60" s="249"/>
      <c r="Z60" s="249"/>
    </row>
    <row r="61" ht="12.0" customHeight="1">
      <c r="A61" s="220" t="s">
        <v>72</v>
      </c>
      <c r="B61" s="192"/>
      <c r="C61" s="193" t="s">
        <v>3</v>
      </c>
      <c r="D61" s="194">
        <v>113951.0</v>
      </c>
      <c r="E61" s="146"/>
      <c r="F61" s="195">
        <v>138902.0</v>
      </c>
      <c r="G61" s="196">
        <v>46126.0</v>
      </c>
      <c r="H61" s="177" t="s">
        <v>377</v>
      </c>
      <c r="I61" s="197" t="s">
        <v>414</v>
      </c>
      <c r="J61" s="260" t="s">
        <v>15</v>
      </c>
      <c r="K61" s="198">
        <v>138902.0</v>
      </c>
      <c r="L61" s="197" t="b">
        <f t="shared" si="1"/>
        <v>1</v>
      </c>
      <c r="M61" s="249"/>
      <c r="N61" s="249"/>
      <c r="O61" s="249"/>
      <c r="P61" s="249"/>
      <c r="Q61" s="249"/>
      <c r="R61" s="249"/>
      <c r="S61" s="249"/>
      <c r="T61" s="249"/>
      <c r="U61" s="249"/>
      <c r="V61" s="249"/>
      <c r="W61" s="249"/>
      <c r="X61" s="249"/>
      <c r="Y61" s="249"/>
      <c r="Z61" s="249"/>
    </row>
    <row r="62" ht="12.0" customHeight="1">
      <c r="A62" s="189" t="s">
        <v>382</v>
      </c>
      <c r="B62" s="172"/>
      <c r="C62" s="213"/>
      <c r="D62" s="174"/>
      <c r="E62" s="118"/>
      <c r="F62" s="175">
        <v>909980.0</v>
      </c>
      <c r="G62" s="196">
        <v>46126.0</v>
      </c>
      <c r="H62" s="188" t="s">
        <v>219</v>
      </c>
      <c r="I62" s="178"/>
      <c r="J62" s="184"/>
      <c r="K62" s="179"/>
      <c r="L62" s="197" t="b">
        <f t="shared" si="1"/>
        <v>0</v>
      </c>
      <c r="M62" s="249"/>
      <c r="N62" s="249"/>
      <c r="O62" s="249"/>
      <c r="P62" s="249"/>
      <c r="Q62" s="249"/>
      <c r="R62" s="249"/>
      <c r="S62" s="249"/>
      <c r="T62" s="249"/>
      <c r="U62" s="249"/>
      <c r="V62" s="249"/>
      <c r="W62" s="249"/>
      <c r="X62" s="249"/>
      <c r="Y62" s="249"/>
      <c r="Z62" s="249"/>
    </row>
    <row r="63" ht="12.0" customHeight="1">
      <c r="A63" s="189" t="s">
        <v>51</v>
      </c>
      <c r="B63" s="172"/>
      <c r="C63" s="213"/>
      <c r="D63" s="174">
        <v>2024976.0</v>
      </c>
      <c r="E63" s="118"/>
      <c r="F63" s="175" t="s">
        <v>415</v>
      </c>
      <c r="G63" s="196">
        <v>46126.0</v>
      </c>
      <c r="H63" s="188" t="s">
        <v>219</v>
      </c>
      <c r="I63" s="178"/>
      <c r="J63" s="184"/>
      <c r="K63" s="179"/>
      <c r="L63" s="197" t="b">
        <f t="shared" si="1"/>
        <v>0</v>
      </c>
      <c r="M63" s="249"/>
      <c r="N63" s="249"/>
      <c r="O63" s="249"/>
      <c r="P63" s="249"/>
      <c r="Q63" s="249"/>
      <c r="R63" s="249"/>
      <c r="S63" s="249"/>
      <c r="T63" s="249"/>
      <c r="U63" s="249"/>
      <c r="V63" s="249"/>
      <c r="W63" s="249"/>
      <c r="X63" s="249"/>
      <c r="Y63" s="249"/>
      <c r="Z63" s="249"/>
    </row>
    <row r="64" ht="12.0" customHeight="1">
      <c r="A64" s="189" t="s">
        <v>416</v>
      </c>
      <c r="B64" s="172"/>
      <c r="C64" s="213"/>
      <c r="D64" s="174"/>
      <c r="E64" s="118"/>
      <c r="F64" s="175">
        <v>194078.0</v>
      </c>
      <c r="G64" s="196">
        <v>46126.0</v>
      </c>
      <c r="H64" s="188" t="s">
        <v>219</v>
      </c>
      <c r="I64" s="178"/>
      <c r="J64" s="184"/>
      <c r="K64" s="179"/>
      <c r="L64" s="197" t="b">
        <f t="shared" si="1"/>
        <v>0</v>
      </c>
      <c r="M64" s="249"/>
      <c r="N64" s="249"/>
      <c r="O64" s="249"/>
      <c r="P64" s="249"/>
      <c r="Q64" s="249"/>
      <c r="R64" s="249"/>
      <c r="S64" s="249"/>
      <c r="T64" s="249"/>
      <c r="U64" s="249"/>
      <c r="V64" s="249"/>
      <c r="W64" s="249"/>
      <c r="X64" s="249"/>
      <c r="Y64" s="249"/>
      <c r="Z64" s="249"/>
    </row>
    <row r="65" ht="12.0" customHeight="1">
      <c r="A65" s="189" t="s">
        <v>382</v>
      </c>
      <c r="B65" s="172"/>
      <c r="C65" s="213"/>
      <c r="D65" s="174"/>
      <c r="E65" s="118"/>
      <c r="F65" s="175">
        <v>287940.0</v>
      </c>
      <c r="G65" s="196">
        <v>46126.0</v>
      </c>
      <c r="H65" s="188" t="s">
        <v>219</v>
      </c>
      <c r="I65" s="178"/>
      <c r="J65" s="184"/>
      <c r="K65" s="179"/>
      <c r="L65" s="197" t="b">
        <f t="shared" si="1"/>
        <v>0</v>
      </c>
      <c r="M65" s="249"/>
      <c r="N65" s="249"/>
      <c r="O65" s="249"/>
      <c r="P65" s="249"/>
      <c r="Q65" s="249"/>
      <c r="R65" s="249"/>
      <c r="S65" s="249"/>
      <c r="T65" s="249"/>
      <c r="U65" s="249"/>
      <c r="V65" s="249"/>
      <c r="W65" s="249"/>
      <c r="X65" s="249"/>
      <c r="Y65" s="249"/>
      <c r="Z65" s="249"/>
    </row>
    <row r="66" ht="12.0" customHeight="1">
      <c r="A66" s="189" t="s">
        <v>382</v>
      </c>
      <c r="B66" s="172"/>
      <c r="C66" s="213"/>
      <c r="D66" s="174"/>
      <c r="E66" s="118"/>
      <c r="F66" s="175">
        <v>249950.0</v>
      </c>
      <c r="G66" s="196">
        <v>46126.0</v>
      </c>
      <c r="H66" s="188" t="s">
        <v>219</v>
      </c>
      <c r="I66" s="178"/>
      <c r="J66" s="184"/>
      <c r="K66" s="179"/>
      <c r="L66" s="197" t="b">
        <f t="shared" si="1"/>
        <v>0</v>
      </c>
      <c r="M66" s="249"/>
      <c r="N66" s="249"/>
      <c r="O66" s="249"/>
      <c r="P66" s="249"/>
      <c r="Q66" s="249"/>
      <c r="R66" s="249"/>
      <c r="S66" s="249"/>
      <c r="T66" s="249"/>
      <c r="U66" s="249"/>
      <c r="V66" s="249"/>
      <c r="W66" s="249"/>
      <c r="X66" s="249"/>
      <c r="Y66" s="249"/>
      <c r="Z66" s="249"/>
    </row>
    <row r="67" ht="12.0" customHeight="1">
      <c r="A67" s="261" t="s">
        <v>144</v>
      </c>
      <c r="B67" s="261"/>
      <c r="C67" s="261"/>
      <c r="D67" s="261"/>
      <c r="E67" s="261"/>
      <c r="F67" s="175">
        <v>61970.0</v>
      </c>
      <c r="G67" s="196">
        <v>46126.0</v>
      </c>
      <c r="H67" s="188" t="s">
        <v>219</v>
      </c>
      <c r="I67" s="261"/>
      <c r="J67" s="261"/>
      <c r="K67" s="261"/>
      <c r="L67" s="197" t="b">
        <f t="shared" si="1"/>
        <v>0</v>
      </c>
      <c r="M67" s="249"/>
      <c r="N67" s="249"/>
      <c r="O67" s="249"/>
      <c r="P67" s="249"/>
      <c r="Q67" s="249"/>
      <c r="R67" s="249"/>
      <c r="S67" s="249"/>
      <c r="T67" s="249"/>
      <c r="U67" s="249"/>
      <c r="V67" s="249"/>
      <c r="W67" s="249"/>
      <c r="X67" s="249"/>
      <c r="Y67" s="249"/>
      <c r="Z67" s="249"/>
    </row>
    <row r="68" ht="12.0" customHeight="1">
      <c r="A68" s="53" t="s">
        <v>417</v>
      </c>
      <c r="B68" s="172" t="s">
        <v>393</v>
      </c>
      <c r="C68" s="213" t="s">
        <v>3</v>
      </c>
      <c r="D68" s="118"/>
      <c r="E68" s="118"/>
      <c r="F68" s="175">
        <v>138902.0</v>
      </c>
      <c r="G68" s="176">
        <v>46126.0</v>
      </c>
      <c r="H68" s="188" t="s">
        <v>377</v>
      </c>
      <c r="I68" s="178"/>
      <c r="J68" s="184" t="s">
        <v>15</v>
      </c>
      <c r="K68" s="179">
        <v>61970.0</v>
      </c>
      <c r="L68" s="178" t="b">
        <f t="shared" si="1"/>
        <v>0</v>
      </c>
      <c r="M68" s="249"/>
      <c r="N68" s="249"/>
      <c r="O68" s="249"/>
      <c r="P68" s="249"/>
      <c r="Q68" s="249"/>
      <c r="R68" s="249"/>
      <c r="S68" s="249"/>
      <c r="T68" s="249"/>
      <c r="U68" s="249"/>
      <c r="V68" s="249"/>
      <c r="W68" s="249"/>
      <c r="X68" s="249"/>
      <c r="Y68" s="249"/>
      <c r="Z68" s="249"/>
    </row>
    <row r="69" ht="12.0" customHeight="1">
      <c r="A69" s="189" t="s">
        <v>101</v>
      </c>
      <c r="B69" s="172"/>
      <c r="C69" s="213"/>
      <c r="D69" s="174">
        <v>18461.0</v>
      </c>
      <c r="E69" s="118"/>
      <c r="F69" s="175">
        <v>201750.0</v>
      </c>
      <c r="G69" s="176">
        <v>46126.0</v>
      </c>
      <c r="H69" s="188" t="s">
        <v>377</v>
      </c>
      <c r="I69" s="178"/>
      <c r="J69" s="184" t="s">
        <v>15</v>
      </c>
      <c r="K69" s="179">
        <v>201750.0</v>
      </c>
      <c r="L69" s="178" t="b">
        <f t="shared" si="1"/>
        <v>1</v>
      </c>
      <c r="M69" s="249"/>
      <c r="N69" s="249"/>
      <c r="O69" s="249"/>
      <c r="P69" s="249"/>
      <c r="Q69" s="249"/>
      <c r="R69" s="249"/>
      <c r="S69" s="249"/>
      <c r="T69" s="249"/>
      <c r="U69" s="249"/>
      <c r="V69" s="249"/>
      <c r="W69" s="249"/>
      <c r="X69" s="249"/>
      <c r="Y69" s="249"/>
      <c r="Z69" s="249"/>
    </row>
    <row r="70" ht="12.0" customHeight="1">
      <c r="A70" s="189" t="s">
        <v>60</v>
      </c>
      <c r="B70" s="172"/>
      <c r="C70" s="213"/>
      <c r="D70" s="174">
        <v>10774.0</v>
      </c>
      <c r="E70" s="118"/>
      <c r="F70" s="175">
        <v>256144.0</v>
      </c>
      <c r="G70" s="176">
        <v>46126.0</v>
      </c>
      <c r="H70" s="188" t="s">
        <v>377</v>
      </c>
      <c r="I70" s="178"/>
      <c r="J70" s="184" t="s">
        <v>15</v>
      </c>
      <c r="K70" s="179">
        <v>256144.0</v>
      </c>
      <c r="L70" s="178" t="b">
        <f t="shared" si="1"/>
        <v>1</v>
      </c>
      <c r="M70" s="249"/>
      <c r="N70" s="249"/>
      <c r="O70" s="249"/>
      <c r="P70" s="249"/>
      <c r="Q70" s="249"/>
      <c r="R70" s="249"/>
      <c r="S70" s="249"/>
      <c r="T70" s="249"/>
      <c r="U70" s="249"/>
      <c r="V70" s="249"/>
      <c r="W70" s="249"/>
      <c r="X70" s="249"/>
      <c r="Y70" s="249"/>
      <c r="Z70" s="249"/>
    </row>
    <row r="71" ht="12.0" customHeight="1">
      <c r="A71" s="189" t="s">
        <v>418</v>
      </c>
      <c r="B71" s="172"/>
      <c r="C71" s="213"/>
      <c r="D71" s="174">
        <v>1493.0</v>
      </c>
      <c r="E71" s="118"/>
      <c r="F71" s="175">
        <v>37871.0</v>
      </c>
      <c r="G71" s="176">
        <v>46126.0</v>
      </c>
      <c r="H71" s="188" t="s">
        <v>377</v>
      </c>
      <c r="I71" s="178"/>
      <c r="J71" s="184" t="s">
        <v>15</v>
      </c>
      <c r="K71" s="179">
        <v>37871.0</v>
      </c>
      <c r="L71" s="178" t="b">
        <f t="shared" si="1"/>
        <v>1</v>
      </c>
      <c r="M71" s="249"/>
      <c r="N71" s="249"/>
      <c r="O71" s="249"/>
      <c r="P71" s="249"/>
      <c r="Q71" s="249"/>
      <c r="R71" s="249"/>
      <c r="S71" s="249"/>
      <c r="T71" s="249"/>
      <c r="U71" s="249"/>
      <c r="V71" s="249"/>
      <c r="W71" s="249"/>
      <c r="X71" s="249"/>
      <c r="Y71" s="249"/>
      <c r="Z71" s="249"/>
    </row>
    <row r="72" ht="12.0" customHeight="1">
      <c r="A72" s="189" t="s">
        <v>92</v>
      </c>
      <c r="B72" s="172"/>
      <c r="C72" s="213"/>
      <c r="D72" s="174">
        <v>881908.0</v>
      </c>
      <c r="E72" s="118"/>
      <c r="F72" s="175">
        <v>417762.0</v>
      </c>
      <c r="G72" s="176">
        <v>46126.0</v>
      </c>
      <c r="H72" s="188" t="s">
        <v>377</v>
      </c>
      <c r="I72" s="178"/>
      <c r="J72" s="184" t="s">
        <v>15</v>
      </c>
      <c r="K72" s="179">
        <v>417762.0</v>
      </c>
      <c r="L72" s="178" t="b">
        <f t="shared" si="1"/>
        <v>1</v>
      </c>
      <c r="M72" s="249"/>
      <c r="N72" s="249"/>
      <c r="O72" s="249"/>
      <c r="P72" s="249"/>
      <c r="Q72" s="249"/>
      <c r="R72" s="249"/>
      <c r="S72" s="249"/>
      <c r="T72" s="249"/>
      <c r="U72" s="249"/>
      <c r="V72" s="249"/>
      <c r="W72" s="249"/>
      <c r="X72" s="249"/>
      <c r="Y72" s="249"/>
      <c r="Z72" s="249"/>
    </row>
    <row r="73" ht="12.0" customHeight="1">
      <c r="A73" s="189" t="s">
        <v>84</v>
      </c>
      <c r="B73" s="172"/>
      <c r="C73" s="213"/>
      <c r="D73" s="174">
        <v>6802.0</v>
      </c>
      <c r="E73" s="118"/>
      <c r="F73" s="175">
        <v>87959.0</v>
      </c>
      <c r="G73" s="176">
        <v>46126.0</v>
      </c>
      <c r="H73" s="188" t="s">
        <v>377</v>
      </c>
      <c r="I73" s="178"/>
      <c r="J73" s="184" t="s">
        <v>15</v>
      </c>
      <c r="K73" s="179">
        <v>87959.0</v>
      </c>
      <c r="L73" s="178" t="b">
        <f t="shared" si="1"/>
        <v>1</v>
      </c>
      <c r="M73" s="249"/>
      <c r="N73" s="249"/>
      <c r="O73" s="249"/>
      <c r="P73" s="249"/>
      <c r="Q73" s="249"/>
      <c r="R73" s="249"/>
      <c r="S73" s="249"/>
      <c r="T73" s="249"/>
      <c r="U73" s="249"/>
      <c r="V73" s="249"/>
      <c r="W73" s="249"/>
      <c r="X73" s="249"/>
      <c r="Y73" s="249"/>
      <c r="Z73" s="249"/>
    </row>
    <row r="74" ht="12.0" customHeight="1">
      <c r="A74" s="189" t="s">
        <v>24</v>
      </c>
      <c r="B74" s="172"/>
      <c r="C74" s="213"/>
      <c r="D74" s="174">
        <v>34070.0</v>
      </c>
      <c r="E74" s="118"/>
      <c r="F74" s="175">
        <v>3743578.0</v>
      </c>
      <c r="G74" s="176">
        <v>46126.0</v>
      </c>
      <c r="H74" s="188" t="s">
        <v>377</v>
      </c>
      <c r="I74" s="178"/>
      <c r="J74" s="184" t="s">
        <v>15</v>
      </c>
      <c r="K74" s="179">
        <v>3743578.0</v>
      </c>
      <c r="L74" s="178" t="b">
        <f t="shared" si="1"/>
        <v>1</v>
      </c>
      <c r="M74" s="249"/>
      <c r="N74" s="249"/>
      <c r="O74" s="249"/>
      <c r="P74" s="249"/>
      <c r="Q74" s="249"/>
      <c r="R74" s="249"/>
      <c r="S74" s="249"/>
      <c r="T74" s="249"/>
      <c r="U74" s="249"/>
      <c r="V74" s="249"/>
      <c r="W74" s="249"/>
      <c r="X74" s="249"/>
      <c r="Y74" s="249"/>
      <c r="Z74" s="249"/>
    </row>
    <row r="75" ht="12.0" customHeight="1">
      <c r="A75" s="189" t="s">
        <v>281</v>
      </c>
      <c r="B75" s="172"/>
      <c r="C75" s="213"/>
      <c r="D75" s="174">
        <v>1277570.0</v>
      </c>
      <c r="E75" s="118"/>
      <c r="F75" s="175">
        <v>3229804.0</v>
      </c>
      <c r="G75" s="176">
        <v>46126.0</v>
      </c>
      <c r="H75" s="188" t="s">
        <v>377</v>
      </c>
      <c r="I75" s="178"/>
      <c r="J75" s="184" t="s">
        <v>15</v>
      </c>
      <c r="K75" s="179">
        <v>3229804.0</v>
      </c>
      <c r="L75" s="178" t="b">
        <f t="shared" si="1"/>
        <v>1</v>
      </c>
      <c r="M75" s="249"/>
      <c r="N75" s="249"/>
      <c r="O75" s="249"/>
      <c r="P75" s="249"/>
      <c r="Q75" s="249"/>
      <c r="R75" s="249"/>
      <c r="S75" s="249"/>
      <c r="T75" s="249"/>
      <c r="U75" s="249"/>
      <c r="V75" s="249"/>
      <c r="W75" s="249"/>
      <c r="X75" s="249"/>
      <c r="Y75" s="249"/>
      <c r="Z75" s="249"/>
    </row>
    <row r="76" ht="12.0" customHeight="1">
      <c r="A76" s="189" t="s">
        <v>23</v>
      </c>
      <c r="B76" s="172"/>
      <c r="C76" s="213"/>
      <c r="D76" s="174">
        <v>11960.0</v>
      </c>
      <c r="E76" s="118"/>
      <c r="F76" s="175">
        <v>4474480.0</v>
      </c>
      <c r="G76" s="176">
        <v>46126.0</v>
      </c>
      <c r="H76" s="188" t="s">
        <v>377</v>
      </c>
      <c r="I76" s="178"/>
      <c r="J76" s="184" t="s">
        <v>15</v>
      </c>
      <c r="K76" s="179">
        <v>4474480.0</v>
      </c>
      <c r="L76" s="178" t="b">
        <f t="shared" si="1"/>
        <v>1</v>
      </c>
      <c r="M76" s="249"/>
      <c r="N76" s="249"/>
      <c r="O76" s="249"/>
      <c r="P76" s="249"/>
      <c r="Q76" s="249"/>
      <c r="R76" s="249"/>
      <c r="S76" s="249"/>
      <c r="T76" s="249"/>
      <c r="U76" s="249"/>
      <c r="V76" s="249"/>
      <c r="W76" s="249"/>
      <c r="X76" s="249"/>
      <c r="Y76" s="249"/>
      <c r="Z76" s="249"/>
    </row>
    <row r="77" ht="12.0" customHeight="1">
      <c r="A77" s="189" t="s">
        <v>77</v>
      </c>
      <c r="B77" s="172"/>
      <c r="C77" s="213"/>
      <c r="D77" s="174">
        <v>637768.0</v>
      </c>
      <c r="E77" s="118"/>
      <c r="F77" s="175">
        <v>365494.0</v>
      </c>
      <c r="G77" s="176">
        <v>46127.0</v>
      </c>
      <c r="H77" s="188" t="s">
        <v>377</v>
      </c>
      <c r="I77" s="178"/>
      <c r="J77" s="184" t="s">
        <v>15</v>
      </c>
      <c r="K77" s="179">
        <v>365494.0</v>
      </c>
      <c r="L77" s="178" t="b">
        <f t="shared" si="1"/>
        <v>1</v>
      </c>
      <c r="M77" s="249"/>
      <c r="N77" s="249"/>
      <c r="O77" s="249"/>
      <c r="P77" s="249"/>
      <c r="Q77" s="249"/>
      <c r="R77" s="249"/>
      <c r="S77" s="249"/>
      <c r="T77" s="249"/>
      <c r="U77" s="249"/>
      <c r="V77" s="249"/>
      <c r="W77" s="249"/>
      <c r="X77" s="249"/>
      <c r="Y77" s="249"/>
      <c r="Z77" s="249"/>
    </row>
    <row r="78" ht="12.0" customHeight="1">
      <c r="A78" s="189" t="s">
        <v>35</v>
      </c>
      <c r="B78" s="172"/>
      <c r="C78" s="213"/>
      <c r="D78" s="174">
        <v>26937.0</v>
      </c>
      <c r="E78" s="118"/>
      <c r="F78" s="175">
        <v>462201.0</v>
      </c>
      <c r="G78" s="176">
        <v>46127.0</v>
      </c>
      <c r="H78" s="188" t="s">
        <v>377</v>
      </c>
      <c r="I78" s="178"/>
      <c r="J78" s="184" t="s">
        <v>15</v>
      </c>
      <c r="K78" s="179">
        <v>462201.0</v>
      </c>
      <c r="L78" s="178" t="b">
        <f t="shared" si="1"/>
        <v>1</v>
      </c>
      <c r="M78" s="249"/>
      <c r="N78" s="249"/>
      <c r="O78" s="249"/>
      <c r="P78" s="249"/>
      <c r="Q78" s="249"/>
      <c r="R78" s="249"/>
      <c r="S78" s="249"/>
      <c r="T78" s="249"/>
      <c r="U78" s="249"/>
      <c r="V78" s="249"/>
      <c r="W78" s="249"/>
      <c r="X78" s="249"/>
      <c r="Y78" s="249"/>
      <c r="Z78" s="249"/>
    </row>
    <row r="79" ht="12.0" customHeight="1">
      <c r="A79" s="189" t="s">
        <v>71</v>
      </c>
      <c r="B79" s="172"/>
      <c r="C79" s="213"/>
      <c r="D79" s="174">
        <v>895318.0</v>
      </c>
      <c r="E79" s="118"/>
      <c r="F79" s="175">
        <v>466626.0</v>
      </c>
      <c r="G79" s="176">
        <v>46127.0</v>
      </c>
      <c r="H79" s="188" t="s">
        <v>377</v>
      </c>
      <c r="I79" s="178"/>
      <c r="J79" s="184" t="s">
        <v>15</v>
      </c>
      <c r="K79" s="179">
        <v>466626.0</v>
      </c>
      <c r="L79" s="178" t="b">
        <f t="shared" si="1"/>
        <v>1</v>
      </c>
      <c r="M79" s="249"/>
      <c r="N79" s="249"/>
      <c r="O79" s="249"/>
      <c r="P79" s="249"/>
      <c r="Q79" s="249"/>
      <c r="R79" s="249"/>
      <c r="S79" s="249"/>
      <c r="T79" s="249"/>
      <c r="U79" s="249"/>
      <c r="V79" s="249"/>
      <c r="W79" s="249"/>
      <c r="X79" s="249"/>
      <c r="Y79" s="249"/>
      <c r="Z79" s="249"/>
    </row>
    <row r="80" ht="12.0" customHeight="1">
      <c r="A80" s="189" t="s">
        <v>48</v>
      </c>
      <c r="B80" s="172"/>
      <c r="C80" s="213"/>
      <c r="D80" s="174">
        <v>22243.0</v>
      </c>
      <c r="E80" s="118"/>
      <c r="F80" s="175">
        <v>15920.0</v>
      </c>
      <c r="G80" s="176">
        <v>46127.0</v>
      </c>
      <c r="H80" s="188" t="s">
        <v>377</v>
      </c>
      <c r="I80" s="178"/>
      <c r="J80" s="184" t="s">
        <v>15</v>
      </c>
      <c r="K80" s="179">
        <v>15920.0</v>
      </c>
      <c r="L80" s="178" t="b">
        <f t="shared" si="1"/>
        <v>1</v>
      </c>
      <c r="M80" s="249"/>
      <c r="N80" s="249"/>
      <c r="O80" s="249"/>
      <c r="P80" s="249"/>
      <c r="Q80" s="249"/>
      <c r="R80" s="249"/>
      <c r="S80" s="249"/>
      <c r="T80" s="249"/>
      <c r="U80" s="249"/>
      <c r="V80" s="249"/>
      <c r="W80" s="249"/>
      <c r="X80" s="249"/>
      <c r="Y80" s="249"/>
      <c r="Z80" s="249"/>
    </row>
    <row r="81" ht="12.0" customHeight="1">
      <c r="A81" s="189" t="s">
        <v>48</v>
      </c>
      <c r="B81" s="172"/>
      <c r="C81" s="213"/>
      <c r="D81" s="174">
        <v>22244.0</v>
      </c>
      <c r="E81" s="118"/>
      <c r="F81" s="175">
        <v>215601.0</v>
      </c>
      <c r="G81" s="176">
        <v>46127.0</v>
      </c>
      <c r="H81" s="188" t="s">
        <v>377</v>
      </c>
      <c r="I81" s="178"/>
      <c r="J81" s="184" t="s">
        <v>15</v>
      </c>
      <c r="K81" s="179">
        <v>215601.0</v>
      </c>
      <c r="L81" s="178" t="b">
        <f t="shared" si="1"/>
        <v>1</v>
      </c>
      <c r="M81" s="249"/>
      <c r="N81" s="249"/>
      <c r="O81" s="249"/>
      <c r="P81" s="249"/>
      <c r="Q81" s="249"/>
      <c r="R81" s="249"/>
      <c r="S81" s="249"/>
      <c r="T81" s="249"/>
      <c r="U81" s="249"/>
      <c r="V81" s="249"/>
      <c r="W81" s="249"/>
      <c r="X81" s="249"/>
      <c r="Y81" s="249"/>
      <c r="Z81" s="249"/>
    </row>
    <row r="82" ht="12.0" customHeight="1">
      <c r="A82" s="189" t="s">
        <v>48</v>
      </c>
      <c r="B82" s="172"/>
      <c r="C82" s="213"/>
      <c r="D82" s="174">
        <v>22245.0</v>
      </c>
      <c r="E82" s="118"/>
      <c r="F82" s="175">
        <v>73367.0</v>
      </c>
      <c r="G82" s="176">
        <v>46127.0</v>
      </c>
      <c r="H82" s="188" t="s">
        <v>377</v>
      </c>
      <c r="I82" s="178"/>
      <c r="J82" s="184" t="s">
        <v>15</v>
      </c>
      <c r="K82" s="179">
        <v>73367.0</v>
      </c>
      <c r="L82" s="178" t="b">
        <f t="shared" si="1"/>
        <v>1</v>
      </c>
      <c r="M82" s="249"/>
      <c r="N82" s="249"/>
      <c r="O82" s="249"/>
      <c r="P82" s="249"/>
      <c r="Q82" s="249"/>
      <c r="R82" s="249"/>
      <c r="S82" s="249"/>
      <c r="T82" s="249"/>
      <c r="U82" s="249"/>
      <c r="V82" s="249"/>
      <c r="W82" s="249"/>
      <c r="X82" s="249"/>
      <c r="Y82" s="249"/>
      <c r="Z82" s="249"/>
    </row>
    <row r="83" ht="12.0" customHeight="1">
      <c r="A83" s="189" t="s">
        <v>23</v>
      </c>
      <c r="B83" s="172"/>
      <c r="C83" s="213"/>
      <c r="D83" s="174">
        <v>11968.0</v>
      </c>
      <c r="E83" s="118"/>
      <c r="F83" s="175">
        <v>319981.0</v>
      </c>
      <c r="G83" s="176">
        <v>46127.0</v>
      </c>
      <c r="H83" s="188" t="s">
        <v>377</v>
      </c>
      <c r="I83" s="178"/>
      <c r="J83" s="184" t="s">
        <v>15</v>
      </c>
      <c r="K83" s="179">
        <v>319981.0</v>
      </c>
      <c r="L83" s="178" t="b">
        <f t="shared" si="1"/>
        <v>1</v>
      </c>
      <c r="M83" s="249"/>
      <c r="N83" s="249"/>
      <c r="O83" s="249"/>
      <c r="P83" s="249"/>
      <c r="Q83" s="249"/>
      <c r="R83" s="249"/>
      <c r="S83" s="249"/>
      <c r="T83" s="249"/>
      <c r="U83" s="249"/>
      <c r="V83" s="249"/>
      <c r="W83" s="249"/>
      <c r="X83" s="249"/>
      <c r="Y83" s="249"/>
      <c r="Z83" s="249"/>
    </row>
    <row r="84" ht="12.0" customHeight="1">
      <c r="A84" s="189" t="s">
        <v>26</v>
      </c>
      <c r="B84" s="172"/>
      <c r="C84" s="213"/>
      <c r="D84" s="174">
        <v>15025.0</v>
      </c>
      <c r="E84" s="118"/>
      <c r="F84" s="175">
        <v>1.2156337E7</v>
      </c>
      <c r="G84" s="176">
        <v>46127.0</v>
      </c>
      <c r="H84" s="188" t="s">
        <v>377</v>
      </c>
      <c r="I84" s="178"/>
      <c r="J84" s="184" t="s">
        <v>15</v>
      </c>
      <c r="K84" s="179">
        <v>1.2156337E7</v>
      </c>
      <c r="L84" s="178" t="b">
        <f t="shared" si="1"/>
        <v>1</v>
      </c>
      <c r="M84" s="249"/>
      <c r="N84" s="249"/>
      <c r="O84" s="249"/>
      <c r="P84" s="249"/>
      <c r="Q84" s="249"/>
      <c r="R84" s="249"/>
      <c r="S84" s="249"/>
      <c r="T84" s="249"/>
      <c r="U84" s="249"/>
      <c r="V84" s="249"/>
      <c r="W84" s="249"/>
      <c r="X84" s="249"/>
      <c r="Y84" s="249"/>
      <c r="Z84" s="249"/>
    </row>
    <row r="85" ht="12.0" customHeight="1">
      <c r="A85" s="189" t="s">
        <v>18</v>
      </c>
      <c r="B85" s="172"/>
      <c r="C85" s="213"/>
      <c r="D85" s="174">
        <v>7243.0</v>
      </c>
      <c r="E85" s="118"/>
      <c r="F85" s="175">
        <v>7872978.0</v>
      </c>
      <c r="G85" s="176">
        <v>46127.0</v>
      </c>
      <c r="H85" s="188" t="s">
        <v>377</v>
      </c>
      <c r="I85" s="178"/>
      <c r="J85" s="184" t="s">
        <v>15</v>
      </c>
      <c r="K85" s="179">
        <v>7872978.0</v>
      </c>
      <c r="L85" s="178" t="b">
        <f t="shared" si="1"/>
        <v>1</v>
      </c>
      <c r="M85" s="249"/>
      <c r="N85" s="249"/>
      <c r="O85" s="249"/>
      <c r="P85" s="249"/>
      <c r="Q85" s="249"/>
      <c r="R85" s="249"/>
      <c r="S85" s="249"/>
      <c r="T85" s="249"/>
      <c r="U85" s="249"/>
      <c r="V85" s="249"/>
      <c r="W85" s="249"/>
      <c r="X85" s="249"/>
      <c r="Y85" s="249"/>
      <c r="Z85" s="249"/>
    </row>
    <row r="86" ht="12.0" customHeight="1">
      <c r="A86" s="189" t="s">
        <v>18</v>
      </c>
      <c r="B86" s="172"/>
      <c r="C86" s="213"/>
      <c r="D86" s="174">
        <v>7244.0</v>
      </c>
      <c r="E86" s="118"/>
      <c r="F86" s="175">
        <v>342500.0</v>
      </c>
      <c r="G86" s="176">
        <v>46127.0</v>
      </c>
      <c r="H86" s="188" t="s">
        <v>377</v>
      </c>
      <c r="I86" s="178"/>
      <c r="J86" s="184" t="s">
        <v>15</v>
      </c>
      <c r="K86" s="179">
        <v>342500.0</v>
      </c>
      <c r="L86" s="178" t="b">
        <f t="shared" si="1"/>
        <v>1</v>
      </c>
      <c r="M86" s="249"/>
      <c r="N86" s="249"/>
      <c r="O86" s="249"/>
      <c r="P86" s="249"/>
      <c r="Q86" s="249"/>
      <c r="R86" s="249"/>
      <c r="S86" s="249"/>
      <c r="T86" s="249"/>
      <c r="U86" s="249"/>
      <c r="V86" s="249"/>
      <c r="W86" s="249"/>
      <c r="X86" s="249"/>
      <c r="Y86" s="249"/>
      <c r="Z86" s="249"/>
    </row>
    <row r="87" ht="12.0" customHeight="1">
      <c r="A87" s="189" t="s">
        <v>273</v>
      </c>
      <c r="B87" s="172"/>
      <c r="C87" s="213"/>
      <c r="D87" s="174">
        <v>907.0</v>
      </c>
      <c r="E87" s="118"/>
      <c r="F87" s="175">
        <v>198900.0</v>
      </c>
      <c r="G87" s="176">
        <v>46127.0</v>
      </c>
      <c r="H87" s="188" t="s">
        <v>377</v>
      </c>
      <c r="I87" s="178"/>
      <c r="J87" s="184" t="s">
        <v>15</v>
      </c>
      <c r="K87" s="179">
        <v>198900.0</v>
      </c>
      <c r="L87" s="178" t="b">
        <f t="shared" si="1"/>
        <v>1</v>
      </c>
      <c r="M87" s="249"/>
      <c r="N87" s="249"/>
      <c r="O87" s="249"/>
      <c r="P87" s="249"/>
      <c r="Q87" s="249"/>
      <c r="R87" s="249"/>
      <c r="S87" s="249"/>
      <c r="T87" s="249"/>
      <c r="U87" s="249"/>
      <c r="V87" s="249"/>
      <c r="W87" s="249"/>
      <c r="X87" s="249"/>
      <c r="Y87" s="249"/>
      <c r="Z87" s="249"/>
    </row>
    <row r="88" ht="12.0" customHeight="1">
      <c r="A88" s="189" t="s">
        <v>273</v>
      </c>
      <c r="B88" s="172"/>
      <c r="C88" s="213"/>
      <c r="D88" s="174">
        <v>913.0</v>
      </c>
      <c r="E88" s="118"/>
      <c r="F88" s="175">
        <v>193900.0</v>
      </c>
      <c r="G88" s="176">
        <v>46127.0</v>
      </c>
      <c r="H88" s="188" t="s">
        <v>377</v>
      </c>
      <c r="I88" s="178"/>
      <c r="J88" s="184" t="s">
        <v>15</v>
      </c>
      <c r="K88" s="179">
        <v>193900.0</v>
      </c>
      <c r="L88" s="178" t="b">
        <f t="shared" si="1"/>
        <v>1</v>
      </c>
      <c r="M88" s="249"/>
      <c r="N88" s="249"/>
      <c r="O88" s="249"/>
      <c r="P88" s="249"/>
      <c r="Q88" s="249"/>
      <c r="R88" s="249"/>
      <c r="S88" s="249"/>
      <c r="T88" s="249"/>
      <c r="U88" s="249"/>
      <c r="V88" s="249"/>
      <c r="W88" s="249"/>
      <c r="X88" s="249"/>
      <c r="Y88" s="249"/>
      <c r="Z88" s="249"/>
    </row>
    <row r="89" ht="12.0" customHeight="1">
      <c r="A89" s="189" t="s">
        <v>273</v>
      </c>
      <c r="B89" s="172"/>
      <c r="C89" s="213"/>
      <c r="D89" s="174">
        <v>911.0</v>
      </c>
      <c r="E89" s="118"/>
      <c r="F89" s="175">
        <v>383800.0</v>
      </c>
      <c r="G89" s="176">
        <v>46127.0</v>
      </c>
      <c r="H89" s="188" t="s">
        <v>377</v>
      </c>
      <c r="I89" s="178"/>
      <c r="J89" s="184" t="s">
        <v>15</v>
      </c>
      <c r="K89" s="179">
        <v>383800.0</v>
      </c>
      <c r="L89" s="178" t="b">
        <f t="shared" si="1"/>
        <v>1</v>
      </c>
      <c r="M89" s="249"/>
      <c r="N89" s="249"/>
      <c r="O89" s="249"/>
      <c r="P89" s="249"/>
      <c r="Q89" s="249"/>
      <c r="R89" s="249"/>
      <c r="S89" s="249"/>
      <c r="T89" s="249"/>
      <c r="U89" s="249"/>
      <c r="V89" s="249"/>
      <c r="W89" s="249"/>
      <c r="X89" s="249"/>
      <c r="Y89" s="249"/>
      <c r="Z89" s="249"/>
    </row>
    <row r="90" ht="12.0" customHeight="1">
      <c r="A90" s="189" t="s">
        <v>273</v>
      </c>
      <c r="B90" s="172"/>
      <c r="C90" s="213"/>
      <c r="D90" s="174">
        <v>912.0</v>
      </c>
      <c r="E90" s="118"/>
      <c r="F90" s="175">
        <v>198900.0</v>
      </c>
      <c r="G90" s="176">
        <v>46127.0</v>
      </c>
      <c r="H90" s="188" t="s">
        <v>377</v>
      </c>
      <c r="I90" s="178"/>
      <c r="J90" s="184" t="s">
        <v>15</v>
      </c>
      <c r="K90" s="179">
        <v>198900.0</v>
      </c>
      <c r="L90" s="178" t="b">
        <f t="shared" si="1"/>
        <v>1</v>
      </c>
      <c r="M90" s="249"/>
      <c r="N90" s="249"/>
      <c r="O90" s="249"/>
      <c r="P90" s="249"/>
      <c r="Q90" s="249"/>
      <c r="R90" s="249"/>
      <c r="S90" s="249"/>
      <c r="T90" s="249"/>
      <c r="U90" s="249"/>
      <c r="V90" s="249"/>
      <c r="W90" s="249"/>
      <c r="X90" s="249"/>
      <c r="Y90" s="249"/>
      <c r="Z90" s="249"/>
    </row>
    <row r="91" ht="12.0" customHeight="1">
      <c r="A91" s="189" t="s">
        <v>273</v>
      </c>
      <c r="B91" s="172"/>
      <c r="C91" s="213"/>
      <c r="D91" s="174">
        <v>910.0</v>
      </c>
      <c r="E91" s="118"/>
      <c r="F91" s="175">
        <v>198900.0</v>
      </c>
      <c r="G91" s="176">
        <v>46127.0</v>
      </c>
      <c r="H91" s="188" t="s">
        <v>377</v>
      </c>
      <c r="I91" s="178"/>
      <c r="J91" s="184" t="s">
        <v>15</v>
      </c>
      <c r="K91" s="179">
        <v>198900.0</v>
      </c>
      <c r="L91" s="178" t="b">
        <f t="shared" si="1"/>
        <v>1</v>
      </c>
      <c r="M91" s="249"/>
      <c r="N91" s="249"/>
      <c r="O91" s="249"/>
      <c r="P91" s="249"/>
      <c r="Q91" s="249"/>
      <c r="R91" s="249"/>
      <c r="S91" s="249"/>
      <c r="T91" s="249"/>
      <c r="U91" s="249"/>
      <c r="V91" s="249"/>
      <c r="W91" s="249"/>
      <c r="X91" s="249"/>
      <c r="Y91" s="249"/>
      <c r="Z91" s="249"/>
    </row>
    <row r="92" ht="12.0" customHeight="1">
      <c r="A92" s="189" t="s">
        <v>273</v>
      </c>
      <c r="B92" s="172"/>
      <c r="C92" s="213"/>
      <c r="D92" s="174">
        <v>921.0</v>
      </c>
      <c r="E92" s="118"/>
      <c r="F92" s="175">
        <v>208900.0</v>
      </c>
      <c r="G92" s="176">
        <v>46127.0</v>
      </c>
      <c r="H92" s="188" t="s">
        <v>377</v>
      </c>
      <c r="I92" s="178"/>
      <c r="J92" s="184" t="s">
        <v>15</v>
      </c>
      <c r="K92" s="179">
        <v>208900.0</v>
      </c>
      <c r="L92" s="178" t="b">
        <f t="shared" si="1"/>
        <v>1</v>
      </c>
      <c r="M92" s="249"/>
      <c r="N92" s="249"/>
      <c r="O92" s="249"/>
      <c r="P92" s="249"/>
      <c r="Q92" s="249"/>
      <c r="R92" s="249"/>
      <c r="S92" s="249"/>
      <c r="T92" s="249"/>
      <c r="U92" s="249"/>
      <c r="V92" s="249"/>
      <c r="W92" s="249"/>
      <c r="X92" s="249"/>
      <c r="Y92" s="249"/>
      <c r="Z92" s="249"/>
    </row>
    <row r="93" ht="12.0" customHeight="1">
      <c r="A93" s="189" t="s">
        <v>273</v>
      </c>
      <c r="B93" s="172"/>
      <c r="C93" s="213"/>
      <c r="D93" s="174">
        <v>922.0</v>
      </c>
      <c r="E93" s="118"/>
      <c r="F93" s="175">
        <v>198900.0</v>
      </c>
      <c r="G93" s="176">
        <v>46127.0</v>
      </c>
      <c r="H93" s="188" t="s">
        <v>377</v>
      </c>
      <c r="I93" s="178"/>
      <c r="J93" s="184" t="s">
        <v>15</v>
      </c>
      <c r="K93" s="179">
        <v>198900.0</v>
      </c>
      <c r="L93" s="178" t="b">
        <f t="shared" si="1"/>
        <v>1</v>
      </c>
      <c r="M93" s="249"/>
      <c r="N93" s="249"/>
      <c r="O93" s="249"/>
      <c r="P93" s="249"/>
      <c r="Q93" s="249"/>
      <c r="R93" s="249"/>
      <c r="S93" s="249"/>
      <c r="T93" s="249"/>
      <c r="U93" s="249"/>
      <c r="V93" s="249"/>
      <c r="W93" s="249"/>
      <c r="X93" s="249"/>
      <c r="Y93" s="249"/>
      <c r="Z93" s="249"/>
    </row>
    <row r="94" ht="12.0" customHeight="1">
      <c r="A94" s="189" t="s">
        <v>273</v>
      </c>
      <c r="B94" s="172"/>
      <c r="C94" s="213"/>
      <c r="D94" s="174">
        <v>920.0</v>
      </c>
      <c r="E94" s="118"/>
      <c r="F94" s="175">
        <v>207900.0</v>
      </c>
      <c r="G94" s="176">
        <v>46127.0</v>
      </c>
      <c r="H94" s="188" t="s">
        <v>377</v>
      </c>
      <c r="I94" s="178"/>
      <c r="J94" s="184" t="s">
        <v>15</v>
      </c>
      <c r="K94" s="179">
        <v>207900.0</v>
      </c>
      <c r="L94" s="178" t="b">
        <f t="shared" si="1"/>
        <v>1</v>
      </c>
      <c r="M94" s="249"/>
      <c r="N94" s="249"/>
      <c r="O94" s="249"/>
      <c r="P94" s="249"/>
      <c r="Q94" s="249"/>
      <c r="R94" s="249"/>
      <c r="S94" s="249"/>
      <c r="T94" s="249"/>
      <c r="U94" s="249"/>
      <c r="V94" s="249"/>
      <c r="W94" s="249"/>
      <c r="X94" s="249"/>
      <c r="Y94" s="249"/>
      <c r="Z94" s="249"/>
    </row>
    <row r="95" ht="12.0" customHeight="1">
      <c r="A95" s="189" t="s">
        <v>273</v>
      </c>
      <c r="B95" s="172"/>
      <c r="C95" s="213"/>
      <c r="D95" s="174">
        <v>887.0</v>
      </c>
      <c r="E95" s="118"/>
      <c r="F95" s="175">
        <v>9000.0</v>
      </c>
      <c r="G95" s="176">
        <v>46127.0</v>
      </c>
      <c r="H95" s="188" t="s">
        <v>377</v>
      </c>
      <c r="I95" s="178"/>
      <c r="J95" s="184" t="s">
        <v>15</v>
      </c>
      <c r="K95" s="179">
        <v>9000.0</v>
      </c>
      <c r="L95" s="178" t="b">
        <f t="shared" si="1"/>
        <v>1</v>
      </c>
      <c r="M95" s="249"/>
      <c r="N95" s="249"/>
      <c r="O95" s="249"/>
      <c r="P95" s="249"/>
      <c r="Q95" s="249"/>
      <c r="R95" s="249"/>
      <c r="S95" s="249"/>
      <c r="T95" s="249"/>
      <c r="U95" s="249"/>
      <c r="V95" s="249"/>
      <c r="W95" s="249"/>
      <c r="X95" s="249"/>
      <c r="Y95" s="249"/>
      <c r="Z95" s="249"/>
    </row>
    <row r="96" ht="12.0" customHeight="1">
      <c r="A96" s="189" t="s">
        <v>419</v>
      </c>
      <c r="B96" s="189"/>
      <c r="C96" s="189"/>
      <c r="D96" s="189"/>
      <c r="E96" s="118"/>
      <c r="F96" s="175">
        <v>265840.0</v>
      </c>
      <c r="G96" s="176">
        <v>46127.0</v>
      </c>
      <c r="H96" s="118" t="s">
        <v>219</v>
      </c>
      <c r="I96" s="189"/>
      <c r="J96" s="184"/>
      <c r="K96" s="179"/>
      <c r="L96" s="178" t="b">
        <f t="shared" si="1"/>
        <v>0</v>
      </c>
      <c r="M96" s="249"/>
      <c r="N96" s="249"/>
      <c r="O96" s="249"/>
      <c r="P96" s="249"/>
      <c r="Q96" s="249"/>
      <c r="R96" s="249"/>
      <c r="S96" s="249"/>
      <c r="T96" s="249"/>
      <c r="U96" s="249"/>
      <c r="V96" s="249"/>
      <c r="W96" s="249"/>
      <c r="X96" s="249"/>
      <c r="Y96" s="249"/>
      <c r="Z96" s="249"/>
    </row>
    <row r="97" ht="12.0" customHeight="1">
      <c r="A97" s="189" t="s">
        <v>420</v>
      </c>
      <c r="B97" s="189"/>
      <c r="C97" s="189"/>
      <c r="D97" s="189"/>
      <c r="E97" s="118"/>
      <c r="F97" s="175">
        <v>308960.0</v>
      </c>
      <c r="G97" s="176">
        <v>46127.0</v>
      </c>
      <c r="H97" s="118" t="s">
        <v>219</v>
      </c>
      <c r="I97" s="189"/>
      <c r="J97" s="184"/>
      <c r="K97" s="179"/>
      <c r="L97" s="178" t="b">
        <f t="shared" si="1"/>
        <v>0</v>
      </c>
      <c r="M97" s="249"/>
      <c r="N97" s="249"/>
      <c r="O97" s="249"/>
      <c r="P97" s="249"/>
      <c r="Q97" s="249"/>
      <c r="R97" s="249"/>
      <c r="S97" s="249"/>
      <c r="T97" s="249"/>
      <c r="U97" s="249"/>
      <c r="V97" s="249"/>
      <c r="W97" s="249"/>
      <c r="X97" s="249"/>
      <c r="Y97" s="249"/>
      <c r="Z97" s="249"/>
    </row>
    <row r="98" ht="12.0" customHeight="1">
      <c r="A98" s="189" t="s">
        <v>355</v>
      </c>
      <c r="B98" s="189"/>
      <c r="C98" s="189"/>
      <c r="D98" s="189"/>
      <c r="E98" s="118"/>
      <c r="F98" s="175">
        <v>479970.0</v>
      </c>
      <c r="G98" s="176">
        <v>46127.0</v>
      </c>
      <c r="H98" s="118" t="s">
        <v>219</v>
      </c>
      <c r="I98" s="189"/>
      <c r="J98" s="184"/>
      <c r="K98" s="179"/>
      <c r="L98" s="178" t="b">
        <f t="shared" si="1"/>
        <v>0</v>
      </c>
      <c r="M98" s="249"/>
      <c r="N98" s="249"/>
      <c r="O98" s="249"/>
      <c r="P98" s="249"/>
      <c r="Q98" s="249"/>
      <c r="R98" s="249"/>
      <c r="S98" s="249"/>
      <c r="T98" s="249"/>
      <c r="U98" s="249"/>
      <c r="V98" s="249"/>
      <c r="W98" s="249"/>
      <c r="X98" s="249"/>
      <c r="Y98" s="249"/>
      <c r="Z98" s="249"/>
    </row>
    <row r="99" ht="12.0" customHeight="1">
      <c r="A99" s="189" t="s">
        <v>355</v>
      </c>
      <c r="B99" s="249"/>
      <c r="C99" s="249"/>
      <c r="D99" s="249"/>
      <c r="E99" s="131"/>
      <c r="F99" s="175">
        <v>2164960.0</v>
      </c>
      <c r="G99" s="176">
        <v>46127.0</v>
      </c>
      <c r="H99" s="118" t="s">
        <v>219</v>
      </c>
      <c r="I99" s="249"/>
      <c r="J99" s="184"/>
      <c r="K99" s="179"/>
      <c r="L99" s="178" t="b">
        <f t="shared" si="1"/>
        <v>0</v>
      </c>
      <c r="M99" s="249"/>
      <c r="N99" s="249"/>
      <c r="O99" s="249"/>
      <c r="P99" s="249"/>
      <c r="Q99" s="249"/>
      <c r="R99" s="249"/>
      <c r="S99" s="249"/>
      <c r="T99" s="249"/>
      <c r="U99" s="249"/>
      <c r="V99" s="249"/>
      <c r="W99" s="249"/>
      <c r="X99" s="249"/>
      <c r="Y99" s="249"/>
      <c r="Z99" s="249"/>
    </row>
    <row r="100" ht="12.0" customHeight="1">
      <c r="A100" s="220" t="s">
        <v>157</v>
      </c>
      <c r="B100" s="243"/>
      <c r="C100" s="243"/>
      <c r="D100" s="243"/>
      <c r="E100" s="115"/>
      <c r="F100" s="175">
        <v>1.0E7</v>
      </c>
      <c r="G100" s="176">
        <v>46127.0</v>
      </c>
      <c r="H100" s="177" t="s">
        <v>377</v>
      </c>
      <c r="I100" s="220"/>
      <c r="J100" s="260" t="s">
        <v>15</v>
      </c>
      <c r="K100" s="198">
        <v>1.0E7</v>
      </c>
      <c r="L100" s="197" t="b">
        <f t="shared" si="1"/>
        <v>1</v>
      </c>
      <c r="M100" s="249"/>
      <c r="N100" s="249"/>
      <c r="O100" s="249"/>
      <c r="P100" s="249"/>
      <c r="Q100" s="249"/>
      <c r="R100" s="249"/>
      <c r="S100" s="249"/>
      <c r="T100" s="249"/>
      <c r="U100" s="249"/>
      <c r="V100" s="249"/>
      <c r="W100" s="249"/>
      <c r="X100" s="249"/>
      <c r="Y100" s="249"/>
      <c r="Z100" s="249"/>
    </row>
    <row r="101" ht="12.0" customHeight="1">
      <c r="A101" s="189" t="s">
        <v>386</v>
      </c>
      <c r="B101" s="189"/>
      <c r="C101" s="189"/>
      <c r="D101" s="189"/>
      <c r="E101" s="127"/>
      <c r="F101" s="175">
        <v>329910.0</v>
      </c>
      <c r="G101" s="187">
        <v>46127.0</v>
      </c>
      <c r="H101" s="118" t="s">
        <v>219</v>
      </c>
      <c r="I101" s="189"/>
      <c r="J101" s="184"/>
      <c r="K101" s="179"/>
      <c r="L101" s="178"/>
      <c r="M101" s="249"/>
      <c r="N101" s="249"/>
      <c r="O101" s="249"/>
      <c r="P101" s="249"/>
      <c r="Q101" s="249"/>
      <c r="R101" s="249"/>
      <c r="S101" s="249"/>
      <c r="T101" s="249"/>
      <c r="U101" s="249"/>
      <c r="V101" s="249"/>
      <c r="W101" s="249"/>
      <c r="X101" s="249"/>
      <c r="Y101" s="249"/>
      <c r="Z101" s="249"/>
    </row>
    <row r="102" ht="12.0" customHeight="1">
      <c r="A102" s="262" t="s">
        <v>421</v>
      </c>
      <c r="B102" s="189"/>
      <c r="C102" s="189"/>
      <c r="D102" s="118">
        <v>142.0</v>
      </c>
      <c r="E102" s="131"/>
      <c r="F102" s="195">
        <v>150000.0</v>
      </c>
      <c r="G102" s="263">
        <v>46127.0</v>
      </c>
      <c r="H102" s="188" t="s">
        <v>377</v>
      </c>
      <c r="I102" s="189"/>
      <c r="J102" s="189"/>
      <c r="K102" s="189"/>
      <c r="L102" s="189"/>
      <c r="M102" s="249"/>
      <c r="N102" s="249"/>
      <c r="O102" s="249"/>
      <c r="P102" s="249"/>
      <c r="Q102" s="249"/>
      <c r="R102" s="249"/>
      <c r="S102" s="249"/>
      <c r="T102" s="249"/>
      <c r="U102" s="249"/>
      <c r="V102" s="249"/>
      <c r="W102" s="249"/>
      <c r="X102" s="249"/>
      <c r="Y102" s="249"/>
      <c r="Z102" s="249"/>
    </row>
    <row r="103" ht="12.0" customHeight="1">
      <c r="A103" s="189" t="s">
        <v>42</v>
      </c>
      <c r="B103" s="172"/>
      <c r="C103" s="213"/>
      <c r="D103" s="118">
        <v>6623.0</v>
      </c>
      <c r="E103" s="127"/>
      <c r="F103" s="175">
        <v>1105267.0</v>
      </c>
      <c r="G103" s="176">
        <v>46127.0</v>
      </c>
      <c r="H103" s="264" t="s">
        <v>377</v>
      </c>
      <c r="I103" s="178"/>
      <c r="J103" s="184"/>
      <c r="K103" s="179"/>
      <c r="L103" s="178"/>
      <c r="M103" s="249"/>
      <c r="N103" s="249"/>
      <c r="O103" s="249"/>
      <c r="P103" s="249"/>
      <c r="Q103" s="249"/>
      <c r="R103" s="249"/>
      <c r="S103" s="249"/>
      <c r="T103" s="249"/>
      <c r="U103" s="249"/>
      <c r="V103" s="249"/>
      <c r="W103" s="249"/>
      <c r="X103" s="249"/>
      <c r="Y103" s="249"/>
      <c r="Z103" s="249"/>
    </row>
    <row r="104" ht="12.0" customHeight="1">
      <c r="A104" s="189" t="s">
        <v>422</v>
      </c>
      <c r="B104" s="189"/>
      <c r="C104" s="189"/>
      <c r="D104" s="118"/>
      <c r="E104" s="127"/>
      <c r="F104" s="175">
        <v>315744.0</v>
      </c>
      <c r="G104" s="176">
        <v>46127.0</v>
      </c>
      <c r="H104" s="264" t="s">
        <v>377</v>
      </c>
      <c r="I104" s="261"/>
      <c r="J104" s="261"/>
      <c r="K104" s="261"/>
      <c r="L104" s="261"/>
      <c r="M104" s="249"/>
      <c r="N104" s="249"/>
      <c r="O104" s="249"/>
      <c r="P104" s="249"/>
      <c r="Q104" s="249"/>
      <c r="R104" s="249"/>
      <c r="S104" s="249"/>
      <c r="T104" s="249"/>
      <c r="U104" s="249"/>
      <c r="V104" s="249"/>
      <c r="W104" s="249"/>
      <c r="X104" s="249"/>
      <c r="Y104" s="249"/>
      <c r="Z104" s="249"/>
    </row>
    <row r="105" ht="12.0" customHeight="1">
      <c r="A105" s="189" t="s">
        <v>423</v>
      </c>
      <c r="B105" s="189"/>
      <c r="C105" s="189"/>
      <c r="D105" s="118"/>
      <c r="E105" s="127"/>
      <c r="F105" s="175">
        <v>369122.0</v>
      </c>
      <c r="G105" s="176">
        <v>46127.0</v>
      </c>
      <c r="H105" s="264" t="s">
        <v>377</v>
      </c>
      <c r="I105" s="189"/>
      <c r="J105" s="189"/>
      <c r="K105" s="189"/>
      <c r="L105" s="189"/>
      <c r="M105" s="249"/>
      <c r="N105" s="249"/>
      <c r="O105" s="249"/>
      <c r="P105" s="249"/>
      <c r="Q105" s="249"/>
      <c r="R105" s="249"/>
      <c r="S105" s="249"/>
      <c r="T105" s="249"/>
      <c r="U105" s="249"/>
      <c r="V105" s="249"/>
      <c r="W105" s="249"/>
      <c r="X105" s="249"/>
      <c r="Y105" s="249"/>
      <c r="Z105" s="249"/>
    </row>
    <row r="106" ht="12.0" customHeight="1">
      <c r="A106" s="189" t="s">
        <v>98</v>
      </c>
      <c r="B106" s="189"/>
      <c r="C106" s="189"/>
      <c r="D106" s="118"/>
      <c r="E106" s="127">
        <v>324.0</v>
      </c>
      <c r="F106" s="175">
        <v>300000.0</v>
      </c>
      <c r="G106" s="176">
        <v>46127.0</v>
      </c>
      <c r="H106" s="264" t="s">
        <v>377</v>
      </c>
      <c r="I106" s="189"/>
      <c r="J106" s="189"/>
      <c r="K106" s="189"/>
      <c r="L106" s="189"/>
      <c r="M106" s="249"/>
      <c r="N106" s="249"/>
      <c r="O106" s="249"/>
      <c r="P106" s="249"/>
      <c r="Q106" s="249"/>
      <c r="R106" s="249"/>
      <c r="S106" s="249"/>
      <c r="T106" s="249"/>
      <c r="U106" s="249"/>
      <c r="V106" s="249"/>
      <c r="W106" s="249"/>
      <c r="X106" s="249"/>
      <c r="Y106" s="249"/>
      <c r="Z106" s="249"/>
    </row>
    <row r="107" ht="12.0" customHeight="1">
      <c r="A107" s="261" t="s">
        <v>424</v>
      </c>
      <c r="B107" s="261"/>
      <c r="C107" s="261"/>
      <c r="D107" s="154"/>
      <c r="E107" s="118"/>
      <c r="F107" s="175">
        <v>745654.0</v>
      </c>
      <c r="G107" s="176">
        <v>46127.0</v>
      </c>
      <c r="H107" s="264" t="s">
        <v>377</v>
      </c>
      <c r="I107" s="189"/>
      <c r="J107" s="189"/>
      <c r="K107" s="189"/>
      <c r="L107" s="189"/>
      <c r="M107" s="249"/>
      <c r="N107" s="249"/>
      <c r="O107" s="249"/>
      <c r="P107" s="249"/>
      <c r="Q107" s="249"/>
      <c r="R107" s="249"/>
      <c r="S107" s="249"/>
      <c r="T107" s="249"/>
      <c r="U107" s="249"/>
      <c r="V107" s="249"/>
      <c r="W107" s="249"/>
      <c r="X107" s="249"/>
      <c r="Y107" s="249"/>
      <c r="Z107" s="249"/>
    </row>
    <row r="108" ht="12.0" customHeight="1">
      <c r="A108" s="189" t="s">
        <v>425</v>
      </c>
      <c r="B108" s="189"/>
      <c r="C108" s="189" t="s">
        <v>3</v>
      </c>
      <c r="D108" s="118">
        <v>339.0</v>
      </c>
      <c r="E108" s="118"/>
      <c r="F108" s="175">
        <v>94769.0</v>
      </c>
      <c r="G108" s="176">
        <v>46127.0</v>
      </c>
      <c r="H108" s="264" t="s">
        <v>377</v>
      </c>
      <c r="I108" s="189" t="s">
        <v>426</v>
      </c>
      <c r="J108" s="189"/>
      <c r="K108" s="189"/>
      <c r="L108" s="189"/>
      <c r="M108" s="249"/>
      <c r="N108" s="249"/>
      <c r="O108" s="249"/>
      <c r="P108" s="249"/>
      <c r="Q108" s="249"/>
      <c r="R108" s="249"/>
      <c r="S108" s="249"/>
      <c r="T108" s="249"/>
      <c r="U108" s="249"/>
      <c r="V108" s="249"/>
      <c r="W108" s="249"/>
      <c r="X108" s="249"/>
      <c r="Y108" s="249"/>
      <c r="Z108" s="249"/>
    </row>
    <row r="109" ht="12.0" customHeight="1">
      <c r="A109" s="189"/>
      <c r="B109" s="189"/>
      <c r="C109" s="189"/>
      <c r="D109" s="189"/>
      <c r="E109" s="118"/>
      <c r="F109" s="189"/>
      <c r="G109" s="189"/>
      <c r="H109" s="189"/>
      <c r="I109" s="189"/>
      <c r="J109" s="189"/>
      <c r="K109" s="189"/>
      <c r="L109" s="189"/>
      <c r="M109" s="249"/>
      <c r="N109" s="249"/>
      <c r="O109" s="249"/>
      <c r="P109" s="249"/>
      <c r="Q109" s="249"/>
      <c r="R109" s="249"/>
      <c r="S109" s="249"/>
      <c r="T109" s="249"/>
      <c r="U109" s="249"/>
      <c r="V109" s="249"/>
      <c r="W109" s="249"/>
      <c r="X109" s="249"/>
      <c r="Y109" s="249"/>
      <c r="Z109" s="249"/>
    </row>
    <row r="110" ht="12.0" customHeight="1">
      <c r="A110" s="249"/>
      <c r="B110" s="249"/>
      <c r="C110" s="249"/>
      <c r="D110" s="249"/>
      <c r="E110" s="131"/>
      <c r="F110" s="249"/>
      <c r="G110" s="249"/>
      <c r="H110" s="249"/>
      <c r="I110" s="249"/>
      <c r="J110" s="249"/>
      <c r="K110" s="249"/>
      <c r="L110" s="249"/>
      <c r="M110" s="249"/>
      <c r="N110" s="249"/>
      <c r="O110" s="249"/>
      <c r="P110" s="249"/>
      <c r="Q110" s="249"/>
      <c r="R110" s="249"/>
      <c r="S110" s="249"/>
      <c r="T110" s="249"/>
      <c r="U110" s="249"/>
      <c r="V110" s="249"/>
      <c r="W110" s="249"/>
      <c r="X110" s="249"/>
      <c r="Y110" s="249"/>
      <c r="Z110" s="249"/>
    </row>
    <row r="111" ht="12.0" customHeight="1">
      <c r="A111" s="249"/>
      <c r="B111" s="249"/>
      <c r="C111" s="249"/>
      <c r="D111" s="249"/>
      <c r="E111" s="131"/>
      <c r="F111" s="249"/>
      <c r="G111" s="249"/>
      <c r="H111" s="249"/>
      <c r="I111" s="249"/>
      <c r="J111" s="249"/>
      <c r="K111" s="249"/>
      <c r="L111" s="249"/>
      <c r="M111" s="249"/>
      <c r="N111" s="249"/>
      <c r="O111" s="249"/>
      <c r="P111" s="249"/>
      <c r="Q111" s="249"/>
      <c r="R111" s="249"/>
      <c r="S111" s="249"/>
      <c r="T111" s="249"/>
      <c r="U111" s="249"/>
      <c r="V111" s="249"/>
      <c r="W111" s="249"/>
      <c r="X111" s="249"/>
      <c r="Y111" s="249"/>
      <c r="Z111" s="249"/>
    </row>
    <row r="112" ht="12.0" customHeight="1">
      <c r="A112" s="249"/>
      <c r="B112" s="249"/>
      <c r="C112" s="249"/>
      <c r="D112" s="249"/>
      <c r="E112" s="131"/>
      <c r="F112" s="249"/>
      <c r="G112" s="249"/>
      <c r="H112" s="249"/>
      <c r="I112" s="249"/>
      <c r="J112" s="249"/>
      <c r="K112" s="249"/>
      <c r="L112" s="249"/>
      <c r="M112" s="249"/>
      <c r="N112" s="249"/>
      <c r="O112" s="249"/>
      <c r="P112" s="249"/>
      <c r="Q112" s="249"/>
      <c r="R112" s="249"/>
      <c r="S112" s="249"/>
      <c r="T112" s="249"/>
      <c r="U112" s="249"/>
      <c r="V112" s="249"/>
      <c r="W112" s="249"/>
      <c r="X112" s="249"/>
      <c r="Y112" s="249"/>
      <c r="Z112" s="249"/>
    </row>
    <row r="113" ht="12.0" customHeight="1">
      <c r="A113" s="249"/>
      <c r="B113" s="249"/>
      <c r="C113" s="249"/>
      <c r="D113" s="249"/>
      <c r="E113" s="131"/>
      <c r="F113" s="249"/>
      <c r="G113" s="249"/>
      <c r="H113" s="249"/>
      <c r="I113" s="249"/>
      <c r="J113" s="249"/>
      <c r="K113" s="249"/>
      <c r="L113" s="249"/>
      <c r="M113" s="249"/>
      <c r="N113" s="249"/>
      <c r="O113" s="249"/>
      <c r="P113" s="249"/>
      <c r="Q113" s="249"/>
      <c r="R113" s="249"/>
      <c r="S113" s="249"/>
      <c r="T113" s="249"/>
      <c r="U113" s="249"/>
      <c r="V113" s="249"/>
      <c r="W113" s="249"/>
      <c r="X113" s="249"/>
      <c r="Y113" s="249"/>
      <c r="Z113" s="249"/>
    </row>
    <row r="114" ht="12.0" customHeight="1">
      <c r="A114" s="249"/>
      <c r="B114" s="249"/>
      <c r="C114" s="249"/>
      <c r="D114" s="249"/>
      <c r="E114" s="131"/>
      <c r="F114" s="249"/>
      <c r="G114" s="249"/>
      <c r="H114" s="249"/>
      <c r="I114" s="249"/>
      <c r="J114" s="249"/>
      <c r="K114" s="249"/>
      <c r="L114" s="249"/>
      <c r="M114" s="249"/>
      <c r="N114" s="249"/>
      <c r="O114" s="249"/>
      <c r="P114" s="249"/>
      <c r="Q114" s="249"/>
      <c r="R114" s="249"/>
      <c r="S114" s="249"/>
      <c r="T114" s="249"/>
      <c r="U114" s="249"/>
      <c r="V114" s="249"/>
      <c r="W114" s="249"/>
      <c r="X114" s="249"/>
      <c r="Y114" s="249"/>
      <c r="Z114" s="249"/>
    </row>
    <row r="115" ht="12.0" customHeight="1">
      <c r="A115" s="249"/>
      <c r="B115" s="249"/>
      <c r="C115" s="249"/>
      <c r="D115" s="249"/>
      <c r="E115" s="131"/>
      <c r="F115" s="249"/>
      <c r="G115" s="249"/>
      <c r="H115" s="249"/>
      <c r="I115" s="249"/>
      <c r="J115" s="249"/>
      <c r="K115" s="249"/>
      <c r="L115" s="249"/>
      <c r="M115" s="249"/>
      <c r="N115" s="249"/>
      <c r="O115" s="249"/>
      <c r="P115" s="249"/>
      <c r="Q115" s="249"/>
      <c r="R115" s="249"/>
      <c r="S115" s="249"/>
      <c r="T115" s="249"/>
      <c r="U115" s="249"/>
      <c r="V115" s="249"/>
      <c r="W115" s="249"/>
      <c r="X115" s="249"/>
      <c r="Y115" s="249"/>
      <c r="Z115" s="249"/>
    </row>
    <row r="116" ht="12.0" customHeight="1">
      <c r="A116" s="249"/>
      <c r="B116" s="249"/>
      <c r="C116" s="249"/>
      <c r="D116" s="249"/>
      <c r="E116" s="131"/>
      <c r="F116" s="249"/>
      <c r="G116" s="249"/>
      <c r="H116" s="249"/>
      <c r="I116" s="249"/>
      <c r="J116" s="249"/>
      <c r="K116" s="249"/>
      <c r="L116" s="249"/>
      <c r="M116" s="249"/>
      <c r="N116" s="249"/>
      <c r="O116" s="249"/>
      <c r="P116" s="249"/>
      <c r="Q116" s="249"/>
      <c r="R116" s="249"/>
      <c r="S116" s="249"/>
      <c r="T116" s="249"/>
      <c r="U116" s="249"/>
      <c r="V116" s="249"/>
      <c r="W116" s="249"/>
      <c r="X116" s="249"/>
      <c r="Y116" s="249"/>
      <c r="Z116" s="249"/>
    </row>
    <row r="117" ht="12.0" customHeight="1">
      <c r="A117" s="249"/>
      <c r="B117" s="249"/>
      <c r="C117" s="249"/>
      <c r="D117" s="249"/>
      <c r="E117" s="131"/>
      <c r="F117" s="249"/>
      <c r="G117" s="249"/>
      <c r="H117" s="249"/>
      <c r="I117" s="249"/>
      <c r="J117" s="249"/>
      <c r="K117" s="249"/>
      <c r="L117" s="249"/>
      <c r="M117" s="249"/>
      <c r="N117" s="249"/>
      <c r="O117" s="249"/>
      <c r="P117" s="249"/>
      <c r="Q117" s="249"/>
      <c r="R117" s="249"/>
      <c r="S117" s="249"/>
      <c r="T117" s="249"/>
      <c r="U117" s="249"/>
      <c r="V117" s="249"/>
      <c r="W117" s="249"/>
      <c r="X117" s="249"/>
      <c r="Y117" s="249"/>
      <c r="Z117" s="249"/>
    </row>
    <row r="118" ht="12.0" customHeight="1">
      <c r="A118" s="249"/>
      <c r="B118" s="249"/>
      <c r="C118" s="249"/>
      <c r="D118" s="249"/>
      <c r="E118" s="131"/>
      <c r="F118" s="249"/>
      <c r="G118" s="249"/>
      <c r="H118" s="249"/>
      <c r="I118" s="249"/>
      <c r="J118" s="249"/>
      <c r="K118" s="249"/>
      <c r="L118" s="249"/>
      <c r="M118" s="249"/>
      <c r="N118" s="249"/>
      <c r="O118" s="249"/>
      <c r="P118" s="249"/>
      <c r="Q118" s="249"/>
      <c r="R118" s="249"/>
      <c r="S118" s="249"/>
      <c r="T118" s="249"/>
      <c r="U118" s="249"/>
      <c r="V118" s="249"/>
      <c r="W118" s="249"/>
      <c r="X118" s="249"/>
      <c r="Y118" s="249"/>
      <c r="Z118" s="249"/>
    </row>
    <row r="119" ht="12.0" customHeight="1">
      <c r="A119" s="249"/>
      <c r="B119" s="249"/>
      <c r="C119" s="249"/>
      <c r="D119" s="249"/>
      <c r="E119" s="131"/>
      <c r="F119" s="249"/>
      <c r="G119" s="249"/>
      <c r="H119" s="249"/>
      <c r="I119" s="249"/>
      <c r="J119" s="249"/>
      <c r="K119" s="249"/>
      <c r="L119" s="249"/>
      <c r="M119" s="249"/>
      <c r="N119" s="249"/>
      <c r="O119" s="249"/>
      <c r="P119" s="249"/>
      <c r="Q119" s="249"/>
      <c r="R119" s="249"/>
      <c r="S119" s="249"/>
      <c r="T119" s="249"/>
      <c r="U119" s="249"/>
      <c r="V119" s="249"/>
      <c r="W119" s="249"/>
      <c r="X119" s="249"/>
      <c r="Y119" s="249"/>
      <c r="Z119" s="249"/>
    </row>
    <row r="120" ht="12.0" customHeight="1">
      <c r="A120" s="249"/>
      <c r="B120" s="249"/>
      <c r="C120" s="249"/>
      <c r="D120" s="249"/>
      <c r="E120" s="131"/>
      <c r="F120" s="249"/>
      <c r="G120" s="249"/>
      <c r="H120" s="249"/>
      <c r="I120" s="249"/>
      <c r="J120" s="249"/>
      <c r="K120" s="249"/>
      <c r="L120" s="249"/>
      <c r="M120" s="249"/>
      <c r="N120" s="249"/>
      <c r="O120" s="249"/>
      <c r="P120" s="249"/>
      <c r="Q120" s="249"/>
      <c r="R120" s="249"/>
      <c r="S120" s="249"/>
      <c r="T120" s="249"/>
      <c r="U120" s="249"/>
      <c r="V120" s="249"/>
      <c r="W120" s="249"/>
      <c r="X120" s="249"/>
      <c r="Y120" s="249"/>
      <c r="Z120" s="249"/>
    </row>
    <row r="121" ht="12.0" customHeight="1">
      <c r="A121" s="249"/>
      <c r="B121" s="249"/>
      <c r="C121" s="249"/>
      <c r="D121" s="249"/>
      <c r="E121" s="131"/>
      <c r="F121" s="249"/>
      <c r="G121" s="249"/>
      <c r="H121" s="249"/>
      <c r="I121" s="249"/>
      <c r="J121" s="249"/>
      <c r="K121" s="249"/>
      <c r="L121" s="249"/>
      <c r="M121" s="249"/>
      <c r="N121" s="249"/>
      <c r="O121" s="249"/>
      <c r="P121" s="249"/>
      <c r="Q121" s="249"/>
      <c r="R121" s="249"/>
      <c r="S121" s="249"/>
      <c r="T121" s="249"/>
      <c r="U121" s="249"/>
      <c r="V121" s="249"/>
      <c r="W121" s="249"/>
      <c r="X121" s="249"/>
      <c r="Y121" s="249"/>
      <c r="Z121" s="249"/>
    </row>
    <row r="122" ht="12.0" customHeight="1">
      <c r="A122" s="249"/>
      <c r="B122" s="249"/>
      <c r="C122" s="249"/>
      <c r="D122" s="249"/>
      <c r="E122" s="131"/>
      <c r="F122" s="249"/>
      <c r="G122" s="249"/>
      <c r="H122" s="249"/>
      <c r="I122" s="249"/>
      <c r="J122" s="249"/>
      <c r="K122" s="249"/>
      <c r="L122" s="249"/>
      <c r="M122" s="249"/>
      <c r="N122" s="249"/>
      <c r="O122" s="249"/>
      <c r="P122" s="249"/>
      <c r="Q122" s="249"/>
      <c r="R122" s="249"/>
      <c r="S122" s="249"/>
      <c r="T122" s="249"/>
      <c r="U122" s="249"/>
      <c r="V122" s="249"/>
      <c r="W122" s="249"/>
      <c r="X122" s="249"/>
      <c r="Y122" s="249"/>
      <c r="Z122" s="249"/>
    </row>
    <row r="123" ht="12.0" customHeight="1">
      <c r="A123" s="249"/>
      <c r="B123" s="249"/>
      <c r="C123" s="249"/>
      <c r="D123" s="249"/>
      <c r="E123" s="131"/>
      <c r="F123" s="249"/>
      <c r="G123" s="249"/>
      <c r="H123" s="249"/>
      <c r="I123" s="249"/>
      <c r="J123" s="249"/>
      <c r="K123" s="249"/>
      <c r="L123" s="249"/>
      <c r="M123" s="249"/>
      <c r="N123" s="249"/>
      <c r="O123" s="249"/>
      <c r="P123" s="249"/>
      <c r="Q123" s="249"/>
      <c r="R123" s="249"/>
      <c r="S123" s="249"/>
      <c r="T123" s="249"/>
      <c r="U123" s="249"/>
      <c r="V123" s="249"/>
      <c r="W123" s="249"/>
      <c r="X123" s="249"/>
      <c r="Y123" s="249"/>
      <c r="Z123" s="249"/>
    </row>
    <row r="124" ht="12.0" customHeight="1">
      <c r="A124" s="249"/>
      <c r="B124" s="249"/>
      <c r="C124" s="249"/>
      <c r="D124" s="249"/>
      <c r="E124" s="131"/>
      <c r="F124" s="249"/>
      <c r="G124" s="249"/>
      <c r="H124" s="249"/>
      <c r="I124" s="249"/>
      <c r="J124" s="249"/>
      <c r="K124" s="249"/>
      <c r="L124" s="249"/>
      <c r="M124" s="249"/>
      <c r="N124" s="249"/>
      <c r="O124" s="249"/>
      <c r="P124" s="249"/>
      <c r="Q124" s="249"/>
      <c r="R124" s="249"/>
      <c r="S124" s="249"/>
      <c r="T124" s="249"/>
      <c r="U124" s="249"/>
      <c r="V124" s="249"/>
      <c r="W124" s="249"/>
      <c r="X124" s="249"/>
      <c r="Y124" s="249"/>
      <c r="Z124" s="249"/>
    </row>
    <row r="125" ht="12.0" customHeight="1">
      <c r="A125" s="249"/>
      <c r="B125" s="249"/>
      <c r="C125" s="249"/>
      <c r="D125" s="249"/>
      <c r="E125" s="131"/>
      <c r="F125" s="249"/>
      <c r="G125" s="249"/>
      <c r="H125" s="249"/>
      <c r="I125" s="249"/>
      <c r="J125" s="249"/>
      <c r="K125" s="249"/>
      <c r="L125" s="249"/>
      <c r="M125" s="249"/>
      <c r="N125" s="249"/>
      <c r="O125" s="249"/>
      <c r="P125" s="249"/>
      <c r="Q125" s="249"/>
      <c r="R125" s="249"/>
      <c r="S125" s="249"/>
      <c r="T125" s="249"/>
      <c r="U125" s="249"/>
      <c r="V125" s="249"/>
      <c r="W125" s="249"/>
      <c r="X125" s="249"/>
      <c r="Y125" s="249"/>
      <c r="Z125" s="249"/>
    </row>
    <row r="126" ht="12.0" customHeight="1">
      <c r="A126" s="249"/>
      <c r="B126" s="249"/>
      <c r="C126" s="249"/>
      <c r="D126" s="249"/>
      <c r="E126" s="131"/>
      <c r="F126" s="249"/>
      <c r="G126" s="249"/>
      <c r="H126" s="249"/>
      <c r="I126" s="249"/>
      <c r="J126" s="249"/>
      <c r="K126" s="249"/>
      <c r="L126" s="249"/>
      <c r="M126" s="249"/>
      <c r="N126" s="249"/>
      <c r="O126" s="249"/>
      <c r="P126" s="249"/>
      <c r="Q126" s="249"/>
      <c r="R126" s="249"/>
      <c r="S126" s="249"/>
      <c r="T126" s="249"/>
      <c r="U126" s="249"/>
      <c r="V126" s="249"/>
      <c r="W126" s="249"/>
      <c r="X126" s="249"/>
      <c r="Y126" s="249"/>
      <c r="Z126" s="249"/>
    </row>
    <row r="127" ht="12.0" customHeight="1">
      <c r="A127" s="249"/>
      <c r="B127" s="249"/>
      <c r="C127" s="249"/>
      <c r="D127" s="249"/>
      <c r="E127" s="131"/>
      <c r="F127" s="249"/>
      <c r="G127" s="249"/>
      <c r="H127" s="249"/>
      <c r="I127" s="249"/>
      <c r="J127" s="249"/>
      <c r="K127" s="249"/>
      <c r="L127" s="249"/>
      <c r="M127" s="249"/>
      <c r="N127" s="249"/>
      <c r="O127" s="249"/>
      <c r="P127" s="249"/>
      <c r="Q127" s="249"/>
      <c r="R127" s="249"/>
      <c r="S127" s="249"/>
      <c r="T127" s="249"/>
      <c r="U127" s="249"/>
      <c r="V127" s="249"/>
      <c r="W127" s="249"/>
      <c r="X127" s="249"/>
      <c r="Y127" s="249"/>
      <c r="Z127" s="249"/>
    </row>
    <row r="128" ht="12.0" customHeight="1">
      <c r="A128" s="249"/>
      <c r="B128" s="249"/>
      <c r="C128" s="249"/>
      <c r="D128" s="249"/>
      <c r="E128" s="131"/>
      <c r="F128" s="249"/>
      <c r="G128" s="249"/>
      <c r="H128" s="249"/>
      <c r="I128" s="249"/>
      <c r="J128" s="249"/>
      <c r="K128" s="249"/>
      <c r="L128" s="249"/>
      <c r="M128" s="249"/>
      <c r="N128" s="249"/>
      <c r="O128" s="249"/>
      <c r="P128" s="249"/>
      <c r="Q128" s="249"/>
      <c r="R128" s="249"/>
      <c r="S128" s="249"/>
      <c r="T128" s="249"/>
      <c r="U128" s="249"/>
      <c r="V128" s="249"/>
      <c r="W128" s="249"/>
      <c r="X128" s="249"/>
      <c r="Y128" s="249"/>
      <c r="Z128" s="249"/>
    </row>
    <row r="129" ht="12.0" customHeight="1">
      <c r="A129" s="249"/>
      <c r="B129" s="249"/>
      <c r="C129" s="249"/>
      <c r="D129" s="249"/>
      <c r="E129" s="131"/>
      <c r="F129" s="249"/>
      <c r="G129" s="249"/>
      <c r="H129" s="249"/>
      <c r="I129" s="249"/>
      <c r="J129" s="249"/>
      <c r="K129" s="249"/>
      <c r="L129" s="249"/>
      <c r="M129" s="249"/>
      <c r="N129" s="249"/>
      <c r="O129" s="249"/>
      <c r="P129" s="249"/>
      <c r="Q129" s="249"/>
      <c r="R129" s="249"/>
      <c r="S129" s="249"/>
      <c r="T129" s="249"/>
      <c r="U129" s="249"/>
      <c r="V129" s="249"/>
      <c r="W129" s="249"/>
      <c r="X129" s="249"/>
      <c r="Y129" s="249"/>
      <c r="Z129" s="249"/>
    </row>
    <row r="130" ht="12.0" customHeight="1">
      <c r="A130" s="249"/>
      <c r="B130" s="249"/>
      <c r="C130" s="249"/>
      <c r="D130" s="249"/>
      <c r="E130" s="131"/>
      <c r="F130" s="249"/>
      <c r="G130" s="249"/>
      <c r="H130" s="249"/>
      <c r="I130" s="249"/>
      <c r="J130" s="249"/>
      <c r="K130" s="249"/>
      <c r="L130" s="249"/>
      <c r="M130" s="249"/>
      <c r="N130" s="249"/>
      <c r="O130" s="249"/>
      <c r="P130" s="249"/>
      <c r="Q130" s="249"/>
      <c r="R130" s="249"/>
      <c r="S130" s="249"/>
      <c r="T130" s="249"/>
      <c r="U130" s="249"/>
      <c r="V130" s="249"/>
      <c r="W130" s="249"/>
      <c r="X130" s="249"/>
      <c r="Y130" s="249"/>
      <c r="Z130" s="249"/>
    </row>
    <row r="131" ht="12.0" customHeight="1">
      <c r="A131" s="249"/>
      <c r="B131" s="249"/>
      <c r="C131" s="249"/>
      <c r="D131" s="249"/>
      <c r="E131" s="131"/>
      <c r="F131" s="249"/>
      <c r="G131" s="249"/>
      <c r="H131" s="249"/>
      <c r="I131" s="249"/>
      <c r="J131" s="249"/>
      <c r="K131" s="249"/>
      <c r="L131" s="249"/>
      <c r="M131" s="249"/>
      <c r="N131" s="249"/>
      <c r="O131" s="249"/>
      <c r="P131" s="249"/>
      <c r="Q131" s="249"/>
      <c r="R131" s="249"/>
      <c r="S131" s="249"/>
      <c r="T131" s="249"/>
      <c r="U131" s="249"/>
      <c r="V131" s="249"/>
      <c r="W131" s="249"/>
      <c r="X131" s="249"/>
      <c r="Y131" s="249"/>
      <c r="Z131" s="249"/>
    </row>
    <row r="132" ht="12.0" customHeight="1">
      <c r="A132" s="249"/>
      <c r="B132" s="249"/>
      <c r="C132" s="249"/>
      <c r="D132" s="249"/>
      <c r="E132" s="131"/>
      <c r="F132" s="249"/>
      <c r="G132" s="249"/>
      <c r="H132" s="249"/>
      <c r="I132" s="249"/>
      <c r="J132" s="249"/>
      <c r="K132" s="249"/>
      <c r="L132" s="249"/>
      <c r="M132" s="249"/>
      <c r="N132" s="249"/>
      <c r="O132" s="249"/>
      <c r="P132" s="249"/>
      <c r="Q132" s="249"/>
      <c r="R132" s="249"/>
      <c r="S132" s="249"/>
      <c r="T132" s="249"/>
      <c r="U132" s="249"/>
      <c r="V132" s="249"/>
      <c r="W132" s="249"/>
      <c r="X132" s="249"/>
      <c r="Y132" s="249"/>
      <c r="Z132" s="249"/>
    </row>
    <row r="133" ht="12.0" customHeight="1">
      <c r="A133" s="249"/>
      <c r="B133" s="249"/>
      <c r="C133" s="249"/>
      <c r="D133" s="249"/>
      <c r="E133" s="131"/>
      <c r="F133" s="249"/>
      <c r="G133" s="249"/>
      <c r="H133" s="249"/>
      <c r="I133" s="249"/>
      <c r="J133" s="249"/>
      <c r="K133" s="249"/>
      <c r="L133" s="249"/>
      <c r="M133" s="249"/>
      <c r="N133" s="249"/>
      <c r="O133" s="249"/>
      <c r="P133" s="249"/>
      <c r="Q133" s="249"/>
      <c r="R133" s="249"/>
      <c r="S133" s="249"/>
      <c r="T133" s="249"/>
      <c r="U133" s="249"/>
      <c r="V133" s="249"/>
      <c r="W133" s="249"/>
      <c r="X133" s="249"/>
      <c r="Y133" s="249"/>
      <c r="Z133" s="249"/>
    </row>
    <row r="134" ht="12.0" customHeight="1">
      <c r="A134" s="249"/>
      <c r="B134" s="249"/>
      <c r="C134" s="249"/>
      <c r="D134" s="249"/>
      <c r="E134" s="131"/>
      <c r="F134" s="249"/>
      <c r="G134" s="249"/>
      <c r="H134" s="249"/>
      <c r="I134" s="249"/>
      <c r="J134" s="249"/>
      <c r="K134" s="249"/>
      <c r="L134" s="249"/>
      <c r="M134" s="249"/>
      <c r="N134" s="249"/>
      <c r="O134" s="249"/>
      <c r="P134" s="249"/>
      <c r="Q134" s="249"/>
      <c r="R134" s="249"/>
      <c r="S134" s="249"/>
      <c r="T134" s="249"/>
      <c r="U134" s="249"/>
      <c r="V134" s="249"/>
      <c r="W134" s="249"/>
      <c r="X134" s="249"/>
      <c r="Y134" s="249"/>
      <c r="Z134" s="249"/>
    </row>
    <row r="135" ht="12.0" customHeight="1">
      <c r="A135" s="249"/>
      <c r="B135" s="249"/>
      <c r="C135" s="249"/>
      <c r="D135" s="249"/>
      <c r="E135" s="131"/>
      <c r="F135" s="249"/>
      <c r="G135" s="249"/>
      <c r="H135" s="249"/>
      <c r="I135" s="249"/>
      <c r="J135" s="249"/>
      <c r="K135" s="249"/>
      <c r="L135" s="249"/>
      <c r="M135" s="249"/>
      <c r="N135" s="249"/>
      <c r="O135" s="249"/>
      <c r="P135" s="249"/>
      <c r="Q135" s="249"/>
      <c r="R135" s="249"/>
      <c r="S135" s="249"/>
      <c r="T135" s="249"/>
      <c r="U135" s="249"/>
      <c r="V135" s="249"/>
      <c r="W135" s="249"/>
      <c r="X135" s="249"/>
      <c r="Y135" s="249"/>
      <c r="Z135" s="249"/>
    </row>
    <row r="136" ht="12.0" customHeight="1">
      <c r="A136" s="249"/>
      <c r="B136" s="249"/>
      <c r="C136" s="249"/>
      <c r="D136" s="249"/>
      <c r="E136" s="131"/>
      <c r="F136" s="249"/>
      <c r="G136" s="249"/>
      <c r="H136" s="249"/>
      <c r="I136" s="249"/>
      <c r="J136" s="249"/>
      <c r="K136" s="249"/>
      <c r="L136" s="249"/>
      <c r="M136" s="249"/>
      <c r="N136" s="249"/>
      <c r="O136" s="249"/>
      <c r="P136" s="249"/>
      <c r="Q136" s="249"/>
      <c r="R136" s="249"/>
      <c r="S136" s="249"/>
      <c r="T136" s="249"/>
      <c r="U136" s="249"/>
      <c r="V136" s="249"/>
      <c r="W136" s="249"/>
      <c r="X136" s="249"/>
      <c r="Y136" s="249"/>
      <c r="Z136" s="249"/>
    </row>
    <row r="137" ht="12.0" customHeight="1">
      <c r="A137" s="249"/>
      <c r="B137" s="249"/>
      <c r="C137" s="249"/>
      <c r="D137" s="249"/>
      <c r="E137" s="131"/>
      <c r="F137" s="249"/>
      <c r="G137" s="249"/>
      <c r="H137" s="249"/>
      <c r="I137" s="249"/>
      <c r="J137" s="249"/>
      <c r="K137" s="249"/>
      <c r="L137" s="249"/>
      <c r="M137" s="249"/>
      <c r="N137" s="249"/>
      <c r="O137" s="249"/>
      <c r="P137" s="249"/>
      <c r="Q137" s="249"/>
      <c r="R137" s="249"/>
      <c r="S137" s="249"/>
      <c r="T137" s="249"/>
      <c r="U137" s="249"/>
      <c r="V137" s="249"/>
      <c r="W137" s="249"/>
      <c r="X137" s="249"/>
      <c r="Y137" s="249"/>
      <c r="Z137" s="249"/>
    </row>
    <row r="138" ht="12.0" customHeight="1">
      <c r="A138" s="249"/>
      <c r="B138" s="249"/>
      <c r="C138" s="249"/>
      <c r="D138" s="249"/>
      <c r="E138" s="131"/>
      <c r="F138" s="249"/>
      <c r="G138" s="249"/>
      <c r="H138" s="249"/>
      <c r="I138" s="249"/>
      <c r="J138" s="249"/>
      <c r="K138" s="249"/>
      <c r="L138" s="249"/>
      <c r="M138" s="249"/>
      <c r="N138" s="249"/>
      <c r="O138" s="249"/>
      <c r="P138" s="249"/>
      <c r="Q138" s="249"/>
      <c r="R138" s="249"/>
      <c r="S138" s="249"/>
      <c r="T138" s="249"/>
      <c r="U138" s="249"/>
      <c r="V138" s="249"/>
      <c r="W138" s="249"/>
      <c r="X138" s="249"/>
      <c r="Y138" s="249"/>
      <c r="Z138" s="249"/>
    </row>
    <row r="139" ht="12.0" customHeight="1">
      <c r="A139" s="249"/>
      <c r="B139" s="249"/>
      <c r="C139" s="249"/>
      <c r="D139" s="249"/>
      <c r="E139" s="131"/>
      <c r="F139" s="249"/>
      <c r="G139" s="249"/>
      <c r="H139" s="249"/>
      <c r="I139" s="249"/>
      <c r="J139" s="249"/>
      <c r="K139" s="249"/>
      <c r="L139" s="249"/>
      <c r="M139" s="249"/>
      <c r="N139" s="249"/>
      <c r="O139" s="249"/>
      <c r="P139" s="249"/>
      <c r="Q139" s="249"/>
      <c r="R139" s="249"/>
      <c r="S139" s="249"/>
      <c r="T139" s="249"/>
      <c r="U139" s="249"/>
      <c r="V139" s="249"/>
      <c r="W139" s="249"/>
      <c r="X139" s="249"/>
      <c r="Y139" s="249"/>
      <c r="Z139" s="249"/>
    </row>
    <row r="140" ht="12.0" customHeight="1">
      <c r="A140" s="249"/>
      <c r="B140" s="249"/>
      <c r="C140" s="249"/>
      <c r="D140" s="249"/>
      <c r="E140" s="131"/>
      <c r="F140" s="249"/>
      <c r="G140" s="249"/>
      <c r="H140" s="249"/>
      <c r="I140" s="249"/>
      <c r="J140" s="249"/>
      <c r="K140" s="249"/>
      <c r="L140" s="249"/>
      <c r="M140" s="249"/>
      <c r="N140" s="249"/>
      <c r="O140" s="249"/>
      <c r="P140" s="249"/>
      <c r="Q140" s="249"/>
      <c r="R140" s="249"/>
      <c r="S140" s="249"/>
      <c r="T140" s="249"/>
      <c r="U140" s="249"/>
      <c r="V140" s="249"/>
      <c r="W140" s="249"/>
      <c r="X140" s="249"/>
      <c r="Y140" s="249"/>
      <c r="Z140" s="249"/>
    </row>
    <row r="141" ht="12.0" customHeight="1">
      <c r="A141" s="249"/>
      <c r="B141" s="249"/>
      <c r="C141" s="249"/>
      <c r="D141" s="249"/>
      <c r="E141" s="131"/>
      <c r="F141" s="249"/>
      <c r="G141" s="249"/>
      <c r="H141" s="249"/>
      <c r="I141" s="249"/>
      <c r="J141" s="249"/>
      <c r="K141" s="249"/>
      <c r="L141" s="249"/>
      <c r="M141" s="249"/>
      <c r="N141" s="249"/>
      <c r="O141" s="249"/>
      <c r="P141" s="249"/>
      <c r="Q141" s="249"/>
      <c r="R141" s="249"/>
      <c r="S141" s="249"/>
      <c r="T141" s="249"/>
      <c r="U141" s="249"/>
      <c r="V141" s="249"/>
      <c r="W141" s="249"/>
      <c r="X141" s="249"/>
      <c r="Y141" s="249"/>
      <c r="Z141" s="249"/>
    </row>
    <row r="142" ht="12.0" customHeight="1">
      <c r="A142" s="249"/>
      <c r="B142" s="249"/>
      <c r="C142" s="249"/>
      <c r="D142" s="249"/>
      <c r="E142" s="131"/>
      <c r="F142" s="249"/>
      <c r="G142" s="249"/>
      <c r="H142" s="249"/>
      <c r="I142" s="249"/>
      <c r="J142" s="249"/>
      <c r="K142" s="249"/>
      <c r="L142" s="249"/>
      <c r="M142" s="249"/>
      <c r="N142" s="249"/>
      <c r="O142" s="249"/>
      <c r="P142" s="249"/>
      <c r="Q142" s="249"/>
      <c r="R142" s="249"/>
      <c r="S142" s="249"/>
      <c r="T142" s="249"/>
      <c r="U142" s="249"/>
      <c r="V142" s="249"/>
      <c r="W142" s="249"/>
      <c r="X142" s="249"/>
      <c r="Y142" s="249"/>
      <c r="Z142" s="249"/>
    </row>
    <row r="143" ht="12.0" customHeight="1">
      <c r="A143" s="249"/>
      <c r="B143" s="249"/>
      <c r="C143" s="249"/>
      <c r="D143" s="249"/>
      <c r="E143" s="131"/>
      <c r="F143" s="249"/>
      <c r="G143" s="249"/>
      <c r="H143" s="249"/>
      <c r="I143" s="249"/>
      <c r="J143" s="249"/>
      <c r="K143" s="249"/>
      <c r="L143" s="249"/>
      <c r="M143" s="249"/>
      <c r="N143" s="249"/>
      <c r="O143" s="249"/>
      <c r="P143" s="249"/>
      <c r="Q143" s="249"/>
      <c r="R143" s="249"/>
      <c r="S143" s="249"/>
      <c r="T143" s="249"/>
      <c r="U143" s="249"/>
      <c r="V143" s="249"/>
      <c r="W143" s="249"/>
      <c r="X143" s="249"/>
      <c r="Y143" s="249"/>
      <c r="Z143" s="249"/>
    </row>
    <row r="144" ht="12.0" customHeight="1">
      <c r="A144" s="249"/>
      <c r="B144" s="249"/>
      <c r="C144" s="249"/>
      <c r="D144" s="249"/>
      <c r="E144" s="131"/>
      <c r="F144" s="249"/>
      <c r="G144" s="249"/>
      <c r="H144" s="249"/>
      <c r="I144" s="249"/>
      <c r="J144" s="249"/>
      <c r="K144" s="249"/>
      <c r="L144" s="249"/>
      <c r="M144" s="249"/>
      <c r="N144" s="249"/>
      <c r="O144" s="249"/>
      <c r="P144" s="249"/>
      <c r="Q144" s="249"/>
      <c r="R144" s="249"/>
      <c r="S144" s="249"/>
      <c r="T144" s="249"/>
      <c r="U144" s="249"/>
      <c r="V144" s="249"/>
      <c r="W144" s="249"/>
      <c r="X144" s="249"/>
      <c r="Y144" s="249"/>
      <c r="Z144" s="249"/>
    </row>
    <row r="145" ht="12.0" customHeight="1">
      <c r="A145" s="249"/>
      <c r="B145" s="249"/>
      <c r="C145" s="249"/>
      <c r="D145" s="249"/>
      <c r="E145" s="131"/>
      <c r="F145" s="249"/>
      <c r="G145" s="249"/>
      <c r="H145" s="249"/>
      <c r="I145" s="249"/>
      <c r="J145" s="249"/>
      <c r="K145" s="249"/>
      <c r="L145" s="249"/>
      <c r="M145" s="249"/>
      <c r="N145" s="249"/>
      <c r="O145" s="249"/>
      <c r="P145" s="249"/>
      <c r="Q145" s="249"/>
      <c r="R145" s="249"/>
      <c r="S145" s="249"/>
      <c r="T145" s="249"/>
      <c r="U145" s="249"/>
      <c r="V145" s="249"/>
      <c r="W145" s="249"/>
      <c r="X145" s="249"/>
      <c r="Y145" s="249"/>
      <c r="Z145" s="249"/>
    </row>
    <row r="146" ht="12.0" customHeight="1">
      <c r="A146" s="249"/>
      <c r="B146" s="249"/>
      <c r="C146" s="249"/>
      <c r="D146" s="249"/>
      <c r="E146" s="131"/>
      <c r="F146" s="249"/>
      <c r="G146" s="249"/>
      <c r="H146" s="249"/>
      <c r="I146" s="249"/>
      <c r="J146" s="249"/>
      <c r="K146" s="249"/>
      <c r="L146" s="249"/>
      <c r="M146" s="249"/>
      <c r="N146" s="249"/>
      <c r="O146" s="249"/>
      <c r="P146" s="249"/>
      <c r="Q146" s="249"/>
      <c r="R146" s="249"/>
      <c r="S146" s="249"/>
      <c r="T146" s="249"/>
      <c r="U146" s="249"/>
      <c r="V146" s="249"/>
      <c r="W146" s="249"/>
      <c r="X146" s="249"/>
      <c r="Y146" s="249"/>
      <c r="Z146" s="249"/>
    </row>
    <row r="147" ht="12.0" customHeight="1">
      <c r="A147" s="249"/>
      <c r="B147" s="249"/>
      <c r="C147" s="249"/>
      <c r="D147" s="249"/>
      <c r="E147" s="131"/>
      <c r="F147" s="249"/>
      <c r="G147" s="249"/>
      <c r="H147" s="249"/>
      <c r="I147" s="249"/>
      <c r="J147" s="249"/>
      <c r="K147" s="249"/>
      <c r="L147" s="249"/>
      <c r="M147" s="249"/>
      <c r="N147" s="249"/>
      <c r="O147" s="249"/>
      <c r="P147" s="249"/>
      <c r="Q147" s="249"/>
      <c r="R147" s="249"/>
      <c r="S147" s="249"/>
      <c r="T147" s="249"/>
      <c r="U147" s="249"/>
      <c r="V147" s="249"/>
      <c r="W147" s="249"/>
      <c r="X147" s="249"/>
      <c r="Y147" s="249"/>
      <c r="Z147" s="249"/>
    </row>
    <row r="148" ht="12.0" customHeight="1">
      <c r="A148" s="249"/>
      <c r="B148" s="249"/>
      <c r="C148" s="249"/>
      <c r="D148" s="249"/>
      <c r="E148" s="131"/>
      <c r="F148" s="249"/>
      <c r="G148" s="249"/>
      <c r="H148" s="249"/>
      <c r="I148" s="249"/>
      <c r="J148" s="249"/>
      <c r="K148" s="249"/>
      <c r="L148" s="249"/>
      <c r="M148" s="249"/>
      <c r="N148" s="249"/>
      <c r="O148" s="249"/>
      <c r="P148" s="249"/>
      <c r="Q148" s="249"/>
      <c r="R148" s="249"/>
      <c r="S148" s="249"/>
      <c r="T148" s="249"/>
      <c r="U148" s="249"/>
      <c r="V148" s="249"/>
      <c r="W148" s="249"/>
      <c r="X148" s="249"/>
      <c r="Y148" s="249"/>
      <c r="Z148" s="249"/>
    </row>
    <row r="149" ht="12.0" customHeight="1">
      <c r="A149" s="249"/>
      <c r="B149" s="249"/>
      <c r="C149" s="249"/>
      <c r="D149" s="249"/>
      <c r="E149" s="131"/>
      <c r="F149" s="249"/>
      <c r="G149" s="249"/>
      <c r="H149" s="249"/>
      <c r="I149" s="249"/>
      <c r="J149" s="249"/>
      <c r="K149" s="249"/>
      <c r="L149" s="249"/>
      <c r="M149" s="249"/>
      <c r="N149" s="249"/>
      <c r="O149" s="249"/>
      <c r="P149" s="249"/>
      <c r="Q149" s="249"/>
      <c r="R149" s="249"/>
      <c r="S149" s="249"/>
      <c r="T149" s="249"/>
      <c r="U149" s="249"/>
      <c r="V149" s="249"/>
      <c r="W149" s="249"/>
      <c r="X149" s="249"/>
      <c r="Y149" s="249"/>
      <c r="Z149" s="249"/>
    </row>
    <row r="150" ht="12.0" customHeight="1">
      <c r="A150" s="249"/>
      <c r="B150" s="249"/>
      <c r="C150" s="249"/>
      <c r="D150" s="249"/>
      <c r="E150" s="131"/>
      <c r="F150" s="249"/>
      <c r="G150" s="249"/>
      <c r="H150" s="249"/>
      <c r="I150" s="249"/>
      <c r="J150" s="249"/>
      <c r="K150" s="249"/>
      <c r="L150" s="249"/>
      <c r="M150" s="249"/>
      <c r="N150" s="249"/>
      <c r="O150" s="249"/>
      <c r="P150" s="249"/>
      <c r="Q150" s="249"/>
      <c r="R150" s="249"/>
      <c r="S150" s="249"/>
      <c r="T150" s="249"/>
      <c r="U150" s="249"/>
      <c r="V150" s="249"/>
      <c r="W150" s="249"/>
      <c r="X150" s="249"/>
      <c r="Y150" s="249"/>
      <c r="Z150" s="249"/>
    </row>
    <row r="151" ht="12.0" customHeight="1">
      <c r="A151" s="249"/>
      <c r="B151" s="249"/>
      <c r="C151" s="249"/>
      <c r="D151" s="249"/>
      <c r="E151" s="131"/>
      <c r="F151" s="249"/>
      <c r="G151" s="249"/>
      <c r="H151" s="249"/>
      <c r="I151" s="249"/>
      <c r="J151" s="249"/>
      <c r="K151" s="249"/>
      <c r="L151" s="249"/>
      <c r="M151" s="249"/>
      <c r="N151" s="249"/>
      <c r="O151" s="249"/>
      <c r="P151" s="249"/>
      <c r="Q151" s="249"/>
      <c r="R151" s="249"/>
      <c r="S151" s="249"/>
      <c r="T151" s="249"/>
      <c r="U151" s="249"/>
      <c r="V151" s="249"/>
      <c r="W151" s="249"/>
      <c r="X151" s="249"/>
      <c r="Y151" s="249"/>
      <c r="Z151" s="249"/>
    </row>
    <row r="152" ht="12.0" customHeight="1">
      <c r="A152" s="249"/>
      <c r="B152" s="249"/>
      <c r="C152" s="249"/>
      <c r="D152" s="249"/>
      <c r="E152" s="131"/>
      <c r="F152" s="249"/>
      <c r="G152" s="249"/>
      <c r="H152" s="249"/>
      <c r="I152" s="249"/>
      <c r="J152" s="249"/>
      <c r="K152" s="249"/>
      <c r="L152" s="249"/>
      <c r="M152" s="249"/>
      <c r="N152" s="249"/>
      <c r="O152" s="249"/>
      <c r="P152" s="249"/>
      <c r="Q152" s="249"/>
      <c r="R152" s="249"/>
      <c r="S152" s="249"/>
      <c r="T152" s="249"/>
      <c r="U152" s="249"/>
      <c r="V152" s="249"/>
      <c r="W152" s="249"/>
      <c r="X152" s="249"/>
      <c r="Y152" s="249"/>
      <c r="Z152" s="249"/>
    </row>
    <row r="153" ht="12.0" customHeight="1">
      <c r="A153" s="249"/>
      <c r="B153" s="249"/>
      <c r="C153" s="249"/>
      <c r="D153" s="249"/>
      <c r="E153" s="131"/>
      <c r="F153" s="249"/>
      <c r="G153" s="249"/>
      <c r="H153" s="249"/>
      <c r="I153" s="249"/>
      <c r="J153" s="249"/>
      <c r="K153" s="249"/>
      <c r="L153" s="249"/>
      <c r="M153" s="249"/>
      <c r="N153" s="249"/>
      <c r="O153" s="249"/>
      <c r="P153" s="249"/>
      <c r="Q153" s="249"/>
      <c r="R153" s="249"/>
      <c r="S153" s="249"/>
      <c r="T153" s="249"/>
      <c r="U153" s="249"/>
      <c r="V153" s="249"/>
      <c r="W153" s="249"/>
      <c r="X153" s="249"/>
      <c r="Y153" s="249"/>
      <c r="Z153" s="249"/>
    </row>
    <row r="154" ht="12.0" customHeight="1">
      <c r="A154" s="249"/>
      <c r="B154" s="249"/>
      <c r="C154" s="249"/>
      <c r="D154" s="249"/>
      <c r="E154" s="131"/>
      <c r="F154" s="249"/>
      <c r="G154" s="249"/>
      <c r="H154" s="249"/>
      <c r="I154" s="249"/>
      <c r="J154" s="249"/>
      <c r="K154" s="249"/>
      <c r="L154" s="249"/>
      <c r="M154" s="249"/>
      <c r="N154" s="249"/>
      <c r="O154" s="249"/>
      <c r="P154" s="249"/>
      <c r="Q154" s="249"/>
      <c r="R154" s="249"/>
      <c r="S154" s="249"/>
      <c r="T154" s="249"/>
      <c r="U154" s="249"/>
      <c r="V154" s="249"/>
      <c r="W154" s="249"/>
      <c r="X154" s="249"/>
      <c r="Y154" s="249"/>
      <c r="Z154" s="249"/>
    </row>
    <row r="155" ht="12.0" customHeight="1">
      <c r="A155" s="249"/>
      <c r="B155" s="249"/>
      <c r="C155" s="249"/>
      <c r="D155" s="249"/>
      <c r="E155" s="131"/>
      <c r="F155" s="249"/>
      <c r="G155" s="249"/>
      <c r="H155" s="249"/>
      <c r="I155" s="249"/>
      <c r="J155" s="249"/>
      <c r="K155" s="249"/>
      <c r="L155" s="249"/>
      <c r="M155" s="249"/>
      <c r="N155" s="249"/>
      <c r="O155" s="249"/>
      <c r="P155" s="249"/>
      <c r="Q155" s="249"/>
      <c r="R155" s="249"/>
      <c r="S155" s="249"/>
      <c r="T155" s="249"/>
      <c r="U155" s="249"/>
      <c r="V155" s="249"/>
      <c r="W155" s="249"/>
      <c r="X155" s="249"/>
      <c r="Y155" s="249"/>
      <c r="Z155" s="249"/>
    </row>
    <row r="156" ht="12.0" customHeight="1">
      <c r="A156" s="249"/>
      <c r="B156" s="249"/>
      <c r="C156" s="249"/>
      <c r="D156" s="249"/>
      <c r="E156" s="131"/>
      <c r="F156" s="249"/>
      <c r="G156" s="249"/>
      <c r="H156" s="249"/>
      <c r="I156" s="249"/>
      <c r="J156" s="249"/>
      <c r="K156" s="249"/>
      <c r="L156" s="249"/>
      <c r="M156" s="249"/>
      <c r="N156" s="249"/>
      <c r="O156" s="249"/>
      <c r="P156" s="249"/>
      <c r="Q156" s="249"/>
      <c r="R156" s="249"/>
      <c r="S156" s="249"/>
      <c r="T156" s="249"/>
      <c r="U156" s="249"/>
      <c r="V156" s="249"/>
      <c r="W156" s="249"/>
      <c r="X156" s="249"/>
      <c r="Y156" s="249"/>
      <c r="Z156" s="249"/>
    </row>
    <row r="157" ht="12.0" customHeight="1">
      <c r="A157" s="249"/>
      <c r="B157" s="249"/>
      <c r="C157" s="249"/>
      <c r="D157" s="249"/>
      <c r="E157" s="131"/>
      <c r="F157" s="249"/>
      <c r="G157" s="249"/>
      <c r="H157" s="249"/>
      <c r="I157" s="249"/>
      <c r="J157" s="249"/>
      <c r="K157" s="249"/>
      <c r="L157" s="249"/>
      <c r="M157" s="249"/>
      <c r="N157" s="249"/>
      <c r="O157" s="249"/>
      <c r="P157" s="249"/>
      <c r="Q157" s="249"/>
      <c r="R157" s="249"/>
      <c r="S157" s="249"/>
      <c r="T157" s="249"/>
      <c r="U157" s="249"/>
      <c r="V157" s="249"/>
      <c r="W157" s="249"/>
      <c r="X157" s="249"/>
      <c r="Y157" s="249"/>
      <c r="Z157" s="249"/>
    </row>
    <row r="158" ht="12.0" customHeight="1">
      <c r="A158" s="249"/>
      <c r="B158" s="249"/>
      <c r="C158" s="249"/>
      <c r="D158" s="249"/>
      <c r="E158" s="131"/>
      <c r="F158" s="249"/>
      <c r="G158" s="249"/>
      <c r="H158" s="249"/>
      <c r="I158" s="249"/>
      <c r="J158" s="249"/>
      <c r="K158" s="249"/>
      <c r="L158" s="249"/>
      <c r="M158" s="249"/>
      <c r="N158" s="249"/>
      <c r="O158" s="249"/>
      <c r="P158" s="249"/>
      <c r="Q158" s="249"/>
      <c r="R158" s="249"/>
      <c r="S158" s="249"/>
      <c r="T158" s="249"/>
      <c r="U158" s="249"/>
      <c r="V158" s="249"/>
      <c r="W158" s="249"/>
      <c r="X158" s="249"/>
      <c r="Y158" s="249"/>
      <c r="Z158" s="249"/>
    </row>
    <row r="159" ht="12.0" customHeight="1">
      <c r="A159" s="249"/>
      <c r="B159" s="249"/>
      <c r="C159" s="249"/>
      <c r="D159" s="249"/>
      <c r="E159" s="131"/>
      <c r="F159" s="249"/>
      <c r="G159" s="249"/>
      <c r="H159" s="249"/>
      <c r="I159" s="249"/>
      <c r="J159" s="249"/>
      <c r="K159" s="249"/>
      <c r="L159" s="249"/>
      <c r="M159" s="249"/>
      <c r="N159" s="249"/>
      <c r="O159" s="249"/>
      <c r="P159" s="249"/>
      <c r="Q159" s="249"/>
      <c r="R159" s="249"/>
      <c r="S159" s="249"/>
      <c r="T159" s="249"/>
      <c r="U159" s="249"/>
      <c r="V159" s="249"/>
      <c r="W159" s="249"/>
      <c r="X159" s="249"/>
      <c r="Y159" s="249"/>
      <c r="Z159" s="249"/>
    </row>
    <row r="160" ht="12.0" customHeight="1">
      <c r="A160" s="249"/>
      <c r="B160" s="249"/>
      <c r="C160" s="249"/>
      <c r="D160" s="249"/>
      <c r="E160" s="131"/>
      <c r="F160" s="249"/>
      <c r="G160" s="249"/>
      <c r="H160" s="249"/>
      <c r="I160" s="249"/>
      <c r="J160" s="249"/>
      <c r="K160" s="249"/>
      <c r="L160" s="249"/>
      <c r="M160" s="249"/>
      <c r="N160" s="249"/>
      <c r="O160" s="249"/>
      <c r="P160" s="249"/>
      <c r="Q160" s="249"/>
      <c r="R160" s="249"/>
      <c r="S160" s="249"/>
      <c r="T160" s="249"/>
      <c r="U160" s="249"/>
      <c r="V160" s="249"/>
      <c r="W160" s="249"/>
      <c r="X160" s="249"/>
      <c r="Y160" s="249"/>
      <c r="Z160" s="249"/>
    </row>
    <row r="161" ht="12.0" customHeight="1">
      <c r="A161" s="249"/>
      <c r="B161" s="249"/>
      <c r="C161" s="249"/>
      <c r="D161" s="249"/>
      <c r="E161" s="131"/>
      <c r="F161" s="249"/>
      <c r="G161" s="249"/>
      <c r="H161" s="249"/>
      <c r="I161" s="249"/>
      <c r="J161" s="249"/>
      <c r="K161" s="249"/>
      <c r="L161" s="249"/>
      <c r="M161" s="249"/>
      <c r="N161" s="249"/>
      <c r="O161" s="249"/>
      <c r="P161" s="249"/>
      <c r="Q161" s="249"/>
      <c r="R161" s="249"/>
      <c r="S161" s="249"/>
      <c r="T161" s="249"/>
      <c r="U161" s="249"/>
      <c r="V161" s="249"/>
      <c r="W161" s="249"/>
      <c r="X161" s="249"/>
      <c r="Y161" s="249"/>
      <c r="Z161" s="249"/>
    </row>
    <row r="162" ht="12.0" customHeight="1">
      <c r="A162" s="249"/>
      <c r="B162" s="249"/>
      <c r="C162" s="249"/>
      <c r="D162" s="249"/>
      <c r="E162" s="131"/>
      <c r="F162" s="249"/>
      <c r="G162" s="249"/>
      <c r="H162" s="249"/>
      <c r="I162" s="249"/>
      <c r="J162" s="249"/>
      <c r="K162" s="249"/>
      <c r="L162" s="249"/>
      <c r="M162" s="249"/>
      <c r="N162" s="249"/>
      <c r="O162" s="249"/>
      <c r="P162" s="249"/>
      <c r="Q162" s="249"/>
      <c r="R162" s="249"/>
      <c r="S162" s="249"/>
      <c r="T162" s="249"/>
      <c r="U162" s="249"/>
      <c r="V162" s="249"/>
      <c r="W162" s="249"/>
      <c r="X162" s="249"/>
      <c r="Y162" s="249"/>
      <c r="Z162" s="249"/>
    </row>
    <row r="163" ht="12.0" customHeight="1">
      <c r="A163" s="249"/>
      <c r="B163" s="249"/>
      <c r="C163" s="249"/>
      <c r="D163" s="249"/>
      <c r="E163" s="131"/>
      <c r="F163" s="249"/>
      <c r="G163" s="249"/>
      <c r="H163" s="249"/>
      <c r="I163" s="249"/>
      <c r="J163" s="249"/>
      <c r="K163" s="249"/>
      <c r="L163" s="249"/>
      <c r="M163" s="249"/>
      <c r="N163" s="249"/>
      <c r="O163" s="249"/>
      <c r="P163" s="249"/>
      <c r="Q163" s="249"/>
      <c r="R163" s="249"/>
      <c r="S163" s="249"/>
      <c r="T163" s="249"/>
      <c r="U163" s="249"/>
      <c r="V163" s="249"/>
      <c r="W163" s="249"/>
      <c r="X163" s="249"/>
      <c r="Y163" s="249"/>
      <c r="Z163" s="249"/>
    </row>
    <row r="164" ht="12.0" customHeight="1">
      <c r="A164" s="249"/>
      <c r="B164" s="249"/>
      <c r="C164" s="249"/>
      <c r="D164" s="249"/>
      <c r="E164" s="131"/>
      <c r="F164" s="249"/>
      <c r="G164" s="249"/>
      <c r="H164" s="249"/>
      <c r="I164" s="249"/>
      <c r="J164" s="249"/>
      <c r="K164" s="249"/>
      <c r="L164" s="249"/>
      <c r="M164" s="249"/>
      <c r="N164" s="249"/>
      <c r="O164" s="249"/>
      <c r="P164" s="249"/>
      <c r="Q164" s="249"/>
      <c r="R164" s="249"/>
      <c r="S164" s="249"/>
      <c r="T164" s="249"/>
      <c r="U164" s="249"/>
      <c r="V164" s="249"/>
      <c r="W164" s="249"/>
      <c r="X164" s="249"/>
      <c r="Y164" s="249"/>
      <c r="Z164" s="249"/>
    </row>
    <row r="165" ht="12.0" customHeight="1">
      <c r="A165" s="249"/>
      <c r="B165" s="249"/>
      <c r="C165" s="249"/>
      <c r="D165" s="249"/>
      <c r="E165" s="131"/>
      <c r="F165" s="249"/>
      <c r="G165" s="249"/>
      <c r="H165" s="249"/>
      <c r="I165" s="249"/>
      <c r="J165" s="249"/>
      <c r="K165" s="249"/>
      <c r="L165" s="249"/>
      <c r="M165" s="249"/>
      <c r="N165" s="249"/>
      <c r="O165" s="249"/>
      <c r="P165" s="249"/>
      <c r="Q165" s="249"/>
      <c r="R165" s="249"/>
      <c r="S165" s="249"/>
      <c r="T165" s="249"/>
      <c r="U165" s="249"/>
      <c r="V165" s="249"/>
      <c r="W165" s="249"/>
      <c r="X165" s="249"/>
      <c r="Y165" s="249"/>
      <c r="Z165" s="249"/>
    </row>
    <row r="166" ht="12.0" customHeight="1">
      <c r="A166" s="249"/>
      <c r="B166" s="249"/>
      <c r="C166" s="249"/>
      <c r="D166" s="249"/>
      <c r="E166" s="131"/>
      <c r="F166" s="249"/>
      <c r="G166" s="249"/>
      <c r="H166" s="249"/>
      <c r="I166" s="249"/>
      <c r="J166" s="249"/>
      <c r="K166" s="249"/>
      <c r="L166" s="249"/>
      <c r="M166" s="249"/>
      <c r="N166" s="249"/>
      <c r="O166" s="249"/>
      <c r="P166" s="249"/>
      <c r="Q166" s="249"/>
      <c r="R166" s="249"/>
      <c r="S166" s="249"/>
      <c r="T166" s="249"/>
      <c r="U166" s="249"/>
      <c r="V166" s="249"/>
      <c r="W166" s="249"/>
      <c r="X166" s="249"/>
      <c r="Y166" s="249"/>
      <c r="Z166" s="249"/>
    </row>
    <row r="167" ht="12.0" customHeight="1">
      <c r="A167" s="249"/>
      <c r="B167" s="249"/>
      <c r="C167" s="249"/>
      <c r="D167" s="249"/>
      <c r="E167" s="131"/>
      <c r="F167" s="249"/>
      <c r="G167" s="249"/>
      <c r="H167" s="249"/>
      <c r="I167" s="249"/>
      <c r="J167" s="249"/>
      <c r="K167" s="249"/>
      <c r="L167" s="249"/>
      <c r="M167" s="249"/>
      <c r="N167" s="249"/>
      <c r="O167" s="249"/>
      <c r="P167" s="249"/>
      <c r="Q167" s="249"/>
      <c r="R167" s="249"/>
      <c r="S167" s="249"/>
      <c r="T167" s="249"/>
      <c r="U167" s="249"/>
      <c r="V167" s="249"/>
      <c r="W167" s="249"/>
      <c r="X167" s="249"/>
      <c r="Y167" s="249"/>
      <c r="Z167" s="249"/>
    </row>
    <row r="168" ht="12.0" customHeight="1">
      <c r="A168" s="249"/>
      <c r="B168" s="249"/>
      <c r="C168" s="249"/>
      <c r="D168" s="249"/>
      <c r="E168" s="131"/>
      <c r="F168" s="249"/>
      <c r="G168" s="249"/>
      <c r="H168" s="249"/>
      <c r="I168" s="249"/>
      <c r="J168" s="249"/>
      <c r="K168" s="249"/>
      <c r="L168" s="249"/>
      <c r="M168" s="249"/>
      <c r="N168" s="249"/>
      <c r="O168" s="249"/>
      <c r="P168" s="249"/>
      <c r="Q168" s="249"/>
      <c r="R168" s="249"/>
      <c r="S168" s="249"/>
      <c r="T168" s="249"/>
      <c r="U168" s="249"/>
      <c r="V168" s="249"/>
      <c r="W168" s="249"/>
      <c r="X168" s="249"/>
      <c r="Y168" s="249"/>
      <c r="Z168" s="249"/>
    </row>
    <row r="169" ht="12.0" customHeight="1">
      <c r="A169" s="249"/>
      <c r="B169" s="249"/>
      <c r="C169" s="249"/>
      <c r="D169" s="249"/>
      <c r="E169" s="131"/>
      <c r="F169" s="249"/>
      <c r="G169" s="249"/>
      <c r="H169" s="249"/>
      <c r="I169" s="249"/>
      <c r="J169" s="249"/>
      <c r="K169" s="249"/>
      <c r="L169" s="249"/>
      <c r="M169" s="249"/>
      <c r="N169" s="249"/>
      <c r="O169" s="249"/>
      <c r="P169" s="249"/>
      <c r="Q169" s="249"/>
      <c r="R169" s="249"/>
      <c r="S169" s="249"/>
      <c r="T169" s="249"/>
      <c r="U169" s="249"/>
      <c r="V169" s="249"/>
      <c r="W169" s="249"/>
      <c r="X169" s="249"/>
      <c r="Y169" s="249"/>
      <c r="Z169" s="249"/>
    </row>
    <row r="170" ht="12.0" customHeight="1">
      <c r="A170" s="249"/>
      <c r="B170" s="249"/>
      <c r="C170" s="249"/>
      <c r="D170" s="249"/>
      <c r="E170" s="131"/>
      <c r="F170" s="249"/>
      <c r="G170" s="249"/>
      <c r="H170" s="249"/>
      <c r="I170" s="249"/>
      <c r="J170" s="249"/>
      <c r="K170" s="249"/>
      <c r="L170" s="249"/>
      <c r="M170" s="249"/>
      <c r="N170" s="249"/>
      <c r="O170" s="249"/>
      <c r="P170" s="249"/>
      <c r="Q170" s="249"/>
      <c r="R170" s="249"/>
      <c r="S170" s="249"/>
      <c r="T170" s="249"/>
      <c r="U170" s="249"/>
      <c r="V170" s="249"/>
      <c r="W170" s="249"/>
      <c r="X170" s="249"/>
      <c r="Y170" s="249"/>
      <c r="Z170" s="249"/>
    </row>
    <row r="171" ht="12.0" customHeight="1">
      <c r="A171" s="249"/>
      <c r="B171" s="249"/>
      <c r="C171" s="249"/>
      <c r="D171" s="249"/>
      <c r="E171" s="131"/>
      <c r="F171" s="249"/>
      <c r="G171" s="249"/>
      <c r="H171" s="249"/>
      <c r="I171" s="249"/>
      <c r="J171" s="249"/>
      <c r="K171" s="249"/>
      <c r="L171" s="249"/>
      <c r="M171" s="249"/>
      <c r="N171" s="249"/>
      <c r="O171" s="249"/>
      <c r="P171" s="249"/>
      <c r="Q171" s="249"/>
      <c r="R171" s="249"/>
      <c r="S171" s="249"/>
      <c r="T171" s="249"/>
      <c r="U171" s="249"/>
      <c r="V171" s="249"/>
      <c r="W171" s="249"/>
      <c r="X171" s="249"/>
      <c r="Y171" s="249"/>
      <c r="Z171" s="249"/>
    </row>
    <row r="172" ht="12.0" customHeight="1">
      <c r="A172" s="249"/>
      <c r="B172" s="249"/>
      <c r="C172" s="249"/>
      <c r="D172" s="249"/>
      <c r="E172" s="131"/>
      <c r="F172" s="249"/>
      <c r="G172" s="249"/>
      <c r="H172" s="249"/>
      <c r="I172" s="249"/>
      <c r="J172" s="249"/>
      <c r="K172" s="249"/>
      <c r="L172" s="249"/>
      <c r="M172" s="249"/>
      <c r="N172" s="249"/>
      <c r="O172" s="249"/>
      <c r="P172" s="249"/>
      <c r="Q172" s="249"/>
      <c r="R172" s="249"/>
      <c r="S172" s="249"/>
      <c r="T172" s="249"/>
      <c r="U172" s="249"/>
      <c r="V172" s="249"/>
      <c r="W172" s="249"/>
      <c r="X172" s="249"/>
      <c r="Y172" s="249"/>
      <c r="Z172" s="249"/>
    </row>
    <row r="173" ht="12.0" customHeight="1">
      <c r="A173" s="249"/>
      <c r="B173" s="249"/>
      <c r="C173" s="249"/>
      <c r="D173" s="249"/>
      <c r="E173" s="131"/>
      <c r="F173" s="249"/>
      <c r="G173" s="249"/>
      <c r="H173" s="249"/>
      <c r="I173" s="249"/>
      <c r="J173" s="249"/>
      <c r="K173" s="249"/>
      <c r="L173" s="249"/>
      <c r="M173" s="249"/>
      <c r="N173" s="249"/>
      <c r="O173" s="249"/>
      <c r="P173" s="249"/>
      <c r="Q173" s="249"/>
      <c r="R173" s="249"/>
      <c r="S173" s="249"/>
      <c r="T173" s="249"/>
      <c r="U173" s="249"/>
      <c r="V173" s="249"/>
      <c r="W173" s="249"/>
      <c r="X173" s="249"/>
      <c r="Y173" s="249"/>
      <c r="Z173" s="249"/>
    </row>
    <row r="174" ht="12.0" customHeight="1">
      <c r="A174" s="249"/>
      <c r="B174" s="249"/>
      <c r="C174" s="249"/>
      <c r="D174" s="249"/>
      <c r="E174" s="131"/>
      <c r="F174" s="249"/>
      <c r="G174" s="249"/>
      <c r="H174" s="249"/>
      <c r="I174" s="249"/>
      <c r="J174" s="249"/>
      <c r="K174" s="249"/>
      <c r="L174" s="249"/>
      <c r="M174" s="249"/>
      <c r="N174" s="249"/>
      <c r="O174" s="249"/>
      <c r="P174" s="249"/>
      <c r="Q174" s="249"/>
      <c r="R174" s="249"/>
      <c r="S174" s="249"/>
      <c r="T174" s="249"/>
      <c r="U174" s="249"/>
      <c r="V174" s="249"/>
      <c r="W174" s="249"/>
      <c r="X174" s="249"/>
      <c r="Y174" s="249"/>
      <c r="Z174" s="249"/>
    </row>
    <row r="175" ht="12.0" customHeight="1">
      <c r="A175" s="249"/>
      <c r="B175" s="249"/>
      <c r="C175" s="249"/>
      <c r="D175" s="249"/>
      <c r="E175" s="131"/>
      <c r="F175" s="249"/>
      <c r="G175" s="249"/>
      <c r="H175" s="249"/>
      <c r="I175" s="249"/>
      <c r="J175" s="249"/>
      <c r="K175" s="249"/>
      <c r="L175" s="249"/>
      <c r="M175" s="249"/>
      <c r="N175" s="249"/>
      <c r="O175" s="249"/>
      <c r="P175" s="249"/>
      <c r="Q175" s="249"/>
      <c r="R175" s="249"/>
      <c r="S175" s="249"/>
      <c r="T175" s="249"/>
      <c r="U175" s="249"/>
      <c r="V175" s="249"/>
      <c r="W175" s="249"/>
      <c r="X175" s="249"/>
      <c r="Y175" s="249"/>
      <c r="Z175" s="249"/>
    </row>
    <row r="176" ht="12.0" customHeight="1">
      <c r="A176" s="249"/>
      <c r="B176" s="249"/>
      <c r="C176" s="249"/>
      <c r="D176" s="249"/>
      <c r="E176" s="131"/>
      <c r="F176" s="249"/>
      <c r="G176" s="249"/>
      <c r="H176" s="249"/>
      <c r="I176" s="249"/>
      <c r="J176" s="249"/>
      <c r="K176" s="249"/>
      <c r="L176" s="249"/>
      <c r="M176" s="249"/>
      <c r="N176" s="249"/>
      <c r="O176" s="249"/>
      <c r="P176" s="249"/>
      <c r="Q176" s="249"/>
      <c r="R176" s="249"/>
      <c r="S176" s="249"/>
      <c r="T176" s="249"/>
      <c r="U176" s="249"/>
      <c r="V176" s="249"/>
      <c r="W176" s="249"/>
      <c r="X176" s="249"/>
      <c r="Y176" s="249"/>
      <c r="Z176" s="249"/>
    </row>
    <row r="177" ht="12.0" customHeight="1">
      <c r="A177" s="249"/>
      <c r="B177" s="249"/>
      <c r="C177" s="249"/>
      <c r="D177" s="249"/>
      <c r="E177" s="131"/>
      <c r="F177" s="249"/>
      <c r="G177" s="249"/>
      <c r="H177" s="249"/>
      <c r="I177" s="249"/>
      <c r="J177" s="249"/>
      <c r="K177" s="249"/>
      <c r="L177" s="249"/>
      <c r="M177" s="249"/>
      <c r="N177" s="249"/>
      <c r="O177" s="249"/>
      <c r="P177" s="249"/>
      <c r="Q177" s="249"/>
      <c r="R177" s="249"/>
      <c r="S177" s="249"/>
      <c r="T177" s="249"/>
      <c r="U177" s="249"/>
      <c r="V177" s="249"/>
      <c r="W177" s="249"/>
      <c r="X177" s="249"/>
      <c r="Y177" s="249"/>
      <c r="Z177" s="249"/>
    </row>
    <row r="178" ht="12.0" customHeight="1">
      <c r="A178" s="249"/>
      <c r="B178" s="249"/>
      <c r="C178" s="249"/>
      <c r="D178" s="249"/>
      <c r="E178" s="131"/>
      <c r="F178" s="249"/>
      <c r="G178" s="249"/>
      <c r="H178" s="249"/>
      <c r="I178" s="249"/>
      <c r="J178" s="249"/>
      <c r="K178" s="249"/>
      <c r="L178" s="249"/>
      <c r="M178" s="249"/>
      <c r="N178" s="249"/>
      <c r="O178" s="249"/>
      <c r="P178" s="249"/>
      <c r="Q178" s="249"/>
      <c r="R178" s="249"/>
      <c r="S178" s="249"/>
      <c r="T178" s="249"/>
      <c r="U178" s="249"/>
      <c r="V178" s="249"/>
      <c r="W178" s="249"/>
      <c r="X178" s="249"/>
      <c r="Y178" s="249"/>
      <c r="Z178" s="249"/>
    </row>
    <row r="179" ht="12.0" customHeight="1">
      <c r="A179" s="249"/>
      <c r="B179" s="249"/>
      <c r="C179" s="249"/>
      <c r="D179" s="249"/>
      <c r="E179" s="131"/>
      <c r="F179" s="249"/>
      <c r="G179" s="249"/>
      <c r="H179" s="249"/>
      <c r="I179" s="249"/>
      <c r="J179" s="249"/>
      <c r="K179" s="249"/>
      <c r="L179" s="249"/>
      <c r="M179" s="249"/>
      <c r="N179" s="249"/>
      <c r="O179" s="249"/>
      <c r="P179" s="249"/>
      <c r="Q179" s="249"/>
      <c r="R179" s="249"/>
      <c r="S179" s="249"/>
      <c r="T179" s="249"/>
      <c r="U179" s="249"/>
      <c r="V179" s="249"/>
      <c r="W179" s="249"/>
      <c r="X179" s="249"/>
      <c r="Y179" s="249"/>
      <c r="Z179" s="249"/>
    </row>
    <row r="180" ht="12.0" customHeight="1">
      <c r="A180" s="249"/>
      <c r="B180" s="249"/>
      <c r="C180" s="249"/>
      <c r="D180" s="249"/>
      <c r="E180" s="131"/>
      <c r="F180" s="249"/>
      <c r="G180" s="249"/>
      <c r="H180" s="249"/>
      <c r="I180" s="249"/>
      <c r="J180" s="249"/>
      <c r="K180" s="249"/>
      <c r="L180" s="249"/>
      <c r="M180" s="249"/>
      <c r="N180" s="249"/>
      <c r="O180" s="249"/>
      <c r="P180" s="249"/>
      <c r="Q180" s="249"/>
      <c r="R180" s="249"/>
      <c r="S180" s="249"/>
      <c r="T180" s="249"/>
      <c r="U180" s="249"/>
      <c r="V180" s="249"/>
      <c r="W180" s="249"/>
      <c r="X180" s="249"/>
      <c r="Y180" s="249"/>
      <c r="Z180" s="249"/>
    </row>
    <row r="181" ht="12.0" customHeight="1">
      <c r="A181" s="249"/>
      <c r="B181" s="249"/>
      <c r="C181" s="249"/>
      <c r="D181" s="249"/>
      <c r="E181" s="131"/>
      <c r="F181" s="249"/>
      <c r="G181" s="249"/>
      <c r="H181" s="249"/>
      <c r="I181" s="249"/>
      <c r="J181" s="249"/>
      <c r="K181" s="249"/>
      <c r="L181" s="249"/>
      <c r="M181" s="249"/>
      <c r="N181" s="249"/>
      <c r="O181" s="249"/>
      <c r="P181" s="249"/>
      <c r="Q181" s="249"/>
      <c r="R181" s="249"/>
      <c r="S181" s="249"/>
      <c r="T181" s="249"/>
      <c r="U181" s="249"/>
      <c r="V181" s="249"/>
      <c r="W181" s="249"/>
      <c r="X181" s="249"/>
      <c r="Y181" s="249"/>
      <c r="Z181" s="249"/>
    </row>
    <row r="182" ht="12.0" customHeight="1">
      <c r="A182" s="249"/>
      <c r="B182" s="249"/>
      <c r="C182" s="249"/>
      <c r="D182" s="249"/>
      <c r="E182" s="131"/>
      <c r="F182" s="249"/>
      <c r="G182" s="249"/>
      <c r="H182" s="249"/>
      <c r="I182" s="249"/>
      <c r="J182" s="249"/>
      <c r="K182" s="249"/>
      <c r="L182" s="249"/>
      <c r="M182" s="249"/>
      <c r="N182" s="249"/>
      <c r="O182" s="249"/>
      <c r="P182" s="249"/>
      <c r="Q182" s="249"/>
      <c r="R182" s="249"/>
      <c r="S182" s="249"/>
      <c r="T182" s="249"/>
      <c r="U182" s="249"/>
      <c r="V182" s="249"/>
      <c r="W182" s="249"/>
      <c r="X182" s="249"/>
      <c r="Y182" s="249"/>
      <c r="Z182" s="249"/>
    </row>
    <row r="183" ht="12.0" customHeight="1">
      <c r="A183" s="249"/>
      <c r="B183" s="249"/>
      <c r="C183" s="249"/>
      <c r="D183" s="249"/>
      <c r="E183" s="131"/>
      <c r="F183" s="249"/>
      <c r="G183" s="249"/>
      <c r="H183" s="249"/>
      <c r="I183" s="249"/>
      <c r="J183" s="249"/>
      <c r="K183" s="249"/>
      <c r="L183" s="249"/>
      <c r="M183" s="249"/>
      <c r="N183" s="249"/>
      <c r="O183" s="249"/>
      <c r="P183" s="249"/>
      <c r="Q183" s="249"/>
      <c r="R183" s="249"/>
      <c r="S183" s="249"/>
      <c r="T183" s="249"/>
      <c r="U183" s="249"/>
      <c r="V183" s="249"/>
      <c r="W183" s="249"/>
      <c r="X183" s="249"/>
      <c r="Y183" s="249"/>
      <c r="Z183" s="249"/>
    </row>
    <row r="184" ht="12.0" customHeight="1">
      <c r="A184" s="249"/>
      <c r="B184" s="249"/>
      <c r="C184" s="249"/>
      <c r="D184" s="249"/>
      <c r="E184" s="131"/>
      <c r="F184" s="249"/>
      <c r="G184" s="249"/>
      <c r="H184" s="249"/>
      <c r="I184" s="249"/>
      <c r="J184" s="249"/>
      <c r="K184" s="249"/>
      <c r="L184" s="249"/>
      <c r="M184" s="249"/>
      <c r="N184" s="249"/>
      <c r="O184" s="249"/>
      <c r="P184" s="249"/>
      <c r="Q184" s="249"/>
      <c r="R184" s="249"/>
      <c r="S184" s="249"/>
      <c r="T184" s="249"/>
      <c r="U184" s="249"/>
      <c r="V184" s="249"/>
      <c r="W184" s="249"/>
      <c r="X184" s="249"/>
      <c r="Y184" s="249"/>
      <c r="Z184" s="249"/>
    </row>
    <row r="185" ht="12.0" customHeight="1">
      <c r="A185" s="249"/>
      <c r="B185" s="249"/>
      <c r="C185" s="249"/>
      <c r="D185" s="249"/>
      <c r="E185" s="131"/>
      <c r="F185" s="249"/>
      <c r="G185" s="249"/>
      <c r="H185" s="249"/>
      <c r="I185" s="249"/>
      <c r="J185" s="249"/>
      <c r="K185" s="249"/>
      <c r="L185" s="249"/>
      <c r="M185" s="249"/>
      <c r="N185" s="249"/>
      <c r="O185" s="249"/>
      <c r="P185" s="249"/>
      <c r="Q185" s="249"/>
      <c r="R185" s="249"/>
      <c r="S185" s="249"/>
      <c r="T185" s="249"/>
      <c r="U185" s="249"/>
      <c r="V185" s="249"/>
      <c r="W185" s="249"/>
      <c r="X185" s="249"/>
      <c r="Y185" s="249"/>
      <c r="Z185" s="249"/>
    </row>
    <row r="186" ht="12.0" customHeight="1">
      <c r="A186" s="249"/>
      <c r="B186" s="249"/>
      <c r="C186" s="249"/>
      <c r="D186" s="249"/>
      <c r="E186" s="131"/>
      <c r="F186" s="249"/>
      <c r="G186" s="249"/>
      <c r="H186" s="249"/>
      <c r="I186" s="249"/>
      <c r="J186" s="249"/>
      <c r="K186" s="249"/>
      <c r="L186" s="249"/>
      <c r="M186" s="249"/>
      <c r="N186" s="249"/>
      <c r="O186" s="249"/>
      <c r="P186" s="249"/>
      <c r="Q186" s="249"/>
      <c r="R186" s="249"/>
      <c r="S186" s="249"/>
      <c r="T186" s="249"/>
      <c r="U186" s="249"/>
      <c r="V186" s="249"/>
      <c r="W186" s="249"/>
      <c r="X186" s="249"/>
      <c r="Y186" s="249"/>
      <c r="Z186" s="249"/>
    </row>
    <row r="187" ht="12.0" customHeight="1">
      <c r="A187" s="249"/>
      <c r="B187" s="249"/>
      <c r="C187" s="249"/>
      <c r="D187" s="249"/>
      <c r="E187" s="131"/>
      <c r="F187" s="249"/>
      <c r="G187" s="249"/>
      <c r="H187" s="249"/>
      <c r="I187" s="249"/>
      <c r="J187" s="249"/>
      <c r="K187" s="249"/>
      <c r="L187" s="249"/>
      <c r="M187" s="249"/>
      <c r="N187" s="249"/>
      <c r="O187" s="249"/>
      <c r="P187" s="249"/>
      <c r="Q187" s="249"/>
      <c r="R187" s="249"/>
      <c r="S187" s="249"/>
      <c r="T187" s="249"/>
      <c r="U187" s="249"/>
      <c r="V187" s="249"/>
      <c r="W187" s="249"/>
      <c r="X187" s="249"/>
      <c r="Y187" s="249"/>
      <c r="Z187" s="249"/>
    </row>
    <row r="188" ht="12.0" customHeight="1">
      <c r="A188" s="249"/>
      <c r="B188" s="249"/>
      <c r="C188" s="249"/>
      <c r="D188" s="249"/>
      <c r="E188" s="131"/>
      <c r="F188" s="249"/>
      <c r="G188" s="249"/>
      <c r="H188" s="249"/>
      <c r="I188" s="249"/>
      <c r="J188" s="249"/>
      <c r="K188" s="249"/>
      <c r="L188" s="249"/>
      <c r="M188" s="249"/>
      <c r="N188" s="249"/>
      <c r="O188" s="249"/>
      <c r="P188" s="249"/>
      <c r="Q188" s="249"/>
      <c r="R188" s="249"/>
      <c r="S188" s="249"/>
      <c r="T188" s="249"/>
      <c r="U188" s="249"/>
      <c r="V188" s="249"/>
      <c r="W188" s="249"/>
      <c r="X188" s="249"/>
      <c r="Y188" s="249"/>
      <c r="Z188" s="249"/>
    </row>
    <row r="189" ht="12.0" customHeight="1">
      <c r="A189" s="249"/>
      <c r="B189" s="249"/>
      <c r="C189" s="249"/>
      <c r="D189" s="249"/>
      <c r="E189" s="131"/>
      <c r="F189" s="249"/>
      <c r="G189" s="249"/>
      <c r="H189" s="249"/>
      <c r="I189" s="249"/>
      <c r="J189" s="249"/>
      <c r="K189" s="249"/>
      <c r="L189" s="249"/>
      <c r="M189" s="249"/>
      <c r="N189" s="249"/>
      <c r="O189" s="249"/>
      <c r="P189" s="249"/>
      <c r="Q189" s="249"/>
      <c r="R189" s="249"/>
      <c r="S189" s="249"/>
      <c r="T189" s="249"/>
      <c r="U189" s="249"/>
      <c r="V189" s="249"/>
      <c r="W189" s="249"/>
      <c r="X189" s="249"/>
      <c r="Y189" s="249"/>
      <c r="Z189" s="249"/>
    </row>
    <row r="190" ht="12.0" customHeight="1">
      <c r="A190" s="249"/>
      <c r="B190" s="249"/>
      <c r="C190" s="249"/>
      <c r="D190" s="249"/>
      <c r="E190" s="131"/>
      <c r="F190" s="249"/>
      <c r="G190" s="249"/>
      <c r="H190" s="249"/>
      <c r="I190" s="249"/>
      <c r="J190" s="249"/>
      <c r="K190" s="249"/>
      <c r="L190" s="249"/>
      <c r="M190" s="249"/>
      <c r="N190" s="249"/>
      <c r="O190" s="249"/>
      <c r="P190" s="249"/>
      <c r="Q190" s="249"/>
      <c r="R190" s="249"/>
      <c r="S190" s="249"/>
      <c r="T190" s="249"/>
      <c r="U190" s="249"/>
      <c r="V190" s="249"/>
      <c r="W190" s="249"/>
      <c r="X190" s="249"/>
      <c r="Y190" s="249"/>
      <c r="Z190" s="249"/>
    </row>
    <row r="191" ht="12.0" customHeight="1">
      <c r="A191" s="249"/>
      <c r="B191" s="249"/>
      <c r="C191" s="249"/>
      <c r="D191" s="249"/>
      <c r="E191" s="131"/>
      <c r="F191" s="249"/>
      <c r="G191" s="249"/>
      <c r="H191" s="249"/>
      <c r="I191" s="249"/>
      <c r="J191" s="249"/>
      <c r="K191" s="249"/>
      <c r="L191" s="249"/>
      <c r="M191" s="249"/>
      <c r="N191" s="249"/>
      <c r="O191" s="249"/>
      <c r="P191" s="249"/>
      <c r="Q191" s="249"/>
      <c r="R191" s="249"/>
      <c r="S191" s="249"/>
      <c r="T191" s="249"/>
      <c r="U191" s="249"/>
      <c r="V191" s="249"/>
      <c r="W191" s="249"/>
      <c r="X191" s="249"/>
      <c r="Y191" s="249"/>
      <c r="Z191" s="249"/>
    </row>
    <row r="192" ht="12.0" customHeight="1">
      <c r="A192" s="249"/>
      <c r="B192" s="249"/>
      <c r="C192" s="249"/>
      <c r="D192" s="249"/>
      <c r="E192" s="131"/>
      <c r="F192" s="249"/>
      <c r="G192" s="249"/>
      <c r="H192" s="249"/>
      <c r="I192" s="249"/>
      <c r="J192" s="249"/>
      <c r="K192" s="249"/>
      <c r="L192" s="249"/>
      <c r="M192" s="249"/>
      <c r="N192" s="249"/>
      <c r="O192" s="249"/>
      <c r="P192" s="249"/>
      <c r="Q192" s="249"/>
      <c r="R192" s="249"/>
      <c r="S192" s="249"/>
      <c r="T192" s="249"/>
      <c r="U192" s="249"/>
      <c r="V192" s="249"/>
      <c r="W192" s="249"/>
      <c r="X192" s="249"/>
      <c r="Y192" s="249"/>
      <c r="Z192" s="249"/>
    </row>
    <row r="193" ht="12.0" customHeight="1">
      <c r="A193" s="249"/>
      <c r="B193" s="249"/>
      <c r="C193" s="249"/>
      <c r="D193" s="249"/>
      <c r="E193" s="131"/>
      <c r="F193" s="249"/>
      <c r="G193" s="249"/>
      <c r="H193" s="249"/>
      <c r="I193" s="249"/>
      <c r="J193" s="249"/>
      <c r="K193" s="249"/>
      <c r="L193" s="249"/>
      <c r="M193" s="249"/>
      <c r="N193" s="249"/>
      <c r="O193" s="249"/>
      <c r="P193" s="249"/>
      <c r="Q193" s="249"/>
      <c r="R193" s="249"/>
      <c r="S193" s="249"/>
      <c r="T193" s="249"/>
      <c r="U193" s="249"/>
      <c r="V193" s="249"/>
      <c r="W193" s="249"/>
      <c r="X193" s="249"/>
      <c r="Y193" s="249"/>
      <c r="Z193" s="249"/>
    </row>
    <row r="194" ht="12.0" customHeight="1">
      <c r="A194" s="249"/>
      <c r="B194" s="249"/>
      <c r="C194" s="249"/>
      <c r="D194" s="249"/>
      <c r="E194" s="131"/>
      <c r="F194" s="249"/>
      <c r="G194" s="249"/>
      <c r="H194" s="249"/>
      <c r="I194" s="249"/>
      <c r="J194" s="249"/>
      <c r="K194" s="249"/>
      <c r="L194" s="249"/>
      <c r="M194" s="249"/>
      <c r="N194" s="249"/>
      <c r="O194" s="249"/>
      <c r="P194" s="249"/>
      <c r="Q194" s="249"/>
      <c r="R194" s="249"/>
      <c r="S194" s="249"/>
      <c r="T194" s="249"/>
      <c r="U194" s="249"/>
      <c r="V194" s="249"/>
      <c r="W194" s="249"/>
      <c r="X194" s="249"/>
      <c r="Y194" s="249"/>
      <c r="Z194" s="249"/>
    </row>
    <row r="195" ht="12.0" customHeight="1">
      <c r="A195" s="249"/>
      <c r="B195" s="249"/>
      <c r="C195" s="249"/>
      <c r="D195" s="249"/>
      <c r="E195" s="131"/>
      <c r="F195" s="249"/>
      <c r="G195" s="249"/>
      <c r="H195" s="249"/>
      <c r="I195" s="249"/>
      <c r="J195" s="249"/>
      <c r="K195" s="249"/>
      <c r="L195" s="249"/>
      <c r="M195" s="249"/>
      <c r="N195" s="249"/>
      <c r="O195" s="249"/>
      <c r="P195" s="249"/>
      <c r="Q195" s="249"/>
      <c r="R195" s="249"/>
      <c r="S195" s="249"/>
      <c r="T195" s="249"/>
      <c r="U195" s="249"/>
      <c r="V195" s="249"/>
      <c r="W195" s="249"/>
      <c r="X195" s="249"/>
      <c r="Y195" s="249"/>
      <c r="Z195" s="249"/>
    </row>
    <row r="196" ht="12.0" customHeight="1">
      <c r="A196" s="249"/>
      <c r="B196" s="249"/>
      <c r="C196" s="249"/>
      <c r="D196" s="249"/>
      <c r="E196" s="131"/>
      <c r="F196" s="249"/>
      <c r="G196" s="249"/>
      <c r="H196" s="249"/>
      <c r="I196" s="249"/>
      <c r="J196" s="249"/>
      <c r="K196" s="249"/>
      <c r="L196" s="249"/>
      <c r="M196" s="249"/>
      <c r="N196" s="249"/>
      <c r="O196" s="249"/>
      <c r="P196" s="249"/>
      <c r="Q196" s="249"/>
      <c r="R196" s="249"/>
      <c r="S196" s="249"/>
      <c r="T196" s="249"/>
      <c r="U196" s="249"/>
      <c r="V196" s="249"/>
      <c r="W196" s="249"/>
      <c r="X196" s="249"/>
      <c r="Y196" s="249"/>
      <c r="Z196" s="249"/>
    </row>
    <row r="197" ht="12.0" customHeight="1">
      <c r="A197" s="249"/>
      <c r="B197" s="249"/>
      <c r="C197" s="249"/>
      <c r="D197" s="249"/>
      <c r="E197" s="131"/>
      <c r="F197" s="249"/>
      <c r="G197" s="249"/>
      <c r="H197" s="249"/>
      <c r="I197" s="249"/>
      <c r="J197" s="249"/>
      <c r="K197" s="249"/>
      <c r="L197" s="249"/>
      <c r="M197" s="249"/>
      <c r="N197" s="249"/>
      <c r="O197" s="249"/>
      <c r="P197" s="249"/>
      <c r="Q197" s="249"/>
      <c r="R197" s="249"/>
      <c r="S197" s="249"/>
      <c r="T197" s="249"/>
      <c r="U197" s="249"/>
      <c r="V197" s="249"/>
      <c r="W197" s="249"/>
      <c r="X197" s="249"/>
      <c r="Y197" s="249"/>
      <c r="Z197" s="249"/>
    </row>
    <row r="198" ht="12.0" customHeight="1">
      <c r="A198" s="249"/>
      <c r="B198" s="249"/>
      <c r="C198" s="249"/>
      <c r="D198" s="249"/>
      <c r="E198" s="131"/>
      <c r="F198" s="249"/>
      <c r="G198" s="249"/>
      <c r="H198" s="249"/>
      <c r="I198" s="249"/>
      <c r="J198" s="249"/>
      <c r="K198" s="249"/>
      <c r="L198" s="249"/>
      <c r="M198" s="249"/>
      <c r="N198" s="249"/>
      <c r="O198" s="249"/>
      <c r="P198" s="249"/>
      <c r="Q198" s="249"/>
      <c r="R198" s="249"/>
      <c r="S198" s="249"/>
      <c r="T198" s="249"/>
      <c r="U198" s="249"/>
      <c r="V198" s="249"/>
      <c r="W198" s="249"/>
      <c r="X198" s="249"/>
      <c r="Y198" s="249"/>
      <c r="Z198" s="249"/>
    </row>
    <row r="199" ht="12.0" customHeight="1">
      <c r="A199" s="249"/>
      <c r="B199" s="249"/>
      <c r="C199" s="249"/>
      <c r="D199" s="249"/>
      <c r="E199" s="131"/>
      <c r="F199" s="249"/>
      <c r="G199" s="249"/>
      <c r="H199" s="249"/>
      <c r="I199" s="249"/>
      <c r="J199" s="249"/>
      <c r="K199" s="249"/>
      <c r="L199" s="249"/>
      <c r="M199" s="249"/>
      <c r="N199" s="249"/>
      <c r="O199" s="249"/>
      <c r="P199" s="249"/>
      <c r="Q199" s="249"/>
      <c r="R199" s="249"/>
      <c r="S199" s="249"/>
      <c r="T199" s="249"/>
      <c r="U199" s="249"/>
      <c r="V199" s="249"/>
      <c r="W199" s="249"/>
      <c r="X199" s="249"/>
      <c r="Y199" s="249"/>
      <c r="Z199" s="249"/>
    </row>
    <row r="200" ht="12.0" customHeight="1">
      <c r="A200" s="249"/>
      <c r="B200" s="249"/>
      <c r="C200" s="249"/>
      <c r="D200" s="249"/>
      <c r="E200" s="131"/>
      <c r="F200" s="249"/>
      <c r="G200" s="249"/>
      <c r="H200" s="249"/>
      <c r="I200" s="249"/>
      <c r="J200" s="249"/>
      <c r="K200" s="249"/>
      <c r="L200" s="249"/>
      <c r="M200" s="249"/>
      <c r="N200" s="249"/>
      <c r="O200" s="249"/>
      <c r="P200" s="249"/>
      <c r="Q200" s="249"/>
      <c r="R200" s="249"/>
      <c r="S200" s="249"/>
      <c r="T200" s="249"/>
      <c r="U200" s="249"/>
      <c r="V200" s="249"/>
      <c r="W200" s="249"/>
      <c r="X200" s="249"/>
      <c r="Y200" s="249"/>
      <c r="Z200" s="249"/>
    </row>
    <row r="201" ht="12.0" customHeight="1">
      <c r="A201" s="249"/>
      <c r="B201" s="249"/>
      <c r="C201" s="249"/>
      <c r="D201" s="249"/>
      <c r="E201" s="131"/>
      <c r="F201" s="249"/>
      <c r="G201" s="249"/>
      <c r="H201" s="249"/>
      <c r="I201" s="249"/>
      <c r="J201" s="249"/>
      <c r="K201" s="249"/>
      <c r="L201" s="249"/>
      <c r="M201" s="249"/>
      <c r="N201" s="249"/>
      <c r="O201" s="249"/>
      <c r="P201" s="249"/>
      <c r="Q201" s="249"/>
      <c r="R201" s="249"/>
      <c r="S201" s="249"/>
      <c r="T201" s="249"/>
      <c r="U201" s="249"/>
      <c r="V201" s="249"/>
      <c r="W201" s="249"/>
      <c r="X201" s="249"/>
      <c r="Y201" s="249"/>
      <c r="Z201" s="249"/>
    </row>
    <row r="202" ht="12.0" customHeight="1">
      <c r="A202" s="249"/>
      <c r="B202" s="249"/>
      <c r="C202" s="249"/>
      <c r="D202" s="249"/>
      <c r="E202" s="131"/>
      <c r="F202" s="249"/>
      <c r="G202" s="249"/>
      <c r="H202" s="249"/>
      <c r="I202" s="249"/>
      <c r="J202" s="249"/>
      <c r="K202" s="249"/>
      <c r="L202" s="249"/>
      <c r="M202" s="249"/>
      <c r="N202" s="249"/>
      <c r="O202" s="249"/>
      <c r="P202" s="249"/>
      <c r="Q202" s="249"/>
      <c r="R202" s="249"/>
      <c r="S202" s="249"/>
      <c r="T202" s="249"/>
      <c r="U202" s="249"/>
      <c r="V202" s="249"/>
      <c r="W202" s="249"/>
      <c r="X202" s="249"/>
      <c r="Y202" s="249"/>
      <c r="Z202" s="249"/>
    </row>
    <row r="203" ht="12.0" customHeight="1">
      <c r="A203" s="249"/>
      <c r="B203" s="249"/>
      <c r="C203" s="249"/>
      <c r="D203" s="249"/>
      <c r="E203" s="131"/>
      <c r="F203" s="249"/>
      <c r="G203" s="249"/>
      <c r="H203" s="249"/>
      <c r="I203" s="249"/>
      <c r="J203" s="249"/>
      <c r="K203" s="249"/>
      <c r="L203" s="249"/>
      <c r="M203" s="249"/>
      <c r="N203" s="249"/>
      <c r="O203" s="249"/>
      <c r="P203" s="249"/>
      <c r="Q203" s="249"/>
      <c r="R203" s="249"/>
      <c r="S203" s="249"/>
      <c r="T203" s="249"/>
      <c r="U203" s="249"/>
      <c r="V203" s="249"/>
      <c r="W203" s="249"/>
      <c r="X203" s="249"/>
      <c r="Y203" s="249"/>
      <c r="Z203" s="249"/>
    </row>
    <row r="204" ht="12.0" customHeight="1">
      <c r="A204" s="249"/>
      <c r="B204" s="249"/>
      <c r="C204" s="249"/>
      <c r="D204" s="249"/>
      <c r="E204" s="131"/>
      <c r="F204" s="249"/>
      <c r="G204" s="249"/>
      <c r="H204" s="249"/>
      <c r="I204" s="249"/>
      <c r="J204" s="249"/>
      <c r="K204" s="249"/>
      <c r="L204" s="249"/>
      <c r="M204" s="249"/>
      <c r="N204" s="249"/>
      <c r="O204" s="249"/>
      <c r="P204" s="249"/>
      <c r="Q204" s="249"/>
      <c r="R204" s="249"/>
      <c r="S204" s="249"/>
      <c r="T204" s="249"/>
      <c r="U204" s="249"/>
      <c r="V204" s="249"/>
      <c r="W204" s="249"/>
      <c r="X204" s="249"/>
      <c r="Y204" s="249"/>
      <c r="Z204" s="249"/>
    </row>
    <row r="205" ht="12.0" customHeight="1">
      <c r="A205" s="249"/>
      <c r="B205" s="249"/>
      <c r="C205" s="249"/>
      <c r="D205" s="249"/>
      <c r="E205" s="131"/>
      <c r="F205" s="249"/>
      <c r="G205" s="249"/>
      <c r="H205" s="249"/>
      <c r="I205" s="249"/>
      <c r="J205" s="249"/>
      <c r="K205" s="249"/>
      <c r="L205" s="249"/>
      <c r="M205" s="249"/>
      <c r="N205" s="249"/>
      <c r="O205" s="249"/>
      <c r="P205" s="249"/>
      <c r="Q205" s="249"/>
      <c r="R205" s="249"/>
      <c r="S205" s="249"/>
      <c r="T205" s="249"/>
      <c r="U205" s="249"/>
      <c r="V205" s="249"/>
      <c r="W205" s="249"/>
      <c r="X205" s="249"/>
      <c r="Y205" s="249"/>
      <c r="Z205" s="249"/>
    </row>
    <row r="206" ht="12.0" customHeight="1">
      <c r="A206" s="249"/>
      <c r="B206" s="249"/>
      <c r="C206" s="249"/>
      <c r="D206" s="249"/>
      <c r="E206" s="131"/>
      <c r="F206" s="249"/>
      <c r="G206" s="249"/>
      <c r="H206" s="249"/>
      <c r="I206" s="249"/>
      <c r="J206" s="249"/>
      <c r="K206" s="249"/>
      <c r="L206" s="249"/>
      <c r="M206" s="249"/>
      <c r="N206" s="249"/>
      <c r="O206" s="249"/>
      <c r="P206" s="249"/>
      <c r="Q206" s="249"/>
      <c r="R206" s="249"/>
      <c r="S206" s="249"/>
      <c r="T206" s="249"/>
      <c r="U206" s="249"/>
      <c r="V206" s="249"/>
      <c r="W206" s="249"/>
      <c r="X206" s="249"/>
      <c r="Y206" s="249"/>
      <c r="Z206" s="249"/>
    </row>
    <row r="207" ht="12.0" customHeight="1">
      <c r="A207" s="249"/>
      <c r="B207" s="249"/>
      <c r="C207" s="249"/>
      <c r="D207" s="249"/>
      <c r="E207" s="131"/>
      <c r="F207" s="249"/>
      <c r="G207" s="249"/>
      <c r="H207" s="249"/>
      <c r="I207" s="249"/>
      <c r="J207" s="249"/>
      <c r="K207" s="249"/>
      <c r="L207" s="249"/>
      <c r="M207" s="249"/>
      <c r="N207" s="249"/>
      <c r="O207" s="249"/>
      <c r="P207" s="249"/>
      <c r="Q207" s="249"/>
      <c r="R207" s="249"/>
      <c r="S207" s="249"/>
      <c r="T207" s="249"/>
      <c r="U207" s="249"/>
      <c r="V207" s="249"/>
      <c r="W207" s="249"/>
      <c r="X207" s="249"/>
      <c r="Y207" s="249"/>
      <c r="Z207" s="249"/>
    </row>
    <row r="208" ht="12.0" customHeight="1">
      <c r="A208" s="249"/>
      <c r="B208" s="249"/>
      <c r="C208" s="249"/>
      <c r="D208" s="249"/>
      <c r="E208" s="131"/>
      <c r="F208" s="249"/>
      <c r="G208" s="249"/>
      <c r="H208" s="249"/>
      <c r="I208" s="249"/>
      <c r="J208" s="249"/>
      <c r="K208" s="249"/>
      <c r="L208" s="249"/>
      <c r="M208" s="249"/>
      <c r="N208" s="249"/>
      <c r="O208" s="249"/>
      <c r="P208" s="249"/>
      <c r="Q208" s="249"/>
      <c r="R208" s="249"/>
      <c r="S208" s="249"/>
      <c r="T208" s="249"/>
      <c r="U208" s="249"/>
      <c r="V208" s="249"/>
      <c r="W208" s="249"/>
      <c r="X208" s="249"/>
      <c r="Y208" s="249"/>
      <c r="Z208" s="249"/>
    </row>
    <row r="209" ht="12.0" customHeight="1">
      <c r="A209" s="249"/>
      <c r="B209" s="249"/>
      <c r="C209" s="249"/>
      <c r="D209" s="249"/>
      <c r="E209" s="131"/>
      <c r="F209" s="249"/>
      <c r="G209" s="249"/>
      <c r="H209" s="249"/>
      <c r="I209" s="249"/>
      <c r="J209" s="249"/>
      <c r="K209" s="249"/>
      <c r="L209" s="249"/>
      <c r="M209" s="249"/>
      <c r="N209" s="249"/>
      <c r="O209" s="249"/>
      <c r="P209" s="249"/>
      <c r="Q209" s="249"/>
      <c r="R209" s="249"/>
      <c r="S209" s="249"/>
      <c r="T209" s="249"/>
      <c r="U209" s="249"/>
      <c r="V209" s="249"/>
      <c r="W209" s="249"/>
      <c r="X209" s="249"/>
      <c r="Y209" s="249"/>
      <c r="Z209" s="249"/>
    </row>
    <row r="210" ht="12.0" customHeight="1">
      <c r="A210" s="249"/>
      <c r="B210" s="249"/>
      <c r="C210" s="249"/>
      <c r="D210" s="249"/>
      <c r="E210" s="131"/>
      <c r="F210" s="249"/>
      <c r="G210" s="249"/>
      <c r="H210" s="249"/>
      <c r="I210" s="249"/>
      <c r="J210" s="249"/>
      <c r="K210" s="249"/>
      <c r="L210" s="249"/>
      <c r="M210" s="249"/>
      <c r="N210" s="249"/>
      <c r="O210" s="249"/>
      <c r="P210" s="249"/>
      <c r="Q210" s="249"/>
      <c r="R210" s="249"/>
      <c r="S210" s="249"/>
      <c r="T210" s="249"/>
      <c r="U210" s="249"/>
      <c r="V210" s="249"/>
      <c r="W210" s="249"/>
      <c r="X210" s="249"/>
      <c r="Y210" s="249"/>
      <c r="Z210" s="249"/>
    </row>
    <row r="211" ht="12.0" customHeight="1">
      <c r="A211" s="249"/>
      <c r="B211" s="249"/>
      <c r="C211" s="249"/>
      <c r="D211" s="249"/>
      <c r="E211" s="131"/>
      <c r="F211" s="249"/>
      <c r="G211" s="249"/>
      <c r="H211" s="249"/>
      <c r="I211" s="249"/>
      <c r="J211" s="249"/>
      <c r="K211" s="249"/>
      <c r="L211" s="249"/>
      <c r="M211" s="249"/>
      <c r="N211" s="249"/>
      <c r="O211" s="249"/>
      <c r="P211" s="249"/>
      <c r="Q211" s="249"/>
      <c r="R211" s="249"/>
      <c r="S211" s="249"/>
      <c r="T211" s="249"/>
      <c r="U211" s="249"/>
      <c r="V211" s="249"/>
      <c r="W211" s="249"/>
      <c r="X211" s="249"/>
      <c r="Y211" s="249"/>
      <c r="Z211" s="249"/>
    </row>
    <row r="212" ht="12.0" customHeight="1">
      <c r="A212" s="249"/>
      <c r="B212" s="249"/>
      <c r="C212" s="249"/>
      <c r="D212" s="249"/>
      <c r="E212" s="131"/>
      <c r="F212" s="249"/>
      <c r="G212" s="249"/>
      <c r="H212" s="249"/>
      <c r="I212" s="249"/>
      <c r="J212" s="249"/>
      <c r="K212" s="249"/>
      <c r="L212" s="249"/>
      <c r="M212" s="249"/>
      <c r="N212" s="249"/>
      <c r="O212" s="249"/>
      <c r="P212" s="249"/>
      <c r="Q212" s="249"/>
      <c r="R212" s="249"/>
      <c r="S212" s="249"/>
      <c r="T212" s="249"/>
      <c r="U212" s="249"/>
      <c r="V212" s="249"/>
      <c r="W212" s="249"/>
      <c r="X212" s="249"/>
      <c r="Y212" s="249"/>
      <c r="Z212" s="249"/>
    </row>
    <row r="213" ht="12.0" customHeight="1">
      <c r="A213" s="249"/>
      <c r="B213" s="249"/>
      <c r="C213" s="249"/>
      <c r="D213" s="249"/>
      <c r="E213" s="131"/>
      <c r="F213" s="249"/>
      <c r="G213" s="249"/>
      <c r="H213" s="249"/>
      <c r="I213" s="249"/>
      <c r="J213" s="249"/>
      <c r="K213" s="249"/>
      <c r="L213" s="249"/>
      <c r="M213" s="249"/>
      <c r="N213" s="249"/>
      <c r="O213" s="249"/>
      <c r="P213" s="249"/>
      <c r="Q213" s="249"/>
      <c r="R213" s="249"/>
      <c r="S213" s="249"/>
      <c r="T213" s="249"/>
      <c r="U213" s="249"/>
      <c r="V213" s="249"/>
      <c r="W213" s="249"/>
      <c r="X213" s="249"/>
      <c r="Y213" s="249"/>
      <c r="Z213" s="249"/>
    </row>
    <row r="214" ht="12.0" customHeight="1">
      <c r="A214" s="249"/>
      <c r="B214" s="249"/>
      <c r="C214" s="249"/>
      <c r="D214" s="249"/>
      <c r="E214" s="131"/>
      <c r="F214" s="249"/>
      <c r="G214" s="249"/>
      <c r="H214" s="249"/>
      <c r="I214" s="249"/>
      <c r="J214" s="249"/>
      <c r="K214" s="249"/>
      <c r="L214" s="249"/>
      <c r="M214" s="249"/>
      <c r="N214" s="249"/>
      <c r="O214" s="249"/>
      <c r="P214" s="249"/>
      <c r="Q214" s="249"/>
      <c r="R214" s="249"/>
      <c r="S214" s="249"/>
      <c r="T214" s="249"/>
      <c r="U214" s="249"/>
      <c r="V214" s="249"/>
      <c r="W214" s="249"/>
      <c r="X214" s="249"/>
      <c r="Y214" s="249"/>
      <c r="Z214" s="249"/>
    </row>
    <row r="215" ht="12.0" customHeight="1">
      <c r="A215" s="249"/>
      <c r="B215" s="249"/>
      <c r="C215" s="249"/>
      <c r="D215" s="249"/>
      <c r="E215" s="131"/>
      <c r="F215" s="249"/>
      <c r="G215" s="249"/>
      <c r="H215" s="249"/>
      <c r="I215" s="249"/>
      <c r="J215" s="249"/>
      <c r="K215" s="249"/>
      <c r="L215" s="249"/>
      <c r="M215" s="249"/>
      <c r="N215" s="249"/>
      <c r="O215" s="249"/>
      <c r="P215" s="249"/>
      <c r="Q215" s="249"/>
      <c r="R215" s="249"/>
      <c r="S215" s="249"/>
      <c r="T215" s="249"/>
      <c r="U215" s="249"/>
      <c r="V215" s="249"/>
      <c r="W215" s="249"/>
      <c r="X215" s="249"/>
      <c r="Y215" s="249"/>
      <c r="Z215" s="249"/>
    </row>
    <row r="216" ht="12.0" customHeight="1">
      <c r="A216" s="249"/>
      <c r="B216" s="249"/>
      <c r="C216" s="249"/>
      <c r="D216" s="249"/>
      <c r="E216" s="131"/>
      <c r="F216" s="249"/>
      <c r="G216" s="249"/>
      <c r="H216" s="249"/>
      <c r="I216" s="249"/>
      <c r="J216" s="249"/>
      <c r="K216" s="249"/>
      <c r="L216" s="249"/>
      <c r="M216" s="249"/>
      <c r="N216" s="249"/>
      <c r="O216" s="249"/>
      <c r="P216" s="249"/>
      <c r="Q216" s="249"/>
      <c r="R216" s="249"/>
      <c r="S216" s="249"/>
      <c r="T216" s="249"/>
      <c r="U216" s="249"/>
      <c r="V216" s="249"/>
      <c r="W216" s="249"/>
      <c r="X216" s="249"/>
      <c r="Y216" s="249"/>
      <c r="Z216" s="249"/>
    </row>
    <row r="217" ht="12.0" customHeight="1">
      <c r="A217" s="249"/>
      <c r="B217" s="249"/>
      <c r="C217" s="249"/>
      <c r="D217" s="249"/>
      <c r="E217" s="131"/>
      <c r="F217" s="249"/>
      <c r="G217" s="249"/>
      <c r="H217" s="249"/>
      <c r="I217" s="249"/>
      <c r="J217" s="249"/>
      <c r="K217" s="249"/>
      <c r="L217" s="249"/>
      <c r="M217" s="249"/>
      <c r="N217" s="249"/>
      <c r="O217" s="249"/>
      <c r="P217" s="249"/>
      <c r="Q217" s="249"/>
      <c r="R217" s="249"/>
      <c r="S217" s="249"/>
      <c r="T217" s="249"/>
      <c r="U217" s="249"/>
      <c r="V217" s="249"/>
      <c r="W217" s="249"/>
      <c r="X217" s="249"/>
      <c r="Y217" s="249"/>
      <c r="Z217" s="249"/>
    </row>
    <row r="218" ht="12.0" customHeight="1">
      <c r="A218" s="249"/>
      <c r="B218" s="249"/>
      <c r="C218" s="249"/>
      <c r="D218" s="249"/>
      <c r="E218" s="131"/>
      <c r="F218" s="249"/>
      <c r="G218" s="249"/>
      <c r="H218" s="249"/>
      <c r="I218" s="249"/>
      <c r="J218" s="249"/>
      <c r="K218" s="249"/>
      <c r="L218" s="249"/>
      <c r="M218" s="249"/>
      <c r="N218" s="249"/>
      <c r="O218" s="249"/>
      <c r="P218" s="249"/>
      <c r="Q218" s="249"/>
      <c r="R218" s="249"/>
      <c r="S218" s="249"/>
      <c r="T218" s="249"/>
      <c r="U218" s="249"/>
      <c r="V218" s="249"/>
      <c r="W218" s="249"/>
      <c r="X218" s="249"/>
      <c r="Y218" s="249"/>
      <c r="Z218" s="249"/>
    </row>
    <row r="219" ht="12.0" customHeight="1">
      <c r="A219" s="249"/>
      <c r="B219" s="249"/>
      <c r="C219" s="249"/>
      <c r="D219" s="249"/>
      <c r="E219" s="131"/>
      <c r="F219" s="249"/>
      <c r="G219" s="249"/>
      <c r="H219" s="249"/>
      <c r="I219" s="249"/>
      <c r="J219" s="249"/>
      <c r="K219" s="249"/>
      <c r="L219" s="249"/>
      <c r="M219" s="249"/>
      <c r="N219" s="249"/>
      <c r="O219" s="249"/>
      <c r="P219" s="249"/>
      <c r="Q219" s="249"/>
      <c r="R219" s="249"/>
      <c r="S219" s="249"/>
      <c r="T219" s="249"/>
      <c r="U219" s="249"/>
      <c r="V219" s="249"/>
      <c r="W219" s="249"/>
      <c r="X219" s="249"/>
      <c r="Y219" s="249"/>
      <c r="Z219" s="249"/>
    </row>
    <row r="220" ht="12.0" customHeight="1">
      <c r="A220" s="249"/>
      <c r="B220" s="249"/>
      <c r="C220" s="249"/>
      <c r="D220" s="249"/>
      <c r="E220" s="131"/>
      <c r="F220" s="249"/>
      <c r="G220" s="249"/>
      <c r="H220" s="249"/>
      <c r="I220" s="249"/>
      <c r="J220" s="249"/>
      <c r="K220" s="249"/>
      <c r="L220" s="249"/>
      <c r="M220" s="249"/>
      <c r="N220" s="249"/>
      <c r="O220" s="249"/>
      <c r="P220" s="249"/>
      <c r="Q220" s="249"/>
      <c r="R220" s="249"/>
      <c r="S220" s="249"/>
      <c r="T220" s="249"/>
      <c r="U220" s="249"/>
      <c r="V220" s="249"/>
      <c r="W220" s="249"/>
      <c r="X220" s="249"/>
      <c r="Y220" s="249"/>
      <c r="Z220" s="249"/>
    </row>
    <row r="221" ht="12.0" customHeight="1">
      <c r="A221" s="249"/>
      <c r="B221" s="249"/>
      <c r="C221" s="249"/>
      <c r="D221" s="249"/>
      <c r="E221" s="131"/>
      <c r="F221" s="249"/>
      <c r="G221" s="249"/>
      <c r="H221" s="249"/>
      <c r="I221" s="249"/>
      <c r="J221" s="249"/>
      <c r="K221" s="249"/>
      <c r="L221" s="249"/>
      <c r="M221" s="249"/>
      <c r="N221" s="249"/>
      <c r="O221" s="249"/>
      <c r="P221" s="249"/>
      <c r="Q221" s="249"/>
      <c r="R221" s="249"/>
      <c r="S221" s="249"/>
      <c r="T221" s="249"/>
      <c r="U221" s="249"/>
      <c r="V221" s="249"/>
      <c r="W221" s="249"/>
      <c r="X221" s="249"/>
      <c r="Y221" s="249"/>
      <c r="Z221" s="249"/>
    </row>
    <row r="222" ht="12.0" customHeight="1">
      <c r="A222" s="249"/>
      <c r="B222" s="249"/>
      <c r="C222" s="249"/>
      <c r="D222" s="249"/>
      <c r="E222" s="131"/>
      <c r="F222" s="249"/>
      <c r="G222" s="249"/>
      <c r="H222" s="249"/>
      <c r="I222" s="249"/>
      <c r="J222" s="249"/>
      <c r="K222" s="249"/>
      <c r="L222" s="249"/>
      <c r="M222" s="249"/>
      <c r="N222" s="249"/>
      <c r="O222" s="249"/>
      <c r="P222" s="249"/>
      <c r="Q222" s="249"/>
      <c r="R222" s="249"/>
      <c r="S222" s="249"/>
      <c r="T222" s="249"/>
      <c r="U222" s="249"/>
      <c r="V222" s="249"/>
      <c r="W222" s="249"/>
      <c r="X222" s="249"/>
      <c r="Y222" s="249"/>
      <c r="Z222" s="249"/>
    </row>
    <row r="223" ht="12.0" customHeight="1">
      <c r="A223" s="249"/>
      <c r="B223" s="249"/>
      <c r="C223" s="249"/>
      <c r="D223" s="249"/>
      <c r="E223" s="131"/>
      <c r="F223" s="249"/>
      <c r="G223" s="249"/>
      <c r="H223" s="249"/>
      <c r="I223" s="249"/>
      <c r="J223" s="249"/>
      <c r="K223" s="249"/>
      <c r="L223" s="249"/>
      <c r="M223" s="249"/>
      <c r="N223" s="249"/>
      <c r="O223" s="249"/>
      <c r="P223" s="249"/>
      <c r="Q223" s="249"/>
      <c r="R223" s="249"/>
      <c r="S223" s="249"/>
      <c r="T223" s="249"/>
      <c r="U223" s="249"/>
      <c r="V223" s="249"/>
      <c r="W223" s="249"/>
      <c r="X223" s="249"/>
      <c r="Y223" s="249"/>
      <c r="Z223" s="249"/>
    </row>
    <row r="224" ht="12.0" customHeight="1">
      <c r="A224" s="249"/>
      <c r="B224" s="249"/>
      <c r="C224" s="249"/>
      <c r="D224" s="249"/>
      <c r="E224" s="131"/>
      <c r="F224" s="249"/>
      <c r="G224" s="249"/>
      <c r="H224" s="249"/>
      <c r="I224" s="249"/>
      <c r="J224" s="249"/>
      <c r="K224" s="249"/>
      <c r="L224" s="249"/>
      <c r="M224" s="249"/>
      <c r="N224" s="249"/>
      <c r="O224" s="249"/>
      <c r="P224" s="249"/>
      <c r="Q224" s="249"/>
      <c r="R224" s="249"/>
      <c r="S224" s="249"/>
      <c r="T224" s="249"/>
      <c r="U224" s="249"/>
      <c r="V224" s="249"/>
      <c r="W224" s="249"/>
      <c r="X224" s="249"/>
      <c r="Y224" s="249"/>
      <c r="Z224" s="249"/>
    </row>
    <row r="225" ht="12.0" customHeight="1">
      <c r="A225" s="249"/>
      <c r="B225" s="249"/>
      <c r="C225" s="249"/>
      <c r="D225" s="249"/>
      <c r="E225" s="131"/>
      <c r="F225" s="249"/>
      <c r="G225" s="249"/>
      <c r="H225" s="249"/>
      <c r="I225" s="249"/>
      <c r="J225" s="249"/>
      <c r="K225" s="249"/>
      <c r="L225" s="249"/>
      <c r="M225" s="249"/>
      <c r="N225" s="249"/>
      <c r="O225" s="249"/>
      <c r="P225" s="249"/>
      <c r="Q225" s="249"/>
      <c r="R225" s="249"/>
      <c r="S225" s="249"/>
      <c r="T225" s="249"/>
      <c r="U225" s="249"/>
      <c r="V225" s="249"/>
      <c r="W225" s="249"/>
      <c r="X225" s="249"/>
      <c r="Y225" s="249"/>
      <c r="Z225" s="249"/>
    </row>
    <row r="226" ht="12.0" customHeight="1">
      <c r="A226" s="249"/>
      <c r="B226" s="249"/>
      <c r="C226" s="249"/>
      <c r="D226" s="249"/>
      <c r="E226" s="131"/>
      <c r="F226" s="249"/>
      <c r="G226" s="249"/>
      <c r="H226" s="249"/>
      <c r="I226" s="249"/>
      <c r="J226" s="249"/>
      <c r="K226" s="249"/>
      <c r="L226" s="249"/>
      <c r="M226" s="249"/>
      <c r="N226" s="249"/>
      <c r="O226" s="249"/>
      <c r="P226" s="249"/>
      <c r="Q226" s="249"/>
      <c r="R226" s="249"/>
      <c r="S226" s="249"/>
      <c r="T226" s="249"/>
      <c r="U226" s="249"/>
      <c r="V226" s="249"/>
      <c r="W226" s="249"/>
      <c r="X226" s="249"/>
      <c r="Y226" s="249"/>
      <c r="Z226" s="249"/>
    </row>
    <row r="227" ht="12.0" customHeight="1">
      <c r="A227" s="249"/>
      <c r="B227" s="249"/>
      <c r="C227" s="249"/>
      <c r="D227" s="249"/>
      <c r="E227" s="131"/>
      <c r="F227" s="249"/>
      <c r="G227" s="249"/>
      <c r="H227" s="249"/>
      <c r="I227" s="249"/>
      <c r="J227" s="249"/>
      <c r="K227" s="249"/>
      <c r="L227" s="249"/>
      <c r="M227" s="249"/>
      <c r="N227" s="249"/>
      <c r="O227" s="249"/>
      <c r="P227" s="249"/>
      <c r="Q227" s="249"/>
      <c r="R227" s="249"/>
      <c r="S227" s="249"/>
      <c r="T227" s="249"/>
      <c r="U227" s="249"/>
      <c r="V227" s="249"/>
      <c r="W227" s="249"/>
      <c r="X227" s="249"/>
      <c r="Y227" s="249"/>
      <c r="Z227" s="249"/>
    </row>
    <row r="228" ht="12.0" customHeight="1">
      <c r="A228" s="249"/>
      <c r="B228" s="249"/>
      <c r="C228" s="249"/>
      <c r="D228" s="249"/>
      <c r="E228" s="131"/>
      <c r="F228" s="249"/>
      <c r="G228" s="249"/>
      <c r="H228" s="249"/>
      <c r="I228" s="249"/>
      <c r="J228" s="249"/>
      <c r="K228" s="249"/>
      <c r="L228" s="249"/>
      <c r="M228" s="249"/>
      <c r="N228" s="249"/>
      <c r="O228" s="249"/>
      <c r="P228" s="249"/>
      <c r="Q228" s="249"/>
      <c r="R228" s="249"/>
      <c r="S228" s="249"/>
      <c r="T228" s="249"/>
      <c r="U228" s="249"/>
      <c r="V228" s="249"/>
      <c r="W228" s="249"/>
      <c r="X228" s="249"/>
      <c r="Y228" s="249"/>
      <c r="Z228" s="249"/>
    </row>
    <row r="229" ht="12.0" customHeight="1">
      <c r="A229" s="249"/>
      <c r="B229" s="249"/>
      <c r="C229" s="249"/>
      <c r="D229" s="249"/>
      <c r="E229" s="131"/>
      <c r="F229" s="249"/>
      <c r="G229" s="249"/>
      <c r="H229" s="249"/>
      <c r="I229" s="249"/>
      <c r="J229" s="249"/>
      <c r="K229" s="249"/>
      <c r="L229" s="249"/>
      <c r="M229" s="249"/>
      <c r="N229" s="249"/>
      <c r="O229" s="249"/>
      <c r="P229" s="249"/>
      <c r="Q229" s="249"/>
      <c r="R229" s="249"/>
      <c r="S229" s="249"/>
      <c r="T229" s="249"/>
      <c r="U229" s="249"/>
      <c r="V229" s="249"/>
      <c r="W229" s="249"/>
      <c r="X229" s="249"/>
      <c r="Y229" s="249"/>
      <c r="Z229" s="249"/>
    </row>
    <row r="230" ht="12.0" customHeight="1">
      <c r="A230" s="249"/>
      <c r="B230" s="249"/>
      <c r="C230" s="249"/>
      <c r="D230" s="249"/>
      <c r="E230" s="131"/>
      <c r="F230" s="249"/>
      <c r="G230" s="249"/>
      <c r="H230" s="249"/>
      <c r="I230" s="249"/>
      <c r="J230" s="249"/>
      <c r="K230" s="249"/>
      <c r="L230" s="249"/>
      <c r="M230" s="249"/>
      <c r="N230" s="249"/>
      <c r="O230" s="249"/>
      <c r="P230" s="249"/>
      <c r="Q230" s="249"/>
      <c r="R230" s="249"/>
      <c r="S230" s="249"/>
      <c r="T230" s="249"/>
      <c r="U230" s="249"/>
      <c r="V230" s="249"/>
      <c r="W230" s="249"/>
      <c r="X230" s="249"/>
      <c r="Y230" s="249"/>
      <c r="Z230" s="249"/>
    </row>
    <row r="231" ht="12.0" customHeight="1">
      <c r="A231" s="249"/>
      <c r="B231" s="249"/>
      <c r="C231" s="249"/>
      <c r="D231" s="249"/>
      <c r="E231" s="131"/>
      <c r="F231" s="249"/>
      <c r="G231" s="249"/>
      <c r="H231" s="249"/>
      <c r="I231" s="249"/>
      <c r="J231" s="249"/>
      <c r="K231" s="249"/>
      <c r="L231" s="249"/>
      <c r="M231" s="249"/>
      <c r="N231" s="249"/>
      <c r="O231" s="249"/>
      <c r="P231" s="249"/>
      <c r="Q231" s="249"/>
      <c r="R231" s="249"/>
      <c r="S231" s="249"/>
      <c r="T231" s="249"/>
      <c r="U231" s="249"/>
      <c r="V231" s="249"/>
      <c r="W231" s="249"/>
      <c r="X231" s="249"/>
      <c r="Y231" s="249"/>
      <c r="Z231" s="249"/>
    </row>
    <row r="232" ht="12.0" customHeight="1">
      <c r="A232" s="249"/>
      <c r="B232" s="249"/>
      <c r="C232" s="249"/>
      <c r="D232" s="249"/>
      <c r="E232" s="131"/>
      <c r="F232" s="249"/>
      <c r="G232" s="249"/>
      <c r="H232" s="249"/>
      <c r="I232" s="249"/>
      <c r="J232" s="249"/>
      <c r="K232" s="249"/>
      <c r="L232" s="249"/>
      <c r="M232" s="249"/>
      <c r="N232" s="249"/>
      <c r="O232" s="249"/>
      <c r="P232" s="249"/>
      <c r="Q232" s="249"/>
      <c r="R232" s="249"/>
      <c r="S232" s="249"/>
      <c r="T232" s="249"/>
      <c r="U232" s="249"/>
      <c r="V232" s="249"/>
      <c r="W232" s="249"/>
      <c r="X232" s="249"/>
      <c r="Y232" s="249"/>
      <c r="Z232" s="249"/>
    </row>
    <row r="233" ht="12.0" customHeight="1">
      <c r="A233" s="249"/>
      <c r="B233" s="249"/>
      <c r="C233" s="249"/>
      <c r="D233" s="249"/>
      <c r="E233" s="131"/>
      <c r="F233" s="249"/>
      <c r="G233" s="249"/>
      <c r="H233" s="249"/>
      <c r="I233" s="249"/>
      <c r="J233" s="249"/>
      <c r="K233" s="249"/>
      <c r="L233" s="249"/>
      <c r="M233" s="249"/>
      <c r="N233" s="249"/>
      <c r="O233" s="249"/>
      <c r="P233" s="249"/>
      <c r="Q233" s="249"/>
      <c r="R233" s="249"/>
      <c r="S233" s="249"/>
      <c r="T233" s="249"/>
      <c r="U233" s="249"/>
      <c r="V233" s="249"/>
      <c r="W233" s="249"/>
      <c r="X233" s="249"/>
      <c r="Y233" s="249"/>
      <c r="Z233" s="249"/>
    </row>
    <row r="234" ht="12.0" customHeight="1">
      <c r="A234" s="249"/>
      <c r="B234" s="249"/>
      <c r="C234" s="249"/>
      <c r="D234" s="249"/>
      <c r="E234" s="131"/>
      <c r="F234" s="249"/>
      <c r="G234" s="249"/>
      <c r="H234" s="249"/>
      <c r="I234" s="249"/>
      <c r="J234" s="249"/>
      <c r="K234" s="249"/>
      <c r="L234" s="249"/>
      <c r="M234" s="249"/>
      <c r="N234" s="249"/>
      <c r="O234" s="249"/>
      <c r="P234" s="249"/>
      <c r="Q234" s="249"/>
      <c r="R234" s="249"/>
      <c r="S234" s="249"/>
      <c r="T234" s="249"/>
      <c r="U234" s="249"/>
      <c r="V234" s="249"/>
      <c r="W234" s="249"/>
      <c r="X234" s="249"/>
      <c r="Y234" s="249"/>
      <c r="Z234" s="249"/>
    </row>
    <row r="235" ht="12.0" customHeight="1">
      <c r="A235" s="249"/>
      <c r="B235" s="249"/>
      <c r="C235" s="249"/>
      <c r="D235" s="249"/>
      <c r="E235" s="131"/>
      <c r="F235" s="249"/>
      <c r="G235" s="249"/>
      <c r="H235" s="249"/>
      <c r="I235" s="249"/>
      <c r="J235" s="249"/>
      <c r="K235" s="249"/>
      <c r="L235" s="249"/>
      <c r="M235" s="249"/>
      <c r="N235" s="249"/>
      <c r="O235" s="249"/>
      <c r="P235" s="249"/>
      <c r="Q235" s="249"/>
      <c r="R235" s="249"/>
      <c r="S235" s="249"/>
      <c r="T235" s="249"/>
      <c r="U235" s="249"/>
      <c r="V235" s="249"/>
      <c r="W235" s="249"/>
      <c r="X235" s="249"/>
      <c r="Y235" s="249"/>
      <c r="Z235" s="249"/>
    </row>
    <row r="236" ht="12.0" customHeight="1">
      <c r="A236" s="249"/>
      <c r="B236" s="249"/>
      <c r="C236" s="249"/>
      <c r="D236" s="249"/>
      <c r="E236" s="131"/>
      <c r="F236" s="249"/>
      <c r="G236" s="249"/>
      <c r="H236" s="249"/>
      <c r="I236" s="249"/>
      <c r="J236" s="249"/>
      <c r="K236" s="249"/>
      <c r="L236" s="249"/>
      <c r="M236" s="249"/>
      <c r="N236" s="249"/>
      <c r="O236" s="249"/>
      <c r="P236" s="249"/>
      <c r="Q236" s="249"/>
      <c r="R236" s="249"/>
      <c r="S236" s="249"/>
      <c r="T236" s="249"/>
      <c r="U236" s="249"/>
      <c r="V236" s="249"/>
      <c r="W236" s="249"/>
      <c r="X236" s="249"/>
      <c r="Y236" s="249"/>
      <c r="Z236" s="249"/>
    </row>
    <row r="237" ht="12.0" customHeight="1">
      <c r="A237" s="249"/>
      <c r="B237" s="249"/>
      <c r="C237" s="249"/>
      <c r="D237" s="249"/>
      <c r="E237" s="131"/>
      <c r="F237" s="249"/>
      <c r="G237" s="249"/>
      <c r="H237" s="249"/>
      <c r="I237" s="249"/>
      <c r="J237" s="249"/>
      <c r="K237" s="249"/>
      <c r="L237" s="249"/>
      <c r="M237" s="249"/>
      <c r="N237" s="249"/>
      <c r="O237" s="249"/>
      <c r="P237" s="249"/>
      <c r="Q237" s="249"/>
      <c r="R237" s="249"/>
      <c r="S237" s="249"/>
      <c r="T237" s="249"/>
      <c r="U237" s="249"/>
      <c r="V237" s="249"/>
      <c r="W237" s="249"/>
      <c r="X237" s="249"/>
      <c r="Y237" s="249"/>
      <c r="Z237" s="249"/>
    </row>
    <row r="238" ht="12.0" customHeight="1">
      <c r="A238" s="249"/>
      <c r="B238" s="249"/>
      <c r="C238" s="249"/>
      <c r="D238" s="249"/>
      <c r="E238" s="131"/>
      <c r="F238" s="249"/>
      <c r="G238" s="249"/>
      <c r="H238" s="249"/>
      <c r="I238" s="249"/>
      <c r="J238" s="249"/>
      <c r="K238" s="249"/>
      <c r="L238" s="249"/>
      <c r="M238" s="249"/>
      <c r="N238" s="249"/>
      <c r="O238" s="249"/>
      <c r="P238" s="249"/>
      <c r="Q238" s="249"/>
      <c r="R238" s="249"/>
      <c r="S238" s="249"/>
      <c r="T238" s="249"/>
      <c r="U238" s="249"/>
      <c r="V238" s="249"/>
      <c r="W238" s="249"/>
      <c r="X238" s="249"/>
      <c r="Y238" s="249"/>
      <c r="Z238" s="249"/>
    </row>
    <row r="239" ht="12.0" customHeight="1">
      <c r="A239" s="249"/>
      <c r="B239" s="249"/>
      <c r="C239" s="249"/>
      <c r="D239" s="249"/>
      <c r="E239" s="131"/>
      <c r="F239" s="249"/>
      <c r="G239" s="249"/>
      <c r="H239" s="249"/>
      <c r="I239" s="249"/>
      <c r="J239" s="249"/>
      <c r="K239" s="249"/>
      <c r="L239" s="249"/>
      <c r="M239" s="249"/>
      <c r="N239" s="249"/>
      <c r="O239" s="249"/>
      <c r="P239" s="249"/>
      <c r="Q239" s="249"/>
      <c r="R239" s="249"/>
      <c r="S239" s="249"/>
      <c r="T239" s="249"/>
      <c r="U239" s="249"/>
      <c r="V239" s="249"/>
      <c r="W239" s="249"/>
      <c r="X239" s="249"/>
      <c r="Y239" s="249"/>
      <c r="Z239" s="249"/>
    </row>
    <row r="240" ht="12.0" customHeight="1">
      <c r="A240" s="249"/>
      <c r="B240" s="249"/>
      <c r="C240" s="249"/>
      <c r="D240" s="249"/>
      <c r="E240" s="131"/>
      <c r="F240" s="249"/>
      <c r="G240" s="249"/>
      <c r="H240" s="249"/>
      <c r="I240" s="249"/>
      <c r="J240" s="249"/>
      <c r="K240" s="249"/>
      <c r="L240" s="249"/>
      <c r="M240" s="249"/>
      <c r="N240" s="249"/>
      <c r="O240" s="249"/>
      <c r="P240" s="249"/>
      <c r="Q240" s="249"/>
      <c r="R240" s="249"/>
      <c r="S240" s="249"/>
      <c r="T240" s="249"/>
      <c r="U240" s="249"/>
      <c r="V240" s="249"/>
      <c r="W240" s="249"/>
      <c r="X240" s="249"/>
      <c r="Y240" s="249"/>
      <c r="Z240" s="249"/>
    </row>
    <row r="241" ht="12.0" customHeight="1">
      <c r="A241" s="249"/>
      <c r="B241" s="249"/>
      <c r="C241" s="249"/>
      <c r="D241" s="249"/>
      <c r="E241" s="131"/>
      <c r="F241" s="249"/>
      <c r="G241" s="249"/>
      <c r="H241" s="249"/>
      <c r="I241" s="249"/>
      <c r="J241" s="249"/>
      <c r="K241" s="249"/>
      <c r="L241" s="249"/>
      <c r="M241" s="249"/>
      <c r="N241" s="249"/>
      <c r="O241" s="249"/>
      <c r="P241" s="249"/>
      <c r="Q241" s="249"/>
      <c r="R241" s="249"/>
      <c r="S241" s="249"/>
      <c r="T241" s="249"/>
      <c r="U241" s="249"/>
      <c r="V241" s="249"/>
      <c r="W241" s="249"/>
      <c r="X241" s="249"/>
      <c r="Y241" s="249"/>
      <c r="Z241" s="249"/>
    </row>
    <row r="242" ht="12.0" customHeight="1">
      <c r="A242" s="249"/>
      <c r="B242" s="249"/>
      <c r="C242" s="249"/>
      <c r="D242" s="249"/>
      <c r="E242" s="131"/>
      <c r="F242" s="249"/>
      <c r="G242" s="249"/>
      <c r="H242" s="249"/>
      <c r="I242" s="249"/>
      <c r="J242" s="249"/>
      <c r="K242" s="249"/>
      <c r="L242" s="249"/>
      <c r="M242" s="249"/>
      <c r="N242" s="249"/>
      <c r="O242" s="249"/>
      <c r="P242" s="249"/>
      <c r="Q242" s="249"/>
      <c r="R242" s="249"/>
      <c r="S242" s="249"/>
      <c r="T242" s="249"/>
      <c r="U242" s="249"/>
      <c r="V242" s="249"/>
      <c r="W242" s="249"/>
      <c r="X242" s="249"/>
      <c r="Y242" s="249"/>
      <c r="Z242" s="249"/>
    </row>
    <row r="243" ht="12.0" customHeight="1">
      <c r="A243" s="249"/>
      <c r="B243" s="249"/>
      <c r="C243" s="249"/>
      <c r="D243" s="249"/>
      <c r="E243" s="131"/>
      <c r="F243" s="249"/>
      <c r="G243" s="249"/>
      <c r="H243" s="249"/>
      <c r="I243" s="249"/>
      <c r="J243" s="249"/>
      <c r="K243" s="249"/>
      <c r="L243" s="249"/>
      <c r="M243" s="249"/>
      <c r="N243" s="249"/>
      <c r="O243" s="249"/>
      <c r="P243" s="249"/>
      <c r="Q243" s="249"/>
      <c r="R243" s="249"/>
      <c r="S243" s="249"/>
      <c r="T243" s="249"/>
      <c r="U243" s="249"/>
      <c r="V243" s="249"/>
      <c r="W243" s="249"/>
      <c r="X243" s="249"/>
      <c r="Y243" s="249"/>
      <c r="Z243" s="249"/>
    </row>
    <row r="244" ht="12.0" customHeight="1">
      <c r="A244" s="249"/>
      <c r="B244" s="249"/>
      <c r="C244" s="249"/>
      <c r="D244" s="249"/>
      <c r="E244" s="131"/>
      <c r="F244" s="249"/>
      <c r="G244" s="249"/>
      <c r="H244" s="249"/>
      <c r="I244" s="249"/>
      <c r="J244" s="249"/>
      <c r="K244" s="249"/>
      <c r="L244" s="249"/>
      <c r="M244" s="249"/>
      <c r="N244" s="249"/>
      <c r="O244" s="249"/>
      <c r="P244" s="249"/>
      <c r="Q244" s="249"/>
      <c r="R244" s="249"/>
      <c r="S244" s="249"/>
      <c r="T244" s="249"/>
      <c r="U244" s="249"/>
      <c r="V244" s="249"/>
      <c r="W244" s="249"/>
      <c r="X244" s="249"/>
      <c r="Y244" s="249"/>
      <c r="Z244" s="249"/>
    </row>
    <row r="245" ht="12.0" customHeight="1">
      <c r="A245" s="249"/>
      <c r="B245" s="249"/>
      <c r="C245" s="249"/>
      <c r="D245" s="249"/>
      <c r="E245" s="131"/>
      <c r="F245" s="249"/>
      <c r="G245" s="249"/>
      <c r="H245" s="249"/>
      <c r="I245" s="249"/>
      <c r="J245" s="249"/>
      <c r="K245" s="249"/>
      <c r="L245" s="249"/>
      <c r="M245" s="249"/>
      <c r="N245" s="249"/>
      <c r="O245" s="249"/>
      <c r="P245" s="249"/>
      <c r="Q245" s="249"/>
      <c r="R245" s="249"/>
      <c r="S245" s="249"/>
      <c r="T245" s="249"/>
      <c r="U245" s="249"/>
      <c r="V245" s="249"/>
      <c r="W245" s="249"/>
      <c r="X245" s="249"/>
      <c r="Y245" s="249"/>
      <c r="Z245" s="249"/>
    </row>
    <row r="246" ht="12.0" customHeight="1">
      <c r="A246" s="249"/>
      <c r="B246" s="249"/>
      <c r="C246" s="249"/>
      <c r="D246" s="249"/>
      <c r="E246" s="131"/>
      <c r="F246" s="249"/>
      <c r="G246" s="249"/>
      <c r="H246" s="249"/>
      <c r="I246" s="249"/>
      <c r="J246" s="249"/>
      <c r="K246" s="249"/>
      <c r="L246" s="249"/>
      <c r="M246" s="249"/>
      <c r="N246" s="249"/>
      <c r="O246" s="249"/>
      <c r="P246" s="249"/>
      <c r="Q246" s="249"/>
      <c r="R246" s="249"/>
      <c r="S246" s="249"/>
      <c r="T246" s="249"/>
      <c r="U246" s="249"/>
      <c r="V246" s="249"/>
      <c r="W246" s="249"/>
      <c r="X246" s="249"/>
      <c r="Y246" s="249"/>
      <c r="Z246" s="249"/>
    </row>
    <row r="247" ht="12.0" customHeight="1">
      <c r="A247" s="249"/>
      <c r="B247" s="249"/>
      <c r="C247" s="249"/>
      <c r="D247" s="249"/>
      <c r="E247" s="131"/>
      <c r="F247" s="249"/>
      <c r="G247" s="249"/>
      <c r="H247" s="249"/>
      <c r="I247" s="249"/>
      <c r="J247" s="249"/>
      <c r="K247" s="249"/>
      <c r="L247" s="249"/>
      <c r="M247" s="249"/>
      <c r="N247" s="249"/>
      <c r="O247" s="249"/>
      <c r="P247" s="249"/>
      <c r="Q247" s="249"/>
      <c r="R247" s="249"/>
      <c r="S247" s="249"/>
      <c r="T247" s="249"/>
      <c r="U247" s="249"/>
      <c r="V247" s="249"/>
      <c r="W247" s="249"/>
      <c r="X247" s="249"/>
      <c r="Y247" s="249"/>
      <c r="Z247" s="249"/>
    </row>
    <row r="248" ht="12.0" customHeight="1">
      <c r="A248" s="249"/>
      <c r="B248" s="249"/>
      <c r="C248" s="249"/>
      <c r="D248" s="249"/>
      <c r="E248" s="131"/>
      <c r="F248" s="249"/>
      <c r="G248" s="249"/>
      <c r="H248" s="249"/>
      <c r="I248" s="249"/>
      <c r="J248" s="249"/>
      <c r="K248" s="249"/>
      <c r="L248" s="249"/>
      <c r="M248" s="249"/>
      <c r="N248" s="249"/>
      <c r="O248" s="249"/>
      <c r="P248" s="249"/>
      <c r="Q248" s="249"/>
      <c r="R248" s="249"/>
      <c r="S248" s="249"/>
      <c r="T248" s="249"/>
      <c r="U248" s="249"/>
      <c r="V248" s="249"/>
      <c r="W248" s="249"/>
      <c r="X248" s="249"/>
      <c r="Y248" s="249"/>
      <c r="Z248" s="249"/>
    </row>
    <row r="249" ht="12.0" customHeight="1">
      <c r="A249" s="249"/>
      <c r="B249" s="249"/>
      <c r="C249" s="249"/>
      <c r="D249" s="249"/>
      <c r="E249" s="131"/>
      <c r="F249" s="249"/>
      <c r="G249" s="249"/>
      <c r="H249" s="249"/>
      <c r="I249" s="249"/>
      <c r="J249" s="249"/>
      <c r="K249" s="249"/>
      <c r="L249" s="249"/>
      <c r="M249" s="249"/>
      <c r="N249" s="249"/>
      <c r="O249" s="249"/>
      <c r="P249" s="249"/>
      <c r="Q249" s="249"/>
      <c r="R249" s="249"/>
      <c r="S249" s="249"/>
      <c r="T249" s="249"/>
      <c r="U249" s="249"/>
      <c r="V249" s="249"/>
      <c r="W249" s="249"/>
      <c r="X249" s="249"/>
      <c r="Y249" s="249"/>
      <c r="Z249" s="249"/>
    </row>
    <row r="250" ht="12.0" customHeight="1">
      <c r="A250" s="249"/>
      <c r="B250" s="249"/>
      <c r="C250" s="249"/>
      <c r="D250" s="249"/>
      <c r="E250" s="131"/>
      <c r="F250" s="249"/>
      <c r="G250" s="249"/>
      <c r="H250" s="249"/>
      <c r="I250" s="249"/>
      <c r="J250" s="249"/>
      <c r="K250" s="249"/>
      <c r="L250" s="249"/>
      <c r="M250" s="249"/>
      <c r="N250" s="249"/>
      <c r="O250" s="249"/>
      <c r="P250" s="249"/>
      <c r="Q250" s="249"/>
      <c r="R250" s="249"/>
      <c r="S250" s="249"/>
      <c r="T250" s="249"/>
      <c r="U250" s="249"/>
      <c r="V250" s="249"/>
      <c r="W250" s="249"/>
      <c r="X250" s="249"/>
      <c r="Y250" s="249"/>
      <c r="Z250" s="249"/>
    </row>
    <row r="251" ht="12.0" customHeight="1">
      <c r="A251" s="249"/>
      <c r="B251" s="249"/>
      <c r="C251" s="249"/>
      <c r="D251" s="249"/>
      <c r="E251" s="131"/>
      <c r="F251" s="249"/>
      <c r="G251" s="249"/>
      <c r="H251" s="249"/>
      <c r="I251" s="249"/>
      <c r="J251" s="249"/>
      <c r="K251" s="249"/>
      <c r="L251" s="249"/>
      <c r="M251" s="249"/>
      <c r="N251" s="249"/>
      <c r="O251" s="249"/>
      <c r="P251" s="249"/>
      <c r="Q251" s="249"/>
      <c r="R251" s="249"/>
      <c r="S251" s="249"/>
      <c r="T251" s="249"/>
      <c r="U251" s="249"/>
      <c r="V251" s="249"/>
      <c r="W251" s="249"/>
      <c r="X251" s="249"/>
      <c r="Y251" s="249"/>
      <c r="Z251" s="249"/>
    </row>
    <row r="252" ht="12.0" customHeight="1">
      <c r="A252" s="249"/>
      <c r="B252" s="249"/>
      <c r="C252" s="249"/>
      <c r="D252" s="249"/>
      <c r="E252" s="131"/>
      <c r="F252" s="249"/>
      <c r="G252" s="249"/>
      <c r="H252" s="249"/>
      <c r="I252" s="249"/>
      <c r="J252" s="249"/>
      <c r="K252" s="249"/>
      <c r="L252" s="249"/>
      <c r="M252" s="249"/>
      <c r="N252" s="249"/>
      <c r="O252" s="249"/>
      <c r="P252" s="249"/>
      <c r="Q252" s="249"/>
      <c r="R252" s="249"/>
      <c r="S252" s="249"/>
      <c r="T252" s="249"/>
      <c r="U252" s="249"/>
      <c r="V252" s="249"/>
      <c r="W252" s="249"/>
      <c r="X252" s="249"/>
      <c r="Y252" s="249"/>
      <c r="Z252" s="249"/>
    </row>
    <row r="253" ht="12.0" customHeight="1">
      <c r="A253" s="249"/>
      <c r="B253" s="249"/>
      <c r="C253" s="249"/>
      <c r="D253" s="249"/>
      <c r="E253" s="131"/>
      <c r="F253" s="249"/>
      <c r="G253" s="249"/>
      <c r="H253" s="249"/>
      <c r="I253" s="249"/>
      <c r="J253" s="249"/>
      <c r="K253" s="249"/>
      <c r="L253" s="249"/>
      <c r="M253" s="249"/>
      <c r="N253" s="249"/>
      <c r="O253" s="249"/>
      <c r="P253" s="249"/>
      <c r="Q253" s="249"/>
      <c r="R253" s="249"/>
      <c r="S253" s="249"/>
      <c r="T253" s="249"/>
      <c r="U253" s="249"/>
      <c r="V253" s="249"/>
      <c r="W253" s="249"/>
      <c r="X253" s="249"/>
      <c r="Y253" s="249"/>
      <c r="Z253" s="249"/>
    </row>
    <row r="254" ht="12.0" customHeight="1">
      <c r="A254" s="249"/>
      <c r="B254" s="249"/>
      <c r="C254" s="249"/>
      <c r="D254" s="249"/>
      <c r="E254" s="131"/>
      <c r="F254" s="249"/>
      <c r="G254" s="249"/>
      <c r="H254" s="249"/>
      <c r="I254" s="249"/>
      <c r="J254" s="249"/>
      <c r="K254" s="249"/>
      <c r="L254" s="249"/>
      <c r="M254" s="249"/>
      <c r="N254" s="249"/>
      <c r="O254" s="249"/>
      <c r="P254" s="249"/>
      <c r="Q254" s="249"/>
      <c r="R254" s="249"/>
      <c r="S254" s="249"/>
      <c r="T254" s="249"/>
      <c r="U254" s="249"/>
      <c r="V254" s="249"/>
      <c r="W254" s="249"/>
      <c r="X254" s="249"/>
      <c r="Y254" s="249"/>
      <c r="Z254" s="249"/>
    </row>
    <row r="255" ht="12.0" customHeight="1">
      <c r="A255" s="249"/>
      <c r="B255" s="249"/>
      <c r="C255" s="249"/>
      <c r="D255" s="249"/>
      <c r="E255" s="131"/>
      <c r="F255" s="249"/>
      <c r="G255" s="249"/>
      <c r="H255" s="249"/>
      <c r="I255" s="249"/>
      <c r="J255" s="249"/>
      <c r="K255" s="249"/>
      <c r="L255" s="249"/>
      <c r="M255" s="249"/>
      <c r="N255" s="249"/>
      <c r="O255" s="249"/>
      <c r="P255" s="249"/>
      <c r="Q255" s="249"/>
      <c r="R255" s="249"/>
      <c r="S255" s="249"/>
      <c r="T255" s="249"/>
      <c r="U255" s="249"/>
      <c r="V255" s="249"/>
      <c r="W255" s="249"/>
      <c r="X255" s="249"/>
      <c r="Y255" s="249"/>
      <c r="Z255" s="249"/>
    </row>
    <row r="256" ht="12.0" customHeight="1">
      <c r="A256" s="249"/>
      <c r="B256" s="249"/>
      <c r="C256" s="249"/>
      <c r="D256" s="249"/>
      <c r="E256" s="131"/>
      <c r="F256" s="249"/>
      <c r="G256" s="249"/>
      <c r="H256" s="249"/>
      <c r="I256" s="249"/>
      <c r="J256" s="249"/>
      <c r="K256" s="249"/>
      <c r="L256" s="249"/>
      <c r="M256" s="249"/>
      <c r="N256" s="249"/>
      <c r="O256" s="249"/>
      <c r="P256" s="249"/>
      <c r="Q256" s="249"/>
      <c r="R256" s="249"/>
      <c r="S256" s="249"/>
      <c r="T256" s="249"/>
      <c r="U256" s="249"/>
      <c r="V256" s="249"/>
      <c r="W256" s="249"/>
      <c r="X256" s="249"/>
      <c r="Y256" s="249"/>
      <c r="Z256" s="249"/>
    </row>
    <row r="257" ht="12.0" customHeight="1">
      <c r="A257" s="249"/>
      <c r="B257" s="249"/>
      <c r="C257" s="249"/>
      <c r="D257" s="249"/>
      <c r="E257" s="131"/>
      <c r="F257" s="249"/>
      <c r="G257" s="249"/>
      <c r="H257" s="249"/>
      <c r="I257" s="249"/>
      <c r="J257" s="249"/>
      <c r="K257" s="249"/>
      <c r="L257" s="249"/>
      <c r="M257" s="249"/>
      <c r="N257" s="249"/>
      <c r="O257" s="249"/>
      <c r="P257" s="249"/>
      <c r="Q257" s="249"/>
      <c r="R257" s="249"/>
      <c r="S257" s="249"/>
      <c r="T257" s="249"/>
      <c r="U257" s="249"/>
      <c r="V257" s="249"/>
      <c r="W257" s="249"/>
      <c r="X257" s="249"/>
      <c r="Y257" s="249"/>
      <c r="Z257" s="249"/>
    </row>
    <row r="258" ht="12.0" customHeight="1">
      <c r="A258" s="249"/>
      <c r="B258" s="249"/>
      <c r="C258" s="249"/>
      <c r="D258" s="249"/>
      <c r="E258" s="131"/>
      <c r="F258" s="249"/>
      <c r="G258" s="249"/>
      <c r="H258" s="249"/>
      <c r="I258" s="249"/>
      <c r="J258" s="249"/>
      <c r="K258" s="249"/>
      <c r="L258" s="249"/>
      <c r="M258" s="249"/>
      <c r="N258" s="249"/>
      <c r="O258" s="249"/>
      <c r="P258" s="249"/>
      <c r="Q258" s="249"/>
      <c r="R258" s="249"/>
      <c r="S258" s="249"/>
      <c r="T258" s="249"/>
      <c r="U258" s="249"/>
      <c r="V258" s="249"/>
      <c r="W258" s="249"/>
      <c r="X258" s="249"/>
      <c r="Y258" s="249"/>
      <c r="Z258" s="249"/>
    </row>
    <row r="259" ht="12.0" customHeight="1">
      <c r="A259" s="249"/>
      <c r="B259" s="249"/>
      <c r="C259" s="249"/>
      <c r="D259" s="249"/>
      <c r="E259" s="131"/>
      <c r="F259" s="249"/>
      <c r="G259" s="249"/>
      <c r="H259" s="249"/>
      <c r="I259" s="249"/>
      <c r="J259" s="249"/>
      <c r="K259" s="249"/>
      <c r="L259" s="249"/>
      <c r="M259" s="249"/>
      <c r="N259" s="249"/>
      <c r="O259" s="249"/>
      <c r="P259" s="249"/>
      <c r="Q259" s="249"/>
      <c r="R259" s="249"/>
      <c r="S259" s="249"/>
      <c r="T259" s="249"/>
      <c r="U259" s="249"/>
      <c r="V259" s="249"/>
      <c r="W259" s="249"/>
      <c r="X259" s="249"/>
      <c r="Y259" s="249"/>
      <c r="Z259" s="249"/>
    </row>
    <row r="260" ht="12.0" customHeight="1">
      <c r="A260" s="249"/>
      <c r="B260" s="249"/>
      <c r="C260" s="249"/>
      <c r="D260" s="249"/>
      <c r="E260" s="131"/>
      <c r="F260" s="249"/>
      <c r="G260" s="249"/>
      <c r="H260" s="249"/>
      <c r="I260" s="249"/>
      <c r="J260" s="249"/>
      <c r="K260" s="249"/>
      <c r="L260" s="249"/>
      <c r="M260" s="249"/>
      <c r="N260" s="249"/>
      <c r="O260" s="249"/>
      <c r="P260" s="249"/>
      <c r="Q260" s="249"/>
      <c r="R260" s="249"/>
      <c r="S260" s="249"/>
      <c r="T260" s="249"/>
      <c r="U260" s="249"/>
      <c r="V260" s="249"/>
      <c r="W260" s="249"/>
      <c r="X260" s="249"/>
      <c r="Y260" s="249"/>
      <c r="Z260" s="249"/>
    </row>
    <row r="261" ht="12.0" customHeight="1">
      <c r="A261" s="249"/>
      <c r="B261" s="249"/>
      <c r="C261" s="249"/>
      <c r="D261" s="249"/>
      <c r="E261" s="131"/>
      <c r="F261" s="249"/>
      <c r="G261" s="249"/>
      <c r="H261" s="249"/>
      <c r="I261" s="249"/>
      <c r="J261" s="249"/>
      <c r="K261" s="249"/>
      <c r="L261" s="249"/>
      <c r="M261" s="249"/>
      <c r="N261" s="249"/>
      <c r="O261" s="249"/>
      <c r="P261" s="249"/>
      <c r="Q261" s="249"/>
      <c r="R261" s="249"/>
      <c r="S261" s="249"/>
      <c r="T261" s="249"/>
      <c r="U261" s="249"/>
      <c r="V261" s="249"/>
      <c r="W261" s="249"/>
      <c r="X261" s="249"/>
      <c r="Y261" s="249"/>
      <c r="Z261" s="249"/>
    </row>
    <row r="262" ht="12.0" customHeight="1">
      <c r="A262" s="249"/>
      <c r="B262" s="249"/>
      <c r="C262" s="249"/>
      <c r="D262" s="249"/>
      <c r="E262" s="131"/>
      <c r="F262" s="249"/>
      <c r="G262" s="249"/>
      <c r="H262" s="249"/>
      <c r="I262" s="249"/>
      <c r="J262" s="249"/>
      <c r="K262" s="249"/>
      <c r="L262" s="249"/>
      <c r="M262" s="249"/>
      <c r="N262" s="249"/>
      <c r="O262" s="249"/>
      <c r="P262" s="249"/>
      <c r="Q262" s="249"/>
      <c r="R262" s="249"/>
      <c r="S262" s="249"/>
      <c r="T262" s="249"/>
      <c r="U262" s="249"/>
      <c r="V262" s="249"/>
      <c r="W262" s="249"/>
      <c r="X262" s="249"/>
      <c r="Y262" s="249"/>
      <c r="Z262" s="249"/>
    </row>
    <row r="263" ht="12.0" customHeight="1">
      <c r="A263" s="249"/>
      <c r="B263" s="249"/>
      <c r="C263" s="249"/>
      <c r="D263" s="249"/>
      <c r="E263" s="131"/>
      <c r="F263" s="249"/>
      <c r="G263" s="249"/>
      <c r="H263" s="249"/>
      <c r="I263" s="249"/>
      <c r="J263" s="249"/>
      <c r="K263" s="249"/>
      <c r="L263" s="249"/>
      <c r="M263" s="249"/>
      <c r="N263" s="249"/>
      <c r="O263" s="249"/>
      <c r="P263" s="249"/>
      <c r="Q263" s="249"/>
      <c r="R263" s="249"/>
      <c r="S263" s="249"/>
      <c r="T263" s="249"/>
      <c r="U263" s="249"/>
      <c r="V263" s="249"/>
      <c r="W263" s="249"/>
      <c r="X263" s="249"/>
      <c r="Y263" s="249"/>
      <c r="Z263" s="249"/>
    </row>
    <row r="264" ht="12.0" customHeight="1">
      <c r="A264" s="249"/>
      <c r="B264" s="249"/>
      <c r="C264" s="249"/>
      <c r="D264" s="249"/>
      <c r="E264" s="131"/>
      <c r="F264" s="249"/>
      <c r="G264" s="249"/>
      <c r="H264" s="249"/>
      <c r="I264" s="249"/>
      <c r="J264" s="249"/>
      <c r="K264" s="249"/>
      <c r="L264" s="249"/>
      <c r="M264" s="249"/>
      <c r="N264" s="249"/>
      <c r="O264" s="249"/>
      <c r="P264" s="249"/>
      <c r="Q264" s="249"/>
      <c r="R264" s="249"/>
      <c r="S264" s="249"/>
      <c r="T264" s="249"/>
      <c r="U264" s="249"/>
      <c r="V264" s="249"/>
      <c r="W264" s="249"/>
      <c r="X264" s="249"/>
      <c r="Y264" s="249"/>
      <c r="Z264" s="249"/>
    </row>
    <row r="265" ht="12.0" customHeight="1">
      <c r="A265" s="249"/>
      <c r="B265" s="249"/>
      <c r="C265" s="249"/>
      <c r="D265" s="249"/>
      <c r="E265" s="131"/>
      <c r="F265" s="249"/>
      <c r="G265" s="249"/>
      <c r="H265" s="249"/>
      <c r="I265" s="249"/>
      <c r="J265" s="249"/>
      <c r="K265" s="249"/>
      <c r="L265" s="249"/>
      <c r="M265" s="249"/>
      <c r="N265" s="249"/>
      <c r="O265" s="249"/>
      <c r="P265" s="249"/>
      <c r="Q265" s="249"/>
      <c r="R265" s="249"/>
      <c r="S265" s="249"/>
      <c r="T265" s="249"/>
      <c r="U265" s="249"/>
      <c r="V265" s="249"/>
      <c r="W265" s="249"/>
      <c r="X265" s="249"/>
      <c r="Y265" s="249"/>
      <c r="Z265" s="249"/>
    </row>
    <row r="266" ht="12.0" customHeight="1">
      <c r="A266" s="249"/>
      <c r="B266" s="249"/>
      <c r="C266" s="249"/>
      <c r="D266" s="249"/>
      <c r="E266" s="131"/>
      <c r="F266" s="249"/>
      <c r="G266" s="249"/>
      <c r="H266" s="249"/>
      <c r="I266" s="249"/>
      <c r="J266" s="249"/>
      <c r="K266" s="249"/>
      <c r="L266" s="249"/>
      <c r="M266" s="249"/>
      <c r="N266" s="249"/>
      <c r="O266" s="249"/>
      <c r="P266" s="249"/>
      <c r="Q266" s="249"/>
      <c r="R266" s="249"/>
      <c r="S266" s="249"/>
      <c r="T266" s="249"/>
      <c r="U266" s="249"/>
      <c r="V266" s="249"/>
      <c r="W266" s="249"/>
      <c r="X266" s="249"/>
      <c r="Y266" s="249"/>
      <c r="Z266" s="249"/>
    </row>
    <row r="267" ht="12.0" customHeight="1">
      <c r="A267" s="249"/>
      <c r="B267" s="249"/>
      <c r="C267" s="249"/>
      <c r="D267" s="249"/>
      <c r="E267" s="131"/>
      <c r="F267" s="249"/>
      <c r="G267" s="249"/>
      <c r="H267" s="249"/>
      <c r="I267" s="249"/>
      <c r="J267" s="249"/>
      <c r="K267" s="249"/>
      <c r="L267" s="249"/>
      <c r="M267" s="249"/>
      <c r="N267" s="249"/>
      <c r="O267" s="249"/>
      <c r="P267" s="249"/>
      <c r="Q267" s="249"/>
      <c r="R267" s="249"/>
      <c r="S267" s="249"/>
      <c r="T267" s="249"/>
      <c r="U267" s="249"/>
      <c r="V267" s="249"/>
      <c r="W267" s="249"/>
      <c r="X267" s="249"/>
      <c r="Y267" s="249"/>
      <c r="Z267" s="249"/>
    </row>
    <row r="268" ht="12.0" customHeight="1">
      <c r="A268" s="249"/>
      <c r="B268" s="249"/>
      <c r="C268" s="249"/>
      <c r="D268" s="249"/>
      <c r="E268" s="131"/>
      <c r="F268" s="249"/>
      <c r="G268" s="249"/>
      <c r="H268" s="249"/>
      <c r="I268" s="249"/>
      <c r="J268" s="249"/>
      <c r="K268" s="249"/>
      <c r="L268" s="249"/>
      <c r="M268" s="249"/>
      <c r="N268" s="249"/>
      <c r="O268" s="249"/>
      <c r="P268" s="249"/>
      <c r="Q268" s="249"/>
      <c r="R268" s="249"/>
      <c r="S268" s="249"/>
      <c r="T268" s="249"/>
      <c r="U268" s="249"/>
      <c r="V268" s="249"/>
      <c r="W268" s="249"/>
      <c r="X268" s="249"/>
      <c r="Y268" s="249"/>
      <c r="Z268" s="249"/>
    </row>
    <row r="269" ht="12.0" customHeight="1">
      <c r="A269" s="249"/>
      <c r="B269" s="249"/>
      <c r="C269" s="249"/>
      <c r="D269" s="249"/>
      <c r="E269" s="131"/>
      <c r="F269" s="249"/>
      <c r="G269" s="249"/>
      <c r="H269" s="249"/>
      <c r="I269" s="249"/>
      <c r="J269" s="249"/>
      <c r="K269" s="249"/>
      <c r="L269" s="249"/>
      <c r="M269" s="249"/>
      <c r="N269" s="249"/>
      <c r="O269" s="249"/>
      <c r="P269" s="249"/>
      <c r="Q269" s="249"/>
      <c r="R269" s="249"/>
      <c r="S269" s="249"/>
      <c r="T269" s="249"/>
      <c r="U269" s="249"/>
      <c r="V269" s="249"/>
      <c r="W269" s="249"/>
      <c r="X269" s="249"/>
      <c r="Y269" s="249"/>
      <c r="Z269" s="249"/>
    </row>
    <row r="270" ht="12.0" customHeight="1">
      <c r="A270" s="249"/>
      <c r="B270" s="249"/>
      <c r="C270" s="249"/>
      <c r="D270" s="249"/>
      <c r="E270" s="131"/>
      <c r="F270" s="249"/>
      <c r="G270" s="249"/>
      <c r="H270" s="249"/>
      <c r="I270" s="249"/>
      <c r="J270" s="249"/>
      <c r="K270" s="249"/>
      <c r="L270" s="249"/>
      <c r="M270" s="249"/>
      <c r="N270" s="249"/>
      <c r="O270" s="249"/>
      <c r="P270" s="249"/>
      <c r="Q270" s="249"/>
      <c r="R270" s="249"/>
      <c r="S270" s="249"/>
      <c r="T270" s="249"/>
      <c r="U270" s="249"/>
      <c r="V270" s="249"/>
      <c r="W270" s="249"/>
      <c r="X270" s="249"/>
      <c r="Y270" s="249"/>
      <c r="Z270" s="249"/>
    </row>
    <row r="271" ht="12.0" customHeight="1">
      <c r="A271" s="249"/>
      <c r="B271" s="249"/>
      <c r="C271" s="249"/>
      <c r="D271" s="249"/>
      <c r="E271" s="131"/>
      <c r="F271" s="249"/>
      <c r="G271" s="249"/>
      <c r="H271" s="249"/>
      <c r="I271" s="249"/>
      <c r="J271" s="249"/>
      <c r="K271" s="249"/>
      <c r="L271" s="249"/>
      <c r="M271" s="249"/>
      <c r="N271" s="249"/>
      <c r="O271" s="249"/>
      <c r="P271" s="249"/>
      <c r="Q271" s="249"/>
      <c r="R271" s="249"/>
      <c r="S271" s="249"/>
      <c r="T271" s="249"/>
      <c r="U271" s="249"/>
      <c r="V271" s="249"/>
      <c r="W271" s="249"/>
      <c r="X271" s="249"/>
      <c r="Y271" s="249"/>
      <c r="Z271" s="249"/>
    </row>
    <row r="272" ht="12.0" customHeight="1">
      <c r="A272" s="249"/>
      <c r="B272" s="249"/>
      <c r="C272" s="249"/>
      <c r="D272" s="249"/>
      <c r="E272" s="131"/>
      <c r="F272" s="249"/>
      <c r="G272" s="249"/>
      <c r="H272" s="249"/>
      <c r="I272" s="249"/>
      <c r="J272" s="249"/>
      <c r="K272" s="249"/>
      <c r="L272" s="249"/>
      <c r="M272" s="249"/>
      <c r="N272" s="249"/>
      <c r="O272" s="249"/>
      <c r="P272" s="249"/>
      <c r="Q272" s="249"/>
      <c r="R272" s="249"/>
      <c r="S272" s="249"/>
      <c r="T272" s="249"/>
      <c r="U272" s="249"/>
      <c r="V272" s="249"/>
      <c r="W272" s="249"/>
      <c r="X272" s="249"/>
      <c r="Y272" s="249"/>
      <c r="Z272" s="249"/>
    </row>
    <row r="273" ht="12.0" customHeight="1">
      <c r="A273" s="249"/>
      <c r="B273" s="249"/>
      <c r="C273" s="249"/>
      <c r="D273" s="249"/>
      <c r="E273" s="131"/>
      <c r="F273" s="249"/>
      <c r="G273" s="249"/>
      <c r="H273" s="249"/>
      <c r="I273" s="249"/>
      <c r="J273" s="249"/>
      <c r="K273" s="249"/>
      <c r="L273" s="249"/>
      <c r="M273" s="249"/>
      <c r="N273" s="249"/>
      <c r="O273" s="249"/>
      <c r="P273" s="249"/>
      <c r="Q273" s="249"/>
      <c r="R273" s="249"/>
      <c r="S273" s="249"/>
      <c r="T273" s="249"/>
      <c r="U273" s="249"/>
      <c r="V273" s="249"/>
      <c r="W273" s="249"/>
      <c r="X273" s="249"/>
      <c r="Y273" s="249"/>
      <c r="Z273" s="249"/>
    </row>
    <row r="274" ht="12.0" customHeight="1">
      <c r="A274" s="249"/>
      <c r="B274" s="249"/>
      <c r="C274" s="249"/>
      <c r="D274" s="249"/>
      <c r="E274" s="131"/>
      <c r="F274" s="249"/>
      <c r="G274" s="249"/>
      <c r="H274" s="249"/>
      <c r="I274" s="249"/>
      <c r="J274" s="249"/>
      <c r="K274" s="249"/>
      <c r="L274" s="249"/>
      <c r="M274" s="249"/>
      <c r="N274" s="249"/>
      <c r="O274" s="249"/>
      <c r="P274" s="249"/>
      <c r="Q274" s="249"/>
      <c r="R274" s="249"/>
      <c r="S274" s="249"/>
      <c r="T274" s="249"/>
      <c r="U274" s="249"/>
      <c r="V274" s="249"/>
      <c r="W274" s="249"/>
      <c r="X274" s="249"/>
      <c r="Y274" s="249"/>
      <c r="Z274" s="249"/>
    </row>
    <row r="275" ht="12.0" customHeight="1">
      <c r="A275" s="249"/>
      <c r="B275" s="249"/>
      <c r="C275" s="249"/>
      <c r="D275" s="249"/>
      <c r="E275" s="131"/>
      <c r="F275" s="249"/>
      <c r="G275" s="249"/>
      <c r="H275" s="249"/>
      <c r="I275" s="249"/>
      <c r="J275" s="249"/>
      <c r="K275" s="249"/>
      <c r="L275" s="249"/>
      <c r="M275" s="249"/>
      <c r="N275" s="249"/>
      <c r="O275" s="249"/>
      <c r="P275" s="249"/>
      <c r="Q275" s="249"/>
      <c r="R275" s="249"/>
      <c r="S275" s="249"/>
      <c r="T275" s="249"/>
      <c r="U275" s="249"/>
      <c r="V275" s="249"/>
      <c r="W275" s="249"/>
      <c r="X275" s="249"/>
      <c r="Y275" s="249"/>
      <c r="Z275" s="249"/>
    </row>
    <row r="276" ht="12.0" customHeight="1">
      <c r="A276" s="249"/>
      <c r="B276" s="249"/>
      <c r="C276" s="249"/>
      <c r="D276" s="249"/>
      <c r="E276" s="131"/>
      <c r="F276" s="249"/>
      <c r="G276" s="249"/>
      <c r="H276" s="249"/>
      <c r="I276" s="249"/>
      <c r="J276" s="249"/>
      <c r="K276" s="249"/>
      <c r="L276" s="249"/>
      <c r="M276" s="249"/>
      <c r="N276" s="249"/>
      <c r="O276" s="249"/>
      <c r="P276" s="249"/>
      <c r="Q276" s="249"/>
      <c r="R276" s="249"/>
      <c r="S276" s="249"/>
      <c r="T276" s="249"/>
      <c r="U276" s="249"/>
      <c r="V276" s="249"/>
      <c r="W276" s="249"/>
      <c r="X276" s="249"/>
      <c r="Y276" s="249"/>
      <c r="Z276" s="249"/>
    </row>
    <row r="277" ht="12.0" customHeight="1">
      <c r="A277" s="249"/>
      <c r="B277" s="249"/>
      <c r="C277" s="249"/>
      <c r="D277" s="249"/>
      <c r="E277" s="131"/>
      <c r="F277" s="249"/>
      <c r="G277" s="249"/>
      <c r="H277" s="249"/>
      <c r="I277" s="249"/>
      <c r="J277" s="249"/>
      <c r="K277" s="249"/>
      <c r="L277" s="249"/>
      <c r="M277" s="249"/>
      <c r="N277" s="249"/>
      <c r="O277" s="249"/>
      <c r="P277" s="249"/>
      <c r="Q277" s="249"/>
      <c r="R277" s="249"/>
      <c r="S277" s="249"/>
      <c r="T277" s="249"/>
      <c r="U277" s="249"/>
      <c r="V277" s="249"/>
      <c r="W277" s="249"/>
      <c r="X277" s="249"/>
      <c r="Y277" s="249"/>
      <c r="Z277" s="249"/>
    </row>
    <row r="278" ht="12.0" customHeight="1">
      <c r="A278" s="249"/>
      <c r="B278" s="249"/>
      <c r="C278" s="249"/>
      <c r="D278" s="249"/>
      <c r="E278" s="131"/>
      <c r="F278" s="249"/>
      <c r="G278" s="249"/>
      <c r="H278" s="249"/>
      <c r="I278" s="249"/>
      <c r="J278" s="249"/>
      <c r="K278" s="249"/>
      <c r="L278" s="249"/>
      <c r="M278" s="249"/>
      <c r="N278" s="249"/>
      <c r="O278" s="249"/>
      <c r="P278" s="249"/>
      <c r="Q278" s="249"/>
      <c r="R278" s="249"/>
      <c r="S278" s="249"/>
      <c r="T278" s="249"/>
      <c r="U278" s="249"/>
      <c r="V278" s="249"/>
      <c r="W278" s="249"/>
      <c r="X278" s="249"/>
      <c r="Y278" s="249"/>
      <c r="Z278" s="249"/>
    </row>
    <row r="279" ht="12.0" customHeight="1">
      <c r="A279" s="249"/>
      <c r="B279" s="249"/>
      <c r="C279" s="249"/>
      <c r="D279" s="249"/>
      <c r="E279" s="131"/>
      <c r="F279" s="249"/>
      <c r="G279" s="249"/>
      <c r="H279" s="249"/>
      <c r="I279" s="249"/>
      <c r="J279" s="249"/>
      <c r="K279" s="249"/>
      <c r="L279" s="249"/>
      <c r="M279" s="249"/>
      <c r="N279" s="249"/>
      <c r="O279" s="249"/>
      <c r="P279" s="249"/>
      <c r="Q279" s="249"/>
      <c r="R279" s="249"/>
      <c r="S279" s="249"/>
      <c r="T279" s="249"/>
      <c r="U279" s="249"/>
      <c r="V279" s="249"/>
      <c r="W279" s="249"/>
      <c r="X279" s="249"/>
      <c r="Y279" s="249"/>
      <c r="Z279" s="249"/>
    </row>
    <row r="280" ht="12.0" customHeight="1">
      <c r="A280" s="249"/>
      <c r="B280" s="249"/>
      <c r="C280" s="249"/>
      <c r="D280" s="249"/>
      <c r="E280" s="131"/>
      <c r="F280" s="249"/>
      <c r="G280" s="249"/>
      <c r="H280" s="249"/>
      <c r="I280" s="249"/>
      <c r="J280" s="249"/>
      <c r="K280" s="249"/>
      <c r="L280" s="249"/>
      <c r="M280" s="249"/>
      <c r="N280" s="249"/>
      <c r="O280" s="249"/>
      <c r="P280" s="249"/>
      <c r="Q280" s="249"/>
      <c r="R280" s="249"/>
      <c r="S280" s="249"/>
      <c r="T280" s="249"/>
      <c r="U280" s="249"/>
      <c r="V280" s="249"/>
      <c r="W280" s="249"/>
      <c r="X280" s="249"/>
      <c r="Y280" s="249"/>
      <c r="Z280" s="249"/>
    </row>
    <row r="281" ht="12.0" customHeight="1">
      <c r="A281" s="249"/>
      <c r="B281" s="249"/>
      <c r="C281" s="249"/>
      <c r="D281" s="249"/>
      <c r="E281" s="131"/>
      <c r="F281" s="249"/>
      <c r="G281" s="249"/>
      <c r="H281" s="249"/>
      <c r="I281" s="249"/>
      <c r="J281" s="249"/>
      <c r="K281" s="249"/>
      <c r="L281" s="249"/>
      <c r="M281" s="249"/>
      <c r="N281" s="249"/>
      <c r="O281" s="249"/>
      <c r="P281" s="249"/>
      <c r="Q281" s="249"/>
      <c r="R281" s="249"/>
      <c r="S281" s="249"/>
      <c r="T281" s="249"/>
      <c r="U281" s="249"/>
      <c r="V281" s="249"/>
      <c r="W281" s="249"/>
      <c r="X281" s="249"/>
      <c r="Y281" s="249"/>
      <c r="Z281" s="249"/>
    </row>
    <row r="282" ht="12.0" customHeight="1">
      <c r="A282" s="249"/>
      <c r="B282" s="249"/>
      <c r="C282" s="249"/>
      <c r="D282" s="249"/>
      <c r="E282" s="131"/>
      <c r="F282" s="249"/>
      <c r="G282" s="249"/>
      <c r="H282" s="249"/>
      <c r="I282" s="249"/>
      <c r="J282" s="249"/>
      <c r="K282" s="249"/>
      <c r="L282" s="249"/>
      <c r="M282" s="249"/>
      <c r="N282" s="249"/>
      <c r="O282" s="249"/>
      <c r="P282" s="249"/>
      <c r="Q282" s="249"/>
      <c r="R282" s="249"/>
      <c r="S282" s="249"/>
      <c r="T282" s="249"/>
      <c r="U282" s="249"/>
      <c r="V282" s="249"/>
      <c r="W282" s="249"/>
      <c r="X282" s="249"/>
      <c r="Y282" s="249"/>
      <c r="Z282" s="249"/>
    </row>
    <row r="283" ht="12.0" customHeight="1">
      <c r="A283" s="249"/>
      <c r="B283" s="249"/>
      <c r="C283" s="249"/>
      <c r="D283" s="249"/>
      <c r="E283" s="131"/>
      <c r="F283" s="249"/>
      <c r="G283" s="249"/>
      <c r="H283" s="249"/>
      <c r="I283" s="249"/>
      <c r="J283" s="249"/>
      <c r="K283" s="249"/>
      <c r="L283" s="249"/>
      <c r="M283" s="249"/>
      <c r="N283" s="249"/>
      <c r="O283" s="249"/>
      <c r="P283" s="249"/>
      <c r="Q283" s="249"/>
      <c r="R283" s="249"/>
      <c r="S283" s="249"/>
      <c r="T283" s="249"/>
      <c r="U283" s="249"/>
      <c r="V283" s="249"/>
      <c r="W283" s="249"/>
      <c r="X283" s="249"/>
      <c r="Y283" s="249"/>
      <c r="Z283" s="249"/>
    </row>
    <row r="284" ht="12.0" customHeight="1">
      <c r="A284" s="249"/>
      <c r="B284" s="249"/>
      <c r="C284" s="249"/>
      <c r="D284" s="249"/>
      <c r="E284" s="131"/>
      <c r="F284" s="249"/>
      <c r="G284" s="249"/>
      <c r="H284" s="249"/>
      <c r="I284" s="249"/>
      <c r="J284" s="249"/>
      <c r="K284" s="249"/>
      <c r="L284" s="249"/>
      <c r="M284" s="249"/>
      <c r="N284" s="249"/>
      <c r="O284" s="249"/>
      <c r="P284" s="249"/>
      <c r="Q284" s="249"/>
      <c r="R284" s="249"/>
      <c r="S284" s="249"/>
      <c r="T284" s="249"/>
      <c r="U284" s="249"/>
      <c r="V284" s="249"/>
      <c r="W284" s="249"/>
      <c r="X284" s="249"/>
      <c r="Y284" s="249"/>
      <c r="Z284" s="249"/>
    </row>
    <row r="285" ht="12.0" customHeight="1">
      <c r="A285" s="249"/>
      <c r="B285" s="249"/>
      <c r="C285" s="249"/>
      <c r="D285" s="249"/>
      <c r="E285" s="131"/>
      <c r="F285" s="249"/>
      <c r="G285" s="249"/>
      <c r="H285" s="249"/>
      <c r="I285" s="249"/>
      <c r="J285" s="249"/>
      <c r="K285" s="249"/>
      <c r="L285" s="249"/>
      <c r="M285" s="249"/>
      <c r="N285" s="249"/>
      <c r="O285" s="249"/>
      <c r="P285" s="249"/>
      <c r="Q285" s="249"/>
      <c r="R285" s="249"/>
      <c r="S285" s="249"/>
      <c r="T285" s="249"/>
      <c r="U285" s="249"/>
      <c r="V285" s="249"/>
      <c r="W285" s="249"/>
      <c r="X285" s="249"/>
      <c r="Y285" s="249"/>
      <c r="Z285" s="249"/>
    </row>
    <row r="286" ht="12.0" customHeight="1">
      <c r="A286" s="249"/>
      <c r="B286" s="249"/>
      <c r="C286" s="249"/>
      <c r="D286" s="249"/>
      <c r="E286" s="131"/>
      <c r="F286" s="249"/>
      <c r="G286" s="249"/>
      <c r="H286" s="249"/>
      <c r="I286" s="249"/>
      <c r="J286" s="249"/>
      <c r="K286" s="249"/>
      <c r="L286" s="249"/>
      <c r="M286" s="249"/>
      <c r="N286" s="249"/>
      <c r="O286" s="249"/>
      <c r="P286" s="249"/>
      <c r="Q286" s="249"/>
      <c r="R286" s="249"/>
      <c r="S286" s="249"/>
      <c r="T286" s="249"/>
      <c r="U286" s="249"/>
      <c r="V286" s="249"/>
      <c r="W286" s="249"/>
      <c r="X286" s="249"/>
      <c r="Y286" s="249"/>
      <c r="Z286" s="249"/>
    </row>
    <row r="287" ht="12.0" customHeight="1">
      <c r="A287" s="249"/>
      <c r="B287" s="249"/>
      <c r="C287" s="249"/>
      <c r="D287" s="249"/>
      <c r="E287" s="131"/>
      <c r="F287" s="249"/>
      <c r="G287" s="249"/>
      <c r="H287" s="249"/>
      <c r="I287" s="249"/>
      <c r="J287" s="249"/>
      <c r="K287" s="249"/>
      <c r="L287" s="249"/>
      <c r="M287" s="249"/>
      <c r="N287" s="249"/>
      <c r="O287" s="249"/>
      <c r="P287" s="249"/>
      <c r="Q287" s="249"/>
      <c r="R287" s="249"/>
      <c r="S287" s="249"/>
      <c r="T287" s="249"/>
      <c r="U287" s="249"/>
      <c r="V287" s="249"/>
      <c r="W287" s="249"/>
      <c r="X287" s="249"/>
      <c r="Y287" s="249"/>
      <c r="Z287" s="249"/>
    </row>
    <row r="288" ht="12.0" customHeight="1">
      <c r="A288" s="249"/>
      <c r="B288" s="249"/>
      <c r="C288" s="249"/>
      <c r="D288" s="249"/>
      <c r="E288" s="131"/>
      <c r="F288" s="249"/>
      <c r="G288" s="249"/>
      <c r="H288" s="249"/>
      <c r="I288" s="249"/>
      <c r="J288" s="249"/>
      <c r="K288" s="249"/>
      <c r="L288" s="249"/>
      <c r="M288" s="249"/>
      <c r="N288" s="249"/>
      <c r="O288" s="249"/>
      <c r="P288" s="249"/>
      <c r="Q288" s="249"/>
      <c r="R288" s="249"/>
      <c r="S288" s="249"/>
      <c r="T288" s="249"/>
      <c r="U288" s="249"/>
      <c r="V288" s="249"/>
      <c r="W288" s="249"/>
      <c r="X288" s="249"/>
      <c r="Y288" s="249"/>
      <c r="Z288" s="249"/>
    </row>
    <row r="289" ht="12.0" customHeight="1">
      <c r="A289" s="249"/>
      <c r="B289" s="249"/>
      <c r="C289" s="249"/>
      <c r="D289" s="249"/>
      <c r="E289" s="131"/>
      <c r="F289" s="249"/>
      <c r="G289" s="249"/>
      <c r="H289" s="249"/>
      <c r="I289" s="249"/>
      <c r="J289" s="249"/>
      <c r="K289" s="249"/>
      <c r="L289" s="249"/>
      <c r="M289" s="249"/>
      <c r="N289" s="249"/>
      <c r="O289" s="249"/>
      <c r="P289" s="249"/>
      <c r="Q289" s="249"/>
      <c r="R289" s="249"/>
      <c r="S289" s="249"/>
      <c r="T289" s="249"/>
      <c r="U289" s="249"/>
      <c r="V289" s="249"/>
      <c r="W289" s="249"/>
      <c r="X289" s="249"/>
      <c r="Y289" s="249"/>
      <c r="Z289" s="249"/>
    </row>
    <row r="290" ht="12.0" customHeight="1">
      <c r="A290" s="249"/>
      <c r="B290" s="249"/>
      <c r="C290" s="249"/>
      <c r="D290" s="249"/>
      <c r="E290" s="131"/>
      <c r="F290" s="249"/>
      <c r="G290" s="249"/>
      <c r="H290" s="249"/>
      <c r="I290" s="249"/>
      <c r="J290" s="249"/>
      <c r="K290" s="249"/>
      <c r="L290" s="249"/>
      <c r="M290" s="249"/>
      <c r="N290" s="249"/>
      <c r="O290" s="249"/>
      <c r="P290" s="249"/>
      <c r="Q290" s="249"/>
      <c r="R290" s="249"/>
      <c r="S290" s="249"/>
      <c r="T290" s="249"/>
      <c r="U290" s="249"/>
      <c r="V290" s="249"/>
      <c r="W290" s="249"/>
      <c r="X290" s="249"/>
      <c r="Y290" s="249"/>
      <c r="Z290" s="249"/>
    </row>
    <row r="291" ht="12.0" customHeight="1">
      <c r="A291" s="249"/>
      <c r="B291" s="249"/>
      <c r="C291" s="249"/>
      <c r="D291" s="249"/>
      <c r="E291" s="131"/>
      <c r="F291" s="249"/>
      <c r="G291" s="249"/>
      <c r="H291" s="249"/>
      <c r="I291" s="249"/>
      <c r="J291" s="249"/>
      <c r="K291" s="249"/>
      <c r="L291" s="249"/>
      <c r="M291" s="249"/>
      <c r="N291" s="249"/>
      <c r="O291" s="249"/>
      <c r="P291" s="249"/>
      <c r="Q291" s="249"/>
      <c r="R291" s="249"/>
      <c r="S291" s="249"/>
      <c r="T291" s="249"/>
      <c r="U291" s="249"/>
      <c r="V291" s="249"/>
      <c r="W291" s="249"/>
      <c r="X291" s="249"/>
      <c r="Y291" s="249"/>
      <c r="Z291" s="249"/>
    </row>
    <row r="292" ht="12.0" customHeight="1">
      <c r="A292" s="249"/>
      <c r="B292" s="249"/>
      <c r="C292" s="249"/>
      <c r="D292" s="249"/>
      <c r="E292" s="131"/>
      <c r="F292" s="249"/>
      <c r="G292" s="249"/>
      <c r="H292" s="249"/>
      <c r="I292" s="249"/>
      <c r="J292" s="249"/>
      <c r="K292" s="249"/>
      <c r="L292" s="249"/>
      <c r="M292" s="249"/>
      <c r="N292" s="249"/>
      <c r="O292" s="249"/>
      <c r="P292" s="249"/>
      <c r="Q292" s="249"/>
      <c r="R292" s="249"/>
      <c r="S292" s="249"/>
      <c r="T292" s="249"/>
      <c r="U292" s="249"/>
      <c r="V292" s="249"/>
      <c r="W292" s="249"/>
      <c r="X292" s="249"/>
      <c r="Y292" s="249"/>
      <c r="Z292" s="249"/>
    </row>
    <row r="293" ht="12.0" customHeight="1">
      <c r="A293" s="249"/>
      <c r="B293" s="249"/>
      <c r="C293" s="249"/>
      <c r="D293" s="249"/>
      <c r="E293" s="131"/>
      <c r="F293" s="249"/>
      <c r="G293" s="249"/>
      <c r="H293" s="249"/>
      <c r="I293" s="249"/>
      <c r="J293" s="249"/>
      <c r="K293" s="249"/>
      <c r="L293" s="249"/>
      <c r="M293" s="249"/>
      <c r="N293" s="249"/>
      <c r="O293" s="249"/>
      <c r="P293" s="249"/>
      <c r="Q293" s="249"/>
      <c r="R293" s="249"/>
      <c r="S293" s="249"/>
      <c r="T293" s="249"/>
      <c r="U293" s="249"/>
      <c r="V293" s="249"/>
      <c r="W293" s="249"/>
      <c r="X293" s="249"/>
      <c r="Y293" s="249"/>
      <c r="Z293" s="249"/>
    </row>
    <row r="294" ht="12.0" customHeight="1">
      <c r="A294" s="249"/>
      <c r="B294" s="249"/>
      <c r="C294" s="249"/>
      <c r="D294" s="249"/>
      <c r="E294" s="131"/>
      <c r="F294" s="249"/>
      <c r="G294" s="249"/>
      <c r="H294" s="249"/>
      <c r="I294" s="249"/>
      <c r="J294" s="249"/>
      <c r="K294" s="249"/>
      <c r="L294" s="249"/>
      <c r="M294" s="249"/>
      <c r="N294" s="249"/>
      <c r="O294" s="249"/>
      <c r="P294" s="249"/>
      <c r="Q294" s="249"/>
      <c r="R294" s="249"/>
      <c r="S294" s="249"/>
      <c r="T294" s="249"/>
      <c r="U294" s="249"/>
      <c r="V294" s="249"/>
      <c r="W294" s="249"/>
      <c r="X294" s="249"/>
      <c r="Y294" s="249"/>
      <c r="Z294" s="249"/>
    </row>
    <row r="295" ht="12.0" customHeight="1">
      <c r="A295" s="249"/>
      <c r="B295" s="249"/>
      <c r="C295" s="249"/>
      <c r="D295" s="249"/>
      <c r="E295" s="131"/>
      <c r="F295" s="249"/>
      <c r="G295" s="249"/>
      <c r="H295" s="249"/>
      <c r="I295" s="249"/>
      <c r="J295" s="249"/>
      <c r="K295" s="249"/>
      <c r="L295" s="249"/>
      <c r="M295" s="249"/>
      <c r="N295" s="249"/>
      <c r="O295" s="249"/>
      <c r="P295" s="249"/>
      <c r="Q295" s="249"/>
      <c r="R295" s="249"/>
      <c r="S295" s="249"/>
      <c r="T295" s="249"/>
      <c r="U295" s="249"/>
      <c r="V295" s="249"/>
      <c r="W295" s="249"/>
      <c r="X295" s="249"/>
      <c r="Y295" s="249"/>
      <c r="Z295" s="249"/>
    </row>
    <row r="296" ht="12.0" customHeight="1">
      <c r="A296" s="249"/>
      <c r="B296" s="249"/>
      <c r="C296" s="249"/>
      <c r="D296" s="249"/>
      <c r="E296" s="131"/>
      <c r="F296" s="249"/>
      <c r="G296" s="249"/>
      <c r="H296" s="249"/>
      <c r="I296" s="249"/>
      <c r="J296" s="249"/>
      <c r="K296" s="249"/>
      <c r="L296" s="249"/>
      <c r="M296" s="249"/>
      <c r="N296" s="249"/>
      <c r="O296" s="249"/>
      <c r="P296" s="249"/>
      <c r="Q296" s="249"/>
      <c r="R296" s="249"/>
      <c r="S296" s="249"/>
      <c r="T296" s="249"/>
      <c r="U296" s="249"/>
      <c r="V296" s="249"/>
      <c r="W296" s="249"/>
      <c r="X296" s="249"/>
      <c r="Y296" s="249"/>
      <c r="Z296" s="249"/>
    </row>
    <row r="297" ht="12.0" customHeight="1">
      <c r="A297" s="249"/>
      <c r="B297" s="249"/>
      <c r="C297" s="249"/>
      <c r="D297" s="249"/>
      <c r="E297" s="131"/>
      <c r="F297" s="249"/>
      <c r="G297" s="249"/>
      <c r="H297" s="249"/>
      <c r="I297" s="249"/>
      <c r="J297" s="249"/>
      <c r="K297" s="249"/>
      <c r="L297" s="249"/>
      <c r="M297" s="249"/>
      <c r="N297" s="249"/>
      <c r="O297" s="249"/>
      <c r="P297" s="249"/>
      <c r="Q297" s="249"/>
      <c r="R297" s="249"/>
      <c r="S297" s="249"/>
      <c r="T297" s="249"/>
      <c r="U297" s="249"/>
      <c r="V297" s="249"/>
      <c r="W297" s="249"/>
      <c r="X297" s="249"/>
      <c r="Y297" s="249"/>
      <c r="Z297" s="249"/>
    </row>
    <row r="298" ht="12.0" customHeight="1">
      <c r="A298" s="249"/>
      <c r="B298" s="249"/>
      <c r="C298" s="249"/>
      <c r="D298" s="249"/>
      <c r="E298" s="131"/>
      <c r="F298" s="249"/>
      <c r="G298" s="249"/>
      <c r="H298" s="249"/>
      <c r="I298" s="249"/>
      <c r="J298" s="249"/>
      <c r="K298" s="249"/>
      <c r="L298" s="249"/>
      <c r="M298" s="249"/>
      <c r="N298" s="249"/>
      <c r="O298" s="249"/>
      <c r="P298" s="249"/>
      <c r="Q298" s="249"/>
      <c r="R298" s="249"/>
      <c r="S298" s="249"/>
      <c r="T298" s="249"/>
      <c r="U298" s="249"/>
      <c r="V298" s="249"/>
      <c r="W298" s="249"/>
      <c r="X298" s="249"/>
      <c r="Y298" s="249"/>
      <c r="Z298" s="249"/>
    </row>
    <row r="299" ht="12.0" customHeight="1">
      <c r="A299" s="249"/>
      <c r="B299" s="249"/>
      <c r="C299" s="249"/>
      <c r="D299" s="249"/>
      <c r="E299" s="131"/>
      <c r="F299" s="249"/>
      <c r="G299" s="249"/>
      <c r="H299" s="249"/>
      <c r="I299" s="249"/>
      <c r="J299" s="249"/>
      <c r="K299" s="249"/>
      <c r="L299" s="249"/>
      <c r="M299" s="249"/>
      <c r="N299" s="249"/>
      <c r="O299" s="249"/>
      <c r="P299" s="249"/>
      <c r="Q299" s="249"/>
      <c r="R299" s="249"/>
      <c r="S299" s="249"/>
      <c r="T299" s="249"/>
      <c r="U299" s="249"/>
      <c r="V299" s="249"/>
      <c r="W299" s="249"/>
      <c r="X299" s="249"/>
      <c r="Y299" s="249"/>
      <c r="Z299" s="249"/>
    </row>
    <row r="300" ht="12.0" customHeight="1">
      <c r="A300" s="249"/>
      <c r="B300" s="249"/>
      <c r="C300" s="249"/>
      <c r="D300" s="249"/>
      <c r="E300" s="131"/>
      <c r="F300" s="249"/>
      <c r="G300" s="249"/>
      <c r="H300" s="249"/>
      <c r="I300" s="249"/>
      <c r="J300" s="249"/>
      <c r="K300" s="249"/>
      <c r="L300" s="249"/>
      <c r="M300" s="249"/>
      <c r="N300" s="249"/>
      <c r="O300" s="249"/>
      <c r="P300" s="249"/>
      <c r="Q300" s="249"/>
      <c r="R300" s="249"/>
      <c r="S300" s="249"/>
      <c r="T300" s="249"/>
      <c r="U300" s="249"/>
      <c r="V300" s="249"/>
      <c r="W300" s="249"/>
      <c r="X300" s="249"/>
      <c r="Y300" s="249"/>
      <c r="Z300" s="249"/>
    </row>
    <row r="301" ht="12.0" customHeight="1">
      <c r="A301" s="249"/>
      <c r="B301" s="249"/>
      <c r="C301" s="249"/>
      <c r="D301" s="249"/>
      <c r="E301" s="131"/>
      <c r="F301" s="249"/>
      <c r="G301" s="249"/>
      <c r="H301" s="249"/>
      <c r="I301" s="249"/>
      <c r="J301" s="249"/>
      <c r="K301" s="249"/>
      <c r="L301" s="249"/>
      <c r="M301" s="249"/>
      <c r="N301" s="249"/>
      <c r="O301" s="249"/>
      <c r="P301" s="249"/>
      <c r="Q301" s="249"/>
      <c r="R301" s="249"/>
      <c r="S301" s="249"/>
      <c r="T301" s="249"/>
      <c r="U301" s="249"/>
      <c r="V301" s="249"/>
      <c r="W301" s="249"/>
      <c r="X301" s="249"/>
      <c r="Y301" s="249"/>
      <c r="Z301" s="249"/>
    </row>
    <row r="302" ht="12.0" customHeight="1">
      <c r="A302" s="249"/>
      <c r="B302" s="249"/>
      <c r="C302" s="249"/>
      <c r="D302" s="249"/>
      <c r="E302" s="131"/>
      <c r="F302" s="249"/>
      <c r="G302" s="249"/>
      <c r="H302" s="249"/>
      <c r="I302" s="249"/>
      <c r="J302" s="249"/>
      <c r="K302" s="249"/>
      <c r="L302" s="249"/>
      <c r="M302" s="249"/>
      <c r="N302" s="249"/>
      <c r="O302" s="249"/>
      <c r="P302" s="249"/>
      <c r="Q302" s="249"/>
      <c r="R302" s="249"/>
      <c r="S302" s="249"/>
      <c r="T302" s="249"/>
      <c r="U302" s="249"/>
      <c r="V302" s="249"/>
      <c r="W302" s="249"/>
      <c r="X302" s="249"/>
      <c r="Y302" s="249"/>
      <c r="Z302" s="249"/>
    </row>
    <row r="303" ht="12.0" customHeight="1">
      <c r="A303" s="249"/>
      <c r="B303" s="249"/>
      <c r="C303" s="249"/>
      <c r="D303" s="249"/>
      <c r="E303" s="131"/>
      <c r="F303" s="249"/>
      <c r="G303" s="249"/>
      <c r="H303" s="249"/>
      <c r="I303" s="249"/>
      <c r="J303" s="249"/>
      <c r="K303" s="249"/>
      <c r="L303" s="249"/>
      <c r="M303" s="249"/>
      <c r="N303" s="249"/>
      <c r="O303" s="249"/>
      <c r="P303" s="249"/>
      <c r="Q303" s="249"/>
      <c r="R303" s="249"/>
      <c r="S303" s="249"/>
      <c r="T303" s="249"/>
      <c r="U303" s="249"/>
      <c r="V303" s="249"/>
      <c r="W303" s="249"/>
      <c r="X303" s="249"/>
      <c r="Y303" s="249"/>
      <c r="Z303" s="249"/>
    </row>
    <row r="304" ht="12.0" customHeight="1">
      <c r="A304" s="249"/>
      <c r="B304" s="249"/>
      <c r="C304" s="249"/>
      <c r="D304" s="249"/>
      <c r="E304" s="131"/>
      <c r="F304" s="249"/>
      <c r="G304" s="249"/>
      <c r="H304" s="249"/>
      <c r="I304" s="249"/>
      <c r="J304" s="249"/>
      <c r="K304" s="249"/>
      <c r="L304" s="249"/>
      <c r="M304" s="249"/>
      <c r="N304" s="249"/>
      <c r="O304" s="249"/>
      <c r="P304" s="249"/>
      <c r="Q304" s="249"/>
      <c r="R304" s="249"/>
      <c r="S304" s="249"/>
      <c r="T304" s="249"/>
      <c r="U304" s="249"/>
      <c r="V304" s="249"/>
      <c r="W304" s="249"/>
      <c r="X304" s="249"/>
      <c r="Y304" s="249"/>
      <c r="Z304" s="249"/>
    </row>
    <row r="305" ht="12.0" customHeight="1">
      <c r="A305" s="249"/>
      <c r="B305" s="249"/>
      <c r="C305" s="249"/>
      <c r="D305" s="249"/>
      <c r="E305" s="131"/>
      <c r="F305" s="249"/>
      <c r="G305" s="249"/>
      <c r="H305" s="249"/>
      <c r="I305" s="249"/>
      <c r="J305" s="249"/>
      <c r="K305" s="249"/>
      <c r="L305" s="249"/>
      <c r="M305" s="249"/>
      <c r="N305" s="249"/>
      <c r="O305" s="249"/>
      <c r="P305" s="249"/>
      <c r="Q305" s="249"/>
      <c r="R305" s="249"/>
      <c r="S305" s="249"/>
      <c r="T305" s="249"/>
      <c r="U305" s="249"/>
      <c r="V305" s="249"/>
      <c r="W305" s="249"/>
      <c r="X305" s="249"/>
      <c r="Y305" s="249"/>
      <c r="Z305" s="249"/>
    </row>
    <row r="306" ht="12.0" customHeight="1">
      <c r="A306" s="249"/>
      <c r="B306" s="249"/>
      <c r="C306" s="249"/>
      <c r="D306" s="249"/>
      <c r="E306" s="131"/>
      <c r="F306" s="249"/>
      <c r="G306" s="249"/>
      <c r="H306" s="249"/>
      <c r="I306" s="249"/>
      <c r="J306" s="249"/>
      <c r="K306" s="249"/>
      <c r="L306" s="249"/>
      <c r="M306" s="249"/>
      <c r="N306" s="249"/>
      <c r="O306" s="249"/>
      <c r="P306" s="249"/>
      <c r="Q306" s="249"/>
      <c r="R306" s="249"/>
      <c r="S306" s="249"/>
      <c r="T306" s="249"/>
      <c r="U306" s="249"/>
      <c r="V306" s="249"/>
      <c r="W306" s="249"/>
      <c r="X306" s="249"/>
      <c r="Y306" s="249"/>
      <c r="Z306" s="249"/>
    </row>
    <row r="307" ht="12.0" customHeight="1">
      <c r="A307" s="249"/>
      <c r="B307" s="249"/>
      <c r="C307" s="249"/>
      <c r="D307" s="249"/>
      <c r="E307" s="131"/>
      <c r="F307" s="249"/>
      <c r="G307" s="249"/>
      <c r="H307" s="249"/>
      <c r="I307" s="249"/>
      <c r="J307" s="249"/>
      <c r="K307" s="249"/>
      <c r="L307" s="249"/>
      <c r="M307" s="249"/>
      <c r="N307" s="249"/>
      <c r="O307" s="249"/>
      <c r="P307" s="249"/>
      <c r="Q307" s="249"/>
      <c r="R307" s="249"/>
      <c r="S307" s="249"/>
      <c r="T307" s="249"/>
      <c r="U307" s="249"/>
      <c r="V307" s="249"/>
      <c r="W307" s="249"/>
      <c r="X307" s="249"/>
      <c r="Y307" s="249"/>
      <c r="Z307" s="249"/>
    </row>
    <row r="308" ht="12.0" customHeight="1">
      <c r="A308" s="249"/>
      <c r="B308" s="249"/>
      <c r="C308" s="249"/>
      <c r="D308" s="249"/>
      <c r="E308" s="131"/>
      <c r="F308" s="249"/>
      <c r="G308" s="249"/>
      <c r="H308" s="249"/>
      <c r="I308" s="249"/>
      <c r="J308" s="249"/>
      <c r="K308" s="249"/>
      <c r="L308" s="249"/>
      <c r="M308" s="249"/>
      <c r="N308" s="249"/>
      <c r="O308" s="249"/>
      <c r="P308" s="249"/>
      <c r="Q308" s="249"/>
      <c r="R308" s="249"/>
      <c r="S308" s="249"/>
      <c r="T308" s="249"/>
      <c r="U308" s="249"/>
      <c r="V308" s="249"/>
      <c r="W308" s="249"/>
      <c r="X308" s="249"/>
      <c r="Y308" s="249"/>
      <c r="Z308" s="249"/>
    </row>
    <row r="309" ht="12.0" customHeight="1">
      <c r="A309" s="249"/>
      <c r="B309" s="249"/>
      <c r="C309" s="249"/>
      <c r="D309" s="249"/>
      <c r="E309" s="131"/>
      <c r="F309" s="249"/>
      <c r="G309" s="249"/>
      <c r="H309" s="249"/>
      <c r="I309" s="249"/>
      <c r="J309" s="249"/>
      <c r="K309" s="249"/>
      <c r="L309" s="249"/>
      <c r="M309" s="249"/>
      <c r="N309" s="249"/>
      <c r="O309" s="249"/>
      <c r="P309" s="249"/>
      <c r="Q309" s="249"/>
      <c r="R309" s="249"/>
      <c r="S309" s="249"/>
      <c r="T309" s="249"/>
      <c r="U309" s="249"/>
      <c r="V309" s="249"/>
      <c r="W309" s="249"/>
      <c r="X309" s="249"/>
      <c r="Y309" s="249"/>
      <c r="Z309" s="249"/>
    </row>
    <row r="310" ht="12.0" customHeight="1">
      <c r="A310" s="249"/>
      <c r="B310" s="249"/>
      <c r="C310" s="249"/>
      <c r="D310" s="249"/>
      <c r="E310" s="131"/>
      <c r="F310" s="249"/>
      <c r="G310" s="249"/>
      <c r="H310" s="249"/>
      <c r="I310" s="249"/>
      <c r="J310" s="249"/>
      <c r="K310" s="249"/>
      <c r="L310" s="249"/>
      <c r="M310" s="249"/>
      <c r="N310" s="249"/>
      <c r="O310" s="249"/>
      <c r="P310" s="249"/>
      <c r="Q310" s="249"/>
      <c r="R310" s="249"/>
      <c r="S310" s="249"/>
      <c r="T310" s="249"/>
      <c r="U310" s="249"/>
      <c r="V310" s="249"/>
      <c r="W310" s="249"/>
      <c r="X310" s="249"/>
      <c r="Y310" s="249"/>
      <c r="Z310" s="249"/>
    </row>
    <row r="311" ht="12.0" customHeight="1">
      <c r="A311" s="249"/>
      <c r="B311" s="249"/>
      <c r="C311" s="249"/>
      <c r="D311" s="249"/>
      <c r="E311" s="131"/>
      <c r="F311" s="249"/>
      <c r="G311" s="249"/>
      <c r="H311" s="249"/>
      <c r="I311" s="249"/>
      <c r="J311" s="249"/>
      <c r="K311" s="249"/>
      <c r="L311" s="249"/>
      <c r="M311" s="249"/>
      <c r="N311" s="249"/>
      <c r="O311" s="249"/>
      <c r="P311" s="249"/>
      <c r="Q311" s="249"/>
      <c r="R311" s="249"/>
      <c r="S311" s="249"/>
      <c r="T311" s="249"/>
      <c r="U311" s="249"/>
      <c r="V311" s="249"/>
      <c r="W311" s="249"/>
      <c r="X311" s="249"/>
      <c r="Y311" s="249"/>
      <c r="Z311" s="249"/>
    </row>
    <row r="312" ht="12.0" customHeight="1">
      <c r="A312" s="249"/>
      <c r="B312" s="249"/>
      <c r="C312" s="249"/>
      <c r="D312" s="249"/>
      <c r="E312" s="131"/>
      <c r="F312" s="249"/>
      <c r="G312" s="249"/>
      <c r="H312" s="249"/>
      <c r="I312" s="249"/>
      <c r="J312" s="249"/>
      <c r="K312" s="249"/>
      <c r="L312" s="249"/>
      <c r="M312" s="249"/>
      <c r="N312" s="249"/>
      <c r="O312" s="249"/>
      <c r="P312" s="249"/>
      <c r="Q312" s="249"/>
      <c r="R312" s="249"/>
      <c r="S312" s="249"/>
      <c r="T312" s="249"/>
      <c r="U312" s="249"/>
      <c r="V312" s="249"/>
      <c r="W312" s="249"/>
      <c r="X312" s="249"/>
      <c r="Y312" s="249"/>
      <c r="Z312" s="249"/>
    </row>
    <row r="313" ht="12.0" customHeight="1">
      <c r="A313" s="249"/>
      <c r="B313" s="249"/>
      <c r="C313" s="249"/>
      <c r="D313" s="249"/>
      <c r="E313" s="131"/>
      <c r="F313" s="249"/>
      <c r="G313" s="249"/>
      <c r="H313" s="249"/>
      <c r="I313" s="249"/>
      <c r="J313" s="249"/>
      <c r="K313" s="249"/>
      <c r="L313" s="249"/>
      <c r="M313" s="249"/>
      <c r="N313" s="249"/>
      <c r="O313" s="249"/>
      <c r="P313" s="249"/>
      <c r="Q313" s="249"/>
      <c r="R313" s="249"/>
      <c r="S313" s="249"/>
      <c r="T313" s="249"/>
      <c r="U313" s="249"/>
      <c r="V313" s="249"/>
      <c r="W313" s="249"/>
      <c r="X313" s="249"/>
      <c r="Y313" s="249"/>
      <c r="Z313" s="249"/>
    </row>
    <row r="314" ht="12.0" customHeight="1">
      <c r="A314" s="249"/>
      <c r="B314" s="249"/>
      <c r="C314" s="249"/>
      <c r="D314" s="249"/>
      <c r="E314" s="131"/>
      <c r="F314" s="249"/>
      <c r="G314" s="249"/>
      <c r="H314" s="249"/>
      <c r="I314" s="249"/>
      <c r="J314" s="249"/>
      <c r="K314" s="249"/>
      <c r="L314" s="249"/>
      <c r="M314" s="249"/>
      <c r="N314" s="249"/>
      <c r="O314" s="249"/>
      <c r="P314" s="249"/>
      <c r="Q314" s="249"/>
      <c r="R314" s="249"/>
      <c r="S314" s="249"/>
      <c r="T314" s="249"/>
      <c r="U314" s="249"/>
      <c r="V314" s="249"/>
      <c r="W314" s="249"/>
      <c r="X314" s="249"/>
      <c r="Y314" s="249"/>
      <c r="Z314" s="249"/>
    </row>
    <row r="315" ht="12.0" customHeight="1">
      <c r="A315" s="249"/>
      <c r="B315" s="249"/>
      <c r="C315" s="249"/>
      <c r="D315" s="249"/>
      <c r="E315" s="131"/>
      <c r="F315" s="249"/>
      <c r="G315" s="249"/>
      <c r="H315" s="249"/>
      <c r="I315" s="249"/>
      <c r="J315" s="249"/>
      <c r="K315" s="249"/>
      <c r="L315" s="249"/>
      <c r="M315" s="249"/>
      <c r="N315" s="249"/>
      <c r="O315" s="249"/>
      <c r="P315" s="249"/>
      <c r="Q315" s="249"/>
      <c r="R315" s="249"/>
      <c r="S315" s="249"/>
      <c r="T315" s="249"/>
      <c r="U315" s="249"/>
      <c r="V315" s="249"/>
      <c r="W315" s="249"/>
      <c r="X315" s="249"/>
      <c r="Y315" s="249"/>
      <c r="Z315" s="249"/>
    </row>
    <row r="316" ht="12.0" customHeight="1">
      <c r="A316" s="249"/>
      <c r="B316" s="249"/>
      <c r="C316" s="249"/>
      <c r="D316" s="249"/>
      <c r="E316" s="131"/>
      <c r="F316" s="249"/>
      <c r="G316" s="249"/>
      <c r="H316" s="249"/>
      <c r="I316" s="249"/>
      <c r="J316" s="249"/>
      <c r="K316" s="249"/>
      <c r="L316" s="249"/>
      <c r="M316" s="249"/>
      <c r="N316" s="249"/>
      <c r="O316" s="249"/>
      <c r="P316" s="249"/>
      <c r="Q316" s="249"/>
      <c r="R316" s="249"/>
      <c r="S316" s="249"/>
      <c r="T316" s="249"/>
      <c r="U316" s="249"/>
      <c r="V316" s="249"/>
      <c r="W316" s="249"/>
      <c r="X316" s="249"/>
      <c r="Y316" s="249"/>
      <c r="Z316" s="249"/>
    </row>
    <row r="317" ht="12.0" customHeight="1">
      <c r="A317" s="249"/>
      <c r="B317" s="249"/>
      <c r="C317" s="249"/>
      <c r="D317" s="249"/>
      <c r="E317" s="131"/>
      <c r="F317" s="249"/>
      <c r="G317" s="249"/>
      <c r="H317" s="249"/>
      <c r="I317" s="249"/>
      <c r="J317" s="249"/>
      <c r="K317" s="249"/>
      <c r="L317" s="249"/>
      <c r="M317" s="249"/>
      <c r="N317" s="249"/>
      <c r="O317" s="249"/>
      <c r="P317" s="249"/>
      <c r="Q317" s="249"/>
      <c r="R317" s="249"/>
      <c r="S317" s="249"/>
      <c r="T317" s="249"/>
      <c r="U317" s="249"/>
      <c r="V317" s="249"/>
      <c r="W317" s="249"/>
      <c r="X317" s="249"/>
      <c r="Y317" s="249"/>
      <c r="Z317" s="249"/>
    </row>
    <row r="318" ht="12.0" customHeight="1">
      <c r="A318" s="249"/>
      <c r="B318" s="249"/>
      <c r="C318" s="249"/>
      <c r="D318" s="249"/>
      <c r="E318" s="131"/>
      <c r="F318" s="249"/>
      <c r="G318" s="249"/>
      <c r="H318" s="249"/>
      <c r="I318" s="249"/>
      <c r="J318" s="249"/>
      <c r="K318" s="249"/>
      <c r="L318" s="249"/>
      <c r="M318" s="249"/>
      <c r="N318" s="249"/>
      <c r="O318" s="249"/>
      <c r="P318" s="249"/>
      <c r="Q318" s="249"/>
      <c r="R318" s="249"/>
      <c r="S318" s="249"/>
      <c r="T318" s="249"/>
      <c r="U318" s="249"/>
      <c r="V318" s="249"/>
      <c r="W318" s="249"/>
      <c r="X318" s="249"/>
      <c r="Y318" s="249"/>
      <c r="Z318" s="249"/>
    </row>
    <row r="319" ht="12.0" customHeight="1">
      <c r="A319" s="249"/>
      <c r="B319" s="249"/>
      <c r="C319" s="249"/>
      <c r="D319" s="249"/>
      <c r="E319" s="131"/>
      <c r="F319" s="249"/>
      <c r="G319" s="249"/>
      <c r="H319" s="249"/>
      <c r="I319" s="249"/>
      <c r="J319" s="249"/>
      <c r="K319" s="249"/>
      <c r="L319" s="249"/>
      <c r="M319" s="249"/>
      <c r="N319" s="249"/>
      <c r="O319" s="249"/>
      <c r="P319" s="249"/>
      <c r="Q319" s="249"/>
      <c r="R319" s="249"/>
      <c r="S319" s="249"/>
      <c r="T319" s="249"/>
      <c r="U319" s="249"/>
      <c r="V319" s="249"/>
      <c r="W319" s="249"/>
      <c r="X319" s="249"/>
      <c r="Y319" s="249"/>
      <c r="Z319" s="249"/>
    </row>
    <row r="320" ht="12.0" customHeight="1">
      <c r="A320" s="249"/>
      <c r="B320" s="249"/>
      <c r="C320" s="249"/>
      <c r="D320" s="249"/>
      <c r="E320" s="131"/>
      <c r="F320" s="249"/>
      <c r="G320" s="249"/>
      <c r="H320" s="249"/>
      <c r="I320" s="249"/>
      <c r="J320" s="249"/>
      <c r="K320" s="249"/>
      <c r="L320" s="249"/>
      <c r="M320" s="249"/>
      <c r="N320" s="249"/>
      <c r="O320" s="249"/>
      <c r="P320" s="249"/>
      <c r="Q320" s="249"/>
      <c r="R320" s="249"/>
      <c r="S320" s="249"/>
      <c r="T320" s="249"/>
      <c r="U320" s="249"/>
      <c r="V320" s="249"/>
      <c r="W320" s="249"/>
      <c r="X320" s="249"/>
      <c r="Y320" s="249"/>
      <c r="Z320" s="249"/>
    </row>
    <row r="321" ht="12.0" customHeight="1">
      <c r="A321" s="249"/>
      <c r="B321" s="249"/>
      <c r="C321" s="249"/>
      <c r="D321" s="249"/>
      <c r="E321" s="131"/>
      <c r="F321" s="249"/>
      <c r="G321" s="249"/>
      <c r="H321" s="249"/>
      <c r="I321" s="249"/>
      <c r="J321" s="249"/>
      <c r="K321" s="249"/>
      <c r="L321" s="249"/>
      <c r="M321" s="249"/>
      <c r="N321" s="249"/>
      <c r="O321" s="249"/>
      <c r="P321" s="249"/>
      <c r="Q321" s="249"/>
      <c r="R321" s="249"/>
      <c r="S321" s="249"/>
      <c r="T321" s="249"/>
      <c r="U321" s="249"/>
      <c r="V321" s="249"/>
      <c r="W321" s="249"/>
      <c r="X321" s="249"/>
      <c r="Y321" s="249"/>
      <c r="Z321" s="249"/>
    </row>
    <row r="322" ht="12.0" customHeight="1">
      <c r="A322" s="249"/>
      <c r="B322" s="249"/>
      <c r="C322" s="249"/>
      <c r="D322" s="249"/>
      <c r="E322" s="131"/>
      <c r="F322" s="249"/>
      <c r="G322" s="249"/>
      <c r="H322" s="249"/>
      <c r="I322" s="249"/>
      <c r="J322" s="249"/>
      <c r="K322" s="249"/>
      <c r="L322" s="249"/>
      <c r="M322" s="249"/>
      <c r="N322" s="249"/>
      <c r="O322" s="249"/>
      <c r="P322" s="249"/>
      <c r="Q322" s="249"/>
      <c r="R322" s="249"/>
      <c r="S322" s="249"/>
      <c r="T322" s="249"/>
      <c r="U322" s="249"/>
      <c r="V322" s="249"/>
      <c r="W322" s="249"/>
      <c r="X322" s="249"/>
      <c r="Y322" s="249"/>
      <c r="Z322" s="249"/>
    </row>
    <row r="323" ht="12.0" customHeight="1">
      <c r="A323" s="249"/>
      <c r="B323" s="249"/>
      <c r="C323" s="249"/>
      <c r="D323" s="249"/>
      <c r="E323" s="131"/>
      <c r="F323" s="249"/>
      <c r="G323" s="249"/>
      <c r="H323" s="249"/>
      <c r="I323" s="249"/>
      <c r="J323" s="249"/>
      <c r="K323" s="249"/>
      <c r="L323" s="249"/>
      <c r="M323" s="249"/>
      <c r="N323" s="249"/>
      <c r="O323" s="249"/>
      <c r="P323" s="249"/>
      <c r="Q323" s="249"/>
      <c r="R323" s="249"/>
      <c r="S323" s="249"/>
      <c r="T323" s="249"/>
      <c r="U323" s="249"/>
      <c r="V323" s="249"/>
      <c r="W323" s="249"/>
      <c r="X323" s="249"/>
      <c r="Y323" s="249"/>
      <c r="Z323" s="249"/>
    </row>
    <row r="324" ht="12.0" customHeight="1">
      <c r="A324" s="249"/>
      <c r="B324" s="249"/>
      <c r="C324" s="249"/>
      <c r="D324" s="249"/>
      <c r="E324" s="131"/>
      <c r="F324" s="249"/>
      <c r="G324" s="249"/>
      <c r="H324" s="249"/>
      <c r="I324" s="249"/>
      <c r="J324" s="249"/>
      <c r="K324" s="249"/>
      <c r="L324" s="249"/>
      <c r="M324" s="249"/>
      <c r="N324" s="249"/>
      <c r="O324" s="249"/>
      <c r="P324" s="249"/>
      <c r="Q324" s="249"/>
      <c r="R324" s="249"/>
      <c r="S324" s="249"/>
      <c r="T324" s="249"/>
      <c r="U324" s="249"/>
      <c r="V324" s="249"/>
      <c r="W324" s="249"/>
      <c r="X324" s="249"/>
      <c r="Y324" s="249"/>
      <c r="Z324" s="249"/>
    </row>
    <row r="325" ht="12.0" customHeight="1">
      <c r="A325" s="249"/>
      <c r="B325" s="249"/>
      <c r="C325" s="249"/>
      <c r="D325" s="249"/>
      <c r="E325" s="131"/>
      <c r="F325" s="249"/>
      <c r="G325" s="249"/>
      <c r="H325" s="249"/>
      <c r="I325" s="249"/>
      <c r="J325" s="249"/>
      <c r="K325" s="249"/>
      <c r="L325" s="249"/>
      <c r="M325" s="249"/>
      <c r="N325" s="249"/>
      <c r="O325" s="249"/>
      <c r="P325" s="249"/>
      <c r="Q325" s="249"/>
      <c r="R325" s="249"/>
      <c r="S325" s="249"/>
      <c r="T325" s="249"/>
      <c r="U325" s="249"/>
      <c r="V325" s="249"/>
      <c r="W325" s="249"/>
      <c r="X325" s="249"/>
      <c r="Y325" s="249"/>
      <c r="Z325" s="249"/>
    </row>
    <row r="326" ht="12.0" customHeight="1">
      <c r="A326" s="249"/>
      <c r="B326" s="249"/>
      <c r="C326" s="249"/>
      <c r="D326" s="249"/>
      <c r="E326" s="131"/>
      <c r="F326" s="249"/>
      <c r="G326" s="249"/>
      <c r="H326" s="249"/>
      <c r="I326" s="249"/>
      <c r="J326" s="249"/>
      <c r="K326" s="249"/>
      <c r="L326" s="249"/>
      <c r="M326" s="249"/>
      <c r="N326" s="249"/>
      <c r="O326" s="249"/>
      <c r="P326" s="249"/>
      <c r="Q326" s="249"/>
      <c r="R326" s="249"/>
      <c r="S326" s="249"/>
      <c r="T326" s="249"/>
      <c r="U326" s="249"/>
      <c r="V326" s="249"/>
      <c r="W326" s="249"/>
      <c r="X326" s="249"/>
      <c r="Y326" s="249"/>
      <c r="Z326" s="249"/>
    </row>
    <row r="327" ht="12.0" customHeight="1">
      <c r="A327" s="249"/>
      <c r="B327" s="249"/>
      <c r="C327" s="249"/>
      <c r="D327" s="249"/>
      <c r="E327" s="131"/>
      <c r="F327" s="249"/>
      <c r="G327" s="249"/>
      <c r="H327" s="249"/>
      <c r="I327" s="249"/>
      <c r="J327" s="249"/>
      <c r="K327" s="249"/>
      <c r="L327" s="249"/>
      <c r="M327" s="249"/>
      <c r="N327" s="249"/>
      <c r="O327" s="249"/>
      <c r="P327" s="249"/>
      <c r="Q327" s="249"/>
      <c r="R327" s="249"/>
      <c r="S327" s="249"/>
      <c r="T327" s="249"/>
      <c r="U327" s="249"/>
      <c r="V327" s="249"/>
      <c r="W327" s="249"/>
      <c r="X327" s="249"/>
      <c r="Y327" s="249"/>
      <c r="Z327" s="249"/>
    </row>
    <row r="328" ht="12.0" customHeight="1">
      <c r="A328" s="249"/>
      <c r="B328" s="249"/>
      <c r="C328" s="249"/>
      <c r="D328" s="249"/>
      <c r="E328" s="131"/>
      <c r="F328" s="249"/>
      <c r="G328" s="249"/>
      <c r="H328" s="249"/>
      <c r="I328" s="249"/>
      <c r="J328" s="249"/>
      <c r="K328" s="249"/>
      <c r="L328" s="249"/>
      <c r="M328" s="249"/>
      <c r="N328" s="249"/>
      <c r="O328" s="249"/>
      <c r="P328" s="249"/>
      <c r="Q328" s="249"/>
      <c r="R328" s="249"/>
      <c r="S328" s="249"/>
      <c r="T328" s="249"/>
      <c r="U328" s="249"/>
      <c r="V328" s="249"/>
      <c r="W328" s="249"/>
      <c r="X328" s="249"/>
      <c r="Y328" s="249"/>
      <c r="Z328" s="249"/>
    </row>
    <row r="329" ht="12.0" customHeight="1">
      <c r="A329" s="249"/>
      <c r="B329" s="249"/>
      <c r="C329" s="249"/>
      <c r="D329" s="249"/>
      <c r="E329" s="131"/>
      <c r="F329" s="249"/>
      <c r="G329" s="249"/>
      <c r="H329" s="249"/>
      <c r="I329" s="249"/>
      <c r="J329" s="249"/>
      <c r="K329" s="249"/>
      <c r="L329" s="249"/>
      <c r="M329" s="249"/>
      <c r="N329" s="249"/>
      <c r="O329" s="249"/>
      <c r="P329" s="249"/>
      <c r="Q329" s="249"/>
      <c r="R329" s="249"/>
      <c r="S329" s="249"/>
      <c r="T329" s="249"/>
      <c r="U329" s="249"/>
      <c r="V329" s="249"/>
      <c r="W329" s="249"/>
      <c r="X329" s="249"/>
      <c r="Y329" s="249"/>
      <c r="Z329" s="249"/>
    </row>
    <row r="330" ht="12.0" customHeight="1">
      <c r="A330" s="249"/>
      <c r="B330" s="249"/>
      <c r="C330" s="249"/>
      <c r="D330" s="249"/>
      <c r="E330" s="131"/>
      <c r="F330" s="249"/>
      <c r="G330" s="249"/>
      <c r="H330" s="249"/>
      <c r="I330" s="249"/>
      <c r="J330" s="249"/>
      <c r="K330" s="249"/>
      <c r="L330" s="249"/>
      <c r="M330" s="249"/>
      <c r="N330" s="249"/>
      <c r="O330" s="249"/>
      <c r="P330" s="249"/>
      <c r="Q330" s="249"/>
      <c r="R330" s="249"/>
      <c r="S330" s="249"/>
      <c r="T330" s="249"/>
      <c r="U330" s="249"/>
      <c r="V330" s="249"/>
      <c r="W330" s="249"/>
      <c r="X330" s="249"/>
      <c r="Y330" s="249"/>
      <c r="Z330" s="249"/>
    </row>
    <row r="331" ht="12.0" customHeight="1">
      <c r="A331" s="249"/>
      <c r="B331" s="249"/>
      <c r="C331" s="249"/>
      <c r="D331" s="249"/>
      <c r="E331" s="131"/>
      <c r="F331" s="249"/>
      <c r="G331" s="249"/>
      <c r="H331" s="249"/>
      <c r="I331" s="249"/>
      <c r="J331" s="249"/>
      <c r="K331" s="249"/>
      <c r="L331" s="249"/>
      <c r="M331" s="249"/>
      <c r="N331" s="249"/>
      <c r="O331" s="249"/>
      <c r="P331" s="249"/>
      <c r="Q331" s="249"/>
      <c r="R331" s="249"/>
      <c r="S331" s="249"/>
      <c r="T331" s="249"/>
      <c r="U331" s="249"/>
      <c r="V331" s="249"/>
      <c r="W331" s="249"/>
      <c r="X331" s="249"/>
      <c r="Y331" s="249"/>
      <c r="Z331" s="249"/>
    </row>
    <row r="332" ht="12.0" customHeight="1">
      <c r="A332" s="249"/>
      <c r="B332" s="249"/>
      <c r="C332" s="249"/>
      <c r="D332" s="249"/>
      <c r="E332" s="131"/>
      <c r="F332" s="249"/>
      <c r="G332" s="249"/>
      <c r="H332" s="249"/>
      <c r="I332" s="249"/>
      <c r="J332" s="249"/>
      <c r="K332" s="249"/>
      <c r="L332" s="249"/>
      <c r="M332" s="249"/>
      <c r="N332" s="249"/>
      <c r="O332" s="249"/>
      <c r="P332" s="249"/>
      <c r="Q332" s="249"/>
      <c r="R332" s="249"/>
      <c r="S332" s="249"/>
      <c r="T332" s="249"/>
      <c r="U332" s="249"/>
      <c r="V332" s="249"/>
      <c r="W332" s="249"/>
      <c r="X332" s="249"/>
      <c r="Y332" s="249"/>
      <c r="Z332" s="249"/>
    </row>
    <row r="333" ht="12.0" customHeight="1">
      <c r="A333" s="249"/>
      <c r="B333" s="249"/>
      <c r="C333" s="249"/>
      <c r="D333" s="249"/>
      <c r="E333" s="131"/>
      <c r="F333" s="249"/>
      <c r="G333" s="249"/>
      <c r="H333" s="249"/>
      <c r="I333" s="249"/>
      <c r="J333" s="249"/>
      <c r="K333" s="249"/>
      <c r="L333" s="249"/>
      <c r="M333" s="249"/>
      <c r="N333" s="249"/>
      <c r="O333" s="249"/>
      <c r="P333" s="249"/>
      <c r="Q333" s="249"/>
      <c r="R333" s="249"/>
      <c r="S333" s="249"/>
      <c r="T333" s="249"/>
      <c r="U333" s="249"/>
      <c r="V333" s="249"/>
      <c r="W333" s="249"/>
      <c r="X333" s="249"/>
      <c r="Y333" s="249"/>
      <c r="Z333" s="249"/>
    </row>
    <row r="334" ht="12.0" customHeight="1">
      <c r="A334" s="249"/>
      <c r="B334" s="249"/>
      <c r="C334" s="249"/>
      <c r="D334" s="249"/>
      <c r="E334" s="131"/>
      <c r="F334" s="249"/>
      <c r="G334" s="249"/>
      <c r="H334" s="249"/>
      <c r="I334" s="249"/>
      <c r="J334" s="249"/>
      <c r="K334" s="249"/>
      <c r="L334" s="249"/>
      <c r="M334" s="249"/>
      <c r="N334" s="249"/>
      <c r="O334" s="249"/>
      <c r="P334" s="249"/>
      <c r="Q334" s="249"/>
      <c r="R334" s="249"/>
      <c r="S334" s="249"/>
      <c r="T334" s="249"/>
      <c r="U334" s="249"/>
      <c r="V334" s="249"/>
      <c r="W334" s="249"/>
      <c r="X334" s="249"/>
      <c r="Y334" s="249"/>
      <c r="Z334" s="249"/>
    </row>
    <row r="335" ht="12.0" customHeight="1">
      <c r="A335" s="249"/>
      <c r="B335" s="249"/>
      <c r="C335" s="249"/>
      <c r="D335" s="249"/>
      <c r="E335" s="131"/>
      <c r="F335" s="249"/>
      <c r="G335" s="249"/>
      <c r="H335" s="249"/>
      <c r="I335" s="249"/>
      <c r="J335" s="249"/>
      <c r="K335" s="249"/>
      <c r="L335" s="249"/>
      <c r="M335" s="249"/>
      <c r="N335" s="249"/>
      <c r="O335" s="249"/>
      <c r="P335" s="249"/>
      <c r="Q335" s="249"/>
      <c r="R335" s="249"/>
      <c r="S335" s="249"/>
      <c r="T335" s="249"/>
      <c r="U335" s="249"/>
      <c r="V335" s="249"/>
      <c r="W335" s="249"/>
      <c r="X335" s="249"/>
      <c r="Y335" s="249"/>
      <c r="Z335" s="249"/>
    </row>
    <row r="336" ht="12.0" customHeight="1">
      <c r="A336" s="249"/>
      <c r="B336" s="249"/>
      <c r="C336" s="249"/>
      <c r="D336" s="249"/>
      <c r="E336" s="131"/>
      <c r="F336" s="249"/>
      <c r="G336" s="249"/>
      <c r="H336" s="249"/>
      <c r="I336" s="249"/>
      <c r="J336" s="249"/>
      <c r="K336" s="249"/>
      <c r="L336" s="249"/>
      <c r="M336" s="249"/>
      <c r="N336" s="249"/>
      <c r="O336" s="249"/>
      <c r="P336" s="249"/>
      <c r="Q336" s="249"/>
      <c r="R336" s="249"/>
      <c r="S336" s="249"/>
      <c r="T336" s="249"/>
      <c r="U336" s="249"/>
      <c r="V336" s="249"/>
      <c r="W336" s="249"/>
      <c r="X336" s="249"/>
      <c r="Y336" s="249"/>
      <c r="Z336" s="249"/>
    </row>
    <row r="337" ht="12.0" customHeight="1">
      <c r="A337" s="249"/>
      <c r="B337" s="249"/>
      <c r="C337" s="249"/>
      <c r="D337" s="249"/>
      <c r="E337" s="131"/>
      <c r="F337" s="249"/>
      <c r="G337" s="249"/>
      <c r="H337" s="249"/>
      <c r="I337" s="249"/>
      <c r="J337" s="249"/>
      <c r="K337" s="249"/>
      <c r="L337" s="249"/>
      <c r="M337" s="249"/>
      <c r="N337" s="249"/>
      <c r="O337" s="249"/>
      <c r="P337" s="249"/>
      <c r="Q337" s="249"/>
      <c r="R337" s="249"/>
      <c r="S337" s="249"/>
      <c r="T337" s="249"/>
      <c r="U337" s="249"/>
      <c r="V337" s="249"/>
      <c r="W337" s="249"/>
      <c r="X337" s="249"/>
      <c r="Y337" s="249"/>
      <c r="Z337" s="249"/>
    </row>
    <row r="338" ht="12.0" customHeight="1">
      <c r="A338" s="249"/>
      <c r="B338" s="249"/>
      <c r="C338" s="249"/>
      <c r="D338" s="249"/>
      <c r="E338" s="131"/>
      <c r="F338" s="249"/>
      <c r="G338" s="249"/>
      <c r="H338" s="249"/>
      <c r="I338" s="249"/>
      <c r="J338" s="249"/>
      <c r="K338" s="249"/>
      <c r="L338" s="249"/>
      <c r="M338" s="249"/>
      <c r="N338" s="249"/>
      <c r="O338" s="249"/>
      <c r="P338" s="249"/>
      <c r="Q338" s="249"/>
      <c r="R338" s="249"/>
      <c r="S338" s="249"/>
      <c r="T338" s="249"/>
      <c r="U338" s="249"/>
      <c r="V338" s="249"/>
      <c r="W338" s="249"/>
      <c r="X338" s="249"/>
      <c r="Y338" s="249"/>
      <c r="Z338" s="249"/>
    </row>
    <row r="339" ht="12.0" customHeight="1">
      <c r="A339" s="249"/>
      <c r="B339" s="249"/>
      <c r="C339" s="249"/>
      <c r="D339" s="249"/>
      <c r="E339" s="131"/>
      <c r="F339" s="249"/>
      <c r="G339" s="249"/>
      <c r="H339" s="249"/>
      <c r="I339" s="249"/>
      <c r="J339" s="249"/>
      <c r="K339" s="249"/>
      <c r="L339" s="249"/>
      <c r="M339" s="249"/>
      <c r="N339" s="249"/>
      <c r="O339" s="249"/>
      <c r="P339" s="249"/>
      <c r="Q339" s="249"/>
      <c r="R339" s="249"/>
      <c r="S339" s="249"/>
      <c r="T339" s="249"/>
      <c r="U339" s="249"/>
      <c r="V339" s="249"/>
      <c r="W339" s="249"/>
      <c r="X339" s="249"/>
      <c r="Y339" s="249"/>
      <c r="Z339" s="249"/>
    </row>
    <row r="340" ht="12.0" customHeight="1">
      <c r="A340" s="249"/>
      <c r="B340" s="249"/>
      <c r="C340" s="249"/>
      <c r="D340" s="249"/>
      <c r="E340" s="131"/>
      <c r="F340" s="249"/>
      <c r="G340" s="249"/>
      <c r="H340" s="249"/>
      <c r="I340" s="249"/>
      <c r="J340" s="249"/>
      <c r="K340" s="249"/>
      <c r="L340" s="249"/>
      <c r="M340" s="249"/>
      <c r="N340" s="249"/>
      <c r="O340" s="249"/>
      <c r="P340" s="249"/>
      <c r="Q340" s="249"/>
      <c r="R340" s="249"/>
      <c r="S340" s="249"/>
      <c r="T340" s="249"/>
      <c r="U340" s="249"/>
      <c r="V340" s="249"/>
      <c r="W340" s="249"/>
      <c r="X340" s="249"/>
      <c r="Y340" s="249"/>
      <c r="Z340" s="249"/>
    </row>
    <row r="341" ht="12.0" customHeight="1">
      <c r="A341" s="249"/>
      <c r="B341" s="249"/>
      <c r="C341" s="249"/>
      <c r="D341" s="249"/>
      <c r="E341" s="131"/>
      <c r="F341" s="249"/>
      <c r="G341" s="249"/>
      <c r="H341" s="249"/>
      <c r="I341" s="249"/>
      <c r="J341" s="249"/>
      <c r="K341" s="249"/>
      <c r="L341" s="249"/>
      <c r="M341" s="249"/>
      <c r="N341" s="249"/>
      <c r="O341" s="249"/>
      <c r="P341" s="249"/>
      <c r="Q341" s="249"/>
      <c r="R341" s="249"/>
      <c r="S341" s="249"/>
      <c r="T341" s="249"/>
      <c r="U341" s="249"/>
      <c r="V341" s="249"/>
      <c r="W341" s="249"/>
      <c r="X341" s="249"/>
      <c r="Y341" s="249"/>
      <c r="Z341" s="249"/>
    </row>
    <row r="342" ht="12.0" customHeight="1">
      <c r="A342" s="249"/>
      <c r="B342" s="249"/>
      <c r="C342" s="249"/>
      <c r="D342" s="249"/>
      <c r="E342" s="131"/>
      <c r="F342" s="249"/>
      <c r="G342" s="249"/>
      <c r="H342" s="249"/>
      <c r="I342" s="249"/>
      <c r="J342" s="249"/>
      <c r="K342" s="249"/>
      <c r="L342" s="249"/>
      <c r="M342" s="249"/>
      <c r="N342" s="249"/>
      <c r="O342" s="249"/>
      <c r="P342" s="249"/>
      <c r="Q342" s="249"/>
      <c r="R342" s="249"/>
      <c r="S342" s="249"/>
      <c r="T342" s="249"/>
      <c r="U342" s="249"/>
      <c r="V342" s="249"/>
      <c r="W342" s="249"/>
      <c r="X342" s="249"/>
      <c r="Y342" s="249"/>
      <c r="Z342" s="249"/>
    </row>
    <row r="343" ht="12.0" customHeight="1">
      <c r="A343" s="249"/>
      <c r="B343" s="249"/>
      <c r="C343" s="249"/>
      <c r="D343" s="249"/>
      <c r="E343" s="131"/>
      <c r="F343" s="249"/>
      <c r="G343" s="249"/>
      <c r="H343" s="249"/>
      <c r="I343" s="249"/>
      <c r="J343" s="249"/>
      <c r="K343" s="249"/>
      <c r="L343" s="249"/>
      <c r="M343" s="249"/>
      <c r="N343" s="249"/>
      <c r="O343" s="249"/>
      <c r="P343" s="249"/>
      <c r="Q343" s="249"/>
      <c r="R343" s="249"/>
      <c r="S343" s="249"/>
      <c r="T343" s="249"/>
      <c r="U343" s="249"/>
      <c r="V343" s="249"/>
      <c r="W343" s="249"/>
      <c r="X343" s="249"/>
      <c r="Y343" s="249"/>
      <c r="Z343" s="249"/>
    </row>
    <row r="344" ht="12.0" customHeight="1">
      <c r="A344" s="249"/>
      <c r="B344" s="249"/>
      <c r="C344" s="249"/>
      <c r="D344" s="249"/>
      <c r="E344" s="131"/>
      <c r="F344" s="249"/>
      <c r="G344" s="249"/>
      <c r="H344" s="249"/>
      <c r="I344" s="249"/>
      <c r="J344" s="249"/>
      <c r="K344" s="249"/>
      <c r="L344" s="249"/>
      <c r="M344" s="249"/>
      <c r="N344" s="249"/>
      <c r="O344" s="249"/>
      <c r="P344" s="249"/>
      <c r="Q344" s="249"/>
      <c r="R344" s="249"/>
      <c r="S344" s="249"/>
      <c r="T344" s="249"/>
      <c r="U344" s="249"/>
      <c r="V344" s="249"/>
      <c r="W344" s="249"/>
      <c r="X344" s="249"/>
      <c r="Y344" s="249"/>
      <c r="Z344" s="249"/>
    </row>
    <row r="345" ht="12.0" customHeight="1">
      <c r="A345" s="249"/>
      <c r="B345" s="249"/>
      <c r="C345" s="249"/>
      <c r="D345" s="249"/>
      <c r="E345" s="131"/>
      <c r="F345" s="249"/>
      <c r="G345" s="249"/>
      <c r="H345" s="249"/>
      <c r="I345" s="249"/>
      <c r="J345" s="249"/>
      <c r="K345" s="249"/>
      <c r="L345" s="249"/>
      <c r="M345" s="249"/>
      <c r="N345" s="249"/>
      <c r="O345" s="249"/>
      <c r="P345" s="249"/>
      <c r="Q345" s="249"/>
      <c r="R345" s="249"/>
      <c r="S345" s="249"/>
      <c r="T345" s="249"/>
      <c r="U345" s="249"/>
      <c r="V345" s="249"/>
      <c r="W345" s="249"/>
      <c r="X345" s="249"/>
      <c r="Y345" s="249"/>
      <c r="Z345" s="249"/>
    </row>
    <row r="346" ht="12.0" customHeight="1">
      <c r="A346" s="249"/>
      <c r="B346" s="249"/>
      <c r="C346" s="249"/>
      <c r="D346" s="249"/>
      <c r="E346" s="131"/>
      <c r="F346" s="249"/>
      <c r="G346" s="249"/>
      <c r="H346" s="249"/>
      <c r="I346" s="249"/>
      <c r="J346" s="249"/>
      <c r="K346" s="249"/>
      <c r="L346" s="249"/>
      <c r="M346" s="249"/>
      <c r="N346" s="249"/>
      <c r="O346" s="249"/>
      <c r="P346" s="249"/>
      <c r="Q346" s="249"/>
      <c r="R346" s="249"/>
      <c r="S346" s="249"/>
      <c r="T346" s="249"/>
      <c r="U346" s="249"/>
      <c r="V346" s="249"/>
      <c r="W346" s="249"/>
      <c r="X346" s="249"/>
      <c r="Y346" s="249"/>
      <c r="Z346" s="249"/>
    </row>
    <row r="347" ht="12.0" customHeight="1">
      <c r="A347" s="249"/>
      <c r="B347" s="249"/>
      <c r="C347" s="249"/>
      <c r="D347" s="249"/>
      <c r="E347" s="131"/>
      <c r="F347" s="249"/>
      <c r="G347" s="249"/>
      <c r="H347" s="249"/>
      <c r="I347" s="249"/>
      <c r="J347" s="249"/>
      <c r="K347" s="249"/>
      <c r="L347" s="249"/>
      <c r="M347" s="249"/>
      <c r="N347" s="249"/>
      <c r="O347" s="249"/>
      <c r="P347" s="249"/>
      <c r="Q347" s="249"/>
      <c r="R347" s="249"/>
      <c r="S347" s="249"/>
      <c r="T347" s="249"/>
      <c r="U347" s="249"/>
      <c r="V347" s="249"/>
      <c r="W347" s="249"/>
      <c r="X347" s="249"/>
      <c r="Y347" s="249"/>
      <c r="Z347" s="249"/>
    </row>
    <row r="348" ht="12.0" customHeight="1">
      <c r="A348" s="249"/>
      <c r="B348" s="249"/>
      <c r="C348" s="249"/>
      <c r="D348" s="249"/>
      <c r="E348" s="131"/>
      <c r="F348" s="249"/>
      <c r="G348" s="249"/>
      <c r="H348" s="249"/>
      <c r="I348" s="249"/>
      <c r="J348" s="249"/>
      <c r="K348" s="249"/>
      <c r="L348" s="249"/>
      <c r="M348" s="249"/>
      <c r="N348" s="249"/>
      <c r="O348" s="249"/>
      <c r="P348" s="249"/>
      <c r="Q348" s="249"/>
      <c r="R348" s="249"/>
      <c r="S348" s="249"/>
      <c r="T348" s="249"/>
      <c r="U348" s="249"/>
      <c r="V348" s="249"/>
      <c r="W348" s="249"/>
      <c r="X348" s="249"/>
      <c r="Y348" s="249"/>
      <c r="Z348" s="249"/>
    </row>
    <row r="349" ht="12.0" customHeight="1">
      <c r="A349" s="249"/>
      <c r="B349" s="249"/>
      <c r="C349" s="249"/>
      <c r="D349" s="249"/>
      <c r="E349" s="131"/>
      <c r="F349" s="249"/>
      <c r="G349" s="249"/>
      <c r="H349" s="249"/>
      <c r="I349" s="249"/>
      <c r="J349" s="249"/>
      <c r="K349" s="249"/>
      <c r="L349" s="249"/>
      <c r="M349" s="249"/>
      <c r="N349" s="249"/>
      <c r="O349" s="249"/>
      <c r="P349" s="249"/>
      <c r="Q349" s="249"/>
      <c r="R349" s="249"/>
      <c r="S349" s="249"/>
      <c r="T349" s="249"/>
      <c r="U349" s="249"/>
      <c r="V349" s="249"/>
      <c r="W349" s="249"/>
      <c r="X349" s="249"/>
      <c r="Y349" s="249"/>
      <c r="Z349" s="249"/>
    </row>
    <row r="350" ht="12.0" customHeight="1">
      <c r="A350" s="249"/>
      <c r="B350" s="249"/>
      <c r="C350" s="249"/>
      <c r="D350" s="249"/>
      <c r="E350" s="131"/>
      <c r="F350" s="249"/>
      <c r="G350" s="249"/>
      <c r="H350" s="249"/>
      <c r="I350" s="249"/>
      <c r="J350" s="249"/>
      <c r="K350" s="249"/>
      <c r="L350" s="249"/>
      <c r="M350" s="249"/>
      <c r="N350" s="249"/>
      <c r="O350" s="249"/>
      <c r="P350" s="249"/>
      <c r="Q350" s="249"/>
      <c r="R350" s="249"/>
      <c r="S350" s="249"/>
      <c r="T350" s="249"/>
      <c r="U350" s="249"/>
      <c r="V350" s="249"/>
      <c r="W350" s="249"/>
      <c r="X350" s="249"/>
      <c r="Y350" s="249"/>
      <c r="Z350" s="249"/>
    </row>
    <row r="351" ht="12.0" customHeight="1">
      <c r="A351" s="249"/>
      <c r="B351" s="249"/>
      <c r="C351" s="249"/>
      <c r="D351" s="249"/>
      <c r="E351" s="131"/>
      <c r="F351" s="249"/>
      <c r="G351" s="249"/>
      <c r="H351" s="249"/>
      <c r="I351" s="249"/>
      <c r="J351" s="249"/>
      <c r="K351" s="249"/>
      <c r="L351" s="249"/>
      <c r="M351" s="249"/>
      <c r="N351" s="249"/>
      <c r="O351" s="249"/>
      <c r="P351" s="249"/>
      <c r="Q351" s="249"/>
      <c r="R351" s="249"/>
      <c r="S351" s="249"/>
      <c r="T351" s="249"/>
      <c r="U351" s="249"/>
      <c r="V351" s="249"/>
      <c r="W351" s="249"/>
      <c r="X351" s="249"/>
      <c r="Y351" s="249"/>
      <c r="Z351" s="249"/>
    </row>
    <row r="352" ht="12.0" customHeight="1">
      <c r="A352" s="249"/>
      <c r="B352" s="249"/>
      <c r="C352" s="249"/>
      <c r="D352" s="249"/>
      <c r="E352" s="131"/>
      <c r="F352" s="249"/>
      <c r="G352" s="249"/>
      <c r="H352" s="249"/>
      <c r="I352" s="249"/>
      <c r="J352" s="249"/>
      <c r="K352" s="249"/>
      <c r="L352" s="249"/>
      <c r="M352" s="249"/>
      <c r="N352" s="249"/>
      <c r="O352" s="249"/>
      <c r="P352" s="249"/>
      <c r="Q352" s="249"/>
      <c r="R352" s="249"/>
      <c r="S352" s="249"/>
      <c r="T352" s="249"/>
      <c r="U352" s="249"/>
      <c r="V352" s="249"/>
      <c r="W352" s="249"/>
      <c r="X352" s="249"/>
      <c r="Y352" s="249"/>
      <c r="Z352" s="249"/>
    </row>
    <row r="353" ht="12.0" customHeight="1">
      <c r="A353" s="249"/>
      <c r="B353" s="249"/>
      <c r="C353" s="249"/>
      <c r="D353" s="249"/>
      <c r="E353" s="131"/>
      <c r="F353" s="249"/>
      <c r="G353" s="249"/>
      <c r="H353" s="249"/>
      <c r="I353" s="249"/>
      <c r="J353" s="249"/>
      <c r="K353" s="249"/>
      <c r="L353" s="249"/>
      <c r="M353" s="249"/>
      <c r="N353" s="249"/>
      <c r="O353" s="249"/>
      <c r="P353" s="249"/>
      <c r="Q353" s="249"/>
      <c r="R353" s="249"/>
      <c r="S353" s="249"/>
      <c r="T353" s="249"/>
      <c r="U353" s="249"/>
      <c r="V353" s="249"/>
      <c r="W353" s="249"/>
      <c r="X353" s="249"/>
      <c r="Y353" s="249"/>
      <c r="Z353" s="249"/>
    </row>
    <row r="354" ht="12.0" customHeight="1">
      <c r="A354" s="249"/>
      <c r="B354" s="249"/>
      <c r="C354" s="249"/>
      <c r="D354" s="249"/>
      <c r="E354" s="131"/>
      <c r="F354" s="249"/>
      <c r="G354" s="249"/>
      <c r="H354" s="249"/>
      <c r="I354" s="249"/>
      <c r="J354" s="249"/>
      <c r="K354" s="249"/>
      <c r="L354" s="249"/>
      <c r="M354" s="249"/>
      <c r="N354" s="249"/>
      <c r="O354" s="249"/>
      <c r="P354" s="249"/>
      <c r="Q354" s="249"/>
      <c r="R354" s="249"/>
      <c r="S354" s="249"/>
      <c r="T354" s="249"/>
      <c r="U354" s="249"/>
      <c r="V354" s="249"/>
      <c r="W354" s="249"/>
      <c r="X354" s="249"/>
      <c r="Y354" s="249"/>
      <c r="Z354" s="249"/>
    </row>
    <row r="355" ht="12.0" customHeight="1">
      <c r="A355" s="249"/>
      <c r="B355" s="249"/>
      <c r="C355" s="249"/>
      <c r="D355" s="249"/>
      <c r="E355" s="131"/>
      <c r="F355" s="249"/>
      <c r="G355" s="249"/>
      <c r="H355" s="249"/>
      <c r="I355" s="249"/>
      <c r="J355" s="249"/>
      <c r="K355" s="249"/>
      <c r="L355" s="249"/>
      <c r="M355" s="249"/>
      <c r="N355" s="249"/>
      <c r="O355" s="249"/>
      <c r="P355" s="249"/>
      <c r="Q355" s="249"/>
      <c r="R355" s="249"/>
      <c r="S355" s="249"/>
      <c r="T355" s="249"/>
      <c r="U355" s="249"/>
      <c r="V355" s="249"/>
      <c r="W355" s="249"/>
      <c r="X355" s="249"/>
      <c r="Y355" s="249"/>
      <c r="Z355" s="249"/>
    </row>
    <row r="356" ht="12.0" customHeight="1">
      <c r="A356" s="249"/>
      <c r="B356" s="249"/>
      <c r="C356" s="249"/>
      <c r="D356" s="249"/>
      <c r="E356" s="131"/>
      <c r="F356" s="249"/>
      <c r="G356" s="249"/>
      <c r="H356" s="249"/>
      <c r="I356" s="249"/>
      <c r="J356" s="249"/>
      <c r="K356" s="249"/>
      <c r="L356" s="249"/>
      <c r="M356" s="249"/>
      <c r="N356" s="249"/>
      <c r="O356" s="249"/>
      <c r="P356" s="249"/>
      <c r="Q356" s="249"/>
      <c r="R356" s="249"/>
      <c r="S356" s="249"/>
      <c r="T356" s="249"/>
      <c r="U356" s="249"/>
      <c r="V356" s="249"/>
      <c r="W356" s="249"/>
      <c r="X356" s="249"/>
      <c r="Y356" s="249"/>
      <c r="Z356" s="249"/>
    </row>
    <row r="357" ht="12.0" customHeight="1">
      <c r="A357" s="249"/>
      <c r="B357" s="249"/>
      <c r="C357" s="249"/>
      <c r="D357" s="249"/>
      <c r="E357" s="131"/>
      <c r="F357" s="249"/>
      <c r="G357" s="249"/>
      <c r="H357" s="249"/>
      <c r="I357" s="249"/>
      <c r="J357" s="249"/>
      <c r="K357" s="249"/>
      <c r="L357" s="249"/>
      <c r="M357" s="249"/>
      <c r="N357" s="249"/>
      <c r="O357" s="249"/>
      <c r="P357" s="249"/>
      <c r="Q357" s="249"/>
      <c r="R357" s="249"/>
      <c r="S357" s="249"/>
      <c r="T357" s="249"/>
      <c r="U357" s="249"/>
      <c r="V357" s="249"/>
      <c r="W357" s="249"/>
      <c r="X357" s="249"/>
      <c r="Y357" s="249"/>
      <c r="Z357" s="249"/>
    </row>
    <row r="358" ht="12.0" customHeight="1">
      <c r="A358" s="249"/>
      <c r="B358" s="249"/>
      <c r="C358" s="249"/>
      <c r="D358" s="249"/>
      <c r="E358" s="131"/>
      <c r="F358" s="249"/>
      <c r="G358" s="249"/>
      <c r="H358" s="249"/>
      <c r="I358" s="249"/>
      <c r="J358" s="249"/>
      <c r="K358" s="249"/>
      <c r="L358" s="249"/>
      <c r="M358" s="249"/>
      <c r="N358" s="249"/>
      <c r="O358" s="249"/>
      <c r="P358" s="249"/>
      <c r="Q358" s="249"/>
      <c r="R358" s="249"/>
      <c r="S358" s="249"/>
      <c r="T358" s="249"/>
      <c r="U358" s="249"/>
      <c r="V358" s="249"/>
      <c r="W358" s="249"/>
      <c r="X358" s="249"/>
      <c r="Y358" s="249"/>
      <c r="Z358" s="249"/>
    </row>
    <row r="359" ht="12.0" customHeight="1">
      <c r="A359" s="249"/>
      <c r="B359" s="249"/>
      <c r="C359" s="249"/>
      <c r="D359" s="249"/>
      <c r="E359" s="131"/>
      <c r="F359" s="249"/>
      <c r="G359" s="249"/>
      <c r="H359" s="249"/>
      <c r="I359" s="249"/>
      <c r="J359" s="249"/>
      <c r="K359" s="249"/>
      <c r="L359" s="249"/>
      <c r="M359" s="249"/>
      <c r="N359" s="249"/>
      <c r="O359" s="249"/>
      <c r="P359" s="249"/>
      <c r="Q359" s="249"/>
      <c r="R359" s="249"/>
      <c r="S359" s="249"/>
      <c r="T359" s="249"/>
      <c r="U359" s="249"/>
      <c r="V359" s="249"/>
      <c r="W359" s="249"/>
      <c r="X359" s="249"/>
      <c r="Y359" s="249"/>
      <c r="Z359" s="249"/>
    </row>
    <row r="360" ht="12.0" customHeight="1">
      <c r="A360" s="249"/>
      <c r="B360" s="249"/>
      <c r="C360" s="249"/>
      <c r="D360" s="249"/>
      <c r="E360" s="131"/>
      <c r="F360" s="249"/>
      <c r="G360" s="249"/>
      <c r="H360" s="249"/>
      <c r="I360" s="249"/>
      <c r="J360" s="249"/>
      <c r="K360" s="249"/>
      <c r="L360" s="249"/>
      <c r="M360" s="249"/>
      <c r="N360" s="249"/>
      <c r="O360" s="249"/>
      <c r="P360" s="249"/>
      <c r="Q360" s="249"/>
      <c r="R360" s="249"/>
      <c r="S360" s="249"/>
      <c r="T360" s="249"/>
      <c r="U360" s="249"/>
      <c r="V360" s="249"/>
      <c r="W360" s="249"/>
      <c r="X360" s="249"/>
      <c r="Y360" s="249"/>
      <c r="Z360" s="249"/>
    </row>
    <row r="361" ht="12.0" customHeight="1">
      <c r="A361" s="249"/>
      <c r="B361" s="249"/>
      <c r="C361" s="249"/>
      <c r="D361" s="249"/>
      <c r="E361" s="131"/>
      <c r="F361" s="249"/>
      <c r="G361" s="249"/>
      <c r="H361" s="249"/>
      <c r="I361" s="249"/>
      <c r="J361" s="249"/>
      <c r="K361" s="249"/>
      <c r="L361" s="249"/>
      <c r="M361" s="249"/>
      <c r="N361" s="249"/>
      <c r="O361" s="249"/>
      <c r="P361" s="249"/>
      <c r="Q361" s="249"/>
      <c r="R361" s="249"/>
      <c r="S361" s="249"/>
      <c r="T361" s="249"/>
      <c r="U361" s="249"/>
      <c r="V361" s="249"/>
      <c r="W361" s="249"/>
      <c r="X361" s="249"/>
      <c r="Y361" s="249"/>
      <c r="Z361" s="249"/>
    </row>
    <row r="362" ht="12.0" customHeight="1">
      <c r="A362" s="249"/>
      <c r="B362" s="249"/>
      <c r="C362" s="249"/>
      <c r="D362" s="249"/>
      <c r="E362" s="131"/>
      <c r="F362" s="249"/>
      <c r="G362" s="249"/>
      <c r="H362" s="249"/>
      <c r="I362" s="249"/>
      <c r="J362" s="249"/>
      <c r="K362" s="249"/>
      <c r="L362" s="249"/>
      <c r="M362" s="249"/>
      <c r="N362" s="249"/>
      <c r="O362" s="249"/>
      <c r="P362" s="249"/>
      <c r="Q362" s="249"/>
      <c r="R362" s="249"/>
      <c r="S362" s="249"/>
      <c r="T362" s="249"/>
      <c r="U362" s="249"/>
      <c r="V362" s="249"/>
      <c r="W362" s="249"/>
      <c r="X362" s="249"/>
      <c r="Y362" s="249"/>
      <c r="Z362" s="249"/>
    </row>
    <row r="363" ht="12.0" customHeight="1">
      <c r="A363" s="249"/>
      <c r="B363" s="249"/>
      <c r="C363" s="249"/>
      <c r="D363" s="249"/>
      <c r="E363" s="131"/>
      <c r="F363" s="249"/>
      <c r="G363" s="249"/>
      <c r="H363" s="249"/>
      <c r="I363" s="249"/>
      <c r="J363" s="249"/>
      <c r="K363" s="249"/>
      <c r="L363" s="249"/>
      <c r="M363" s="249"/>
      <c r="N363" s="249"/>
      <c r="O363" s="249"/>
      <c r="P363" s="249"/>
      <c r="Q363" s="249"/>
      <c r="R363" s="249"/>
      <c r="S363" s="249"/>
      <c r="T363" s="249"/>
      <c r="U363" s="249"/>
      <c r="V363" s="249"/>
      <c r="W363" s="249"/>
      <c r="X363" s="249"/>
      <c r="Y363" s="249"/>
      <c r="Z363" s="249"/>
    </row>
    <row r="364" ht="12.0" customHeight="1">
      <c r="A364" s="249"/>
      <c r="B364" s="249"/>
      <c r="C364" s="249"/>
      <c r="D364" s="249"/>
      <c r="E364" s="131"/>
      <c r="F364" s="249"/>
      <c r="G364" s="249"/>
      <c r="H364" s="249"/>
      <c r="I364" s="249"/>
      <c r="J364" s="249"/>
      <c r="K364" s="249"/>
      <c r="L364" s="249"/>
      <c r="M364" s="249"/>
      <c r="N364" s="249"/>
      <c r="O364" s="249"/>
      <c r="P364" s="249"/>
      <c r="Q364" s="249"/>
      <c r="R364" s="249"/>
      <c r="S364" s="249"/>
      <c r="T364" s="249"/>
      <c r="U364" s="249"/>
      <c r="V364" s="249"/>
      <c r="W364" s="249"/>
      <c r="X364" s="249"/>
      <c r="Y364" s="249"/>
      <c r="Z364" s="249"/>
    </row>
    <row r="365" ht="12.0" customHeight="1">
      <c r="A365" s="249"/>
      <c r="B365" s="249"/>
      <c r="C365" s="249"/>
      <c r="D365" s="249"/>
      <c r="E365" s="131"/>
      <c r="F365" s="249"/>
      <c r="G365" s="249"/>
      <c r="H365" s="249"/>
      <c r="I365" s="249"/>
      <c r="J365" s="249"/>
      <c r="K365" s="249"/>
      <c r="L365" s="249"/>
      <c r="M365" s="249"/>
      <c r="N365" s="249"/>
      <c r="O365" s="249"/>
      <c r="P365" s="249"/>
      <c r="Q365" s="249"/>
      <c r="R365" s="249"/>
      <c r="S365" s="249"/>
      <c r="T365" s="249"/>
      <c r="U365" s="249"/>
      <c r="V365" s="249"/>
      <c r="W365" s="249"/>
      <c r="X365" s="249"/>
      <c r="Y365" s="249"/>
      <c r="Z365" s="249"/>
    </row>
    <row r="366" ht="12.0" customHeight="1">
      <c r="A366" s="249"/>
      <c r="B366" s="249"/>
      <c r="C366" s="249"/>
      <c r="D366" s="249"/>
      <c r="E366" s="131"/>
      <c r="F366" s="249"/>
      <c r="G366" s="249"/>
      <c r="H366" s="249"/>
      <c r="I366" s="249"/>
      <c r="J366" s="249"/>
      <c r="K366" s="249"/>
      <c r="L366" s="249"/>
      <c r="M366" s="249"/>
      <c r="N366" s="249"/>
      <c r="O366" s="249"/>
      <c r="P366" s="249"/>
      <c r="Q366" s="249"/>
      <c r="R366" s="249"/>
      <c r="S366" s="249"/>
      <c r="T366" s="249"/>
      <c r="U366" s="249"/>
      <c r="V366" s="249"/>
      <c r="W366" s="249"/>
      <c r="X366" s="249"/>
      <c r="Y366" s="249"/>
      <c r="Z366" s="249"/>
    </row>
    <row r="367" ht="12.0" customHeight="1">
      <c r="A367" s="249"/>
      <c r="B367" s="249"/>
      <c r="C367" s="249"/>
      <c r="D367" s="249"/>
      <c r="E367" s="131"/>
      <c r="F367" s="249"/>
      <c r="G367" s="249"/>
      <c r="H367" s="249"/>
      <c r="I367" s="249"/>
      <c r="J367" s="249"/>
      <c r="K367" s="249"/>
      <c r="L367" s="249"/>
      <c r="M367" s="249"/>
      <c r="N367" s="249"/>
      <c r="O367" s="249"/>
      <c r="P367" s="249"/>
      <c r="Q367" s="249"/>
      <c r="R367" s="249"/>
      <c r="S367" s="249"/>
      <c r="T367" s="249"/>
      <c r="U367" s="249"/>
      <c r="V367" s="249"/>
      <c r="W367" s="249"/>
      <c r="X367" s="249"/>
      <c r="Y367" s="249"/>
      <c r="Z367" s="249"/>
    </row>
    <row r="368" ht="12.0" customHeight="1">
      <c r="A368" s="249"/>
      <c r="B368" s="249"/>
      <c r="C368" s="249"/>
      <c r="D368" s="249"/>
      <c r="E368" s="131"/>
      <c r="F368" s="249"/>
      <c r="G368" s="249"/>
      <c r="H368" s="249"/>
      <c r="I368" s="249"/>
      <c r="J368" s="249"/>
      <c r="K368" s="249"/>
      <c r="L368" s="249"/>
      <c r="M368" s="249"/>
      <c r="N368" s="249"/>
      <c r="O368" s="249"/>
      <c r="P368" s="249"/>
      <c r="Q368" s="249"/>
      <c r="R368" s="249"/>
      <c r="S368" s="249"/>
      <c r="T368" s="249"/>
      <c r="U368" s="249"/>
      <c r="V368" s="249"/>
      <c r="W368" s="249"/>
      <c r="X368" s="249"/>
      <c r="Y368" s="249"/>
      <c r="Z368" s="249"/>
    </row>
    <row r="369" ht="12.0" customHeight="1">
      <c r="A369" s="249"/>
      <c r="B369" s="249"/>
      <c r="C369" s="249"/>
      <c r="D369" s="249"/>
      <c r="E369" s="131"/>
      <c r="F369" s="249"/>
      <c r="G369" s="249"/>
      <c r="H369" s="249"/>
      <c r="I369" s="249"/>
      <c r="J369" s="249"/>
      <c r="K369" s="249"/>
      <c r="L369" s="249"/>
      <c r="M369" s="249"/>
      <c r="N369" s="249"/>
      <c r="O369" s="249"/>
      <c r="P369" s="249"/>
      <c r="Q369" s="249"/>
      <c r="R369" s="249"/>
      <c r="S369" s="249"/>
      <c r="T369" s="249"/>
      <c r="U369" s="249"/>
      <c r="V369" s="249"/>
      <c r="W369" s="249"/>
      <c r="X369" s="249"/>
      <c r="Y369" s="249"/>
      <c r="Z369" s="249"/>
    </row>
    <row r="370" ht="12.0" customHeight="1">
      <c r="A370" s="249"/>
      <c r="B370" s="249"/>
      <c r="C370" s="249"/>
      <c r="D370" s="249"/>
      <c r="E370" s="131"/>
      <c r="F370" s="249"/>
      <c r="G370" s="249"/>
      <c r="H370" s="249"/>
      <c r="I370" s="249"/>
      <c r="J370" s="249"/>
      <c r="K370" s="249"/>
      <c r="L370" s="249"/>
      <c r="M370" s="249"/>
      <c r="N370" s="249"/>
      <c r="O370" s="249"/>
      <c r="P370" s="249"/>
      <c r="Q370" s="249"/>
      <c r="R370" s="249"/>
      <c r="S370" s="249"/>
      <c r="T370" s="249"/>
      <c r="U370" s="249"/>
      <c r="V370" s="249"/>
      <c r="W370" s="249"/>
      <c r="X370" s="249"/>
      <c r="Y370" s="249"/>
      <c r="Z370" s="249"/>
    </row>
    <row r="371" ht="12.0" customHeight="1">
      <c r="A371" s="249"/>
      <c r="B371" s="249"/>
      <c r="C371" s="249"/>
      <c r="D371" s="249"/>
      <c r="E371" s="131"/>
      <c r="F371" s="249"/>
      <c r="G371" s="249"/>
      <c r="H371" s="249"/>
      <c r="I371" s="249"/>
      <c r="J371" s="249"/>
      <c r="K371" s="249"/>
      <c r="L371" s="249"/>
      <c r="M371" s="249"/>
      <c r="N371" s="249"/>
      <c r="O371" s="249"/>
      <c r="P371" s="249"/>
      <c r="Q371" s="249"/>
      <c r="R371" s="249"/>
      <c r="S371" s="249"/>
      <c r="T371" s="249"/>
      <c r="U371" s="249"/>
      <c r="V371" s="249"/>
      <c r="W371" s="249"/>
      <c r="X371" s="249"/>
      <c r="Y371" s="249"/>
      <c r="Z371" s="249"/>
    </row>
    <row r="372" ht="12.0" customHeight="1">
      <c r="A372" s="249"/>
      <c r="B372" s="249"/>
      <c r="C372" s="249"/>
      <c r="D372" s="249"/>
      <c r="E372" s="131"/>
      <c r="F372" s="249"/>
      <c r="G372" s="249"/>
      <c r="H372" s="249"/>
      <c r="I372" s="249"/>
      <c r="J372" s="249"/>
      <c r="K372" s="249"/>
      <c r="L372" s="249"/>
      <c r="M372" s="249"/>
      <c r="N372" s="249"/>
      <c r="O372" s="249"/>
      <c r="P372" s="249"/>
      <c r="Q372" s="249"/>
      <c r="R372" s="249"/>
      <c r="S372" s="249"/>
      <c r="T372" s="249"/>
      <c r="U372" s="249"/>
      <c r="V372" s="249"/>
      <c r="W372" s="249"/>
      <c r="X372" s="249"/>
      <c r="Y372" s="249"/>
      <c r="Z372" s="249"/>
    </row>
    <row r="373" ht="12.0" customHeight="1">
      <c r="A373" s="249"/>
      <c r="B373" s="249"/>
      <c r="C373" s="249"/>
      <c r="D373" s="249"/>
      <c r="E373" s="131"/>
      <c r="F373" s="249"/>
      <c r="G373" s="249"/>
      <c r="H373" s="249"/>
      <c r="I373" s="249"/>
      <c r="J373" s="249"/>
      <c r="K373" s="249"/>
      <c r="L373" s="249"/>
      <c r="M373" s="249"/>
      <c r="N373" s="249"/>
      <c r="O373" s="249"/>
      <c r="P373" s="249"/>
      <c r="Q373" s="249"/>
      <c r="R373" s="249"/>
      <c r="S373" s="249"/>
      <c r="T373" s="249"/>
      <c r="U373" s="249"/>
      <c r="V373" s="249"/>
      <c r="W373" s="249"/>
      <c r="X373" s="249"/>
      <c r="Y373" s="249"/>
      <c r="Z373" s="249"/>
    </row>
    <row r="374" ht="12.0" customHeight="1">
      <c r="A374" s="249"/>
      <c r="B374" s="249"/>
      <c r="C374" s="249"/>
      <c r="D374" s="249"/>
      <c r="E374" s="131"/>
      <c r="F374" s="249"/>
      <c r="G374" s="249"/>
      <c r="H374" s="249"/>
      <c r="I374" s="249"/>
      <c r="J374" s="249"/>
      <c r="K374" s="249"/>
      <c r="L374" s="249"/>
      <c r="M374" s="249"/>
      <c r="N374" s="249"/>
      <c r="O374" s="249"/>
      <c r="P374" s="249"/>
      <c r="Q374" s="249"/>
      <c r="R374" s="249"/>
      <c r="S374" s="249"/>
      <c r="T374" s="249"/>
      <c r="U374" s="249"/>
      <c r="V374" s="249"/>
      <c r="W374" s="249"/>
      <c r="X374" s="249"/>
      <c r="Y374" s="249"/>
      <c r="Z374" s="249"/>
    </row>
    <row r="375" ht="12.0" customHeight="1">
      <c r="A375" s="249"/>
      <c r="B375" s="249"/>
      <c r="C375" s="249"/>
      <c r="D375" s="249"/>
      <c r="E375" s="131"/>
      <c r="F375" s="249"/>
      <c r="G375" s="249"/>
      <c r="H375" s="249"/>
      <c r="I375" s="249"/>
      <c r="J375" s="249"/>
      <c r="K375" s="249"/>
      <c r="L375" s="249"/>
      <c r="M375" s="249"/>
      <c r="N375" s="249"/>
      <c r="O375" s="249"/>
      <c r="P375" s="249"/>
      <c r="Q375" s="249"/>
      <c r="R375" s="249"/>
      <c r="S375" s="249"/>
      <c r="T375" s="249"/>
      <c r="U375" s="249"/>
      <c r="V375" s="249"/>
      <c r="W375" s="249"/>
      <c r="X375" s="249"/>
      <c r="Y375" s="249"/>
      <c r="Z375" s="249"/>
    </row>
    <row r="376" ht="12.0" customHeight="1">
      <c r="A376" s="249"/>
      <c r="B376" s="249"/>
      <c r="C376" s="249"/>
      <c r="D376" s="249"/>
      <c r="E376" s="131"/>
      <c r="F376" s="249"/>
      <c r="G376" s="249"/>
      <c r="H376" s="249"/>
      <c r="I376" s="249"/>
      <c r="J376" s="249"/>
      <c r="K376" s="249"/>
      <c r="L376" s="249"/>
      <c r="M376" s="249"/>
      <c r="N376" s="249"/>
      <c r="O376" s="249"/>
      <c r="P376" s="249"/>
      <c r="Q376" s="249"/>
      <c r="R376" s="249"/>
      <c r="S376" s="249"/>
      <c r="T376" s="249"/>
      <c r="U376" s="249"/>
      <c r="V376" s="249"/>
      <c r="W376" s="249"/>
      <c r="X376" s="249"/>
      <c r="Y376" s="249"/>
      <c r="Z376" s="249"/>
    </row>
    <row r="377" ht="12.0" customHeight="1">
      <c r="A377" s="249"/>
      <c r="B377" s="249"/>
      <c r="C377" s="249"/>
      <c r="D377" s="249"/>
      <c r="E377" s="131"/>
      <c r="F377" s="249"/>
      <c r="G377" s="249"/>
      <c r="H377" s="249"/>
      <c r="I377" s="249"/>
      <c r="J377" s="249"/>
      <c r="K377" s="249"/>
      <c r="L377" s="249"/>
      <c r="M377" s="249"/>
      <c r="N377" s="249"/>
      <c r="O377" s="249"/>
      <c r="P377" s="249"/>
      <c r="Q377" s="249"/>
      <c r="R377" s="249"/>
      <c r="S377" s="249"/>
      <c r="T377" s="249"/>
      <c r="U377" s="249"/>
      <c r="V377" s="249"/>
      <c r="W377" s="249"/>
      <c r="X377" s="249"/>
      <c r="Y377" s="249"/>
      <c r="Z377" s="249"/>
    </row>
    <row r="378" ht="12.0" customHeight="1">
      <c r="A378" s="249"/>
      <c r="B378" s="249"/>
      <c r="C378" s="249"/>
      <c r="D378" s="249"/>
      <c r="E378" s="131"/>
      <c r="F378" s="249"/>
      <c r="G378" s="249"/>
      <c r="H378" s="249"/>
      <c r="I378" s="249"/>
      <c r="J378" s="249"/>
      <c r="K378" s="249"/>
      <c r="L378" s="249"/>
      <c r="M378" s="249"/>
      <c r="N378" s="249"/>
      <c r="O378" s="249"/>
      <c r="P378" s="249"/>
      <c r="Q378" s="249"/>
      <c r="R378" s="249"/>
      <c r="S378" s="249"/>
      <c r="T378" s="249"/>
      <c r="U378" s="249"/>
      <c r="V378" s="249"/>
      <c r="W378" s="249"/>
      <c r="X378" s="249"/>
      <c r="Y378" s="249"/>
      <c r="Z378" s="249"/>
    </row>
    <row r="379" ht="12.0" customHeight="1">
      <c r="A379" s="249"/>
      <c r="B379" s="249"/>
      <c r="C379" s="249"/>
      <c r="D379" s="249"/>
      <c r="E379" s="131"/>
      <c r="F379" s="249"/>
      <c r="G379" s="249"/>
      <c r="H379" s="249"/>
      <c r="I379" s="249"/>
      <c r="J379" s="249"/>
      <c r="K379" s="249"/>
      <c r="L379" s="249"/>
      <c r="M379" s="249"/>
      <c r="N379" s="249"/>
      <c r="O379" s="249"/>
      <c r="P379" s="249"/>
      <c r="Q379" s="249"/>
      <c r="R379" s="249"/>
      <c r="S379" s="249"/>
      <c r="T379" s="249"/>
      <c r="U379" s="249"/>
      <c r="V379" s="249"/>
      <c r="W379" s="249"/>
      <c r="X379" s="249"/>
      <c r="Y379" s="249"/>
      <c r="Z379" s="249"/>
    </row>
    <row r="380" ht="12.0" customHeight="1">
      <c r="A380" s="249"/>
      <c r="B380" s="249"/>
      <c r="C380" s="249"/>
      <c r="D380" s="249"/>
      <c r="E380" s="131"/>
      <c r="F380" s="249"/>
      <c r="G380" s="249"/>
      <c r="H380" s="249"/>
      <c r="I380" s="249"/>
      <c r="J380" s="249"/>
      <c r="K380" s="249"/>
      <c r="L380" s="249"/>
      <c r="M380" s="249"/>
      <c r="N380" s="249"/>
      <c r="O380" s="249"/>
      <c r="P380" s="249"/>
      <c r="Q380" s="249"/>
      <c r="R380" s="249"/>
      <c r="S380" s="249"/>
      <c r="T380" s="249"/>
      <c r="U380" s="249"/>
      <c r="V380" s="249"/>
      <c r="W380" s="249"/>
      <c r="X380" s="249"/>
      <c r="Y380" s="249"/>
      <c r="Z380" s="249"/>
    </row>
    <row r="381" ht="12.0" customHeight="1">
      <c r="A381" s="249"/>
      <c r="B381" s="249"/>
      <c r="C381" s="249"/>
      <c r="D381" s="249"/>
      <c r="E381" s="131"/>
      <c r="F381" s="249"/>
      <c r="G381" s="249"/>
      <c r="H381" s="249"/>
      <c r="I381" s="249"/>
      <c r="J381" s="249"/>
      <c r="K381" s="249"/>
      <c r="L381" s="249"/>
      <c r="M381" s="249"/>
      <c r="N381" s="249"/>
      <c r="O381" s="249"/>
      <c r="P381" s="249"/>
      <c r="Q381" s="249"/>
      <c r="R381" s="249"/>
      <c r="S381" s="249"/>
      <c r="T381" s="249"/>
      <c r="U381" s="249"/>
      <c r="V381" s="249"/>
      <c r="W381" s="249"/>
      <c r="X381" s="249"/>
      <c r="Y381" s="249"/>
      <c r="Z381" s="249"/>
    </row>
    <row r="382" ht="12.0" customHeight="1">
      <c r="A382" s="249"/>
      <c r="B382" s="249"/>
      <c r="C382" s="249"/>
      <c r="D382" s="249"/>
      <c r="E382" s="131"/>
      <c r="F382" s="249"/>
      <c r="G382" s="249"/>
      <c r="H382" s="249"/>
      <c r="I382" s="249"/>
      <c r="J382" s="249"/>
      <c r="K382" s="249"/>
      <c r="L382" s="249"/>
      <c r="M382" s="249"/>
      <c r="N382" s="249"/>
      <c r="O382" s="249"/>
      <c r="P382" s="249"/>
      <c r="Q382" s="249"/>
      <c r="R382" s="249"/>
      <c r="S382" s="249"/>
      <c r="T382" s="249"/>
      <c r="U382" s="249"/>
      <c r="V382" s="249"/>
      <c r="W382" s="249"/>
      <c r="X382" s="249"/>
      <c r="Y382" s="249"/>
      <c r="Z382" s="249"/>
    </row>
    <row r="383" ht="12.0" customHeight="1">
      <c r="A383" s="249"/>
      <c r="B383" s="249"/>
      <c r="C383" s="249"/>
      <c r="D383" s="249"/>
      <c r="E383" s="131"/>
      <c r="F383" s="249"/>
      <c r="G383" s="249"/>
      <c r="H383" s="249"/>
      <c r="I383" s="249"/>
      <c r="J383" s="249"/>
      <c r="K383" s="249"/>
      <c r="L383" s="249"/>
      <c r="M383" s="249"/>
      <c r="N383" s="249"/>
      <c r="O383" s="249"/>
      <c r="P383" s="249"/>
      <c r="Q383" s="249"/>
      <c r="R383" s="249"/>
      <c r="S383" s="249"/>
      <c r="T383" s="249"/>
      <c r="U383" s="249"/>
      <c r="V383" s="249"/>
      <c r="W383" s="249"/>
      <c r="X383" s="249"/>
      <c r="Y383" s="249"/>
      <c r="Z383" s="249"/>
    </row>
    <row r="384" ht="12.0" customHeight="1">
      <c r="A384" s="249"/>
      <c r="B384" s="249"/>
      <c r="C384" s="249"/>
      <c r="D384" s="249"/>
      <c r="E384" s="131"/>
      <c r="F384" s="249"/>
      <c r="G384" s="249"/>
      <c r="H384" s="249"/>
      <c r="I384" s="249"/>
      <c r="J384" s="249"/>
      <c r="K384" s="249"/>
      <c r="L384" s="249"/>
      <c r="M384" s="249"/>
      <c r="N384" s="249"/>
      <c r="O384" s="249"/>
      <c r="P384" s="249"/>
      <c r="Q384" s="249"/>
      <c r="R384" s="249"/>
      <c r="S384" s="249"/>
      <c r="T384" s="249"/>
      <c r="U384" s="249"/>
      <c r="V384" s="249"/>
      <c r="W384" s="249"/>
      <c r="X384" s="249"/>
      <c r="Y384" s="249"/>
      <c r="Z384" s="249"/>
    </row>
    <row r="385" ht="12.0" customHeight="1">
      <c r="A385" s="249"/>
      <c r="B385" s="249"/>
      <c r="C385" s="249"/>
      <c r="D385" s="249"/>
      <c r="E385" s="131"/>
      <c r="F385" s="249"/>
      <c r="G385" s="249"/>
      <c r="H385" s="249"/>
      <c r="I385" s="249"/>
      <c r="J385" s="249"/>
      <c r="K385" s="249"/>
      <c r="L385" s="249"/>
      <c r="M385" s="249"/>
      <c r="N385" s="249"/>
      <c r="O385" s="249"/>
      <c r="P385" s="249"/>
      <c r="Q385" s="249"/>
      <c r="R385" s="249"/>
      <c r="S385" s="249"/>
      <c r="T385" s="249"/>
      <c r="U385" s="249"/>
      <c r="V385" s="249"/>
      <c r="W385" s="249"/>
      <c r="X385" s="249"/>
      <c r="Y385" s="249"/>
      <c r="Z385" s="249"/>
    </row>
    <row r="386" ht="12.0" customHeight="1">
      <c r="A386" s="249"/>
      <c r="B386" s="249"/>
      <c r="C386" s="249"/>
      <c r="D386" s="249"/>
      <c r="E386" s="131"/>
      <c r="F386" s="249"/>
      <c r="G386" s="249"/>
      <c r="H386" s="249"/>
      <c r="I386" s="249"/>
      <c r="J386" s="249"/>
      <c r="K386" s="249"/>
      <c r="L386" s="249"/>
      <c r="M386" s="249"/>
      <c r="N386" s="249"/>
      <c r="O386" s="249"/>
      <c r="P386" s="249"/>
      <c r="Q386" s="249"/>
      <c r="R386" s="249"/>
      <c r="S386" s="249"/>
      <c r="T386" s="249"/>
      <c r="U386" s="249"/>
      <c r="V386" s="249"/>
      <c r="W386" s="249"/>
      <c r="X386" s="249"/>
      <c r="Y386" s="249"/>
      <c r="Z386" s="249"/>
    </row>
    <row r="387" ht="12.0" customHeight="1">
      <c r="A387" s="249"/>
      <c r="B387" s="249"/>
      <c r="C387" s="249"/>
      <c r="D387" s="249"/>
      <c r="E387" s="131"/>
      <c r="F387" s="249"/>
      <c r="G387" s="249"/>
      <c r="H387" s="249"/>
      <c r="I387" s="249"/>
      <c r="J387" s="249"/>
      <c r="K387" s="249"/>
      <c r="L387" s="249"/>
      <c r="M387" s="249"/>
      <c r="N387" s="249"/>
      <c r="O387" s="249"/>
      <c r="P387" s="249"/>
      <c r="Q387" s="249"/>
      <c r="R387" s="249"/>
      <c r="S387" s="249"/>
      <c r="T387" s="249"/>
      <c r="U387" s="249"/>
      <c r="V387" s="249"/>
      <c r="W387" s="249"/>
      <c r="X387" s="249"/>
      <c r="Y387" s="249"/>
      <c r="Z387" s="249"/>
    </row>
    <row r="388" ht="12.0" customHeight="1">
      <c r="A388" s="249"/>
      <c r="B388" s="249"/>
      <c r="C388" s="249"/>
      <c r="D388" s="249"/>
      <c r="E388" s="131"/>
      <c r="F388" s="249"/>
      <c r="G388" s="249"/>
      <c r="H388" s="249"/>
      <c r="I388" s="249"/>
      <c r="J388" s="249"/>
      <c r="K388" s="249"/>
      <c r="L388" s="249"/>
      <c r="M388" s="249"/>
      <c r="N388" s="249"/>
      <c r="O388" s="249"/>
      <c r="P388" s="249"/>
      <c r="Q388" s="249"/>
      <c r="R388" s="249"/>
      <c r="S388" s="249"/>
      <c r="T388" s="249"/>
      <c r="U388" s="249"/>
      <c r="V388" s="249"/>
      <c r="W388" s="249"/>
      <c r="X388" s="249"/>
      <c r="Y388" s="249"/>
      <c r="Z388" s="249"/>
    </row>
    <row r="389" ht="12.0" customHeight="1">
      <c r="A389" s="249"/>
      <c r="B389" s="249"/>
      <c r="C389" s="249"/>
      <c r="D389" s="249"/>
      <c r="E389" s="131"/>
      <c r="F389" s="249"/>
      <c r="G389" s="249"/>
      <c r="H389" s="249"/>
      <c r="I389" s="249"/>
      <c r="J389" s="249"/>
      <c r="K389" s="249"/>
      <c r="L389" s="249"/>
      <c r="M389" s="249"/>
      <c r="N389" s="249"/>
      <c r="O389" s="249"/>
      <c r="P389" s="249"/>
      <c r="Q389" s="249"/>
      <c r="R389" s="249"/>
      <c r="S389" s="249"/>
      <c r="T389" s="249"/>
      <c r="U389" s="249"/>
      <c r="V389" s="249"/>
      <c r="W389" s="249"/>
      <c r="X389" s="249"/>
      <c r="Y389" s="249"/>
      <c r="Z389" s="249"/>
    </row>
    <row r="390" ht="12.0" customHeight="1">
      <c r="A390" s="249"/>
      <c r="B390" s="249"/>
      <c r="C390" s="249"/>
      <c r="D390" s="249"/>
      <c r="E390" s="131"/>
      <c r="F390" s="249"/>
      <c r="G390" s="249"/>
      <c r="H390" s="249"/>
      <c r="I390" s="249"/>
      <c r="J390" s="249"/>
      <c r="K390" s="249"/>
      <c r="L390" s="249"/>
      <c r="M390" s="249"/>
      <c r="N390" s="249"/>
      <c r="O390" s="249"/>
      <c r="P390" s="249"/>
      <c r="Q390" s="249"/>
      <c r="R390" s="249"/>
      <c r="S390" s="249"/>
      <c r="T390" s="249"/>
      <c r="U390" s="249"/>
      <c r="V390" s="249"/>
      <c r="W390" s="249"/>
      <c r="X390" s="249"/>
      <c r="Y390" s="249"/>
      <c r="Z390" s="249"/>
    </row>
    <row r="391" ht="12.0" customHeight="1">
      <c r="A391" s="249"/>
      <c r="B391" s="249"/>
      <c r="C391" s="249"/>
      <c r="D391" s="249"/>
      <c r="E391" s="131"/>
      <c r="F391" s="249"/>
      <c r="G391" s="249"/>
      <c r="H391" s="249"/>
      <c r="I391" s="249"/>
      <c r="J391" s="249"/>
      <c r="K391" s="249"/>
      <c r="L391" s="249"/>
      <c r="M391" s="249"/>
      <c r="N391" s="249"/>
      <c r="O391" s="249"/>
      <c r="P391" s="249"/>
      <c r="Q391" s="249"/>
      <c r="R391" s="249"/>
      <c r="S391" s="249"/>
      <c r="T391" s="249"/>
      <c r="U391" s="249"/>
      <c r="V391" s="249"/>
      <c r="W391" s="249"/>
      <c r="X391" s="249"/>
      <c r="Y391" s="249"/>
      <c r="Z391" s="249"/>
    </row>
    <row r="392" ht="12.0" customHeight="1">
      <c r="A392" s="249"/>
      <c r="B392" s="249"/>
      <c r="C392" s="249"/>
      <c r="D392" s="249"/>
      <c r="E392" s="131"/>
      <c r="F392" s="249"/>
      <c r="G392" s="249"/>
      <c r="H392" s="249"/>
      <c r="I392" s="249"/>
      <c r="J392" s="249"/>
      <c r="K392" s="249"/>
      <c r="L392" s="249"/>
      <c r="M392" s="249"/>
      <c r="N392" s="249"/>
      <c r="O392" s="249"/>
      <c r="P392" s="249"/>
      <c r="Q392" s="249"/>
      <c r="R392" s="249"/>
      <c r="S392" s="249"/>
      <c r="T392" s="249"/>
      <c r="U392" s="249"/>
      <c r="V392" s="249"/>
      <c r="W392" s="249"/>
      <c r="X392" s="249"/>
      <c r="Y392" s="249"/>
      <c r="Z392" s="249"/>
    </row>
    <row r="393" ht="12.0" customHeight="1">
      <c r="A393" s="249"/>
      <c r="B393" s="249"/>
      <c r="C393" s="249"/>
      <c r="D393" s="249"/>
      <c r="E393" s="131"/>
      <c r="F393" s="249"/>
      <c r="G393" s="249"/>
      <c r="H393" s="249"/>
      <c r="I393" s="249"/>
      <c r="J393" s="249"/>
      <c r="K393" s="249"/>
      <c r="L393" s="249"/>
      <c r="M393" s="249"/>
      <c r="N393" s="249"/>
      <c r="O393" s="249"/>
      <c r="P393" s="249"/>
      <c r="Q393" s="249"/>
      <c r="R393" s="249"/>
      <c r="S393" s="249"/>
      <c r="T393" s="249"/>
      <c r="U393" s="249"/>
      <c r="V393" s="249"/>
      <c r="W393" s="249"/>
      <c r="X393" s="249"/>
      <c r="Y393" s="249"/>
      <c r="Z393" s="249"/>
    </row>
    <row r="394" ht="12.0" customHeight="1">
      <c r="A394" s="249"/>
      <c r="B394" s="249"/>
      <c r="C394" s="249"/>
      <c r="D394" s="249"/>
      <c r="E394" s="131"/>
      <c r="F394" s="249"/>
      <c r="G394" s="249"/>
      <c r="H394" s="249"/>
      <c r="I394" s="249"/>
      <c r="J394" s="249"/>
      <c r="K394" s="249"/>
      <c r="L394" s="249"/>
      <c r="M394" s="249"/>
      <c r="N394" s="249"/>
      <c r="O394" s="249"/>
      <c r="P394" s="249"/>
      <c r="Q394" s="249"/>
      <c r="R394" s="249"/>
      <c r="S394" s="249"/>
      <c r="T394" s="249"/>
      <c r="U394" s="249"/>
      <c r="V394" s="249"/>
      <c r="W394" s="249"/>
      <c r="X394" s="249"/>
      <c r="Y394" s="249"/>
      <c r="Z394" s="249"/>
    </row>
    <row r="395" ht="12.0" customHeight="1">
      <c r="A395" s="249"/>
      <c r="B395" s="249"/>
      <c r="C395" s="249"/>
      <c r="D395" s="249"/>
      <c r="E395" s="131"/>
      <c r="F395" s="249"/>
      <c r="G395" s="249"/>
      <c r="H395" s="249"/>
      <c r="I395" s="249"/>
      <c r="J395" s="249"/>
      <c r="K395" s="249"/>
      <c r="L395" s="249"/>
      <c r="M395" s="249"/>
      <c r="N395" s="249"/>
      <c r="O395" s="249"/>
      <c r="P395" s="249"/>
      <c r="Q395" s="249"/>
      <c r="R395" s="249"/>
      <c r="S395" s="249"/>
      <c r="T395" s="249"/>
      <c r="U395" s="249"/>
      <c r="V395" s="249"/>
      <c r="W395" s="249"/>
      <c r="X395" s="249"/>
      <c r="Y395" s="249"/>
      <c r="Z395" s="249"/>
    </row>
    <row r="396" ht="12.0" customHeight="1">
      <c r="A396" s="249"/>
      <c r="B396" s="249"/>
      <c r="C396" s="249"/>
      <c r="D396" s="249"/>
      <c r="E396" s="131"/>
      <c r="F396" s="249"/>
      <c r="G396" s="249"/>
      <c r="H396" s="249"/>
      <c r="I396" s="249"/>
      <c r="J396" s="249"/>
      <c r="K396" s="249"/>
      <c r="L396" s="249"/>
      <c r="M396" s="249"/>
      <c r="N396" s="249"/>
      <c r="O396" s="249"/>
      <c r="P396" s="249"/>
      <c r="Q396" s="249"/>
      <c r="R396" s="249"/>
      <c r="S396" s="249"/>
      <c r="T396" s="249"/>
      <c r="U396" s="249"/>
      <c r="V396" s="249"/>
      <c r="W396" s="249"/>
      <c r="X396" s="249"/>
      <c r="Y396" s="249"/>
      <c r="Z396" s="249"/>
    </row>
    <row r="397" ht="12.0" customHeight="1">
      <c r="A397" s="249"/>
      <c r="B397" s="249"/>
      <c r="C397" s="249"/>
      <c r="D397" s="249"/>
      <c r="E397" s="131"/>
      <c r="F397" s="249"/>
      <c r="G397" s="249"/>
      <c r="H397" s="249"/>
      <c r="I397" s="249"/>
      <c r="J397" s="249"/>
      <c r="K397" s="249"/>
      <c r="L397" s="249"/>
      <c r="M397" s="249"/>
      <c r="N397" s="249"/>
      <c r="O397" s="249"/>
      <c r="P397" s="249"/>
      <c r="Q397" s="249"/>
      <c r="R397" s="249"/>
      <c r="S397" s="249"/>
      <c r="T397" s="249"/>
      <c r="U397" s="249"/>
      <c r="V397" s="249"/>
      <c r="W397" s="249"/>
      <c r="X397" s="249"/>
      <c r="Y397" s="249"/>
      <c r="Z397" s="249"/>
    </row>
    <row r="398" ht="12.0" customHeight="1">
      <c r="A398" s="249"/>
      <c r="B398" s="249"/>
      <c r="C398" s="249"/>
      <c r="D398" s="249"/>
      <c r="E398" s="131"/>
      <c r="F398" s="249"/>
      <c r="G398" s="249"/>
      <c r="H398" s="249"/>
      <c r="I398" s="249"/>
      <c r="J398" s="249"/>
      <c r="K398" s="249"/>
      <c r="L398" s="249"/>
      <c r="M398" s="249"/>
      <c r="N398" s="249"/>
      <c r="O398" s="249"/>
      <c r="P398" s="249"/>
      <c r="Q398" s="249"/>
      <c r="R398" s="249"/>
      <c r="S398" s="249"/>
      <c r="T398" s="249"/>
      <c r="U398" s="249"/>
      <c r="V398" s="249"/>
      <c r="W398" s="249"/>
      <c r="X398" s="249"/>
      <c r="Y398" s="249"/>
      <c r="Z398" s="249"/>
    </row>
    <row r="399" ht="12.0" customHeight="1">
      <c r="A399" s="249"/>
      <c r="B399" s="249"/>
      <c r="C399" s="249"/>
      <c r="D399" s="249"/>
      <c r="E399" s="131"/>
      <c r="F399" s="249"/>
      <c r="G399" s="249"/>
      <c r="H399" s="249"/>
      <c r="I399" s="249"/>
      <c r="J399" s="249"/>
      <c r="K399" s="249"/>
      <c r="L399" s="249"/>
      <c r="M399" s="249"/>
      <c r="N399" s="249"/>
      <c r="O399" s="249"/>
      <c r="P399" s="249"/>
      <c r="Q399" s="249"/>
      <c r="R399" s="249"/>
      <c r="S399" s="249"/>
      <c r="T399" s="249"/>
      <c r="U399" s="249"/>
      <c r="V399" s="249"/>
      <c r="W399" s="249"/>
      <c r="X399" s="249"/>
      <c r="Y399" s="249"/>
      <c r="Z399" s="249"/>
    </row>
    <row r="400" ht="12.0" customHeight="1">
      <c r="A400" s="249"/>
      <c r="B400" s="249"/>
      <c r="C400" s="249"/>
      <c r="D400" s="249"/>
      <c r="E400" s="131"/>
      <c r="F400" s="249"/>
      <c r="G400" s="249"/>
      <c r="H400" s="249"/>
      <c r="I400" s="249"/>
      <c r="J400" s="249"/>
      <c r="K400" s="249"/>
      <c r="L400" s="249"/>
      <c r="M400" s="249"/>
      <c r="N400" s="249"/>
      <c r="O400" s="249"/>
      <c r="P400" s="249"/>
      <c r="Q400" s="249"/>
      <c r="R400" s="249"/>
      <c r="S400" s="249"/>
      <c r="T400" s="249"/>
      <c r="U400" s="249"/>
      <c r="V400" s="249"/>
      <c r="W400" s="249"/>
      <c r="X400" s="249"/>
      <c r="Y400" s="249"/>
      <c r="Z400" s="249"/>
    </row>
    <row r="401" ht="12.0" customHeight="1">
      <c r="A401" s="249"/>
      <c r="B401" s="249"/>
      <c r="C401" s="249"/>
      <c r="D401" s="249"/>
      <c r="E401" s="131"/>
      <c r="F401" s="249"/>
      <c r="G401" s="249"/>
      <c r="H401" s="249"/>
      <c r="I401" s="249"/>
      <c r="J401" s="249"/>
      <c r="K401" s="249"/>
      <c r="L401" s="249"/>
      <c r="M401" s="249"/>
      <c r="N401" s="249"/>
      <c r="O401" s="249"/>
      <c r="P401" s="249"/>
      <c r="Q401" s="249"/>
      <c r="R401" s="249"/>
      <c r="S401" s="249"/>
      <c r="T401" s="249"/>
      <c r="U401" s="249"/>
      <c r="V401" s="249"/>
      <c r="W401" s="249"/>
      <c r="X401" s="249"/>
      <c r="Y401" s="249"/>
      <c r="Z401" s="249"/>
    </row>
    <row r="402" ht="12.0" customHeight="1">
      <c r="A402" s="249"/>
      <c r="B402" s="249"/>
      <c r="C402" s="249"/>
      <c r="D402" s="249"/>
      <c r="E402" s="131"/>
      <c r="F402" s="249"/>
      <c r="G402" s="249"/>
      <c r="H402" s="249"/>
      <c r="I402" s="249"/>
      <c r="J402" s="249"/>
      <c r="K402" s="249"/>
      <c r="L402" s="249"/>
      <c r="M402" s="249"/>
      <c r="N402" s="249"/>
      <c r="O402" s="249"/>
      <c r="P402" s="249"/>
      <c r="Q402" s="249"/>
      <c r="R402" s="249"/>
      <c r="S402" s="249"/>
      <c r="T402" s="249"/>
      <c r="U402" s="249"/>
      <c r="V402" s="249"/>
      <c r="W402" s="249"/>
      <c r="X402" s="249"/>
      <c r="Y402" s="249"/>
      <c r="Z402" s="249"/>
    </row>
    <row r="403" ht="12.0" customHeight="1">
      <c r="A403" s="249"/>
      <c r="B403" s="249"/>
      <c r="C403" s="249"/>
      <c r="D403" s="249"/>
      <c r="E403" s="131"/>
      <c r="F403" s="249"/>
      <c r="G403" s="249"/>
      <c r="H403" s="249"/>
      <c r="I403" s="249"/>
      <c r="J403" s="249"/>
      <c r="K403" s="249"/>
      <c r="L403" s="249"/>
      <c r="M403" s="249"/>
      <c r="N403" s="249"/>
      <c r="O403" s="249"/>
      <c r="P403" s="249"/>
      <c r="Q403" s="249"/>
      <c r="R403" s="249"/>
      <c r="S403" s="249"/>
      <c r="T403" s="249"/>
      <c r="U403" s="249"/>
      <c r="V403" s="249"/>
      <c r="W403" s="249"/>
      <c r="X403" s="249"/>
      <c r="Y403" s="249"/>
      <c r="Z403" s="249"/>
    </row>
    <row r="404" ht="12.0" customHeight="1">
      <c r="A404" s="249"/>
      <c r="B404" s="249"/>
      <c r="C404" s="249"/>
      <c r="D404" s="249"/>
      <c r="E404" s="131"/>
      <c r="F404" s="249"/>
      <c r="G404" s="249"/>
      <c r="H404" s="249"/>
      <c r="I404" s="249"/>
      <c r="J404" s="249"/>
      <c r="K404" s="249"/>
      <c r="L404" s="249"/>
      <c r="M404" s="249"/>
      <c r="N404" s="249"/>
      <c r="O404" s="249"/>
      <c r="P404" s="249"/>
      <c r="Q404" s="249"/>
      <c r="R404" s="249"/>
      <c r="S404" s="249"/>
      <c r="T404" s="249"/>
      <c r="U404" s="249"/>
      <c r="V404" s="249"/>
      <c r="W404" s="249"/>
      <c r="X404" s="249"/>
      <c r="Y404" s="249"/>
      <c r="Z404" s="249"/>
    </row>
    <row r="405" ht="12.0" customHeight="1">
      <c r="A405" s="249"/>
      <c r="B405" s="249"/>
      <c r="C405" s="249"/>
      <c r="D405" s="249"/>
      <c r="E405" s="131"/>
      <c r="F405" s="249"/>
      <c r="G405" s="249"/>
      <c r="H405" s="249"/>
      <c r="I405" s="249"/>
      <c r="J405" s="249"/>
      <c r="K405" s="249"/>
      <c r="L405" s="249"/>
      <c r="M405" s="249"/>
      <c r="N405" s="249"/>
      <c r="O405" s="249"/>
      <c r="P405" s="249"/>
      <c r="Q405" s="249"/>
      <c r="R405" s="249"/>
      <c r="S405" s="249"/>
      <c r="T405" s="249"/>
      <c r="U405" s="249"/>
      <c r="V405" s="249"/>
      <c r="W405" s="249"/>
      <c r="X405" s="249"/>
      <c r="Y405" s="249"/>
      <c r="Z405" s="249"/>
    </row>
    <row r="406" ht="12.0" customHeight="1">
      <c r="A406" s="249"/>
      <c r="B406" s="249"/>
      <c r="C406" s="249"/>
      <c r="D406" s="249"/>
      <c r="E406" s="131"/>
      <c r="F406" s="249"/>
      <c r="G406" s="249"/>
      <c r="H406" s="249"/>
      <c r="I406" s="249"/>
      <c r="J406" s="249"/>
      <c r="K406" s="249"/>
      <c r="L406" s="249"/>
      <c r="M406" s="249"/>
      <c r="N406" s="249"/>
      <c r="O406" s="249"/>
      <c r="P406" s="249"/>
      <c r="Q406" s="249"/>
      <c r="R406" s="249"/>
      <c r="S406" s="249"/>
      <c r="T406" s="249"/>
      <c r="U406" s="249"/>
      <c r="V406" s="249"/>
      <c r="W406" s="249"/>
      <c r="X406" s="249"/>
      <c r="Y406" s="249"/>
      <c r="Z406" s="249"/>
    </row>
    <row r="407" ht="12.0" customHeight="1">
      <c r="A407" s="249"/>
      <c r="B407" s="249"/>
      <c r="C407" s="249"/>
      <c r="D407" s="249"/>
      <c r="E407" s="131"/>
      <c r="F407" s="249"/>
      <c r="G407" s="249"/>
      <c r="H407" s="249"/>
      <c r="I407" s="249"/>
      <c r="J407" s="249"/>
      <c r="K407" s="249"/>
      <c r="L407" s="249"/>
      <c r="M407" s="249"/>
      <c r="N407" s="249"/>
      <c r="O407" s="249"/>
      <c r="P407" s="249"/>
      <c r="Q407" s="249"/>
      <c r="R407" s="249"/>
      <c r="S407" s="249"/>
      <c r="T407" s="249"/>
      <c r="U407" s="249"/>
      <c r="V407" s="249"/>
      <c r="W407" s="249"/>
      <c r="X407" s="249"/>
      <c r="Y407" s="249"/>
      <c r="Z407" s="249"/>
    </row>
    <row r="408" ht="12.0" customHeight="1">
      <c r="A408" s="249"/>
      <c r="B408" s="249"/>
      <c r="C408" s="249"/>
      <c r="D408" s="249"/>
      <c r="E408" s="131"/>
      <c r="F408" s="249"/>
      <c r="G408" s="249"/>
      <c r="H408" s="249"/>
      <c r="I408" s="249"/>
      <c r="J408" s="249"/>
      <c r="K408" s="249"/>
      <c r="L408" s="249"/>
      <c r="M408" s="249"/>
      <c r="N408" s="249"/>
      <c r="O408" s="249"/>
      <c r="P408" s="249"/>
      <c r="Q408" s="249"/>
      <c r="R408" s="249"/>
      <c r="S408" s="249"/>
      <c r="T408" s="249"/>
      <c r="U408" s="249"/>
      <c r="V408" s="249"/>
      <c r="W408" s="249"/>
      <c r="X408" s="249"/>
      <c r="Y408" s="249"/>
      <c r="Z408" s="249"/>
    </row>
    <row r="409" ht="12.0" customHeight="1">
      <c r="A409" s="249"/>
      <c r="B409" s="249"/>
      <c r="C409" s="249"/>
      <c r="D409" s="249"/>
      <c r="E409" s="131"/>
      <c r="F409" s="249"/>
      <c r="G409" s="249"/>
      <c r="H409" s="249"/>
      <c r="I409" s="249"/>
      <c r="J409" s="249"/>
      <c r="K409" s="249"/>
      <c r="L409" s="249"/>
      <c r="M409" s="249"/>
      <c r="N409" s="249"/>
      <c r="O409" s="249"/>
      <c r="P409" s="249"/>
      <c r="Q409" s="249"/>
      <c r="R409" s="249"/>
      <c r="S409" s="249"/>
      <c r="T409" s="249"/>
      <c r="U409" s="249"/>
      <c r="V409" s="249"/>
      <c r="W409" s="249"/>
      <c r="X409" s="249"/>
      <c r="Y409" s="249"/>
      <c r="Z409" s="249"/>
    </row>
    <row r="410" ht="12.0" customHeight="1">
      <c r="A410" s="249"/>
      <c r="B410" s="249"/>
      <c r="C410" s="249"/>
      <c r="D410" s="249"/>
      <c r="E410" s="131"/>
      <c r="F410" s="249"/>
      <c r="G410" s="249"/>
      <c r="H410" s="249"/>
      <c r="I410" s="249"/>
      <c r="J410" s="249"/>
      <c r="K410" s="249"/>
      <c r="L410" s="249"/>
      <c r="M410" s="249"/>
      <c r="N410" s="249"/>
      <c r="O410" s="249"/>
      <c r="P410" s="249"/>
      <c r="Q410" s="249"/>
      <c r="R410" s="249"/>
      <c r="S410" s="249"/>
      <c r="T410" s="249"/>
      <c r="U410" s="249"/>
      <c r="V410" s="249"/>
      <c r="W410" s="249"/>
      <c r="X410" s="249"/>
      <c r="Y410" s="249"/>
      <c r="Z410" s="249"/>
    </row>
    <row r="411" ht="12.0" customHeight="1">
      <c r="A411" s="249"/>
      <c r="B411" s="249"/>
      <c r="C411" s="249"/>
      <c r="D411" s="249"/>
      <c r="E411" s="131"/>
      <c r="F411" s="249"/>
      <c r="G411" s="249"/>
      <c r="H411" s="249"/>
      <c r="I411" s="249"/>
      <c r="J411" s="249"/>
      <c r="K411" s="249"/>
      <c r="L411" s="249"/>
      <c r="M411" s="249"/>
      <c r="N411" s="249"/>
      <c r="O411" s="249"/>
      <c r="P411" s="249"/>
      <c r="Q411" s="249"/>
      <c r="R411" s="249"/>
      <c r="S411" s="249"/>
      <c r="T411" s="249"/>
      <c r="U411" s="249"/>
      <c r="V411" s="249"/>
      <c r="W411" s="249"/>
      <c r="X411" s="249"/>
      <c r="Y411" s="249"/>
      <c r="Z411" s="249"/>
    </row>
    <row r="412" ht="12.0" customHeight="1">
      <c r="A412" s="249"/>
      <c r="B412" s="249"/>
      <c r="C412" s="249"/>
      <c r="D412" s="249"/>
      <c r="E412" s="131"/>
      <c r="F412" s="249"/>
      <c r="G412" s="249"/>
      <c r="H412" s="249"/>
      <c r="I412" s="249"/>
      <c r="J412" s="249"/>
      <c r="K412" s="249"/>
      <c r="L412" s="249"/>
      <c r="M412" s="249"/>
      <c r="N412" s="249"/>
      <c r="O412" s="249"/>
      <c r="P412" s="249"/>
      <c r="Q412" s="249"/>
      <c r="R412" s="249"/>
      <c r="S412" s="249"/>
      <c r="T412" s="249"/>
      <c r="U412" s="249"/>
      <c r="V412" s="249"/>
      <c r="W412" s="249"/>
      <c r="X412" s="249"/>
      <c r="Y412" s="249"/>
      <c r="Z412" s="249"/>
    </row>
    <row r="413" ht="12.0" customHeight="1">
      <c r="A413" s="249"/>
      <c r="B413" s="249"/>
      <c r="C413" s="249"/>
      <c r="D413" s="249"/>
      <c r="E413" s="131"/>
      <c r="F413" s="249"/>
      <c r="G413" s="249"/>
      <c r="H413" s="249"/>
      <c r="I413" s="249"/>
      <c r="J413" s="249"/>
      <c r="K413" s="249"/>
      <c r="L413" s="249"/>
      <c r="M413" s="249"/>
      <c r="N413" s="249"/>
      <c r="O413" s="249"/>
      <c r="P413" s="249"/>
      <c r="Q413" s="249"/>
      <c r="R413" s="249"/>
      <c r="S413" s="249"/>
      <c r="T413" s="249"/>
      <c r="U413" s="249"/>
      <c r="V413" s="249"/>
      <c r="W413" s="249"/>
      <c r="X413" s="249"/>
      <c r="Y413" s="249"/>
      <c r="Z413" s="249"/>
    </row>
    <row r="414" ht="12.0" customHeight="1">
      <c r="A414" s="249"/>
      <c r="B414" s="249"/>
      <c r="C414" s="249"/>
      <c r="D414" s="249"/>
      <c r="E414" s="131"/>
      <c r="F414" s="249"/>
      <c r="G414" s="249"/>
      <c r="H414" s="249"/>
      <c r="I414" s="249"/>
      <c r="J414" s="249"/>
      <c r="K414" s="249"/>
      <c r="L414" s="249"/>
      <c r="M414" s="249"/>
      <c r="N414" s="249"/>
      <c r="O414" s="249"/>
      <c r="P414" s="249"/>
      <c r="Q414" s="249"/>
      <c r="R414" s="249"/>
      <c r="S414" s="249"/>
      <c r="T414" s="249"/>
      <c r="U414" s="249"/>
      <c r="V414" s="249"/>
      <c r="W414" s="249"/>
      <c r="X414" s="249"/>
      <c r="Y414" s="249"/>
      <c r="Z414" s="249"/>
    </row>
    <row r="415" ht="12.0" customHeight="1">
      <c r="A415" s="249"/>
      <c r="B415" s="249"/>
      <c r="C415" s="249"/>
      <c r="D415" s="249"/>
      <c r="E415" s="131"/>
      <c r="F415" s="249"/>
      <c r="G415" s="249"/>
      <c r="H415" s="249"/>
      <c r="I415" s="249"/>
      <c r="J415" s="249"/>
      <c r="K415" s="249"/>
      <c r="L415" s="249"/>
      <c r="M415" s="249"/>
      <c r="N415" s="249"/>
      <c r="O415" s="249"/>
      <c r="P415" s="249"/>
      <c r="Q415" s="249"/>
      <c r="R415" s="249"/>
      <c r="S415" s="249"/>
      <c r="T415" s="249"/>
      <c r="U415" s="249"/>
      <c r="V415" s="249"/>
      <c r="W415" s="249"/>
      <c r="X415" s="249"/>
      <c r="Y415" s="249"/>
      <c r="Z415" s="249"/>
    </row>
    <row r="416" ht="12.0" customHeight="1">
      <c r="A416" s="249"/>
      <c r="B416" s="249"/>
      <c r="C416" s="249"/>
      <c r="D416" s="249"/>
      <c r="E416" s="131"/>
      <c r="F416" s="249"/>
      <c r="G416" s="249"/>
      <c r="H416" s="249"/>
      <c r="I416" s="249"/>
      <c r="J416" s="249"/>
      <c r="K416" s="249"/>
      <c r="L416" s="249"/>
      <c r="M416" s="249"/>
      <c r="N416" s="249"/>
      <c r="O416" s="249"/>
      <c r="P416" s="249"/>
      <c r="Q416" s="249"/>
      <c r="R416" s="249"/>
      <c r="S416" s="249"/>
      <c r="T416" s="249"/>
      <c r="U416" s="249"/>
      <c r="V416" s="249"/>
      <c r="W416" s="249"/>
      <c r="X416" s="249"/>
      <c r="Y416" s="249"/>
      <c r="Z416" s="249"/>
    </row>
    <row r="417" ht="12.0" customHeight="1">
      <c r="A417" s="249"/>
      <c r="B417" s="249"/>
      <c r="C417" s="249"/>
      <c r="D417" s="249"/>
      <c r="E417" s="131"/>
      <c r="F417" s="249"/>
      <c r="G417" s="249"/>
      <c r="H417" s="249"/>
      <c r="I417" s="249"/>
      <c r="J417" s="249"/>
      <c r="K417" s="249"/>
      <c r="L417" s="249"/>
      <c r="M417" s="249"/>
      <c r="N417" s="249"/>
      <c r="O417" s="249"/>
      <c r="P417" s="249"/>
      <c r="Q417" s="249"/>
      <c r="R417" s="249"/>
      <c r="S417" s="249"/>
      <c r="T417" s="249"/>
      <c r="U417" s="249"/>
      <c r="V417" s="249"/>
      <c r="W417" s="249"/>
      <c r="X417" s="249"/>
      <c r="Y417" s="249"/>
      <c r="Z417" s="249"/>
    </row>
    <row r="418" ht="12.0" customHeight="1">
      <c r="A418" s="249"/>
      <c r="B418" s="249"/>
      <c r="C418" s="249"/>
      <c r="D418" s="249"/>
      <c r="E418" s="131"/>
      <c r="F418" s="249"/>
      <c r="G418" s="249"/>
      <c r="H418" s="249"/>
      <c r="I418" s="249"/>
      <c r="J418" s="249"/>
      <c r="K418" s="249"/>
      <c r="L418" s="249"/>
      <c r="M418" s="249"/>
      <c r="N418" s="249"/>
      <c r="O418" s="249"/>
      <c r="P418" s="249"/>
      <c r="Q418" s="249"/>
      <c r="R418" s="249"/>
      <c r="S418" s="249"/>
      <c r="T418" s="249"/>
      <c r="U418" s="249"/>
      <c r="V418" s="249"/>
      <c r="W418" s="249"/>
      <c r="X418" s="249"/>
      <c r="Y418" s="249"/>
      <c r="Z418" s="249"/>
    </row>
    <row r="419" ht="12.0" customHeight="1">
      <c r="A419" s="249"/>
      <c r="B419" s="249"/>
      <c r="C419" s="249"/>
      <c r="D419" s="249"/>
      <c r="E419" s="131"/>
      <c r="F419" s="249"/>
      <c r="G419" s="249"/>
      <c r="H419" s="249"/>
      <c r="I419" s="249"/>
      <c r="J419" s="249"/>
      <c r="K419" s="249"/>
      <c r="L419" s="249"/>
      <c r="M419" s="249"/>
      <c r="N419" s="249"/>
      <c r="O419" s="249"/>
      <c r="P419" s="249"/>
      <c r="Q419" s="249"/>
      <c r="R419" s="249"/>
      <c r="S419" s="249"/>
      <c r="T419" s="249"/>
      <c r="U419" s="249"/>
      <c r="V419" s="249"/>
      <c r="W419" s="249"/>
      <c r="X419" s="249"/>
      <c r="Y419" s="249"/>
      <c r="Z419" s="249"/>
    </row>
    <row r="420" ht="12.0" customHeight="1">
      <c r="A420" s="249"/>
      <c r="B420" s="249"/>
      <c r="C420" s="249"/>
      <c r="D420" s="249"/>
      <c r="E420" s="131"/>
      <c r="F420" s="249"/>
      <c r="G420" s="249"/>
      <c r="H420" s="249"/>
      <c r="I420" s="249"/>
      <c r="J420" s="249"/>
      <c r="K420" s="249"/>
      <c r="L420" s="249"/>
      <c r="M420" s="249"/>
      <c r="N420" s="249"/>
      <c r="O420" s="249"/>
      <c r="P420" s="249"/>
      <c r="Q420" s="249"/>
      <c r="R420" s="249"/>
      <c r="S420" s="249"/>
      <c r="T420" s="249"/>
      <c r="U420" s="249"/>
      <c r="V420" s="249"/>
      <c r="W420" s="249"/>
      <c r="X420" s="249"/>
      <c r="Y420" s="249"/>
      <c r="Z420" s="249"/>
    </row>
    <row r="421" ht="12.0" customHeight="1">
      <c r="A421" s="249"/>
      <c r="B421" s="249"/>
      <c r="C421" s="249"/>
      <c r="D421" s="249"/>
      <c r="E421" s="131"/>
      <c r="F421" s="249"/>
      <c r="G421" s="249"/>
      <c r="H421" s="249"/>
      <c r="I421" s="249"/>
      <c r="J421" s="249"/>
      <c r="K421" s="249"/>
      <c r="L421" s="249"/>
      <c r="M421" s="249"/>
      <c r="N421" s="249"/>
      <c r="O421" s="249"/>
      <c r="P421" s="249"/>
      <c r="Q421" s="249"/>
      <c r="R421" s="249"/>
      <c r="S421" s="249"/>
      <c r="T421" s="249"/>
      <c r="U421" s="249"/>
      <c r="V421" s="249"/>
      <c r="W421" s="249"/>
      <c r="X421" s="249"/>
      <c r="Y421" s="249"/>
      <c r="Z421" s="249"/>
    </row>
    <row r="422" ht="12.0" customHeight="1">
      <c r="A422" s="249"/>
      <c r="B422" s="249"/>
      <c r="C422" s="249"/>
      <c r="D422" s="249"/>
      <c r="E422" s="131"/>
      <c r="F422" s="249"/>
      <c r="G422" s="249"/>
      <c r="H422" s="249"/>
      <c r="I422" s="249"/>
      <c r="J422" s="249"/>
      <c r="K422" s="249"/>
      <c r="L422" s="249"/>
      <c r="M422" s="249"/>
      <c r="N422" s="249"/>
      <c r="O422" s="249"/>
      <c r="P422" s="249"/>
      <c r="Q422" s="249"/>
      <c r="R422" s="249"/>
      <c r="S422" s="249"/>
      <c r="T422" s="249"/>
      <c r="U422" s="249"/>
      <c r="V422" s="249"/>
      <c r="W422" s="249"/>
      <c r="X422" s="249"/>
      <c r="Y422" s="249"/>
      <c r="Z422" s="249"/>
    </row>
    <row r="423" ht="12.0" customHeight="1">
      <c r="A423" s="249"/>
      <c r="B423" s="249"/>
      <c r="C423" s="249"/>
      <c r="D423" s="249"/>
      <c r="E423" s="131"/>
      <c r="F423" s="249"/>
      <c r="G423" s="249"/>
      <c r="H423" s="249"/>
      <c r="I423" s="249"/>
      <c r="J423" s="249"/>
      <c r="K423" s="249"/>
      <c r="L423" s="249"/>
      <c r="M423" s="249"/>
      <c r="N423" s="249"/>
      <c r="O423" s="249"/>
      <c r="P423" s="249"/>
      <c r="Q423" s="249"/>
      <c r="R423" s="249"/>
      <c r="S423" s="249"/>
      <c r="T423" s="249"/>
      <c r="U423" s="249"/>
      <c r="V423" s="249"/>
      <c r="W423" s="249"/>
      <c r="X423" s="249"/>
      <c r="Y423" s="249"/>
      <c r="Z423" s="249"/>
    </row>
    <row r="424" ht="12.0" customHeight="1">
      <c r="A424" s="249"/>
      <c r="B424" s="249"/>
      <c r="C424" s="249"/>
      <c r="D424" s="249"/>
      <c r="E424" s="131"/>
      <c r="F424" s="249"/>
      <c r="G424" s="249"/>
      <c r="H424" s="249"/>
      <c r="I424" s="249"/>
      <c r="J424" s="249"/>
      <c r="K424" s="249"/>
      <c r="L424" s="249"/>
      <c r="M424" s="249"/>
      <c r="N424" s="249"/>
      <c r="O424" s="249"/>
      <c r="P424" s="249"/>
      <c r="Q424" s="249"/>
      <c r="R424" s="249"/>
      <c r="S424" s="249"/>
      <c r="T424" s="249"/>
      <c r="U424" s="249"/>
      <c r="V424" s="249"/>
      <c r="W424" s="249"/>
      <c r="X424" s="249"/>
      <c r="Y424" s="249"/>
      <c r="Z424" s="249"/>
    </row>
    <row r="425" ht="12.0" customHeight="1">
      <c r="A425" s="249"/>
      <c r="B425" s="249"/>
      <c r="C425" s="249"/>
      <c r="D425" s="249"/>
      <c r="E425" s="131"/>
      <c r="F425" s="249"/>
      <c r="G425" s="249"/>
      <c r="H425" s="249"/>
      <c r="I425" s="249"/>
      <c r="J425" s="249"/>
      <c r="K425" s="249"/>
      <c r="L425" s="249"/>
      <c r="M425" s="249"/>
      <c r="N425" s="249"/>
      <c r="O425" s="249"/>
      <c r="P425" s="249"/>
      <c r="Q425" s="249"/>
      <c r="R425" s="249"/>
      <c r="S425" s="249"/>
      <c r="T425" s="249"/>
      <c r="U425" s="249"/>
      <c r="V425" s="249"/>
      <c r="W425" s="249"/>
      <c r="X425" s="249"/>
      <c r="Y425" s="249"/>
      <c r="Z425" s="249"/>
    </row>
    <row r="426" ht="12.0" customHeight="1">
      <c r="A426" s="249"/>
      <c r="B426" s="249"/>
      <c r="C426" s="249"/>
      <c r="D426" s="249"/>
      <c r="E426" s="131"/>
      <c r="F426" s="249"/>
      <c r="G426" s="249"/>
      <c r="H426" s="249"/>
      <c r="I426" s="249"/>
      <c r="J426" s="249"/>
      <c r="K426" s="249"/>
      <c r="L426" s="249"/>
      <c r="M426" s="249"/>
      <c r="N426" s="249"/>
      <c r="O426" s="249"/>
      <c r="P426" s="249"/>
      <c r="Q426" s="249"/>
      <c r="R426" s="249"/>
      <c r="S426" s="249"/>
      <c r="T426" s="249"/>
      <c r="U426" s="249"/>
      <c r="V426" s="249"/>
      <c r="W426" s="249"/>
      <c r="X426" s="249"/>
      <c r="Y426" s="249"/>
      <c r="Z426" s="249"/>
    </row>
    <row r="427" ht="12.0" customHeight="1">
      <c r="A427" s="249"/>
      <c r="B427" s="249"/>
      <c r="C427" s="249"/>
      <c r="D427" s="249"/>
      <c r="E427" s="131"/>
      <c r="F427" s="249"/>
      <c r="G427" s="249"/>
      <c r="H427" s="249"/>
      <c r="I427" s="249"/>
      <c r="J427" s="249"/>
      <c r="K427" s="249"/>
      <c r="L427" s="249"/>
      <c r="M427" s="249"/>
      <c r="N427" s="249"/>
      <c r="O427" s="249"/>
      <c r="P427" s="249"/>
      <c r="Q427" s="249"/>
      <c r="R427" s="249"/>
      <c r="S427" s="249"/>
      <c r="T427" s="249"/>
      <c r="U427" s="249"/>
      <c r="V427" s="249"/>
      <c r="W427" s="249"/>
      <c r="X427" s="249"/>
      <c r="Y427" s="249"/>
      <c r="Z427" s="249"/>
    </row>
    <row r="428" ht="12.0" customHeight="1">
      <c r="A428" s="249"/>
      <c r="B428" s="249"/>
      <c r="C428" s="249"/>
      <c r="D428" s="249"/>
      <c r="E428" s="131"/>
      <c r="F428" s="249"/>
      <c r="G428" s="249"/>
      <c r="H428" s="249"/>
      <c r="I428" s="249"/>
      <c r="J428" s="249"/>
      <c r="K428" s="249"/>
      <c r="L428" s="249"/>
      <c r="M428" s="249"/>
      <c r="N428" s="249"/>
      <c r="O428" s="249"/>
      <c r="P428" s="249"/>
      <c r="Q428" s="249"/>
      <c r="R428" s="249"/>
      <c r="S428" s="249"/>
      <c r="T428" s="249"/>
      <c r="U428" s="249"/>
      <c r="V428" s="249"/>
      <c r="W428" s="249"/>
      <c r="X428" s="249"/>
      <c r="Y428" s="249"/>
      <c r="Z428" s="249"/>
    </row>
    <row r="429" ht="12.0" customHeight="1">
      <c r="A429" s="249"/>
      <c r="B429" s="249"/>
      <c r="C429" s="249"/>
      <c r="D429" s="249"/>
      <c r="E429" s="131"/>
      <c r="F429" s="249"/>
      <c r="G429" s="249"/>
      <c r="H429" s="249"/>
      <c r="I429" s="249"/>
      <c r="J429" s="249"/>
      <c r="K429" s="249"/>
      <c r="L429" s="249"/>
      <c r="M429" s="249"/>
      <c r="N429" s="249"/>
      <c r="O429" s="249"/>
      <c r="P429" s="249"/>
      <c r="Q429" s="249"/>
      <c r="R429" s="249"/>
      <c r="S429" s="249"/>
      <c r="T429" s="249"/>
      <c r="U429" s="249"/>
      <c r="V429" s="249"/>
      <c r="W429" s="249"/>
      <c r="X429" s="249"/>
      <c r="Y429" s="249"/>
      <c r="Z429" s="249"/>
    </row>
    <row r="430" ht="12.0" customHeight="1">
      <c r="A430" s="249"/>
      <c r="B430" s="249"/>
      <c r="C430" s="249"/>
      <c r="D430" s="249"/>
      <c r="E430" s="131"/>
      <c r="F430" s="249"/>
      <c r="G430" s="249"/>
      <c r="H430" s="249"/>
      <c r="I430" s="249"/>
      <c r="J430" s="249"/>
      <c r="K430" s="249"/>
      <c r="L430" s="249"/>
      <c r="M430" s="249"/>
      <c r="N430" s="249"/>
      <c r="O430" s="249"/>
      <c r="P430" s="249"/>
      <c r="Q430" s="249"/>
      <c r="R430" s="249"/>
      <c r="S430" s="249"/>
      <c r="T430" s="249"/>
      <c r="U430" s="249"/>
      <c r="V430" s="249"/>
      <c r="W430" s="249"/>
      <c r="X430" s="249"/>
      <c r="Y430" s="249"/>
      <c r="Z430" s="249"/>
    </row>
    <row r="431" ht="12.0" customHeight="1">
      <c r="A431" s="249"/>
      <c r="B431" s="249"/>
      <c r="C431" s="249"/>
      <c r="D431" s="249"/>
      <c r="E431" s="131"/>
      <c r="F431" s="249"/>
      <c r="G431" s="249"/>
      <c r="H431" s="249"/>
      <c r="I431" s="249"/>
      <c r="J431" s="249"/>
      <c r="K431" s="249"/>
      <c r="L431" s="249"/>
      <c r="M431" s="249"/>
      <c r="N431" s="249"/>
      <c r="O431" s="249"/>
      <c r="P431" s="249"/>
      <c r="Q431" s="249"/>
      <c r="R431" s="249"/>
      <c r="S431" s="249"/>
      <c r="T431" s="249"/>
      <c r="U431" s="249"/>
      <c r="V431" s="249"/>
      <c r="W431" s="249"/>
      <c r="X431" s="249"/>
      <c r="Y431" s="249"/>
      <c r="Z431" s="249"/>
    </row>
    <row r="432" ht="12.0" customHeight="1">
      <c r="A432" s="249"/>
      <c r="B432" s="249"/>
      <c r="C432" s="249"/>
      <c r="D432" s="249"/>
      <c r="E432" s="131"/>
      <c r="F432" s="249"/>
      <c r="G432" s="249"/>
      <c r="H432" s="249"/>
      <c r="I432" s="249"/>
      <c r="J432" s="249"/>
      <c r="K432" s="249"/>
      <c r="L432" s="249"/>
      <c r="M432" s="249"/>
      <c r="N432" s="249"/>
      <c r="O432" s="249"/>
      <c r="P432" s="249"/>
      <c r="Q432" s="249"/>
      <c r="R432" s="249"/>
      <c r="S432" s="249"/>
      <c r="T432" s="249"/>
      <c r="U432" s="249"/>
      <c r="V432" s="249"/>
      <c r="W432" s="249"/>
      <c r="X432" s="249"/>
      <c r="Y432" s="249"/>
      <c r="Z432" s="249"/>
    </row>
    <row r="433" ht="12.0" customHeight="1">
      <c r="A433" s="249"/>
      <c r="B433" s="249"/>
      <c r="C433" s="249"/>
      <c r="D433" s="249"/>
      <c r="E433" s="131"/>
      <c r="F433" s="249"/>
      <c r="G433" s="249"/>
      <c r="H433" s="249"/>
      <c r="I433" s="249"/>
      <c r="J433" s="249"/>
      <c r="K433" s="249"/>
      <c r="L433" s="249"/>
      <c r="M433" s="249"/>
      <c r="N433" s="249"/>
      <c r="O433" s="249"/>
      <c r="P433" s="249"/>
      <c r="Q433" s="249"/>
      <c r="R433" s="249"/>
      <c r="S433" s="249"/>
      <c r="T433" s="249"/>
      <c r="U433" s="249"/>
      <c r="V433" s="249"/>
      <c r="W433" s="249"/>
      <c r="X433" s="249"/>
      <c r="Y433" s="249"/>
      <c r="Z433" s="249"/>
    </row>
    <row r="434" ht="12.0" customHeight="1">
      <c r="A434" s="249"/>
      <c r="B434" s="249"/>
      <c r="C434" s="249"/>
      <c r="D434" s="249"/>
      <c r="E434" s="131"/>
      <c r="F434" s="249"/>
      <c r="G434" s="249"/>
      <c r="H434" s="249"/>
      <c r="I434" s="249"/>
      <c r="J434" s="249"/>
      <c r="K434" s="249"/>
      <c r="L434" s="249"/>
      <c r="M434" s="249"/>
      <c r="N434" s="249"/>
      <c r="O434" s="249"/>
      <c r="P434" s="249"/>
      <c r="Q434" s="249"/>
      <c r="R434" s="249"/>
      <c r="S434" s="249"/>
      <c r="T434" s="249"/>
      <c r="U434" s="249"/>
      <c r="V434" s="249"/>
      <c r="W434" s="249"/>
      <c r="X434" s="249"/>
      <c r="Y434" s="249"/>
      <c r="Z434" s="249"/>
    </row>
    <row r="435" ht="12.0" customHeight="1">
      <c r="A435" s="249"/>
      <c r="B435" s="249"/>
      <c r="C435" s="249"/>
      <c r="D435" s="249"/>
      <c r="E435" s="131"/>
      <c r="F435" s="249"/>
      <c r="G435" s="249"/>
      <c r="H435" s="249"/>
      <c r="I435" s="249"/>
      <c r="J435" s="249"/>
      <c r="K435" s="249"/>
      <c r="L435" s="249"/>
      <c r="M435" s="249"/>
      <c r="N435" s="249"/>
      <c r="O435" s="249"/>
      <c r="P435" s="249"/>
      <c r="Q435" s="249"/>
      <c r="R435" s="249"/>
      <c r="S435" s="249"/>
      <c r="T435" s="249"/>
      <c r="U435" s="249"/>
      <c r="V435" s="249"/>
      <c r="W435" s="249"/>
      <c r="X435" s="249"/>
      <c r="Y435" s="249"/>
      <c r="Z435" s="249"/>
    </row>
    <row r="436" ht="12.0" customHeight="1">
      <c r="A436" s="249"/>
      <c r="B436" s="249"/>
      <c r="C436" s="249"/>
      <c r="D436" s="249"/>
      <c r="E436" s="131"/>
      <c r="F436" s="249"/>
      <c r="G436" s="249"/>
      <c r="H436" s="249"/>
      <c r="I436" s="249"/>
      <c r="J436" s="249"/>
      <c r="K436" s="249"/>
      <c r="L436" s="249"/>
      <c r="M436" s="249"/>
      <c r="N436" s="249"/>
      <c r="O436" s="249"/>
      <c r="P436" s="249"/>
      <c r="Q436" s="249"/>
      <c r="R436" s="249"/>
      <c r="S436" s="249"/>
      <c r="T436" s="249"/>
      <c r="U436" s="249"/>
      <c r="V436" s="249"/>
      <c r="W436" s="249"/>
      <c r="X436" s="249"/>
      <c r="Y436" s="249"/>
      <c r="Z436" s="249"/>
    </row>
    <row r="437" ht="12.0" customHeight="1">
      <c r="A437" s="249"/>
      <c r="B437" s="249"/>
      <c r="C437" s="249"/>
      <c r="D437" s="249"/>
      <c r="E437" s="131"/>
      <c r="F437" s="249"/>
      <c r="G437" s="249"/>
      <c r="H437" s="249"/>
      <c r="I437" s="249"/>
      <c r="J437" s="249"/>
      <c r="K437" s="249"/>
      <c r="L437" s="249"/>
      <c r="M437" s="249"/>
      <c r="N437" s="249"/>
      <c r="O437" s="249"/>
      <c r="P437" s="249"/>
      <c r="Q437" s="249"/>
      <c r="R437" s="249"/>
      <c r="S437" s="249"/>
      <c r="T437" s="249"/>
      <c r="U437" s="249"/>
      <c r="V437" s="249"/>
      <c r="W437" s="249"/>
      <c r="X437" s="249"/>
      <c r="Y437" s="249"/>
      <c r="Z437" s="249"/>
    </row>
    <row r="438" ht="12.0" customHeight="1">
      <c r="A438" s="249"/>
      <c r="B438" s="249"/>
      <c r="C438" s="249"/>
      <c r="D438" s="249"/>
      <c r="E438" s="131"/>
      <c r="F438" s="249"/>
      <c r="G438" s="249"/>
      <c r="H438" s="249"/>
      <c r="I438" s="249"/>
      <c r="J438" s="249"/>
      <c r="K438" s="249"/>
      <c r="L438" s="249"/>
      <c r="M438" s="249"/>
      <c r="N438" s="249"/>
      <c r="O438" s="249"/>
      <c r="P438" s="249"/>
      <c r="Q438" s="249"/>
      <c r="R438" s="249"/>
      <c r="S438" s="249"/>
      <c r="T438" s="249"/>
      <c r="U438" s="249"/>
      <c r="V438" s="249"/>
      <c r="W438" s="249"/>
      <c r="X438" s="249"/>
      <c r="Y438" s="249"/>
      <c r="Z438" s="249"/>
    </row>
    <row r="439" ht="12.0" customHeight="1">
      <c r="A439" s="249"/>
      <c r="B439" s="249"/>
      <c r="C439" s="249"/>
      <c r="D439" s="249"/>
      <c r="E439" s="131"/>
      <c r="F439" s="249"/>
      <c r="G439" s="249"/>
      <c r="H439" s="249"/>
      <c r="I439" s="249"/>
      <c r="J439" s="249"/>
      <c r="K439" s="249"/>
      <c r="L439" s="249"/>
      <c r="M439" s="249"/>
      <c r="N439" s="249"/>
      <c r="O439" s="249"/>
      <c r="P439" s="249"/>
      <c r="Q439" s="249"/>
      <c r="R439" s="249"/>
      <c r="S439" s="249"/>
      <c r="T439" s="249"/>
      <c r="U439" s="249"/>
      <c r="V439" s="249"/>
      <c r="W439" s="249"/>
      <c r="X439" s="249"/>
      <c r="Y439" s="249"/>
      <c r="Z439" s="249"/>
    </row>
    <row r="440" ht="12.0" customHeight="1">
      <c r="A440" s="249"/>
      <c r="B440" s="249"/>
      <c r="C440" s="249"/>
      <c r="D440" s="249"/>
      <c r="E440" s="131"/>
      <c r="F440" s="249"/>
      <c r="G440" s="249"/>
      <c r="H440" s="249"/>
      <c r="I440" s="249"/>
      <c r="J440" s="249"/>
      <c r="K440" s="249"/>
      <c r="L440" s="249"/>
      <c r="M440" s="249"/>
      <c r="N440" s="249"/>
      <c r="O440" s="249"/>
      <c r="P440" s="249"/>
      <c r="Q440" s="249"/>
      <c r="R440" s="249"/>
      <c r="S440" s="249"/>
      <c r="T440" s="249"/>
      <c r="U440" s="249"/>
      <c r="V440" s="249"/>
      <c r="W440" s="249"/>
      <c r="X440" s="249"/>
      <c r="Y440" s="249"/>
      <c r="Z440" s="249"/>
    </row>
    <row r="441" ht="12.0" customHeight="1">
      <c r="A441" s="249"/>
      <c r="B441" s="249"/>
      <c r="C441" s="249"/>
      <c r="D441" s="249"/>
      <c r="E441" s="131"/>
      <c r="F441" s="249"/>
      <c r="G441" s="249"/>
      <c r="H441" s="249"/>
      <c r="I441" s="249"/>
      <c r="J441" s="249"/>
      <c r="K441" s="249"/>
      <c r="L441" s="249"/>
      <c r="M441" s="249"/>
      <c r="N441" s="249"/>
      <c r="O441" s="249"/>
      <c r="P441" s="249"/>
      <c r="Q441" s="249"/>
      <c r="R441" s="249"/>
      <c r="S441" s="249"/>
      <c r="T441" s="249"/>
      <c r="U441" s="249"/>
      <c r="V441" s="249"/>
      <c r="W441" s="249"/>
      <c r="X441" s="249"/>
      <c r="Y441" s="249"/>
      <c r="Z441" s="249"/>
    </row>
    <row r="442" ht="12.0" customHeight="1">
      <c r="A442" s="249"/>
      <c r="B442" s="249"/>
      <c r="C442" s="249"/>
      <c r="D442" s="249"/>
      <c r="E442" s="131"/>
      <c r="F442" s="249"/>
      <c r="G442" s="249"/>
      <c r="H442" s="249"/>
      <c r="I442" s="249"/>
      <c r="J442" s="249"/>
      <c r="K442" s="249"/>
      <c r="L442" s="249"/>
      <c r="M442" s="249"/>
      <c r="N442" s="249"/>
      <c r="O442" s="249"/>
      <c r="P442" s="249"/>
      <c r="Q442" s="249"/>
      <c r="R442" s="249"/>
      <c r="S442" s="249"/>
      <c r="T442" s="249"/>
      <c r="U442" s="249"/>
      <c r="V442" s="249"/>
      <c r="W442" s="249"/>
      <c r="X442" s="249"/>
      <c r="Y442" s="249"/>
      <c r="Z442" s="249"/>
    </row>
    <row r="443" ht="12.0" customHeight="1">
      <c r="A443" s="249"/>
      <c r="B443" s="249"/>
      <c r="C443" s="249"/>
      <c r="D443" s="249"/>
      <c r="E443" s="131"/>
      <c r="F443" s="249"/>
      <c r="G443" s="249"/>
      <c r="H443" s="249"/>
      <c r="I443" s="249"/>
      <c r="J443" s="249"/>
      <c r="K443" s="249"/>
      <c r="L443" s="249"/>
      <c r="M443" s="249"/>
      <c r="N443" s="249"/>
      <c r="O443" s="249"/>
      <c r="P443" s="249"/>
      <c r="Q443" s="249"/>
      <c r="R443" s="249"/>
      <c r="S443" s="249"/>
      <c r="T443" s="249"/>
      <c r="U443" s="249"/>
      <c r="V443" s="249"/>
      <c r="W443" s="249"/>
      <c r="X443" s="249"/>
      <c r="Y443" s="249"/>
      <c r="Z443" s="249"/>
    </row>
    <row r="444" ht="12.0" customHeight="1">
      <c r="A444" s="249"/>
      <c r="B444" s="249"/>
      <c r="C444" s="249"/>
      <c r="D444" s="249"/>
      <c r="E444" s="131"/>
      <c r="F444" s="249"/>
      <c r="G444" s="249"/>
      <c r="H444" s="249"/>
      <c r="I444" s="249"/>
      <c r="J444" s="249"/>
      <c r="K444" s="249"/>
      <c r="L444" s="249"/>
      <c r="M444" s="249"/>
      <c r="N444" s="249"/>
      <c r="O444" s="249"/>
      <c r="P444" s="249"/>
      <c r="Q444" s="249"/>
      <c r="R444" s="249"/>
      <c r="S444" s="249"/>
      <c r="T444" s="249"/>
      <c r="U444" s="249"/>
      <c r="V444" s="249"/>
      <c r="W444" s="249"/>
      <c r="X444" s="249"/>
      <c r="Y444" s="249"/>
      <c r="Z444" s="249"/>
    </row>
    <row r="445" ht="12.0" customHeight="1">
      <c r="A445" s="249"/>
      <c r="B445" s="249"/>
      <c r="C445" s="249"/>
      <c r="D445" s="249"/>
      <c r="E445" s="131"/>
      <c r="F445" s="249"/>
      <c r="G445" s="249"/>
      <c r="H445" s="249"/>
      <c r="I445" s="249"/>
      <c r="J445" s="249"/>
      <c r="K445" s="249"/>
      <c r="L445" s="249"/>
      <c r="M445" s="249"/>
      <c r="N445" s="249"/>
      <c r="O445" s="249"/>
      <c r="P445" s="249"/>
      <c r="Q445" s="249"/>
      <c r="R445" s="249"/>
      <c r="S445" s="249"/>
      <c r="T445" s="249"/>
      <c r="U445" s="249"/>
      <c r="V445" s="249"/>
      <c r="W445" s="249"/>
      <c r="X445" s="249"/>
      <c r="Y445" s="249"/>
      <c r="Z445" s="249"/>
    </row>
    <row r="446" ht="12.0" customHeight="1">
      <c r="A446" s="249"/>
      <c r="B446" s="249"/>
      <c r="C446" s="249"/>
      <c r="D446" s="249"/>
      <c r="E446" s="131"/>
      <c r="F446" s="249"/>
      <c r="G446" s="249"/>
      <c r="H446" s="249"/>
      <c r="I446" s="249"/>
      <c r="J446" s="249"/>
      <c r="K446" s="249"/>
      <c r="L446" s="249"/>
      <c r="M446" s="249"/>
      <c r="N446" s="249"/>
      <c r="O446" s="249"/>
      <c r="P446" s="249"/>
      <c r="Q446" s="249"/>
      <c r="R446" s="249"/>
      <c r="S446" s="249"/>
      <c r="T446" s="249"/>
      <c r="U446" s="249"/>
      <c r="V446" s="249"/>
      <c r="W446" s="249"/>
      <c r="X446" s="249"/>
      <c r="Y446" s="249"/>
      <c r="Z446" s="249"/>
    </row>
    <row r="447" ht="12.0" customHeight="1">
      <c r="A447" s="249"/>
      <c r="B447" s="249"/>
      <c r="C447" s="249"/>
      <c r="D447" s="249"/>
      <c r="E447" s="131"/>
      <c r="F447" s="249"/>
      <c r="G447" s="249"/>
      <c r="H447" s="249"/>
      <c r="I447" s="249"/>
      <c r="J447" s="249"/>
      <c r="K447" s="249"/>
      <c r="L447" s="249"/>
      <c r="M447" s="249"/>
      <c r="N447" s="249"/>
      <c r="O447" s="249"/>
      <c r="P447" s="249"/>
      <c r="Q447" s="249"/>
      <c r="R447" s="249"/>
      <c r="S447" s="249"/>
      <c r="T447" s="249"/>
      <c r="U447" s="249"/>
      <c r="V447" s="249"/>
      <c r="W447" s="249"/>
      <c r="X447" s="249"/>
      <c r="Y447" s="249"/>
      <c r="Z447" s="249"/>
    </row>
    <row r="448" ht="12.0" customHeight="1">
      <c r="A448" s="249"/>
      <c r="B448" s="249"/>
      <c r="C448" s="249"/>
      <c r="D448" s="249"/>
      <c r="E448" s="131"/>
      <c r="F448" s="249"/>
      <c r="G448" s="249"/>
      <c r="H448" s="249"/>
      <c r="I448" s="249"/>
      <c r="J448" s="249"/>
      <c r="K448" s="249"/>
      <c r="L448" s="249"/>
      <c r="M448" s="249"/>
      <c r="N448" s="249"/>
      <c r="O448" s="249"/>
      <c r="P448" s="249"/>
      <c r="Q448" s="249"/>
      <c r="R448" s="249"/>
      <c r="S448" s="249"/>
      <c r="T448" s="249"/>
      <c r="U448" s="249"/>
      <c r="V448" s="249"/>
      <c r="W448" s="249"/>
      <c r="X448" s="249"/>
      <c r="Y448" s="249"/>
      <c r="Z448" s="249"/>
    </row>
    <row r="449" ht="12.0" customHeight="1">
      <c r="A449" s="249"/>
      <c r="B449" s="249"/>
      <c r="C449" s="249"/>
      <c r="D449" s="249"/>
      <c r="E449" s="131"/>
      <c r="F449" s="249"/>
      <c r="G449" s="249"/>
      <c r="H449" s="249"/>
      <c r="I449" s="249"/>
      <c r="J449" s="249"/>
      <c r="K449" s="249"/>
      <c r="L449" s="249"/>
      <c r="M449" s="249"/>
      <c r="N449" s="249"/>
      <c r="O449" s="249"/>
      <c r="P449" s="249"/>
      <c r="Q449" s="249"/>
      <c r="R449" s="249"/>
      <c r="S449" s="249"/>
      <c r="T449" s="249"/>
      <c r="U449" s="249"/>
      <c r="V449" s="249"/>
      <c r="W449" s="249"/>
      <c r="X449" s="249"/>
      <c r="Y449" s="249"/>
      <c r="Z449" s="249"/>
    </row>
    <row r="450" ht="12.0" customHeight="1">
      <c r="A450" s="249"/>
      <c r="B450" s="249"/>
      <c r="C450" s="249"/>
      <c r="D450" s="249"/>
      <c r="E450" s="131"/>
      <c r="F450" s="249"/>
      <c r="G450" s="249"/>
      <c r="H450" s="249"/>
      <c r="I450" s="249"/>
      <c r="J450" s="249"/>
      <c r="K450" s="249"/>
      <c r="L450" s="249"/>
      <c r="M450" s="249"/>
      <c r="N450" s="249"/>
      <c r="O450" s="249"/>
      <c r="P450" s="249"/>
      <c r="Q450" s="249"/>
      <c r="R450" s="249"/>
      <c r="S450" s="249"/>
      <c r="T450" s="249"/>
      <c r="U450" s="249"/>
      <c r="V450" s="249"/>
      <c r="W450" s="249"/>
      <c r="X450" s="249"/>
      <c r="Y450" s="249"/>
      <c r="Z450" s="249"/>
    </row>
    <row r="451" ht="12.0" customHeight="1">
      <c r="A451" s="249"/>
      <c r="B451" s="249"/>
      <c r="C451" s="249"/>
      <c r="D451" s="249"/>
      <c r="E451" s="131"/>
      <c r="F451" s="249"/>
      <c r="G451" s="249"/>
      <c r="H451" s="249"/>
      <c r="I451" s="249"/>
      <c r="J451" s="249"/>
      <c r="K451" s="249"/>
      <c r="L451" s="249"/>
      <c r="M451" s="249"/>
      <c r="N451" s="249"/>
      <c r="O451" s="249"/>
      <c r="P451" s="249"/>
      <c r="Q451" s="249"/>
      <c r="R451" s="249"/>
      <c r="S451" s="249"/>
      <c r="T451" s="249"/>
      <c r="U451" s="249"/>
      <c r="V451" s="249"/>
      <c r="W451" s="249"/>
      <c r="X451" s="249"/>
      <c r="Y451" s="249"/>
      <c r="Z451" s="249"/>
    </row>
    <row r="452" ht="12.0" customHeight="1">
      <c r="A452" s="249"/>
      <c r="B452" s="249"/>
      <c r="C452" s="249"/>
      <c r="D452" s="249"/>
      <c r="E452" s="131"/>
      <c r="F452" s="249"/>
      <c r="G452" s="249"/>
      <c r="H452" s="249"/>
      <c r="I452" s="249"/>
      <c r="J452" s="249"/>
      <c r="K452" s="249"/>
      <c r="L452" s="249"/>
      <c r="M452" s="249"/>
      <c r="N452" s="249"/>
      <c r="O452" s="249"/>
      <c r="P452" s="249"/>
      <c r="Q452" s="249"/>
      <c r="R452" s="249"/>
      <c r="S452" s="249"/>
      <c r="T452" s="249"/>
      <c r="U452" s="249"/>
      <c r="V452" s="249"/>
      <c r="W452" s="249"/>
      <c r="X452" s="249"/>
      <c r="Y452" s="249"/>
      <c r="Z452" s="249"/>
    </row>
    <row r="453" ht="12.0" customHeight="1">
      <c r="A453" s="249"/>
      <c r="B453" s="249"/>
      <c r="C453" s="249"/>
      <c r="D453" s="249"/>
      <c r="E453" s="131"/>
      <c r="F453" s="249"/>
      <c r="G453" s="249"/>
      <c r="H453" s="249"/>
      <c r="I453" s="249"/>
      <c r="J453" s="249"/>
      <c r="K453" s="249"/>
      <c r="L453" s="249"/>
      <c r="M453" s="249"/>
      <c r="N453" s="249"/>
      <c r="O453" s="249"/>
      <c r="P453" s="249"/>
      <c r="Q453" s="249"/>
      <c r="R453" s="249"/>
      <c r="S453" s="249"/>
      <c r="T453" s="249"/>
      <c r="U453" s="249"/>
      <c r="V453" s="249"/>
      <c r="W453" s="249"/>
      <c r="X453" s="249"/>
      <c r="Y453" s="249"/>
      <c r="Z453" s="249"/>
    </row>
    <row r="454" ht="12.0" customHeight="1">
      <c r="A454" s="249"/>
      <c r="B454" s="249"/>
      <c r="C454" s="249"/>
      <c r="D454" s="249"/>
      <c r="E454" s="131"/>
      <c r="F454" s="249"/>
      <c r="G454" s="249"/>
      <c r="H454" s="249"/>
      <c r="I454" s="249"/>
      <c r="J454" s="249"/>
      <c r="K454" s="249"/>
      <c r="L454" s="249"/>
      <c r="M454" s="249"/>
      <c r="N454" s="249"/>
      <c r="O454" s="249"/>
      <c r="P454" s="249"/>
      <c r="Q454" s="249"/>
      <c r="R454" s="249"/>
      <c r="S454" s="249"/>
      <c r="T454" s="249"/>
      <c r="U454" s="249"/>
      <c r="V454" s="249"/>
      <c r="W454" s="249"/>
      <c r="X454" s="249"/>
      <c r="Y454" s="249"/>
      <c r="Z454" s="249"/>
    </row>
    <row r="455" ht="12.0" customHeight="1">
      <c r="A455" s="249"/>
      <c r="B455" s="249"/>
      <c r="C455" s="249"/>
      <c r="D455" s="249"/>
      <c r="E455" s="131"/>
      <c r="F455" s="249"/>
      <c r="G455" s="249"/>
      <c r="H455" s="249"/>
      <c r="I455" s="249"/>
      <c r="J455" s="249"/>
      <c r="K455" s="249"/>
      <c r="L455" s="249"/>
      <c r="M455" s="249"/>
      <c r="N455" s="249"/>
      <c r="O455" s="249"/>
      <c r="P455" s="249"/>
      <c r="Q455" s="249"/>
      <c r="R455" s="249"/>
      <c r="S455" s="249"/>
      <c r="T455" s="249"/>
      <c r="U455" s="249"/>
      <c r="V455" s="249"/>
      <c r="W455" s="249"/>
      <c r="X455" s="249"/>
      <c r="Y455" s="249"/>
      <c r="Z455" s="249"/>
    </row>
    <row r="456" ht="12.0" customHeight="1">
      <c r="A456" s="249"/>
      <c r="B456" s="249"/>
      <c r="C456" s="249"/>
      <c r="D456" s="249"/>
      <c r="E456" s="131"/>
      <c r="F456" s="249"/>
      <c r="G456" s="249"/>
      <c r="H456" s="249"/>
      <c r="I456" s="249"/>
      <c r="J456" s="249"/>
      <c r="K456" s="249"/>
      <c r="L456" s="249"/>
      <c r="M456" s="249"/>
      <c r="N456" s="249"/>
      <c r="O456" s="249"/>
      <c r="P456" s="249"/>
      <c r="Q456" s="249"/>
      <c r="R456" s="249"/>
      <c r="S456" s="249"/>
      <c r="T456" s="249"/>
      <c r="U456" s="249"/>
      <c r="V456" s="249"/>
      <c r="W456" s="249"/>
      <c r="X456" s="249"/>
      <c r="Y456" s="249"/>
      <c r="Z456" s="249"/>
    </row>
    <row r="457" ht="12.0" customHeight="1">
      <c r="A457" s="249"/>
      <c r="B457" s="249"/>
      <c r="C457" s="249"/>
      <c r="D457" s="249"/>
      <c r="E457" s="131"/>
      <c r="F457" s="249"/>
      <c r="G457" s="249"/>
      <c r="H457" s="249"/>
      <c r="I457" s="249"/>
      <c r="J457" s="249"/>
      <c r="K457" s="249"/>
      <c r="L457" s="249"/>
      <c r="M457" s="249"/>
      <c r="N457" s="249"/>
      <c r="O457" s="249"/>
      <c r="P457" s="249"/>
      <c r="Q457" s="249"/>
      <c r="R457" s="249"/>
      <c r="S457" s="249"/>
      <c r="T457" s="249"/>
      <c r="U457" s="249"/>
      <c r="V457" s="249"/>
      <c r="W457" s="249"/>
      <c r="X457" s="249"/>
      <c r="Y457" s="249"/>
      <c r="Z457" s="249"/>
    </row>
    <row r="458" ht="12.0" customHeight="1">
      <c r="A458" s="249"/>
      <c r="B458" s="249"/>
      <c r="C458" s="249"/>
      <c r="D458" s="249"/>
      <c r="E458" s="131"/>
      <c r="F458" s="249"/>
      <c r="G458" s="249"/>
      <c r="H458" s="249"/>
      <c r="I458" s="249"/>
      <c r="J458" s="249"/>
      <c r="K458" s="249"/>
      <c r="L458" s="249"/>
      <c r="M458" s="249"/>
      <c r="N458" s="249"/>
      <c r="O458" s="249"/>
      <c r="P458" s="249"/>
      <c r="Q458" s="249"/>
      <c r="R458" s="249"/>
      <c r="S458" s="249"/>
      <c r="T458" s="249"/>
      <c r="U458" s="249"/>
      <c r="V458" s="249"/>
      <c r="W458" s="249"/>
      <c r="X458" s="249"/>
      <c r="Y458" s="249"/>
      <c r="Z458" s="249"/>
    </row>
    <row r="459" ht="12.0" customHeight="1">
      <c r="A459" s="249"/>
      <c r="B459" s="249"/>
      <c r="C459" s="249"/>
      <c r="D459" s="249"/>
      <c r="E459" s="131"/>
      <c r="F459" s="249"/>
      <c r="G459" s="249"/>
      <c r="H459" s="249"/>
      <c r="I459" s="249"/>
      <c r="J459" s="249"/>
      <c r="K459" s="249"/>
      <c r="L459" s="249"/>
      <c r="M459" s="249"/>
      <c r="N459" s="249"/>
      <c r="O459" s="249"/>
      <c r="P459" s="249"/>
      <c r="Q459" s="249"/>
      <c r="R459" s="249"/>
      <c r="S459" s="249"/>
      <c r="T459" s="249"/>
      <c r="U459" s="249"/>
      <c r="V459" s="249"/>
      <c r="W459" s="249"/>
      <c r="X459" s="249"/>
      <c r="Y459" s="249"/>
      <c r="Z459" s="249"/>
    </row>
    <row r="460" ht="12.0" customHeight="1">
      <c r="A460" s="249"/>
      <c r="B460" s="249"/>
      <c r="C460" s="249"/>
      <c r="D460" s="249"/>
      <c r="E460" s="131"/>
      <c r="F460" s="249"/>
      <c r="G460" s="249"/>
      <c r="H460" s="249"/>
      <c r="I460" s="249"/>
      <c r="J460" s="249"/>
      <c r="K460" s="249"/>
      <c r="L460" s="249"/>
      <c r="M460" s="249"/>
      <c r="N460" s="249"/>
      <c r="O460" s="249"/>
      <c r="P460" s="249"/>
      <c r="Q460" s="249"/>
      <c r="R460" s="249"/>
      <c r="S460" s="249"/>
      <c r="T460" s="249"/>
      <c r="U460" s="249"/>
      <c r="V460" s="249"/>
      <c r="W460" s="249"/>
      <c r="X460" s="249"/>
      <c r="Y460" s="249"/>
      <c r="Z460" s="249"/>
    </row>
    <row r="461" ht="12.0" customHeight="1">
      <c r="A461" s="249"/>
      <c r="B461" s="249"/>
      <c r="C461" s="249"/>
      <c r="D461" s="249"/>
      <c r="E461" s="131"/>
      <c r="F461" s="249"/>
      <c r="G461" s="249"/>
      <c r="H461" s="249"/>
      <c r="I461" s="249"/>
      <c r="J461" s="249"/>
      <c r="K461" s="249"/>
      <c r="L461" s="249"/>
      <c r="M461" s="249"/>
      <c r="N461" s="249"/>
      <c r="O461" s="249"/>
      <c r="P461" s="249"/>
      <c r="Q461" s="249"/>
      <c r="R461" s="249"/>
      <c r="S461" s="249"/>
      <c r="T461" s="249"/>
      <c r="U461" s="249"/>
      <c r="V461" s="249"/>
      <c r="W461" s="249"/>
      <c r="X461" s="249"/>
      <c r="Y461" s="249"/>
      <c r="Z461" s="249"/>
    </row>
    <row r="462" ht="12.0" customHeight="1">
      <c r="A462" s="249"/>
      <c r="B462" s="249"/>
      <c r="C462" s="249"/>
      <c r="D462" s="249"/>
      <c r="E462" s="131"/>
      <c r="F462" s="249"/>
      <c r="G462" s="249"/>
      <c r="H462" s="249"/>
      <c r="I462" s="249"/>
      <c r="J462" s="249"/>
      <c r="K462" s="249"/>
      <c r="L462" s="249"/>
      <c r="M462" s="249"/>
      <c r="N462" s="249"/>
      <c r="O462" s="249"/>
      <c r="P462" s="249"/>
      <c r="Q462" s="249"/>
      <c r="R462" s="249"/>
      <c r="S462" s="249"/>
      <c r="T462" s="249"/>
      <c r="U462" s="249"/>
      <c r="V462" s="249"/>
      <c r="W462" s="249"/>
      <c r="X462" s="249"/>
      <c r="Y462" s="249"/>
      <c r="Z462" s="249"/>
    </row>
    <row r="463" ht="12.0" customHeight="1">
      <c r="A463" s="249"/>
      <c r="B463" s="249"/>
      <c r="C463" s="249"/>
      <c r="D463" s="249"/>
      <c r="E463" s="131"/>
      <c r="F463" s="249"/>
      <c r="G463" s="249"/>
      <c r="H463" s="249"/>
      <c r="I463" s="249"/>
      <c r="J463" s="249"/>
      <c r="K463" s="249"/>
      <c r="L463" s="249"/>
      <c r="M463" s="249"/>
      <c r="N463" s="249"/>
      <c r="O463" s="249"/>
      <c r="P463" s="249"/>
      <c r="Q463" s="249"/>
      <c r="R463" s="249"/>
      <c r="S463" s="249"/>
      <c r="T463" s="249"/>
      <c r="U463" s="249"/>
      <c r="V463" s="249"/>
      <c r="W463" s="249"/>
      <c r="X463" s="249"/>
      <c r="Y463" s="249"/>
      <c r="Z463" s="249"/>
    </row>
    <row r="464" ht="12.0" customHeight="1">
      <c r="A464" s="249"/>
      <c r="B464" s="249"/>
      <c r="C464" s="249"/>
      <c r="D464" s="249"/>
      <c r="E464" s="131"/>
      <c r="F464" s="249"/>
      <c r="G464" s="249"/>
      <c r="H464" s="249"/>
      <c r="I464" s="249"/>
      <c r="J464" s="249"/>
      <c r="K464" s="249"/>
      <c r="L464" s="249"/>
      <c r="M464" s="249"/>
      <c r="N464" s="249"/>
      <c r="O464" s="249"/>
      <c r="P464" s="249"/>
      <c r="Q464" s="249"/>
      <c r="R464" s="249"/>
      <c r="S464" s="249"/>
      <c r="T464" s="249"/>
      <c r="U464" s="249"/>
      <c r="V464" s="249"/>
      <c r="W464" s="249"/>
      <c r="X464" s="249"/>
      <c r="Y464" s="249"/>
      <c r="Z464" s="249"/>
    </row>
    <row r="465" ht="12.0" customHeight="1">
      <c r="A465" s="249"/>
      <c r="B465" s="249"/>
      <c r="C465" s="249"/>
      <c r="D465" s="249"/>
      <c r="E465" s="131"/>
      <c r="F465" s="249"/>
      <c r="G465" s="249"/>
      <c r="H465" s="249"/>
      <c r="I465" s="249"/>
      <c r="J465" s="249"/>
      <c r="K465" s="249"/>
      <c r="L465" s="249"/>
      <c r="M465" s="249"/>
      <c r="N465" s="249"/>
      <c r="O465" s="249"/>
      <c r="P465" s="249"/>
      <c r="Q465" s="249"/>
      <c r="R465" s="249"/>
      <c r="S465" s="249"/>
      <c r="T465" s="249"/>
      <c r="U465" s="249"/>
      <c r="V465" s="249"/>
      <c r="W465" s="249"/>
      <c r="X465" s="249"/>
      <c r="Y465" s="249"/>
      <c r="Z465" s="249"/>
    </row>
    <row r="466" ht="12.0" customHeight="1">
      <c r="A466" s="249"/>
      <c r="B466" s="249"/>
      <c r="C466" s="249"/>
      <c r="D466" s="249"/>
      <c r="E466" s="131"/>
      <c r="F466" s="249"/>
      <c r="G466" s="249"/>
      <c r="H466" s="249"/>
      <c r="I466" s="249"/>
      <c r="J466" s="249"/>
      <c r="K466" s="249"/>
      <c r="L466" s="249"/>
      <c r="M466" s="249"/>
      <c r="N466" s="249"/>
      <c r="O466" s="249"/>
      <c r="P466" s="249"/>
      <c r="Q466" s="249"/>
      <c r="R466" s="249"/>
      <c r="S466" s="249"/>
      <c r="T466" s="249"/>
      <c r="U466" s="249"/>
      <c r="V466" s="249"/>
      <c r="W466" s="249"/>
      <c r="X466" s="249"/>
      <c r="Y466" s="249"/>
      <c r="Z466" s="249"/>
    </row>
    <row r="467" ht="12.0" customHeight="1">
      <c r="A467" s="249"/>
      <c r="B467" s="249"/>
      <c r="C467" s="249"/>
      <c r="D467" s="249"/>
      <c r="E467" s="131"/>
      <c r="F467" s="249"/>
      <c r="G467" s="249"/>
      <c r="H467" s="249"/>
      <c r="I467" s="249"/>
      <c r="J467" s="249"/>
      <c r="K467" s="249"/>
      <c r="L467" s="249"/>
      <c r="M467" s="249"/>
      <c r="N467" s="249"/>
      <c r="O467" s="249"/>
      <c r="P467" s="249"/>
      <c r="Q467" s="249"/>
      <c r="R467" s="249"/>
      <c r="S467" s="249"/>
      <c r="T467" s="249"/>
      <c r="U467" s="249"/>
      <c r="V467" s="249"/>
      <c r="W467" s="249"/>
      <c r="X467" s="249"/>
      <c r="Y467" s="249"/>
      <c r="Z467" s="249"/>
    </row>
    <row r="468" ht="12.0" customHeight="1">
      <c r="A468" s="249"/>
      <c r="B468" s="249"/>
      <c r="C468" s="249"/>
      <c r="D468" s="249"/>
      <c r="E468" s="131"/>
      <c r="F468" s="249"/>
      <c r="G468" s="249"/>
      <c r="H468" s="249"/>
      <c r="I468" s="249"/>
      <c r="J468" s="249"/>
      <c r="K468" s="249"/>
      <c r="L468" s="249"/>
      <c r="M468" s="249"/>
      <c r="N468" s="249"/>
      <c r="O468" s="249"/>
      <c r="P468" s="249"/>
      <c r="Q468" s="249"/>
      <c r="R468" s="249"/>
      <c r="S468" s="249"/>
      <c r="T468" s="249"/>
      <c r="U468" s="249"/>
      <c r="V468" s="249"/>
      <c r="W468" s="249"/>
      <c r="X468" s="249"/>
      <c r="Y468" s="249"/>
      <c r="Z468" s="249"/>
    </row>
    <row r="469" ht="12.0" customHeight="1">
      <c r="A469" s="249"/>
      <c r="B469" s="249"/>
      <c r="C469" s="249"/>
      <c r="D469" s="249"/>
      <c r="E469" s="131"/>
      <c r="F469" s="249"/>
      <c r="G469" s="249"/>
      <c r="H469" s="249"/>
      <c r="I469" s="249"/>
      <c r="J469" s="249"/>
      <c r="K469" s="249"/>
      <c r="L469" s="249"/>
      <c r="M469" s="249"/>
      <c r="N469" s="249"/>
      <c r="O469" s="249"/>
      <c r="P469" s="249"/>
      <c r="Q469" s="249"/>
      <c r="R469" s="249"/>
      <c r="S469" s="249"/>
      <c r="T469" s="249"/>
      <c r="U469" s="249"/>
      <c r="V469" s="249"/>
      <c r="W469" s="249"/>
      <c r="X469" s="249"/>
      <c r="Y469" s="249"/>
      <c r="Z469" s="249"/>
    </row>
    <row r="470" ht="12.0" customHeight="1">
      <c r="A470" s="249"/>
      <c r="B470" s="249"/>
      <c r="C470" s="249"/>
      <c r="D470" s="249"/>
      <c r="E470" s="131"/>
      <c r="F470" s="249"/>
      <c r="G470" s="249"/>
      <c r="H470" s="249"/>
      <c r="I470" s="249"/>
      <c r="J470" s="249"/>
      <c r="K470" s="249"/>
      <c r="L470" s="249"/>
      <c r="M470" s="249"/>
      <c r="N470" s="249"/>
      <c r="O470" s="249"/>
      <c r="P470" s="249"/>
      <c r="Q470" s="249"/>
      <c r="R470" s="249"/>
      <c r="S470" s="249"/>
      <c r="T470" s="249"/>
      <c r="U470" s="249"/>
      <c r="V470" s="249"/>
      <c r="W470" s="249"/>
      <c r="X470" s="249"/>
      <c r="Y470" s="249"/>
      <c r="Z470" s="249"/>
    </row>
    <row r="471" ht="12.0" customHeight="1">
      <c r="A471" s="249"/>
      <c r="B471" s="249"/>
      <c r="C471" s="249"/>
      <c r="D471" s="249"/>
      <c r="E471" s="131"/>
      <c r="F471" s="249"/>
      <c r="G471" s="249"/>
      <c r="H471" s="249"/>
      <c r="I471" s="249"/>
      <c r="J471" s="249"/>
      <c r="K471" s="249"/>
      <c r="L471" s="249"/>
      <c r="M471" s="249"/>
      <c r="N471" s="249"/>
      <c r="O471" s="249"/>
      <c r="P471" s="249"/>
      <c r="Q471" s="249"/>
      <c r="R471" s="249"/>
      <c r="S471" s="249"/>
      <c r="T471" s="249"/>
      <c r="U471" s="249"/>
      <c r="V471" s="249"/>
      <c r="W471" s="249"/>
      <c r="X471" s="249"/>
      <c r="Y471" s="249"/>
      <c r="Z471" s="249"/>
    </row>
    <row r="472" ht="12.0" customHeight="1">
      <c r="A472" s="249"/>
      <c r="B472" s="249"/>
      <c r="C472" s="249"/>
      <c r="D472" s="249"/>
      <c r="E472" s="131"/>
      <c r="F472" s="249"/>
      <c r="G472" s="249"/>
      <c r="H472" s="249"/>
      <c r="I472" s="249"/>
      <c r="J472" s="249"/>
      <c r="K472" s="249"/>
      <c r="L472" s="249"/>
      <c r="M472" s="249"/>
      <c r="N472" s="249"/>
      <c r="O472" s="249"/>
      <c r="P472" s="249"/>
      <c r="Q472" s="249"/>
      <c r="R472" s="249"/>
      <c r="S472" s="249"/>
      <c r="T472" s="249"/>
      <c r="U472" s="249"/>
      <c r="V472" s="249"/>
      <c r="W472" s="249"/>
      <c r="X472" s="249"/>
      <c r="Y472" s="249"/>
      <c r="Z472" s="249"/>
    </row>
    <row r="473" ht="12.0" customHeight="1">
      <c r="A473" s="249"/>
      <c r="B473" s="249"/>
      <c r="C473" s="249"/>
      <c r="D473" s="249"/>
      <c r="E473" s="131"/>
      <c r="F473" s="249"/>
      <c r="G473" s="249"/>
      <c r="H473" s="249"/>
      <c r="I473" s="249"/>
      <c r="J473" s="249"/>
      <c r="K473" s="249"/>
      <c r="L473" s="249"/>
      <c r="M473" s="249"/>
      <c r="N473" s="249"/>
      <c r="O473" s="249"/>
      <c r="P473" s="249"/>
      <c r="Q473" s="249"/>
      <c r="R473" s="249"/>
      <c r="S473" s="249"/>
      <c r="T473" s="249"/>
      <c r="U473" s="249"/>
      <c r="V473" s="249"/>
      <c r="W473" s="249"/>
      <c r="X473" s="249"/>
      <c r="Y473" s="249"/>
      <c r="Z473" s="249"/>
    </row>
    <row r="474" ht="12.0" customHeight="1">
      <c r="A474" s="249"/>
      <c r="B474" s="249"/>
      <c r="C474" s="249"/>
      <c r="D474" s="249"/>
      <c r="E474" s="131"/>
      <c r="F474" s="249"/>
      <c r="G474" s="249"/>
      <c r="H474" s="249"/>
      <c r="I474" s="249"/>
      <c r="J474" s="249"/>
      <c r="K474" s="249"/>
      <c r="L474" s="249"/>
      <c r="M474" s="249"/>
      <c r="N474" s="249"/>
      <c r="O474" s="249"/>
      <c r="P474" s="249"/>
      <c r="Q474" s="249"/>
      <c r="R474" s="249"/>
      <c r="S474" s="249"/>
      <c r="T474" s="249"/>
      <c r="U474" s="249"/>
      <c r="V474" s="249"/>
      <c r="W474" s="249"/>
      <c r="X474" s="249"/>
      <c r="Y474" s="249"/>
      <c r="Z474" s="249"/>
    </row>
    <row r="475" ht="12.0" customHeight="1">
      <c r="A475" s="249"/>
      <c r="B475" s="249"/>
      <c r="C475" s="249"/>
      <c r="D475" s="249"/>
      <c r="E475" s="131"/>
      <c r="F475" s="249"/>
      <c r="G475" s="249"/>
      <c r="H475" s="249"/>
      <c r="I475" s="249"/>
      <c r="J475" s="249"/>
      <c r="K475" s="249"/>
      <c r="L475" s="249"/>
      <c r="M475" s="249"/>
      <c r="N475" s="249"/>
      <c r="O475" s="249"/>
      <c r="P475" s="249"/>
      <c r="Q475" s="249"/>
      <c r="R475" s="249"/>
      <c r="S475" s="249"/>
      <c r="T475" s="249"/>
      <c r="U475" s="249"/>
      <c r="V475" s="249"/>
      <c r="W475" s="249"/>
      <c r="X475" s="249"/>
      <c r="Y475" s="249"/>
      <c r="Z475" s="249"/>
    </row>
    <row r="476" ht="12.0" customHeight="1">
      <c r="A476" s="249"/>
      <c r="B476" s="249"/>
      <c r="C476" s="249"/>
      <c r="D476" s="249"/>
      <c r="E476" s="131"/>
      <c r="F476" s="249"/>
      <c r="G476" s="249"/>
      <c r="H476" s="249"/>
      <c r="I476" s="249"/>
      <c r="J476" s="249"/>
      <c r="K476" s="249"/>
      <c r="L476" s="249"/>
      <c r="M476" s="249"/>
      <c r="N476" s="249"/>
      <c r="O476" s="249"/>
      <c r="P476" s="249"/>
      <c r="Q476" s="249"/>
      <c r="R476" s="249"/>
      <c r="S476" s="249"/>
      <c r="T476" s="249"/>
      <c r="U476" s="249"/>
      <c r="V476" s="249"/>
      <c r="W476" s="249"/>
      <c r="X476" s="249"/>
      <c r="Y476" s="249"/>
      <c r="Z476" s="249"/>
    </row>
    <row r="477" ht="12.0" customHeight="1">
      <c r="A477" s="249"/>
      <c r="B477" s="249"/>
      <c r="C477" s="249"/>
      <c r="D477" s="249"/>
      <c r="E477" s="131"/>
      <c r="F477" s="249"/>
      <c r="G477" s="249"/>
      <c r="H477" s="249"/>
      <c r="I477" s="249"/>
      <c r="J477" s="249"/>
      <c r="K477" s="249"/>
      <c r="L477" s="249"/>
      <c r="M477" s="249"/>
      <c r="N477" s="249"/>
      <c r="O477" s="249"/>
      <c r="P477" s="249"/>
      <c r="Q477" s="249"/>
      <c r="R477" s="249"/>
      <c r="S477" s="249"/>
      <c r="T477" s="249"/>
      <c r="U477" s="249"/>
      <c r="V477" s="249"/>
      <c r="W477" s="249"/>
      <c r="X477" s="249"/>
      <c r="Y477" s="249"/>
      <c r="Z477" s="249"/>
    </row>
    <row r="478" ht="12.0" customHeight="1">
      <c r="A478" s="249"/>
      <c r="B478" s="249"/>
      <c r="C478" s="249"/>
      <c r="D478" s="249"/>
      <c r="E478" s="131"/>
      <c r="F478" s="249"/>
      <c r="G478" s="249"/>
      <c r="H478" s="249"/>
      <c r="I478" s="249"/>
      <c r="J478" s="249"/>
      <c r="K478" s="249"/>
      <c r="L478" s="249"/>
      <c r="M478" s="249"/>
      <c r="N478" s="249"/>
      <c r="O478" s="249"/>
      <c r="P478" s="249"/>
      <c r="Q478" s="249"/>
      <c r="R478" s="249"/>
      <c r="S478" s="249"/>
      <c r="T478" s="249"/>
      <c r="U478" s="249"/>
      <c r="V478" s="249"/>
      <c r="W478" s="249"/>
      <c r="X478" s="249"/>
      <c r="Y478" s="249"/>
      <c r="Z478" s="249"/>
    </row>
    <row r="479" ht="12.0" customHeight="1">
      <c r="A479" s="249"/>
      <c r="B479" s="249"/>
      <c r="C479" s="249"/>
      <c r="D479" s="249"/>
      <c r="E479" s="131"/>
      <c r="F479" s="249"/>
      <c r="G479" s="249"/>
      <c r="H479" s="249"/>
      <c r="I479" s="249"/>
      <c r="J479" s="249"/>
      <c r="K479" s="249"/>
      <c r="L479" s="249"/>
      <c r="M479" s="249"/>
      <c r="N479" s="249"/>
      <c r="O479" s="249"/>
      <c r="P479" s="249"/>
      <c r="Q479" s="249"/>
      <c r="R479" s="249"/>
      <c r="S479" s="249"/>
      <c r="T479" s="249"/>
      <c r="U479" s="249"/>
      <c r="V479" s="249"/>
      <c r="W479" s="249"/>
      <c r="X479" s="249"/>
      <c r="Y479" s="249"/>
      <c r="Z479" s="249"/>
    </row>
    <row r="480" ht="12.0" customHeight="1">
      <c r="A480" s="249"/>
      <c r="B480" s="249"/>
      <c r="C480" s="249"/>
      <c r="D480" s="249"/>
      <c r="E480" s="131"/>
      <c r="F480" s="249"/>
      <c r="G480" s="249"/>
      <c r="H480" s="249"/>
      <c r="I480" s="249"/>
      <c r="J480" s="249"/>
      <c r="K480" s="249"/>
      <c r="L480" s="249"/>
      <c r="M480" s="249"/>
      <c r="N480" s="249"/>
      <c r="O480" s="249"/>
      <c r="P480" s="249"/>
      <c r="Q480" s="249"/>
      <c r="R480" s="249"/>
      <c r="S480" s="249"/>
      <c r="T480" s="249"/>
      <c r="U480" s="249"/>
      <c r="V480" s="249"/>
      <c r="W480" s="249"/>
      <c r="X480" s="249"/>
      <c r="Y480" s="249"/>
      <c r="Z480" s="249"/>
    </row>
    <row r="481" ht="12.0" customHeight="1">
      <c r="A481" s="249"/>
      <c r="B481" s="249"/>
      <c r="C481" s="249"/>
      <c r="D481" s="249"/>
      <c r="E481" s="131"/>
      <c r="F481" s="249"/>
      <c r="G481" s="249"/>
      <c r="H481" s="249"/>
      <c r="I481" s="249"/>
      <c r="J481" s="249"/>
      <c r="K481" s="249"/>
      <c r="L481" s="249"/>
      <c r="M481" s="249"/>
      <c r="N481" s="249"/>
      <c r="O481" s="249"/>
      <c r="P481" s="249"/>
      <c r="Q481" s="249"/>
      <c r="R481" s="249"/>
      <c r="S481" s="249"/>
      <c r="T481" s="249"/>
      <c r="U481" s="249"/>
      <c r="V481" s="249"/>
      <c r="W481" s="249"/>
      <c r="X481" s="249"/>
      <c r="Y481" s="249"/>
      <c r="Z481" s="249"/>
    </row>
    <row r="482" ht="12.0" customHeight="1">
      <c r="A482" s="249"/>
      <c r="B482" s="249"/>
      <c r="C482" s="249"/>
      <c r="D482" s="249"/>
      <c r="E482" s="131"/>
      <c r="F482" s="249"/>
      <c r="G482" s="249"/>
      <c r="H482" s="249"/>
      <c r="I482" s="249"/>
      <c r="J482" s="249"/>
      <c r="K482" s="249"/>
      <c r="L482" s="249"/>
      <c r="M482" s="249"/>
      <c r="N482" s="249"/>
      <c r="O482" s="249"/>
      <c r="P482" s="249"/>
      <c r="Q482" s="249"/>
      <c r="R482" s="249"/>
      <c r="S482" s="249"/>
      <c r="T482" s="249"/>
      <c r="U482" s="249"/>
      <c r="V482" s="249"/>
      <c r="W482" s="249"/>
      <c r="X482" s="249"/>
      <c r="Y482" s="249"/>
      <c r="Z482" s="249"/>
    </row>
    <row r="483" ht="12.0" customHeight="1">
      <c r="A483" s="249"/>
      <c r="B483" s="249"/>
      <c r="C483" s="249"/>
      <c r="D483" s="249"/>
      <c r="E483" s="131"/>
      <c r="F483" s="249"/>
      <c r="G483" s="249"/>
      <c r="H483" s="249"/>
      <c r="I483" s="249"/>
      <c r="J483" s="249"/>
      <c r="K483" s="249"/>
      <c r="L483" s="249"/>
      <c r="M483" s="249"/>
      <c r="N483" s="249"/>
      <c r="O483" s="249"/>
      <c r="P483" s="249"/>
      <c r="Q483" s="249"/>
      <c r="R483" s="249"/>
      <c r="S483" s="249"/>
      <c r="T483" s="249"/>
      <c r="U483" s="249"/>
      <c r="V483" s="249"/>
      <c r="W483" s="249"/>
      <c r="X483" s="249"/>
      <c r="Y483" s="249"/>
      <c r="Z483" s="249"/>
    </row>
    <row r="484" ht="12.0" customHeight="1">
      <c r="A484" s="249"/>
      <c r="B484" s="249"/>
      <c r="C484" s="249"/>
      <c r="D484" s="249"/>
      <c r="E484" s="131"/>
      <c r="F484" s="249"/>
      <c r="G484" s="249"/>
      <c r="H484" s="249"/>
      <c r="I484" s="249"/>
      <c r="J484" s="249"/>
      <c r="K484" s="249"/>
      <c r="L484" s="249"/>
      <c r="M484" s="249"/>
      <c r="N484" s="249"/>
      <c r="O484" s="249"/>
      <c r="P484" s="249"/>
      <c r="Q484" s="249"/>
      <c r="R484" s="249"/>
      <c r="S484" s="249"/>
      <c r="T484" s="249"/>
      <c r="U484" s="249"/>
      <c r="V484" s="249"/>
      <c r="W484" s="249"/>
      <c r="X484" s="249"/>
      <c r="Y484" s="249"/>
      <c r="Z484" s="249"/>
    </row>
    <row r="485" ht="12.0" customHeight="1">
      <c r="A485" s="249"/>
      <c r="B485" s="249"/>
      <c r="C485" s="249"/>
      <c r="D485" s="249"/>
      <c r="E485" s="131"/>
      <c r="F485" s="249"/>
      <c r="G485" s="249"/>
      <c r="H485" s="249"/>
      <c r="I485" s="249"/>
      <c r="J485" s="249"/>
      <c r="K485" s="249"/>
      <c r="L485" s="249"/>
      <c r="M485" s="249"/>
      <c r="N485" s="249"/>
      <c r="O485" s="249"/>
      <c r="P485" s="249"/>
      <c r="Q485" s="249"/>
      <c r="R485" s="249"/>
      <c r="S485" s="249"/>
      <c r="T485" s="249"/>
      <c r="U485" s="249"/>
      <c r="V485" s="249"/>
      <c r="W485" s="249"/>
      <c r="X485" s="249"/>
      <c r="Y485" s="249"/>
      <c r="Z485" s="249"/>
    </row>
    <row r="486" ht="12.0" customHeight="1">
      <c r="A486" s="249"/>
      <c r="B486" s="249"/>
      <c r="C486" s="249"/>
      <c r="D486" s="249"/>
      <c r="E486" s="131"/>
      <c r="F486" s="249"/>
      <c r="G486" s="249"/>
      <c r="H486" s="249"/>
      <c r="I486" s="249"/>
      <c r="J486" s="249"/>
      <c r="K486" s="249"/>
      <c r="L486" s="249"/>
      <c r="M486" s="249"/>
      <c r="N486" s="249"/>
      <c r="O486" s="249"/>
      <c r="P486" s="249"/>
      <c r="Q486" s="249"/>
      <c r="R486" s="249"/>
      <c r="S486" s="249"/>
      <c r="T486" s="249"/>
      <c r="U486" s="249"/>
      <c r="V486" s="249"/>
      <c r="W486" s="249"/>
      <c r="X486" s="249"/>
      <c r="Y486" s="249"/>
      <c r="Z486" s="249"/>
    </row>
    <row r="487" ht="12.0" customHeight="1">
      <c r="A487" s="249"/>
      <c r="B487" s="249"/>
      <c r="C487" s="249"/>
      <c r="D487" s="249"/>
      <c r="E487" s="131"/>
      <c r="F487" s="249"/>
      <c r="G487" s="249"/>
      <c r="H487" s="249"/>
      <c r="I487" s="249"/>
      <c r="J487" s="249"/>
      <c r="K487" s="249"/>
      <c r="L487" s="249"/>
      <c r="M487" s="249"/>
      <c r="N487" s="249"/>
      <c r="O487" s="249"/>
      <c r="P487" s="249"/>
      <c r="Q487" s="249"/>
      <c r="R487" s="249"/>
      <c r="S487" s="249"/>
      <c r="T487" s="249"/>
      <c r="U487" s="249"/>
      <c r="V487" s="249"/>
      <c r="W487" s="249"/>
      <c r="X487" s="249"/>
      <c r="Y487" s="249"/>
      <c r="Z487" s="249"/>
    </row>
    <row r="488" ht="12.0" customHeight="1">
      <c r="A488" s="249"/>
      <c r="B488" s="249"/>
      <c r="C488" s="249"/>
      <c r="D488" s="249"/>
      <c r="E488" s="131"/>
      <c r="F488" s="249"/>
      <c r="G488" s="249"/>
      <c r="H488" s="249"/>
      <c r="I488" s="249"/>
      <c r="J488" s="249"/>
      <c r="K488" s="249"/>
      <c r="L488" s="249"/>
      <c r="M488" s="249"/>
      <c r="N488" s="249"/>
      <c r="O488" s="249"/>
      <c r="P488" s="249"/>
      <c r="Q488" s="249"/>
      <c r="R488" s="249"/>
      <c r="S488" s="249"/>
      <c r="T488" s="249"/>
      <c r="U488" s="249"/>
      <c r="V488" s="249"/>
      <c r="W488" s="249"/>
      <c r="X488" s="249"/>
      <c r="Y488" s="249"/>
      <c r="Z488" s="249"/>
    </row>
    <row r="489" ht="12.0" customHeight="1">
      <c r="A489" s="249"/>
      <c r="B489" s="249"/>
      <c r="C489" s="249"/>
      <c r="D489" s="249"/>
      <c r="E489" s="131"/>
      <c r="F489" s="249"/>
      <c r="G489" s="249"/>
      <c r="H489" s="249"/>
      <c r="I489" s="249"/>
      <c r="J489" s="249"/>
      <c r="K489" s="249"/>
      <c r="L489" s="249"/>
      <c r="M489" s="249"/>
      <c r="N489" s="249"/>
      <c r="O489" s="249"/>
      <c r="P489" s="249"/>
      <c r="Q489" s="249"/>
      <c r="R489" s="249"/>
      <c r="S489" s="249"/>
      <c r="T489" s="249"/>
      <c r="U489" s="249"/>
      <c r="V489" s="249"/>
      <c r="W489" s="249"/>
      <c r="X489" s="249"/>
      <c r="Y489" s="249"/>
      <c r="Z489" s="249"/>
    </row>
    <row r="490" ht="12.0" customHeight="1">
      <c r="A490" s="249"/>
      <c r="B490" s="249"/>
      <c r="C490" s="249"/>
      <c r="D490" s="249"/>
      <c r="E490" s="131"/>
      <c r="F490" s="249"/>
      <c r="G490" s="249"/>
      <c r="H490" s="249"/>
      <c r="I490" s="249"/>
      <c r="J490" s="249"/>
      <c r="K490" s="249"/>
      <c r="L490" s="249"/>
      <c r="M490" s="249"/>
      <c r="N490" s="249"/>
      <c r="O490" s="249"/>
      <c r="P490" s="249"/>
      <c r="Q490" s="249"/>
      <c r="R490" s="249"/>
      <c r="S490" s="249"/>
      <c r="T490" s="249"/>
      <c r="U490" s="249"/>
      <c r="V490" s="249"/>
      <c r="W490" s="249"/>
      <c r="X490" s="249"/>
      <c r="Y490" s="249"/>
      <c r="Z490" s="249"/>
    </row>
    <row r="491" ht="12.0" customHeight="1">
      <c r="A491" s="249"/>
      <c r="B491" s="249"/>
      <c r="C491" s="249"/>
      <c r="D491" s="249"/>
      <c r="E491" s="131"/>
      <c r="F491" s="249"/>
      <c r="G491" s="249"/>
      <c r="H491" s="249"/>
      <c r="I491" s="249"/>
      <c r="J491" s="249"/>
      <c r="K491" s="249"/>
      <c r="L491" s="249"/>
      <c r="M491" s="249"/>
      <c r="N491" s="249"/>
      <c r="O491" s="249"/>
      <c r="P491" s="249"/>
      <c r="Q491" s="249"/>
      <c r="R491" s="249"/>
      <c r="S491" s="249"/>
      <c r="T491" s="249"/>
      <c r="U491" s="249"/>
      <c r="V491" s="249"/>
      <c r="W491" s="249"/>
      <c r="X491" s="249"/>
      <c r="Y491" s="249"/>
      <c r="Z491" s="249"/>
    </row>
    <row r="492" ht="12.0" customHeight="1">
      <c r="A492" s="249"/>
      <c r="B492" s="249"/>
      <c r="C492" s="249"/>
      <c r="D492" s="249"/>
      <c r="E492" s="131"/>
      <c r="F492" s="249"/>
      <c r="G492" s="249"/>
      <c r="H492" s="249"/>
      <c r="I492" s="249"/>
      <c r="J492" s="249"/>
      <c r="K492" s="249"/>
      <c r="L492" s="249"/>
      <c r="M492" s="249"/>
      <c r="N492" s="249"/>
      <c r="O492" s="249"/>
      <c r="P492" s="249"/>
      <c r="Q492" s="249"/>
      <c r="R492" s="249"/>
      <c r="S492" s="249"/>
      <c r="T492" s="249"/>
      <c r="U492" s="249"/>
      <c r="V492" s="249"/>
      <c r="W492" s="249"/>
      <c r="X492" s="249"/>
      <c r="Y492" s="249"/>
      <c r="Z492" s="249"/>
    </row>
    <row r="493" ht="12.0" customHeight="1">
      <c r="A493" s="249"/>
      <c r="B493" s="249"/>
      <c r="C493" s="249"/>
      <c r="D493" s="249"/>
      <c r="E493" s="131"/>
      <c r="F493" s="249"/>
      <c r="G493" s="249"/>
      <c r="H493" s="249"/>
      <c r="I493" s="249"/>
      <c r="J493" s="249"/>
      <c r="K493" s="249"/>
      <c r="L493" s="249"/>
      <c r="M493" s="249"/>
      <c r="N493" s="249"/>
      <c r="O493" s="249"/>
      <c r="P493" s="249"/>
      <c r="Q493" s="249"/>
      <c r="R493" s="249"/>
      <c r="S493" s="249"/>
      <c r="T493" s="249"/>
      <c r="U493" s="249"/>
      <c r="V493" s="249"/>
      <c r="W493" s="249"/>
      <c r="X493" s="249"/>
      <c r="Y493" s="249"/>
      <c r="Z493" s="249"/>
    </row>
    <row r="494" ht="12.0" customHeight="1">
      <c r="A494" s="249"/>
      <c r="B494" s="249"/>
      <c r="C494" s="249"/>
      <c r="D494" s="249"/>
      <c r="E494" s="131"/>
      <c r="F494" s="249"/>
      <c r="G494" s="249"/>
      <c r="H494" s="249"/>
      <c r="I494" s="249"/>
      <c r="J494" s="249"/>
      <c r="K494" s="249"/>
      <c r="L494" s="249"/>
      <c r="M494" s="249"/>
      <c r="N494" s="249"/>
      <c r="O494" s="249"/>
      <c r="P494" s="249"/>
      <c r="Q494" s="249"/>
      <c r="R494" s="249"/>
      <c r="S494" s="249"/>
      <c r="T494" s="249"/>
      <c r="U494" s="249"/>
      <c r="V494" s="249"/>
      <c r="W494" s="249"/>
      <c r="X494" s="249"/>
      <c r="Y494" s="249"/>
      <c r="Z494" s="249"/>
    </row>
    <row r="495" ht="12.0" customHeight="1">
      <c r="A495" s="249"/>
      <c r="B495" s="249"/>
      <c r="C495" s="249"/>
      <c r="D495" s="249"/>
      <c r="E495" s="131"/>
      <c r="F495" s="249"/>
      <c r="G495" s="249"/>
      <c r="H495" s="249"/>
      <c r="I495" s="249"/>
      <c r="J495" s="249"/>
      <c r="K495" s="249"/>
      <c r="L495" s="249"/>
      <c r="M495" s="249"/>
      <c r="N495" s="249"/>
      <c r="O495" s="249"/>
      <c r="P495" s="249"/>
      <c r="Q495" s="249"/>
      <c r="R495" s="249"/>
      <c r="S495" s="249"/>
      <c r="T495" s="249"/>
      <c r="U495" s="249"/>
      <c r="V495" s="249"/>
      <c r="W495" s="249"/>
      <c r="X495" s="249"/>
      <c r="Y495" s="249"/>
      <c r="Z495" s="249"/>
    </row>
    <row r="496" ht="12.0" customHeight="1">
      <c r="A496" s="249"/>
      <c r="B496" s="249"/>
      <c r="C496" s="249"/>
      <c r="D496" s="249"/>
      <c r="E496" s="131"/>
      <c r="F496" s="249"/>
      <c r="G496" s="249"/>
      <c r="H496" s="249"/>
      <c r="I496" s="249"/>
      <c r="J496" s="249"/>
      <c r="K496" s="249"/>
      <c r="L496" s="249"/>
      <c r="M496" s="249"/>
      <c r="N496" s="249"/>
      <c r="O496" s="249"/>
      <c r="P496" s="249"/>
      <c r="Q496" s="249"/>
      <c r="R496" s="249"/>
      <c r="S496" s="249"/>
      <c r="T496" s="249"/>
      <c r="U496" s="249"/>
      <c r="V496" s="249"/>
      <c r="W496" s="249"/>
      <c r="X496" s="249"/>
      <c r="Y496" s="249"/>
      <c r="Z496" s="249"/>
    </row>
    <row r="497" ht="12.0" customHeight="1">
      <c r="A497" s="249"/>
      <c r="B497" s="249"/>
      <c r="C497" s="249"/>
      <c r="D497" s="249"/>
      <c r="E497" s="131"/>
      <c r="F497" s="249"/>
      <c r="G497" s="249"/>
      <c r="H497" s="249"/>
      <c r="I497" s="249"/>
      <c r="J497" s="249"/>
      <c r="K497" s="249"/>
      <c r="L497" s="249"/>
      <c r="M497" s="249"/>
      <c r="N497" s="249"/>
      <c r="O497" s="249"/>
      <c r="P497" s="249"/>
      <c r="Q497" s="249"/>
      <c r="R497" s="249"/>
      <c r="S497" s="249"/>
      <c r="T497" s="249"/>
      <c r="U497" s="249"/>
      <c r="V497" s="249"/>
      <c r="W497" s="249"/>
      <c r="X497" s="249"/>
      <c r="Y497" s="249"/>
      <c r="Z497" s="249"/>
    </row>
    <row r="498" ht="12.0" customHeight="1">
      <c r="A498" s="249"/>
      <c r="B498" s="249"/>
      <c r="C498" s="249"/>
      <c r="D498" s="249"/>
      <c r="E498" s="131"/>
      <c r="F498" s="249"/>
      <c r="G498" s="249"/>
      <c r="H498" s="249"/>
      <c r="I498" s="249"/>
      <c r="J498" s="249"/>
      <c r="K498" s="249"/>
      <c r="L498" s="249"/>
      <c r="M498" s="249"/>
      <c r="N498" s="249"/>
      <c r="O498" s="249"/>
      <c r="P498" s="249"/>
      <c r="Q498" s="249"/>
      <c r="R498" s="249"/>
      <c r="S498" s="249"/>
      <c r="T498" s="249"/>
      <c r="U498" s="249"/>
      <c r="V498" s="249"/>
      <c r="W498" s="249"/>
      <c r="X498" s="249"/>
      <c r="Y498" s="249"/>
      <c r="Z498" s="249"/>
    </row>
    <row r="499" ht="12.0" customHeight="1">
      <c r="A499" s="249"/>
      <c r="B499" s="249"/>
      <c r="C499" s="249"/>
      <c r="D499" s="249"/>
      <c r="E499" s="131"/>
      <c r="F499" s="249"/>
      <c r="G499" s="249"/>
      <c r="H499" s="249"/>
      <c r="I499" s="249"/>
      <c r="J499" s="249"/>
      <c r="K499" s="249"/>
      <c r="L499" s="249"/>
      <c r="M499" s="249"/>
      <c r="N499" s="249"/>
      <c r="O499" s="249"/>
      <c r="P499" s="249"/>
      <c r="Q499" s="249"/>
      <c r="R499" s="249"/>
      <c r="S499" s="249"/>
      <c r="T499" s="249"/>
      <c r="U499" s="249"/>
      <c r="V499" s="249"/>
      <c r="W499" s="249"/>
      <c r="X499" s="249"/>
      <c r="Y499" s="249"/>
      <c r="Z499" s="249"/>
    </row>
    <row r="500" ht="12.0" customHeight="1">
      <c r="A500" s="249"/>
      <c r="B500" s="249"/>
      <c r="C500" s="249"/>
      <c r="D500" s="249"/>
      <c r="E500" s="131"/>
      <c r="F500" s="249"/>
      <c r="G500" s="249"/>
      <c r="H500" s="249"/>
      <c r="I500" s="249"/>
      <c r="J500" s="249"/>
      <c r="K500" s="249"/>
      <c r="L500" s="249"/>
      <c r="M500" s="249"/>
      <c r="N500" s="249"/>
      <c r="O500" s="249"/>
      <c r="P500" s="249"/>
      <c r="Q500" s="249"/>
      <c r="R500" s="249"/>
      <c r="S500" s="249"/>
      <c r="T500" s="249"/>
      <c r="U500" s="249"/>
      <c r="V500" s="249"/>
      <c r="W500" s="249"/>
      <c r="X500" s="249"/>
      <c r="Y500" s="249"/>
      <c r="Z500" s="249"/>
    </row>
    <row r="501" ht="12.0" customHeight="1">
      <c r="A501" s="249"/>
      <c r="B501" s="249"/>
      <c r="C501" s="249"/>
      <c r="D501" s="249"/>
      <c r="E501" s="131"/>
      <c r="F501" s="249"/>
      <c r="G501" s="249"/>
      <c r="H501" s="249"/>
      <c r="I501" s="249"/>
      <c r="J501" s="249"/>
      <c r="K501" s="249"/>
      <c r="L501" s="249"/>
      <c r="M501" s="249"/>
      <c r="N501" s="249"/>
      <c r="O501" s="249"/>
      <c r="P501" s="249"/>
      <c r="Q501" s="249"/>
      <c r="R501" s="249"/>
      <c r="S501" s="249"/>
      <c r="T501" s="249"/>
      <c r="U501" s="249"/>
      <c r="V501" s="249"/>
      <c r="W501" s="249"/>
      <c r="X501" s="249"/>
      <c r="Y501" s="249"/>
      <c r="Z501" s="249"/>
    </row>
    <row r="502" ht="12.0" customHeight="1">
      <c r="A502" s="249"/>
      <c r="B502" s="249"/>
      <c r="C502" s="249"/>
      <c r="D502" s="249"/>
      <c r="E502" s="131"/>
      <c r="F502" s="249"/>
      <c r="G502" s="249"/>
      <c r="H502" s="249"/>
      <c r="I502" s="249"/>
      <c r="J502" s="249"/>
      <c r="K502" s="249"/>
      <c r="L502" s="249"/>
      <c r="M502" s="249"/>
      <c r="N502" s="249"/>
      <c r="O502" s="249"/>
      <c r="P502" s="249"/>
      <c r="Q502" s="249"/>
      <c r="R502" s="249"/>
      <c r="S502" s="249"/>
      <c r="T502" s="249"/>
      <c r="U502" s="249"/>
      <c r="V502" s="249"/>
      <c r="W502" s="249"/>
      <c r="X502" s="249"/>
      <c r="Y502" s="249"/>
      <c r="Z502" s="249"/>
    </row>
    <row r="503" ht="12.0" customHeight="1">
      <c r="A503" s="249"/>
      <c r="B503" s="249"/>
      <c r="C503" s="249"/>
      <c r="D503" s="249"/>
      <c r="E503" s="131"/>
      <c r="F503" s="249"/>
      <c r="G503" s="249"/>
      <c r="H503" s="249"/>
      <c r="I503" s="249"/>
      <c r="J503" s="249"/>
      <c r="K503" s="249"/>
      <c r="L503" s="249"/>
      <c r="M503" s="249"/>
      <c r="N503" s="249"/>
      <c r="O503" s="249"/>
      <c r="P503" s="249"/>
      <c r="Q503" s="249"/>
      <c r="R503" s="249"/>
      <c r="S503" s="249"/>
      <c r="T503" s="249"/>
      <c r="U503" s="249"/>
      <c r="V503" s="249"/>
      <c r="W503" s="249"/>
      <c r="X503" s="249"/>
      <c r="Y503" s="249"/>
      <c r="Z503" s="249"/>
    </row>
    <row r="504" ht="12.0" customHeight="1">
      <c r="A504" s="249"/>
      <c r="B504" s="249"/>
      <c r="C504" s="249"/>
      <c r="D504" s="249"/>
      <c r="E504" s="131"/>
      <c r="F504" s="249"/>
      <c r="G504" s="249"/>
      <c r="H504" s="249"/>
      <c r="I504" s="249"/>
      <c r="J504" s="249"/>
      <c r="K504" s="249"/>
      <c r="L504" s="249"/>
      <c r="M504" s="249"/>
      <c r="N504" s="249"/>
      <c r="O504" s="249"/>
      <c r="P504" s="249"/>
      <c r="Q504" s="249"/>
      <c r="R504" s="249"/>
      <c r="S504" s="249"/>
      <c r="T504" s="249"/>
      <c r="U504" s="249"/>
      <c r="V504" s="249"/>
      <c r="W504" s="249"/>
      <c r="X504" s="249"/>
      <c r="Y504" s="249"/>
      <c r="Z504" s="249"/>
    </row>
    <row r="505" ht="12.0" customHeight="1">
      <c r="A505" s="249"/>
      <c r="B505" s="249"/>
      <c r="C505" s="249"/>
      <c r="D505" s="249"/>
      <c r="E505" s="131"/>
      <c r="F505" s="249"/>
      <c r="G505" s="249"/>
      <c r="H505" s="249"/>
      <c r="I505" s="249"/>
      <c r="J505" s="249"/>
      <c r="K505" s="249"/>
      <c r="L505" s="249"/>
      <c r="M505" s="249"/>
      <c r="N505" s="249"/>
      <c r="O505" s="249"/>
      <c r="P505" s="249"/>
      <c r="Q505" s="249"/>
      <c r="R505" s="249"/>
      <c r="S505" s="249"/>
      <c r="T505" s="249"/>
      <c r="U505" s="249"/>
      <c r="V505" s="249"/>
      <c r="W505" s="249"/>
      <c r="X505" s="249"/>
      <c r="Y505" s="249"/>
      <c r="Z505" s="249"/>
    </row>
    <row r="506" ht="12.0" customHeight="1">
      <c r="A506" s="249"/>
      <c r="B506" s="249"/>
      <c r="C506" s="249"/>
      <c r="D506" s="249"/>
      <c r="E506" s="131"/>
      <c r="F506" s="249"/>
      <c r="G506" s="249"/>
      <c r="H506" s="249"/>
      <c r="I506" s="249"/>
      <c r="J506" s="249"/>
      <c r="K506" s="249"/>
      <c r="L506" s="249"/>
      <c r="M506" s="249"/>
      <c r="N506" s="249"/>
      <c r="O506" s="249"/>
      <c r="P506" s="249"/>
      <c r="Q506" s="249"/>
      <c r="R506" s="249"/>
      <c r="S506" s="249"/>
      <c r="T506" s="249"/>
      <c r="U506" s="249"/>
      <c r="V506" s="249"/>
      <c r="W506" s="249"/>
      <c r="X506" s="249"/>
      <c r="Y506" s="249"/>
      <c r="Z506" s="249"/>
    </row>
    <row r="507" ht="12.0" customHeight="1">
      <c r="A507" s="249"/>
      <c r="B507" s="249"/>
      <c r="C507" s="249"/>
      <c r="D507" s="249"/>
      <c r="E507" s="131"/>
      <c r="F507" s="249"/>
      <c r="G507" s="249"/>
      <c r="H507" s="249"/>
      <c r="I507" s="249"/>
      <c r="J507" s="249"/>
      <c r="K507" s="249"/>
      <c r="L507" s="249"/>
      <c r="M507" s="249"/>
      <c r="N507" s="249"/>
      <c r="O507" s="249"/>
      <c r="P507" s="249"/>
      <c r="Q507" s="249"/>
      <c r="R507" s="249"/>
      <c r="S507" s="249"/>
      <c r="T507" s="249"/>
      <c r="U507" s="249"/>
      <c r="V507" s="249"/>
      <c r="W507" s="249"/>
      <c r="X507" s="249"/>
      <c r="Y507" s="249"/>
      <c r="Z507" s="249"/>
    </row>
    <row r="508" ht="12.0" customHeight="1">
      <c r="A508" s="249"/>
      <c r="B508" s="249"/>
      <c r="C508" s="249"/>
      <c r="D508" s="249"/>
      <c r="E508" s="131"/>
      <c r="F508" s="249"/>
      <c r="G508" s="249"/>
      <c r="H508" s="249"/>
      <c r="I508" s="249"/>
      <c r="J508" s="249"/>
      <c r="K508" s="249"/>
      <c r="L508" s="249"/>
      <c r="M508" s="249"/>
      <c r="N508" s="249"/>
      <c r="O508" s="249"/>
      <c r="P508" s="249"/>
      <c r="Q508" s="249"/>
      <c r="R508" s="249"/>
      <c r="S508" s="249"/>
      <c r="T508" s="249"/>
      <c r="U508" s="249"/>
      <c r="V508" s="249"/>
      <c r="W508" s="249"/>
      <c r="X508" s="249"/>
      <c r="Y508" s="249"/>
      <c r="Z508" s="249"/>
    </row>
    <row r="509" ht="12.0" customHeight="1">
      <c r="A509" s="249"/>
      <c r="B509" s="249"/>
      <c r="C509" s="249"/>
      <c r="D509" s="249"/>
      <c r="E509" s="131"/>
      <c r="F509" s="249"/>
      <c r="G509" s="249"/>
      <c r="H509" s="249"/>
      <c r="I509" s="249"/>
      <c r="J509" s="249"/>
      <c r="K509" s="249"/>
      <c r="L509" s="249"/>
      <c r="M509" s="249"/>
      <c r="N509" s="249"/>
      <c r="O509" s="249"/>
      <c r="P509" s="249"/>
      <c r="Q509" s="249"/>
      <c r="R509" s="249"/>
      <c r="S509" s="249"/>
      <c r="T509" s="249"/>
      <c r="U509" s="249"/>
      <c r="V509" s="249"/>
      <c r="W509" s="249"/>
      <c r="X509" s="249"/>
      <c r="Y509" s="249"/>
      <c r="Z509" s="249"/>
    </row>
    <row r="510" ht="12.0" customHeight="1">
      <c r="A510" s="249"/>
      <c r="B510" s="249"/>
      <c r="C510" s="249"/>
      <c r="D510" s="249"/>
      <c r="E510" s="131"/>
      <c r="F510" s="249"/>
      <c r="G510" s="249"/>
      <c r="H510" s="249"/>
      <c r="I510" s="249"/>
      <c r="J510" s="249"/>
      <c r="K510" s="249"/>
      <c r="L510" s="249"/>
      <c r="M510" s="249"/>
      <c r="N510" s="249"/>
      <c r="O510" s="249"/>
      <c r="P510" s="249"/>
      <c r="Q510" s="249"/>
      <c r="R510" s="249"/>
      <c r="S510" s="249"/>
      <c r="T510" s="249"/>
      <c r="U510" s="249"/>
      <c r="V510" s="249"/>
      <c r="W510" s="249"/>
      <c r="X510" s="249"/>
      <c r="Y510" s="249"/>
      <c r="Z510" s="249"/>
    </row>
    <row r="511" ht="12.0" customHeight="1">
      <c r="A511" s="249"/>
      <c r="B511" s="249"/>
      <c r="C511" s="249"/>
      <c r="D511" s="249"/>
      <c r="E511" s="131"/>
      <c r="F511" s="249"/>
      <c r="G511" s="249"/>
      <c r="H511" s="249"/>
      <c r="I511" s="249"/>
      <c r="J511" s="249"/>
      <c r="K511" s="249"/>
      <c r="L511" s="249"/>
      <c r="M511" s="249"/>
      <c r="N511" s="249"/>
      <c r="O511" s="249"/>
      <c r="P511" s="249"/>
      <c r="Q511" s="249"/>
      <c r="R511" s="249"/>
      <c r="S511" s="249"/>
      <c r="T511" s="249"/>
      <c r="U511" s="249"/>
      <c r="V511" s="249"/>
      <c r="W511" s="249"/>
      <c r="X511" s="249"/>
      <c r="Y511" s="249"/>
      <c r="Z511" s="249"/>
    </row>
    <row r="512" ht="12.0" customHeight="1">
      <c r="A512" s="249"/>
      <c r="B512" s="249"/>
      <c r="C512" s="249"/>
      <c r="D512" s="249"/>
      <c r="E512" s="131"/>
      <c r="F512" s="249"/>
      <c r="G512" s="249"/>
      <c r="H512" s="249"/>
      <c r="I512" s="249"/>
      <c r="J512" s="249"/>
      <c r="K512" s="249"/>
      <c r="L512" s="249"/>
      <c r="M512" s="249"/>
      <c r="N512" s="249"/>
      <c r="O512" s="249"/>
      <c r="P512" s="249"/>
      <c r="Q512" s="249"/>
      <c r="R512" s="249"/>
      <c r="S512" s="249"/>
      <c r="T512" s="249"/>
      <c r="U512" s="249"/>
      <c r="V512" s="249"/>
      <c r="W512" s="249"/>
      <c r="X512" s="249"/>
      <c r="Y512" s="249"/>
      <c r="Z512" s="249"/>
    </row>
    <row r="513" ht="12.0" customHeight="1">
      <c r="A513" s="249"/>
      <c r="B513" s="249"/>
      <c r="C513" s="249"/>
      <c r="D513" s="249"/>
      <c r="E513" s="131"/>
      <c r="F513" s="249"/>
      <c r="G513" s="249"/>
      <c r="H513" s="249"/>
      <c r="I513" s="249"/>
      <c r="J513" s="249"/>
      <c r="K513" s="249"/>
      <c r="L513" s="249"/>
      <c r="M513" s="249"/>
      <c r="N513" s="249"/>
      <c r="O513" s="249"/>
      <c r="P513" s="249"/>
      <c r="Q513" s="249"/>
      <c r="R513" s="249"/>
      <c r="S513" s="249"/>
      <c r="T513" s="249"/>
      <c r="U513" s="249"/>
      <c r="V513" s="249"/>
      <c r="W513" s="249"/>
      <c r="X513" s="249"/>
      <c r="Y513" s="249"/>
      <c r="Z513" s="249"/>
    </row>
    <row r="514" ht="12.0" customHeight="1">
      <c r="A514" s="249"/>
      <c r="B514" s="249"/>
      <c r="C514" s="249"/>
      <c r="D514" s="249"/>
      <c r="E514" s="131"/>
      <c r="F514" s="249"/>
      <c r="G514" s="249"/>
      <c r="H514" s="249"/>
      <c r="I514" s="249"/>
      <c r="J514" s="249"/>
      <c r="K514" s="249"/>
      <c r="L514" s="249"/>
      <c r="M514" s="249"/>
      <c r="N514" s="249"/>
      <c r="O514" s="249"/>
      <c r="P514" s="249"/>
      <c r="Q514" s="249"/>
      <c r="R514" s="249"/>
      <c r="S514" s="249"/>
      <c r="T514" s="249"/>
      <c r="U514" s="249"/>
      <c r="V514" s="249"/>
      <c r="W514" s="249"/>
      <c r="X514" s="249"/>
      <c r="Y514" s="249"/>
      <c r="Z514" s="249"/>
    </row>
    <row r="515" ht="12.0" customHeight="1">
      <c r="A515" s="249"/>
      <c r="B515" s="249"/>
      <c r="C515" s="249"/>
      <c r="D515" s="249"/>
      <c r="E515" s="131"/>
      <c r="F515" s="249"/>
      <c r="G515" s="249"/>
      <c r="H515" s="249"/>
      <c r="I515" s="249"/>
      <c r="J515" s="249"/>
      <c r="K515" s="249"/>
      <c r="L515" s="249"/>
      <c r="M515" s="249"/>
      <c r="N515" s="249"/>
      <c r="O515" s="249"/>
      <c r="P515" s="249"/>
      <c r="Q515" s="249"/>
      <c r="R515" s="249"/>
      <c r="S515" s="249"/>
      <c r="T515" s="249"/>
      <c r="U515" s="249"/>
      <c r="V515" s="249"/>
      <c r="W515" s="249"/>
      <c r="X515" s="249"/>
      <c r="Y515" s="249"/>
      <c r="Z515" s="249"/>
    </row>
    <row r="516" ht="12.0" customHeight="1">
      <c r="A516" s="249"/>
      <c r="B516" s="249"/>
      <c r="C516" s="249"/>
      <c r="D516" s="249"/>
      <c r="E516" s="131"/>
      <c r="F516" s="249"/>
      <c r="G516" s="249"/>
      <c r="H516" s="249"/>
      <c r="I516" s="249"/>
      <c r="J516" s="249"/>
      <c r="K516" s="249"/>
      <c r="L516" s="249"/>
      <c r="M516" s="249"/>
      <c r="N516" s="249"/>
      <c r="O516" s="249"/>
      <c r="P516" s="249"/>
      <c r="Q516" s="249"/>
      <c r="R516" s="249"/>
      <c r="S516" s="249"/>
      <c r="T516" s="249"/>
      <c r="U516" s="249"/>
      <c r="V516" s="249"/>
      <c r="W516" s="249"/>
      <c r="X516" s="249"/>
      <c r="Y516" s="249"/>
      <c r="Z516" s="249"/>
    </row>
    <row r="517" ht="12.0" customHeight="1">
      <c r="A517" s="249"/>
      <c r="B517" s="249"/>
      <c r="C517" s="249"/>
      <c r="D517" s="249"/>
      <c r="E517" s="131"/>
      <c r="F517" s="249"/>
      <c r="G517" s="249"/>
      <c r="H517" s="249"/>
      <c r="I517" s="249"/>
      <c r="J517" s="249"/>
      <c r="K517" s="249"/>
      <c r="L517" s="249"/>
      <c r="M517" s="249"/>
      <c r="N517" s="249"/>
      <c r="O517" s="249"/>
      <c r="P517" s="249"/>
      <c r="Q517" s="249"/>
      <c r="R517" s="249"/>
      <c r="S517" s="249"/>
      <c r="T517" s="249"/>
      <c r="U517" s="249"/>
      <c r="V517" s="249"/>
      <c r="W517" s="249"/>
      <c r="X517" s="249"/>
      <c r="Y517" s="249"/>
      <c r="Z517" s="249"/>
    </row>
    <row r="518" ht="12.0" customHeight="1">
      <c r="A518" s="249"/>
      <c r="B518" s="249"/>
      <c r="C518" s="249"/>
      <c r="D518" s="249"/>
      <c r="E518" s="131"/>
      <c r="F518" s="249"/>
      <c r="G518" s="249"/>
      <c r="H518" s="249"/>
      <c r="I518" s="249"/>
      <c r="J518" s="249"/>
      <c r="K518" s="249"/>
      <c r="L518" s="249"/>
      <c r="M518" s="249"/>
      <c r="N518" s="249"/>
      <c r="O518" s="249"/>
      <c r="P518" s="249"/>
      <c r="Q518" s="249"/>
      <c r="R518" s="249"/>
      <c r="S518" s="249"/>
      <c r="T518" s="249"/>
      <c r="U518" s="249"/>
      <c r="V518" s="249"/>
      <c r="W518" s="249"/>
      <c r="X518" s="249"/>
      <c r="Y518" s="249"/>
      <c r="Z518" s="249"/>
    </row>
    <row r="519" ht="12.0" customHeight="1">
      <c r="A519" s="249"/>
      <c r="B519" s="249"/>
      <c r="C519" s="249"/>
      <c r="D519" s="249"/>
      <c r="E519" s="131"/>
      <c r="F519" s="249"/>
      <c r="G519" s="249"/>
      <c r="H519" s="249"/>
      <c r="I519" s="249"/>
      <c r="J519" s="249"/>
      <c r="K519" s="249"/>
      <c r="L519" s="249"/>
      <c r="M519" s="249"/>
      <c r="N519" s="249"/>
      <c r="O519" s="249"/>
      <c r="P519" s="249"/>
      <c r="Q519" s="249"/>
      <c r="R519" s="249"/>
      <c r="S519" s="249"/>
      <c r="T519" s="249"/>
      <c r="U519" s="249"/>
      <c r="V519" s="249"/>
      <c r="W519" s="249"/>
      <c r="X519" s="249"/>
      <c r="Y519" s="249"/>
      <c r="Z519" s="249"/>
    </row>
    <row r="520" ht="12.0" customHeight="1">
      <c r="A520" s="249"/>
      <c r="B520" s="249"/>
      <c r="C520" s="249"/>
      <c r="D520" s="249"/>
      <c r="E520" s="131"/>
      <c r="F520" s="249"/>
      <c r="G520" s="249"/>
      <c r="H520" s="249"/>
      <c r="I520" s="249"/>
      <c r="J520" s="249"/>
      <c r="K520" s="249"/>
      <c r="L520" s="249"/>
      <c r="M520" s="249"/>
      <c r="N520" s="249"/>
      <c r="O520" s="249"/>
      <c r="P520" s="249"/>
      <c r="Q520" s="249"/>
      <c r="R520" s="249"/>
      <c r="S520" s="249"/>
      <c r="T520" s="249"/>
      <c r="U520" s="249"/>
      <c r="V520" s="249"/>
      <c r="W520" s="249"/>
      <c r="X520" s="249"/>
      <c r="Y520" s="249"/>
      <c r="Z520" s="249"/>
    </row>
    <row r="521" ht="12.0" customHeight="1">
      <c r="A521" s="249"/>
      <c r="B521" s="249"/>
      <c r="C521" s="249"/>
      <c r="D521" s="249"/>
      <c r="E521" s="131"/>
      <c r="F521" s="249"/>
      <c r="G521" s="249"/>
      <c r="H521" s="249"/>
      <c r="I521" s="249"/>
      <c r="J521" s="249"/>
      <c r="K521" s="249"/>
      <c r="L521" s="249"/>
      <c r="M521" s="249"/>
      <c r="N521" s="249"/>
      <c r="O521" s="249"/>
      <c r="P521" s="249"/>
      <c r="Q521" s="249"/>
      <c r="R521" s="249"/>
      <c r="S521" s="249"/>
      <c r="T521" s="249"/>
      <c r="U521" s="249"/>
      <c r="V521" s="249"/>
      <c r="W521" s="249"/>
      <c r="X521" s="249"/>
      <c r="Y521" s="249"/>
      <c r="Z521" s="249"/>
    </row>
    <row r="522" ht="12.0" customHeight="1">
      <c r="A522" s="249"/>
      <c r="B522" s="249"/>
      <c r="C522" s="249"/>
      <c r="D522" s="249"/>
      <c r="E522" s="131"/>
      <c r="F522" s="249"/>
      <c r="G522" s="249"/>
      <c r="H522" s="249"/>
      <c r="I522" s="249"/>
      <c r="J522" s="249"/>
      <c r="K522" s="249"/>
      <c r="L522" s="249"/>
      <c r="M522" s="249"/>
      <c r="N522" s="249"/>
      <c r="O522" s="249"/>
      <c r="P522" s="249"/>
      <c r="Q522" s="249"/>
      <c r="R522" s="249"/>
      <c r="S522" s="249"/>
      <c r="T522" s="249"/>
      <c r="U522" s="249"/>
      <c r="V522" s="249"/>
      <c r="W522" s="249"/>
      <c r="X522" s="249"/>
      <c r="Y522" s="249"/>
      <c r="Z522" s="249"/>
    </row>
    <row r="523" ht="12.0" customHeight="1">
      <c r="A523" s="249"/>
      <c r="B523" s="249"/>
      <c r="C523" s="249"/>
      <c r="D523" s="249"/>
      <c r="E523" s="131"/>
      <c r="F523" s="249"/>
      <c r="G523" s="249"/>
      <c r="H523" s="249"/>
      <c r="I523" s="249"/>
      <c r="J523" s="249"/>
      <c r="K523" s="249"/>
      <c r="L523" s="249"/>
      <c r="M523" s="249"/>
      <c r="N523" s="249"/>
      <c r="O523" s="249"/>
      <c r="P523" s="249"/>
      <c r="Q523" s="249"/>
      <c r="R523" s="249"/>
      <c r="S523" s="249"/>
      <c r="T523" s="249"/>
      <c r="U523" s="249"/>
      <c r="V523" s="249"/>
      <c r="W523" s="249"/>
      <c r="X523" s="249"/>
      <c r="Y523" s="249"/>
      <c r="Z523" s="249"/>
    </row>
    <row r="524" ht="12.0" customHeight="1">
      <c r="A524" s="249"/>
      <c r="B524" s="249"/>
      <c r="C524" s="249"/>
      <c r="D524" s="249"/>
      <c r="E524" s="131"/>
      <c r="F524" s="249"/>
      <c r="G524" s="249"/>
      <c r="H524" s="249"/>
      <c r="I524" s="249"/>
      <c r="J524" s="249"/>
      <c r="K524" s="249"/>
      <c r="L524" s="249"/>
      <c r="M524" s="249"/>
      <c r="N524" s="249"/>
      <c r="O524" s="249"/>
      <c r="P524" s="249"/>
      <c r="Q524" s="249"/>
      <c r="R524" s="249"/>
      <c r="S524" s="249"/>
      <c r="T524" s="249"/>
      <c r="U524" s="249"/>
      <c r="V524" s="249"/>
      <c r="W524" s="249"/>
      <c r="X524" s="249"/>
      <c r="Y524" s="249"/>
      <c r="Z524" s="249"/>
    </row>
    <row r="525" ht="12.0" customHeight="1">
      <c r="A525" s="249"/>
      <c r="B525" s="249"/>
      <c r="C525" s="249"/>
      <c r="D525" s="249"/>
      <c r="E525" s="131"/>
      <c r="F525" s="249"/>
      <c r="G525" s="249"/>
      <c r="H525" s="249"/>
      <c r="I525" s="249"/>
      <c r="J525" s="249"/>
      <c r="K525" s="249"/>
      <c r="L525" s="249"/>
      <c r="M525" s="249"/>
      <c r="N525" s="249"/>
      <c r="O525" s="249"/>
      <c r="P525" s="249"/>
      <c r="Q525" s="249"/>
      <c r="R525" s="249"/>
      <c r="S525" s="249"/>
      <c r="T525" s="249"/>
      <c r="U525" s="249"/>
      <c r="V525" s="249"/>
      <c r="W525" s="249"/>
      <c r="X525" s="249"/>
      <c r="Y525" s="249"/>
      <c r="Z525" s="249"/>
    </row>
    <row r="526" ht="12.0" customHeight="1">
      <c r="A526" s="249"/>
      <c r="B526" s="249"/>
      <c r="C526" s="249"/>
      <c r="D526" s="249"/>
      <c r="E526" s="131"/>
      <c r="F526" s="249"/>
      <c r="G526" s="249"/>
      <c r="H526" s="249"/>
      <c r="I526" s="249"/>
      <c r="J526" s="249"/>
      <c r="K526" s="249"/>
      <c r="L526" s="249"/>
      <c r="M526" s="249"/>
      <c r="N526" s="249"/>
      <c r="O526" s="249"/>
      <c r="P526" s="249"/>
      <c r="Q526" s="249"/>
      <c r="R526" s="249"/>
      <c r="S526" s="249"/>
      <c r="T526" s="249"/>
      <c r="U526" s="249"/>
      <c r="V526" s="249"/>
      <c r="W526" s="249"/>
      <c r="X526" s="249"/>
      <c r="Y526" s="249"/>
      <c r="Z526" s="249"/>
    </row>
    <row r="527" ht="12.0" customHeight="1">
      <c r="A527" s="249"/>
      <c r="B527" s="249"/>
      <c r="C527" s="249"/>
      <c r="D527" s="249"/>
      <c r="E527" s="131"/>
      <c r="F527" s="249"/>
      <c r="G527" s="249"/>
      <c r="H527" s="249"/>
      <c r="I527" s="249"/>
      <c r="J527" s="249"/>
      <c r="K527" s="249"/>
      <c r="L527" s="249"/>
      <c r="M527" s="249"/>
      <c r="N527" s="249"/>
      <c r="O527" s="249"/>
      <c r="P527" s="249"/>
      <c r="Q527" s="249"/>
      <c r="R527" s="249"/>
      <c r="S527" s="249"/>
      <c r="T527" s="249"/>
      <c r="U527" s="249"/>
      <c r="V527" s="249"/>
      <c r="W527" s="249"/>
      <c r="X527" s="249"/>
      <c r="Y527" s="249"/>
      <c r="Z527" s="249"/>
    </row>
    <row r="528" ht="12.0" customHeight="1">
      <c r="A528" s="249"/>
      <c r="B528" s="249"/>
      <c r="C528" s="249"/>
      <c r="D528" s="249"/>
      <c r="E528" s="131"/>
      <c r="F528" s="249"/>
      <c r="G528" s="249"/>
      <c r="H528" s="249"/>
      <c r="I528" s="249"/>
      <c r="J528" s="249"/>
      <c r="K528" s="249"/>
      <c r="L528" s="249"/>
      <c r="M528" s="249"/>
      <c r="N528" s="249"/>
      <c r="O528" s="249"/>
      <c r="P528" s="249"/>
      <c r="Q528" s="249"/>
      <c r="R528" s="249"/>
      <c r="S528" s="249"/>
      <c r="T528" s="249"/>
      <c r="U528" s="249"/>
      <c r="V528" s="249"/>
      <c r="W528" s="249"/>
      <c r="X528" s="249"/>
      <c r="Y528" s="249"/>
      <c r="Z528" s="249"/>
    </row>
    <row r="529" ht="12.0" customHeight="1">
      <c r="A529" s="249"/>
      <c r="B529" s="249"/>
      <c r="C529" s="249"/>
      <c r="D529" s="249"/>
      <c r="E529" s="131"/>
      <c r="F529" s="249"/>
      <c r="G529" s="249"/>
      <c r="H529" s="249"/>
      <c r="I529" s="249"/>
      <c r="J529" s="249"/>
      <c r="K529" s="249"/>
      <c r="L529" s="249"/>
      <c r="M529" s="249"/>
      <c r="N529" s="249"/>
      <c r="O529" s="249"/>
      <c r="P529" s="249"/>
      <c r="Q529" s="249"/>
      <c r="R529" s="249"/>
      <c r="S529" s="249"/>
      <c r="T529" s="249"/>
      <c r="U529" s="249"/>
      <c r="V529" s="249"/>
      <c r="W529" s="249"/>
      <c r="X529" s="249"/>
      <c r="Y529" s="249"/>
      <c r="Z529" s="249"/>
    </row>
    <row r="530" ht="12.0" customHeight="1">
      <c r="A530" s="249"/>
      <c r="B530" s="249"/>
      <c r="C530" s="249"/>
      <c r="D530" s="249"/>
      <c r="E530" s="131"/>
      <c r="F530" s="249"/>
      <c r="G530" s="249"/>
      <c r="H530" s="249"/>
      <c r="I530" s="249"/>
      <c r="J530" s="249"/>
      <c r="K530" s="249"/>
      <c r="L530" s="249"/>
      <c r="M530" s="249"/>
      <c r="N530" s="249"/>
      <c r="O530" s="249"/>
      <c r="P530" s="249"/>
      <c r="Q530" s="249"/>
      <c r="R530" s="249"/>
      <c r="S530" s="249"/>
      <c r="T530" s="249"/>
      <c r="U530" s="249"/>
      <c r="V530" s="249"/>
      <c r="W530" s="249"/>
      <c r="X530" s="249"/>
      <c r="Y530" s="249"/>
      <c r="Z530" s="249"/>
    </row>
    <row r="531" ht="12.0" customHeight="1">
      <c r="A531" s="249"/>
      <c r="B531" s="249"/>
      <c r="C531" s="249"/>
      <c r="D531" s="249"/>
      <c r="E531" s="131"/>
      <c r="F531" s="249"/>
      <c r="G531" s="249"/>
      <c r="H531" s="249"/>
      <c r="I531" s="249"/>
      <c r="J531" s="249"/>
      <c r="K531" s="249"/>
      <c r="L531" s="249"/>
      <c r="M531" s="249"/>
      <c r="N531" s="249"/>
      <c r="O531" s="249"/>
      <c r="P531" s="249"/>
      <c r="Q531" s="249"/>
      <c r="R531" s="249"/>
      <c r="S531" s="249"/>
      <c r="T531" s="249"/>
      <c r="U531" s="249"/>
      <c r="V531" s="249"/>
      <c r="W531" s="249"/>
      <c r="X531" s="249"/>
      <c r="Y531" s="249"/>
      <c r="Z531" s="249"/>
    </row>
    <row r="532" ht="12.0" customHeight="1">
      <c r="A532" s="249"/>
      <c r="B532" s="249"/>
      <c r="C532" s="249"/>
      <c r="D532" s="249"/>
      <c r="E532" s="131"/>
      <c r="F532" s="249"/>
      <c r="G532" s="249"/>
      <c r="H532" s="249"/>
      <c r="I532" s="249"/>
      <c r="J532" s="249"/>
      <c r="K532" s="249"/>
      <c r="L532" s="249"/>
      <c r="M532" s="249"/>
      <c r="N532" s="249"/>
      <c r="O532" s="249"/>
      <c r="P532" s="249"/>
      <c r="Q532" s="249"/>
      <c r="R532" s="249"/>
      <c r="S532" s="249"/>
      <c r="T532" s="249"/>
      <c r="U532" s="249"/>
      <c r="V532" s="249"/>
      <c r="W532" s="249"/>
      <c r="X532" s="249"/>
      <c r="Y532" s="249"/>
      <c r="Z532" s="249"/>
    </row>
    <row r="533" ht="12.0" customHeight="1">
      <c r="A533" s="249"/>
      <c r="B533" s="249"/>
      <c r="C533" s="249"/>
      <c r="D533" s="249"/>
      <c r="E533" s="131"/>
      <c r="F533" s="249"/>
      <c r="G533" s="249"/>
      <c r="H533" s="249"/>
      <c r="I533" s="249"/>
      <c r="J533" s="249"/>
      <c r="K533" s="249"/>
      <c r="L533" s="249"/>
      <c r="M533" s="249"/>
      <c r="N533" s="249"/>
      <c r="O533" s="249"/>
      <c r="P533" s="249"/>
      <c r="Q533" s="249"/>
      <c r="R533" s="249"/>
      <c r="S533" s="249"/>
      <c r="T533" s="249"/>
      <c r="U533" s="249"/>
      <c r="V533" s="249"/>
      <c r="W533" s="249"/>
      <c r="X533" s="249"/>
      <c r="Y533" s="249"/>
      <c r="Z533" s="249"/>
    </row>
    <row r="534" ht="12.0" customHeight="1">
      <c r="A534" s="249"/>
      <c r="B534" s="249"/>
      <c r="C534" s="249"/>
      <c r="D534" s="249"/>
      <c r="E534" s="131"/>
      <c r="F534" s="249"/>
      <c r="G534" s="249"/>
      <c r="H534" s="249"/>
      <c r="I534" s="249"/>
      <c r="J534" s="249"/>
      <c r="K534" s="249"/>
      <c r="L534" s="249"/>
      <c r="M534" s="249"/>
      <c r="N534" s="249"/>
      <c r="O534" s="249"/>
      <c r="P534" s="249"/>
      <c r="Q534" s="249"/>
      <c r="R534" s="249"/>
      <c r="S534" s="249"/>
      <c r="T534" s="249"/>
      <c r="U534" s="249"/>
      <c r="V534" s="249"/>
      <c r="W534" s="249"/>
      <c r="X534" s="249"/>
      <c r="Y534" s="249"/>
      <c r="Z534" s="249"/>
    </row>
    <row r="535" ht="12.0" customHeight="1">
      <c r="A535" s="249"/>
      <c r="B535" s="249"/>
      <c r="C535" s="249"/>
      <c r="D535" s="249"/>
      <c r="E535" s="131"/>
      <c r="F535" s="249"/>
      <c r="G535" s="249"/>
      <c r="H535" s="249"/>
      <c r="I535" s="249"/>
      <c r="J535" s="249"/>
      <c r="K535" s="249"/>
      <c r="L535" s="249"/>
      <c r="M535" s="249"/>
      <c r="N535" s="249"/>
      <c r="O535" s="249"/>
      <c r="P535" s="249"/>
      <c r="Q535" s="249"/>
      <c r="R535" s="249"/>
      <c r="S535" s="249"/>
      <c r="T535" s="249"/>
      <c r="U535" s="249"/>
      <c r="V535" s="249"/>
      <c r="W535" s="249"/>
      <c r="X535" s="249"/>
      <c r="Y535" s="249"/>
      <c r="Z535" s="249"/>
    </row>
    <row r="536" ht="12.0" customHeight="1">
      <c r="A536" s="249"/>
      <c r="B536" s="249"/>
      <c r="C536" s="249"/>
      <c r="D536" s="249"/>
      <c r="E536" s="131"/>
      <c r="F536" s="249"/>
      <c r="G536" s="249"/>
      <c r="H536" s="249"/>
      <c r="I536" s="249"/>
      <c r="J536" s="249"/>
      <c r="K536" s="249"/>
      <c r="L536" s="249"/>
      <c r="M536" s="249"/>
      <c r="N536" s="249"/>
      <c r="O536" s="249"/>
      <c r="P536" s="249"/>
      <c r="Q536" s="249"/>
      <c r="R536" s="249"/>
      <c r="S536" s="249"/>
      <c r="T536" s="249"/>
      <c r="U536" s="249"/>
      <c r="V536" s="249"/>
      <c r="W536" s="249"/>
      <c r="X536" s="249"/>
      <c r="Y536" s="249"/>
      <c r="Z536" s="249"/>
    </row>
    <row r="537" ht="12.0" customHeight="1">
      <c r="A537" s="249"/>
      <c r="B537" s="249"/>
      <c r="C537" s="249"/>
      <c r="D537" s="249"/>
      <c r="E537" s="131"/>
      <c r="F537" s="249"/>
      <c r="G537" s="249"/>
      <c r="H537" s="249"/>
      <c r="I537" s="249"/>
      <c r="J537" s="249"/>
      <c r="K537" s="249"/>
      <c r="L537" s="249"/>
      <c r="M537" s="249"/>
      <c r="N537" s="249"/>
      <c r="O537" s="249"/>
      <c r="P537" s="249"/>
      <c r="Q537" s="249"/>
      <c r="R537" s="249"/>
      <c r="S537" s="249"/>
      <c r="T537" s="249"/>
      <c r="U537" s="249"/>
      <c r="V537" s="249"/>
      <c r="W537" s="249"/>
      <c r="X537" s="249"/>
      <c r="Y537" s="249"/>
      <c r="Z537" s="249"/>
    </row>
    <row r="538" ht="12.0" customHeight="1">
      <c r="A538" s="249"/>
      <c r="B538" s="249"/>
      <c r="C538" s="249"/>
      <c r="D538" s="249"/>
      <c r="E538" s="131"/>
      <c r="F538" s="249"/>
      <c r="G538" s="249"/>
      <c r="H538" s="249"/>
      <c r="I538" s="249"/>
      <c r="J538" s="249"/>
      <c r="K538" s="249"/>
      <c r="L538" s="249"/>
      <c r="M538" s="249"/>
      <c r="N538" s="249"/>
      <c r="O538" s="249"/>
      <c r="P538" s="249"/>
      <c r="Q538" s="249"/>
      <c r="R538" s="249"/>
      <c r="S538" s="249"/>
      <c r="T538" s="249"/>
      <c r="U538" s="249"/>
      <c r="V538" s="249"/>
      <c r="W538" s="249"/>
      <c r="X538" s="249"/>
      <c r="Y538" s="249"/>
      <c r="Z538" s="249"/>
    </row>
    <row r="539" ht="12.0" customHeight="1">
      <c r="A539" s="249"/>
      <c r="B539" s="249"/>
      <c r="C539" s="249"/>
      <c r="D539" s="249"/>
      <c r="E539" s="131"/>
      <c r="F539" s="249"/>
      <c r="G539" s="249"/>
      <c r="H539" s="249"/>
      <c r="I539" s="249"/>
      <c r="J539" s="249"/>
      <c r="K539" s="249"/>
      <c r="L539" s="249"/>
      <c r="M539" s="249"/>
      <c r="N539" s="249"/>
      <c r="O539" s="249"/>
      <c r="P539" s="249"/>
      <c r="Q539" s="249"/>
      <c r="R539" s="249"/>
      <c r="S539" s="249"/>
      <c r="T539" s="249"/>
      <c r="U539" s="249"/>
      <c r="V539" s="249"/>
      <c r="W539" s="249"/>
      <c r="X539" s="249"/>
      <c r="Y539" s="249"/>
      <c r="Z539" s="249"/>
    </row>
    <row r="540" ht="12.0" customHeight="1">
      <c r="A540" s="249"/>
      <c r="B540" s="249"/>
      <c r="C540" s="249"/>
      <c r="D540" s="249"/>
      <c r="E540" s="131"/>
      <c r="F540" s="249"/>
      <c r="G540" s="249"/>
      <c r="H540" s="249"/>
      <c r="I540" s="249"/>
      <c r="J540" s="249"/>
      <c r="K540" s="249"/>
      <c r="L540" s="249"/>
      <c r="M540" s="249"/>
      <c r="N540" s="249"/>
      <c r="O540" s="249"/>
      <c r="P540" s="249"/>
      <c r="Q540" s="249"/>
      <c r="R540" s="249"/>
      <c r="S540" s="249"/>
      <c r="T540" s="249"/>
      <c r="U540" s="249"/>
      <c r="V540" s="249"/>
      <c r="W540" s="249"/>
      <c r="X540" s="249"/>
      <c r="Y540" s="249"/>
      <c r="Z540" s="249"/>
    </row>
    <row r="541" ht="12.0" customHeight="1">
      <c r="A541" s="249"/>
      <c r="B541" s="249"/>
      <c r="C541" s="249"/>
      <c r="D541" s="249"/>
      <c r="E541" s="131"/>
      <c r="F541" s="249"/>
      <c r="G541" s="249"/>
      <c r="H541" s="249"/>
      <c r="I541" s="249"/>
      <c r="J541" s="249"/>
      <c r="K541" s="249"/>
      <c r="L541" s="249"/>
      <c r="M541" s="249"/>
      <c r="N541" s="249"/>
      <c r="O541" s="249"/>
      <c r="P541" s="249"/>
      <c r="Q541" s="249"/>
      <c r="R541" s="249"/>
      <c r="S541" s="249"/>
      <c r="T541" s="249"/>
      <c r="U541" s="249"/>
      <c r="V541" s="249"/>
      <c r="W541" s="249"/>
      <c r="X541" s="249"/>
      <c r="Y541" s="249"/>
      <c r="Z541" s="249"/>
    </row>
    <row r="542" ht="12.0" customHeight="1">
      <c r="A542" s="249"/>
      <c r="B542" s="249"/>
      <c r="C542" s="249"/>
      <c r="D542" s="249"/>
      <c r="E542" s="131"/>
      <c r="F542" s="249"/>
      <c r="G542" s="249"/>
      <c r="H542" s="249"/>
      <c r="I542" s="249"/>
      <c r="J542" s="249"/>
      <c r="K542" s="249"/>
      <c r="L542" s="249"/>
      <c r="M542" s="249"/>
      <c r="N542" s="249"/>
      <c r="O542" s="249"/>
      <c r="P542" s="249"/>
      <c r="Q542" s="249"/>
      <c r="R542" s="249"/>
      <c r="S542" s="249"/>
      <c r="T542" s="249"/>
      <c r="U542" s="249"/>
      <c r="V542" s="249"/>
      <c r="W542" s="249"/>
      <c r="X542" s="249"/>
      <c r="Y542" s="249"/>
      <c r="Z542" s="249"/>
    </row>
    <row r="543" ht="12.0" customHeight="1">
      <c r="A543" s="249"/>
      <c r="B543" s="249"/>
      <c r="C543" s="249"/>
      <c r="D543" s="249"/>
      <c r="E543" s="131"/>
      <c r="F543" s="249"/>
      <c r="G543" s="249"/>
      <c r="H543" s="249"/>
      <c r="I543" s="249"/>
      <c r="J543" s="249"/>
      <c r="K543" s="249"/>
      <c r="L543" s="249"/>
      <c r="M543" s="249"/>
      <c r="N543" s="249"/>
      <c r="O543" s="249"/>
      <c r="P543" s="249"/>
      <c r="Q543" s="249"/>
      <c r="R543" s="249"/>
      <c r="S543" s="249"/>
      <c r="T543" s="249"/>
      <c r="U543" s="249"/>
      <c r="V543" s="249"/>
      <c r="W543" s="249"/>
      <c r="X543" s="249"/>
      <c r="Y543" s="249"/>
      <c r="Z543" s="249"/>
    </row>
    <row r="544" ht="12.0" customHeight="1">
      <c r="A544" s="249"/>
      <c r="B544" s="249"/>
      <c r="C544" s="249"/>
      <c r="D544" s="249"/>
      <c r="E544" s="131"/>
      <c r="F544" s="249"/>
      <c r="G544" s="249"/>
      <c r="H544" s="249"/>
      <c r="I544" s="249"/>
      <c r="J544" s="249"/>
      <c r="K544" s="249"/>
      <c r="L544" s="249"/>
      <c r="M544" s="249"/>
      <c r="N544" s="249"/>
      <c r="O544" s="249"/>
      <c r="P544" s="249"/>
      <c r="Q544" s="249"/>
      <c r="R544" s="249"/>
      <c r="S544" s="249"/>
      <c r="T544" s="249"/>
      <c r="U544" s="249"/>
      <c r="V544" s="249"/>
      <c r="W544" s="249"/>
      <c r="X544" s="249"/>
      <c r="Y544" s="249"/>
      <c r="Z544" s="249"/>
    </row>
    <row r="545" ht="12.0" customHeight="1">
      <c r="A545" s="249"/>
      <c r="B545" s="249"/>
      <c r="C545" s="249"/>
      <c r="D545" s="249"/>
      <c r="E545" s="131"/>
      <c r="F545" s="249"/>
      <c r="G545" s="249"/>
      <c r="H545" s="249"/>
      <c r="I545" s="249"/>
      <c r="J545" s="249"/>
      <c r="K545" s="249"/>
      <c r="L545" s="249"/>
      <c r="M545" s="249"/>
      <c r="N545" s="249"/>
      <c r="O545" s="249"/>
      <c r="P545" s="249"/>
      <c r="Q545" s="249"/>
      <c r="R545" s="249"/>
      <c r="S545" s="249"/>
      <c r="T545" s="249"/>
      <c r="U545" s="249"/>
      <c r="V545" s="249"/>
      <c r="W545" s="249"/>
      <c r="X545" s="249"/>
      <c r="Y545" s="249"/>
      <c r="Z545" s="249"/>
    </row>
    <row r="546" ht="12.0" customHeight="1">
      <c r="A546" s="249"/>
      <c r="B546" s="249"/>
      <c r="C546" s="249"/>
      <c r="D546" s="249"/>
      <c r="E546" s="131"/>
      <c r="F546" s="249"/>
      <c r="G546" s="249"/>
      <c r="H546" s="249"/>
      <c r="I546" s="249"/>
      <c r="J546" s="249"/>
      <c r="K546" s="249"/>
      <c r="L546" s="249"/>
      <c r="M546" s="249"/>
      <c r="N546" s="249"/>
      <c r="O546" s="249"/>
      <c r="P546" s="249"/>
      <c r="Q546" s="249"/>
      <c r="R546" s="249"/>
      <c r="S546" s="249"/>
      <c r="T546" s="249"/>
      <c r="U546" s="249"/>
      <c r="V546" s="249"/>
      <c r="W546" s="249"/>
      <c r="X546" s="249"/>
      <c r="Y546" s="249"/>
      <c r="Z546" s="249"/>
    </row>
    <row r="547" ht="12.0" customHeight="1">
      <c r="A547" s="249"/>
      <c r="B547" s="249"/>
      <c r="C547" s="249"/>
      <c r="D547" s="249"/>
      <c r="E547" s="131"/>
      <c r="F547" s="249"/>
      <c r="G547" s="249"/>
      <c r="H547" s="249"/>
      <c r="I547" s="249"/>
      <c r="J547" s="249"/>
      <c r="K547" s="249"/>
      <c r="L547" s="249"/>
      <c r="M547" s="249"/>
      <c r="N547" s="249"/>
      <c r="O547" s="249"/>
      <c r="P547" s="249"/>
      <c r="Q547" s="249"/>
      <c r="R547" s="249"/>
      <c r="S547" s="249"/>
      <c r="T547" s="249"/>
      <c r="U547" s="249"/>
      <c r="V547" s="249"/>
      <c r="W547" s="249"/>
      <c r="X547" s="249"/>
      <c r="Y547" s="249"/>
      <c r="Z547" s="249"/>
    </row>
    <row r="548" ht="12.0" customHeight="1">
      <c r="A548" s="249"/>
      <c r="B548" s="249"/>
      <c r="C548" s="249"/>
      <c r="D548" s="249"/>
      <c r="E548" s="131"/>
      <c r="F548" s="249"/>
      <c r="G548" s="249"/>
      <c r="H548" s="249"/>
      <c r="I548" s="249"/>
      <c r="J548" s="249"/>
      <c r="K548" s="249"/>
      <c r="L548" s="249"/>
      <c r="M548" s="249"/>
      <c r="N548" s="249"/>
      <c r="O548" s="249"/>
      <c r="P548" s="249"/>
      <c r="Q548" s="249"/>
      <c r="R548" s="249"/>
      <c r="S548" s="249"/>
      <c r="T548" s="249"/>
      <c r="U548" s="249"/>
      <c r="V548" s="249"/>
      <c r="W548" s="249"/>
      <c r="X548" s="249"/>
      <c r="Y548" s="249"/>
      <c r="Z548" s="249"/>
    </row>
    <row r="549" ht="12.0" customHeight="1">
      <c r="A549" s="249"/>
      <c r="B549" s="249"/>
      <c r="C549" s="249"/>
      <c r="D549" s="249"/>
      <c r="E549" s="131"/>
      <c r="F549" s="249"/>
      <c r="G549" s="249"/>
      <c r="H549" s="249"/>
      <c r="I549" s="249"/>
      <c r="J549" s="249"/>
      <c r="K549" s="249"/>
      <c r="L549" s="249"/>
      <c r="M549" s="249"/>
      <c r="N549" s="249"/>
      <c r="O549" s="249"/>
      <c r="P549" s="249"/>
      <c r="Q549" s="249"/>
      <c r="R549" s="249"/>
      <c r="S549" s="249"/>
      <c r="T549" s="249"/>
      <c r="U549" s="249"/>
      <c r="V549" s="249"/>
      <c r="W549" s="249"/>
      <c r="X549" s="249"/>
      <c r="Y549" s="249"/>
      <c r="Z549" s="249"/>
    </row>
    <row r="550" ht="12.0" customHeight="1">
      <c r="A550" s="249"/>
      <c r="B550" s="249"/>
      <c r="C550" s="249"/>
      <c r="D550" s="249"/>
      <c r="E550" s="131"/>
      <c r="F550" s="249"/>
      <c r="G550" s="249"/>
      <c r="H550" s="249"/>
      <c r="I550" s="249"/>
      <c r="J550" s="249"/>
      <c r="K550" s="249"/>
      <c r="L550" s="249"/>
      <c r="M550" s="249"/>
      <c r="N550" s="249"/>
      <c r="O550" s="249"/>
      <c r="P550" s="249"/>
      <c r="Q550" s="249"/>
      <c r="R550" s="249"/>
      <c r="S550" s="249"/>
      <c r="T550" s="249"/>
      <c r="U550" s="249"/>
      <c r="V550" s="249"/>
      <c r="W550" s="249"/>
      <c r="X550" s="249"/>
      <c r="Y550" s="249"/>
      <c r="Z550" s="249"/>
    </row>
    <row r="551" ht="12.0" customHeight="1">
      <c r="A551" s="249"/>
      <c r="B551" s="249"/>
      <c r="C551" s="249"/>
      <c r="D551" s="249"/>
      <c r="E551" s="131"/>
      <c r="F551" s="249"/>
      <c r="G551" s="249"/>
      <c r="H551" s="249"/>
      <c r="I551" s="249"/>
      <c r="J551" s="249"/>
      <c r="K551" s="249"/>
      <c r="L551" s="249"/>
      <c r="M551" s="249"/>
      <c r="N551" s="249"/>
      <c r="O551" s="249"/>
      <c r="P551" s="249"/>
      <c r="Q551" s="249"/>
      <c r="R551" s="249"/>
      <c r="S551" s="249"/>
      <c r="T551" s="249"/>
      <c r="U551" s="249"/>
      <c r="V551" s="249"/>
      <c r="W551" s="249"/>
      <c r="X551" s="249"/>
      <c r="Y551" s="249"/>
      <c r="Z551" s="249"/>
    </row>
    <row r="552" ht="12.0" customHeight="1">
      <c r="A552" s="249"/>
      <c r="B552" s="249"/>
      <c r="C552" s="249"/>
      <c r="D552" s="249"/>
      <c r="E552" s="131"/>
      <c r="F552" s="249"/>
      <c r="G552" s="249"/>
      <c r="H552" s="249"/>
      <c r="I552" s="249"/>
      <c r="J552" s="249"/>
      <c r="K552" s="249"/>
      <c r="L552" s="249"/>
      <c r="M552" s="249"/>
      <c r="N552" s="249"/>
      <c r="O552" s="249"/>
      <c r="P552" s="249"/>
      <c r="Q552" s="249"/>
      <c r="R552" s="249"/>
      <c r="S552" s="249"/>
      <c r="T552" s="249"/>
      <c r="U552" s="249"/>
      <c r="V552" s="249"/>
      <c r="W552" s="249"/>
      <c r="X552" s="249"/>
      <c r="Y552" s="249"/>
      <c r="Z552" s="249"/>
    </row>
    <row r="553" ht="12.0" customHeight="1">
      <c r="A553" s="249"/>
      <c r="B553" s="249"/>
      <c r="C553" s="249"/>
      <c r="D553" s="249"/>
      <c r="E553" s="131"/>
      <c r="F553" s="249"/>
      <c r="G553" s="249"/>
      <c r="H553" s="249"/>
      <c r="I553" s="249"/>
      <c r="J553" s="249"/>
      <c r="K553" s="249"/>
      <c r="L553" s="249"/>
      <c r="M553" s="249"/>
      <c r="N553" s="249"/>
      <c r="O553" s="249"/>
      <c r="P553" s="249"/>
      <c r="Q553" s="249"/>
      <c r="R553" s="249"/>
      <c r="S553" s="249"/>
      <c r="T553" s="249"/>
      <c r="U553" s="249"/>
      <c r="V553" s="249"/>
      <c r="W553" s="249"/>
      <c r="X553" s="249"/>
      <c r="Y553" s="249"/>
      <c r="Z553" s="249"/>
    </row>
    <row r="554" ht="12.0" customHeight="1">
      <c r="A554" s="249"/>
      <c r="B554" s="249"/>
      <c r="C554" s="249"/>
      <c r="D554" s="249"/>
      <c r="E554" s="131"/>
      <c r="F554" s="249"/>
      <c r="G554" s="249"/>
      <c r="H554" s="249"/>
      <c r="I554" s="249"/>
      <c r="J554" s="249"/>
      <c r="K554" s="249"/>
      <c r="L554" s="249"/>
      <c r="M554" s="249"/>
      <c r="N554" s="249"/>
      <c r="O554" s="249"/>
      <c r="P554" s="249"/>
      <c r="Q554" s="249"/>
      <c r="R554" s="249"/>
      <c r="S554" s="249"/>
      <c r="T554" s="249"/>
      <c r="U554" s="249"/>
      <c r="V554" s="249"/>
      <c r="W554" s="249"/>
      <c r="X554" s="249"/>
      <c r="Y554" s="249"/>
      <c r="Z554" s="249"/>
    </row>
    <row r="555" ht="12.0" customHeight="1">
      <c r="A555" s="249"/>
      <c r="B555" s="249"/>
      <c r="C555" s="249"/>
      <c r="D555" s="249"/>
      <c r="E555" s="131"/>
      <c r="F555" s="249"/>
      <c r="G555" s="249"/>
      <c r="H555" s="249"/>
      <c r="I555" s="249"/>
      <c r="J555" s="249"/>
      <c r="K555" s="249"/>
      <c r="L555" s="249"/>
      <c r="M555" s="249"/>
      <c r="N555" s="249"/>
      <c r="O555" s="249"/>
      <c r="P555" s="249"/>
      <c r="Q555" s="249"/>
      <c r="R555" s="249"/>
      <c r="S555" s="249"/>
      <c r="T555" s="249"/>
      <c r="U555" s="249"/>
      <c r="V555" s="249"/>
      <c r="W555" s="249"/>
      <c r="X555" s="249"/>
      <c r="Y555" s="249"/>
      <c r="Z555" s="249"/>
    </row>
    <row r="556" ht="12.0" customHeight="1">
      <c r="A556" s="249"/>
      <c r="B556" s="249"/>
      <c r="C556" s="249"/>
      <c r="D556" s="249"/>
      <c r="E556" s="131"/>
      <c r="F556" s="249"/>
      <c r="G556" s="249"/>
      <c r="H556" s="249"/>
      <c r="I556" s="249"/>
      <c r="J556" s="249"/>
      <c r="K556" s="249"/>
      <c r="L556" s="249"/>
      <c r="M556" s="249"/>
      <c r="N556" s="249"/>
      <c r="O556" s="249"/>
      <c r="P556" s="249"/>
      <c r="Q556" s="249"/>
      <c r="R556" s="249"/>
      <c r="S556" s="249"/>
      <c r="T556" s="249"/>
      <c r="U556" s="249"/>
      <c r="V556" s="249"/>
      <c r="W556" s="249"/>
      <c r="X556" s="249"/>
      <c r="Y556" s="249"/>
      <c r="Z556" s="249"/>
    </row>
    <row r="557" ht="12.0" customHeight="1">
      <c r="A557" s="249"/>
      <c r="B557" s="249"/>
      <c r="C557" s="249"/>
      <c r="D557" s="249"/>
      <c r="E557" s="131"/>
      <c r="F557" s="249"/>
      <c r="G557" s="249"/>
      <c r="H557" s="249"/>
      <c r="I557" s="249"/>
      <c r="J557" s="249"/>
      <c r="K557" s="249"/>
      <c r="L557" s="249"/>
      <c r="M557" s="249"/>
      <c r="N557" s="249"/>
      <c r="O557" s="249"/>
      <c r="P557" s="249"/>
      <c r="Q557" s="249"/>
      <c r="R557" s="249"/>
      <c r="S557" s="249"/>
      <c r="T557" s="249"/>
      <c r="U557" s="249"/>
      <c r="V557" s="249"/>
      <c r="W557" s="249"/>
      <c r="X557" s="249"/>
      <c r="Y557" s="249"/>
      <c r="Z557" s="249"/>
    </row>
    <row r="558" ht="12.0" customHeight="1">
      <c r="A558" s="249"/>
      <c r="B558" s="249"/>
      <c r="C558" s="249"/>
      <c r="D558" s="249"/>
      <c r="E558" s="131"/>
      <c r="F558" s="249"/>
      <c r="G558" s="249"/>
      <c r="H558" s="249"/>
      <c r="I558" s="249"/>
      <c r="J558" s="249"/>
      <c r="K558" s="249"/>
      <c r="L558" s="249"/>
      <c r="M558" s="249"/>
      <c r="N558" s="249"/>
      <c r="O558" s="249"/>
      <c r="P558" s="249"/>
      <c r="Q558" s="249"/>
      <c r="R558" s="249"/>
      <c r="S558" s="249"/>
      <c r="T558" s="249"/>
      <c r="U558" s="249"/>
      <c r="V558" s="249"/>
      <c r="W558" s="249"/>
      <c r="X558" s="249"/>
      <c r="Y558" s="249"/>
      <c r="Z558" s="249"/>
    </row>
    <row r="559" ht="12.0" customHeight="1">
      <c r="A559" s="249"/>
      <c r="B559" s="249"/>
      <c r="C559" s="249"/>
      <c r="D559" s="249"/>
      <c r="E559" s="131"/>
      <c r="F559" s="249"/>
      <c r="G559" s="249"/>
      <c r="H559" s="249"/>
      <c r="I559" s="249"/>
      <c r="J559" s="249"/>
      <c r="K559" s="249"/>
      <c r="L559" s="249"/>
      <c r="M559" s="249"/>
      <c r="N559" s="249"/>
      <c r="O559" s="249"/>
      <c r="P559" s="249"/>
      <c r="Q559" s="249"/>
      <c r="R559" s="249"/>
      <c r="S559" s="249"/>
      <c r="T559" s="249"/>
      <c r="U559" s="249"/>
      <c r="V559" s="249"/>
      <c r="W559" s="249"/>
      <c r="X559" s="249"/>
      <c r="Y559" s="249"/>
      <c r="Z559" s="249"/>
    </row>
    <row r="560" ht="12.0" customHeight="1">
      <c r="A560" s="249"/>
      <c r="B560" s="249"/>
      <c r="C560" s="249"/>
      <c r="D560" s="249"/>
      <c r="E560" s="131"/>
      <c r="F560" s="249"/>
      <c r="G560" s="249"/>
      <c r="H560" s="249"/>
      <c r="I560" s="249"/>
      <c r="J560" s="249"/>
      <c r="K560" s="249"/>
      <c r="L560" s="249"/>
      <c r="M560" s="249"/>
      <c r="N560" s="249"/>
      <c r="O560" s="249"/>
      <c r="P560" s="249"/>
      <c r="Q560" s="249"/>
      <c r="R560" s="249"/>
      <c r="S560" s="249"/>
      <c r="T560" s="249"/>
      <c r="U560" s="249"/>
      <c r="V560" s="249"/>
      <c r="W560" s="249"/>
      <c r="X560" s="249"/>
      <c r="Y560" s="249"/>
      <c r="Z560" s="249"/>
    </row>
    <row r="561" ht="12.0" customHeight="1">
      <c r="A561" s="249"/>
      <c r="B561" s="249"/>
      <c r="C561" s="249"/>
      <c r="D561" s="249"/>
      <c r="E561" s="131"/>
      <c r="F561" s="249"/>
      <c r="G561" s="249"/>
      <c r="H561" s="249"/>
      <c r="I561" s="249"/>
      <c r="J561" s="249"/>
      <c r="K561" s="249"/>
      <c r="L561" s="249"/>
      <c r="M561" s="249"/>
      <c r="N561" s="249"/>
      <c r="O561" s="249"/>
      <c r="P561" s="249"/>
      <c r="Q561" s="249"/>
      <c r="R561" s="249"/>
      <c r="S561" s="249"/>
      <c r="T561" s="249"/>
      <c r="U561" s="249"/>
      <c r="V561" s="249"/>
      <c r="W561" s="249"/>
      <c r="X561" s="249"/>
      <c r="Y561" s="249"/>
      <c r="Z561" s="249"/>
    </row>
    <row r="562" ht="12.0" customHeight="1">
      <c r="A562" s="249"/>
      <c r="B562" s="249"/>
      <c r="C562" s="249"/>
      <c r="D562" s="249"/>
      <c r="E562" s="131"/>
      <c r="F562" s="249"/>
      <c r="G562" s="249"/>
      <c r="H562" s="249"/>
      <c r="I562" s="249"/>
      <c r="J562" s="249"/>
      <c r="K562" s="249"/>
      <c r="L562" s="249"/>
      <c r="M562" s="249"/>
      <c r="N562" s="249"/>
      <c r="O562" s="249"/>
      <c r="P562" s="249"/>
      <c r="Q562" s="249"/>
      <c r="R562" s="249"/>
      <c r="S562" s="249"/>
      <c r="T562" s="249"/>
      <c r="U562" s="249"/>
      <c r="V562" s="249"/>
      <c r="W562" s="249"/>
      <c r="X562" s="249"/>
      <c r="Y562" s="249"/>
      <c r="Z562" s="249"/>
    </row>
    <row r="563" ht="12.0" customHeight="1">
      <c r="A563" s="249"/>
      <c r="B563" s="249"/>
      <c r="C563" s="249"/>
      <c r="D563" s="249"/>
      <c r="E563" s="131"/>
      <c r="F563" s="249"/>
      <c r="G563" s="249"/>
      <c r="H563" s="249"/>
      <c r="I563" s="249"/>
      <c r="J563" s="249"/>
      <c r="K563" s="249"/>
      <c r="L563" s="249"/>
      <c r="M563" s="249"/>
      <c r="N563" s="249"/>
      <c r="O563" s="249"/>
      <c r="P563" s="249"/>
      <c r="Q563" s="249"/>
      <c r="R563" s="249"/>
      <c r="S563" s="249"/>
      <c r="T563" s="249"/>
      <c r="U563" s="249"/>
      <c r="V563" s="249"/>
      <c r="W563" s="249"/>
      <c r="X563" s="249"/>
      <c r="Y563" s="249"/>
      <c r="Z563" s="249"/>
    </row>
    <row r="564" ht="12.0" customHeight="1">
      <c r="A564" s="249"/>
      <c r="B564" s="249"/>
      <c r="C564" s="249"/>
      <c r="D564" s="249"/>
      <c r="E564" s="131"/>
      <c r="F564" s="249"/>
      <c r="G564" s="249"/>
      <c r="H564" s="249"/>
      <c r="I564" s="249"/>
      <c r="J564" s="249"/>
      <c r="K564" s="249"/>
      <c r="L564" s="249"/>
      <c r="M564" s="249"/>
      <c r="N564" s="249"/>
      <c r="O564" s="249"/>
      <c r="P564" s="249"/>
      <c r="Q564" s="249"/>
      <c r="R564" s="249"/>
      <c r="S564" s="249"/>
      <c r="T564" s="249"/>
      <c r="U564" s="249"/>
      <c r="V564" s="249"/>
      <c r="W564" s="249"/>
      <c r="X564" s="249"/>
      <c r="Y564" s="249"/>
      <c r="Z564" s="249"/>
    </row>
    <row r="565" ht="12.0" customHeight="1">
      <c r="A565" s="249"/>
      <c r="B565" s="249"/>
      <c r="C565" s="249"/>
      <c r="D565" s="249"/>
      <c r="E565" s="131"/>
      <c r="F565" s="249"/>
      <c r="G565" s="249"/>
      <c r="H565" s="249"/>
      <c r="I565" s="249"/>
      <c r="J565" s="249"/>
      <c r="K565" s="249"/>
      <c r="L565" s="249"/>
      <c r="M565" s="249"/>
      <c r="N565" s="249"/>
      <c r="O565" s="249"/>
      <c r="P565" s="249"/>
      <c r="Q565" s="249"/>
      <c r="R565" s="249"/>
      <c r="S565" s="249"/>
      <c r="T565" s="249"/>
      <c r="U565" s="249"/>
      <c r="V565" s="249"/>
      <c r="W565" s="249"/>
      <c r="X565" s="249"/>
      <c r="Y565" s="249"/>
      <c r="Z565" s="249"/>
    </row>
    <row r="566" ht="12.0" customHeight="1">
      <c r="A566" s="249"/>
      <c r="B566" s="249"/>
      <c r="C566" s="249"/>
      <c r="D566" s="249"/>
      <c r="E566" s="131"/>
      <c r="F566" s="249"/>
      <c r="G566" s="249"/>
      <c r="H566" s="249"/>
      <c r="I566" s="249"/>
      <c r="J566" s="249"/>
      <c r="K566" s="249"/>
      <c r="L566" s="249"/>
      <c r="M566" s="249"/>
      <c r="N566" s="249"/>
      <c r="O566" s="249"/>
      <c r="P566" s="249"/>
      <c r="Q566" s="249"/>
      <c r="R566" s="249"/>
      <c r="S566" s="249"/>
      <c r="T566" s="249"/>
      <c r="U566" s="249"/>
      <c r="V566" s="249"/>
      <c r="W566" s="249"/>
      <c r="X566" s="249"/>
      <c r="Y566" s="249"/>
      <c r="Z566" s="249"/>
    </row>
    <row r="567" ht="12.0" customHeight="1">
      <c r="A567" s="249"/>
      <c r="B567" s="249"/>
      <c r="C567" s="249"/>
      <c r="D567" s="249"/>
      <c r="E567" s="131"/>
      <c r="F567" s="249"/>
      <c r="G567" s="249"/>
      <c r="H567" s="249"/>
      <c r="I567" s="249"/>
      <c r="J567" s="249"/>
      <c r="K567" s="249"/>
      <c r="L567" s="249"/>
      <c r="M567" s="249"/>
      <c r="N567" s="249"/>
      <c r="O567" s="249"/>
      <c r="P567" s="249"/>
      <c r="Q567" s="249"/>
      <c r="R567" s="249"/>
      <c r="S567" s="249"/>
      <c r="T567" s="249"/>
      <c r="U567" s="249"/>
      <c r="V567" s="249"/>
      <c r="W567" s="249"/>
      <c r="X567" s="249"/>
      <c r="Y567" s="249"/>
      <c r="Z567" s="249"/>
    </row>
    <row r="568" ht="12.0" customHeight="1">
      <c r="A568" s="249"/>
      <c r="B568" s="249"/>
      <c r="C568" s="249"/>
      <c r="D568" s="249"/>
      <c r="E568" s="131"/>
      <c r="F568" s="249"/>
      <c r="G568" s="249"/>
      <c r="H568" s="249"/>
      <c r="I568" s="249"/>
      <c r="J568" s="249"/>
      <c r="K568" s="249"/>
      <c r="L568" s="249"/>
      <c r="M568" s="249"/>
      <c r="N568" s="249"/>
      <c r="O568" s="249"/>
      <c r="P568" s="249"/>
      <c r="Q568" s="249"/>
      <c r="R568" s="249"/>
      <c r="S568" s="249"/>
      <c r="T568" s="249"/>
      <c r="U568" s="249"/>
      <c r="V568" s="249"/>
      <c r="W568" s="249"/>
      <c r="X568" s="249"/>
      <c r="Y568" s="249"/>
      <c r="Z568" s="249"/>
    </row>
    <row r="569" ht="12.0" customHeight="1">
      <c r="A569" s="249"/>
      <c r="B569" s="249"/>
      <c r="C569" s="249"/>
      <c r="D569" s="249"/>
      <c r="E569" s="131"/>
      <c r="F569" s="249"/>
      <c r="G569" s="249"/>
      <c r="H569" s="249"/>
      <c r="I569" s="249"/>
      <c r="J569" s="249"/>
      <c r="K569" s="249"/>
      <c r="L569" s="249"/>
      <c r="M569" s="249"/>
      <c r="N569" s="249"/>
      <c r="O569" s="249"/>
      <c r="P569" s="249"/>
      <c r="Q569" s="249"/>
      <c r="R569" s="249"/>
      <c r="S569" s="249"/>
      <c r="T569" s="249"/>
      <c r="U569" s="249"/>
      <c r="V569" s="249"/>
      <c r="W569" s="249"/>
      <c r="X569" s="249"/>
      <c r="Y569" s="249"/>
      <c r="Z569" s="249"/>
    </row>
    <row r="570" ht="12.0" customHeight="1">
      <c r="A570" s="249"/>
      <c r="B570" s="249"/>
      <c r="C570" s="249"/>
      <c r="D570" s="249"/>
      <c r="E570" s="131"/>
      <c r="F570" s="249"/>
      <c r="G570" s="249"/>
      <c r="H570" s="249"/>
      <c r="I570" s="249"/>
      <c r="J570" s="249"/>
      <c r="K570" s="249"/>
      <c r="L570" s="249"/>
      <c r="M570" s="249"/>
      <c r="N570" s="249"/>
      <c r="O570" s="249"/>
      <c r="P570" s="249"/>
      <c r="Q570" s="249"/>
      <c r="R570" s="249"/>
      <c r="S570" s="249"/>
      <c r="T570" s="249"/>
      <c r="U570" s="249"/>
      <c r="V570" s="249"/>
      <c r="W570" s="249"/>
      <c r="X570" s="249"/>
      <c r="Y570" s="249"/>
      <c r="Z570" s="249"/>
    </row>
    <row r="571" ht="12.0" customHeight="1">
      <c r="A571" s="249"/>
      <c r="B571" s="249"/>
      <c r="C571" s="249"/>
      <c r="D571" s="249"/>
      <c r="E571" s="131"/>
      <c r="F571" s="249"/>
      <c r="G571" s="249"/>
      <c r="H571" s="249"/>
      <c r="I571" s="249"/>
      <c r="J571" s="249"/>
      <c r="K571" s="249"/>
      <c r="L571" s="249"/>
      <c r="M571" s="249"/>
      <c r="N571" s="249"/>
      <c r="O571" s="249"/>
      <c r="P571" s="249"/>
      <c r="Q571" s="249"/>
      <c r="R571" s="249"/>
      <c r="S571" s="249"/>
      <c r="T571" s="249"/>
      <c r="U571" s="249"/>
      <c r="V571" s="249"/>
      <c r="W571" s="249"/>
      <c r="X571" s="249"/>
      <c r="Y571" s="249"/>
      <c r="Z571" s="249"/>
    </row>
    <row r="572" ht="12.0" customHeight="1">
      <c r="A572" s="249"/>
      <c r="B572" s="249"/>
      <c r="C572" s="249"/>
      <c r="D572" s="249"/>
      <c r="E572" s="131"/>
      <c r="F572" s="249"/>
      <c r="G572" s="249"/>
      <c r="H572" s="249"/>
      <c r="I572" s="249"/>
      <c r="J572" s="249"/>
      <c r="K572" s="249"/>
      <c r="L572" s="249"/>
      <c r="M572" s="249"/>
      <c r="N572" s="249"/>
      <c r="O572" s="249"/>
      <c r="P572" s="249"/>
      <c r="Q572" s="249"/>
      <c r="R572" s="249"/>
      <c r="S572" s="249"/>
      <c r="T572" s="249"/>
      <c r="U572" s="249"/>
      <c r="V572" s="249"/>
      <c r="W572" s="249"/>
      <c r="X572" s="249"/>
      <c r="Y572" s="249"/>
      <c r="Z572" s="249"/>
    </row>
    <row r="573" ht="12.0" customHeight="1">
      <c r="A573" s="249"/>
      <c r="B573" s="249"/>
      <c r="C573" s="249"/>
      <c r="D573" s="249"/>
      <c r="E573" s="131"/>
      <c r="F573" s="249"/>
      <c r="G573" s="249"/>
      <c r="H573" s="249"/>
      <c r="I573" s="249"/>
      <c r="J573" s="249"/>
      <c r="K573" s="249"/>
      <c r="L573" s="249"/>
      <c r="M573" s="249"/>
      <c r="N573" s="249"/>
      <c r="O573" s="249"/>
      <c r="P573" s="249"/>
      <c r="Q573" s="249"/>
      <c r="R573" s="249"/>
      <c r="S573" s="249"/>
      <c r="T573" s="249"/>
      <c r="U573" s="249"/>
      <c r="V573" s="249"/>
      <c r="W573" s="249"/>
      <c r="X573" s="249"/>
      <c r="Y573" s="249"/>
      <c r="Z573" s="249"/>
    </row>
    <row r="574" ht="12.0" customHeight="1">
      <c r="A574" s="249"/>
      <c r="B574" s="249"/>
      <c r="C574" s="249"/>
      <c r="D574" s="249"/>
      <c r="E574" s="131"/>
      <c r="F574" s="249"/>
      <c r="G574" s="249"/>
      <c r="H574" s="249"/>
      <c r="I574" s="249"/>
      <c r="J574" s="249"/>
      <c r="K574" s="249"/>
      <c r="L574" s="249"/>
      <c r="M574" s="249"/>
      <c r="N574" s="249"/>
      <c r="O574" s="249"/>
      <c r="P574" s="249"/>
      <c r="Q574" s="249"/>
      <c r="R574" s="249"/>
      <c r="S574" s="249"/>
      <c r="T574" s="249"/>
      <c r="U574" s="249"/>
      <c r="V574" s="249"/>
      <c r="W574" s="249"/>
      <c r="X574" s="249"/>
      <c r="Y574" s="249"/>
      <c r="Z574" s="249"/>
    </row>
    <row r="575" ht="12.0" customHeight="1">
      <c r="A575" s="249"/>
      <c r="B575" s="249"/>
      <c r="C575" s="249"/>
      <c r="D575" s="249"/>
      <c r="E575" s="131"/>
      <c r="F575" s="249"/>
      <c r="G575" s="249"/>
      <c r="H575" s="249"/>
      <c r="I575" s="249"/>
      <c r="J575" s="249"/>
      <c r="K575" s="249"/>
      <c r="L575" s="249"/>
      <c r="M575" s="249"/>
      <c r="N575" s="249"/>
      <c r="O575" s="249"/>
      <c r="P575" s="249"/>
      <c r="Q575" s="249"/>
      <c r="R575" s="249"/>
      <c r="S575" s="249"/>
      <c r="T575" s="249"/>
      <c r="U575" s="249"/>
      <c r="V575" s="249"/>
      <c r="W575" s="249"/>
      <c r="X575" s="249"/>
      <c r="Y575" s="249"/>
      <c r="Z575" s="249"/>
    </row>
    <row r="576" ht="12.0" customHeight="1">
      <c r="A576" s="249"/>
      <c r="B576" s="249"/>
      <c r="C576" s="249"/>
      <c r="D576" s="249"/>
      <c r="E576" s="131"/>
      <c r="F576" s="249"/>
      <c r="G576" s="249"/>
      <c r="H576" s="249"/>
      <c r="I576" s="249"/>
      <c r="J576" s="249"/>
      <c r="K576" s="249"/>
      <c r="L576" s="249"/>
      <c r="M576" s="249"/>
      <c r="N576" s="249"/>
      <c r="O576" s="249"/>
      <c r="P576" s="249"/>
      <c r="Q576" s="249"/>
      <c r="R576" s="249"/>
      <c r="S576" s="249"/>
      <c r="T576" s="249"/>
      <c r="U576" s="249"/>
      <c r="V576" s="249"/>
      <c r="W576" s="249"/>
      <c r="X576" s="249"/>
      <c r="Y576" s="249"/>
      <c r="Z576" s="249"/>
    </row>
    <row r="577" ht="12.0" customHeight="1">
      <c r="A577" s="249"/>
      <c r="B577" s="249"/>
      <c r="C577" s="249"/>
      <c r="D577" s="249"/>
      <c r="E577" s="131"/>
      <c r="F577" s="249"/>
      <c r="G577" s="249"/>
      <c r="H577" s="249"/>
      <c r="I577" s="249"/>
      <c r="J577" s="249"/>
      <c r="K577" s="249"/>
      <c r="L577" s="249"/>
      <c r="M577" s="249"/>
      <c r="N577" s="249"/>
      <c r="O577" s="249"/>
      <c r="P577" s="249"/>
      <c r="Q577" s="249"/>
      <c r="R577" s="249"/>
      <c r="S577" s="249"/>
      <c r="T577" s="249"/>
      <c r="U577" s="249"/>
      <c r="V577" s="249"/>
      <c r="W577" s="249"/>
      <c r="X577" s="249"/>
      <c r="Y577" s="249"/>
      <c r="Z577" s="249"/>
    </row>
    <row r="578" ht="12.0" customHeight="1">
      <c r="A578" s="249"/>
      <c r="B578" s="249"/>
      <c r="C578" s="249"/>
      <c r="D578" s="249"/>
      <c r="E578" s="131"/>
      <c r="F578" s="249"/>
      <c r="G578" s="249"/>
      <c r="H578" s="249"/>
      <c r="I578" s="249"/>
      <c r="J578" s="249"/>
      <c r="K578" s="249"/>
      <c r="L578" s="249"/>
      <c r="M578" s="249"/>
      <c r="N578" s="249"/>
      <c r="O578" s="249"/>
      <c r="P578" s="249"/>
      <c r="Q578" s="249"/>
      <c r="R578" s="249"/>
      <c r="S578" s="249"/>
      <c r="T578" s="249"/>
      <c r="U578" s="249"/>
      <c r="V578" s="249"/>
      <c r="W578" s="249"/>
      <c r="X578" s="249"/>
      <c r="Y578" s="249"/>
      <c r="Z578" s="249"/>
    </row>
    <row r="579" ht="12.0" customHeight="1">
      <c r="A579" s="249"/>
      <c r="B579" s="249"/>
      <c r="C579" s="249"/>
      <c r="D579" s="249"/>
      <c r="E579" s="131"/>
      <c r="F579" s="249"/>
      <c r="G579" s="249"/>
      <c r="H579" s="249"/>
      <c r="I579" s="249"/>
      <c r="J579" s="249"/>
      <c r="K579" s="249"/>
      <c r="L579" s="249"/>
      <c r="M579" s="249"/>
      <c r="N579" s="249"/>
      <c r="O579" s="249"/>
      <c r="P579" s="249"/>
      <c r="Q579" s="249"/>
      <c r="R579" s="249"/>
      <c r="S579" s="249"/>
      <c r="T579" s="249"/>
      <c r="U579" s="249"/>
      <c r="V579" s="249"/>
      <c r="W579" s="249"/>
      <c r="X579" s="249"/>
      <c r="Y579" s="249"/>
      <c r="Z579" s="249"/>
    </row>
    <row r="580" ht="12.0" customHeight="1">
      <c r="A580" s="249"/>
      <c r="B580" s="249"/>
      <c r="C580" s="249"/>
      <c r="D580" s="249"/>
      <c r="E580" s="131"/>
      <c r="F580" s="249"/>
      <c r="G580" s="249"/>
      <c r="H580" s="249"/>
      <c r="I580" s="249"/>
      <c r="J580" s="249"/>
      <c r="K580" s="249"/>
      <c r="L580" s="249"/>
      <c r="M580" s="249"/>
      <c r="N580" s="249"/>
      <c r="O580" s="249"/>
      <c r="P580" s="249"/>
      <c r="Q580" s="249"/>
      <c r="R580" s="249"/>
      <c r="S580" s="249"/>
      <c r="T580" s="249"/>
      <c r="U580" s="249"/>
      <c r="V580" s="249"/>
      <c r="W580" s="249"/>
      <c r="X580" s="249"/>
      <c r="Y580" s="249"/>
      <c r="Z580" s="249"/>
    </row>
    <row r="581" ht="12.0" customHeight="1">
      <c r="A581" s="249"/>
      <c r="B581" s="249"/>
      <c r="C581" s="249"/>
      <c r="D581" s="249"/>
      <c r="E581" s="131"/>
      <c r="F581" s="249"/>
      <c r="G581" s="249"/>
      <c r="H581" s="249"/>
      <c r="I581" s="249"/>
      <c r="J581" s="249"/>
      <c r="K581" s="249"/>
      <c r="L581" s="249"/>
      <c r="M581" s="249"/>
      <c r="N581" s="249"/>
      <c r="O581" s="249"/>
      <c r="P581" s="249"/>
      <c r="Q581" s="249"/>
      <c r="R581" s="249"/>
      <c r="S581" s="249"/>
      <c r="T581" s="249"/>
      <c r="U581" s="249"/>
      <c r="V581" s="249"/>
      <c r="W581" s="249"/>
      <c r="X581" s="249"/>
      <c r="Y581" s="249"/>
      <c r="Z581" s="249"/>
    </row>
    <row r="582" ht="12.0" customHeight="1">
      <c r="A582" s="249"/>
      <c r="B582" s="249"/>
      <c r="C582" s="249"/>
      <c r="D582" s="249"/>
      <c r="E582" s="131"/>
      <c r="F582" s="249"/>
      <c r="G582" s="249"/>
      <c r="H582" s="249"/>
      <c r="I582" s="249"/>
      <c r="J582" s="249"/>
      <c r="K582" s="249"/>
      <c r="L582" s="249"/>
      <c r="M582" s="249"/>
      <c r="N582" s="249"/>
      <c r="O582" s="249"/>
      <c r="P582" s="249"/>
      <c r="Q582" s="249"/>
      <c r="R582" s="249"/>
      <c r="S582" s="249"/>
      <c r="T582" s="249"/>
      <c r="U582" s="249"/>
      <c r="V582" s="249"/>
      <c r="W582" s="249"/>
      <c r="X582" s="249"/>
      <c r="Y582" s="249"/>
      <c r="Z582" s="249"/>
    </row>
    <row r="583" ht="12.0" customHeight="1">
      <c r="A583" s="249"/>
      <c r="B583" s="249"/>
      <c r="C583" s="249"/>
      <c r="D583" s="249"/>
      <c r="E583" s="131"/>
      <c r="F583" s="249"/>
      <c r="G583" s="249"/>
      <c r="H583" s="249"/>
      <c r="I583" s="249"/>
      <c r="J583" s="249"/>
      <c r="K583" s="249"/>
      <c r="L583" s="249"/>
      <c r="M583" s="249"/>
      <c r="N583" s="249"/>
      <c r="O583" s="249"/>
      <c r="P583" s="249"/>
      <c r="Q583" s="249"/>
      <c r="R583" s="249"/>
      <c r="S583" s="249"/>
      <c r="T583" s="249"/>
      <c r="U583" s="249"/>
      <c r="V583" s="249"/>
      <c r="W583" s="249"/>
      <c r="X583" s="249"/>
      <c r="Y583" s="249"/>
      <c r="Z583" s="249"/>
    </row>
    <row r="584" ht="12.0" customHeight="1">
      <c r="A584" s="249"/>
      <c r="B584" s="249"/>
      <c r="C584" s="249"/>
      <c r="D584" s="249"/>
      <c r="E584" s="131"/>
      <c r="F584" s="249"/>
      <c r="G584" s="249"/>
      <c r="H584" s="249"/>
      <c r="I584" s="249"/>
      <c r="J584" s="249"/>
      <c r="K584" s="249"/>
      <c r="L584" s="249"/>
      <c r="M584" s="249"/>
      <c r="N584" s="249"/>
      <c r="O584" s="249"/>
      <c r="P584" s="249"/>
      <c r="Q584" s="249"/>
      <c r="R584" s="249"/>
      <c r="S584" s="249"/>
      <c r="T584" s="249"/>
      <c r="U584" s="249"/>
      <c r="V584" s="249"/>
      <c r="W584" s="249"/>
      <c r="X584" s="249"/>
      <c r="Y584" s="249"/>
      <c r="Z584" s="249"/>
    </row>
    <row r="585" ht="12.0" customHeight="1">
      <c r="A585" s="249"/>
      <c r="B585" s="249"/>
      <c r="C585" s="249"/>
      <c r="D585" s="249"/>
      <c r="E585" s="131"/>
      <c r="F585" s="249"/>
      <c r="G585" s="249"/>
      <c r="H585" s="249"/>
      <c r="I585" s="249"/>
      <c r="J585" s="249"/>
      <c r="K585" s="249"/>
      <c r="L585" s="249"/>
      <c r="M585" s="249"/>
      <c r="N585" s="249"/>
      <c r="O585" s="249"/>
      <c r="P585" s="249"/>
      <c r="Q585" s="249"/>
      <c r="R585" s="249"/>
      <c r="S585" s="249"/>
      <c r="T585" s="249"/>
      <c r="U585" s="249"/>
      <c r="V585" s="249"/>
      <c r="W585" s="249"/>
      <c r="X585" s="249"/>
      <c r="Y585" s="249"/>
      <c r="Z585" s="249"/>
    </row>
    <row r="586" ht="12.0" customHeight="1">
      <c r="A586" s="249"/>
      <c r="B586" s="249"/>
      <c r="C586" s="249"/>
      <c r="D586" s="249"/>
      <c r="E586" s="131"/>
      <c r="F586" s="249"/>
      <c r="G586" s="249"/>
      <c r="H586" s="249"/>
      <c r="I586" s="249"/>
      <c r="J586" s="249"/>
      <c r="K586" s="249"/>
      <c r="L586" s="249"/>
      <c r="M586" s="249"/>
      <c r="N586" s="249"/>
      <c r="O586" s="249"/>
      <c r="P586" s="249"/>
      <c r="Q586" s="249"/>
      <c r="R586" s="249"/>
      <c r="S586" s="249"/>
      <c r="T586" s="249"/>
      <c r="U586" s="249"/>
      <c r="V586" s="249"/>
      <c r="W586" s="249"/>
      <c r="X586" s="249"/>
      <c r="Y586" s="249"/>
      <c r="Z586" s="249"/>
    </row>
    <row r="587" ht="12.0" customHeight="1">
      <c r="A587" s="249"/>
      <c r="B587" s="249"/>
      <c r="C587" s="249"/>
      <c r="D587" s="249"/>
      <c r="E587" s="131"/>
      <c r="F587" s="249"/>
      <c r="G587" s="249"/>
      <c r="H587" s="249"/>
      <c r="I587" s="249"/>
      <c r="J587" s="249"/>
      <c r="K587" s="249"/>
      <c r="L587" s="249"/>
      <c r="M587" s="249"/>
      <c r="N587" s="249"/>
      <c r="O587" s="249"/>
      <c r="P587" s="249"/>
      <c r="Q587" s="249"/>
      <c r="R587" s="249"/>
      <c r="S587" s="249"/>
      <c r="T587" s="249"/>
      <c r="U587" s="249"/>
      <c r="V587" s="249"/>
      <c r="W587" s="249"/>
      <c r="X587" s="249"/>
      <c r="Y587" s="249"/>
      <c r="Z587" s="249"/>
    </row>
    <row r="588" ht="12.0" customHeight="1">
      <c r="A588" s="249"/>
      <c r="B588" s="249"/>
      <c r="C588" s="249"/>
      <c r="D588" s="249"/>
      <c r="E588" s="131"/>
      <c r="F588" s="249"/>
      <c r="G588" s="249"/>
      <c r="H588" s="249"/>
      <c r="I588" s="249"/>
      <c r="J588" s="249"/>
      <c r="K588" s="249"/>
      <c r="L588" s="249"/>
      <c r="M588" s="249"/>
      <c r="N588" s="249"/>
      <c r="O588" s="249"/>
      <c r="P588" s="249"/>
      <c r="Q588" s="249"/>
      <c r="R588" s="249"/>
      <c r="S588" s="249"/>
      <c r="T588" s="249"/>
      <c r="U588" s="249"/>
      <c r="V588" s="249"/>
      <c r="W588" s="249"/>
      <c r="X588" s="249"/>
      <c r="Y588" s="249"/>
      <c r="Z588" s="249"/>
    </row>
    <row r="589" ht="12.0" customHeight="1">
      <c r="A589" s="249"/>
      <c r="B589" s="249"/>
      <c r="C589" s="249"/>
      <c r="D589" s="249"/>
      <c r="E589" s="131"/>
      <c r="F589" s="249"/>
      <c r="G589" s="249"/>
      <c r="H589" s="249"/>
      <c r="I589" s="249"/>
      <c r="J589" s="249"/>
      <c r="K589" s="249"/>
      <c r="L589" s="249"/>
      <c r="M589" s="249"/>
      <c r="N589" s="249"/>
      <c r="O589" s="249"/>
      <c r="P589" s="249"/>
      <c r="Q589" s="249"/>
      <c r="R589" s="249"/>
      <c r="S589" s="249"/>
      <c r="T589" s="249"/>
      <c r="U589" s="249"/>
      <c r="V589" s="249"/>
      <c r="W589" s="249"/>
      <c r="X589" s="249"/>
      <c r="Y589" s="249"/>
      <c r="Z589" s="249"/>
    </row>
    <row r="590" ht="12.0" customHeight="1">
      <c r="A590" s="249"/>
      <c r="B590" s="249"/>
      <c r="C590" s="249"/>
      <c r="D590" s="249"/>
      <c r="E590" s="131"/>
      <c r="F590" s="249"/>
      <c r="G590" s="249"/>
      <c r="H590" s="249"/>
      <c r="I590" s="249"/>
      <c r="J590" s="249"/>
      <c r="K590" s="249"/>
      <c r="L590" s="249"/>
      <c r="M590" s="249"/>
      <c r="N590" s="249"/>
      <c r="O590" s="249"/>
      <c r="P590" s="249"/>
      <c r="Q590" s="249"/>
      <c r="R590" s="249"/>
      <c r="S590" s="249"/>
      <c r="T590" s="249"/>
      <c r="U590" s="249"/>
      <c r="V590" s="249"/>
      <c r="W590" s="249"/>
      <c r="X590" s="249"/>
      <c r="Y590" s="249"/>
      <c r="Z590" s="249"/>
    </row>
    <row r="591" ht="12.0" customHeight="1">
      <c r="A591" s="249"/>
      <c r="B591" s="249"/>
      <c r="C591" s="249"/>
      <c r="D591" s="249"/>
      <c r="E591" s="131"/>
      <c r="F591" s="249"/>
      <c r="G591" s="249"/>
      <c r="H591" s="249"/>
      <c r="I591" s="249"/>
      <c r="J591" s="249"/>
      <c r="K591" s="249"/>
      <c r="L591" s="249"/>
      <c r="M591" s="249"/>
      <c r="N591" s="249"/>
      <c r="O591" s="249"/>
      <c r="P591" s="249"/>
      <c r="Q591" s="249"/>
      <c r="R591" s="249"/>
      <c r="S591" s="249"/>
      <c r="T591" s="249"/>
      <c r="U591" s="249"/>
      <c r="V591" s="249"/>
      <c r="W591" s="249"/>
      <c r="X591" s="249"/>
      <c r="Y591" s="249"/>
      <c r="Z591" s="249"/>
    </row>
    <row r="592" ht="12.0" customHeight="1">
      <c r="A592" s="249"/>
      <c r="B592" s="249"/>
      <c r="C592" s="249"/>
      <c r="D592" s="249"/>
      <c r="E592" s="131"/>
      <c r="F592" s="249"/>
      <c r="G592" s="249"/>
      <c r="H592" s="249"/>
      <c r="I592" s="249"/>
      <c r="J592" s="249"/>
      <c r="K592" s="249"/>
      <c r="L592" s="249"/>
      <c r="M592" s="249"/>
      <c r="N592" s="249"/>
      <c r="O592" s="249"/>
      <c r="P592" s="249"/>
      <c r="Q592" s="249"/>
      <c r="R592" s="249"/>
      <c r="S592" s="249"/>
      <c r="T592" s="249"/>
      <c r="U592" s="249"/>
      <c r="V592" s="249"/>
      <c r="W592" s="249"/>
      <c r="X592" s="249"/>
      <c r="Y592" s="249"/>
      <c r="Z592" s="249"/>
    </row>
    <row r="593" ht="12.0" customHeight="1">
      <c r="A593" s="249"/>
      <c r="B593" s="249"/>
      <c r="C593" s="249"/>
      <c r="D593" s="249"/>
      <c r="E593" s="131"/>
      <c r="F593" s="249"/>
      <c r="G593" s="249"/>
      <c r="H593" s="249"/>
      <c r="I593" s="249"/>
      <c r="J593" s="249"/>
      <c r="K593" s="249"/>
      <c r="L593" s="249"/>
      <c r="M593" s="249"/>
      <c r="N593" s="249"/>
      <c r="O593" s="249"/>
      <c r="P593" s="249"/>
      <c r="Q593" s="249"/>
      <c r="R593" s="249"/>
      <c r="S593" s="249"/>
      <c r="T593" s="249"/>
      <c r="U593" s="249"/>
      <c r="V593" s="249"/>
      <c r="W593" s="249"/>
      <c r="X593" s="249"/>
      <c r="Y593" s="249"/>
      <c r="Z593" s="249"/>
    </row>
    <row r="594" ht="12.0" customHeight="1">
      <c r="A594" s="249"/>
      <c r="B594" s="249"/>
      <c r="C594" s="249"/>
      <c r="D594" s="249"/>
      <c r="E594" s="131"/>
      <c r="F594" s="249"/>
      <c r="G594" s="249"/>
      <c r="H594" s="249"/>
      <c r="I594" s="249"/>
      <c r="J594" s="249"/>
      <c r="K594" s="249"/>
      <c r="L594" s="249"/>
      <c r="M594" s="249"/>
      <c r="N594" s="249"/>
      <c r="O594" s="249"/>
      <c r="P594" s="249"/>
      <c r="Q594" s="249"/>
      <c r="R594" s="249"/>
      <c r="S594" s="249"/>
      <c r="T594" s="249"/>
      <c r="U594" s="249"/>
      <c r="V594" s="249"/>
      <c r="W594" s="249"/>
      <c r="X594" s="249"/>
      <c r="Y594" s="249"/>
      <c r="Z594" s="249"/>
    </row>
    <row r="595" ht="12.0" customHeight="1">
      <c r="A595" s="249"/>
      <c r="B595" s="249"/>
      <c r="C595" s="249"/>
      <c r="D595" s="249"/>
      <c r="E595" s="131"/>
      <c r="F595" s="249"/>
      <c r="G595" s="249"/>
      <c r="H595" s="249"/>
      <c r="I595" s="249"/>
      <c r="J595" s="249"/>
      <c r="K595" s="249"/>
      <c r="L595" s="249"/>
      <c r="M595" s="249"/>
      <c r="N595" s="249"/>
      <c r="O595" s="249"/>
      <c r="P595" s="249"/>
      <c r="Q595" s="249"/>
      <c r="R595" s="249"/>
      <c r="S595" s="249"/>
      <c r="T595" s="249"/>
      <c r="U595" s="249"/>
      <c r="V595" s="249"/>
      <c r="W595" s="249"/>
      <c r="X595" s="249"/>
      <c r="Y595" s="249"/>
      <c r="Z595" s="249"/>
    </row>
    <row r="596" ht="12.0" customHeight="1">
      <c r="A596" s="249"/>
      <c r="B596" s="249"/>
      <c r="C596" s="249"/>
      <c r="D596" s="249"/>
      <c r="E596" s="131"/>
      <c r="F596" s="249"/>
      <c r="G596" s="249"/>
      <c r="H596" s="249"/>
      <c r="I596" s="249"/>
      <c r="J596" s="249"/>
      <c r="K596" s="249"/>
      <c r="L596" s="249"/>
      <c r="M596" s="249"/>
      <c r="N596" s="249"/>
      <c r="O596" s="249"/>
      <c r="P596" s="249"/>
      <c r="Q596" s="249"/>
      <c r="R596" s="249"/>
      <c r="S596" s="249"/>
      <c r="T596" s="249"/>
      <c r="U596" s="249"/>
      <c r="V596" s="249"/>
      <c r="W596" s="249"/>
      <c r="X596" s="249"/>
      <c r="Y596" s="249"/>
      <c r="Z596" s="249"/>
    </row>
    <row r="597" ht="12.0" customHeight="1">
      <c r="A597" s="249"/>
      <c r="B597" s="249"/>
      <c r="C597" s="249"/>
      <c r="D597" s="249"/>
      <c r="E597" s="131"/>
      <c r="F597" s="249"/>
      <c r="G597" s="249"/>
      <c r="H597" s="249"/>
      <c r="I597" s="249"/>
      <c r="J597" s="249"/>
      <c r="K597" s="249"/>
      <c r="L597" s="249"/>
      <c r="M597" s="249"/>
      <c r="N597" s="249"/>
      <c r="O597" s="249"/>
      <c r="P597" s="249"/>
      <c r="Q597" s="249"/>
      <c r="R597" s="249"/>
      <c r="S597" s="249"/>
      <c r="T597" s="249"/>
      <c r="U597" s="249"/>
      <c r="V597" s="249"/>
      <c r="W597" s="249"/>
      <c r="X597" s="249"/>
      <c r="Y597" s="249"/>
      <c r="Z597" s="249"/>
    </row>
    <row r="598" ht="12.0" customHeight="1">
      <c r="A598" s="249"/>
      <c r="B598" s="249"/>
      <c r="C598" s="249"/>
      <c r="D598" s="249"/>
      <c r="E598" s="131"/>
      <c r="F598" s="249"/>
      <c r="G598" s="249"/>
      <c r="H598" s="249"/>
      <c r="I598" s="249"/>
      <c r="J598" s="249"/>
      <c r="K598" s="249"/>
      <c r="L598" s="249"/>
      <c r="M598" s="249"/>
      <c r="N598" s="249"/>
      <c r="O598" s="249"/>
      <c r="P598" s="249"/>
      <c r="Q598" s="249"/>
      <c r="R598" s="249"/>
      <c r="S598" s="249"/>
      <c r="T598" s="249"/>
      <c r="U598" s="249"/>
      <c r="V598" s="249"/>
      <c r="W598" s="249"/>
      <c r="X598" s="249"/>
      <c r="Y598" s="249"/>
      <c r="Z598" s="249"/>
    </row>
    <row r="599" ht="12.0" customHeight="1">
      <c r="A599" s="249"/>
      <c r="B599" s="249"/>
      <c r="C599" s="249"/>
      <c r="D599" s="249"/>
      <c r="E599" s="131"/>
      <c r="F599" s="249"/>
      <c r="G599" s="249"/>
      <c r="H599" s="249"/>
      <c r="I599" s="249"/>
      <c r="J599" s="249"/>
      <c r="K599" s="249"/>
      <c r="L599" s="249"/>
      <c r="M599" s="249"/>
      <c r="N599" s="249"/>
      <c r="O599" s="249"/>
      <c r="P599" s="249"/>
      <c r="Q599" s="249"/>
      <c r="R599" s="249"/>
      <c r="S599" s="249"/>
      <c r="T599" s="249"/>
      <c r="U599" s="249"/>
      <c r="V599" s="249"/>
      <c r="W599" s="249"/>
      <c r="X599" s="249"/>
      <c r="Y599" s="249"/>
      <c r="Z599" s="249"/>
    </row>
    <row r="600" ht="12.0" customHeight="1">
      <c r="A600" s="249"/>
      <c r="B600" s="249"/>
      <c r="C600" s="249"/>
      <c r="D600" s="249"/>
      <c r="E600" s="131"/>
      <c r="F600" s="249"/>
      <c r="G600" s="249"/>
      <c r="H600" s="249"/>
      <c r="I600" s="249"/>
      <c r="J600" s="249"/>
      <c r="K600" s="249"/>
      <c r="L600" s="249"/>
      <c r="M600" s="249"/>
      <c r="N600" s="249"/>
      <c r="O600" s="249"/>
      <c r="P600" s="249"/>
      <c r="Q600" s="249"/>
      <c r="R600" s="249"/>
      <c r="S600" s="249"/>
      <c r="T600" s="249"/>
      <c r="U600" s="249"/>
      <c r="V600" s="249"/>
      <c r="W600" s="249"/>
      <c r="X600" s="249"/>
      <c r="Y600" s="249"/>
      <c r="Z600" s="249"/>
    </row>
    <row r="601" ht="12.0" customHeight="1">
      <c r="A601" s="249"/>
      <c r="B601" s="249"/>
      <c r="C601" s="249"/>
      <c r="D601" s="249"/>
      <c r="E601" s="131"/>
      <c r="F601" s="249"/>
      <c r="G601" s="249"/>
      <c r="H601" s="249"/>
      <c r="I601" s="249"/>
      <c r="J601" s="249"/>
      <c r="K601" s="249"/>
      <c r="L601" s="249"/>
      <c r="M601" s="249"/>
      <c r="N601" s="249"/>
      <c r="O601" s="249"/>
      <c r="P601" s="249"/>
      <c r="Q601" s="249"/>
      <c r="R601" s="249"/>
      <c r="S601" s="249"/>
      <c r="T601" s="249"/>
      <c r="U601" s="249"/>
      <c r="V601" s="249"/>
      <c r="W601" s="249"/>
      <c r="X601" s="249"/>
      <c r="Y601" s="249"/>
      <c r="Z601" s="249"/>
    </row>
    <row r="602" ht="12.0" customHeight="1">
      <c r="A602" s="249"/>
      <c r="B602" s="249"/>
      <c r="C602" s="249"/>
      <c r="D602" s="249"/>
      <c r="E602" s="131"/>
      <c r="F602" s="249"/>
      <c r="G602" s="249"/>
      <c r="H602" s="249"/>
      <c r="I602" s="249"/>
      <c r="J602" s="249"/>
      <c r="K602" s="249"/>
      <c r="L602" s="249"/>
      <c r="M602" s="249"/>
      <c r="N602" s="249"/>
      <c r="O602" s="249"/>
      <c r="P602" s="249"/>
      <c r="Q602" s="249"/>
      <c r="R602" s="249"/>
      <c r="S602" s="249"/>
      <c r="T602" s="249"/>
      <c r="U602" s="249"/>
      <c r="V602" s="249"/>
      <c r="W602" s="249"/>
      <c r="X602" s="249"/>
      <c r="Y602" s="249"/>
      <c r="Z602" s="249"/>
    </row>
    <row r="603" ht="12.0" customHeight="1">
      <c r="A603" s="249"/>
      <c r="B603" s="249"/>
      <c r="C603" s="249"/>
      <c r="D603" s="249"/>
      <c r="E603" s="131"/>
      <c r="F603" s="249"/>
      <c r="G603" s="249"/>
      <c r="H603" s="249"/>
      <c r="I603" s="249"/>
      <c r="J603" s="249"/>
      <c r="K603" s="249"/>
      <c r="L603" s="249"/>
      <c r="M603" s="249"/>
      <c r="N603" s="249"/>
      <c r="O603" s="249"/>
      <c r="P603" s="249"/>
      <c r="Q603" s="249"/>
      <c r="R603" s="249"/>
      <c r="S603" s="249"/>
      <c r="T603" s="249"/>
      <c r="U603" s="249"/>
      <c r="V603" s="249"/>
      <c r="W603" s="249"/>
      <c r="X603" s="249"/>
      <c r="Y603" s="249"/>
      <c r="Z603" s="249"/>
    </row>
    <row r="604" ht="12.0" customHeight="1">
      <c r="A604" s="249"/>
      <c r="B604" s="249"/>
      <c r="C604" s="249"/>
      <c r="D604" s="249"/>
      <c r="E604" s="131"/>
      <c r="F604" s="249"/>
      <c r="G604" s="249"/>
      <c r="H604" s="249"/>
      <c r="I604" s="249"/>
      <c r="J604" s="249"/>
      <c r="K604" s="249"/>
      <c r="L604" s="249"/>
      <c r="M604" s="249"/>
      <c r="N604" s="249"/>
      <c r="O604" s="249"/>
      <c r="P604" s="249"/>
      <c r="Q604" s="249"/>
      <c r="R604" s="249"/>
      <c r="S604" s="249"/>
      <c r="T604" s="249"/>
      <c r="U604" s="249"/>
      <c r="V604" s="249"/>
      <c r="W604" s="249"/>
      <c r="X604" s="249"/>
      <c r="Y604" s="249"/>
      <c r="Z604" s="249"/>
    </row>
    <row r="605" ht="12.0" customHeight="1">
      <c r="A605" s="249"/>
      <c r="B605" s="249"/>
      <c r="C605" s="249"/>
      <c r="D605" s="249"/>
      <c r="E605" s="131"/>
      <c r="F605" s="249"/>
      <c r="G605" s="249"/>
      <c r="H605" s="249"/>
      <c r="I605" s="249"/>
      <c r="J605" s="249"/>
      <c r="K605" s="249"/>
      <c r="L605" s="249"/>
      <c r="M605" s="249"/>
      <c r="N605" s="249"/>
      <c r="O605" s="249"/>
      <c r="P605" s="249"/>
      <c r="Q605" s="249"/>
      <c r="R605" s="249"/>
      <c r="S605" s="249"/>
      <c r="T605" s="249"/>
      <c r="U605" s="249"/>
      <c r="V605" s="249"/>
      <c r="W605" s="249"/>
      <c r="X605" s="249"/>
      <c r="Y605" s="249"/>
      <c r="Z605" s="249"/>
    </row>
    <row r="606" ht="12.0" customHeight="1">
      <c r="A606" s="249"/>
      <c r="B606" s="249"/>
      <c r="C606" s="249"/>
      <c r="D606" s="249"/>
      <c r="E606" s="131"/>
      <c r="F606" s="249"/>
      <c r="G606" s="249"/>
      <c r="H606" s="249"/>
      <c r="I606" s="249"/>
      <c r="J606" s="249"/>
      <c r="K606" s="249"/>
      <c r="L606" s="249"/>
      <c r="M606" s="249"/>
      <c r="N606" s="249"/>
      <c r="O606" s="249"/>
      <c r="P606" s="249"/>
      <c r="Q606" s="249"/>
      <c r="R606" s="249"/>
      <c r="S606" s="249"/>
      <c r="T606" s="249"/>
      <c r="U606" s="249"/>
      <c r="V606" s="249"/>
      <c r="W606" s="249"/>
      <c r="X606" s="249"/>
      <c r="Y606" s="249"/>
      <c r="Z606" s="249"/>
    </row>
    <row r="607" ht="12.0" customHeight="1">
      <c r="A607" s="249"/>
      <c r="B607" s="249"/>
      <c r="C607" s="249"/>
      <c r="D607" s="249"/>
      <c r="E607" s="131"/>
      <c r="F607" s="249"/>
      <c r="G607" s="249"/>
      <c r="H607" s="249"/>
      <c r="I607" s="249"/>
      <c r="J607" s="249"/>
      <c r="K607" s="249"/>
      <c r="L607" s="249"/>
      <c r="M607" s="249"/>
      <c r="N607" s="249"/>
      <c r="O607" s="249"/>
      <c r="P607" s="249"/>
      <c r="Q607" s="249"/>
      <c r="R607" s="249"/>
      <c r="S607" s="249"/>
      <c r="T607" s="249"/>
      <c r="U607" s="249"/>
      <c r="V607" s="249"/>
      <c r="W607" s="249"/>
      <c r="X607" s="249"/>
      <c r="Y607" s="249"/>
      <c r="Z607" s="249"/>
    </row>
    <row r="608" ht="12.0" customHeight="1">
      <c r="A608" s="249"/>
      <c r="B608" s="249"/>
      <c r="C608" s="249"/>
      <c r="D608" s="249"/>
      <c r="E608" s="131"/>
      <c r="F608" s="249"/>
      <c r="G608" s="249"/>
      <c r="H608" s="249"/>
      <c r="I608" s="249"/>
      <c r="J608" s="249"/>
      <c r="K608" s="249"/>
      <c r="L608" s="249"/>
      <c r="M608" s="249"/>
      <c r="N608" s="249"/>
      <c r="O608" s="249"/>
      <c r="P608" s="249"/>
      <c r="Q608" s="249"/>
      <c r="R608" s="249"/>
      <c r="S608" s="249"/>
      <c r="T608" s="249"/>
      <c r="U608" s="249"/>
      <c r="V608" s="249"/>
      <c r="W608" s="249"/>
      <c r="X608" s="249"/>
      <c r="Y608" s="249"/>
      <c r="Z608" s="249"/>
    </row>
    <row r="609" ht="12.0" customHeight="1">
      <c r="A609" s="249"/>
      <c r="B609" s="249"/>
      <c r="C609" s="249"/>
      <c r="D609" s="249"/>
      <c r="E609" s="131"/>
      <c r="F609" s="249"/>
      <c r="G609" s="249"/>
      <c r="H609" s="249"/>
      <c r="I609" s="249"/>
      <c r="J609" s="249"/>
      <c r="K609" s="249"/>
      <c r="L609" s="249"/>
      <c r="M609" s="249"/>
      <c r="N609" s="249"/>
      <c r="O609" s="249"/>
      <c r="P609" s="249"/>
      <c r="Q609" s="249"/>
      <c r="R609" s="249"/>
      <c r="S609" s="249"/>
      <c r="T609" s="249"/>
      <c r="U609" s="249"/>
      <c r="V609" s="249"/>
      <c r="W609" s="249"/>
      <c r="X609" s="249"/>
      <c r="Y609" s="249"/>
      <c r="Z609" s="249"/>
    </row>
    <row r="610" ht="12.0" customHeight="1">
      <c r="A610" s="249"/>
      <c r="B610" s="249"/>
      <c r="C610" s="249"/>
      <c r="D610" s="249"/>
      <c r="E610" s="131"/>
      <c r="F610" s="249"/>
      <c r="G610" s="249"/>
      <c r="H610" s="249"/>
      <c r="I610" s="249"/>
      <c r="J610" s="249"/>
      <c r="K610" s="249"/>
      <c r="L610" s="249"/>
      <c r="M610" s="249"/>
      <c r="N610" s="249"/>
      <c r="O610" s="249"/>
      <c r="P610" s="249"/>
      <c r="Q610" s="249"/>
      <c r="R610" s="249"/>
      <c r="S610" s="249"/>
      <c r="T610" s="249"/>
      <c r="U610" s="249"/>
      <c r="V610" s="249"/>
      <c r="W610" s="249"/>
      <c r="X610" s="249"/>
      <c r="Y610" s="249"/>
      <c r="Z610" s="249"/>
    </row>
    <row r="611" ht="12.0" customHeight="1">
      <c r="A611" s="249"/>
      <c r="B611" s="249"/>
      <c r="C611" s="249"/>
      <c r="D611" s="249"/>
      <c r="E611" s="131"/>
      <c r="F611" s="249"/>
      <c r="G611" s="249"/>
      <c r="H611" s="249"/>
      <c r="I611" s="249"/>
      <c r="J611" s="249"/>
      <c r="K611" s="249"/>
      <c r="L611" s="249"/>
      <c r="M611" s="249"/>
      <c r="N611" s="249"/>
      <c r="O611" s="249"/>
      <c r="P611" s="249"/>
      <c r="Q611" s="249"/>
      <c r="R611" s="249"/>
      <c r="S611" s="249"/>
      <c r="T611" s="249"/>
      <c r="U611" s="249"/>
      <c r="V611" s="249"/>
      <c r="W611" s="249"/>
      <c r="X611" s="249"/>
      <c r="Y611" s="249"/>
      <c r="Z611" s="249"/>
    </row>
    <row r="612" ht="12.0" customHeight="1">
      <c r="A612" s="249"/>
      <c r="B612" s="249"/>
      <c r="C612" s="249"/>
      <c r="D612" s="249"/>
      <c r="E612" s="131"/>
      <c r="F612" s="249"/>
      <c r="G612" s="249"/>
      <c r="H612" s="249"/>
      <c r="I612" s="249"/>
      <c r="J612" s="249"/>
      <c r="K612" s="249"/>
      <c r="L612" s="249"/>
      <c r="M612" s="249"/>
      <c r="N612" s="249"/>
      <c r="O612" s="249"/>
      <c r="P612" s="249"/>
      <c r="Q612" s="249"/>
      <c r="R612" s="249"/>
      <c r="S612" s="249"/>
      <c r="T612" s="249"/>
      <c r="U612" s="249"/>
      <c r="V612" s="249"/>
      <c r="W612" s="249"/>
      <c r="X612" s="249"/>
      <c r="Y612" s="249"/>
      <c r="Z612" s="249"/>
    </row>
    <row r="613" ht="12.0" customHeight="1">
      <c r="A613" s="249"/>
      <c r="B613" s="249"/>
      <c r="C613" s="249"/>
      <c r="D613" s="249"/>
      <c r="E613" s="131"/>
      <c r="F613" s="249"/>
      <c r="G613" s="249"/>
      <c r="H613" s="249"/>
      <c r="I613" s="249"/>
      <c r="J613" s="249"/>
      <c r="K613" s="249"/>
      <c r="L613" s="249"/>
      <c r="M613" s="249"/>
      <c r="N613" s="249"/>
      <c r="O613" s="249"/>
      <c r="P613" s="249"/>
      <c r="Q613" s="249"/>
      <c r="R613" s="249"/>
      <c r="S613" s="249"/>
      <c r="T613" s="249"/>
      <c r="U613" s="249"/>
      <c r="V613" s="249"/>
      <c r="W613" s="249"/>
      <c r="X613" s="249"/>
      <c r="Y613" s="249"/>
      <c r="Z613" s="249"/>
    </row>
    <row r="614" ht="12.0" customHeight="1">
      <c r="A614" s="249"/>
      <c r="B614" s="249"/>
      <c r="C614" s="249"/>
      <c r="D614" s="249"/>
      <c r="E614" s="131"/>
      <c r="F614" s="249"/>
      <c r="G614" s="249"/>
      <c r="H614" s="249"/>
      <c r="I614" s="249"/>
      <c r="J614" s="249"/>
      <c r="K614" s="249"/>
      <c r="L614" s="249"/>
      <c r="M614" s="249"/>
      <c r="N614" s="249"/>
      <c r="O614" s="249"/>
      <c r="P614" s="249"/>
      <c r="Q614" s="249"/>
      <c r="R614" s="249"/>
      <c r="S614" s="249"/>
      <c r="T614" s="249"/>
      <c r="U614" s="249"/>
      <c r="V614" s="249"/>
      <c r="W614" s="249"/>
      <c r="X614" s="249"/>
      <c r="Y614" s="249"/>
      <c r="Z614" s="249"/>
    </row>
    <row r="615" ht="12.0" customHeight="1">
      <c r="A615" s="249"/>
      <c r="B615" s="249"/>
      <c r="C615" s="249"/>
      <c r="D615" s="249"/>
      <c r="E615" s="131"/>
      <c r="F615" s="249"/>
      <c r="G615" s="249"/>
      <c r="H615" s="249"/>
      <c r="I615" s="249"/>
      <c r="J615" s="249"/>
      <c r="K615" s="249"/>
      <c r="L615" s="249"/>
      <c r="M615" s="249"/>
      <c r="N615" s="249"/>
      <c r="O615" s="249"/>
      <c r="P615" s="249"/>
      <c r="Q615" s="249"/>
      <c r="R615" s="249"/>
      <c r="S615" s="249"/>
      <c r="T615" s="249"/>
      <c r="U615" s="249"/>
      <c r="V615" s="249"/>
      <c r="W615" s="249"/>
      <c r="X615" s="249"/>
      <c r="Y615" s="249"/>
      <c r="Z615" s="249"/>
    </row>
    <row r="616" ht="12.0" customHeight="1">
      <c r="A616" s="249"/>
      <c r="B616" s="249"/>
      <c r="C616" s="249"/>
      <c r="D616" s="249"/>
      <c r="E616" s="131"/>
      <c r="F616" s="249"/>
      <c r="G616" s="249"/>
      <c r="H616" s="249"/>
      <c r="I616" s="249"/>
      <c r="J616" s="249"/>
      <c r="K616" s="249"/>
      <c r="L616" s="249"/>
      <c r="M616" s="249"/>
      <c r="N616" s="249"/>
      <c r="O616" s="249"/>
      <c r="P616" s="249"/>
      <c r="Q616" s="249"/>
      <c r="R616" s="249"/>
      <c r="S616" s="249"/>
      <c r="T616" s="249"/>
      <c r="U616" s="249"/>
      <c r="V616" s="249"/>
      <c r="W616" s="249"/>
      <c r="X616" s="249"/>
      <c r="Y616" s="249"/>
      <c r="Z616" s="249"/>
    </row>
    <row r="617" ht="12.0" customHeight="1">
      <c r="A617" s="249"/>
      <c r="B617" s="249"/>
      <c r="C617" s="249"/>
      <c r="D617" s="249"/>
      <c r="E617" s="131"/>
      <c r="F617" s="249"/>
      <c r="G617" s="249"/>
      <c r="H617" s="249"/>
      <c r="I617" s="249"/>
      <c r="J617" s="249"/>
      <c r="K617" s="249"/>
      <c r="L617" s="249"/>
      <c r="M617" s="249"/>
      <c r="N617" s="249"/>
      <c r="O617" s="249"/>
      <c r="P617" s="249"/>
      <c r="Q617" s="249"/>
      <c r="R617" s="249"/>
      <c r="S617" s="249"/>
      <c r="T617" s="249"/>
      <c r="U617" s="249"/>
      <c r="V617" s="249"/>
      <c r="W617" s="249"/>
      <c r="X617" s="249"/>
      <c r="Y617" s="249"/>
      <c r="Z617" s="249"/>
    </row>
    <row r="618" ht="12.0" customHeight="1">
      <c r="A618" s="249"/>
      <c r="B618" s="249"/>
      <c r="C618" s="249"/>
      <c r="D618" s="249"/>
      <c r="E618" s="131"/>
      <c r="F618" s="249"/>
      <c r="G618" s="249"/>
      <c r="H618" s="249"/>
      <c r="I618" s="249"/>
      <c r="J618" s="249"/>
      <c r="K618" s="249"/>
      <c r="L618" s="249"/>
      <c r="M618" s="249"/>
      <c r="N618" s="249"/>
      <c r="O618" s="249"/>
      <c r="P618" s="249"/>
      <c r="Q618" s="249"/>
      <c r="R618" s="249"/>
      <c r="S618" s="249"/>
      <c r="T618" s="249"/>
      <c r="U618" s="249"/>
      <c r="V618" s="249"/>
      <c r="W618" s="249"/>
      <c r="X618" s="249"/>
      <c r="Y618" s="249"/>
      <c r="Z618" s="249"/>
    </row>
    <row r="619" ht="12.0" customHeight="1">
      <c r="A619" s="249"/>
      <c r="B619" s="249"/>
      <c r="C619" s="249"/>
      <c r="D619" s="249"/>
      <c r="E619" s="131"/>
      <c r="F619" s="249"/>
      <c r="G619" s="249"/>
      <c r="H619" s="249"/>
      <c r="I619" s="249"/>
      <c r="J619" s="249"/>
      <c r="K619" s="249"/>
      <c r="L619" s="249"/>
      <c r="M619" s="249"/>
      <c r="N619" s="249"/>
      <c r="O619" s="249"/>
      <c r="P619" s="249"/>
      <c r="Q619" s="249"/>
      <c r="R619" s="249"/>
      <c r="S619" s="249"/>
      <c r="T619" s="249"/>
      <c r="U619" s="249"/>
      <c r="V619" s="249"/>
      <c r="W619" s="249"/>
      <c r="X619" s="249"/>
      <c r="Y619" s="249"/>
      <c r="Z619" s="249"/>
    </row>
    <row r="620" ht="12.0" customHeight="1">
      <c r="A620" s="249"/>
      <c r="B620" s="249"/>
      <c r="C620" s="249"/>
      <c r="D620" s="249"/>
      <c r="E620" s="131"/>
      <c r="F620" s="249"/>
      <c r="G620" s="249"/>
      <c r="H620" s="249"/>
      <c r="I620" s="249"/>
      <c r="J620" s="249"/>
      <c r="K620" s="249"/>
      <c r="L620" s="249"/>
      <c r="M620" s="249"/>
      <c r="N620" s="249"/>
      <c r="O620" s="249"/>
      <c r="P620" s="249"/>
      <c r="Q620" s="249"/>
      <c r="R620" s="249"/>
      <c r="S620" s="249"/>
      <c r="T620" s="249"/>
      <c r="U620" s="249"/>
      <c r="V620" s="249"/>
      <c r="W620" s="249"/>
      <c r="X620" s="249"/>
      <c r="Y620" s="249"/>
      <c r="Z620" s="249"/>
    </row>
    <row r="621" ht="12.0" customHeight="1">
      <c r="A621" s="249"/>
      <c r="B621" s="249"/>
      <c r="C621" s="249"/>
      <c r="D621" s="249"/>
      <c r="E621" s="131"/>
      <c r="F621" s="249"/>
      <c r="G621" s="249"/>
      <c r="H621" s="249"/>
      <c r="I621" s="249"/>
      <c r="J621" s="249"/>
      <c r="K621" s="249"/>
      <c r="L621" s="249"/>
      <c r="M621" s="249"/>
      <c r="N621" s="249"/>
      <c r="O621" s="249"/>
      <c r="P621" s="249"/>
      <c r="Q621" s="249"/>
      <c r="R621" s="249"/>
      <c r="S621" s="249"/>
      <c r="T621" s="249"/>
      <c r="U621" s="249"/>
      <c r="V621" s="249"/>
      <c r="W621" s="249"/>
      <c r="X621" s="249"/>
      <c r="Y621" s="249"/>
      <c r="Z621" s="249"/>
    </row>
    <row r="622" ht="12.0" customHeight="1">
      <c r="A622" s="249"/>
      <c r="B622" s="249"/>
      <c r="C622" s="249"/>
      <c r="D622" s="249"/>
      <c r="E622" s="131"/>
      <c r="F622" s="249"/>
      <c r="G622" s="249"/>
      <c r="H622" s="249"/>
      <c r="I622" s="249"/>
      <c r="J622" s="249"/>
      <c r="K622" s="249"/>
      <c r="L622" s="249"/>
      <c r="M622" s="249"/>
      <c r="N622" s="249"/>
      <c r="O622" s="249"/>
      <c r="P622" s="249"/>
      <c r="Q622" s="249"/>
      <c r="R622" s="249"/>
      <c r="S622" s="249"/>
      <c r="T622" s="249"/>
      <c r="U622" s="249"/>
      <c r="V622" s="249"/>
      <c r="W622" s="249"/>
      <c r="X622" s="249"/>
      <c r="Y622" s="249"/>
      <c r="Z622" s="249"/>
    </row>
    <row r="623" ht="12.0" customHeight="1">
      <c r="A623" s="249"/>
      <c r="B623" s="249"/>
      <c r="C623" s="249"/>
      <c r="D623" s="249"/>
      <c r="E623" s="131"/>
      <c r="F623" s="249"/>
      <c r="G623" s="249"/>
      <c r="H623" s="249"/>
      <c r="I623" s="249"/>
      <c r="J623" s="249"/>
      <c r="K623" s="249"/>
      <c r="L623" s="249"/>
      <c r="M623" s="249"/>
      <c r="N623" s="249"/>
      <c r="O623" s="249"/>
      <c r="P623" s="249"/>
      <c r="Q623" s="249"/>
      <c r="R623" s="249"/>
      <c r="S623" s="249"/>
      <c r="T623" s="249"/>
      <c r="U623" s="249"/>
      <c r="V623" s="249"/>
      <c r="W623" s="249"/>
      <c r="X623" s="249"/>
      <c r="Y623" s="249"/>
      <c r="Z623" s="249"/>
    </row>
    <row r="624" ht="12.0" customHeight="1">
      <c r="A624" s="249"/>
      <c r="B624" s="249"/>
      <c r="C624" s="249"/>
      <c r="D624" s="249"/>
      <c r="E624" s="131"/>
      <c r="F624" s="249"/>
      <c r="G624" s="249"/>
      <c r="H624" s="249"/>
      <c r="I624" s="249"/>
      <c r="J624" s="249"/>
      <c r="K624" s="249"/>
      <c r="L624" s="249"/>
      <c r="M624" s="249"/>
      <c r="N624" s="249"/>
      <c r="O624" s="249"/>
      <c r="P624" s="249"/>
      <c r="Q624" s="249"/>
      <c r="R624" s="249"/>
      <c r="S624" s="249"/>
      <c r="T624" s="249"/>
      <c r="U624" s="249"/>
      <c r="V624" s="249"/>
      <c r="W624" s="249"/>
      <c r="X624" s="249"/>
      <c r="Y624" s="249"/>
      <c r="Z624" s="249"/>
    </row>
    <row r="625" ht="12.0" customHeight="1">
      <c r="A625" s="249"/>
      <c r="B625" s="249"/>
      <c r="C625" s="249"/>
      <c r="D625" s="249"/>
      <c r="E625" s="131"/>
      <c r="F625" s="249"/>
      <c r="G625" s="249"/>
      <c r="H625" s="249"/>
      <c r="I625" s="249"/>
      <c r="J625" s="249"/>
      <c r="K625" s="249"/>
      <c r="L625" s="249"/>
      <c r="M625" s="249"/>
      <c r="N625" s="249"/>
      <c r="O625" s="249"/>
      <c r="P625" s="249"/>
      <c r="Q625" s="249"/>
      <c r="R625" s="249"/>
      <c r="S625" s="249"/>
      <c r="T625" s="249"/>
      <c r="U625" s="249"/>
      <c r="V625" s="249"/>
      <c r="W625" s="249"/>
      <c r="X625" s="249"/>
      <c r="Y625" s="249"/>
      <c r="Z625" s="249"/>
    </row>
    <row r="626" ht="12.0" customHeight="1">
      <c r="A626" s="249"/>
      <c r="B626" s="249"/>
      <c r="C626" s="249"/>
      <c r="D626" s="249"/>
      <c r="E626" s="131"/>
      <c r="F626" s="249"/>
      <c r="G626" s="249"/>
      <c r="H626" s="249"/>
      <c r="I626" s="249"/>
      <c r="J626" s="249"/>
      <c r="K626" s="249"/>
      <c r="L626" s="249"/>
      <c r="M626" s="249"/>
      <c r="N626" s="249"/>
      <c r="O626" s="249"/>
      <c r="P626" s="249"/>
      <c r="Q626" s="249"/>
      <c r="R626" s="249"/>
      <c r="S626" s="249"/>
      <c r="T626" s="249"/>
      <c r="U626" s="249"/>
      <c r="V626" s="249"/>
      <c r="W626" s="249"/>
      <c r="X626" s="249"/>
      <c r="Y626" s="249"/>
      <c r="Z626" s="249"/>
    </row>
    <row r="627" ht="12.0" customHeight="1">
      <c r="A627" s="249"/>
      <c r="B627" s="249"/>
      <c r="C627" s="249"/>
      <c r="D627" s="249"/>
      <c r="E627" s="131"/>
      <c r="F627" s="249"/>
      <c r="G627" s="249"/>
      <c r="H627" s="249"/>
      <c r="I627" s="249"/>
      <c r="J627" s="249"/>
      <c r="K627" s="249"/>
      <c r="L627" s="249"/>
      <c r="M627" s="249"/>
      <c r="N627" s="249"/>
      <c r="O627" s="249"/>
      <c r="P627" s="249"/>
      <c r="Q627" s="249"/>
      <c r="R627" s="249"/>
      <c r="S627" s="249"/>
      <c r="T627" s="249"/>
      <c r="U627" s="249"/>
      <c r="V627" s="249"/>
      <c r="W627" s="249"/>
      <c r="X627" s="249"/>
      <c r="Y627" s="249"/>
      <c r="Z627" s="249"/>
    </row>
    <row r="628" ht="12.0" customHeight="1">
      <c r="A628" s="249"/>
      <c r="B628" s="249"/>
      <c r="C628" s="249"/>
      <c r="D628" s="249"/>
      <c r="E628" s="131"/>
      <c r="F628" s="249"/>
      <c r="G628" s="249"/>
      <c r="H628" s="249"/>
      <c r="I628" s="249"/>
      <c r="J628" s="249"/>
      <c r="K628" s="249"/>
      <c r="L628" s="249"/>
      <c r="M628" s="249"/>
      <c r="N628" s="249"/>
      <c r="O628" s="249"/>
      <c r="P628" s="249"/>
      <c r="Q628" s="249"/>
      <c r="R628" s="249"/>
      <c r="S628" s="249"/>
      <c r="T628" s="249"/>
      <c r="U628" s="249"/>
      <c r="V628" s="249"/>
      <c r="W628" s="249"/>
      <c r="X628" s="249"/>
      <c r="Y628" s="249"/>
      <c r="Z628" s="249"/>
    </row>
    <row r="629" ht="12.0" customHeight="1">
      <c r="A629" s="249"/>
      <c r="B629" s="249"/>
      <c r="C629" s="249"/>
      <c r="D629" s="249"/>
      <c r="E629" s="131"/>
      <c r="F629" s="249"/>
      <c r="G629" s="249"/>
      <c r="H629" s="249"/>
      <c r="I629" s="249"/>
      <c r="J629" s="249"/>
      <c r="K629" s="249"/>
      <c r="L629" s="249"/>
      <c r="M629" s="249"/>
      <c r="N629" s="249"/>
      <c r="O629" s="249"/>
      <c r="P629" s="249"/>
      <c r="Q629" s="249"/>
      <c r="R629" s="249"/>
      <c r="S629" s="249"/>
      <c r="T629" s="249"/>
      <c r="U629" s="249"/>
      <c r="V629" s="249"/>
      <c r="W629" s="249"/>
      <c r="X629" s="249"/>
      <c r="Y629" s="249"/>
      <c r="Z629" s="249"/>
    </row>
    <row r="630" ht="12.0" customHeight="1">
      <c r="A630" s="249"/>
      <c r="B630" s="249"/>
      <c r="C630" s="249"/>
      <c r="D630" s="249"/>
      <c r="E630" s="131"/>
      <c r="F630" s="249"/>
      <c r="G630" s="249"/>
      <c r="H630" s="249"/>
      <c r="I630" s="249"/>
      <c r="J630" s="249"/>
      <c r="K630" s="249"/>
      <c r="L630" s="249"/>
      <c r="M630" s="249"/>
      <c r="N630" s="249"/>
      <c r="O630" s="249"/>
      <c r="P630" s="249"/>
      <c r="Q630" s="249"/>
      <c r="R630" s="249"/>
      <c r="S630" s="249"/>
      <c r="T630" s="249"/>
      <c r="U630" s="249"/>
      <c r="V630" s="249"/>
      <c r="W630" s="249"/>
      <c r="X630" s="249"/>
      <c r="Y630" s="249"/>
      <c r="Z630" s="249"/>
    </row>
    <row r="631" ht="12.0" customHeight="1">
      <c r="A631" s="249"/>
      <c r="B631" s="249"/>
      <c r="C631" s="249"/>
      <c r="D631" s="249"/>
      <c r="E631" s="131"/>
      <c r="F631" s="249"/>
      <c r="G631" s="249"/>
      <c r="H631" s="249"/>
      <c r="I631" s="249"/>
      <c r="J631" s="249"/>
      <c r="K631" s="249"/>
      <c r="L631" s="249"/>
      <c r="M631" s="249"/>
      <c r="N631" s="249"/>
      <c r="O631" s="249"/>
      <c r="P631" s="249"/>
      <c r="Q631" s="249"/>
      <c r="R631" s="249"/>
      <c r="S631" s="249"/>
      <c r="T631" s="249"/>
      <c r="U631" s="249"/>
      <c r="V631" s="249"/>
      <c r="W631" s="249"/>
      <c r="X631" s="249"/>
      <c r="Y631" s="249"/>
      <c r="Z631" s="249"/>
    </row>
    <row r="632" ht="12.0" customHeight="1">
      <c r="A632" s="249"/>
      <c r="B632" s="249"/>
      <c r="C632" s="249"/>
      <c r="D632" s="249"/>
      <c r="E632" s="131"/>
      <c r="F632" s="249"/>
      <c r="G632" s="249"/>
      <c r="H632" s="249"/>
      <c r="I632" s="249"/>
      <c r="J632" s="249"/>
      <c r="K632" s="249"/>
      <c r="L632" s="249"/>
      <c r="M632" s="249"/>
      <c r="N632" s="249"/>
      <c r="O632" s="249"/>
      <c r="P632" s="249"/>
      <c r="Q632" s="249"/>
      <c r="R632" s="249"/>
      <c r="S632" s="249"/>
      <c r="T632" s="249"/>
      <c r="U632" s="249"/>
      <c r="V632" s="249"/>
      <c r="W632" s="249"/>
      <c r="X632" s="249"/>
      <c r="Y632" s="249"/>
      <c r="Z632" s="249"/>
    </row>
    <row r="633" ht="12.0" customHeight="1">
      <c r="A633" s="249"/>
      <c r="B633" s="249"/>
      <c r="C633" s="249"/>
      <c r="D633" s="249"/>
      <c r="E633" s="131"/>
      <c r="F633" s="249"/>
      <c r="G633" s="249"/>
      <c r="H633" s="249"/>
      <c r="I633" s="249"/>
      <c r="J633" s="249"/>
      <c r="K633" s="249"/>
      <c r="L633" s="249"/>
      <c r="M633" s="249"/>
      <c r="N633" s="249"/>
      <c r="O633" s="249"/>
      <c r="P633" s="249"/>
      <c r="Q633" s="249"/>
      <c r="R633" s="249"/>
      <c r="S633" s="249"/>
      <c r="T633" s="249"/>
      <c r="U633" s="249"/>
      <c r="V633" s="249"/>
      <c r="W633" s="249"/>
      <c r="X633" s="249"/>
      <c r="Y633" s="249"/>
      <c r="Z633" s="249"/>
    </row>
    <row r="634" ht="12.0" customHeight="1">
      <c r="A634" s="249"/>
      <c r="B634" s="249"/>
      <c r="C634" s="249"/>
      <c r="D634" s="249"/>
      <c r="E634" s="131"/>
      <c r="F634" s="249"/>
      <c r="G634" s="249"/>
      <c r="H634" s="249"/>
      <c r="I634" s="249"/>
      <c r="J634" s="249"/>
      <c r="K634" s="249"/>
      <c r="L634" s="249"/>
      <c r="M634" s="249"/>
      <c r="N634" s="249"/>
      <c r="O634" s="249"/>
      <c r="P634" s="249"/>
      <c r="Q634" s="249"/>
      <c r="R634" s="249"/>
      <c r="S634" s="249"/>
      <c r="T634" s="249"/>
      <c r="U634" s="249"/>
      <c r="V634" s="249"/>
      <c r="W634" s="249"/>
      <c r="X634" s="249"/>
      <c r="Y634" s="249"/>
      <c r="Z634" s="249"/>
    </row>
    <row r="635" ht="12.0" customHeight="1">
      <c r="A635" s="249"/>
      <c r="B635" s="249"/>
      <c r="C635" s="249"/>
      <c r="D635" s="249"/>
      <c r="E635" s="131"/>
      <c r="F635" s="249"/>
      <c r="G635" s="249"/>
      <c r="H635" s="249"/>
      <c r="I635" s="249"/>
      <c r="J635" s="249"/>
      <c r="K635" s="249"/>
      <c r="L635" s="249"/>
      <c r="M635" s="249"/>
      <c r="N635" s="249"/>
      <c r="O635" s="249"/>
      <c r="P635" s="249"/>
      <c r="Q635" s="249"/>
      <c r="R635" s="249"/>
      <c r="S635" s="249"/>
      <c r="T635" s="249"/>
      <c r="U635" s="249"/>
      <c r="V635" s="249"/>
      <c r="W635" s="249"/>
      <c r="X635" s="249"/>
      <c r="Y635" s="249"/>
      <c r="Z635" s="249"/>
    </row>
    <row r="636" ht="12.0" customHeight="1">
      <c r="A636" s="249"/>
      <c r="B636" s="249"/>
      <c r="C636" s="249"/>
      <c r="D636" s="249"/>
      <c r="E636" s="131"/>
      <c r="F636" s="249"/>
      <c r="G636" s="249"/>
      <c r="H636" s="249"/>
      <c r="I636" s="249"/>
      <c r="J636" s="249"/>
      <c r="K636" s="249"/>
      <c r="L636" s="249"/>
      <c r="M636" s="249"/>
      <c r="N636" s="249"/>
      <c r="O636" s="249"/>
      <c r="P636" s="249"/>
      <c r="Q636" s="249"/>
      <c r="R636" s="249"/>
      <c r="S636" s="249"/>
      <c r="T636" s="249"/>
      <c r="U636" s="249"/>
      <c r="V636" s="249"/>
      <c r="W636" s="249"/>
      <c r="X636" s="249"/>
      <c r="Y636" s="249"/>
      <c r="Z636" s="249"/>
    </row>
    <row r="637" ht="12.0" customHeight="1">
      <c r="A637" s="249"/>
      <c r="B637" s="249"/>
      <c r="C637" s="249"/>
      <c r="D637" s="249"/>
      <c r="E637" s="131"/>
      <c r="F637" s="249"/>
      <c r="G637" s="249"/>
      <c r="H637" s="249"/>
      <c r="I637" s="249"/>
      <c r="J637" s="249"/>
      <c r="K637" s="249"/>
      <c r="L637" s="249"/>
      <c r="M637" s="249"/>
      <c r="N637" s="249"/>
      <c r="O637" s="249"/>
      <c r="P637" s="249"/>
      <c r="Q637" s="249"/>
      <c r="R637" s="249"/>
      <c r="S637" s="249"/>
      <c r="T637" s="249"/>
      <c r="U637" s="249"/>
      <c r="V637" s="249"/>
      <c r="W637" s="249"/>
      <c r="X637" s="249"/>
      <c r="Y637" s="249"/>
      <c r="Z637" s="249"/>
    </row>
    <row r="638" ht="12.0" customHeight="1">
      <c r="A638" s="249"/>
      <c r="B638" s="249"/>
      <c r="C638" s="249"/>
      <c r="D638" s="249"/>
      <c r="E638" s="131"/>
      <c r="F638" s="249"/>
      <c r="G638" s="249"/>
      <c r="H638" s="249"/>
      <c r="I638" s="249"/>
      <c r="J638" s="249"/>
      <c r="K638" s="249"/>
      <c r="L638" s="249"/>
      <c r="M638" s="249"/>
      <c r="N638" s="249"/>
      <c r="O638" s="249"/>
      <c r="P638" s="249"/>
      <c r="Q638" s="249"/>
      <c r="R638" s="249"/>
      <c r="S638" s="249"/>
      <c r="T638" s="249"/>
      <c r="U638" s="249"/>
      <c r="V638" s="249"/>
      <c r="W638" s="249"/>
      <c r="X638" s="249"/>
      <c r="Y638" s="249"/>
      <c r="Z638" s="249"/>
    </row>
    <row r="639" ht="12.0" customHeight="1">
      <c r="A639" s="249"/>
      <c r="B639" s="249"/>
      <c r="C639" s="249"/>
      <c r="D639" s="249"/>
      <c r="E639" s="131"/>
      <c r="F639" s="249"/>
      <c r="G639" s="249"/>
      <c r="H639" s="249"/>
      <c r="I639" s="249"/>
      <c r="J639" s="249"/>
      <c r="K639" s="249"/>
      <c r="L639" s="249"/>
      <c r="M639" s="249"/>
      <c r="N639" s="249"/>
      <c r="O639" s="249"/>
      <c r="P639" s="249"/>
      <c r="Q639" s="249"/>
      <c r="R639" s="249"/>
      <c r="S639" s="249"/>
      <c r="T639" s="249"/>
      <c r="U639" s="249"/>
      <c r="V639" s="249"/>
      <c r="W639" s="249"/>
      <c r="X639" s="249"/>
      <c r="Y639" s="249"/>
      <c r="Z639" s="249"/>
    </row>
    <row r="640" ht="12.0" customHeight="1">
      <c r="A640" s="249"/>
      <c r="B640" s="249"/>
      <c r="C640" s="249"/>
      <c r="D640" s="249"/>
      <c r="E640" s="131"/>
      <c r="F640" s="249"/>
      <c r="G640" s="249"/>
      <c r="H640" s="249"/>
      <c r="I640" s="249"/>
      <c r="J640" s="249"/>
      <c r="K640" s="249"/>
      <c r="L640" s="249"/>
      <c r="M640" s="249"/>
      <c r="N640" s="249"/>
      <c r="O640" s="249"/>
      <c r="P640" s="249"/>
      <c r="Q640" s="249"/>
      <c r="R640" s="249"/>
      <c r="S640" s="249"/>
      <c r="T640" s="249"/>
      <c r="U640" s="249"/>
      <c r="V640" s="249"/>
      <c r="W640" s="249"/>
      <c r="X640" s="249"/>
      <c r="Y640" s="249"/>
      <c r="Z640" s="249"/>
    </row>
    <row r="641" ht="12.0" customHeight="1">
      <c r="A641" s="249"/>
      <c r="B641" s="249"/>
      <c r="C641" s="249"/>
      <c r="D641" s="249"/>
      <c r="E641" s="131"/>
      <c r="F641" s="249"/>
      <c r="G641" s="249"/>
      <c r="H641" s="249"/>
      <c r="I641" s="249"/>
      <c r="J641" s="249"/>
      <c r="K641" s="249"/>
      <c r="L641" s="249"/>
      <c r="M641" s="249"/>
      <c r="N641" s="249"/>
      <c r="O641" s="249"/>
      <c r="P641" s="249"/>
      <c r="Q641" s="249"/>
      <c r="R641" s="249"/>
      <c r="S641" s="249"/>
      <c r="T641" s="249"/>
      <c r="U641" s="249"/>
      <c r="V641" s="249"/>
      <c r="W641" s="249"/>
      <c r="X641" s="249"/>
      <c r="Y641" s="249"/>
      <c r="Z641" s="249"/>
    </row>
    <row r="642" ht="12.0" customHeight="1">
      <c r="A642" s="249"/>
      <c r="B642" s="249"/>
      <c r="C642" s="249"/>
      <c r="D642" s="249"/>
      <c r="E642" s="131"/>
      <c r="F642" s="249"/>
      <c r="G642" s="249"/>
      <c r="H642" s="249"/>
      <c r="I642" s="249"/>
      <c r="J642" s="249"/>
      <c r="K642" s="249"/>
      <c r="L642" s="249"/>
      <c r="M642" s="249"/>
      <c r="N642" s="249"/>
      <c r="O642" s="249"/>
      <c r="P642" s="249"/>
      <c r="Q642" s="249"/>
      <c r="R642" s="249"/>
      <c r="S642" s="249"/>
      <c r="T642" s="249"/>
      <c r="U642" s="249"/>
      <c r="V642" s="249"/>
      <c r="W642" s="249"/>
      <c r="X642" s="249"/>
      <c r="Y642" s="249"/>
      <c r="Z642" s="249"/>
    </row>
    <row r="643" ht="12.0" customHeight="1">
      <c r="A643" s="249"/>
      <c r="B643" s="249"/>
      <c r="C643" s="249"/>
      <c r="D643" s="249"/>
      <c r="E643" s="131"/>
      <c r="F643" s="249"/>
      <c r="G643" s="249"/>
      <c r="H643" s="249"/>
      <c r="I643" s="249"/>
      <c r="J643" s="249"/>
      <c r="K643" s="249"/>
      <c r="L643" s="249"/>
      <c r="M643" s="249"/>
      <c r="N643" s="249"/>
      <c r="O643" s="249"/>
      <c r="P643" s="249"/>
      <c r="Q643" s="249"/>
      <c r="R643" s="249"/>
      <c r="S643" s="249"/>
      <c r="T643" s="249"/>
      <c r="U643" s="249"/>
      <c r="V643" s="249"/>
      <c r="W643" s="249"/>
      <c r="X643" s="249"/>
      <c r="Y643" s="249"/>
      <c r="Z643" s="249"/>
    </row>
    <row r="644" ht="12.0" customHeight="1">
      <c r="A644" s="249"/>
      <c r="B644" s="249"/>
      <c r="C644" s="249"/>
      <c r="D644" s="249"/>
      <c r="E644" s="131"/>
      <c r="F644" s="249"/>
      <c r="G644" s="249"/>
      <c r="H644" s="249"/>
      <c r="I644" s="249"/>
      <c r="J644" s="249"/>
      <c r="K644" s="249"/>
      <c r="L644" s="249"/>
      <c r="M644" s="249"/>
      <c r="N644" s="249"/>
      <c r="O644" s="249"/>
      <c r="P644" s="249"/>
      <c r="Q644" s="249"/>
      <c r="R644" s="249"/>
      <c r="S644" s="249"/>
      <c r="T644" s="249"/>
      <c r="U644" s="249"/>
      <c r="V644" s="249"/>
      <c r="W644" s="249"/>
      <c r="X644" s="249"/>
      <c r="Y644" s="249"/>
      <c r="Z644" s="249"/>
    </row>
    <row r="645" ht="12.0" customHeight="1">
      <c r="A645" s="249"/>
      <c r="B645" s="249"/>
      <c r="C645" s="249"/>
      <c r="D645" s="249"/>
      <c r="E645" s="131"/>
      <c r="F645" s="249"/>
      <c r="G645" s="249"/>
      <c r="H645" s="249"/>
      <c r="I645" s="249"/>
      <c r="J645" s="249"/>
      <c r="K645" s="249"/>
      <c r="L645" s="249"/>
      <c r="M645" s="249"/>
      <c r="N645" s="249"/>
      <c r="O645" s="249"/>
      <c r="P645" s="249"/>
      <c r="Q645" s="249"/>
      <c r="R645" s="249"/>
      <c r="S645" s="249"/>
      <c r="T645" s="249"/>
      <c r="U645" s="249"/>
      <c r="V645" s="249"/>
      <c r="W645" s="249"/>
      <c r="X645" s="249"/>
      <c r="Y645" s="249"/>
      <c r="Z645" s="249"/>
    </row>
    <row r="646" ht="12.0" customHeight="1">
      <c r="A646" s="249"/>
      <c r="B646" s="249"/>
      <c r="C646" s="249"/>
      <c r="D646" s="249"/>
      <c r="E646" s="131"/>
      <c r="F646" s="249"/>
      <c r="G646" s="249"/>
      <c r="H646" s="249"/>
      <c r="I646" s="249"/>
      <c r="J646" s="249"/>
      <c r="K646" s="249"/>
      <c r="L646" s="249"/>
      <c r="M646" s="249"/>
      <c r="N646" s="249"/>
      <c r="O646" s="249"/>
      <c r="P646" s="249"/>
      <c r="Q646" s="249"/>
      <c r="R646" s="249"/>
      <c r="S646" s="249"/>
      <c r="T646" s="249"/>
      <c r="U646" s="249"/>
      <c r="V646" s="249"/>
      <c r="W646" s="249"/>
      <c r="X646" s="249"/>
      <c r="Y646" s="249"/>
      <c r="Z646" s="249"/>
    </row>
    <row r="647" ht="12.0" customHeight="1">
      <c r="A647" s="249"/>
      <c r="B647" s="249"/>
      <c r="C647" s="249"/>
      <c r="D647" s="249"/>
      <c r="E647" s="131"/>
      <c r="F647" s="249"/>
      <c r="G647" s="249"/>
      <c r="H647" s="249"/>
      <c r="I647" s="249"/>
      <c r="J647" s="249"/>
      <c r="K647" s="249"/>
      <c r="L647" s="249"/>
      <c r="M647" s="249"/>
      <c r="N647" s="249"/>
      <c r="O647" s="249"/>
      <c r="P647" s="249"/>
      <c r="Q647" s="249"/>
      <c r="R647" s="249"/>
      <c r="S647" s="249"/>
      <c r="T647" s="249"/>
      <c r="U647" s="249"/>
      <c r="V647" s="249"/>
      <c r="W647" s="249"/>
      <c r="X647" s="249"/>
      <c r="Y647" s="249"/>
      <c r="Z647" s="249"/>
    </row>
    <row r="648" ht="12.0" customHeight="1">
      <c r="A648" s="249"/>
      <c r="B648" s="249"/>
      <c r="C648" s="249"/>
      <c r="D648" s="249"/>
      <c r="E648" s="131"/>
      <c r="F648" s="249"/>
      <c r="G648" s="249"/>
      <c r="H648" s="249"/>
      <c r="I648" s="249"/>
      <c r="J648" s="249"/>
      <c r="K648" s="249"/>
      <c r="L648" s="249"/>
      <c r="M648" s="249"/>
      <c r="N648" s="249"/>
      <c r="O648" s="249"/>
      <c r="P648" s="249"/>
      <c r="Q648" s="249"/>
      <c r="R648" s="249"/>
      <c r="S648" s="249"/>
      <c r="T648" s="249"/>
      <c r="U648" s="249"/>
      <c r="V648" s="249"/>
      <c r="W648" s="249"/>
      <c r="X648" s="249"/>
      <c r="Y648" s="249"/>
      <c r="Z648" s="249"/>
    </row>
    <row r="649" ht="12.0" customHeight="1">
      <c r="A649" s="249"/>
      <c r="B649" s="249"/>
      <c r="C649" s="249"/>
      <c r="D649" s="249"/>
      <c r="E649" s="131"/>
      <c r="F649" s="249"/>
      <c r="G649" s="249"/>
      <c r="H649" s="249"/>
      <c r="I649" s="249"/>
      <c r="J649" s="249"/>
      <c r="K649" s="249"/>
      <c r="L649" s="249"/>
      <c r="M649" s="249"/>
      <c r="N649" s="249"/>
      <c r="O649" s="249"/>
      <c r="P649" s="249"/>
      <c r="Q649" s="249"/>
      <c r="R649" s="249"/>
      <c r="S649" s="249"/>
      <c r="T649" s="249"/>
      <c r="U649" s="249"/>
      <c r="V649" s="249"/>
      <c r="W649" s="249"/>
      <c r="X649" s="249"/>
      <c r="Y649" s="249"/>
      <c r="Z649" s="249"/>
    </row>
    <row r="650" ht="12.0" customHeight="1">
      <c r="A650" s="249"/>
      <c r="B650" s="249"/>
      <c r="C650" s="249"/>
      <c r="D650" s="249"/>
      <c r="E650" s="131"/>
      <c r="F650" s="249"/>
      <c r="G650" s="249"/>
      <c r="H650" s="249"/>
      <c r="I650" s="249"/>
      <c r="J650" s="249"/>
      <c r="K650" s="249"/>
      <c r="L650" s="249"/>
      <c r="M650" s="249"/>
      <c r="N650" s="249"/>
      <c r="O650" s="249"/>
      <c r="P650" s="249"/>
      <c r="Q650" s="249"/>
      <c r="R650" s="249"/>
      <c r="S650" s="249"/>
      <c r="T650" s="249"/>
      <c r="U650" s="249"/>
      <c r="V650" s="249"/>
      <c r="W650" s="249"/>
      <c r="X650" s="249"/>
      <c r="Y650" s="249"/>
      <c r="Z650" s="249"/>
    </row>
    <row r="651" ht="12.0" customHeight="1">
      <c r="A651" s="249"/>
      <c r="B651" s="249"/>
      <c r="C651" s="249"/>
      <c r="D651" s="249"/>
      <c r="E651" s="131"/>
      <c r="F651" s="249"/>
      <c r="G651" s="249"/>
      <c r="H651" s="249"/>
      <c r="I651" s="249"/>
      <c r="J651" s="249"/>
      <c r="K651" s="249"/>
      <c r="L651" s="249"/>
      <c r="M651" s="249"/>
      <c r="N651" s="249"/>
      <c r="O651" s="249"/>
      <c r="P651" s="249"/>
      <c r="Q651" s="249"/>
      <c r="R651" s="249"/>
      <c r="S651" s="249"/>
      <c r="T651" s="249"/>
      <c r="U651" s="249"/>
      <c r="V651" s="249"/>
      <c r="W651" s="249"/>
      <c r="X651" s="249"/>
      <c r="Y651" s="249"/>
      <c r="Z651" s="249"/>
    </row>
    <row r="652" ht="12.0" customHeight="1">
      <c r="A652" s="249"/>
      <c r="B652" s="249"/>
      <c r="C652" s="249"/>
      <c r="D652" s="249"/>
      <c r="E652" s="131"/>
      <c r="F652" s="249"/>
      <c r="G652" s="249"/>
      <c r="H652" s="249"/>
      <c r="I652" s="249"/>
      <c r="J652" s="249"/>
      <c r="K652" s="249"/>
      <c r="L652" s="249"/>
      <c r="M652" s="249"/>
      <c r="N652" s="249"/>
      <c r="O652" s="249"/>
      <c r="P652" s="249"/>
      <c r="Q652" s="249"/>
      <c r="R652" s="249"/>
      <c r="S652" s="249"/>
      <c r="T652" s="249"/>
      <c r="U652" s="249"/>
      <c r="V652" s="249"/>
      <c r="W652" s="249"/>
      <c r="X652" s="249"/>
      <c r="Y652" s="249"/>
      <c r="Z652" s="249"/>
    </row>
    <row r="653" ht="12.0" customHeight="1">
      <c r="A653" s="249"/>
      <c r="B653" s="249"/>
      <c r="C653" s="249"/>
      <c r="D653" s="249"/>
      <c r="E653" s="131"/>
      <c r="F653" s="249"/>
      <c r="G653" s="249"/>
      <c r="H653" s="249"/>
      <c r="I653" s="249"/>
      <c r="J653" s="249"/>
      <c r="K653" s="249"/>
      <c r="L653" s="249"/>
      <c r="M653" s="249"/>
      <c r="N653" s="249"/>
      <c r="O653" s="249"/>
      <c r="P653" s="249"/>
      <c r="Q653" s="249"/>
      <c r="R653" s="249"/>
      <c r="S653" s="249"/>
      <c r="T653" s="249"/>
      <c r="U653" s="249"/>
      <c r="V653" s="249"/>
      <c r="W653" s="249"/>
      <c r="X653" s="249"/>
      <c r="Y653" s="249"/>
      <c r="Z653" s="249"/>
    </row>
    <row r="654" ht="12.0" customHeight="1">
      <c r="A654" s="249"/>
      <c r="B654" s="249"/>
      <c r="C654" s="249"/>
      <c r="D654" s="249"/>
      <c r="E654" s="131"/>
      <c r="F654" s="249"/>
      <c r="G654" s="249"/>
      <c r="H654" s="249"/>
      <c r="I654" s="249"/>
      <c r="J654" s="249"/>
      <c r="K654" s="249"/>
      <c r="L654" s="249"/>
      <c r="M654" s="249"/>
      <c r="N654" s="249"/>
      <c r="O654" s="249"/>
      <c r="P654" s="249"/>
      <c r="Q654" s="249"/>
      <c r="R654" s="249"/>
      <c r="S654" s="249"/>
      <c r="T654" s="249"/>
      <c r="U654" s="249"/>
      <c r="V654" s="249"/>
      <c r="W654" s="249"/>
      <c r="X654" s="249"/>
      <c r="Y654" s="249"/>
      <c r="Z654" s="249"/>
    </row>
    <row r="655" ht="12.0" customHeight="1">
      <c r="A655" s="249"/>
      <c r="B655" s="249"/>
      <c r="C655" s="249"/>
      <c r="D655" s="249"/>
      <c r="E655" s="131"/>
      <c r="F655" s="249"/>
      <c r="G655" s="249"/>
      <c r="H655" s="249"/>
      <c r="I655" s="249"/>
      <c r="J655" s="249"/>
      <c r="K655" s="249"/>
      <c r="L655" s="249"/>
      <c r="M655" s="249"/>
      <c r="N655" s="249"/>
      <c r="O655" s="249"/>
      <c r="P655" s="249"/>
      <c r="Q655" s="249"/>
      <c r="R655" s="249"/>
      <c r="S655" s="249"/>
      <c r="T655" s="249"/>
      <c r="U655" s="249"/>
      <c r="V655" s="249"/>
      <c r="W655" s="249"/>
      <c r="X655" s="249"/>
      <c r="Y655" s="249"/>
      <c r="Z655" s="249"/>
    </row>
    <row r="656" ht="12.0" customHeight="1">
      <c r="A656" s="249"/>
      <c r="B656" s="249"/>
      <c r="C656" s="249"/>
      <c r="D656" s="249"/>
      <c r="E656" s="131"/>
      <c r="F656" s="249"/>
      <c r="G656" s="249"/>
      <c r="H656" s="249"/>
      <c r="I656" s="249"/>
      <c r="J656" s="249"/>
      <c r="K656" s="249"/>
      <c r="L656" s="249"/>
      <c r="M656" s="249"/>
      <c r="N656" s="249"/>
      <c r="O656" s="249"/>
      <c r="P656" s="249"/>
      <c r="Q656" s="249"/>
      <c r="R656" s="249"/>
      <c r="S656" s="249"/>
      <c r="T656" s="249"/>
      <c r="U656" s="249"/>
      <c r="V656" s="249"/>
      <c r="W656" s="249"/>
      <c r="X656" s="249"/>
      <c r="Y656" s="249"/>
      <c r="Z656" s="249"/>
    </row>
    <row r="657" ht="12.0" customHeight="1">
      <c r="A657" s="249"/>
      <c r="B657" s="249"/>
      <c r="C657" s="249"/>
      <c r="D657" s="249"/>
      <c r="E657" s="131"/>
      <c r="F657" s="249"/>
      <c r="G657" s="249"/>
      <c r="H657" s="249"/>
      <c r="I657" s="249"/>
      <c r="J657" s="249"/>
      <c r="K657" s="249"/>
      <c r="L657" s="249"/>
      <c r="M657" s="249"/>
      <c r="N657" s="249"/>
      <c r="O657" s="249"/>
      <c r="P657" s="249"/>
      <c r="Q657" s="249"/>
      <c r="R657" s="249"/>
      <c r="S657" s="249"/>
      <c r="T657" s="249"/>
      <c r="U657" s="249"/>
      <c r="V657" s="249"/>
      <c r="W657" s="249"/>
      <c r="X657" s="249"/>
      <c r="Y657" s="249"/>
      <c r="Z657" s="249"/>
    </row>
    <row r="658" ht="12.0" customHeight="1">
      <c r="A658" s="249"/>
      <c r="B658" s="249"/>
      <c r="C658" s="249"/>
      <c r="D658" s="249"/>
      <c r="E658" s="131"/>
      <c r="F658" s="249"/>
      <c r="G658" s="249"/>
      <c r="H658" s="249"/>
      <c r="I658" s="249"/>
      <c r="J658" s="249"/>
      <c r="K658" s="249"/>
      <c r="L658" s="249"/>
      <c r="M658" s="249"/>
      <c r="N658" s="249"/>
      <c r="O658" s="249"/>
      <c r="P658" s="249"/>
      <c r="Q658" s="249"/>
      <c r="R658" s="249"/>
      <c r="S658" s="249"/>
      <c r="T658" s="249"/>
      <c r="U658" s="249"/>
      <c r="V658" s="249"/>
      <c r="W658" s="249"/>
      <c r="X658" s="249"/>
      <c r="Y658" s="249"/>
      <c r="Z658" s="249"/>
    </row>
    <row r="659" ht="12.0" customHeight="1">
      <c r="A659" s="249"/>
      <c r="B659" s="249"/>
      <c r="C659" s="249"/>
      <c r="D659" s="249"/>
      <c r="E659" s="131"/>
      <c r="F659" s="249"/>
      <c r="G659" s="249"/>
      <c r="H659" s="249"/>
      <c r="I659" s="249"/>
      <c r="J659" s="249"/>
      <c r="K659" s="249"/>
      <c r="L659" s="249"/>
      <c r="M659" s="249"/>
      <c r="N659" s="249"/>
      <c r="O659" s="249"/>
      <c r="P659" s="249"/>
      <c r="Q659" s="249"/>
      <c r="R659" s="249"/>
      <c r="S659" s="249"/>
      <c r="T659" s="249"/>
      <c r="U659" s="249"/>
      <c r="V659" s="249"/>
      <c r="W659" s="249"/>
      <c r="X659" s="249"/>
      <c r="Y659" s="249"/>
      <c r="Z659" s="249"/>
    </row>
    <row r="660" ht="12.0" customHeight="1">
      <c r="A660" s="249"/>
      <c r="B660" s="249"/>
      <c r="C660" s="249"/>
      <c r="D660" s="249"/>
      <c r="E660" s="131"/>
      <c r="F660" s="249"/>
      <c r="G660" s="249"/>
      <c r="H660" s="249"/>
      <c r="I660" s="249"/>
      <c r="J660" s="249"/>
      <c r="K660" s="249"/>
      <c r="L660" s="249"/>
      <c r="M660" s="249"/>
      <c r="N660" s="249"/>
      <c r="O660" s="249"/>
      <c r="P660" s="249"/>
      <c r="Q660" s="249"/>
      <c r="R660" s="249"/>
      <c r="S660" s="249"/>
      <c r="T660" s="249"/>
      <c r="U660" s="249"/>
      <c r="V660" s="249"/>
      <c r="W660" s="249"/>
      <c r="X660" s="249"/>
      <c r="Y660" s="249"/>
      <c r="Z660" s="249"/>
    </row>
    <row r="661" ht="12.0" customHeight="1">
      <c r="A661" s="249"/>
      <c r="B661" s="249"/>
      <c r="C661" s="249"/>
      <c r="D661" s="249"/>
      <c r="E661" s="131"/>
      <c r="F661" s="249"/>
      <c r="G661" s="249"/>
      <c r="H661" s="249"/>
      <c r="I661" s="249"/>
      <c r="J661" s="249"/>
      <c r="K661" s="249"/>
      <c r="L661" s="249"/>
      <c r="M661" s="249"/>
      <c r="N661" s="249"/>
      <c r="O661" s="249"/>
      <c r="P661" s="249"/>
      <c r="Q661" s="249"/>
      <c r="R661" s="249"/>
      <c r="S661" s="249"/>
      <c r="T661" s="249"/>
      <c r="U661" s="249"/>
      <c r="V661" s="249"/>
      <c r="W661" s="249"/>
      <c r="X661" s="249"/>
      <c r="Y661" s="249"/>
      <c r="Z661" s="249"/>
    </row>
    <row r="662" ht="12.0" customHeight="1">
      <c r="A662" s="249"/>
      <c r="B662" s="249"/>
      <c r="C662" s="249"/>
      <c r="D662" s="249"/>
      <c r="E662" s="131"/>
      <c r="F662" s="249"/>
      <c r="G662" s="249"/>
      <c r="H662" s="249"/>
      <c r="I662" s="249"/>
      <c r="J662" s="249"/>
      <c r="K662" s="249"/>
      <c r="L662" s="249"/>
      <c r="M662" s="249"/>
      <c r="N662" s="249"/>
      <c r="O662" s="249"/>
      <c r="P662" s="249"/>
      <c r="Q662" s="249"/>
      <c r="R662" s="249"/>
      <c r="S662" s="249"/>
      <c r="T662" s="249"/>
      <c r="U662" s="249"/>
      <c r="V662" s="249"/>
      <c r="W662" s="249"/>
      <c r="X662" s="249"/>
      <c r="Y662" s="249"/>
      <c r="Z662" s="249"/>
    </row>
    <row r="663" ht="12.0" customHeight="1">
      <c r="A663" s="249"/>
      <c r="B663" s="249"/>
      <c r="C663" s="249"/>
      <c r="D663" s="249"/>
      <c r="E663" s="131"/>
      <c r="F663" s="249"/>
      <c r="G663" s="249"/>
      <c r="H663" s="249"/>
      <c r="I663" s="249"/>
      <c r="J663" s="249"/>
      <c r="K663" s="249"/>
      <c r="L663" s="249"/>
      <c r="M663" s="249"/>
      <c r="N663" s="249"/>
      <c r="O663" s="249"/>
      <c r="P663" s="249"/>
      <c r="Q663" s="249"/>
      <c r="R663" s="249"/>
      <c r="S663" s="249"/>
      <c r="T663" s="249"/>
      <c r="U663" s="249"/>
      <c r="V663" s="249"/>
      <c r="W663" s="249"/>
      <c r="X663" s="249"/>
      <c r="Y663" s="249"/>
      <c r="Z663" s="249"/>
    </row>
    <row r="664" ht="12.0" customHeight="1">
      <c r="A664" s="249"/>
      <c r="B664" s="249"/>
      <c r="C664" s="249"/>
      <c r="D664" s="249"/>
      <c r="E664" s="131"/>
      <c r="F664" s="249"/>
      <c r="G664" s="249"/>
      <c r="H664" s="249"/>
      <c r="I664" s="249"/>
      <c r="J664" s="249"/>
      <c r="K664" s="249"/>
      <c r="L664" s="249"/>
      <c r="M664" s="249"/>
      <c r="N664" s="249"/>
      <c r="O664" s="249"/>
      <c r="P664" s="249"/>
      <c r="Q664" s="249"/>
      <c r="R664" s="249"/>
      <c r="S664" s="249"/>
      <c r="T664" s="249"/>
      <c r="U664" s="249"/>
      <c r="V664" s="249"/>
      <c r="W664" s="249"/>
      <c r="X664" s="249"/>
      <c r="Y664" s="249"/>
      <c r="Z664" s="249"/>
    </row>
    <row r="665" ht="12.0" customHeight="1">
      <c r="A665" s="249"/>
      <c r="B665" s="249"/>
      <c r="C665" s="249"/>
      <c r="D665" s="249"/>
      <c r="E665" s="131"/>
      <c r="F665" s="249"/>
      <c r="G665" s="249"/>
      <c r="H665" s="249"/>
      <c r="I665" s="249"/>
      <c r="J665" s="249"/>
      <c r="K665" s="249"/>
      <c r="L665" s="249"/>
      <c r="M665" s="249"/>
      <c r="N665" s="249"/>
      <c r="O665" s="249"/>
      <c r="P665" s="249"/>
      <c r="Q665" s="249"/>
      <c r="R665" s="249"/>
      <c r="S665" s="249"/>
      <c r="T665" s="249"/>
      <c r="U665" s="249"/>
      <c r="V665" s="249"/>
      <c r="W665" s="249"/>
      <c r="X665" s="249"/>
      <c r="Y665" s="249"/>
      <c r="Z665" s="249"/>
    </row>
    <row r="666" ht="12.0" customHeight="1">
      <c r="A666" s="249"/>
      <c r="B666" s="249"/>
      <c r="C666" s="249"/>
      <c r="D666" s="249"/>
      <c r="E666" s="131"/>
      <c r="F666" s="249"/>
      <c r="G666" s="249"/>
      <c r="H666" s="249"/>
      <c r="I666" s="249"/>
      <c r="J666" s="249"/>
      <c r="K666" s="249"/>
      <c r="L666" s="249"/>
      <c r="M666" s="249"/>
      <c r="N666" s="249"/>
      <c r="O666" s="249"/>
      <c r="P666" s="249"/>
      <c r="Q666" s="249"/>
      <c r="R666" s="249"/>
      <c r="S666" s="249"/>
      <c r="T666" s="249"/>
      <c r="U666" s="249"/>
      <c r="V666" s="249"/>
      <c r="W666" s="249"/>
      <c r="X666" s="249"/>
      <c r="Y666" s="249"/>
      <c r="Z666" s="249"/>
    </row>
    <row r="667" ht="12.0" customHeight="1">
      <c r="A667" s="249"/>
      <c r="B667" s="249"/>
      <c r="C667" s="249"/>
      <c r="D667" s="249"/>
      <c r="E667" s="131"/>
      <c r="F667" s="249"/>
      <c r="G667" s="249"/>
      <c r="H667" s="249"/>
      <c r="I667" s="249"/>
      <c r="J667" s="249"/>
      <c r="K667" s="249"/>
      <c r="L667" s="249"/>
      <c r="M667" s="249"/>
      <c r="N667" s="249"/>
      <c r="O667" s="249"/>
      <c r="P667" s="249"/>
      <c r="Q667" s="249"/>
      <c r="R667" s="249"/>
      <c r="S667" s="249"/>
      <c r="T667" s="249"/>
      <c r="U667" s="249"/>
      <c r="V667" s="249"/>
      <c r="W667" s="249"/>
      <c r="X667" s="249"/>
      <c r="Y667" s="249"/>
      <c r="Z667" s="249"/>
    </row>
    <row r="668" ht="12.0" customHeight="1">
      <c r="A668" s="249"/>
      <c r="B668" s="249"/>
      <c r="C668" s="249"/>
      <c r="D668" s="249"/>
      <c r="E668" s="131"/>
      <c r="F668" s="249"/>
      <c r="G668" s="249"/>
      <c r="H668" s="249"/>
      <c r="I668" s="249"/>
      <c r="J668" s="249"/>
      <c r="K668" s="249"/>
      <c r="L668" s="249"/>
      <c r="M668" s="249"/>
      <c r="N668" s="249"/>
      <c r="O668" s="249"/>
      <c r="P668" s="249"/>
      <c r="Q668" s="249"/>
      <c r="R668" s="249"/>
      <c r="S668" s="249"/>
      <c r="T668" s="249"/>
      <c r="U668" s="249"/>
      <c r="V668" s="249"/>
      <c r="W668" s="249"/>
      <c r="X668" s="249"/>
      <c r="Y668" s="249"/>
      <c r="Z668" s="249"/>
    </row>
    <row r="669" ht="12.0" customHeight="1">
      <c r="A669" s="249"/>
      <c r="B669" s="249"/>
      <c r="C669" s="249"/>
      <c r="D669" s="249"/>
      <c r="E669" s="131"/>
      <c r="F669" s="249"/>
      <c r="G669" s="249"/>
      <c r="H669" s="249"/>
      <c r="I669" s="249"/>
      <c r="J669" s="249"/>
      <c r="K669" s="249"/>
      <c r="L669" s="249"/>
      <c r="M669" s="249"/>
      <c r="N669" s="249"/>
      <c r="O669" s="249"/>
      <c r="P669" s="249"/>
      <c r="Q669" s="249"/>
      <c r="R669" s="249"/>
      <c r="S669" s="249"/>
      <c r="T669" s="249"/>
      <c r="U669" s="249"/>
      <c r="V669" s="249"/>
      <c r="W669" s="249"/>
      <c r="X669" s="249"/>
      <c r="Y669" s="249"/>
      <c r="Z669" s="249"/>
    </row>
    <row r="670" ht="12.0" customHeight="1">
      <c r="A670" s="249"/>
      <c r="B670" s="249"/>
      <c r="C670" s="249"/>
      <c r="D670" s="249"/>
      <c r="E670" s="131"/>
      <c r="F670" s="249"/>
      <c r="G670" s="249"/>
      <c r="H670" s="249"/>
      <c r="I670" s="249"/>
      <c r="J670" s="249"/>
      <c r="K670" s="249"/>
      <c r="L670" s="249"/>
      <c r="M670" s="249"/>
      <c r="N670" s="249"/>
      <c r="O670" s="249"/>
      <c r="P670" s="249"/>
      <c r="Q670" s="249"/>
      <c r="R670" s="249"/>
      <c r="S670" s="249"/>
      <c r="T670" s="249"/>
      <c r="U670" s="249"/>
      <c r="V670" s="249"/>
      <c r="W670" s="249"/>
      <c r="X670" s="249"/>
      <c r="Y670" s="249"/>
      <c r="Z670" s="249"/>
    </row>
    <row r="671" ht="12.0" customHeight="1">
      <c r="A671" s="249"/>
      <c r="B671" s="249"/>
      <c r="C671" s="249"/>
      <c r="D671" s="249"/>
      <c r="E671" s="131"/>
      <c r="F671" s="249"/>
      <c r="G671" s="249"/>
      <c r="H671" s="249"/>
      <c r="I671" s="249"/>
      <c r="J671" s="249"/>
      <c r="K671" s="249"/>
      <c r="L671" s="249"/>
      <c r="M671" s="249"/>
      <c r="N671" s="249"/>
      <c r="O671" s="249"/>
      <c r="P671" s="249"/>
      <c r="Q671" s="249"/>
      <c r="R671" s="249"/>
      <c r="S671" s="249"/>
      <c r="T671" s="249"/>
      <c r="U671" s="249"/>
      <c r="V671" s="249"/>
      <c r="W671" s="249"/>
      <c r="X671" s="249"/>
      <c r="Y671" s="249"/>
      <c r="Z671" s="249"/>
    </row>
    <row r="672" ht="12.0" customHeight="1">
      <c r="A672" s="249"/>
      <c r="B672" s="249"/>
      <c r="C672" s="249"/>
      <c r="D672" s="249"/>
      <c r="E672" s="131"/>
      <c r="F672" s="249"/>
      <c r="G672" s="249"/>
      <c r="H672" s="249"/>
      <c r="I672" s="249"/>
      <c r="J672" s="249"/>
      <c r="K672" s="249"/>
      <c r="L672" s="249"/>
      <c r="M672" s="249"/>
      <c r="N672" s="249"/>
      <c r="O672" s="249"/>
      <c r="P672" s="249"/>
      <c r="Q672" s="249"/>
      <c r="R672" s="249"/>
      <c r="S672" s="249"/>
      <c r="T672" s="249"/>
      <c r="U672" s="249"/>
      <c r="V672" s="249"/>
      <c r="W672" s="249"/>
      <c r="X672" s="249"/>
      <c r="Y672" s="249"/>
      <c r="Z672" s="249"/>
    </row>
    <row r="673" ht="12.0" customHeight="1">
      <c r="A673" s="249"/>
      <c r="B673" s="249"/>
      <c r="C673" s="249"/>
      <c r="D673" s="249"/>
      <c r="E673" s="131"/>
      <c r="F673" s="249"/>
      <c r="G673" s="249"/>
      <c r="H673" s="249"/>
      <c r="I673" s="249"/>
      <c r="J673" s="249"/>
      <c r="K673" s="249"/>
      <c r="L673" s="249"/>
      <c r="M673" s="249"/>
      <c r="N673" s="249"/>
      <c r="O673" s="249"/>
      <c r="P673" s="249"/>
      <c r="Q673" s="249"/>
      <c r="R673" s="249"/>
      <c r="S673" s="249"/>
      <c r="T673" s="249"/>
      <c r="U673" s="249"/>
      <c r="V673" s="249"/>
      <c r="W673" s="249"/>
      <c r="X673" s="249"/>
      <c r="Y673" s="249"/>
      <c r="Z673" s="249"/>
    </row>
    <row r="674" ht="12.0" customHeight="1">
      <c r="A674" s="249"/>
      <c r="B674" s="249"/>
      <c r="C674" s="249"/>
      <c r="D674" s="249"/>
      <c r="E674" s="131"/>
      <c r="F674" s="249"/>
      <c r="G674" s="249"/>
      <c r="H674" s="249"/>
      <c r="I674" s="249"/>
      <c r="J674" s="249"/>
      <c r="K674" s="249"/>
      <c r="L674" s="249"/>
      <c r="M674" s="249"/>
      <c r="N674" s="249"/>
      <c r="O674" s="249"/>
      <c r="P674" s="249"/>
      <c r="Q674" s="249"/>
      <c r="R674" s="249"/>
      <c r="S674" s="249"/>
      <c r="T674" s="249"/>
      <c r="U674" s="249"/>
      <c r="V674" s="249"/>
      <c r="W674" s="249"/>
      <c r="X674" s="249"/>
      <c r="Y674" s="249"/>
      <c r="Z674" s="249"/>
    </row>
    <row r="675" ht="12.0" customHeight="1">
      <c r="A675" s="249"/>
      <c r="B675" s="249"/>
      <c r="C675" s="249"/>
      <c r="D675" s="249"/>
      <c r="E675" s="131"/>
      <c r="F675" s="249"/>
      <c r="G675" s="249"/>
      <c r="H675" s="249"/>
      <c r="I675" s="249"/>
      <c r="J675" s="249"/>
      <c r="K675" s="249"/>
      <c r="L675" s="249"/>
      <c r="M675" s="249"/>
      <c r="N675" s="249"/>
      <c r="O675" s="249"/>
      <c r="P675" s="249"/>
      <c r="Q675" s="249"/>
      <c r="R675" s="249"/>
      <c r="S675" s="249"/>
      <c r="T675" s="249"/>
      <c r="U675" s="249"/>
      <c r="V675" s="249"/>
      <c r="W675" s="249"/>
      <c r="X675" s="249"/>
      <c r="Y675" s="249"/>
      <c r="Z675" s="249"/>
    </row>
    <row r="676" ht="12.0" customHeight="1">
      <c r="A676" s="249"/>
      <c r="B676" s="249"/>
      <c r="C676" s="249"/>
      <c r="D676" s="249"/>
      <c r="E676" s="131"/>
      <c r="F676" s="249"/>
      <c r="G676" s="249"/>
      <c r="H676" s="249"/>
      <c r="I676" s="249"/>
      <c r="J676" s="249"/>
      <c r="K676" s="249"/>
      <c r="L676" s="249"/>
      <c r="M676" s="249"/>
      <c r="N676" s="249"/>
      <c r="O676" s="249"/>
      <c r="P676" s="249"/>
      <c r="Q676" s="249"/>
      <c r="R676" s="249"/>
      <c r="S676" s="249"/>
      <c r="T676" s="249"/>
      <c r="U676" s="249"/>
      <c r="V676" s="249"/>
      <c r="W676" s="249"/>
      <c r="X676" s="249"/>
      <c r="Y676" s="249"/>
      <c r="Z676" s="249"/>
    </row>
    <row r="677" ht="12.0" customHeight="1">
      <c r="A677" s="249"/>
      <c r="B677" s="249"/>
      <c r="C677" s="249"/>
      <c r="D677" s="249"/>
      <c r="E677" s="131"/>
      <c r="F677" s="249"/>
      <c r="G677" s="249"/>
      <c r="H677" s="249"/>
      <c r="I677" s="249"/>
      <c r="J677" s="249"/>
      <c r="K677" s="249"/>
      <c r="L677" s="249"/>
      <c r="M677" s="249"/>
      <c r="N677" s="249"/>
      <c r="O677" s="249"/>
      <c r="P677" s="249"/>
      <c r="Q677" s="249"/>
      <c r="R677" s="249"/>
      <c r="S677" s="249"/>
      <c r="T677" s="249"/>
      <c r="U677" s="249"/>
      <c r="V677" s="249"/>
      <c r="W677" s="249"/>
      <c r="X677" s="249"/>
      <c r="Y677" s="249"/>
      <c r="Z677" s="249"/>
    </row>
    <row r="678" ht="12.0" customHeight="1">
      <c r="A678" s="249"/>
      <c r="B678" s="249"/>
      <c r="C678" s="249"/>
      <c r="D678" s="249"/>
      <c r="E678" s="131"/>
      <c r="F678" s="249"/>
      <c r="G678" s="249"/>
      <c r="H678" s="249"/>
      <c r="I678" s="249"/>
      <c r="J678" s="249"/>
      <c r="K678" s="249"/>
      <c r="L678" s="249"/>
      <c r="M678" s="249"/>
      <c r="N678" s="249"/>
      <c r="O678" s="249"/>
      <c r="P678" s="249"/>
      <c r="Q678" s="249"/>
      <c r="R678" s="249"/>
      <c r="S678" s="249"/>
      <c r="T678" s="249"/>
      <c r="U678" s="249"/>
      <c r="V678" s="249"/>
      <c r="W678" s="249"/>
      <c r="X678" s="249"/>
      <c r="Y678" s="249"/>
      <c r="Z678" s="249"/>
    </row>
    <row r="679" ht="12.0" customHeight="1">
      <c r="A679" s="249"/>
      <c r="B679" s="249"/>
      <c r="C679" s="249"/>
      <c r="D679" s="249"/>
      <c r="E679" s="131"/>
      <c r="F679" s="249"/>
      <c r="G679" s="249"/>
      <c r="H679" s="249"/>
      <c r="I679" s="249"/>
      <c r="J679" s="249"/>
      <c r="K679" s="249"/>
      <c r="L679" s="249"/>
      <c r="M679" s="249"/>
      <c r="N679" s="249"/>
      <c r="O679" s="249"/>
      <c r="P679" s="249"/>
      <c r="Q679" s="249"/>
      <c r="R679" s="249"/>
      <c r="S679" s="249"/>
      <c r="T679" s="249"/>
      <c r="U679" s="249"/>
      <c r="V679" s="249"/>
      <c r="W679" s="249"/>
      <c r="X679" s="249"/>
      <c r="Y679" s="249"/>
      <c r="Z679" s="249"/>
    </row>
    <row r="680" ht="12.0" customHeight="1">
      <c r="A680" s="249"/>
      <c r="B680" s="249"/>
      <c r="C680" s="249"/>
      <c r="D680" s="249"/>
      <c r="E680" s="131"/>
      <c r="F680" s="249"/>
      <c r="G680" s="249"/>
      <c r="H680" s="249"/>
      <c r="I680" s="249"/>
      <c r="J680" s="249"/>
      <c r="K680" s="249"/>
      <c r="L680" s="249"/>
      <c r="M680" s="249"/>
      <c r="N680" s="249"/>
      <c r="O680" s="249"/>
      <c r="P680" s="249"/>
      <c r="Q680" s="249"/>
      <c r="R680" s="249"/>
      <c r="S680" s="249"/>
      <c r="T680" s="249"/>
      <c r="U680" s="249"/>
      <c r="V680" s="249"/>
      <c r="W680" s="249"/>
      <c r="X680" s="249"/>
      <c r="Y680" s="249"/>
      <c r="Z680" s="249"/>
    </row>
    <row r="681" ht="12.0" customHeight="1">
      <c r="A681" s="249"/>
      <c r="B681" s="249"/>
      <c r="C681" s="249"/>
      <c r="D681" s="249"/>
      <c r="E681" s="131"/>
      <c r="F681" s="249"/>
      <c r="G681" s="249"/>
      <c r="H681" s="249"/>
      <c r="I681" s="249"/>
      <c r="J681" s="249"/>
      <c r="K681" s="249"/>
      <c r="L681" s="249"/>
      <c r="M681" s="249"/>
      <c r="N681" s="249"/>
      <c r="O681" s="249"/>
      <c r="P681" s="249"/>
      <c r="Q681" s="249"/>
      <c r="R681" s="249"/>
      <c r="S681" s="249"/>
      <c r="T681" s="249"/>
      <c r="U681" s="249"/>
      <c r="V681" s="249"/>
      <c r="W681" s="249"/>
      <c r="X681" s="249"/>
      <c r="Y681" s="249"/>
      <c r="Z681" s="249"/>
    </row>
    <row r="682" ht="12.0" customHeight="1">
      <c r="A682" s="249"/>
      <c r="B682" s="249"/>
      <c r="C682" s="249"/>
      <c r="D682" s="249"/>
      <c r="E682" s="131"/>
      <c r="F682" s="249"/>
      <c r="G682" s="249"/>
      <c r="H682" s="249"/>
      <c r="I682" s="249"/>
      <c r="J682" s="249"/>
      <c r="K682" s="249"/>
      <c r="L682" s="249"/>
      <c r="M682" s="249"/>
      <c r="N682" s="249"/>
      <c r="O682" s="249"/>
      <c r="P682" s="249"/>
      <c r="Q682" s="249"/>
      <c r="R682" s="249"/>
      <c r="S682" s="249"/>
      <c r="T682" s="249"/>
      <c r="U682" s="249"/>
      <c r="V682" s="249"/>
      <c r="W682" s="249"/>
      <c r="X682" s="249"/>
      <c r="Y682" s="249"/>
      <c r="Z682" s="249"/>
    </row>
    <row r="683" ht="12.0" customHeight="1">
      <c r="A683" s="249"/>
      <c r="B683" s="249"/>
      <c r="C683" s="249"/>
      <c r="D683" s="249"/>
      <c r="E683" s="131"/>
      <c r="F683" s="249"/>
      <c r="G683" s="249"/>
      <c r="H683" s="249"/>
      <c r="I683" s="249"/>
      <c r="J683" s="249"/>
      <c r="K683" s="249"/>
      <c r="L683" s="249"/>
      <c r="M683" s="249"/>
      <c r="N683" s="249"/>
      <c r="O683" s="249"/>
      <c r="P683" s="249"/>
      <c r="Q683" s="249"/>
      <c r="R683" s="249"/>
      <c r="S683" s="249"/>
      <c r="T683" s="249"/>
      <c r="U683" s="249"/>
      <c r="V683" s="249"/>
      <c r="W683" s="249"/>
      <c r="X683" s="249"/>
      <c r="Y683" s="249"/>
      <c r="Z683" s="249"/>
    </row>
    <row r="684" ht="12.0" customHeight="1">
      <c r="A684" s="249"/>
      <c r="B684" s="249"/>
      <c r="C684" s="249"/>
      <c r="D684" s="249"/>
      <c r="E684" s="131"/>
      <c r="F684" s="249"/>
      <c r="G684" s="249"/>
      <c r="H684" s="249"/>
      <c r="I684" s="249"/>
      <c r="J684" s="249"/>
      <c r="K684" s="249"/>
      <c r="L684" s="249"/>
      <c r="M684" s="249"/>
      <c r="N684" s="249"/>
      <c r="O684" s="249"/>
      <c r="P684" s="249"/>
      <c r="Q684" s="249"/>
      <c r="R684" s="249"/>
      <c r="S684" s="249"/>
      <c r="T684" s="249"/>
      <c r="U684" s="249"/>
      <c r="V684" s="249"/>
      <c r="W684" s="249"/>
      <c r="X684" s="249"/>
      <c r="Y684" s="249"/>
      <c r="Z684" s="249"/>
    </row>
    <row r="685" ht="12.0" customHeight="1">
      <c r="A685" s="249"/>
      <c r="B685" s="249"/>
      <c r="C685" s="249"/>
      <c r="D685" s="249"/>
      <c r="E685" s="131"/>
      <c r="F685" s="249"/>
      <c r="G685" s="249"/>
      <c r="H685" s="249"/>
      <c r="I685" s="249"/>
      <c r="J685" s="249"/>
      <c r="K685" s="249"/>
      <c r="L685" s="249"/>
      <c r="M685" s="249"/>
      <c r="N685" s="249"/>
      <c r="O685" s="249"/>
      <c r="P685" s="249"/>
      <c r="Q685" s="249"/>
      <c r="R685" s="249"/>
      <c r="S685" s="249"/>
      <c r="T685" s="249"/>
      <c r="U685" s="249"/>
      <c r="V685" s="249"/>
      <c r="W685" s="249"/>
      <c r="X685" s="249"/>
      <c r="Y685" s="249"/>
      <c r="Z685" s="249"/>
    </row>
    <row r="686" ht="12.0" customHeight="1">
      <c r="A686" s="249"/>
      <c r="B686" s="249"/>
      <c r="C686" s="249"/>
      <c r="D686" s="249"/>
      <c r="E686" s="131"/>
      <c r="F686" s="249"/>
      <c r="G686" s="249"/>
      <c r="H686" s="249"/>
      <c r="I686" s="249"/>
      <c r="J686" s="249"/>
      <c r="K686" s="249"/>
      <c r="L686" s="249"/>
      <c r="M686" s="249"/>
      <c r="N686" s="249"/>
      <c r="O686" s="249"/>
      <c r="P686" s="249"/>
      <c r="Q686" s="249"/>
      <c r="R686" s="249"/>
      <c r="S686" s="249"/>
      <c r="T686" s="249"/>
      <c r="U686" s="249"/>
      <c r="V686" s="249"/>
      <c r="W686" s="249"/>
      <c r="X686" s="249"/>
      <c r="Y686" s="249"/>
      <c r="Z686" s="249"/>
    </row>
    <row r="687" ht="12.0" customHeight="1">
      <c r="A687" s="249"/>
      <c r="B687" s="249"/>
      <c r="C687" s="249"/>
      <c r="D687" s="249"/>
      <c r="E687" s="131"/>
      <c r="F687" s="249"/>
      <c r="G687" s="249"/>
      <c r="H687" s="249"/>
      <c r="I687" s="249"/>
      <c r="J687" s="249"/>
      <c r="K687" s="249"/>
      <c r="L687" s="249"/>
      <c r="M687" s="249"/>
      <c r="N687" s="249"/>
      <c r="O687" s="249"/>
      <c r="P687" s="249"/>
      <c r="Q687" s="249"/>
      <c r="R687" s="249"/>
      <c r="S687" s="249"/>
      <c r="T687" s="249"/>
      <c r="U687" s="249"/>
      <c r="V687" s="249"/>
      <c r="W687" s="249"/>
      <c r="X687" s="249"/>
      <c r="Y687" s="249"/>
      <c r="Z687" s="249"/>
    </row>
    <row r="688" ht="12.0" customHeight="1">
      <c r="A688" s="249"/>
      <c r="B688" s="249"/>
      <c r="C688" s="249"/>
      <c r="D688" s="249"/>
      <c r="E688" s="131"/>
      <c r="F688" s="249"/>
      <c r="G688" s="249"/>
      <c r="H688" s="249"/>
      <c r="I688" s="249"/>
      <c r="J688" s="249"/>
      <c r="K688" s="249"/>
      <c r="L688" s="249"/>
      <c r="M688" s="249"/>
      <c r="N688" s="249"/>
      <c r="O688" s="249"/>
      <c r="P688" s="249"/>
      <c r="Q688" s="249"/>
      <c r="R688" s="249"/>
      <c r="S688" s="249"/>
      <c r="T688" s="249"/>
      <c r="U688" s="249"/>
      <c r="V688" s="249"/>
      <c r="W688" s="249"/>
      <c r="X688" s="249"/>
      <c r="Y688" s="249"/>
      <c r="Z688" s="249"/>
    </row>
    <row r="689" ht="12.0" customHeight="1">
      <c r="A689" s="249"/>
      <c r="B689" s="249"/>
      <c r="C689" s="249"/>
      <c r="D689" s="249"/>
      <c r="E689" s="131"/>
      <c r="F689" s="249"/>
      <c r="G689" s="249"/>
      <c r="H689" s="249"/>
      <c r="I689" s="249"/>
      <c r="J689" s="249"/>
      <c r="K689" s="249"/>
      <c r="L689" s="249"/>
      <c r="M689" s="249"/>
      <c r="N689" s="249"/>
      <c r="O689" s="249"/>
      <c r="P689" s="249"/>
      <c r="Q689" s="249"/>
      <c r="R689" s="249"/>
      <c r="S689" s="249"/>
      <c r="T689" s="249"/>
      <c r="U689" s="249"/>
      <c r="V689" s="249"/>
      <c r="W689" s="249"/>
      <c r="X689" s="249"/>
      <c r="Y689" s="249"/>
      <c r="Z689" s="249"/>
    </row>
    <row r="690" ht="12.0" customHeight="1">
      <c r="A690" s="249"/>
      <c r="B690" s="249"/>
      <c r="C690" s="249"/>
      <c r="D690" s="249"/>
      <c r="E690" s="131"/>
      <c r="F690" s="249"/>
      <c r="G690" s="249"/>
      <c r="H690" s="249"/>
      <c r="I690" s="249"/>
      <c r="J690" s="249"/>
      <c r="K690" s="249"/>
      <c r="L690" s="249"/>
      <c r="M690" s="249"/>
      <c r="N690" s="249"/>
      <c r="O690" s="249"/>
      <c r="P690" s="249"/>
      <c r="Q690" s="249"/>
      <c r="R690" s="249"/>
      <c r="S690" s="249"/>
      <c r="T690" s="249"/>
      <c r="U690" s="249"/>
      <c r="V690" s="249"/>
      <c r="W690" s="249"/>
      <c r="X690" s="249"/>
      <c r="Y690" s="249"/>
      <c r="Z690" s="249"/>
    </row>
    <row r="691" ht="12.0" customHeight="1">
      <c r="A691" s="249"/>
      <c r="B691" s="249"/>
      <c r="C691" s="249"/>
      <c r="D691" s="249"/>
      <c r="E691" s="131"/>
      <c r="F691" s="249"/>
      <c r="G691" s="249"/>
      <c r="H691" s="249"/>
      <c r="I691" s="249"/>
      <c r="J691" s="249"/>
      <c r="K691" s="249"/>
      <c r="L691" s="249"/>
      <c r="M691" s="249"/>
      <c r="N691" s="249"/>
      <c r="O691" s="249"/>
      <c r="P691" s="249"/>
      <c r="Q691" s="249"/>
      <c r="R691" s="249"/>
      <c r="S691" s="249"/>
      <c r="T691" s="249"/>
      <c r="U691" s="249"/>
      <c r="V691" s="249"/>
      <c r="W691" s="249"/>
      <c r="X691" s="249"/>
      <c r="Y691" s="249"/>
      <c r="Z691" s="249"/>
    </row>
    <row r="692" ht="12.0" customHeight="1">
      <c r="A692" s="249"/>
      <c r="B692" s="249"/>
      <c r="C692" s="249"/>
      <c r="D692" s="249"/>
      <c r="E692" s="131"/>
      <c r="F692" s="249"/>
      <c r="G692" s="249"/>
      <c r="H692" s="249"/>
      <c r="I692" s="249"/>
      <c r="J692" s="249"/>
      <c r="K692" s="249"/>
      <c r="L692" s="249"/>
      <c r="M692" s="249"/>
      <c r="N692" s="249"/>
      <c r="O692" s="249"/>
      <c r="P692" s="249"/>
      <c r="Q692" s="249"/>
      <c r="R692" s="249"/>
      <c r="S692" s="249"/>
      <c r="T692" s="249"/>
      <c r="U692" s="249"/>
      <c r="V692" s="249"/>
      <c r="W692" s="249"/>
      <c r="X692" s="249"/>
      <c r="Y692" s="249"/>
      <c r="Z692" s="249"/>
    </row>
    <row r="693" ht="12.0" customHeight="1">
      <c r="A693" s="249"/>
      <c r="B693" s="249"/>
      <c r="C693" s="249"/>
      <c r="D693" s="249"/>
      <c r="E693" s="131"/>
      <c r="F693" s="249"/>
      <c r="G693" s="249"/>
      <c r="H693" s="249"/>
      <c r="I693" s="249"/>
      <c r="J693" s="249"/>
      <c r="K693" s="249"/>
      <c r="L693" s="249"/>
      <c r="M693" s="249"/>
      <c r="N693" s="249"/>
      <c r="O693" s="249"/>
      <c r="P693" s="249"/>
      <c r="Q693" s="249"/>
      <c r="R693" s="249"/>
      <c r="S693" s="249"/>
      <c r="T693" s="249"/>
      <c r="U693" s="249"/>
      <c r="V693" s="249"/>
      <c r="W693" s="249"/>
      <c r="X693" s="249"/>
      <c r="Y693" s="249"/>
      <c r="Z693" s="249"/>
    </row>
    <row r="694" ht="12.0" customHeight="1">
      <c r="A694" s="249"/>
      <c r="B694" s="249"/>
      <c r="C694" s="249"/>
      <c r="D694" s="249"/>
      <c r="E694" s="131"/>
      <c r="F694" s="249"/>
      <c r="G694" s="249"/>
      <c r="H694" s="249"/>
      <c r="I694" s="249"/>
      <c r="J694" s="249"/>
      <c r="K694" s="249"/>
      <c r="L694" s="249"/>
      <c r="M694" s="249"/>
      <c r="N694" s="249"/>
      <c r="O694" s="249"/>
      <c r="P694" s="249"/>
      <c r="Q694" s="249"/>
      <c r="R694" s="249"/>
      <c r="S694" s="249"/>
      <c r="T694" s="249"/>
      <c r="U694" s="249"/>
      <c r="V694" s="249"/>
      <c r="W694" s="249"/>
      <c r="X694" s="249"/>
      <c r="Y694" s="249"/>
      <c r="Z694" s="249"/>
    </row>
    <row r="695" ht="12.0" customHeight="1">
      <c r="A695" s="249"/>
      <c r="B695" s="249"/>
      <c r="C695" s="249"/>
      <c r="D695" s="249"/>
      <c r="E695" s="131"/>
      <c r="F695" s="249"/>
      <c r="G695" s="249"/>
      <c r="H695" s="249"/>
      <c r="I695" s="249"/>
      <c r="J695" s="249"/>
      <c r="K695" s="249"/>
      <c r="L695" s="249"/>
      <c r="M695" s="249"/>
      <c r="N695" s="249"/>
      <c r="O695" s="249"/>
      <c r="P695" s="249"/>
      <c r="Q695" s="249"/>
      <c r="R695" s="249"/>
      <c r="S695" s="249"/>
      <c r="T695" s="249"/>
      <c r="U695" s="249"/>
      <c r="V695" s="249"/>
      <c r="W695" s="249"/>
      <c r="X695" s="249"/>
      <c r="Y695" s="249"/>
      <c r="Z695" s="249"/>
    </row>
    <row r="696" ht="12.0" customHeight="1">
      <c r="A696" s="249"/>
      <c r="B696" s="249"/>
      <c r="C696" s="249"/>
      <c r="D696" s="249"/>
      <c r="E696" s="131"/>
      <c r="F696" s="249"/>
      <c r="G696" s="249"/>
      <c r="H696" s="249"/>
      <c r="I696" s="249"/>
      <c r="J696" s="249"/>
      <c r="K696" s="249"/>
      <c r="L696" s="249"/>
      <c r="M696" s="249"/>
      <c r="N696" s="249"/>
      <c r="O696" s="249"/>
      <c r="P696" s="249"/>
      <c r="Q696" s="249"/>
      <c r="R696" s="249"/>
      <c r="S696" s="249"/>
      <c r="T696" s="249"/>
      <c r="U696" s="249"/>
      <c r="V696" s="249"/>
      <c r="W696" s="249"/>
      <c r="X696" s="249"/>
      <c r="Y696" s="249"/>
      <c r="Z696" s="249"/>
    </row>
    <row r="697" ht="12.0" customHeight="1">
      <c r="A697" s="249"/>
      <c r="B697" s="249"/>
      <c r="C697" s="249"/>
      <c r="D697" s="249"/>
      <c r="E697" s="131"/>
      <c r="F697" s="249"/>
      <c r="G697" s="249"/>
      <c r="H697" s="249"/>
      <c r="I697" s="249"/>
      <c r="J697" s="249"/>
      <c r="K697" s="249"/>
      <c r="L697" s="249"/>
      <c r="M697" s="249"/>
      <c r="N697" s="249"/>
      <c r="O697" s="249"/>
      <c r="P697" s="249"/>
      <c r="Q697" s="249"/>
      <c r="R697" s="249"/>
      <c r="S697" s="249"/>
      <c r="T697" s="249"/>
      <c r="U697" s="249"/>
      <c r="V697" s="249"/>
      <c r="W697" s="249"/>
      <c r="X697" s="249"/>
      <c r="Y697" s="249"/>
      <c r="Z697" s="249"/>
    </row>
    <row r="698" ht="12.0" customHeight="1">
      <c r="A698" s="249"/>
      <c r="B698" s="249"/>
      <c r="C698" s="249"/>
      <c r="D698" s="249"/>
      <c r="E698" s="131"/>
      <c r="F698" s="249"/>
      <c r="G698" s="249"/>
      <c r="H698" s="249"/>
      <c r="I698" s="249"/>
      <c r="J698" s="249"/>
      <c r="K698" s="249"/>
      <c r="L698" s="249"/>
      <c r="M698" s="249"/>
      <c r="N698" s="249"/>
      <c r="O698" s="249"/>
      <c r="P698" s="249"/>
      <c r="Q698" s="249"/>
      <c r="R698" s="249"/>
      <c r="S698" s="249"/>
      <c r="T698" s="249"/>
      <c r="U698" s="249"/>
      <c r="V698" s="249"/>
      <c r="W698" s="249"/>
      <c r="X698" s="249"/>
      <c r="Y698" s="249"/>
      <c r="Z698" s="249"/>
    </row>
    <row r="699" ht="12.0" customHeight="1">
      <c r="A699" s="249"/>
      <c r="B699" s="249"/>
      <c r="C699" s="249"/>
      <c r="D699" s="249"/>
      <c r="E699" s="131"/>
      <c r="F699" s="249"/>
      <c r="G699" s="249"/>
      <c r="H699" s="249"/>
      <c r="I699" s="249"/>
      <c r="J699" s="249"/>
      <c r="K699" s="249"/>
      <c r="L699" s="249"/>
      <c r="M699" s="249"/>
      <c r="N699" s="249"/>
      <c r="O699" s="249"/>
      <c r="P699" s="249"/>
      <c r="Q699" s="249"/>
      <c r="R699" s="249"/>
      <c r="S699" s="249"/>
      <c r="T699" s="249"/>
      <c r="U699" s="249"/>
      <c r="V699" s="249"/>
      <c r="W699" s="249"/>
      <c r="X699" s="249"/>
      <c r="Y699" s="249"/>
      <c r="Z699" s="249"/>
    </row>
    <row r="700" ht="12.0" customHeight="1">
      <c r="A700" s="249"/>
      <c r="B700" s="249"/>
      <c r="C700" s="249"/>
      <c r="D700" s="249"/>
      <c r="E700" s="131"/>
      <c r="F700" s="249"/>
      <c r="G700" s="249"/>
      <c r="H700" s="249"/>
      <c r="I700" s="249"/>
      <c r="J700" s="249"/>
      <c r="K700" s="249"/>
      <c r="L700" s="249"/>
      <c r="M700" s="249"/>
      <c r="N700" s="249"/>
      <c r="O700" s="249"/>
      <c r="P700" s="249"/>
      <c r="Q700" s="249"/>
      <c r="R700" s="249"/>
      <c r="S700" s="249"/>
      <c r="T700" s="249"/>
      <c r="U700" s="249"/>
      <c r="V700" s="249"/>
      <c r="W700" s="249"/>
      <c r="X700" s="249"/>
      <c r="Y700" s="249"/>
      <c r="Z700" s="249"/>
    </row>
    <row r="701" ht="12.0" customHeight="1">
      <c r="A701" s="249"/>
      <c r="B701" s="249"/>
      <c r="C701" s="249"/>
      <c r="D701" s="249"/>
      <c r="E701" s="131"/>
      <c r="F701" s="249"/>
      <c r="G701" s="249"/>
      <c r="H701" s="249"/>
      <c r="I701" s="249"/>
      <c r="J701" s="249"/>
      <c r="K701" s="249"/>
      <c r="L701" s="249"/>
      <c r="M701" s="249"/>
      <c r="N701" s="249"/>
      <c r="O701" s="249"/>
      <c r="P701" s="249"/>
      <c r="Q701" s="249"/>
      <c r="R701" s="249"/>
      <c r="S701" s="249"/>
      <c r="T701" s="249"/>
      <c r="U701" s="249"/>
      <c r="V701" s="249"/>
      <c r="W701" s="249"/>
      <c r="X701" s="249"/>
      <c r="Y701" s="249"/>
      <c r="Z701" s="249"/>
    </row>
    <row r="702" ht="12.0" customHeight="1">
      <c r="A702" s="249"/>
      <c r="B702" s="249"/>
      <c r="C702" s="249"/>
      <c r="D702" s="249"/>
      <c r="E702" s="131"/>
      <c r="F702" s="249"/>
      <c r="G702" s="249"/>
      <c r="H702" s="249"/>
      <c r="I702" s="249"/>
      <c r="J702" s="249"/>
      <c r="K702" s="249"/>
      <c r="L702" s="249"/>
      <c r="M702" s="249"/>
      <c r="N702" s="249"/>
      <c r="O702" s="249"/>
      <c r="P702" s="249"/>
      <c r="Q702" s="249"/>
      <c r="R702" s="249"/>
      <c r="S702" s="249"/>
      <c r="T702" s="249"/>
      <c r="U702" s="249"/>
      <c r="V702" s="249"/>
      <c r="W702" s="249"/>
      <c r="X702" s="249"/>
      <c r="Y702" s="249"/>
      <c r="Z702" s="249"/>
    </row>
    <row r="703" ht="12.0" customHeight="1">
      <c r="A703" s="249"/>
      <c r="B703" s="249"/>
      <c r="C703" s="249"/>
      <c r="D703" s="249"/>
      <c r="E703" s="131"/>
      <c r="F703" s="249"/>
      <c r="G703" s="249"/>
      <c r="H703" s="249"/>
      <c r="I703" s="249"/>
      <c r="J703" s="249"/>
      <c r="K703" s="249"/>
      <c r="L703" s="249"/>
      <c r="M703" s="249"/>
      <c r="N703" s="249"/>
      <c r="O703" s="249"/>
      <c r="P703" s="249"/>
      <c r="Q703" s="249"/>
      <c r="R703" s="249"/>
      <c r="S703" s="249"/>
      <c r="T703" s="249"/>
      <c r="U703" s="249"/>
      <c r="V703" s="249"/>
      <c r="W703" s="249"/>
      <c r="X703" s="249"/>
      <c r="Y703" s="249"/>
      <c r="Z703" s="249"/>
    </row>
    <row r="704" ht="12.0" customHeight="1">
      <c r="A704" s="249"/>
      <c r="B704" s="249"/>
      <c r="C704" s="249"/>
      <c r="D704" s="249"/>
      <c r="E704" s="131"/>
      <c r="F704" s="249"/>
      <c r="G704" s="249"/>
      <c r="H704" s="249"/>
      <c r="I704" s="249"/>
      <c r="J704" s="249"/>
      <c r="K704" s="249"/>
      <c r="L704" s="249"/>
      <c r="M704" s="249"/>
      <c r="N704" s="249"/>
      <c r="O704" s="249"/>
      <c r="P704" s="249"/>
      <c r="Q704" s="249"/>
      <c r="R704" s="249"/>
      <c r="S704" s="249"/>
      <c r="T704" s="249"/>
      <c r="U704" s="249"/>
      <c r="V704" s="249"/>
      <c r="W704" s="249"/>
      <c r="X704" s="249"/>
      <c r="Y704" s="249"/>
      <c r="Z704" s="249"/>
    </row>
    <row r="705" ht="12.0" customHeight="1">
      <c r="A705" s="249"/>
      <c r="B705" s="249"/>
      <c r="C705" s="249"/>
      <c r="D705" s="249"/>
      <c r="E705" s="131"/>
      <c r="F705" s="249"/>
      <c r="G705" s="249"/>
      <c r="H705" s="249"/>
      <c r="I705" s="249"/>
      <c r="J705" s="249"/>
      <c r="K705" s="249"/>
      <c r="L705" s="249"/>
      <c r="M705" s="249"/>
      <c r="N705" s="249"/>
      <c r="O705" s="249"/>
      <c r="P705" s="249"/>
      <c r="Q705" s="249"/>
      <c r="R705" s="249"/>
      <c r="S705" s="249"/>
      <c r="T705" s="249"/>
      <c r="U705" s="249"/>
      <c r="V705" s="249"/>
      <c r="W705" s="249"/>
      <c r="X705" s="249"/>
      <c r="Y705" s="249"/>
      <c r="Z705" s="249"/>
    </row>
    <row r="706" ht="12.0" customHeight="1">
      <c r="A706" s="249"/>
      <c r="B706" s="249"/>
      <c r="C706" s="249"/>
      <c r="D706" s="249"/>
      <c r="E706" s="131"/>
      <c r="F706" s="249"/>
      <c r="G706" s="249"/>
      <c r="H706" s="249"/>
      <c r="I706" s="249"/>
      <c r="J706" s="249"/>
      <c r="K706" s="249"/>
      <c r="L706" s="249"/>
      <c r="M706" s="249"/>
      <c r="N706" s="249"/>
      <c r="O706" s="249"/>
      <c r="P706" s="249"/>
      <c r="Q706" s="249"/>
      <c r="R706" s="249"/>
      <c r="S706" s="249"/>
      <c r="T706" s="249"/>
      <c r="U706" s="249"/>
      <c r="V706" s="249"/>
      <c r="W706" s="249"/>
      <c r="X706" s="249"/>
      <c r="Y706" s="249"/>
      <c r="Z706" s="249"/>
    </row>
    <row r="707" ht="12.0" customHeight="1">
      <c r="A707" s="249"/>
      <c r="B707" s="249"/>
      <c r="C707" s="249"/>
      <c r="D707" s="249"/>
      <c r="E707" s="131"/>
      <c r="F707" s="249"/>
      <c r="G707" s="249"/>
      <c r="H707" s="249"/>
      <c r="I707" s="249"/>
      <c r="J707" s="249"/>
      <c r="K707" s="249"/>
      <c r="L707" s="249"/>
      <c r="M707" s="249"/>
      <c r="N707" s="249"/>
      <c r="O707" s="249"/>
      <c r="P707" s="249"/>
      <c r="Q707" s="249"/>
      <c r="R707" s="249"/>
      <c r="S707" s="249"/>
      <c r="T707" s="249"/>
      <c r="U707" s="249"/>
      <c r="V707" s="249"/>
      <c r="W707" s="249"/>
      <c r="X707" s="249"/>
      <c r="Y707" s="249"/>
      <c r="Z707" s="249"/>
    </row>
    <row r="708" ht="12.0" customHeight="1">
      <c r="A708" s="249"/>
      <c r="B708" s="249"/>
      <c r="C708" s="249"/>
      <c r="D708" s="249"/>
      <c r="E708" s="131"/>
      <c r="F708" s="249"/>
      <c r="G708" s="249"/>
      <c r="H708" s="249"/>
      <c r="I708" s="249"/>
      <c r="J708" s="249"/>
      <c r="K708" s="249"/>
      <c r="L708" s="249"/>
      <c r="M708" s="249"/>
      <c r="N708" s="249"/>
      <c r="O708" s="249"/>
      <c r="P708" s="249"/>
      <c r="Q708" s="249"/>
      <c r="R708" s="249"/>
      <c r="S708" s="249"/>
      <c r="T708" s="249"/>
      <c r="U708" s="249"/>
      <c r="V708" s="249"/>
      <c r="W708" s="249"/>
      <c r="X708" s="249"/>
      <c r="Y708" s="249"/>
      <c r="Z708" s="249"/>
    </row>
    <row r="709" ht="12.0" customHeight="1">
      <c r="A709" s="249"/>
      <c r="B709" s="249"/>
      <c r="C709" s="249"/>
      <c r="D709" s="249"/>
      <c r="E709" s="131"/>
      <c r="F709" s="249"/>
      <c r="G709" s="249"/>
      <c r="H709" s="249"/>
      <c r="I709" s="249"/>
      <c r="J709" s="249"/>
      <c r="K709" s="249"/>
      <c r="L709" s="249"/>
      <c r="M709" s="249"/>
      <c r="N709" s="249"/>
      <c r="O709" s="249"/>
      <c r="P709" s="249"/>
      <c r="Q709" s="249"/>
      <c r="R709" s="249"/>
      <c r="S709" s="249"/>
      <c r="T709" s="249"/>
      <c r="U709" s="249"/>
      <c r="V709" s="249"/>
      <c r="W709" s="249"/>
      <c r="X709" s="249"/>
      <c r="Y709" s="249"/>
      <c r="Z709" s="249"/>
    </row>
    <row r="710" ht="12.0" customHeight="1">
      <c r="A710" s="249"/>
      <c r="B710" s="249"/>
      <c r="C710" s="249"/>
      <c r="D710" s="249"/>
      <c r="E710" s="131"/>
      <c r="F710" s="249"/>
      <c r="G710" s="249"/>
      <c r="H710" s="249"/>
      <c r="I710" s="249"/>
      <c r="J710" s="249"/>
      <c r="K710" s="249"/>
      <c r="L710" s="249"/>
      <c r="M710" s="249"/>
      <c r="N710" s="249"/>
      <c r="O710" s="249"/>
      <c r="P710" s="249"/>
      <c r="Q710" s="249"/>
      <c r="R710" s="249"/>
      <c r="S710" s="249"/>
      <c r="T710" s="249"/>
      <c r="U710" s="249"/>
      <c r="V710" s="249"/>
      <c r="W710" s="249"/>
      <c r="X710" s="249"/>
      <c r="Y710" s="249"/>
      <c r="Z710" s="249"/>
    </row>
    <row r="711" ht="12.0" customHeight="1">
      <c r="A711" s="249"/>
      <c r="B711" s="249"/>
      <c r="C711" s="249"/>
      <c r="D711" s="249"/>
      <c r="E711" s="131"/>
      <c r="F711" s="249"/>
      <c r="G711" s="249"/>
      <c r="H711" s="249"/>
      <c r="I711" s="249"/>
      <c r="J711" s="249"/>
      <c r="K711" s="249"/>
      <c r="L711" s="249"/>
      <c r="M711" s="249"/>
      <c r="N711" s="249"/>
      <c r="O711" s="249"/>
      <c r="P711" s="249"/>
      <c r="Q711" s="249"/>
      <c r="R711" s="249"/>
      <c r="S711" s="249"/>
      <c r="T711" s="249"/>
      <c r="U711" s="249"/>
      <c r="V711" s="249"/>
      <c r="W711" s="249"/>
      <c r="X711" s="249"/>
      <c r="Y711" s="249"/>
      <c r="Z711" s="249"/>
    </row>
    <row r="712" ht="12.0" customHeight="1">
      <c r="A712" s="249"/>
      <c r="B712" s="249"/>
      <c r="C712" s="249"/>
      <c r="D712" s="249"/>
      <c r="E712" s="131"/>
      <c r="F712" s="249"/>
      <c r="G712" s="249"/>
      <c r="H712" s="249"/>
      <c r="I712" s="249"/>
      <c r="J712" s="249"/>
      <c r="K712" s="249"/>
      <c r="L712" s="249"/>
      <c r="M712" s="249"/>
      <c r="N712" s="249"/>
      <c r="O712" s="249"/>
      <c r="P712" s="249"/>
      <c r="Q712" s="249"/>
      <c r="R712" s="249"/>
      <c r="S712" s="249"/>
      <c r="T712" s="249"/>
      <c r="U712" s="249"/>
      <c r="V712" s="249"/>
      <c r="W712" s="249"/>
      <c r="X712" s="249"/>
      <c r="Y712" s="249"/>
      <c r="Z712" s="249"/>
    </row>
    <row r="713" ht="12.0" customHeight="1">
      <c r="A713" s="249"/>
      <c r="B713" s="249"/>
      <c r="C713" s="249"/>
      <c r="D713" s="249"/>
      <c r="E713" s="131"/>
      <c r="F713" s="249"/>
      <c r="G713" s="249"/>
      <c r="H713" s="249"/>
      <c r="I713" s="249"/>
      <c r="J713" s="249"/>
      <c r="K713" s="249"/>
      <c r="L713" s="249"/>
      <c r="M713" s="249"/>
      <c r="N713" s="249"/>
      <c r="O713" s="249"/>
      <c r="P713" s="249"/>
      <c r="Q713" s="249"/>
      <c r="R713" s="249"/>
      <c r="S713" s="249"/>
      <c r="T713" s="249"/>
      <c r="U713" s="249"/>
      <c r="V713" s="249"/>
      <c r="W713" s="249"/>
      <c r="X713" s="249"/>
      <c r="Y713" s="249"/>
      <c r="Z713" s="249"/>
    </row>
    <row r="714" ht="12.0" customHeight="1">
      <c r="A714" s="249"/>
      <c r="B714" s="249"/>
      <c r="C714" s="249"/>
      <c r="D714" s="249"/>
      <c r="E714" s="131"/>
      <c r="F714" s="249"/>
      <c r="G714" s="249"/>
      <c r="H714" s="249"/>
      <c r="I714" s="249"/>
      <c r="J714" s="249"/>
      <c r="K714" s="249"/>
      <c r="L714" s="249"/>
      <c r="M714" s="249"/>
      <c r="N714" s="249"/>
      <c r="O714" s="249"/>
      <c r="P714" s="249"/>
      <c r="Q714" s="249"/>
      <c r="R714" s="249"/>
      <c r="S714" s="249"/>
      <c r="T714" s="249"/>
      <c r="U714" s="249"/>
      <c r="V714" s="249"/>
      <c r="W714" s="249"/>
      <c r="X714" s="249"/>
      <c r="Y714" s="249"/>
      <c r="Z714" s="249"/>
    </row>
    <row r="715" ht="12.0" customHeight="1">
      <c r="A715" s="249"/>
      <c r="B715" s="249"/>
      <c r="C715" s="249"/>
      <c r="D715" s="249"/>
      <c r="E715" s="131"/>
      <c r="F715" s="249"/>
      <c r="G715" s="249"/>
      <c r="H715" s="249"/>
      <c r="I715" s="249"/>
      <c r="J715" s="249"/>
      <c r="K715" s="249"/>
      <c r="L715" s="249"/>
      <c r="M715" s="249"/>
      <c r="N715" s="249"/>
      <c r="O715" s="249"/>
      <c r="P715" s="249"/>
      <c r="Q715" s="249"/>
      <c r="R715" s="249"/>
      <c r="S715" s="249"/>
      <c r="T715" s="249"/>
      <c r="U715" s="249"/>
      <c r="V715" s="249"/>
      <c r="W715" s="249"/>
      <c r="X715" s="249"/>
      <c r="Y715" s="249"/>
      <c r="Z715" s="249"/>
    </row>
    <row r="716" ht="12.0" customHeight="1">
      <c r="A716" s="249"/>
      <c r="B716" s="249"/>
      <c r="C716" s="249"/>
      <c r="D716" s="249"/>
      <c r="E716" s="131"/>
      <c r="F716" s="249"/>
      <c r="G716" s="249"/>
      <c r="H716" s="249"/>
      <c r="I716" s="249"/>
      <c r="J716" s="249"/>
      <c r="K716" s="249"/>
      <c r="L716" s="249"/>
      <c r="M716" s="249"/>
      <c r="N716" s="249"/>
      <c r="O716" s="249"/>
      <c r="P716" s="249"/>
      <c r="Q716" s="249"/>
      <c r="R716" s="249"/>
      <c r="S716" s="249"/>
      <c r="T716" s="249"/>
      <c r="U716" s="249"/>
      <c r="V716" s="249"/>
      <c r="W716" s="249"/>
      <c r="X716" s="249"/>
      <c r="Y716" s="249"/>
      <c r="Z716" s="249"/>
    </row>
    <row r="717" ht="12.0" customHeight="1">
      <c r="A717" s="249"/>
      <c r="B717" s="249"/>
      <c r="C717" s="249"/>
      <c r="D717" s="249"/>
      <c r="E717" s="131"/>
      <c r="F717" s="249"/>
      <c r="G717" s="249"/>
      <c r="H717" s="249"/>
      <c r="I717" s="249"/>
      <c r="J717" s="249"/>
      <c r="K717" s="249"/>
      <c r="L717" s="249"/>
      <c r="M717" s="249"/>
      <c r="N717" s="249"/>
      <c r="O717" s="249"/>
      <c r="P717" s="249"/>
      <c r="Q717" s="249"/>
      <c r="R717" s="249"/>
      <c r="S717" s="249"/>
      <c r="T717" s="249"/>
      <c r="U717" s="249"/>
      <c r="V717" s="249"/>
      <c r="W717" s="249"/>
      <c r="X717" s="249"/>
      <c r="Y717" s="249"/>
      <c r="Z717" s="249"/>
    </row>
    <row r="718" ht="12.0" customHeight="1">
      <c r="A718" s="249"/>
      <c r="B718" s="249"/>
      <c r="C718" s="249"/>
      <c r="D718" s="249"/>
      <c r="E718" s="131"/>
      <c r="F718" s="249"/>
      <c r="G718" s="249"/>
      <c r="H718" s="249"/>
      <c r="I718" s="249"/>
      <c r="J718" s="249"/>
      <c r="K718" s="249"/>
      <c r="L718" s="249"/>
      <c r="M718" s="249"/>
      <c r="N718" s="249"/>
      <c r="O718" s="249"/>
      <c r="P718" s="249"/>
      <c r="Q718" s="249"/>
      <c r="R718" s="249"/>
      <c r="S718" s="249"/>
      <c r="T718" s="249"/>
      <c r="U718" s="249"/>
      <c r="V718" s="249"/>
      <c r="W718" s="249"/>
      <c r="X718" s="249"/>
      <c r="Y718" s="249"/>
      <c r="Z718" s="249"/>
    </row>
    <row r="719" ht="12.0" customHeight="1">
      <c r="A719" s="249"/>
      <c r="B719" s="249"/>
      <c r="C719" s="249"/>
      <c r="D719" s="249"/>
      <c r="E719" s="131"/>
      <c r="F719" s="249"/>
      <c r="G719" s="249"/>
      <c r="H719" s="249"/>
      <c r="I719" s="249"/>
      <c r="J719" s="249"/>
      <c r="K719" s="249"/>
      <c r="L719" s="249"/>
      <c r="M719" s="249"/>
      <c r="N719" s="249"/>
      <c r="O719" s="249"/>
      <c r="P719" s="249"/>
      <c r="Q719" s="249"/>
      <c r="R719" s="249"/>
      <c r="S719" s="249"/>
      <c r="T719" s="249"/>
      <c r="U719" s="249"/>
      <c r="V719" s="249"/>
      <c r="W719" s="249"/>
      <c r="X719" s="249"/>
      <c r="Y719" s="249"/>
      <c r="Z719" s="249"/>
    </row>
    <row r="720" ht="12.0" customHeight="1">
      <c r="A720" s="249"/>
      <c r="B720" s="249"/>
      <c r="C720" s="249"/>
      <c r="D720" s="249"/>
      <c r="E720" s="131"/>
      <c r="F720" s="249"/>
      <c r="G720" s="249"/>
      <c r="H720" s="249"/>
      <c r="I720" s="249"/>
      <c r="J720" s="249"/>
      <c r="K720" s="249"/>
      <c r="L720" s="249"/>
      <c r="M720" s="249"/>
      <c r="N720" s="249"/>
      <c r="O720" s="249"/>
      <c r="P720" s="249"/>
      <c r="Q720" s="249"/>
      <c r="R720" s="249"/>
      <c r="S720" s="249"/>
      <c r="T720" s="249"/>
      <c r="U720" s="249"/>
      <c r="V720" s="249"/>
      <c r="W720" s="249"/>
      <c r="X720" s="249"/>
      <c r="Y720" s="249"/>
      <c r="Z720" s="249"/>
    </row>
    <row r="721" ht="12.0" customHeight="1">
      <c r="A721" s="249"/>
      <c r="B721" s="249"/>
      <c r="C721" s="249"/>
      <c r="D721" s="249"/>
      <c r="E721" s="131"/>
      <c r="F721" s="249"/>
      <c r="G721" s="249"/>
      <c r="H721" s="249"/>
      <c r="I721" s="249"/>
      <c r="J721" s="249"/>
      <c r="K721" s="249"/>
      <c r="L721" s="249"/>
      <c r="M721" s="249"/>
      <c r="N721" s="249"/>
      <c r="O721" s="249"/>
      <c r="P721" s="249"/>
      <c r="Q721" s="249"/>
      <c r="R721" s="249"/>
      <c r="S721" s="249"/>
      <c r="T721" s="249"/>
      <c r="U721" s="249"/>
      <c r="V721" s="249"/>
      <c r="W721" s="249"/>
      <c r="X721" s="249"/>
      <c r="Y721" s="249"/>
      <c r="Z721" s="249"/>
    </row>
    <row r="722" ht="12.0" customHeight="1">
      <c r="A722" s="249"/>
      <c r="B722" s="249"/>
      <c r="C722" s="249"/>
      <c r="D722" s="249"/>
      <c r="E722" s="131"/>
      <c r="F722" s="249"/>
      <c r="G722" s="249"/>
      <c r="H722" s="249"/>
      <c r="I722" s="249"/>
      <c r="J722" s="249"/>
      <c r="K722" s="249"/>
      <c r="L722" s="249"/>
      <c r="M722" s="249"/>
      <c r="N722" s="249"/>
      <c r="O722" s="249"/>
      <c r="P722" s="249"/>
      <c r="Q722" s="249"/>
      <c r="R722" s="249"/>
      <c r="S722" s="249"/>
      <c r="T722" s="249"/>
      <c r="U722" s="249"/>
      <c r="V722" s="249"/>
      <c r="W722" s="249"/>
      <c r="X722" s="249"/>
      <c r="Y722" s="249"/>
      <c r="Z722" s="249"/>
    </row>
    <row r="723" ht="12.0" customHeight="1">
      <c r="A723" s="249"/>
      <c r="B723" s="249"/>
      <c r="C723" s="249"/>
      <c r="D723" s="249"/>
      <c r="E723" s="131"/>
      <c r="F723" s="249"/>
      <c r="G723" s="249"/>
      <c r="H723" s="249"/>
      <c r="I723" s="249"/>
      <c r="J723" s="249"/>
      <c r="K723" s="249"/>
      <c r="L723" s="249"/>
      <c r="M723" s="249"/>
      <c r="N723" s="249"/>
      <c r="O723" s="249"/>
      <c r="P723" s="249"/>
      <c r="Q723" s="249"/>
      <c r="R723" s="249"/>
      <c r="S723" s="249"/>
      <c r="T723" s="249"/>
      <c r="U723" s="249"/>
      <c r="V723" s="249"/>
      <c r="W723" s="249"/>
      <c r="X723" s="249"/>
      <c r="Y723" s="249"/>
      <c r="Z723" s="249"/>
    </row>
    <row r="724" ht="12.0" customHeight="1">
      <c r="A724" s="249"/>
      <c r="B724" s="249"/>
      <c r="C724" s="249"/>
      <c r="D724" s="249"/>
      <c r="E724" s="131"/>
      <c r="F724" s="249"/>
      <c r="G724" s="249"/>
      <c r="H724" s="249"/>
      <c r="I724" s="249"/>
      <c r="J724" s="249"/>
      <c r="K724" s="249"/>
      <c r="L724" s="249"/>
      <c r="M724" s="249"/>
      <c r="N724" s="249"/>
      <c r="O724" s="249"/>
      <c r="P724" s="249"/>
      <c r="Q724" s="249"/>
      <c r="R724" s="249"/>
      <c r="S724" s="249"/>
      <c r="T724" s="249"/>
      <c r="U724" s="249"/>
      <c r="V724" s="249"/>
      <c r="W724" s="249"/>
      <c r="X724" s="249"/>
      <c r="Y724" s="249"/>
      <c r="Z724" s="249"/>
    </row>
    <row r="725" ht="12.0" customHeight="1">
      <c r="A725" s="249"/>
      <c r="B725" s="249"/>
      <c r="C725" s="249"/>
      <c r="D725" s="249"/>
      <c r="E725" s="131"/>
      <c r="F725" s="249"/>
      <c r="G725" s="249"/>
      <c r="H725" s="249"/>
      <c r="I725" s="249"/>
      <c r="J725" s="249"/>
      <c r="K725" s="249"/>
      <c r="L725" s="249"/>
      <c r="M725" s="249"/>
      <c r="N725" s="249"/>
      <c r="O725" s="249"/>
      <c r="P725" s="249"/>
      <c r="Q725" s="249"/>
      <c r="R725" s="249"/>
      <c r="S725" s="249"/>
      <c r="T725" s="249"/>
      <c r="U725" s="249"/>
      <c r="V725" s="249"/>
      <c r="W725" s="249"/>
      <c r="X725" s="249"/>
      <c r="Y725" s="249"/>
      <c r="Z725" s="249"/>
    </row>
    <row r="726" ht="12.0" customHeight="1">
      <c r="A726" s="249"/>
      <c r="B726" s="249"/>
      <c r="C726" s="249"/>
      <c r="D726" s="249"/>
      <c r="E726" s="131"/>
      <c r="F726" s="249"/>
      <c r="G726" s="249"/>
      <c r="H726" s="249"/>
      <c r="I726" s="249"/>
      <c r="J726" s="249"/>
      <c r="K726" s="249"/>
      <c r="L726" s="249"/>
      <c r="M726" s="249"/>
      <c r="N726" s="249"/>
      <c r="O726" s="249"/>
      <c r="P726" s="249"/>
      <c r="Q726" s="249"/>
      <c r="R726" s="249"/>
      <c r="S726" s="249"/>
      <c r="T726" s="249"/>
      <c r="U726" s="249"/>
      <c r="V726" s="249"/>
      <c r="W726" s="249"/>
      <c r="X726" s="249"/>
      <c r="Y726" s="249"/>
      <c r="Z726" s="249"/>
    </row>
    <row r="727" ht="12.0" customHeight="1">
      <c r="A727" s="249"/>
      <c r="B727" s="249"/>
      <c r="C727" s="249"/>
      <c r="D727" s="249"/>
      <c r="E727" s="131"/>
      <c r="F727" s="249"/>
      <c r="G727" s="249"/>
      <c r="H727" s="249"/>
      <c r="I727" s="249"/>
      <c r="J727" s="249"/>
      <c r="K727" s="249"/>
      <c r="L727" s="249"/>
      <c r="M727" s="249"/>
      <c r="N727" s="249"/>
      <c r="O727" s="249"/>
      <c r="P727" s="249"/>
      <c r="Q727" s="249"/>
      <c r="R727" s="249"/>
      <c r="S727" s="249"/>
      <c r="T727" s="249"/>
      <c r="U727" s="249"/>
      <c r="V727" s="249"/>
      <c r="W727" s="249"/>
      <c r="X727" s="249"/>
      <c r="Y727" s="249"/>
      <c r="Z727" s="249"/>
    </row>
    <row r="728" ht="12.0" customHeight="1">
      <c r="A728" s="249"/>
      <c r="B728" s="249"/>
      <c r="C728" s="249"/>
      <c r="D728" s="249"/>
      <c r="E728" s="131"/>
      <c r="F728" s="249"/>
      <c r="G728" s="249"/>
      <c r="H728" s="249"/>
      <c r="I728" s="249"/>
      <c r="J728" s="249"/>
      <c r="K728" s="249"/>
      <c r="L728" s="249"/>
      <c r="M728" s="249"/>
      <c r="N728" s="249"/>
      <c r="O728" s="249"/>
      <c r="P728" s="249"/>
      <c r="Q728" s="249"/>
      <c r="R728" s="249"/>
      <c r="S728" s="249"/>
      <c r="T728" s="249"/>
      <c r="U728" s="249"/>
      <c r="V728" s="249"/>
      <c r="W728" s="249"/>
      <c r="X728" s="249"/>
      <c r="Y728" s="249"/>
      <c r="Z728" s="249"/>
    </row>
    <row r="729" ht="12.0" customHeight="1">
      <c r="A729" s="249"/>
      <c r="B729" s="249"/>
      <c r="C729" s="249"/>
      <c r="D729" s="249"/>
      <c r="E729" s="131"/>
      <c r="F729" s="249"/>
      <c r="G729" s="249"/>
      <c r="H729" s="249"/>
      <c r="I729" s="249"/>
      <c r="J729" s="249"/>
      <c r="K729" s="249"/>
      <c r="L729" s="249"/>
      <c r="M729" s="249"/>
      <c r="N729" s="249"/>
      <c r="O729" s="249"/>
      <c r="P729" s="249"/>
      <c r="Q729" s="249"/>
      <c r="R729" s="249"/>
      <c r="S729" s="249"/>
      <c r="T729" s="249"/>
      <c r="U729" s="249"/>
      <c r="V729" s="249"/>
      <c r="W729" s="249"/>
      <c r="X729" s="249"/>
      <c r="Y729" s="249"/>
      <c r="Z729" s="249"/>
    </row>
    <row r="730" ht="12.0" customHeight="1">
      <c r="A730" s="249"/>
      <c r="B730" s="249"/>
      <c r="C730" s="249"/>
      <c r="D730" s="249"/>
      <c r="E730" s="131"/>
      <c r="F730" s="249"/>
      <c r="G730" s="249"/>
      <c r="H730" s="249"/>
      <c r="I730" s="249"/>
      <c r="J730" s="249"/>
      <c r="K730" s="249"/>
      <c r="L730" s="249"/>
      <c r="M730" s="249"/>
      <c r="N730" s="249"/>
      <c r="O730" s="249"/>
      <c r="P730" s="249"/>
      <c r="Q730" s="249"/>
      <c r="R730" s="249"/>
      <c r="S730" s="249"/>
      <c r="T730" s="249"/>
      <c r="U730" s="249"/>
      <c r="V730" s="249"/>
      <c r="W730" s="249"/>
      <c r="X730" s="249"/>
      <c r="Y730" s="249"/>
      <c r="Z730" s="249"/>
    </row>
    <row r="731" ht="12.0" customHeight="1">
      <c r="A731" s="249"/>
      <c r="B731" s="249"/>
      <c r="C731" s="249"/>
      <c r="D731" s="249"/>
      <c r="E731" s="131"/>
      <c r="F731" s="249"/>
      <c r="G731" s="249"/>
      <c r="H731" s="249"/>
      <c r="I731" s="249"/>
      <c r="J731" s="249"/>
      <c r="K731" s="249"/>
      <c r="L731" s="249"/>
      <c r="M731" s="249"/>
      <c r="N731" s="249"/>
      <c r="O731" s="249"/>
      <c r="P731" s="249"/>
      <c r="Q731" s="249"/>
      <c r="R731" s="249"/>
      <c r="S731" s="249"/>
      <c r="T731" s="249"/>
      <c r="U731" s="249"/>
      <c r="V731" s="249"/>
      <c r="W731" s="249"/>
      <c r="X731" s="249"/>
      <c r="Y731" s="249"/>
      <c r="Z731" s="249"/>
    </row>
    <row r="732" ht="12.0" customHeight="1">
      <c r="A732" s="249"/>
      <c r="B732" s="249"/>
      <c r="C732" s="249"/>
      <c r="D732" s="249"/>
      <c r="E732" s="131"/>
      <c r="F732" s="249"/>
      <c r="G732" s="249"/>
      <c r="H732" s="249"/>
      <c r="I732" s="249"/>
      <c r="J732" s="249"/>
      <c r="K732" s="249"/>
      <c r="L732" s="249"/>
      <c r="M732" s="249"/>
      <c r="N732" s="249"/>
      <c r="O732" s="249"/>
      <c r="P732" s="249"/>
      <c r="Q732" s="249"/>
      <c r="R732" s="249"/>
      <c r="S732" s="249"/>
      <c r="T732" s="249"/>
      <c r="U732" s="249"/>
      <c r="V732" s="249"/>
      <c r="W732" s="249"/>
      <c r="X732" s="249"/>
      <c r="Y732" s="249"/>
      <c r="Z732" s="249"/>
    </row>
    <row r="733" ht="12.0" customHeight="1">
      <c r="A733" s="249"/>
      <c r="B733" s="249"/>
      <c r="C733" s="249"/>
      <c r="D733" s="249"/>
      <c r="E733" s="131"/>
      <c r="F733" s="249"/>
      <c r="G733" s="249"/>
      <c r="H733" s="249"/>
      <c r="I733" s="249"/>
      <c r="J733" s="249"/>
      <c r="K733" s="249"/>
      <c r="L733" s="249"/>
      <c r="M733" s="249"/>
      <c r="N733" s="249"/>
      <c r="O733" s="249"/>
      <c r="P733" s="249"/>
      <c r="Q733" s="249"/>
      <c r="R733" s="249"/>
      <c r="S733" s="249"/>
      <c r="T733" s="249"/>
      <c r="U733" s="249"/>
      <c r="V733" s="249"/>
      <c r="W733" s="249"/>
      <c r="X733" s="249"/>
      <c r="Y733" s="249"/>
      <c r="Z733" s="249"/>
    </row>
    <row r="734" ht="12.0" customHeight="1">
      <c r="A734" s="249"/>
      <c r="B734" s="249"/>
      <c r="C734" s="249"/>
      <c r="D734" s="249"/>
      <c r="E734" s="131"/>
      <c r="F734" s="249"/>
      <c r="G734" s="249"/>
      <c r="H734" s="249"/>
      <c r="I734" s="249"/>
      <c r="J734" s="249"/>
      <c r="K734" s="249"/>
      <c r="L734" s="249"/>
      <c r="M734" s="249"/>
      <c r="N734" s="249"/>
      <c r="O734" s="249"/>
      <c r="P734" s="249"/>
      <c r="Q734" s="249"/>
      <c r="R734" s="249"/>
      <c r="S734" s="249"/>
      <c r="T734" s="249"/>
      <c r="U734" s="249"/>
      <c r="V734" s="249"/>
      <c r="W734" s="249"/>
      <c r="X734" s="249"/>
      <c r="Y734" s="249"/>
      <c r="Z734" s="249"/>
    </row>
    <row r="735" ht="12.0" customHeight="1">
      <c r="A735" s="249"/>
      <c r="B735" s="249"/>
      <c r="C735" s="249"/>
      <c r="D735" s="249"/>
      <c r="E735" s="131"/>
      <c r="F735" s="249"/>
      <c r="G735" s="249"/>
      <c r="H735" s="249"/>
      <c r="I735" s="249"/>
      <c r="J735" s="249"/>
      <c r="K735" s="249"/>
      <c r="L735" s="249"/>
      <c r="M735" s="249"/>
      <c r="N735" s="249"/>
      <c r="O735" s="249"/>
      <c r="P735" s="249"/>
      <c r="Q735" s="249"/>
      <c r="R735" s="249"/>
      <c r="S735" s="249"/>
      <c r="T735" s="249"/>
      <c r="U735" s="249"/>
      <c r="V735" s="249"/>
      <c r="W735" s="249"/>
      <c r="X735" s="249"/>
      <c r="Y735" s="249"/>
      <c r="Z735" s="249"/>
    </row>
    <row r="736" ht="12.0" customHeight="1">
      <c r="A736" s="249"/>
      <c r="B736" s="249"/>
      <c r="C736" s="249"/>
      <c r="D736" s="249"/>
      <c r="E736" s="131"/>
      <c r="F736" s="249"/>
      <c r="G736" s="249"/>
      <c r="H736" s="249"/>
      <c r="I736" s="249"/>
      <c r="J736" s="249"/>
      <c r="K736" s="249"/>
      <c r="L736" s="249"/>
      <c r="M736" s="249"/>
      <c r="N736" s="249"/>
      <c r="O736" s="249"/>
      <c r="P736" s="249"/>
      <c r="Q736" s="249"/>
      <c r="R736" s="249"/>
      <c r="S736" s="249"/>
      <c r="T736" s="249"/>
      <c r="U736" s="249"/>
      <c r="V736" s="249"/>
      <c r="W736" s="249"/>
      <c r="X736" s="249"/>
      <c r="Y736" s="249"/>
      <c r="Z736" s="249"/>
    </row>
    <row r="737" ht="12.0" customHeight="1">
      <c r="A737" s="249"/>
      <c r="B737" s="249"/>
      <c r="C737" s="249"/>
      <c r="D737" s="249"/>
      <c r="E737" s="131"/>
      <c r="F737" s="249"/>
      <c r="G737" s="249"/>
      <c r="H737" s="249"/>
      <c r="I737" s="249"/>
      <c r="J737" s="249"/>
      <c r="K737" s="249"/>
      <c r="L737" s="249"/>
      <c r="M737" s="249"/>
      <c r="N737" s="249"/>
      <c r="O737" s="249"/>
      <c r="P737" s="249"/>
      <c r="Q737" s="249"/>
      <c r="R737" s="249"/>
      <c r="S737" s="249"/>
      <c r="T737" s="249"/>
      <c r="U737" s="249"/>
      <c r="V737" s="249"/>
      <c r="W737" s="249"/>
      <c r="X737" s="249"/>
      <c r="Y737" s="249"/>
      <c r="Z737" s="249"/>
    </row>
    <row r="738" ht="12.0" customHeight="1">
      <c r="A738" s="249"/>
      <c r="B738" s="249"/>
      <c r="C738" s="249"/>
      <c r="D738" s="249"/>
      <c r="E738" s="131"/>
      <c r="F738" s="249"/>
      <c r="G738" s="249"/>
      <c r="H738" s="249"/>
      <c r="I738" s="249"/>
      <c r="J738" s="249"/>
      <c r="K738" s="249"/>
      <c r="L738" s="249"/>
      <c r="M738" s="249"/>
      <c r="N738" s="249"/>
      <c r="O738" s="249"/>
      <c r="P738" s="249"/>
      <c r="Q738" s="249"/>
      <c r="R738" s="249"/>
      <c r="S738" s="249"/>
      <c r="T738" s="249"/>
      <c r="U738" s="249"/>
      <c r="V738" s="249"/>
      <c r="W738" s="249"/>
      <c r="X738" s="249"/>
      <c r="Y738" s="249"/>
      <c r="Z738" s="249"/>
    </row>
    <row r="739" ht="12.0" customHeight="1">
      <c r="A739" s="249"/>
      <c r="B739" s="249"/>
      <c r="C739" s="249"/>
      <c r="D739" s="249"/>
      <c r="E739" s="131"/>
      <c r="F739" s="249"/>
      <c r="G739" s="249"/>
      <c r="H739" s="249"/>
      <c r="I739" s="249"/>
      <c r="J739" s="249"/>
      <c r="K739" s="249"/>
      <c r="L739" s="249"/>
      <c r="M739" s="249"/>
      <c r="N739" s="249"/>
      <c r="O739" s="249"/>
      <c r="P739" s="249"/>
      <c r="Q739" s="249"/>
      <c r="R739" s="249"/>
      <c r="S739" s="249"/>
      <c r="T739" s="249"/>
      <c r="U739" s="249"/>
      <c r="V739" s="249"/>
      <c r="W739" s="249"/>
      <c r="X739" s="249"/>
      <c r="Y739" s="249"/>
      <c r="Z739" s="249"/>
    </row>
    <row r="740" ht="12.0" customHeight="1">
      <c r="A740" s="249"/>
      <c r="B740" s="249"/>
      <c r="C740" s="249"/>
      <c r="D740" s="249"/>
      <c r="E740" s="131"/>
      <c r="F740" s="249"/>
      <c r="G740" s="249"/>
      <c r="H740" s="249"/>
      <c r="I740" s="249"/>
      <c r="J740" s="249"/>
      <c r="K740" s="249"/>
      <c r="L740" s="249"/>
      <c r="M740" s="249"/>
      <c r="N740" s="249"/>
      <c r="O740" s="249"/>
      <c r="P740" s="249"/>
      <c r="Q740" s="249"/>
      <c r="R740" s="249"/>
      <c r="S740" s="249"/>
      <c r="T740" s="249"/>
      <c r="U740" s="249"/>
      <c r="V740" s="249"/>
      <c r="W740" s="249"/>
      <c r="X740" s="249"/>
      <c r="Y740" s="249"/>
      <c r="Z740" s="249"/>
    </row>
    <row r="741" ht="12.0" customHeight="1">
      <c r="A741" s="249"/>
      <c r="B741" s="249"/>
      <c r="C741" s="249"/>
      <c r="D741" s="249"/>
      <c r="E741" s="131"/>
      <c r="F741" s="249"/>
      <c r="G741" s="249"/>
      <c r="H741" s="249"/>
      <c r="I741" s="249"/>
      <c r="J741" s="249"/>
      <c r="K741" s="249"/>
      <c r="L741" s="249"/>
      <c r="M741" s="249"/>
      <c r="N741" s="249"/>
      <c r="O741" s="249"/>
      <c r="P741" s="249"/>
      <c r="Q741" s="249"/>
      <c r="R741" s="249"/>
      <c r="S741" s="249"/>
      <c r="T741" s="249"/>
      <c r="U741" s="249"/>
      <c r="V741" s="249"/>
      <c r="W741" s="249"/>
      <c r="X741" s="249"/>
      <c r="Y741" s="249"/>
      <c r="Z741" s="249"/>
    </row>
    <row r="742" ht="12.0" customHeight="1">
      <c r="A742" s="249"/>
      <c r="B742" s="249"/>
      <c r="C742" s="249"/>
      <c r="D742" s="249"/>
      <c r="E742" s="131"/>
      <c r="F742" s="249"/>
      <c r="G742" s="249"/>
      <c r="H742" s="249"/>
      <c r="I742" s="249"/>
      <c r="J742" s="249"/>
      <c r="K742" s="249"/>
      <c r="L742" s="249"/>
      <c r="M742" s="249"/>
      <c r="N742" s="249"/>
      <c r="O742" s="249"/>
      <c r="P742" s="249"/>
      <c r="Q742" s="249"/>
      <c r="R742" s="249"/>
      <c r="S742" s="249"/>
      <c r="T742" s="249"/>
      <c r="U742" s="249"/>
      <c r="V742" s="249"/>
      <c r="W742" s="249"/>
      <c r="X742" s="249"/>
      <c r="Y742" s="249"/>
      <c r="Z742" s="249"/>
    </row>
    <row r="743" ht="12.0" customHeight="1">
      <c r="A743" s="249"/>
      <c r="B743" s="249"/>
      <c r="C743" s="249"/>
      <c r="D743" s="249"/>
      <c r="E743" s="131"/>
      <c r="F743" s="249"/>
      <c r="G743" s="249"/>
      <c r="H743" s="249"/>
      <c r="I743" s="249"/>
      <c r="J743" s="249"/>
      <c r="K743" s="249"/>
      <c r="L743" s="249"/>
      <c r="M743" s="249"/>
      <c r="N743" s="249"/>
      <c r="O743" s="249"/>
      <c r="P743" s="249"/>
      <c r="Q743" s="249"/>
      <c r="R743" s="249"/>
      <c r="S743" s="249"/>
      <c r="T743" s="249"/>
      <c r="U743" s="249"/>
      <c r="V743" s="249"/>
      <c r="W743" s="249"/>
      <c r="X743" s="249"/>
      <c r="Y743" s="249"/>
      <c r="Z743" s="249"/>
    </row>
    <row r="744" ht="12.0" customHeight="1">
      <c r="A744" s="249"/>
      <c r="B744" s="249"/>
      <c r="C744" s="249"/>
      <c r="D744" s="249"/>
      <c r="E744" s="131"/>
      <c r="F744" s="249"/>
      <c r="G744" s="249"/>
      <c r="H744" s="249"/>
      <c r="I744" s="249"/>
      <c r="J744" s="249"/>
      <c r="K744" s="249"/>
      <c r="L744" s="249"/>
      <c r="M744" s="249"/>
      <c r="N744" s="249"/>
      <c r="O744" s="249"/>
      <c r="P744" s="249"/>
      <c r="Q744" s="249"/>
      <c r="R744" s="249"/>
      <c r="S744" s="249"/>
      <c r="T744" s="249"/>
      <c r="U744" s="249"/>
      <c r="V744" s="249"/>
      <c r="W744" s="249"/>
      <c r="X744" s="249"/>
      <c r="Y744" s="249"/>
      <c r="Z744" s="249"/>
    </row>
    <row r="745" ht="12.0" customHeight="1">
      <c r="A745" s="249"/>
      <c r="B745" s="249"/>
      <c r="C745" s="249"/>
      <c r="D745" s="249"/>
      <c r="E745" s="131"/>
      <c r="F745" s="249"/>
      <c r="G745" s="249"/>
      <c r="H745" s="249"/>
      <c r="I745" s="249"/>
      <c r="J745" s="249"/>
      <c r="K745" s="249"/>
      <c r="L745" s="249"/>
      <c r="M745" s="249"/>
      <c r="N745" s="249"/>
      <c r="O745" s="249"/>
      <c r="P745" s="249"/>
      <c r="Q745" s="249"/>
      <c r="R745" s="249"/>
      <c r="S745" s="249"/>
      <c r="T745" s="249"/>
      <c r="U745" s="249"/>
      <c r="V745" s="249"/>
      <c r="W745" s="249"/>
      <c r="X745" s="249"/>
      <c r="Y745" s="249"/>
      <c r="Z745" s="249"/>
    </row>
    <row r="746" ht="12.0" customHeight="1">
      <c r="A746" s="249"/>
      <c r="B746" s="249"/>
      <c r="C746" s="249"/>
      <c r="D746" s="249"/>
      <c r="E746" s="131"/>
      <c r="F746" s="249"/>
      <c r="G746" s="249"/>
      <c r="H746" s="249"/>
      <c r="I746" s="249"/>
      <c r="J746" s="249"/>
      <c r="K746" s="249"/>
      <c r="L746" s="249"/>
      <c r="M746" s="249"/>
      <c r="N746" s="249"/>
      <c r="O746" s="249"/>
      <c r="P746" s="249"/>
      <c r="Q746" s="249"/>
      <c r="R746" s="249"/>
      <c r="S746" s="249"/>
      <c r="T746" s="249"/>
      <c r="U746" s="249"/>
      <c r="V746" s="249"/>
      <c r="W746" s="249"/>
      <c r="X746" s="249"/>
      <c r="Y746" s="249"/>
      <c r="Z746" s="249"/>
    </row>
    <row r="747" ht="12.0" customHeight="1">
      <c r="A747" s="249"/>
      <c r="B747" s="249"/>
      <c r="C747" s="249"/>
      <c r="D747" s="249"/>
      <c r="E747" s="131"/>
      <c r="F747" s="249"/>
      <c r="G747" s="249"/>
      <c r="H747" s="249"/>
      <c r="I747" s="249"/>
      <c r="J747" s="249"/>
      <c r="K747" s="249"/>
      <c r="L747" s="249"/>
      <c r="M747" s="249"/>
      <c r="N747" s="249"/>
      <c r="O747" s="249"/>
      <c r="P747" s="249"/>
      <c r="Q747" s="249"/>
      <c r="R747" s="249"/>
      <c r="S747" s="249"/>
      <c r="T747" s="249"/>
      <c r="U747" s="249"/>
      <c r="V747" s="249"/>
      <c r="W747" s="249"/>
      <c r="X747" s="249"/>
      <c r="Y747" s="249"/>
      <c r="Z747" s="249"/>
    </row>
    <row r="748" ht="12.0" customHeight="1">
      <c r="A748" s="249"/>
      <c r="B748" s="249"/>
      <c r="C748" s="249"/>
      <c r="D748" s="249"/>
      <c r="E748" s="131"/>
      <c r="F748" s="249"/>
      <c r="G748" s="249"/>
      <c r="H748" s="249"/>
      <c r="I748" s="249"/>
      <c r="J748" s="249"/>
      <c r="K748" s="249"/>
      <c r="L748" s="249"/>
      <c r="M748" s="249"/>
      <c r="N748" s="249"/>
      <c r="O748" s="249"/>
      <c r="P748" s="249"/>
      <c r="Q748" s="249"/>
      <c r="R748" s="249"/>
      <c r="S748" s="249"/>
      <c r="T748" s="249"/>
      <c r="U748" s="249"/>
      <c r="V748" s="249"/>
      <c r="W748" s="249"/>
      <c r="X748" s="249"/>
      <c r="Y748" s="249"/>
      <c r="Z748" s="249"/>
    </row>
    <row r="749" ht="12.0" customHeight="1">
      <c r="A749" s="249"/>
      <c r="B749" s="249"/>
      <c r="C749" s="249"/>
      <c r="D749" s="249"/>
      <c r="E749" s="131"/>
      <c r="F749" s="249"/>
      <c r="G749" s="249"/>
      <c r="H749" s="249"/>
      <c r="I749" s="249"/>
      <c r="J749" s="249"/>
      <c r="K749" s="249"/>
      <c r="L749" s="249"/>
      <c r="M749" s="249"/>
      <c r="N749" s="249"/>
      <c r="O749" s="249"/>
      <c r="P749" s="249"/>
      <c r="Q749" s="249"/>
      <c r="R749" s="249"/>
      <c r="S749" s="249"/>
      <c r="T749" s="249"/>
      <c r="U749" s="249"/>
      <c r="V749" s="249"/>
      <c r="W749" s="249"/>
      <c r="X749" s="249"/>
      <c r="Y749" s="249"/>
      <c r="Z749" s="249"/>
    </row>
    <row r="750" ht="12.0" customHeight="1">
      <c r="A750" s="249"/>
      <c r="B750" s="249"/>
      <c r="C750" s="249"/>
      <c r="D750" s="249"/>
      <c r="E750" s="131"/>
      <c r="F750" s="249"/>
      <c r="G750" s="249"/>
      <c r="H750" s="249"/>
      <c r="I750" s="249"/>
      <c r="J750" s="249"/>
      <c r="K750" s="249"/>
      <c r="L750" s="249"/>
      <c r="M750" s="249"/>
      <c r="N750" s="249"/>
      <c r="O750" s="249"/>
      <c r="P750" s="249"/>
      <c r="Q750" s="249"/>
      <c r="R750" s="249"/>
      <c r="S750" s="249"/>
      <c r="T750" s="249"/>
      <c r="U750" s="249"/>
      <c r="V750" s="249"/>
      <c r="W750" s="249"/>
      <c r="X750" s="249"/>
      <c r="Y750" s="249"/>
      <c r="Z750" s="249"/>
    </row>
    <row r="751" ht="12.0" customHeight="1">
      <c r="A751" s="249"/>
      <c r="B751" s="249"/>
      <c r="C751" s="249"/>
      <c r="D751" s="249"/>
      <c r="E751" s="131"/>
      <c r="F751" s="249"/>
      <c r="G751" s="249"/>
      <c r="H751" s="249"/>
      <c r="I751" s="249"/>
      <c r="J751" s="249"/>
      <c r="K751" s="249"/>
      <c r="L751" s="249"/>
      <c r="M751" s="249"/>
      <c r="N751" s="249"/>
      <c r="O751" s="249"/>
      <c r="P751" s="249"/>
      <c r="Q751" s="249"/>
      <c r="R751" s="249"/>
      <c r="S751" s="249"/>
      <c r="T751" s="249"/>
      <c r="U751" s="249"/>
      <c r="V751" s="249"/>
      <c r="W751" s="249"/>
      <c r="X751" s="249"/>
      <c r="Y751" s="249"/>
      <c r="Z751" s="249"/>
    </row>
    <row r="752" ht="12.0" customHeight="1">
      <c r="A752" s="249"/>
      <c r="B752" s="249"/>
      <c r="C752" s="249"/>
      <c r="D752" s="249"/>
      <c r="E752" s="131"/>
      <c r="F752" s="249"/>
      <c r="G752" s="249"/>
      <c r="H752" s="249"/>
      <c r="I752" s="249"/>
      <c r="J752" s="249"/>
      <c r="K752" s="249"/>
      <c r="L752" s="249"/>
      <c r="M752" s="249"/>
      <c r="N752" s="249"/>
      <c r="O752" s="249"/>
      <c r="P752" s="249"/>
      <c r="Q752" s="249"/>
      <c r="R752" s="249"/>
      <c r="S752" s="249"/>
      <c r="T752" s="249"/>
      <c r="U752" s="249"/>
      <c r="V752" s="249"/>
      <c r="W752" s="249"/>
      <c r="X752" s="249"/>
      <c r="Y752" s="249"/>
      <c r="Z752" s="249"/>
    </row>
    <row r="753" ht="12.0" customHeight="1">
      <c r="A753" s="249"/>
      <c r="B753" s="249"/>
      <c r="C753" s="249"/>
      <c r="D753" s="249"/>
      <c r="E753" s="131"/>
      <c r="F753" s="249"/>
      <c r="G753" s="249"/>
      <c r="H753" s="249"/>
      <c r="I753" s="249"/>
      <c r="J753" s="249"/>
      <c r="K753" s="249"/>
      <c r="L753" s="249"/>
      <c r="M753" s="249"/>
      <c r="N753" s="249"/>
      <c r="O753" s="249"/>
      <c r="P753" s="249"/>
      <c r="Q753" s="249"/>
      <c r="R753" s="249"/>
      <c r="S753" s="249"/>
      <c r="T753" s="249"/>
      <c r="U753" s="249"/>
      <c r="V753" s="249"/>
      <c r="W753" s="249"/>
      <c r="X753" s="249"/>
      <c r="Y753" s="249"/>
      <c r="Z753" s="249"/>
    </row>
    <row r="754" ht="12.0" customHeight="1">
      <c r="A754" s="249"/>
      <c r="B754" s="249"/>
      <c r="C754" s="249"/>
      <c r="D754" s="249"/>
      <c r="E754" s="131"/>
      <c r="F754" s="249"/>
      <c r="G754" s="249"/>
      <c r="H754" s="249"/>
      <c r="I754" s="249"/>
      <c r="J754" s="249"/>
      <c r="K754" s="249"/>
      <c r="L754" s="249"/>
      <c r="M754" s="249"/>
      <c r="N754" s="249"/>
      <c r="O754" s="249"/>
      <c r="P754" s="249"/>
      <c r="Q754" s="249"/>
      <c r="R754" s="249"/>
      <c r="S754" s="249"/>
      <c r="T754" s="249"/>
      <c r="U754" s="249"/>
      <c r="V754" s="249"/>
      <c r="W754" s="249"/>
      <c r="X754" s="249"/>
      <c r="Y754" s="249"/>
      <c r="Z754" s="249"/>
    </row>
    <row r="755" ht="12.0" customHeight="1">
      <c r="A755" s="249"/>
      <c r="B755" s="249"/>
      <c r="C755" s="249"/>
      <c r="D755" s="249"/>
      <c r="E755" s="131"/>
      <c r="F755" s="249"/>
      <c r="G755" s="249"/>
      <c r="H755" s="249"/>
      <c r="I755" s="249"/>
      <c r="J755" s="249"/>
      <c r="K755" s="249"/>
      <c r="L755" s="249"/>
      <c r="M755" s="249"/>
      <c r="N755" s="249"/>
      <c r="O755" s="249"/>
      <c r="P755" s="249"/>
      <c r="Q755" s="249"/>
      <c r="R755" s="249"/>
      <c r="S755" s="249"/>
      <c r="T755" s="249"/>
      <c r="U755" s="249"/>
      <c r="V755" s="249"/>
      <c r="W755" s="249"/>
      <c r="X755" s="249"/>
      <c r="Y755" s="249"/>
      <c r="Z755" s="249"/>
    </row>
    <row r="756" ht="12.0" customHeight="1">
      <c r="A756" s="249"/>
      <c r="B756" s="249"/>
      <c r="C756" s="249"/>
      <c r="D756" s="249"/>
      <c r="E756" s="131"/>
      <c r="F756" s="249"/>
      <c r="G756" s="249"/>
      <c r="H756" s="249"/>
      <c r="I756" s="249"/>
      <c r="J756" s="249"/>
      <c r="K756" s="249"/>
      <c r="L756" s="249"/>
      <c r="M756" s="249"/>
      <c r="N756" s="249"/>
      <c r="O756" s="249"/>
      <c r="P756" s="249"/>
      <c r="Q756" s="249"/>
      <c r="R756" s="249"/>
      <c r="S756" s="249"/>
      <c r="T756" s="249"/>
      <c r="U756" s="249"/>
      <c r="V756" s="249"/>
      <c r="W756" s="249"/>
      <c r="X756" s="249"/>
      <c r="Y756" s="249"/>
      <c r="Z756" s="249"/>
    </row>
    <row r="757" ht="12.0" customHeight="1">
      <c r="A757" s="249"/>
      <c r="B757" s="249"/>
      <c r="C757" s="249"/>
      <c r="D757" s="249"/>
      <c r="E757" s="131"/>
      <c r="F757" s="249"/>
      <c r="G757" s="249"/>
      <c r="H757" s="249"/>
      <c r="I757" s="249"/>
      <c r="J757" s="249"/>
      <c r="K757" s="249"/>
      <c r="L757" s="249"/>
      <c r="M757" s="249"/>
      <c r="N757" s="249"/>
      <c r="O757" s="249"/>
      <c r="P757" s="249"/>
      <c r="Q757" s="249"/>
      <c r="R757" s="249"/>
      <c r="S757" s="249"/>
      <c r="T757" s="249"/>
      <c r="U757" s="249"/>
      <c r="V757" s="249"/>
      <c r="W757" s="249"/>
      <c r="X757" s="249"/>
      <c r="Y757" s="249"/>
      <c r="Z757" s="249"/>
    </row>
    <row r="758" ht="12.0" customHeight="1">
      <c r="A758" s="249"/>
      <c r="B758" s="249"/>
      <c r="C758" s="249"/>
      <c r="D758" s="249"/>
      <c r="E758" s="131"/>
      <c r="F758" s="249"/>
      <c r="G758" s="249"/>
      <c r="H758" s="249"/>
      <c r="I758" s="249"/>
      <c r="J758" s="249"/>
      <c r="K758" s="249"/>
      <c r="L758" s="249"/>
      <c r="M758" s="249"/>
      <c r="N758" s="249"/>
      <c r="O758" s="249"/>
      <c r="P758" s="249"/>
      <c r="Q758" s="249"/>
      <c r="R758" s="249"/>
      <c r="S758" s="249"/>
      <c r="T758" s="249"/>
      <c r="U758" s="249"/>
      <c r="V758" s="249"/>
      <c r="W758" s="249"/>
      <c r="X758" s="249"/>
      <c r="Y758" s="249"/>
      <c r="Z758" s="249"/>
    </row>
    <row r="759" ht="12.0" customHeight="1">
      <c r="A759" s="249"/>
      <c r="B759" s="249"/>
      <c r="C759" s="249"/>
      <c r="D759" s="249"/>
      <c r="E759" s="131"/>
      <c r="F759" s="249"/>
      <c r="G759" s="249"/>
      <c r="H759" s="249"/>
      <c r="I759" s="249"/>
      <c r="J759" s="249"/>
      <c r="K759" s="249"/>
      <c r="L759" s="249"/>
      <c r="M759" s="249"/>
      <c r="N759" s="249"/>
      <c r="O759" s="249"/>
      <c r="P759" s="249"/>
      <c r="Q759" s="249"/>
      <c r="R759" s="249"/>
      <c r="S759" s="249"/>
      <c r="T759" s="249"/>
      <c r="U759" s="249"/>
      <c r="V759" s="249"/>
      <c r="W759" s="249"/>
      <c r="X759" s="249"/>
      <c r="Y759" s="249"/>
      <c r="Z759" s="249"/>
    </row>
    <row r="760" ht="12.0" customHeight="1">
      <c r="A760" s="249"/>
      <c r="B760" s="249"/>
      <c r="C760" s="249"/>
      <c r="D760" s="249"/>
      <c r="E760" s="131"/>
      <c r="F760" s="249"/>
      <c r="G760" s="249"/>
      <c r="H760" s="249"/>
      <c r="I760" s="249"/>
      <c r="J760" s="249"/>
      <c r="K760" s="249"/>
      <c r="L760" s="249"/>
      <c r="M760" s="249"/>
      <c r="N760" s="249"/>
      <c r="O760" s="249"/>
      <c r="P760" s="249"/>
      <c r="Q760" s="249"/>
      <c r="R760" s="249"/>
      <c r="S760" s="249"/>
      <c r="T760" s="249"/>
      <c r="U760" s="249"/>
      <c r="V760" s="249"/>
      <c r="W760" s="249"/>
      <c r="X760" s="249"/>
      <c r="Y760" s="249"/>
      <c r="Z760" s="249"/>
    </row>
    <row r="761" ht="12.0" customHeight="1">
      <c r="A761" s="249"/>
      <c r="B761" s="249"/>
      <c r="C761" s="249"/>
      <c r="D761" s="249"/>
      <c r="E761" s="131"/>
      <c r="F761" s="249"/>
      <c r="G761" s="249"/>
      <c r="H761" s="249"/>
      <c r="I761" s="249"/>
      <c r="J761" s="249"/>
      <c r="K761" s="249"/>
      <c r="L761" s="249"/>
      <c r="M761" s="249"/>
      <c r="N761" s="249"/>
      <c r="O761" s="249"/>
      <c r="P761" s="249"/>
      <c r="Q761" s="249"/>
      <c r="R761" s="249"/>
      <c r="S761" s="249"/>
      <c r="T761" s="249"/>
      <c r="U761" s="249"/>
      <c r="V761" s="249"/>
      <c r="W761" s="249"/>
      <c r="X761" s="249"/>
      <c r="Y761" s="249"/>
      <c r="Z761" s="249"/>
    </row>
    <row r="762" ht="12.0" customHeight="1">
      <c r="A762" s="249"/>
      <c r="B762" s="249"/>
      <c r="C762" s="249"/>
      <c r="D762" s="249"/>
      <c r="E762" s="131"/>
      <c r="F762" s="249"/>
      <c r="G762" s="249"/>
      <c r="H762" s="249"/>
      <c r="I762" s="249"/>
      <c r="J762" s="249"/>
      <c r="K762" s="249"/>
      <c r="L762" s="249"/>
      <c r="M762" s="249"/>
      <c r="N762" s="249"/>
      <c r="O762" s="249"/>
      <c r="P762" s="249"/>
      <c r="Q762" s="249"/>
      <c r="R762" s="249"/>
      <c r="S762" s="249"/>
      <c r="T762" s="249"/>
      <c r="U762" s="249"/>
      <c r="V762" s="249"/>
      <c r="W762" s="249"/>
      <c r="X762" s="249"/>
      <c r="Y762" s="249"/>
      <c r="Z762" s="249"/>
    </row>
    <row r="763" ht="12.0" customHeight="1">
      <c r="A763" s="249"/>
      <c r="B763" s="249"/>
      <c r="C763" s="249"/>
      <c r="D763" s="249"/>
      <c r="E763" s="131"/>
      <c r="F763" s="249"/>
      <c r="G763" s="249"/>
      <c r="H763" s="249"/>
      <c r="I763" s="249"/>
      <c r="J763" s="249"/>
      <c r="K763" s="249"/>
      <c r="L763" s="249"/>
      <c r="M763" s="249"/>
      <c r="N763" s="249"/>
      <c r="O763" s="249"/>
      <c r="P763" s="249"/>
      <c r="Q763" s="249"/>
      <c r="R763" s="249"/>
      <c r="S763" s="249"/>
      <c r="T763" s="249"/>
      <c r="U763" s="249"/>
      <c r="V763" s="249"/>
      <c r="W763" s="249"/>
      <c r="X763" s="249"/>
      <c r="Y763" s="249"/>
      <c r="Z763" s="249"/>
    </row>
    <row r="764" ht="12.0" customHeight="1">
      <c r="A764" s="249"/>
      <c r="B764" s="249"/>
      <c r="C764" s="249"/>
      <c r="D764" s="249"/>
      <c r="E764" s="131"/>
      <c r="F764" s="249"/>
      <c r="G764" s="249"/>
      <c r="H764" s="249"/>
      <c r="I764" s="249"/>
      <c r="J764" s="249"/>
      <c r="K764" s="249"/>
      <c r="L764" s="249"/>
      <c r="M764" s="249"/>
      <c r="N764" s="249"/>
      <c r="O764" s="249"/>
      <c r="P764" s="249"/>
      <c r="Q764" s="249"/>
      <c r="R764" s="249"/>
      <c r="S764" s="249"/>
      <c r="T764" s="249"/>
      <c r="U764" s="249"/>
      <c r="V764" s="249"/>
      <c r="W764" s="249"/>
      <c r="X764" s="249"/>
      <c r="Y764" s="249"/>
      <c r="Z764" s="249"/>
    </row>
    <row r="765" ht="12.0" customHeight="1">
      <c r="A765" s="249"/>
      <c r="B765" s="249"/>
      <c r="C765" s="249"/>
      <c r="D765" s="249"/>
      <c r="E765" s="131"/>
      <c r="F765" s="249"/>
      <c r="G765" s="249"/>
      <c r="H765" s="249"/>
      <c r="I765" s="249"/>
      <c r="J765" s="249"/>
      <c r="K765" s="249"/>
      <c r="L765" s="249"/>
      <c r="M765" s="249"/>
      <c r="N765" s="249"/>
      <c r="O765" s="249"/>
      <c r="P765" s="249"/>
      <c r="Q765" s="249"/>
      <c r="R765" s="249"/>
      <c r="S765" s="249"/>
      <c r="T765" s="249"/>
      <c r="U765" s="249"/>
      <c r="V765" s="249"/>
      <c r="W765" s="249"/>
      <c r="X765" s="249"/>
      <c r="Y765" s="249"/>
      <c r="Z765" s="249"/>
    </row>
    <row r="766" ht="12.0" customHeight="1">
      <c r="A766" s="249"/>
      <c r="B766" s="249"/>
      <c r="C766" s="249"/>
      <c r="D766" s="249"/>
      <c r="E766" s="131"/>
      <c r="F766" s="249"/>
      <c r="G766" s="249"/>
      <c r="H766" s="249"/>
      <c r="I766" s="249"/>
      <c r="J766" s="249"/>
      <c r="K766" s="249"/>
      <c r="L766" s="249"/>
      <c r="M766" s="249"/>
      <c r="N766" s="249"/>
      <c r="O766" s="249"/>
      <c r="P766" s="249"/>
      <c r="Q766" s="249"/>
      <c r="R766" s="249"/>
      <c r="S766" s="249"/>
      <c r="T766" s="249"/>
      <c r="U766" s="249"/>
      <c r="V766" s="249"/>
      <c r="W766" s="249"/>
      <c r="X766" s="249"/>
      <c r="Y766" s="249"/>
      <c r="Z766" s="249"/>
    </row>
    <row r="767" ht="12.0" customHeight="1">
      <c r="A767" s="249"/>
      <c r="B767" s="249"/>
      <c r="C767" s="249"/>
      <c r="D767" s="249"/>
      <c r="E767" s="131"/>
      <c r="F767" s="249"/>
      <c r="G767" s="249"/>
      <c r="H767" s="249"/>
      <c r="I767" s="249"/>
      <c r="J767" s="249"/>
      <c r="K767" s="249"/>
      <c r="L767" s="249"/>
      <c r="M767" s="249"/>
      <c r="N767" s="249"/>
      <c r="O767" s="249"/>
      <c r="P767" s="249"/>
      <c r="Q767" s="249"/>
      <c r="R767" s="249"/>
      <c r="S767" s="249"/>
      <c r="T767" s="249"/>
      <c r="U767" s="249"/>
      <c r="V767" s="249"/>
      <c r="W767" s="249"/>
      <c r="X767" s="249"/>
      <c r="Y767" s="249"/>
      <c r="Z767" s="249"/>
    </row>
    <row r="768" ht="12.0" customHeight="1">
      <c r="A768" s="249"/>
      <c r="B768" s="249"/>
      <c r="C768" s="249"/>
      <c r="D768" s="249"/>
      <c r="E768" s="131"/>
      <c r="F768" s="249"/>
      <c r="G768" s="249"/>
      <c r="H768" s="249"/>
      <c r="I768" s="249"/>
      <c r="J768" s="249"/>
      <c r="K768" s="249"/>
      <c r="L768" s="249"/>
      <c r="M768" s="249"/>
      <c r="N768" s="249"/>
      <c r="O768" s="249"/>
      <c r="P768" s="249"/>
      <c r="Q768" s="249"/>
      <c r="R768" s="249"/>
      <c r="S768" s="249"/>
      <c r="T768" s="249"/>
      <c r="U768" s="249"/>
      <c r="V768" s="249"/>
      <c r="W768" s="249"/>
      <c r="X768" s="249"/>
      <c r="Y768" s="249"/>
      <c r="Z768" s="249"/>
    </row>
    <row r="769" ht="12.0" customHeight="1">
      <c r="A769" s="249"/>
      <c r="B769" s="249"/>
      <c r="C769" s="249"/>
      <c r="D769" s="249"/>
      <c r="E769" s="131"/>
      <c r="F769" s="249"/>
      <c r="G769" s="249"/>
      <c r="H769" s="249"/>
      <c r="I769" s="249"/>
      <c r="J769" s="249"/>
      <c r="K769" s="249"/>
      <c r="L769" s="249"/>
      <c r="M769" s="249"/>
      <c r="N769" s="249"/>
      <c r="O769" s="249"/>
      <c r="P769" s="249"/>
      <c r="Q769" s="249"/>
      <c r="R769" s="249"/>
      <c r="S769" s="249"/>
      <c r="T769" s="249"/>
      <c r="U769" s="249"/>
      <c r="V769" s="249"/>
      <c r="W769" s="249"/>
      <c r="X769" s="249"/>
      <c r="Y769" s="249"/>
      <c r="Z769" s="249"/>
    </row>
    <row r="770" ht="12.0" customHeight="1">
      <c r="A770" s="249"/>
      <c r="B770" s="249"/>
      <c r="C770" s="249"/>
      <c r="D770" s="249"/>
      <c r="E770" s="131"/>
      <c r="F770" s="249"/>
      <c r="G770" s="249"/>
      <c r="H770" s="249"/>
      <c r="I770" s="249"/>
      <c r="J770" s="249"/>
      <c r="K770" s="249"/>
      <c r="L770" s="249"/>
      <c r="M770" s="249"/>
      <c r="N770" s="249"/>
      <c r="O770" s="249"/>
      <c r="P770" s="249"/>
      <c r="Q770" s="249"/>
      <c r="R770" s="249"/>
      <c r="S770" s="249"/>
      <c r="T770" s="249"/>
      <c r="U770" s="249"/>
      <c r="V770" s="249"/>
      <c r="W770" s="249"/>
      <c r="X770" s="249"/>
      <c r="Y770" s="249"/>
      <c r="Z770" s="249"/>
    </row>
    <row r="771" ht="12.0" customHeight="1">
      <c r="A771" s="249"/>
      <c r="B771" s="249"/>
      <c r="C771" s="249"/>
      <c r="D771" s="249"/>
      <c r="E771" s="131"/>
      <c r="F771" s="249"/>
      <c r="G771" s="249"/>
      <c r="H771" s="249"/>
      <c r="I771" s="249"/>
      <c r="J771" s="249"/>
      <c r="K771" s="249"/>
      <c r="L771" s="249"/>
      <c r="M771" s="249"/>
      <c r="N771" s="249"/>
      <c r="O771" s="249"/>
      <c r="P771" s="249"/>
      <c r="Q771" s="249"/>
      <c r="R771" s="249"/>
      <c r="S771" s="249"/>
      <c r="T771" s="249"/>
      <c r="U771" s="249"/>
      <c r="V771" s="249"/>
      <c r="W771" s="249"/>
      <c r="X771" s="249"/>
      <c r="Y771" s="249"/>
      <c r="Z771" s="249"/>
    </row>
    <row r="772" ht="12.0" customHeight="1">
      <c r="A772" s="249"/>
      <c r="B772" s="249"/>
      <c r="C772" s="249"/>
      <c r="D772" s="249"/>
      <c r="E772" s="131"/>
      <c r="F772" s="249"/>
      <c r="G772" s="249"/>
      <c r="H772" s="249"/>
      <c r="I772" s="249"/>
      <c r="J772" s="249"/>
      <c r="K772" s="249"/>
      <c r="L772" s="249"/>
      <c r="M772" s="249"/>
      <c r="N772" s="249"/>
      <c r="O772" s="249"/>
      <c r="P772" s="249"/>
      <c r="Q772" s="249"/>
      <c r="R772" s="249"/>
      <c r="S772" s="249"/>
      <c r="T772" s="249"/>
      <c r="U772" s="249"/>
      <c r="V772" s="249"/>
      <c r="W772" s="249"/>
      <c r="X772" s="249"/>
      <c r="Y772" s="249"/>
      <c r="Z772" s="249"/>
    </row>
    <row r="773" ht="12.0" customHeight="1">
      <c r="A773" s="249"/>
      <c r="B773" s="249"/>
      <c r="C773" s="249"/>
      <c r="D773" s="249"/>
      <c r="E773" s="131"/>
      <c r="F773" s="249"/>
      <c r="G773" s="249"/>
      <c r="H773" s="249"/>
      <c r="I773" s="249"/>
      <c r="J773" s="249"/>
      <c r="K773" s="249"/>
      <c r="L773" s="249"/>
      <c r="M773" s="249"/>
      <c r="N773" s="249"/>
      <c r="O773" s="249"/>
      <c r="P773" s="249"/>
      <c r="Q773" s="249"/>
      <c r="R773" s="249"/>
      <c r="S773" s="249"/>
      <c r="T773" s="249"/>
      <c r="U773" s="249"/>
      <c r="V773" s="249"/>
      <c r="W773" s="249"/>
      <c r="X773" s="249"/>
      <c r="Y773" s="249"/>
      <c r="Z773" s="249"/>
    </row>
    <row r="774" ht="12.0" customHeight="1">
      <c r="A774" s="249"/>
      <c r="B774" s="249"/>
      <c r="C774" s="249"/>
      <c r="D774" s="249"/>
      <c r="E774" s="131"/>
      <c r="F774" s="249"/>
      <c r="G774" s="249"/>
      <c r="H774" s="249"/>
      <c r="I774" s="249"/>
      <c r="J774" s="249"/>
      <c r="K774" s="249"/>
      <c r="L774" s="249"/>
      <c r="M774" s="249"/>
      <c r="N774" s="249"/>
      <c r="O774" s="249"/>
      <c r="P774" s="249"/>
      <c r="Q774" s="249"/>
      <c r="R774" s="249"/>
      <c r="S774" s="249"/>
      <c r="T774" s="249"/>
      <c r="U774" s="249"/>
      <c r="V774" s="249"/>
      <c r="W774" s="249"/>
      <c r="X774" s="249"/>
      <c r="Y774" s="249"/>
      <c r="Z774" s="249"/>
    </row>
    <row r="775" ht="12.0" customHeight="1">
      <c r="A775" s="249"/>
      <c r="B775" s="249"/>
      <c r="C775" s="249"/>
      <c r="D775" s="249"/>
      <c r="E775" s="131"/>
      <c r="F775" s="249"/>
      <c r="G775" s="249"/>
      <c r="H775" s="249"/>
      <c r="I775" s="249"/>
      <c r="J775" s="249"/>
      <c r="K775" s="249"/>
      <c r="L775" s="249"/>
      <c r="M775" s="249"/>
      <c r="N775" s="249"/>
      <c r="O775" s="249"/>
      <c r="P775" s="249"/>
      <c r="Q775" s="249"/>
      <c r="R775" s="249"/>
      <c r="S775" s="249"/>
      <c r="T775" s="249"/>
      <c r="U775" s="249"/>
      <c r="V775" s="249"/>
      <c r="W775" s="249"/>
      <c r="X775" s="249"/>
      <c r="Y775" s="249"/>
      <c r="Z775" s="249"/>
    </row>
    <row r="776" ht="12.0" customHeight="1">
      <c r="A776" s="249"/>
      <c r="B776" s="249"/>
      <c r="C776" s="249"/>
      <c r="D776" s="249"/>
      <c r="E776" s="131"/>
      <c r="F776" s="249"/>
      <c r="G776" s="249"/>
      <c r="H776" s="249"/>
      <c r="I776" s="249"/>
      <c r="J776" s="249"/>
      <c r="K776" s="249"/>
      <c r="L776" s="249"/>
      <c r="M776" s="249"/>
      <c r="N776" s="249"/>
      <c r="O776" s="249"/>
      <c r="P776" s="249"/>
      <c r="Q776" s="249"/>
      <c r="R776" s="249"/>
      <c r="S776" s="249"/>
      <c r="T776" s="249"/>
      <c r="U776" s="249"/>
      <c r="V776" s="249"/>
      <c r="W776" s="249"/>
      <c r="X776" s="249"/>
      <c r="Y776" s="249"/>
      <c r="Z776" s="249"/>
    </row>
    <row r="777" ht="12.0" customHeight="1">
      <c r="A777" s="249"/>
      <c r="B777" s="249"/>
      <c r="C777" s="249"/>
      <c r="D777" s="249"/>
      <c r="E777" s="131"/>
      <c r="F777" s="249"/>
      <c r="G777" s="249"/>
      <c r="H777" s="249"/>
      <c r="I777" s="249"/>
      <c r="J777" s="249"/>
      <c r="K777" s="249"/>
      <c r="L777" s="249"/>
      <c r="M777" s="249"/>
      <c r="N777" s="249"/>
      <c r="O777" s="249"/>
      <c r="P777" s="249"/>
      <c r="Q777" s="249"/>
      <c r="R777" s="249"/>
      <c r="S777" s="249"/>
      <c r="T777" s="249"/>
      <c r="U777" s="249"/>
      <c r="V777" s="249"/>
      <c r="W777" s="249"/>
      <c r="X777" s="249"/>
      <c r="Y777" s="249"/>
      <c r="Z777" s="249"/>
    </row>
    <row r="778" ht="12.0" customHeight="1">
      <c r="A778" s="249"/>
      <c r="B778" s="249"/>
      <c r="C778" s="249"/>
      <c r="D778" s="249"/>
      <c r="E778" s="131"/>
      <c r="F778" s="249"/>
      <c r="G778" s="249"/>
      <c r="H778" s="249"/>
      <c r="I778" s="249"/>
      <c r="J778" s="249"/>
      <c r="K778" s="249"/>
      <c r="L778" s="249"/>
      <c r="M778" s="249"/>
      <c r="N778" s="249"/>
      <c r="O778" s="249"/>
      <c r="P778" s="249"/>
      <c r="Q778" s="249"/>
      <c r="R778" s="249"/>
      <c r="S778" s="249"/>
      <c r="T778" s="249"/>
      <c r="U778" s="249"/>
      <c r="V778" s="249"/>
      <c r="W778" s="249"/>
      <c r="X778" s="249"/>
      <c r="Y778" s="249"/>
      <c r="Z778" s="249"/>
    </row>
    <row r="779" ht="12.0" customHeight="1">
      <c r="A779" s="249"/>
      <c r="B779" s="249"/>
      <c r="C779" s="249"/>
      <c r="D779" s="249"/>
      <c r="E779" s="131"/>
      <c r="F779" s="249"/>
      <c r="G779" s="249"/>
      <c r="H779" s="249"/>
      <c r="I779" s="249"/>
      <c r="J779" s="249"/>
      <c r="K779" s="249"/>
      <c r="L779" s="249"/>
      <c r="M779" s="249"/>
      <c r="N779" s="249"/>
      <c r="O779" s="249"/>
      <c r="P779" s="249"/>
      <c r="Q779" s="249"/>
      <c r="R779" s="249"/>
      <c r="S779" s="249"/>
      <c r="T779" s="249"/>
      <c r="U779" s="249"/>
      <c r="V779" s="249"/>
      <c r="W779" s="249"/>
      <c r="X779" s="249"/>
      <c r="Y779" s="249"/>
      <c r="Z779" s="249"/>
    </row>
    <row r="780" ht="12.0" customHeight="1">
      <c r="A780" s="249"/>
      <c r="B780" s="249"/>
      <c r="C780" s="249"/>
      <c r="D780" s="249"/>
      <c r="E780" s="131"/>
      <c r="F780" s="249"/>
      <c r="G780" s="249"/>
      <c r="H780" s="249"/>
      <c r="I780" s="249"/>
      <c r="J780" s="249"/>
      <c r="K780" s="249"/>
      <c r="L780" s="249"/>
      <c r="M780" s="249"/>
      <c r="N780" s="249"/>
      <c r="O780" s="249"/>
      <c r="P780" s="249"/>
      <c r="Q780" s="249"/>
      <c r="R780" s="249"/>
      <c r="S780" s="249"/>
      <c r="T780" s="249"/>
      <c r="U780" s="249"/>
      <c r="V780" s="249"/>
      <c r="W780" s="249"/>
      <c r="X780" s="249"/>
      <c r="Y780" s="249"/>
      <c r="Z780" s="249"/>
    </row>
    <row r="781" ht="12.0" customHeight="1">
      <c r="A781" s="249"/>
      <c r="B781" s="249"/>
      <c r="C781" s="249"/>
      <c r="D781" s="249"/>
      <c r="E781" s="131"/>
      <c r="F781" s="249"/>
      <c r="G781" s="249"/>
      <c r="H781" s="249"/>
      <c r="I781" s="249"/>
      <c r="J781" s="249"/>
      <c r="K781" s="249"/>
      <c r="L781" s="249"/>
      <c r="M781" s="249"/>
      <c r="N781" s="249"/>
      <c r="O781" s="249"/>
      <c r="P781" s="249"/>
      <c r="Q781" s="249"/>
      <c r="R781" s="249"/>
      <c r="S781" s="249"/>
      <c r="T781" s="249"/>
      <c r="U781" s="249"/>
      <c r="V781" s="249"/>
      <c r="W781" s="249"/>
      <c r="X781" s="249"/>
      <c r="Y781" s="249"/>
      <c r="Z781" s="249"/>
    </row>
    <row r="782" ht="12.0" customHeight="1">
      <c r="A782" s="249"/>
      <c r="B782" s="249"/>
      <c r="C782" s="249"/>
      <c r="D782" s="249"/>
      <c r="E782" s="131"/>
      <c r="F782" s="249"/>
      <c r="G782" s="249"/>
      <c r="H782" s="249"/>
      <c r="I782" s="249"/>
      <c r="J782" s="249"/>
      <c r="K782" s="249"/>
      <c r="L782" s="249"/>
      <c r="M782" s="249"/>
      <c r="N782" s="249"/>
      <c r="O782" s="249"/>
      <c r="P782" s="249"/>
      <c r="Q782" s="249"/>
      <c r="R782" s="249"/>
      <c r="S782" s="249"/>
      <c r="T782" s="249"/>
      <c r="U782" s="249"/>
      <c r="V782" s="249"/>
      <c r="W782" s="249"/>
      <c r="X782" s="249"/>
      <c r="Y782" s="249"/>
      <c r="Z782" s="249"/>
    </row>
    <row r="783" ht="12.0" customHeight="1">
      <c r="A783" s="249"/>
      <c r="B783" s="249"/>
      <c r="C783" s="249"/>
      <c r="D783" s="249"/>
      <c r="E783" s="131"/>
      <c r="F783" s="249"/>
      <c r="G783" s="249"/>
      <c r="H783" s="249"/>
      <c r="I783" s="249"/>
      <c r="J783" s="249"/>
      <c r="K783" s="249"/>
      <c r="L783" s="249"/>
      <c r="M783" s="249"/>
      <c r="N783" s="249"/>
      <c r="O783" s="249"/>
      <c r="P783" s="249"/>
      <c r="Q783" s="249"/>
      <c r="R783" s="249"/>
      <c r="S783" s="249"/>
      <c r="T783" s="249"/>
      <c r="U783" s="249"/>
      <c r="V783" s="249"/>
      <c r="W783" s="249"/>
      <c r="X783" s="249"/>
      <c r="Y783" s="249"/>
      <c r="Z783" s="249"/>
    </row>
    <row r="784" ht="12.0" customHeight="1">
      <c r="A784" s="249"/>
      <c r="B784" s="249"/>
      <c r="C784" s="249"/>
      <c r="D784" s="249"/>
      <c r="E784" s="131"/>
      <c r="F784" s="249"/>
      <c r="G784" s="249"/>
      <c r="H784" s="249"/>
      <c r="I784" s="249"/>
      <c r="J784" s="249"/>
      <c r="K784" s="249"/>
      <c r="L784" s="249"/>
      <c r="M784" s="249"/>
      <c r="N784" s="249"/>
      <c r="O784" s="249"/>
      <c r="P784" s="249"/>
      <c r="Q784" s="249"/>
      <c r="R784" s="249"/>
      <c r="S784" s="249"/>
      <c r="T784" s="249"/>
      <c r="U784" s="249"/>
      <c r="V784" s="249"/>
      <c r="W784" s="249"/>
      <c r="X784" s="249"/>
      <c r="Y784" s="249"/>
      <c r="Z784" s="249"/>
    </row>
    <row r="785" ht="12.0" customHeight="1">
      <c r="A785" s="249"/>
      <c r="B785" s="249"/>
      <c r="C785" s="249"/>
      <c r="D785" s="249"/>
      <c r="E785" s="131"/>
      <c r="F785" s="249"/>
      <c r="G785" s="249"/>
      <c r="H785" s="249"/>
      <c r="I785" s="249"/>
      <c r="J785" s="249"/>
      <c r="K785" s="249"/>
      <c r="L785" s="249"/>
      <c r="M785" s="249"/>
      <c r="N785" s="249"/>
      <c r="O785" s="249"/>
      <c r="P785" s="249"/>
      <c r="Q785" s="249"/>
      <c r="R785" s="249"/>
      <c r="S785" s="249"/>
      <c r="T785" s="249"/>
      <c r="U785" s="249"/>
      <c r="V785" s="249"/>
      <c r="W785" s="249"/>
      <c r="X785" s="249"/>
      <c r="Y785" s="249"/>
      <c r="Z785" s="249"/>
    </row>
    <row r="786" ht="12.0" customHeight="1">
      <c r="A786" s="249"/>
      <c r="B786" s="249"/>
      <c r="C786" s="249"/>
      <c r="D786" s="249"/>
      <c r="E786" s="131"/>
      <c r="F786" s="249"/>
      <c r="G786" s="249"/>
      <c r="H786" s="249"/>
      <c r="I786" s="249"/>
      <c r="J786" s="249"/>
      <c r="K786" s="249"/>
      <c r="L786" s="249"/>
      <c r="M786" s="249"/>
      <c r="N786" s="249"/>
      <c r="O786" s="249"/>
      <c r="P786" s="249"/>
      <c r="Q786" s="249"/>
      <c r="R786" s="249"/>
      <c r="S786" s="249"/>
      <c r="T786" s="249"/>
      <c r="U786" s="249"/>
      <c r="V786" s="249"/>
      <c r="W786" s="249"/>
      <c r="X786" s="249"/>
      <c r="Y786" s="249"/>
      <c r="Z786" s="249"/>
    </row>
    <row r="787" ht="12.0" customHeight="1">
      <c r="A787" s="249"/>
      <c r="B787" s="249"/>
      <c r="C787" s="249"/>
      <c r="D787" s="249"/>
      <c r="E787" s="131"/>
      <c r="F787" s="249"/>
      <c r="G787" s="249"/>
      <c r="H787" s="249"/>
      <c r="I787" s="249"/>
      <c r="J787" s="249"/>
      <c r="K787" s="249"/>
      <c r="L787" s="249"/>
      <c r="M787" s="249"/>
      <c r="N787" s="249"/>
      <c r="O787" s="249"/>
      <c r="P787" s="249"/>
      <c r="Q787" s="249"/>
      <c r="R787" s="249"/>
      <c r="S787" s="249"/>
      <c r="T787" s="249"/>
      <c r="U787" s="249"/>
      <c r="V787" s="249"/>
      <c r="W787" s="249"/>
      <c r="X787" s="249"/>
      <c r="Y787" s="249"/>
      <c r="Z787" s="249"/>
    </row>
    <row r="788" ht="12.0" customHeight="1">
      <c r="A788" s="249"/>
      <c r="B788" s="249"/>
      <c r="C788" s="249"/>
      <c r="D788" s="249"/>
      <c r="E788" s="131"/>
      <c r="F788" s="249"/>
      <c r="G788" s="249"/>
      <c r="H788" s="249"/>
      <c r="I788" s="249"/>
      <c r="J788" s="249"/>
      <c r="K788" s="249"/>
      <c r="L788" s="249"/>
      <c r="M788" s="249"/>
      <c r="N788" s="249"/>
      <c r="O788" s="249"/>
      <c r="P788" s="249"/>
      <c r="Q788" s="249"/>
      <c r="R788" s="249"/>
      <c r="S788" s="249"/>
      <c r="T788" s="249"/>
      <c r="U788" s="249"/>
      <c r="V788" s="249"/>
      <c r="W788" s="249"/>
      <c r="X788" s="249"/>
      <c r="Y788" s="249"/>
      <c r="Z788" s="249"/>
    </row>
    <row r="789" ht="12.0" customHeight="1">
      <c r="A789" s="249"/>
      <c r="B789" s="249"/>
      <c r="C789" s="249"/>
      <c r="D789" s="249"/>
      <c r="E789" s="131"/>
      <c r="F789" s="249"/>
      <c r="G789" s="249"/>
      <c r="H789" s="249"/>
      <c r="I789" s="249"/>
      <c r="J789" s="249"/>
      <c r="K789" s="249"/>
      <c r="L789" s="249"/>
      <c r="M789" s="249"/>
      <c r="N789" s="249"/>
      <c r="O789" s="249"/>
      <c r="P789" s="249"/>
      <c r="Q789" s="249"/>
      <c r="R789" s="249"/>
      <c r="S789" s="249"/>
      <c r="T789" s="249"/>
      <c r="U789" s="249"/>
      <c r="V789" s="249"/>
      <c r="W789" s="249"/>
      <c r="X789" s="249"/>
      <c r="Y789" s="249"/>
      <c r="Z789" s="249"/>
    </row>
    <row r="790" ht="12.0" customHeight="1">
      <c r="A790" s="249"/>
      <c r="B790" s="249"/>
      <c r="C790" s="249"/>
      <c r="D790" s="249"/>
      <c r="E790" s="131"/>
      <c r="F790" s="249"/>
      <c r="G790" s="249"/>
      <c r="H790" s="249"/>
      <c r="I790" s="249"/>
      <c r="J790" s="249"/>
      <c r="K790" s="249"/>
      <c r="L790" s="249"/>
      <c r="M790" s="249"/>
      <c r="N790" s="249"/>
      <c r="O790" s="249"/>
      <c r="P790" s="249"/>
      <c r="Q790" s="249"/>
      <c r="R790" s="249"/>
      <c r="S790" s="249"/>
      <c r="T790" s="249"/>
      <c r="U790" s="249"/>
      <c r="V790" s="249"/>
      <c r="W790" s="249"/>
      <c r="X790" s="249"/>
      <c r="Y790" s="249"/>
      <c r="Z790" s="249"/>
    </row>
    <row r="791" ht="12.0" customHeight="1">
      <c r="A791" s="249"/>
      <c r="B791" s="249"/>
      <c r="C791" s="249"/>
      <c r="D791" s="249"/>
      <c r="E791" s="131"/>
      <c r="F791" s="249"/>
      <c r="G791" s="249"/>
      <c r="H791" s="249"/>
      <c r="I791" s="249"/>
      <c r="J791" s="249"/>
      <c r="K791" s="249"/>
      <c r="L791" s="249"/>
      <c r="M791" s="249"/>
      <c r="N791" s="249"/>
      <c r="O791" s="249"/>
      <c r="P791" s="249"/>
      <c r="Q791" s="249"/>
      <c r="R791" s="249"/>
      <c r="S791" s="249"/>
      <c r="T791" s="249"/>
      <c r="U791" s="249"/>
      <c r="V791" s="249"/>
      <c r="W791" s="249"/>
      <c r="X791" s="249"/>
      <c r="Y791" s="249"/>
      <c r="Z791" s="249"/>
    </row>
    <row r="792" ht="12.0" customHeight="1">
      <c r="A792" s="249"/>
      <c r="B792" s="249"/>
      <c r="C792" s="249"/>
      <c r="D792" s="249"/>
      <c r="E792" s="131"/>
      <c r="F792" s="249"/>
      <c r="G792" s="249"/>
      <c r="H792" s="249"/>
      <c r="I792" s="249"/>
      <c r="J792" s="249"/>
      <c r="K792" s="249"/>
      <c r="L792" s="249"/>
      <c r="M792" s="249"/>
      <c r="N792" s="249"/>
      <c r="O792" s="249"/>
      <c r="P792" s="249"/>
      <c r="Q792" s="249"/>
      <c r="R792" s="249"/>
      <c r="S792" s="249"/>
      <c r="T792" s="249"/>
      <c r="U792" s="249"/>
      <c r="V792" s="249"/>
      <c r="W792" s="249"/>
      <c r="X792" s="249"/>
      <c r="Y792" s="249"/>
      <c r="Z792" s="249"/>
    </row>
    <row r="793" ht="12.0" customHeight="1">
      <c r="A793" s="249"/>
      <c r="B793" s="249"/>
      <c r="C793" s="249"/>
      <c r="D793" s="249"/>
      <c r="E793" s="131"/>
      <c r="F793" s="249"/>
      <c r="G793" s="249"/>
      <c r="H793" s="249"/>
      <c r="I793" s="249"/>
      <c r="J793" s="249"/>
      <c r="K793" s="249"/>
      <c r="L793" s="249"/>
      <c r="M793" s="249"/>
      <c r="N793" s="249"/>
      <c r="O793" s="249"/>
      <c r="P793" s="249"/>
      <c r="Q793" s="249"/>
      <c r="R793" s="249"/>
      <c r="S793" s="249"/>
      <c r="T793" s="249"/>
      <c r="U793" s="249"/>
      <c r="V793" s="249"/>
      <c r="W793" s="249"/>
      <c r="X793" s="249"/>
      <c r="Y793" s="249"/>
      <c r="Z793" s="249"/>
    </row>
    <row r="794" ht="12.0" customHeight="1">
      <c r="A794" s="249"/>
      <c r="B794" s="249"/>
      <c r="C794" s="249"/>
      <c r="D794" s="249"/>
      <c r="E794" s="131"/>
      <c r="F794" s="249"/>
      <c r="G794" s="249"/>
      <c r="H794" s="249"/>
      <c r="I794" s="249"/>
      <c r="J794" s="249"/>
      <c r="K794" s="249"/>
      <c r="L794" s="249"/>
      <c r="M794" s="249"/>
      <c r="N794" s="249"/>
      <c r="O794" s="249"/>
      <c r="P794" s="249"/>
      <c r="Q794" s="249"/>
      <c r="R794" s="249"/>
      <c r="S794" s="249"/>
      <c r="T794" s="249"/>
      <c r="U794" s="249"/>
      <c r="V794" s="249"/>
      <c r="W794" s="249"/>
      <c r="X794" s="249"/>
      <c r="Y794" s="249"/>
      <c r="Z794" s="249"/>
    </row>
    <row r="795" ht="12.0" customHeight="1">
      <c r="A795" s="249"/>
      <c r="B795" s="249"/>
      <c r="C795" s="249"/>
      <c r="D795" s="249"/>
      <c r="E795" s="131"/>
      <c r="F795" s="249"/>
      <c r="G795" s="249"/>
      <c r="H795" s="249"/>
      <c r="I795" s="249"/>
      <c r="J795" s="249"/>
      <c r="K795" s="249"/>
      <c r="L795" s="249"/>
      <c r="M795" s="249"/>
      <c r="N795" s="249"/>
      <c r="O795" s="249"/>
      <c r="P795" s="249"/>
      <c r="Q795" s="249"/>
      <c r="R795" s="249"/>
      <c r="S795" s="249"/>
      <c r="T795" s="249"/>
      <c r="U795" s="249"/>
      <c r="V795" s="249"/>
      <c r="W795" s="249"/>
      <c r="X795" s="249"/>
      <c r="Y795" s="249"/>
      <c r="Z795" s="249"/>
    </row>
    <row r="796" ht="12.0" customHeight="1">
      <c r="A796" s="249"/>
      <c r="B796" s="249"/>
      <c r="C796" s="249"/>
      <c r="D796" s="249"/>
      <c r="E796" s="131"/>
      <c r="F796" s="249"/>
      <c r="G796" s="249"/>
      <c r="H796" s="249"/>
      <c r="I796" s="249"/>
      <c r="J796" s="249"/>
      <c r="K796" s="249"/>
      <c r="L796" s="249"/>
      <c r="M796" s="249"/>
      <c r="N796" s="249"/>
      <c r="O796" s="249"/>
      <c r="P796" s="249"/>
      <c r="Q796" s="249"/>
      <c r="R796" s="249"/>
      <c r="S796" s="249"/>
      <c r="T796" s="249"/>
      <c r="U796" s="249"/>
      <c r="V796" s="249"/>
      <c r="W796" s="249"/>
      <c r="X796" s="249"/>
      <c r="Y796" s="249"/>
      <c r="Z796" s="249"/>
    </row>
    <row r="797" ht="12.0" customHeight="1">
      <c r="A797" s="249"/>
      <c r="B797" s="249"/>
      <c r="C797" s="249"/>
      <c r="D797" s="249"/>
      <c r="E797" s="131"/>
      <c r="F797" s="249"/>
      <c r="G797" s="249"/>
      <c r="H797" s="249"/>
      <c r="I797" s="249"/>
      <c r="J797" s="249"/>
      <c r="K797" s="249"/>
      <c r="L797" s="249"/>
      <c r="M797" s="249"/>
      <c r="N797" s="249"/>
      <c r="O797" s="249"/>
      <c r="P797" s="249"/>
      <c r="Q797" s="249"/>
      <c r="R797" s="249"/>
      <c r="S797" s="249"/>
      <c r="T797" s="249"/>
      <c r="U797" s="249"/>
      <c r="V797" s="249"/>
      <c r="W797" s="249"/>
      <c r="X797" s="249"/>
      <c r="Y797" s="249"/>
      <c r="Z797" s="249"/>
    </row>
    <row r="798" ht="12.0" customHeight="1">
      <c r="A798" s="249"/>
      <c r="B798" s="249"/>
      <c r="C798" s="249"/>
      <c r="D798" s="249"/>
      <c r="E798" s="131"/>
      <c r="F798" s="249"/>
      <c r="G798" s="249"/>
      <c r="H798" s="249"/>
      <c r="I798" s="249"/>
      <c r="J798" s="249"/>
      <c r="K798" s="249"/>
      <c r="L798" s="249"/>
      <c r="M798" s="249"/>
      <c r="N798" s="249"/>
      <c r="O798" s="249"/>
      <c r="P798" s="249"/>
      <c r="Q798" s="249"/>
      <c r="R798" s="249"/>
      <c r="S798" s="249"/>
      <c r="T798" s="249"/>
      <c r="U798" s="249"/>
      <c r="V798" s="249"/>
      <c r="W798" s="249"/>
      <c r="X798" s="249"/>
      <c r="Y798" s="249"/>
      <c r="Z798" s="249"/>
    </row>
    <row r="799" ht="12.0" customHeight="1">
      <c r="A799" s="249"/>
      <c r="B799" s="249"/>
      <c r="C799" s="249"/>
      <c r="D799" s="249"/>
      <c r="E799" s="131"/>
      <c r="F799" s="249"/>
      <c r="G799" s="249"/>
      <c r="H799" s="249"/>
      <c r="I799" s="249"/>
      <c r="J799" s="249"/>
      <c r="K799" s="249"/>
      <c r="L799" s="249"/>
      <c r="M799" s="249"/>
      <c r="N799" s="249"/>
      <c r="O799" s="249"/>
      <c r="P799" s="249"/>
      <c r="Q799" s="249"/>
      <c r="R799" s="249"/>
      <c r="S799" s="249"/>
      <c r="T799" s="249"/>
      <c r="U799" s="249"/>
      <c r="V799" s="249"/>
      <c r="W799" s="249"/>
      <c r="X799" s="249"/>
      <c r="Y799" s="249"/>
      <c r="Z799" s="249"/>
    </row>
    <row r="800" ht="12.0" customHeight="1">
      <c r="A800" s="249"/>
      <c r="B800" s="249"/>
      <c r="C800" s="249"/>
      <c r="D800" s="249"/>
      <c r="E800" s="131"/>
      <c r="F800" s="249"/>
      <c r="G800" s="249"/>
      <c r="H800" s="249"/>
      <c r="I800" s="249"/>
      <c r="J800" s="249"/>
      <c r="K800" s="249"/>
      <c r="L800" s="249"/>
      <c r="M800" s="249"/>
      <c r="N800" s="249"/>
      <c r="O800" s="249"/>
      <c r="P800" s="249"/>
      <c r="Q800" s="249"/>
      <c r="R800" s="249"/>
      <c r="S800" s="249"/>
      <c r="T800" s="249"/>
      <c r="U800" s="249"/>
      <c r="V800" s="249"/>
      <c r="W800" s="249"/>
      <c r="X800" s="249"/>
      <c r="Y800" s="249"/>
      <c r="Z800" s="249"/>
    </row>
    <row r="801" ht="12.0" customHeight="1">
      <c r="A801" s="249"/>
      <c r="B801" s="249"/>
      <c r="C801" s="249"/>
      <c r="D801" s="249"/>
      <c r="E801" s="131"/>
      <c r="F801" s="249"/>
      <c r="G801" s="249"/>
      <c r="H801" s="249"/>
      <c r="I801" s="249"/>
      <c r="J801" s="249"/>
      <c r="K801" s="249"/>
      <c r="L801" s="249"/>
      <c r="M801" s="249"/>
      <c r="N801" s="249"/>
      <c r="O801" s="249"/>
      <c r="P801" s="249"/>
      <c r="Q801" s="249"/>
      <c r="R801" s="249"/>
      <c r="S801" s="249"/>
      <c r="T801" s="249"/>
      <c r="U801" s="249"/>
      <c r="V801" s="249"/>
      <c r="W801" s="249"/>
      <c r="X801" s="249"/>
      <c r="Y801" s="249"/>
      <c r="Z801" s="249"/>
    </row>
    <row r="802" ht="12.0" customHeight="1">
      <c r="A802" s="249"/>
      <c r="B802" s="249"/>
      <c r="C802" s="249"/>
      <c r="D802" s="249"/>
      <c r="E802" s="131"/>
      <c r="F802" s="249"/>
      <c r="G802" s="249"/>
      <c r="H802" s="249"/>
      <c r="I802" s="249"/>
      <c r="J802" s="249"/>
      <c r="K802" s="249"/>
      <c r="L802" s="249"/>
      <c r="M802" s="249"/>
      <c r="N802" s="249"/>
      <c r="O802" s="249"/>
      <c r="P802" s="249"/>
      <c r="Q802" s="249"/>
      <c r="R802" s="249"/>
      <c r="S802" s="249"/>
      <c r="T802" s="249"/>
      <c r="U802" s="249"/>
      <c r="V802" s="249"/>
      <c r="W802" s="249"/>
      <c r="X802" s="249"/>
      <c r="Y802" s="249"/>
      <c r="Z802" s="249"/>
    </row>
    <row r="803" ht="12.0" customHeight="1">
      <c r="A803" s="249"/>
      <c r="B803" s="249"/>
      <c r="C803" s="249"/>
      <c r="D803" s="249"/>
      <c r="E803" s="131"/>
      <c r="F803" s="249"/>
      <c r="G803" s="249"/>
      <c r="H803" s="249"/>
      <c r="I803" s="249"/>
      <c r="J803" s="249"/>
      <c r="K803" s="249"/>
      <c r="L803" s="249"/>
      <c r="M803" s="249"/>
      <c r="N803" s="249"/>
      <c r="O803" s="249"/>
      <c r="P803" s="249"/>
      <c r="Q803" s="249"/>
      <c r="R803" s="249"/>
      <c r="S803" s="249"/>
      <c r="T803" s="249"/>
      <c r="U803" s="249"/>
      <c r="V803" s="249"/>
      <c r="W803" s="249"/>
      <c r="X803" s="249"/>
      <c r="Y803" s="249"/>
      <c r="Z803" s="249"/>
    </row>
    <row r="804" ht="12.0" customHeight="1">
      <c r="A804" s="249"/>
      <c r="B804" s="249"/>
      <c r="C804" s="249"/>
      <c r="D804" s="249"/>
      <c r="E804" s="131"/>
      <c r="F804" s="249"/>
      <c r="G804" s="249"/>
      <c r="H804" s="249"/>
      <c r="I804" s="249"/>
      <c r="J804" s="249"/>
      <c r="K804" s="249"/>
      <c r="L804" s="249"/>
      <c r="M804" s="249"/>
      <c r="N804" s="249"/>
      <c r="O804" s="249"/>
      <c r="P804" s="249"/>
      <c r="Q804" s="249"/>
      <c r="R804" s="249"/>
      <c r="S804" s="249"/>
      <c r="T804" s="249"/>
      <c r="U804" s="249"/>
      <c r="V804" s="249"/>
      <c r="W804" s="249"/>
      <c r="X804" s="249"/>
      <c r="Y804" s="249"/>
      <c r="Z804" s="249"/>
    </row>
    <row r="805" ht="12.0" customHeight="1">
      <c r="A805" s="249"/>
      <c r="B805" s="249"/>
      <c r="C805" s="249"/>
      <c r="D805" s="249"/>
      <c r="E805" s="131"/>
      <c r="F805" s="249"/>
      <c r="G805" s="249"/>
      <c r="H805" s="249"/>
      <c r="I805" s="249"/>
      <c r="J805" s="249"/>
      <c r="K805" s="249"/>
      <c r="L805" s="249"/>
      <c r="M805" s="249"/>
      <c r="N805" s="249"/>
      <c r="O805" s="249"/>
      <c r="P805" s="249"/>
      <c r="Q805" s="249"/>
      <c r="R805" s="249"/>
      <c r="S805" s="249"/>
      <c r="T805" s="249"/>
      <c r="U805" s="249"/>
      <c r="V805" s="249"/>
      <c r="W805" s="249"/>
      <c r="X805" s="249"/>
      <c r="Y805" s="249"/>
      <c r="Z805" s="249"/>
    </row>
    <row r="806" ht="12.0" customHeight="1">
      <c r="A806" s="249"/>
      <c r="B806" s="249"/>
      <c r="C806" s="249"/>
      <c r="D806" s="249"/>
      <c r="E806" s="131"/>
      <c r="F806" s="249"/>
      <c r="G806" s="249"/>
      <c r="H806" s="249"/>
      <c r="I806" s="249"/>
      <c r="J806" s="249"/>
      <c r="K806" s="249"/>
      <c r="L806" s="249"/>
      <c r="M806" s="249"/>
      <c r="N806" s="249"/>
      <c r="O806" s="249"/>
      <c r="P806" s="249"/>
      <c r="Q806" s="249"/>
      <c r="R806" s="249"/>
      <c r="S806" s="249"/>
      <c r="T806" s="249"/>
      <c r="U806" s="249"/>
      <c r="V806" s="249"/>
      <c r="W806" s="249"/>
      <c r="X806" s="249"/>
      <c r="Y806" s="249"/>
      <c r="Z806" s="249"/>
    </row>
    <row r="807" ht="12.0" customHeight="1">
      <c r="A807" s="249"/>
      <c r="B807" s="249"/>
      <c r="C807" s="249"/>
      <c r="D807" s="249"/>
      <c r="E807" s="131"/>
      <c r="F807" s="249"/>
      <c r="G807" s="249"/>
      <c r="H807" s="249"/>
      <c r="I807" s="249"/>
      <c r="J807" s="249"/>
      <c r="K807" s="249"/>
      <c r="L807" s="249"/>
      <c r="M807" s="249"/>
      <c r="N807" s="249"/>
      <c r="O807" s="249"/>
      <c r="P807" s="249"/>
      <c r="Q807" s="249"/>
      <c r="R807" s="249"/>
      <c r="S807" s="249"/>
      <c r="T807" s="249"/>
      <c r="U807" s="249"/>
      <c r="V807" s="249"/>
      <c r="W807" s="249"/>
      <c r="X807" s="249"/>
      <c r="Y807" s="249"/>
      <c r="Z807" s="249"/>
    </row>
    <row r="808" ht="12.0" customHeight="1">
      <c r="A808" s="249"/>
      <c r="B808" s="249"/>
      <c r="C808" s="249"/>
      <c r="D808" s="249"/>
      <c r="E808" s="131"/>
      <c r="F808" s="249"/>
      <c r="G808" s="249"/>
      <c r="H808" s="249"/>
      <c r="I808" s="249"/>
      <c r="J808" s="249"/>
      <c r="K808" s="249"/>
      <c r="L808" s="249"/>
      <c r="M808" s="249"/>
      <c r="N808" s="249"/>
      <c r="O808" s="249"/>
      <c r="P808" s="249"/>
      <c r="Q808" s="249"/>
      <c r="R808" s="249"/>
      <c r="S808" s="249"/>
      <c r="T808" s="249"/>
      <c r="U808" s="249"/>
      <c r="V808" s="249"/>
      <c r="W808" s="249"/>
      <c r="X808" s="249"/>
      <c r="Y808" s="249"/>
      <c r="Z808" s="249"/>
    </row>
    <row r="809" ht="12.0" customHeight="1">
      <c r="A809" s="249"/>
      <c r="B809" s="249"/>
      <c r="C809" s="249"/>
      <c r="D809" s="249"/>
      <c r="E809" s="131"/>
      <c r="F809" s="249"/>
      <c r="G809" s="249"/>
      <c r="H809" s="249"/>
      <c r="I809" s="249"/>
      <c r="J809" s="249"/>
      <c r="K809" s="249"/>
      <c r="L809" s="249"/>
      <c r="M809" s="249"/>
      <c r="N809" s="249"/>
      <c r="O809" s="249"/>
      <c r="P809" s="249"/>
      <c r="Q809" s="249"/>
      <c r="R809" s="249"/>
      <c r="S809" s="249"/>
      <c r="T809" s="249"/>
      <c r="U809" s="249"/>
      <c r="V809" s="249"/>
      <c r="W809" s="249"/>
      <c r="X809" s="249"/>
      <c r="Y809" s="249"/>
      <c r="Z809" s="249"/>
    </row>
    <row r="810" ht="12.0" customHeight="1">
      <c r="A810" s="249"/>
      <c r="B810" s="249"/>
      <c r="C810" s="249"/>
      <c r="D810" s="249"/>
      <c r="E810" s="131"/>
      <c r="F810" s="249"/>
      <c r="G810" s="249"/>
      <c r="H810" s="249"/>
      <c r="I810" s="249"/>
      <c r="J810" s="249"/>
      <c r="K810" s="249"/>
      <c r="L810" s="249"/>
      <c r="M810" s="249"/>
      <c r="N810" s="249"/>
      <c r="O810" s="249"/>
      <c r="P810" s="249"/>
      <c r="Q810" s="249"/>
      <c r="R810" s="249"/>
      <c r="S810" s="249"/>
      <c r="T810" s="249"/>
      <c r="U810" s="249"/>
      <c r="V810" s="249"/>
      <c r="W810" s="249"/>
      <c r="X810" s="249"/>
      <c r="Y810" s="249"/>
      <c r="Z810" s="249"/>
    </row>
    <row r="811" ht="12.0" customHeight="1">
      <c r="A811" s="249"/>
      <c r="B811" s="249"/>
      <c r="C811" s="249"/>
      <c r="D811" s="249"/>
      <c r="E811" s="131"/>
      <c r="F811" s="249"/>
      <c r="G811" s="249"/>
      <c r="H811" s="249"/>
      <c r="I811" s="249"/>
      <c r="J811" s="249"/>
      <c r="K811" s="249"/>
      <c r="L811" s="249"/>
      <c r="M811" s="249"/>
      <c r="N811" s="249"/>
      <c r="O811" s="249"/>
      <c r="P811" s="249"/>
      <c r="Q811" s="249"/>
      <c r="R811" s="249"/>
      <c r="S811" s="249"/>
      <c r="T811" s="249"/>
      <c r="U811" s="249"/>
      <c r="V811" s="249"/>
      <c r="W811" s="249"/>
      <c r="X811" s="249"/>
      <c r="Y811" s="249"/>
      <c r="Z811" s="249"/>
    </row>
    <row r="812" ht="12.0" customHeight="1">
      <c r="A812" s="249"/>
      <c r="B812" s="249"/>
      <c r="C812" s="249"/>
      <c r="D812" s="249"/>
      <c r="E812" s="131"/>
      <c r="F812" s="249"/>
      <c r="G812" s="249"/>
      <c r="H812" s="249"/>
      <c r="I812" s="249"/>
      <c r="J812" s="249"/>
      <c r="K812" s="249"/>
      <c r="L812" s="249"/>
      <c r="M812" s="249"/>
      <c r="N812" s="249"/>
      <c r="O812" s="249"/>
      <c r="P812" s="249"/>
      <c r="Q812" s="249"/>
      <c r="R812" s="249"/>
      <c r="S812" s="249"/>
      <c r="T812" s="249"/>
      <c r="U812" s="249"/>
      <c r="V812" s="249"/>
      <c r="W812" s="249"/>
      <c r="X812" s="249"/>
      <c r="Y812" s="249"/>
      <c r="Z812" s="249"/>
    </row>
    <row r="813" ht="12.0" customHeight="1">
      <c r="A813" s="249"/>
      <c r="B813" s="249"/>
      <c r="C813" s="249"/>
      <c r="D813" s="249"/>
      <c r="E813" s="131"/>
      <c r="F813" s="249"/>
      <c r="G813" s="249"/>
      <c r="H813" s="249"/>
      <c r="I813" s="249"/>
      <c r="J813" s="249"/>
      <c r="K813" s="249"/>
      <c r="L813" s="249"/>
      <c r="M813" s="249"/>
      <c r="N813" s="249"/>
      <c r="O813" s="249"/>
      <c r="P813" s="249"/>
      <c r="Q813" s="249"/>
      <c r="R813" s="249"/>
      <c r="S813" s="249"/>
      <c r="T813" s="249"/>
      <c r="U813" s="249"/>
      <c r="V813" s="249"/>
      <c r="W813" s="249"/>
      <c r="X813" s="249"/>
      <c r="Y813" s="249"/>
      <c r="Z813" s="249"/>
    </row>
    <row r="814" ht="12.0" customHeight="1">
      <c r="A814" s="249"/>
      <c r="B814" s="249"/>
      <c r="C814" s="249"/>
      <c r="D814" s="249"/>
      <c r="E814" s="131"/>
      <c r="F814" s="249"/>
      <c r="G814" s="249"/>
      <c r="H814" s="249"/>
      <c r="I814" s="249"/>
      <c r="J814" s="249"/>
      <c r="K814" s="249"/>
      <c r="L814" s="249"/>
      <c r="M814" s="249"/>
      <c r="N814" s="249"/>
      <c r="O814" s="249"/>
      <c r="P814" s="249"/>
      <c r="Q814" s="249"/>
      <c r="R814" s="249"/>
      <c r="S814" s="249"/>
      <c r="T814" s="249"/>
      <c r="U814" s="249"/>
      <c r="V814" s="249"/>
      <c r="W814" s="249"/>
      <c r="X814" s="249"/>
      <c r="Y814" s="249"/>
      <c r="Z814" s="249"/>
    </row>
    <row r="815" ht="12.0" customHeight="1">
      <c r="A815" s="249"/>
      <c r="B815" s="249"/>
      <c r="C815" s="249"/>
      <c r="D815" s="249"/>
      <c r="E815" s="131"/>
      <c r="F815" s="249"/>
      <c r="G815" s="249"/>
      <c r="H815" s="249"/>
      <c r="I815" s="249"/>
      <c r="J815" s="249"/>
      <c r="K815" s="249"/>
      <c r="L815" s="249"/>
      <c r="M815" s="249"/>
      <c r="N815" s="249"/>
      <c r="O815" s="249"/>
      <c r="P815" s="249"/>
      <c r="Q815" s="249"/>
      <c r="R815" s="249"/>
      <c r="S815" s="249"/>
      <c r="T815" s="249"/>
      <c r="U815" s="249"/>
      <c r="V815" s="249"/>
      <c r="W815" s="249"/>
      <c r="X815" s="249"/>
      <c r="Y815" s="249"/>
      <c r="Z815" s="249"/>
    </row>
    <row r="816" ht="12.0" customHeight="1">
      <c r="A816" s="249"/>
      <c r="B816" s="249"/>
      <c r="C816" s="249"/>
      <c r="D816" s="249"/>
      <c r="E816" s="131"/>
      <c r="F816" s="249"/>
      <c r="G816" s="249"/>
      <c r="H816" s="249"/>
      <c r="I816" s="249"/>
      <c r="J816" s="249"/>
      <c r="K816" s="249"/>
      <c r="L816" s="249"/>
      <c r="M816" s="249"/>
      <c r="N816" s="249"/>
      <c r="O816" s="249"/>
      <c r="P816" s="249"/>
      <c r="Q816" s="249"/>
      <c r="R816" s="249"/>
      <c r="S816" s="249"/>
      <c r="T816" s="249"/>
      <c r="U816" s="249"/>
      <c r="V816" s="249"/>
      <c r="W816" s="249"/>
      <c r="X816" s="249"/>
      <c r="Y816" s="249"/>
      <c r="Z816" s="249"/>
    </row>
    <row r="817" ht="12.0" customHeight="1">
      <c r="A817" s="249"/>
      <c r="B817" s="249"/>
      <c r="C817" s="249"/>
      <c r="D817" s="249"/>
      <c r="E817" s="131"/>
      <c r="F817" s="249"/>
      <c r="G817" s="249"/>
      <c r="H817" s="249"/>
      <c r="I817" s="249"/>
      <c r="J817" s="249"/>
      <c r="K817" s="249"/>
      <c r="L817" s="249"/>
      <c r="M817" s="249"/>
      <c r="N817" s="249"/>
      <c r="O817" s="249"/>
      <c r="P817" s="249"/>
      <c r="Q817" s="249"/>
      <c r="R817" s="249"/>
      <c r="S817" s="249"/>
      <c r="T817" s="249"/>
      <c r="U817" s="249"/>
      <c r="V817" s="249"/>
      <c r="W817" s="249"/>
      <c r="X817" s="249"/>
      <c r="Y817" s="249"/>
      <c r="Z817" s="249"/>
    </row>
    <row r="818" ht="12.0" customHeight="1">
      <c r="A818" s="249"/>
      <c r="B818" s="249"/>
      <c r="C818" s="249"/>
      <c r="D818" s="249"/>
      <c r="E818" s="131"/>
      <c r="F818" s="249"/>
      <c r="G818" s="249"/>
      <c r="H818" s="249"/>
      <c r="I818" s="249"/>
      <c r="J818" s="249"/>
      <c r="K818" s="249"/>
      <c r="L818" s="249"/>
      <c r="M818" s="249"/>
      <c r="N818" s="249"/>
      <c r="O818" s="249"/>
      <c r="P818" s="249"/>
      <c r="Q818" s="249"/>
      <c r="R818" s="249"/>
      <c r="S818" s="249"/>
      <c r="T818" s="249"/>
      <c r="U818" s="249"/>
      <c r="V818" s="249"/>
      <c r="W818" s="249"/>
      <c r="X818" s="249"/>
      <c r="Y818" s="249"/>
      <c r="Z818" s="249"/>
    </row>
    <row r="819" ht="12.0" customHeight="1">
      <c r="A819" s="249"/>
      <c r="B819" s="249"/>
      <c r="C819" s="249"/>
      <c r="D819" s="249"/>
      <c r="E819" s="131"/>
      <c r="F819" s="249"/>
      <c r="G819" s="249"/>
      <c r="H819" s="249"/>
      <c r="I819" s="249"/>
      <c r="J819" s="249"/>
      <c r="K819" s="249"/>
      <c r="L819" s="249"/>
      <c r="M819" s="249"/>
      <c r="N819" s="249"/>
      <c r="O819" s="249"/>
      <c r="P819" s="249"/>
      <c r="Q819" s="249"/>
      <c r="R819" s="249"/>
      <c r="S819" s="249"/>
      <c r="T819" s="249"/>
      <c r="U819" s="249"/>
      <c r="V819" s="249"/>
      <c r="W819" s="249"/>
      <c r="X819" s="249"/>
      <c r="Y819" s="249"/>
      <c r="Z819" s="249"/>
    </row>
    <row r="820" ht="12.0" customHeight="1">
      <c r="A820" s="249"/>
      <c r="B820" s="249"/>
      <c r="C820" s="249"/>
      <c r="D820" s="249"/>
      <c r="E820" s="131"/>
      <c r="F820" s="249"/>
      <c r="G820" s="249"/>
      <c r="H820" s="249"/>
      <c r="I820" s="249"/>
      <c r="J820" s="249"/>
      <c r="K820" s="249"/>
      <c r="L820" s="249"/>
      <c r="M820" s="249"/>
      <c r="N820" s="249"/>
      <c r="O820" s="249"/>
      <c r="P820" s="249"/>
      <c r="Q820" s="249"/>
      <c r="R820" s="249"/>
      <c r="S820" s="249"/>
      <c r="T820" s="249"/>
      <c r="U820" s="249"/>
      <c r="V820" s="249"/>
      <c r="W820" s="249"/>
      <c r="X820" s="249"/>
      <c r="Y820" s="249"/>
      <c r="Z820" s="249"/>
    </row>
    <row r="821" ht="12.0" customHeight="1">
      <c r="A821" s="249"/>
      <c r="B821" s="249"/>
      <c r="C821" s="249"/>
      <c r="D821" s="249"/>
      <c r="E821" s="131"/>
      <c r="F821" s="249"/>
      <c r="G821" s="249"/>
      <c r="H821" s="249"/>
      <c r="I821" s="249"/>
      <c r="J821" s="249"/>
      <c r="K821" s="249"/>
      <c r="L821" s="249"/>
      <c r="M821" s="249"/>
      <c r="N821" s="249"/>
      <c r="O821" s="249"/>
      <c r="P821" s="249"/>
      <c r="Q821" s="249"/>
      <c r="R821" s="249"/>
      <c r="S821" s="249"/>
      <c r="T821" s="249"/>
      <c r="U821" s="249"/>
      <c r="V821" s="249"/>
      <c r="W821" s="249"/>
      <c r="X821" s="249"/>
      <c r="Y821" s="249"/>
      <c r="Z821" s="249"/>
    </row>
    <row r="822" ht="12.0" customHeight="1">
      <c r="A822" s="249"/>
      <c r="B822" s="249"/>
      <c r="C822" s="249"/>
      <c r="D822" s="249"/>
      <c r="E822" s="131"/>
      <c r="F822" s="249"/>
      <c r="G822" s="249"/>
      <c r="H822" s="249"/>
      <c r="I822" s="249"/>
      <c r="J822" s="249"/>
      <c r="K822" s="249"/>
      <c r="L822" s="249"/>
      <c r="M822" s="249"/>
      <c r="N822" s="249"/>
      <c r="O822" s="249"/>
      <c r="P822" s="249"/>
      <c r="Q822" s="249"/>
      <c r="R822" s="249"/>
      <c r="S822" s="249"/>
      <c r="T822" s="249"/>
      <c r="U822" s="249"/>
      <c r="V822" s="249"/>
      <c r="W822" s="249"/>
      <c r="X822" s="249"/>
      <c r="Y822" s="249"/>
      <c r="Z822" s="249"/>
    </row>
    <row r="823" ht="12.0" customHeight="1">
      <c r="A823" s="249"/>
      <c r="B823" s="249"/>
      <c r="C823" s="249"/>
      <c r="D823" s="249"/>
      <c r="E823" s="131"/>
      <c r="F823" s="249"/>
      <c r="G823" s="249"/>
      <c r="H823" s="249"/>
      <c r="I823" s="249"/>
      <c r="J823" s="249"/>
      <c r="K823" s="249"/>
      <c r="L823" s="249"/>
      <c r="M823" s="249"/>
      <c r="N823" s="249"/>
      <c r="O823" s="249"/>
      <c r="P823" s="249"/>
      <c r="Q823" s="249"/>
      <c r="R823" s="249"/>
      <c r="S823" s="249"/>
      <c r="T823" s="249"/>
      <c r="U823" s="249"/>
      <c r="V823" s="249"/>
      <c r="W823" s="249"/>
      <c r="X823" s="249"/>
      <c r="Y823" s="249"/>
      <c r="Z823" s="249"/>
    </row>
    <row r="824" ht="12.0" customHeight="1">
      <c r="A824" s="249"/>
      <c r="B824" s="249"/>
      <c r="C824" s="249"/>
      <c r="D824" s="249"/>
      <c r="E824" s="131"/>
      <c r="F824" s="249"/>
      <c r="G824" s="249"/>
      <c r="H824" s="249"/>
      <c r="I824" s="249"/>
      <c r="J824" s="249"/>
      <c r="K824" s="249"/>
      <c r="L824" s="249"/>
      <c r="M824" s="249"/>
      <c r="N824" s="249"/>
      <c r="O824" s="249"/>
      <c r="P824" s="249"/>
      <c r="Q824" s="249"/>
      <c r="R824" s="249"/>
      <c r="S824" s="249"/>
      <c r="T824" s="249"/>
      <c r="U824" s="249"/>
      <c r="V824" s="249"/>
      <c r="W824" s="249"/>
      <c r="X824" s="249"/>
      <c r="Y824" s="249"/>
      <c r="Z824" s="249"/>
    </row>
    <row r="825" ht="12.0" customHeight="1">
      <c r="A825" s="249"/>
      <c r="B825" s="249"/>
      <c r="C825" s="249"/>
      <c r="D825" s="249"/>
      <c r="E825" s="131"/>
      <c r="F825" s="249"/>
      <c r="G825" s="249"/>
      <c r="H825" s="249"/>
      <c r="I825" s="249"/>
      <c r="J825" s="249"/>
      <c r="K825" s="249"/>
      <c r="L825" s="249"/>
      <c r="M825" s="249"/>
      <c r="N825" s="249"/>
      <c r="O825" s="249"/>
      <c r="P825" s="249"/>
      <c r="Q825" s="249"/>
      <c r="R825" s="249"/>
      <c r="S825" s="249"/>
      <c r="T825" s="249"/>
      <c r="U825" s="249"/>
      <c r="V825" s="249"/>
      <c r="W825" s="249"/>
      <c r="X825" s="249"/>
      <c r="Y825" s="249"/>
      <c r="Z825" s="249"/>
    </row>
    <row r="826" ht="12.0" customHeight="1">
      <c r="A826" s="249"/>
      <c r="B826" s="249"/>
      <c r="C826" s="249"/>
      <c r="D826" s="249"/>
      <c r="E826" s="131"/>
      <c r="F826" s="249"/>
      <c r="G826" s="249"/>
      <c r="H826" s="249"/>
      <c r="I826" s="249"/>
      <c r="J826" s="249"/>
      <c r="K826" s="249"/>
      <c r="L826" s="249"/>
      <c r="M826" s="249"/>
      <c r="N826" s="249"/>
      <c r="O826" s="249"/>
      <c r="P826" s="249"/>
      <c r="Q826" s="249"/>
      <c r="R826" s="249"/>
      <c r="S826" s="249"/>
      <c r="T826" s="249"/>
      <c r="U826" s="249"/>
      <c r="V826" s="249"/>
      <c r="W826" s="249"/>
      <c r="X826" s="249"/>
      <c r="Y826" s="249"/>
      <c r="Z826" s="249"/>
    </row>
    <row r="827" ht="12.0" customHeight="1">
      <c r="A827" s="249"/>
      <c r="B827" s="249"/>
      <c r="C827" s="249"/>
      <c r="D827" s="249"/>
      <c r="E827" s="131"/>
      <c r="F827" s="249"/>
      <c r="G827" s="249"/>
      <c r="H827" s="249"/>
      <c r="I827" s="249"/>
      <c r="J827" s="249"/>
      <c r="K827" s="249"/>
      <c r="L827" s="249"/>
      <c r="M827" s="249"/>
      <c r="N827" s="249"/>
      <c r="O827" s="249"/>
      <c r="P827" s="249"/>
      <c r="Q827" s="249"/>
      <c r="R827" s="249"/>
      <c r="S827" s="249"/>
      <c r="T827" s="249"/>
      <c r="U827" s="249"/>
      <c r="V827" s="249"/>
      <c r="W827" s="249"/>
      <c r="X827" s="249"/>
      <c r="Y827" s="249"/>
      <c r="Z827" s="249"/>
    </row>
    <row r="828" ht="12.0" customHeight="1">
      <c r="A828" s="249"/>
      <c r="B828" s="249"/>
      <c r="C828" s="249"/>
      <c r="D828" s="249"/>
      <c r="E828" s="131"/>
      <c r="F828" s="249"/>
      <c r="G828" s="249"/>
      <c r="H828" s="249"/>
      <c r="I828" s="249"/>
      <c r="J828" s="249"/>
      <c r="K828" s="249"/>
      <c r="L828" s="249"/>
      <c r="M828" s="249"/>
      <c r="N828" s="249"/>
      <c r="O828" s="249"/>
      <c r="P828" s="249"/>
      <c r="Q828" s="249"/>
      <c r="R828" s="249"/>
      <c r="S828" s="249"/>
      <c r="T828" s="249"/>
      <c r="U828" s="249"/>
      <c r="V828" s="249"/>
      <c r="W828" s="249"/>
      <c r="X828" s="249"/>
      <c r="Y828" s="249"/>
      <c r="Z828" s="249"/>
    </row>
    <row r="829" ht="12.0" customHeight="1">
      <c r="A829" s="249"/>
      <c r="B829" s="249"/>
      <c r="C829" s="249"/>
      <c r="D829" s="249"/>
      <c r="E829" s="131"/>
      <c r="F829" s="249"/>
      <c r="G829" s="249"/>
      <c r="H829" s="249"/>
      <c r="I829" s="249"/>
      <c r="J829" s="249"/>
      <c r="K829" s="249"/>
      <c r="L829" s="249"/>
      <c r="M829" s="249"/>
      <c r="N829" s="249"/>
      <c r="O829" s="249"/>
      <c r="P829" s="249"/>
      <c r="Q829" s="249"/>
      <c r="R829" s="249"/>
      <c r="S829" s="249"/>
      <c r="T829" s="249"/>
      <c r="U829" s="249"/>
      <c r="V829" s="249"/>
      <c r="W829" s="249"/>
      <c r="X829" s="249"/>
      <c r="Y829" s="249"/>
      <c r="Z829" s="249"/>
    </row>
    <row r="830" ht="12.0" customHeight="1">
      <c r="A830" s="249"/>
      <c r="B830" s="249"/>
      <c r="C830" s="249"/>
      <c r="D830" s="249"/>
      <c r="E830" s="131"/>
      <c r="F830" s="249"/>
      <c r="G830" s="249"/>
      <c r="H830" s="249"/>
      <c r="I830" s="249"/>
      <c r="J830" s="249"/>
      <c r="K830" s="249"/>
      <c r="L830" s="249"/>
      <c r="M830" s="249"/>
      <c r="N830" s="249"/>
      <c r="O830" s="249"/>
      <c r="P830" s="249"/>
      <c r="Q830" s="249"/>
      <c r="R830" s="249"/>
      <c r="S830" s="249"/>
      <c r="T830" s="249"/>
      <c r="U830" s="249"/>
      <c r="V830" s="249"/>
      <c r="W830" s="249"/>
      <c r="X830" s="249"/>
      <c r="Y830" s="249"/>
      <c r="Z830" s="249"/>
    </row>
    <row r="831" ht="12.0" customHeight="1">
      <c r="A831" s="249"/>
      <c r="B831" s="249"/>
      <c r="C831" s="249"/>
      <c r="D831" s="249"/>
      <c r="E831" s="131"/>
      <c r="F831" s="249"/>
      <c r="G831" s="249"/>
      <c r="H831" s="249"/>
      <c r="I831" s="249"/>
      <c r="J831" s="249"/>
      <c r="K831" s="249"/>
      <c r="L831" s="249"/>
      <c r="M831" s="249"/>
      <c r="N831" s="249"/>
      <c r="O831" s="249"/>
      <c r="P831" s="249"/>
      <c r="Q831" s="249"/>
      <c r="R831" s="249"/>
      <c r="S831" s="249"/>
      <c r="T831" s="249"/>
      <c r="U831" s="249"/>
      <c r="V831" s="249"/>
      <c r="W831" s="249"/>
      <c r="X831" s="249"/>
      <c r="Y831" s="249"/>
      <c r="Z831" s="249"/>
    </row>
    <row r="832" ht="12.0" customHeight="1">
      <c r="A832" s="249"/>
      <c r="B832" s="249"/>
      <c r="C832" s="249"/>
      <c r="D832" s="249"/>
      <c r="E832" s="131"/>
      <c r="F832" s="249"/>
      <c r="G832" s="249"/>
      <c r="H832" s="249"/>
      <c r="I832" s="249"/>
      <c r="J832" s="249"/>
      <c r="K832" s="249"/>
      <c r="L832" s="249"/>
      <c r="M832" s="249"/>
      <c r="N832" s="249"/>
      <c r="O832" s="249"/>
      <c r="P832" s="249"/>
      <c r="Q832" s="249"/>
      <c r="R832" s="249"/>
      <c r="S832" s="249"/>
      <c r="T832" s="249"/>
      <c r="U832" s="249"/>
      <c r="V832" s="249"/>
      <c r="W832" s="249"/>
      <c r="X832" s="249"/>
      <c r="Y832" s="249"/>
      <c r="Z832" s="249"/>
    </row>
    <row r="833" ht="12.0" customHeight="1">
      <c r="A833" s="249"/>
      <c r="B833" s="249"/>
      <c r="C833" s="249"/>
      <c r="D833" s="249"/>
      <c r="E833" s="131"/>
      <c r="F833" s="249"/>
      <c r="G833" s="249"/>
      <c r="H833" s="249"/>
      <c r="I833" s="249"/>
      <c r="J833" s="249"/>
      <c r="K833" s="249"/>
      <c r="L833" s="249"/>
      <c r="M833" s="249"/>
      <c r="N833" s="249"/>
      <c r="O833" s="249"/>
      <c r="P833" s="249"/>
      <c r="Q833" s="249"/>
      <c r="R833" s="249"/>
      <c r="S833" s="249"/>
      <c r="T833" s="249"/>
      <c r="U833" s="249"/>
      <c r="V833" s="249"/>
      <c r="W833" s="249"/>
      <c r="X833" s="249"/>
      <c r="Y833" s="249"/>
      <c r="Z833" s="249"/>
    </row>
    <row r="834" ht="12.0" customHeight="1">
      <c r="A834" s="249"/>
      <c r="B834" s="249"/>
      <c r="C834" s="249"/>
      <c r="D834" s="249"/>
      <c r="E834" s="131"/>
      <c r="F834" s="249"/>
      <c r="G834" s="249"/>
      <c r="H834" s="249"/>
      <c r="I834" s="249"/>
      <c r="J834" s="249"/>
      <c r="K834" s="249"/>
      <c r="L834" s="249"/>
      <c r="M834" s="249"/>
      <c r="N834" s="249"/>
      <c r="O834" s="249"/>
      <c r="P834" s="249"/>
      <c r="Q834" s="249"/>
      <c r="R834" s="249"/>
      <c r="S834" s="249"/>
      <c r="T834" s="249"/>
      <c r="U834" s="249"/>
      <c r="V834" s="249"/>
      <c r="W834" s="249"/>
      <c r="X834" s="249"/>
      <c r="Y834" s="249"/>
      <c r="Z834" s="249"/>
    </row>
    <row r="835" ht="12.0" customHeight="1">
      <c r="A835" s="249"/>
      <c r="B835" s="249"/>
      <c r="C835" s="249"/>
      <c r="D835" s="249"/>
      <c r="E835" s="131"/>
      <c r="F835" s="249"/>
      <c r="G835" s="249"/>
      <c r="H835" s="249"/>
      <c r="I835" s="249"/>
      <c r="J835" s="249"/>
      <c r="K835" s="249"/>
      <c r="L835" s="249"/>
      <c r="M835" s="249"/>
      <c r="N835" s="249"/>
      <c r="O835" s="249"/>
      <c r="P835" s="249"/>
      <c r="Q835" s="249"/>
      <c r="R835" s="249"/>
      <c r="S835" s="249"/>
      <c r="T835" s="249"/>
      <c r="U835" s="249"/>
      <c r="V835" s="249"/>
      <c r="W835" s="249"/>
      <c r="X835" s="249"/>
      <c r="Y835" s="249"/>
      <c r="Z835" s="249"/>
    </row>
    <row r="836" ht="12.0" customHeight="1">
      <c r="A836" s="249"/>
      <c r="B836" s="249"/>
      <c r="C836" s="249"/>
      <c r="D836" s="249"/>
      <c r="E836" s="131"/>
      <c r="F836" s="249"/>
      <c r="G836" s="249"/>
      <c r="H836" s="249"/>
      <c r="I836" s="249"/>
      <c r="J836" s="249"/>
      <c r="K836" s="249"/>
      <c r="L836" s="249"/>
      <c r="M836" s="249"/>
      <c r="N836" s="249"/>
      <c r="O836" s="249"/>
      <c r="P836" s="249"/>
      <c r="Q836" s="249"/>
      <c r="R836" s="249"/>
      <c r="S836" s="249"/>
      <c r="T836" s="249"/>
      <c r="U836" s="249"/>
      <c r="V836" s="249"/>
      <c r="W836" s="249"/>
      <c r="X836" s="249"/>
      <c r="Y836" s="249"/>
      <c r="Z836" s="249"/>
    </row>
    <row r="837" ht="12.0" customHeight="1">
      <c r="A837" s="249"/>
      <c r="B837" s="249"/>
      <c r="C837" s="249"/>
      <c r="D837" s="249"/>
      <c r="E837" s="131"/>
      <c r="F837" s="249"/>
      <c r="G837" s="249"/>
      <c r="H837" s="249"/>
      <c r="I837" s="249"/>
      <c r="J837" s="249"/>
      <c r="K837" s="249"/>
      <c r="L837" s="249"/>
      <c r="M837" s="249"/>
      <c r="N837" s="249"/>
      <c r="O837" s="249"/>
      <c r="P837" s="249"/>
      <c r="Q837" s="249"/>
      <c r="R837" s="249"/>
      <c r="S837" s="249"/>
      <c r="T837" s="249"/>
      <c r="U837" s="249"/>
      <c r="V837" s="249"/>
      <c r="W837" s="249"/>
      <c r="X837" s="249"/>
      <c r="Y837" s="249"/>
      <c r="Z837" s="249"/>
    </row>
    <row r="838" ht="12.0" customHeight="1">
      <c r="A838" s="249"/>
      <c r="B838" s="249"/>
      <c r="C838" s="249"/>
      <c r="D838" s="249"/>
      <c r="E838" s="131"/>
      <c r="F838" s="249"/>
      <c r="G838" s="249"/>
      <c r="H838" s="249"/>
      <c r="I838" s="249"/>
      <c r="J838" s="249"/>
      <c r="K838" s="249"/>
      <c r="L838" s="249"/>
      <c r="M838" s="249"/>
      <c r="N838" s="249"/>
      <c r="O838" s="249"/>
      <c r="P838" s="249"/>
      <c r="Q838" s="249"/>
      <c r="R838" s="249"/>
      <c r="S838" s="249"/>
      <c r="T838" s="249"/>
      <c r="U838" s="249"/>
      <c r="V838" s="249"/>
      <c r="W838" s="249"/>
      <c r="X838" s="249"/>
      <c r="Y838" s="249"/>
      <c r="Z838" s="249"/>
    </row>
    <row r="839" ht="12.0" customHeight="1">
      <c r="A839" s="249"/>
      <c r="B839" s="249"/>
      <c r="C839" s="249"/>
      <c r="D839" s="249"/>
      <c r="E839" s="131"/>
      <c r="F839" s="249"/>
      <c r="G839" s="249"/>
      <c r="H839" s="249"/>
      <c r="I839" s="249"/>
      <c r="J839" s="249"/>
      <c r="K839" s="249"/>
      <c r="L839" s="249"/>
      <c r="M839" s="249"/>
      <c r="N839" s="249"/>
      <c r="O839" s="249"/>
      <c r="P839" s="249"/>
      <c r="Q839" s="249"/>
      <c r="R839" s="249"/>
      <c r="S839" s="249"/>
      <c r="T839" s="249"/>
      <c r="U839" s="249"/>
      <c r="V839" s="249"/>
      <c r="W839" s="249"/>
      <c r="X839" s="249"/>
      <c r="Y839" s="249"/>
      <c r="Z839" s="249"/>
    </row>
    <row r="840" ht="12.0" customHeight="1">
      <c r="A840" s="249"/>
      <c r="B840" s="249"/>
      <c r="C840" s="249"/>
      <c r="D840" s="249"/>
      <c r="E840" s="131"/>
      <c r="F840" s="249"/>
      <c r="G840" s="249"/>
      <c r="H840" s="249"/>
      <c r="I840" s="249"/>
      <c r="J840" s="249"/>
      <c r="K840" s="249"/>
      <c r="L840" s="249"/>
      <c r="M840" s="249"/>
      <c r="N840" s="249"/>
      <c r="O840" s="249"/>
      <c r="P840" s="249"/>
      <c r="Q840" s="249"/>
      <c r="R840" s="249"/>
      <c r="S840" s="249"/>
      <c r="T840" s="249"/>
      <c r="U840" s="249"/>
      <c r="V840" s="249"/>
      <c r="W840" s="249"/>
      <c r="X840" s="249"/>
      <c r="Y840" s="249"/>
      <c r="Z840" s="249"/>
    </row>
    <row r="841" ht="12.0" customHeight="1">
      <c r="A841" s="249"/>
      <c r="B841" s="249"/>
      <c r="C841" s="249"/>
      <c r="D841" s="249"/>
      <c r="E841" s="131"/>
      <c r="F841" s="249"/>
      <c r="G841" s="249"/>
      <c r="H841" s="249"/>
      <c r="I841" s="249"/>
      <c r="J841" s="249"/>
      <c r="K841" s="249"/>
      <c r="L841" s="249"/>
      <c r="M841" s="249"/>
      <c r="N841" s="249"/>
      <c r="O841" s="249"/>
      <c r="P841" s="249"/>
      <c r="Q841" s="249"/>
      <c r="R841" s="249"/>
      <c r="S841" s="249"/>
      <c r="T841" s="249"/>
      <c r="U841" s="249"/>
      <c r="V841" s="249"/>
      <c r="W841" s="249"/>
      <c r="X841" s="249"/>
      <c r="Y841" s="249"/>
      <c r="Z841" s="249"/>
    </row>
    <row r="842" ht="12.0" customHeight="1">
      <c r="A842" s="249"/>
      <c r="B842" s="249"/>
      <c r="C842" s="249"/>
      <c r="D842" s="249"/>
      <c r="E842" s="131"/>
      <c r="F842" s="249"/>
      <c r="G842" s="249"/>
      <c r="H842" s="249"/>
      <c r="I842" s="249"/>
      <c r="J842" s="249"/>
      <c r="K842" s="249"/>
      <c r="L842" s="249"/>
      <c r="M842" s="249"/>
      <c r="N842" s="249"/>
      <c r="O842" s="249"/>
      <c r="P842" s="249"/>
      <c r="Q842" s="249"/>
      <c r="R842" s="249"/>
      <c r="S842" s="249"/>
      <c r="T842" s="249"/>
      <c r="U842" s="249"/>
      <c r="V842" s="249"/>
      <c r="W842" s="249"/>
      <c r="X842" s="249"/>
      <c r="Y842" s="249"/>
      <c r="Z842" s="249"/>
    </row>
    <row r="843" ht="12.0" customHeight="1">
      <c r="A843" s="249"/>
      <c r="B843" s="249"/>
      <c r="C843" s="249"/>
      <c r="D843" s="249"/>
      <c r="E843" s="131"/>
      <c r="F843" s="249"/>
      <c r="G843" s="249"/>
      <c r="H843" s="249"/>
      <c r="I843" s="249"/>
      <c r="J843" s="249"/>
      <c r="K843" s="249"/>
      <c r="L843" s="249"/>
      <c r="M843" s="249"/>
      <c r="N843" s="249"/>
      <c r="O843" s="249"/>
      <c r="P843" s="249"/>
      <c r="Q843" s="249"/>
      <c r="R843" s="249"/>
      <c r="S843" s="249"/>
      <c r="T843" s="249"/>
      <c r="U843" s="249"/>
      <c r="V843" s="249"/>
      <c r="W843" s="249"/>
      <c r="X843" s="249"/>
      <c r="Y843" s="249"/>
      <c r="Z843" s="249"/>
    </row>
    <row r="844" ht="12.0" customHeight="1">
      <c r="A844" s="249"/>
      <c r="B844" s="249"/>
      <c r="C844" s="249"/>
      <c r="D844" s="249"/>
      <c r="E844" s="131"/>
      <c r="F844" s="249"/>
      <c r="G844" s="249"/>
      <c r="H844" s="249"/>
      <c r="I844" s="249"/>
      <c r="J844" s="249"/>
      <c r="K844" s="249"/>
      <c r="L844" s="249"/>
      <c r="M844" s="249"/>
      <c r="N844" s="249"/>
      <c r="O844" s="249"/>
      <c r="P844" s="249"/>
      <c r="Q844" s="249"/>
      <c r="R844" s="249"/>
      <c r="S844" s="249"/>
      <c r="T844" s="249"/>
      <c r="U844" s="249"/>
      <c r="V844" s="249"/>
      <c r="W844" s="249"/>
      <c r="X844" s="249"/>
      <c r="Y844" s="249"/>
      <c r="Z844" s="249"/>
    </row>
    <row r="845" ht="12.0" customHeight="1">
      <c r="A845" s="249"/>
      <c r="B845" s="249"/>
      <c r="C845" s="249"/>
      <c r="D845" s="249"/>
      <c r="E845" s="131"/>
      <c r="F845" s="249"/>
      <c r="G845" s="249"/>
      <c r="H845" s="249"/>
      <c r="I845" s="249"/>
      <c r="J845" s="249"/>
      <c r="K845" s="249"/>
      <c r="L845" s="249"/>
      <c r="M845" s="249"/>
      <c r="N845" s="249"/>
      <c r="O845" s="249"/>
      <c r="P845" s="249"/>
      <c r="Q845" s="249"/>
      <c r="R845" s="249"/>
      <c r="S845" s="249"/>
      <c r="T845" s="249"/>
      <c r="U845" s="249"/>
      <c r="V845" s="249"/>
      <c r="W845" s="249"/>
      <c r="X845" s="249"/>
      <c r="Y845" s="249"/>
      <c r="Z845" s="249"/>
    </row>
    <row r="846" ht="12.0" customHeight="1">
      <c r="A846" s="249"/>
      <c r="B846" s="249"/>
      <c r="C846" s="249"/>
      <c r="D846" s="249"/>
      <c r="E846" s="131"/>
      <c r="F846" s="249"/>
      <c r="G846" s="249"/>
      <c r="H846" s="249"/>
      <c r="I846" s="249"/>
      <c r="J846" s="249"/>
      <c r="K846" s="249"/>
      <c r="L846" s="249"/>
      <c r="M846" s="249"/>
      <c r="N846" s="249"/>
      <c r="O846" s="249"/>
      <c r="P846" s="249"/>
      <c r="Q846" s="249"/>
      <c r="R846" s="249"/>
      <c r="S846" s="249"/>
      <c r="T846" s="249"/>
      <c r="U846" s="249"/>
      <c r="V846" s="249"/>
      <c r="W846" s="249"/>
      <c r="X846" s="249"/>
      <c r="Y846" s="249"/>
      <c r="Z846" s="249"/>
    </row>
    <row r="847" ht="12.0" customHeight="1">
      <c r="A847" s="249"/>
      <c r="B847" s="249"/>
      <c r="C847" s="249"/>
      <c r="D847" s="249"/>
      <c r="E847" s="131"/>
      <c r="F847" s="249"/>
      <c r="G847" s="249"/>
      <c r="H847" s="249"/>
      <c r="I847" s="249"/>
      <c r="J847" s="249"/>
      <c r="K847" s="249"/>
      <c r="L847" s="249"/>
      <c r="M847" s="249"/>
      <c r="N847" s="249"/>
      <c r="O847" s="249"/>
      <c r="P847" s="249"/>
      <c r="Q847" s="249"/>
      <c r="R847" s="249"/>
      <c r="S847" s="249"/>
      <c r="T847" s="249"/>
      <c r="U847" s="249"/>
      <c r="V847" s="249"/>
      <c r="W847" s="249"/>
      <c r="X847" s="249"/>
      <c r="Y847" s="249"/>
      <c r="Z847" s="249"/>
    </row>
    <row r="848" ht="12.0" customHeight="1">
      <c r="A848" s="249"/>
      <c r="B848" s="249"/>
      <c r="C848" s="249"/>
      <c r="D848" s="249"/>
      <c r="E848" s="131"/>
      <c r="F848" s="249"/>
      <c r="G848" s="249"/>
      <c r="H848" s="249"/>
      <c r="I848" s="249"/>
      <c r="J848" s="249"/>
      <c r="K848" s="249"/>
      <c r="L848" s="249"/>
      <c r="M848" s="249"/>
      <c r="N848" s="249"/>
      <c r="O848" s="249"/>
      <c r="P848" s="249"/>
      <c r="Q848" s="249"/>
      <c r="R848" s="249"/>
      <c r="S848" s="249"/>
      <c r="T848" s="249"/>
      <c r="U848" s="249"/>
      <c r="V848" s="249"/>
      <c r="W848" s="249"/>
      <c r="X848" s="249"/>
      <c r="Y848" s="249"/>
      <c r="Z848" s="249"/>
    </row>
    <row r="849" ht="12.0" customHeight="1">
      <c r="A849" s="249"/>
      <c r="B849" s="249"/>
      <c r="C849" s="249"/>
      <c r="D849" s="249"/>
      <c r="E849" s="131"/>
      <c r="F849" s="249"/>
      <c r="G849" s="249"/>
      <c r="H849" s="249"/>
      <c r="I849" s="249"/>
      <c r="J849" s="249"/>
      <c r="K849" s="249"/>
      <c r="L849" s="249"/>
      <c r="M849" s="249"/>
      <c r="N849" s="249"/>
      <c r="O849" s="249"/>
      <c r="P849" s="249"/>
      <c r="Q849" s="249"/>
      <c r="R849" s="249"/>
      <c r="S849" s="249"/>
      <c r="T849" s="249"/>
      <c r="U849" s="249"/>
      <c r="V849" s="249"/>
      <c r="W849" s="249"/>
      <c r="X849" s="249"/>
      <c r="Y849" s="249"/>
      <c r="Z849" s="249"/>
    </row>
    <row r="850" ht="12.0" customHeight="1">
      <c r="A850" s="249"/>
      <c r="B850" s="249"/>
      <c r="C850" s="249"/>
      <c r="D850" s="249"/>
      <c r="E850" s="131"/>
      <c r="F850" s="249"/>
      <c r="G850" s="249"/>
      <c r="H850" s="249"/>
      <c r="I850" s="249"/>
      <c r="J850" s="249"/>
      <c r="K850" s="249"/>
      <c r="L850" s="249"/>
      <c r="M850" s="249"/>
      <c r="N850" s="249"/>
      <c r="O850" s="249"/>
      <c r="P850" s="249"/>
      <c r="Q850" s="249"/>
      <c r="R850" s="249"/>
      <c r="S850" s="249"/>
      <c r="T850" s="249"/>
      <c r="U850" s="249"/>
      <c r="V850" s="249"/>
      <c r="W850" s="249"/>
      <c r="X850" s="249"/>
      <c r="Y850" s="249"/>
      <c r="Z850" s="249"/>
    </row>
    <row r="851" ht="12.0" customHeight="1">
      <c r="A851" s="249"/>
      <c r="B851" s="249"/>
      <c r="C851" s="249"/>
      <c r="D851" s="249"/>
      <c r="E851" s="131"/>
      <c r="F851" s="249"/>
      <c r="G851" s="249"/>
      <c r="H851" s="249"/>
      <c r="I851" s="249"/>
      <c r="J851" s="249"/>
      <c r="K851" s="249"/>
      <c r="L851" s="249"/>
      <c r="M851" s="249"/>
      <c r="N851" s="249"/>
      <c r="O851" s="249"/>
      <c r="P851" s="249"/>
      <c r="Q851" s="249"/>
      <c r="R851" s="249"/>
      <c r="S851" s="249"/>
      <c r="T851" s="249"/>
      <c r="U851" s="249"/>
      <c r="V851" s="249"/>
      <c r="W851" s="249"/>
      <c r="X851" s="249"/>
      <c r="Y851" s="249"/>
      <c r="Z851" s="249"/>
    </row>
    <row r="852" ht="12.0" customHeight="1">
      <c r="A852" s="249"/>
      <c r="B852" s="249"/>
      <c r="C852" s="249"/>
      <c r="D852" s="249"/>
      <c r="E852" s="131"/>
      <c r="F852" s="249"/>
      <c r="G852" s="249"/>
      <c r="H852" s="249"/>
      <c r="I852" s="249"/>
      <c r="J852" s="249"/>
      <c r="K852" s="249"/>
      <c r="L852" s="249"/>
      <c r="M852" s="249"/>
      <c r="N852" s="249"/>
      <c r="O852" s="249"/>
      <c r="P852" s="249"/>
      <c r="Q852" s="249"/>
      <c r="R852" s="249"/>
      <c r="S852" s="249"/>
      <c r="T852" s="249"/>
      <c r="U852" s="249"/>
      <c r="V852" s="249"/>
      <c r="W852" s="249"/>
      <c r="X852" s="249"/>
      <c r="Y852" s="249"/>
      <c r="Z852" s="249"/>
    </row>
    <row r="853" ht="12.0" customHeight="1">
      <c r="A853" s="249"/>
      <c r="B853" s="249"/>
      <c r="C853" s="249"/>
      <c r="D853" s="249"/>
      <c r="E853" s="131"/>
      <c r="F853" s="249"/>
      <c r="G853" s="249"/>
      <c r="H853" s="249"/>
      <c r="I853" s="249"/>
      <c r="J853" s="249"/>
      <c r="K853" s="249"/>
      <c r="L853" s="249"/>
      <c r="M853" s="249"/>
      <c r="N853" s="249"/>
      <c r="O853" s="249"/>
      <c r="P853" s="249"/>
      <c r="Q853" s="249"/>
      <c r="R853" s="249"/>
      <c r="S853" s="249"/>
      <c r="T853" s="249"/>
      <c r="U853" s="249"/>
      <c r="V853" s="249"/>
      <c r="W853" s="249"/>
      <c r="X853" s="249"/>
      <c r="Y853" s="249"/>
      <c r="Z853" s="249"/>
    </row>
    <row r="854" ht="12.0" customHeight="1">
      <c r="A854" s="249"/>
      <c r="B854" s="249"/>
      <c r="C854" s="249"/>
      <c r="D854" s="249"/>
      <c r="E854" s="131"/>
      <c r="F854" s="249"/>
      <c r="G854" s="249"/>
      <c r="H854" s="249"/>
      <c r="I854" s="249"/>
      <c r="J854" s="249"/>
      <c r="K854" s="249"/>
      <c r="L854" s="249"/>
      <c r="M854" s="249"/>
      <c r="N854" s="249"/>
      <c r="O854" s="249"/>
      <c r="P854" s="249"/>
      <c r="Q854" s="249"/>
      <c r="R854" s="249"/>
      <c r="S854" s="249"/>
      <c r="T854" s="249"/>
      <c r="U854" s="249"/>
      <c r="V854" s="249"/>
      <c r="W854" s="249"/>
      <c r="X854" s="249"/>
      <c r="Y854" s="249"/>
      <c r="Z854" s="249"/>
    </row>
    <row r="855" ht="12.0" customHeight="1">
      <c r="A855" s="249"/>
      <c r="B855" s="249"/>
      <c r="C855" s="249"/>
      <c r="D855" s="249"/>
      <c r="E855" s="131"/>
      <c r="F855" s="249"/>
      <c r="G855" s="249"/>
      <c r="H855" s="249"/>
      <c r="I855" s="249"/>
      <c r="J855" s="249"/>
      <c r="K855" s="249"/>
      <c r="L855" s="249"/>
      <c r="M855" s="249"/>
      <c r="N855" s="249"/>
      <c r="O855" s="249"/>
      <c r="P855" s="249"/>
      <c r="Q855" s="249"/>
      <c r="R855" s="249"/>
      <c r="S855" s="249"/>
      <c r="T855" s="249"/>
      <c r="U855" s="249"/>
      <c r="V855" s="249"/>
      <c r="W855" s="249"/>
      <c r="X855" s="249"/>
      <c r="Y855" s="249"/>
      <c r="Z855" s="249"/>
    </row>
    <row r="856" ht="12.0" customHeight="1">
      <c r="A856" s="249"/>
      <c r="B856" s="249"/>
      <c r="C856" s="249"/>
      <c r="D856" s="249"/>
      <c r="E856" s="131"/>
      <c r="F856" s="249"/>
      <c r="G856" s="249"/>
      <c r="H856" s="249"/>
      <c r="I856" s="249"/>
      <c r="J856" s="249"/>
      <c r="K856" s="249"/>
      <c r="L856" s="249"/>
      <c r="M856" s="249"/>
      <c r="N856" s="249"/>
      <c r="O856" s="249"/>
      <c r="P856" s="249"/>
      <c r="Q856" s="249"/>
      <c r="R856" s="249"/>
      <c r="S856" s="249"/>
      <c r="T856" s="249"/>
      <c r="U856" s="249"/>
      <c r="V856" s="249"/>
      <c r="W856" s="249"/>
      <c r="X856" s="249"/>
      <c r="Y856" s="249"/>
      <c r="Z856" s="249"/>
    </row>
    <row r="857" ht="12.0" customHeight="1">
      <c r="A857" s="249"/>
      <c r="B857" s="249"/>
      <c r="C857" s="249"/>
      <c r="D857" s="249"/>
      <c r="E857" s="131"/>
      <c r="F857" s="249"/>
      <c r="G857" s="249"/>
      <c r="H857" s="249"/>
      <c r="I857" s="249"/>
      <c r="J857" s="249"/>
      <c r="K857" s="249"/>
      <c r="L857" s="249"/>
      <c r="M857" s="249"/>
      <c r="N857" s="249"/>
      <c r="O857" s="249"/>
      <c r="P857" s="249"/>
      <c r="Q857" s="249"/>
      <c r="R857" s="249"/>
      <c r="S857" s="249"/>
      <c r="T857" s="249"/>
      <c r="U857" s="249"/>
      <c r="V857" s="249"/>
      <c r="W857" s="249"/>
      <c r="X857" s="249"/>
      <c r="Y857" s="249"/>
      <c r="Z857" s="249"/>
    </row>
    <row r="858" ht="12.0" customHeight="1">
      <c r="A858" s="249"/>
      <c r="B858" s="249"/>
      <c r="C858" s="249"/>
      <c r="D858" s="249"/>
      <c r="E858" s="131"/>
      <c r="F858" s="249"/>
      <c r="G858" s="249"/>
      <c r="H858" s="249"/>
      <c r="I858" s="249"/>
      <c r="J858" s="249"/>
      <c r="K858" s="249"/>
      <c r="L858" s="249"/>
      <c r="M858" s="249"/>
      <c r="N858" s="249"/>
      <c r="O858" s="249"/>
      <c r="P858" s="249"/>
      <c r="Q858" s="249"/>
      <c r="R858" s="249"/>
      <c r="S858" s="249"/>
      <c r="T858" s="249"/>
      <c r="U858" s="249"/>
      <c r="V858" s="249"/>
      <c r="W858" s="249"/>
      <c r="X858" s="249"/>
      <c r="Y858" s="249"/>
      <c r="Z858" s="249"/>
    </row>
    <row r="859" ht="12.0" customHeight="1">
      <c r="A859" s="249"/>
      <c r="B859" s="249"/>
      <c r="C859" s="249"/>
      <c r="D859" s="249"/>
      <c r="E859" s="131"/>
      <c r="F859" s="249"/>
      <c r="G859" s="249"/>
      <c r="H859" s="249"/>
      <c r="I859" s="249"/>
      <c r="J859" s="249"/>
      <c r="K859" s="249"/>
      <c r="L859" s="249"/>
      <c r="M859" s="249"/>
      <c r="N859" s="249"/>
      <c r="O859" s="249"/>
      <c r="P859" s="249"/>
      <c r="Q859" s="249"/>
      <c r="R859" s="249"/>
      <c r="S859" s="249"/>
      <c r="T859" s="249"/>
      <c r="U859" s="249"/>
      <c r="V859" s="249"/>
      <c r="W859" s="249"/>
      <c r="X859" s="249"/>
      <c r="Y859" s="249"/>
      <c r="Z859" s="249"/>
    </row>
    <row r="860" ht="12.0" customHeight="1">
      <c r="A860" s="249"/>
      <c r="B860" s="249"/>
      <c r="C860" s="249"/>
      <c r="D860" s="249"/>
      <c r="E860" s="131"/>
      <c r="F860" s="249"/>
      <c r="G860" s="249"/>
      <c r="H860" s="249"/>
      <c r="I860" s="249"/>
      <c r="J860" s="249"/>
      <c r="K860" s="249"/>
      <c r="L860" s="249"/>
      <c r="M860" s="249"/>
      <c r="N860" s="249"/>
      <c r="O860" s="249"/>
      <c r="P860" s="249"/>
      <c r="Q860" s="249"/>
      <c r="R860" s="249"/>
      <c r="S860" s="249"/>
      <c r="T860" s="249"/>
      <c r="U860" s="249"/>
      <c r="V860" s="249"/>
      <c r="W860" s="249"/>
      <c r="X860" s="249"/>
      <c r="Y860" s="249"/>
      <c r="Z860" s="249"/>
    </row>
    <row r="861" ht="12.0" customHeight="1">
      <c r="A861" s="249"/>
      <c r="B861" s="249"/>
      <c r="C861" s="249"/>
      <c r="D861" s="249"/>
      <c r="E861" s="131"/>
      <c r="F861" s="249"/>
      <c r="G861" s="249"/>
      <c r="H861" s="249"/>
      <c r="I861" s="249"/>
      <c r="J861" s="249"/>
      <c r="K861" s="249"/>
      <c r="L861" s="249"/>
      <c r="M861" s="249"/>
      <c r="N861" s="249"/>
      <c r="O861" s="249"/>
      <c r="P861" s="249"/>
      <c r="Q861" s="249"/>
      <c r="R861" s="249"/>
      <c r="S861" s="249"/>
      <c r="T861" s="249"/>
      <c r="U861" s="249"/>
      <c r="V861" s="249"/>
      <c r="W861" s="249"/>
      <c r="X861" s="249"/>
      <c r="Y861" s="249"/>
      <c r="Z861" s="249"/>
    </row>
    <row r="862" ht="12.0" customHeight="1">
      <c r="A862" s="249"/>
      <c r="B862" s="249"/>
      <c r="C862" s="249"/>
      <c r="D862" s="249"/>
      <c r="E862" s="131"/>
      <c r="F862" s="249"/>
      <c r="G862" s="249"/>
      <c r="H862" s="249"/>
      <c r="I862" s="249"/>
      <c r="J862" s="249"/>
      <c r="K862" s="249"/>
      <c r="L862" s="249"/>
      <c r="M862" s="249"/>
      <c r="N862" s="249"/>
      <c r="O862" s="249"/>
      <c r="P862" s="249"/>
      <c r="Q862" s="249"/>
      <c r="R862" s="249"/>
      <c r="S862" s="249"/>
      <c r="T862" s="249"/>
      <c r="U862" s="249"/>
      <c r="V862" s="249"/>
      <c r="W862" s="249"/>
      <c r="X862" s="249"/>
      <c r="Y862" s="249"/>
      <c r="Z862" s="249"/>
    </row>
    <row r="863" ht="12.0" customHeight="1">
      <c r="A863" s="249"/>
      <c r="B863" s="249"/>
      <c r="C863" s="249"/>
      <c r="D863" s="249"/>
      <c r="E863" s="131"/>
      <c r="F863" s="249"/>
      <c r="G863" s="249"/>
      <c r="H863" s="249"/>
      <c r="I863" s="249"/>
      <c r="J863" s="249"/>
      <c r="K863" s="249"/>
      <c r="L863" s="249"/>
      <c r="M863" s="249"/>
      <c r="N863" s="249"/>
      <c r="O863" s="249"/>
      <c r="P863" s="249"/>
      <c r="Q863" s="249"/>
      <c r="R863" s="249"/>
      <c r="S863" s="249"/>
      <c r="T863" s="249"/>
      <c r="U863" s="249"/>
      <c r="V863" s="249"/>
      <c r="W863" s="249"/>
      <c r="X863" s="249"/>
      <c r="Y863" s="249"/>
      <c r="Z863" s="249"/>
    </row>
    <row r="864" ht="12.0" customHeight="1">
      <c r="A864" s="249"/>
      <c r="B864" s="249"/>
      <c r="C864" s="249"/>
      <c r="D864" s="249"/>
      <c r="E864" s="131"/>
      <c r="F864" s="249"/>
      <c r="G864" s="249"/>
      <c r="H864" s="249"/>
      <c r="I864" s="249"/>
      <c r="J864" s="249"/>
      <c r="K864" s="249"/>
      <c r="L864" s="249"/>
      <c r="M864" s="249"/>
      <c r="N864" s="249"/>
      <c r="O864" s="249"/>
      <c r="P864" s="249"/>
      <c r="Q864" s="249"/>
      <c r="R864" s="249"/>
      <c r="S864" s="249"/>
      <c r="T864" s="249"/>
      <c r="U864" s="249"/>
      <c r="V864" s="249"/>
      <c r="W864" s="249"/>
      <c r="X864" s="249"/>
      <c r="Y864" s="249"/>
      <c r="Z864" s="249"/>
    </row>
    <row r="865" ht="12.0" customHeight="1">
      <c r="A865" s="249"/>
      <c r="B865" s="249"/>
      <c r="C865" s="249"/>
      <c r="D865" s="249"/>
      <c r="E865" s="131"/>
      <c r="F865" s="249"/>
      <c r="G865" s="249"/>
      <c r="H865" s="249"/>
      <c r="I865" s="249"/>
      <c r="J865" s="249"/>
      <c r="K865" s="249"/>
      <c r="L865" s="249"/>
      <c r="M865" s="249"/>
      <c r="N865" s="249"/>
      <c r="O865" s="249"/>
      <c r="P865" s="249"/>
      <c r="Q865" s="249"/>
      <c r="R865" s="249"/>
      <c r="S865" s="249"/>
      <c r="T865" s="249"/>
      <c r="U865" s="249"/>
      <c r="V865" s="249"/>
      <c r="W865" s="249"/>
      <c r="X865" s="249"/>
      <c r="Y865" s="249"/>
      <c r="Z865" s="249"/>
    </row>
    <row r="866" ht="12.0" customHeight="1">
      <c r="A866" s="249"/>
      <c r="B866" s="249"/>
      <c r="C866" s="249"/>
      <c r="D866" s="249"/>
      <c r="E866" s="131"/>
      <c r="F866" s="249"/>
      <c r="G866" s="249"/>
      <c r="H866" s="249"/>
      <c r="I866" s="249"/>
      <c r="J866" s="249"/>
      <c r="K866" s="249"/>
      <c r="L866" s="249"/>
      <c r="M866" s="249"/>
      <c r="N866" s="249"/>
      <c r="O866" s="249"/>
      <c r="P866" s="249"/>
      <c r="Q866" s="249"/>
      <c r="R866" s="249"/>
      <c r="S866" s="249"/>
      <c r="T866" s="249"/>
      <c r="U866" s="249"/>
      <c r="V866" s="249"/>
      <c r="W866" s="249"/>
      <c r="X866" s="249"/>
      <c r="Y866" s="249"/>
      <c r="Z866" s="249"/>
    </row>
    <row r="867" ht="12.0" customHeight="1">
      <c r="A867" s="249"/>
      <c r="B867" s="249"/>
      <c r="C867" s="249"/>
      <c r="D867" s="249"/>
      <c r="E867" s="131"/>
      <c r="F867" s="249"/>
      <c r="G867" s="249"/>
      <c r="H867" s="249"/>
      <c r="I867" s="249"/>
      <c r="J867" s="249"/>
      <c r="K867" s="249"/>
      <c r="L867" s="249"/>
      <c r="M867" s="249"/>
      <c r="N867" s="249"/>
      <c r="O867" s="249"/>
      <c r="P867" s="249"/>
      <c r="Q867" s="249"/>
      <c r="R867" s="249"/>
      <c r="S867" s="249"/>
      <c r="T867" s="249"/>
      <c r="U867" s="249"/>
      <c r="V867" s="249"/>
      <c r="W867" s="249"/>
      <c r="X867" s="249"/>
      <c r="Y867" s="249"/>
      <c r="Z867" s="249"/>
    </row>
    <row r="868" ht="12.0" customHeight="1">
      <c r="A868" s="249"/>
      <c r="B868" s="249"/>
      <c r="C868" s="249"/>
      <c r="D868" s="249"/>
      <c r="E868" s="131"/>
      <c r="F868" s="249"/>
      <c r="G868" s="249"/>
      <c r="H868" s="249"/>
      <c r="I868" s="249"/>
      <c r="J868" s="249"/>
      <c r="K868" s="249"/>
      <c r="L868" s="249"/>
      <c r="M868" s="249"/>
      <c r="N868" s="249"/>
      <c r="O868" s="249"/>
      <c r="P868" s="249"/>
      <c r="Q868" s="249"/>
      <c r="R868" s="249"/>
      <c r="S868" s="249"/>
      <c r="T868" s="249"/>
      <c r="U868" s="249"/>
      <c r="V868" s="249"/>
      <c r="W868" s="249"/>
      <c r="X868" s="249"/>
      <c r="Y868" s="249"/>
      <c r="Z868" s="249"/>
    </row>
    <row r="869" ht="12.0" customHeight="1">
      <c r="A869" s="249"/>
      <c r="B869" s="249"/>
      <c r="C869" s="249"/>
      <c r="D869" s="249"/>
      <c r="E869" s="131"/>
      <c r="F869" s="249"/>
      <c r="G869" s="249"/>
      <c r="H869" s="249"/>
      <c r="I869" s="249"/>
      <c r="J869" s="249"/>
      <c r="K869" s="249"/>
      <c r="L869" s="249"/>
      <c r="M869" s="249"/>
      <c r="N869" s="249"/>
      <c r="O869" s="249"/>
      <c r="P869" s="249"/>
      <c r="Q869" s="249"/>
      <c r="R869" s="249"/>
      <c r="S869" s="249"/>
      <c r="T869" s="249"/>
      <c r="U869" s="249"/>
      <c r="V869" s="249"/>
      <c r="W869" s="249"/>
      <c r="X869" s="249"/>
      <c r="Y869" s="249"/>
      <c r="Z869" s="249"/>
    </row>
    <row r="870" ht="12.0" customHeight="1">
      <c r="A870" s="249"/>
      <c r="B870" s="249"/>
      <c r="C870" s="249"/>
      <c r="D870" s="249"/>
      <c r="E870" s="131"/>
      <c r="F870" s="249"/>
      <c r="G870" s="249"/>
      <c r="H870" s="249"/>
      <c r="I870" s="249"/>
      <c r="J870" s="249"/>
      <c r="K870" s="249"/>
      <c r="L870" s="249"/>
      <c r="M870" s="249"/>
      <c r="N870" s="249"/>
      <c r="O870" s="249"/>
      <c r="P870" s="249"/>
      <c r="Q870" s="249"/>
      <c r="R870" s="249"/>
      <c r="S870" s="249"/>
      <c r="T870" s="249"/>
      <c r="U870" s="249"/>
      <c r="V870" s="249"/>
      <c r="W870" s="249"/>
      <c r="X870" s="249"/>
      <c r="Y870" s="249"/>
      <c r="Z870" s="249"/>
    </row>
    <row r="871" ht="12.0" customHeight="1">
      <c r="A871" s="249"/>
      <c r="B871" s="249"/>
      <c r="C871" s="249"/>
      <c r="D871" s="249"/>
      <c r="E871" s="131"/>
      <c r="F871" s="249"/>
      <c r="G871" s="249"/>
      <c r="H871" s="249"/>
      <c r="I871" s="249"/>
      <c r="J871" s="249"/>
      <c r="K871" s="249"/>
      <c r="L871" s="249"/>
      <c r="M871" s="249"/>
      <c r="N871" s="249"/>
      <c r="O871" s="249"/>
      <c r="P871" s="249"/>
      <c r="Q871" s="249"/>
      <c r="R871" s="249"/>
      <c r="S871" s="249"/>
      <c r="T871" s="249"/>
      <c r="U871" s="249"/>
      <c r="V871" s="249"/>
      <c r="W871" s="249"/>
      <c r="X871" s="249"/>
      <c r="Y871" s="249"/>
      <c r="Z871" s="249"/>
    </row>
    <row r="872" ht="12.0" customHeight="1">
      <c r="A872" s="249"/>
      <c r="B872" s="249"/>
      <c r="C872" s="249"/>
      <c r="D872" s="249"/>
      <c r="E872" s="131"/>
      <c r="F872" s="249"/>
      <c r="G872" s="249"/>
      <c r="H872" s="249"/>
      <c r="I872" s="249"/>
      <c r="J872" s="249"/>
      <c r="K872" s="249"/>
      <c r="L872" s="249"/>
      <c r="M872" s="249"/>
      <c r="N872" s="249"/>
      <c r="O872" s="249"/>
      <c r="P872" s="249"/>
      <c r="Q872" s="249"/>
      <c r="R872" s="249"/>
      <c r="S872" s="249"/>
      <c r="T872" s="249"/>
      <c r="U872" s="249"/>
      <c r="V872" s="249"/>
      <c r="W872" s="249"/>
      <c r="X872" s="249"/>
      <c r="Y872" s="249"/>
      <c r="Z872" s="249"/>
    </row>
    <row r="873" ht="12.0" customHeight="1">
      <c r="A873" s="249"/>
      <c r="B873" s="249"/>
      <c r="C873" s="249"/>
      <c r="D873" s="249"/>
      <c r="E873" s="131"/>
      <c r="F873" s="249"/>
      <c r="G873" s="249"/>
      <c r="H873" s="249"/>
      <c r="I873" s="249"/>
      <c r="J873" s="249"/>
      <c r="K873" s="249"/>
      <c r="L873" s="249"/>
      <c r="M873" s="249"/>
      <c r="N873" s="249"/>
      <c r="O873" s="249"/>
      <c r="P873" s="249"/>
      <c r="Q873" s="249"/>
      <c r="R873" s="249"/>
      <c r="S873" s="249"/>
      <c r="T873" s="249"/>
      <c r="U873" s="249"/>
      <c r="V873" s="249"/>
      <c r="W873" s="249"/>
      <c r="X873" s="249"/>
      <c r="Y873" s="249"/>
      <c r="Z873" s="249"/>
    </row>
    <row r="874" ht="12.0" customHeight="1">
      <c r="A874" s="249"/>
      <c r="B874" s="249"/>
      <c r="C874" s="249"/>
      <c r="D874" s="249"/>
      <c r="E874" s="131"/>
      <c r="F874" s="249"/>
      <c r="G874" s="249"/>
      <c r="H874" s="249"/>
      <c r="I874" s="249"/>
      <c r="J874" s="249"/>
      <c r="K874" s="249"/>
      <c r="L874" s="249"/>
      <c r="M874" s="249"/>
      <c r="N874" s="249"/>
      <c r="O874" s="249"/>
      <c r="P874" s="249"/>
      <c r="Q874" s="249"/>
      <c r="R874" s="249"/>
      <c r="S874" s="249"/>
      <c r="T874" s="249"/>
      <c r="U874" s="249"/>
      <c r="V874" s="249"/>
      <c r="W874" s="249"/>
      <c r="X874" s="249"/>
      <c r="Y874" s="249"/>
      <c r="Z874" s="249"/>
    </row>
    <row r="875" ht="12.0" customHeight="1">
      <c r="A875" s="249"/>
      <c r="B875" s="249"/>
      <c r="C875" s="249"/>
      <c r="D875" s="249"/>
      <c r="E875" s="131"/>
      <c r="F875" s="249"/>
      <c r="G875" s="249"/>
      <c r="H875" s="249"/>
      <c r="I875" s="249"/>
      <c r="J875" s="249"/>
      <c r="K875" s="249"/>
      <c r="L875" s="249"/>
      <c r="M875" s="249"/>
      <c r="N875" s="249"/>
      <c r="O875" s="249"/>
      <c r="P875" s="249"/>
      <c r="Q875" s="249"/>
      <c r="R875" s="249"/>
      <c r="S875" s="249"/>
      <c r="T875" s="249"/>
      <c r="U875" s="249"/>
      <c r="V875" s="249"/>
      <c r="W875" s="249"/>
      <c r="X875" s="249"/>
      <c r="Y875" s="249"/>
      <c r="Z875" s="249"/>
    </row>
    <row r="876" ht="12.0" customHeight="1">
      <c r="A876" s="249"/>
      <c r="B876" s="249"/>
      <c r="C876" s="249"/>
      <c r="D876" s="249"/>
      <c r="E876" s="131"/>
      <c r="F876" s="249"/>
      <c r="G876" s="249"/>
      <c r="H876" s="249"/>
      <c r="I876" s="249"/>
      <c r="J876" s="249"/>
      <c r="K876" s="249"/>
      <c r="L876" s="249"/>
      <c r="M876" s="249"/>
      <c r="N876" s="249"/>
      <c r="O876" s="249"/>
      <c r="P876" s="249"/>
      <c r="Q876" s="249"/>
      <c r="R876" s="249"/>
      <c r="S876" s="249"/>
      <c r="T876" s="249"/>
      <c r="U876" s="249"/>
      <c r="V876" s="249"/>
      <c r="W876" s="249"/>
      <c r="X876" s="249"/>
      <c r="Y876" s="249"/>
      <c r="Z876" s="249"/>
    </row>
    <row r="877" ht="12.0" customHeight="1">
      <c r="A877" s="249"/>
      <c r="B877" s="249"/>
      <c r="C877" s="249"/>
      <c r="D877" s="249"/>
      <c r="E877" s="131"/>
      <c r="F877" s="249"/>
      <c r="G877" s="249"/>
      <c r="H877" s="249"/>
      <c r="I877" s="249"/>
      <c r="J877" s="249"/>
      <c r="K877" s="249"/>
      <c r="L877" s="249"/>
      <c r="M877" s="249"/>
      <c r="N877" s="249"/>
      <c r="O877" s="249"/>
      <c r="P877" s="249"/>
      <c r="Q877" s="249"/>
      <c r="R877" s="249"/>
      <c r="S877" s="249"/>
      <c r="T877" s="249"/>
      <c r="U877" s="249"/>
      <c r="V877" s="249"/>
      <c r="W877" s="249"/>
      <c r="X877" s="249"/>
      <c r="Y877" s="249"/>
      <c r="Z877" s="249"/>
    </row>
    <row r="878" ht="12.0" customHeight="1">
      <c r="A878" s="249"/>
      <c r="B878" s="249"/>
      <c r="C878" s="249"/>
      <c r="D878" s="249"/>
      <c r="E878" s="131"/>
      <c r="F878" s="249"/>
      <c r="G878" s="249"/>
      <c r="H878" s="249"/>
      <c r="I878" s="249"/>
      <c r="J878" s="249"/>
      <c r="K878" s="249"/>
      <c r="L878" s="249"/>
      <c r="M878" s="249"/>
      <c r="N878" s="249"/>
      <c r="O878" s="249"/>
      <c r="P878" s="249"/>
      <c r="Q878" s="249"/>
      <c r="R878" s="249"/>
      <c r="S878" s="249"/>
      <c r="T878" s="249"/>
      <c r="U878" s="249"/>
      <c r="V878" s="249"/>
      <c r="W878" s="249"/>
      <c r="X878" s="249"/>
      <c r="Y878" s="249"/>
      <c r="Z878" s="249"/>
    </row>
    <row r="879" ht="12.0" customHeight="1">
      <c r="A879" s="249"/>
      <c r="B879" s="249"/>
      <c r="C879" s="249"/>
      <c r="D879" s="249"/>
      <c r="E879" s="131"/>
      <c r="F879" s="249"/>
      <c r="G879" s="249"/>
      <c r="H879" s="249"/>
      <c r="I879" s="249"/>
      <c r="J879" s="249"/>
      <c r="K879" s="249"/>
      <c r="L879" s="249"/>
      <c r="M879" s="249"/>
      <c r="N879" s="249"/>
      <c r="O879" s="249"/>
      <c r="P879" s="249"/>
      <c r="Q879" s="249"/>
      <c r="R879" s="249"/>
      <c r="S879" s="249"/>
      <c r="T879" s="249"/>
      <c r="U879" s="249"/>
      <c r="V879" s="249"/>
      <c r="W879" s="249"/>
      <c r="X879" s="249"/>
      <c r="Y879" s="249"/>
      <c r="Z879" s="249"/>
    </row>
    <row r="880" ht="12.0" customHeight="1">
      <c r="A880" s="249"/>
      <c r="B880" s="249"/>
      <c r="C880" s="249"/>
      <c r="D880" s="249"/>
      <c r="E880" s="131"/>
      <c r="F880" s="249"/>
      <c r="G880" s="249"/>
      <c r="H880" s="249"/>
      <c r="I880" s="249"/>
      <c r="J880" s="249"/>
      <c r="K880" s="249"/>
      <c r="L880" s="249"/>
      <c r="M880" s="249"/>
      <c r="N880" s="249"/>
      <c r="O880" s="249"/>
      <c r="P880" s="249"/>
      <c r="Q880" s="249"/>
      <c r="R880" s="249"/>
      <c r="S880" s="249"/>
      <c r="T880" s="249"/>
      <c r="U880" s="249"/>
      <c r="V880" s="249"/>
      <c r="W880" s="249"/>
      <c r="X880" s="249"/>
      <c r="Y880" s="249"/>
      <c r="Z880" s="249"/>
    </row>
    <row r="881" ht="12.0" customHeight="1">
      <c r="A881" s="249"/>
      <c r="B881" s="249"/>
      <c r="C881" s="249"/>
      <c r="D881" s="249"/>
      <c r="E881" s="131"/>
      <c r="F881" s="249"/>
      <c r="G881" s="249"/>
      <c r="H881" s="249"/>
      <c r="I881" s="249"/>
      <c r="J881" s="249"/>
      <c r="K881" s="249"/>
      <c r="L881" s="249"/>
      <c r="M881" s="249"/>
      <c r="N881" s="249"/>
      <c r="O881" s="249"/>
      <c r="P881" s="249"/>
      <c r="Q881" s="249"/>
      <c r="R881" s="249"/>
      <c r="S881" s="249"/>
      <c r="T881" s="249"/>
      <c r="U881" s="249"/>
      <c r="V881" s="249"/>
      <c r="W881" s="249"/>
      <c r="X881" s="249"/>
      <c r="Y881" s="249"/>
      <c r="Z881" s="249"/>
    </row>
    <row r="882" ht="12.0" customHeight="1">
      <c r="A882" s="249"/>
      <c r="B882" s="249"/>
      <c r="C882" s="249"/>
      <c r="D882" s="249"/>
      <c r="E882" s="131"/>
      <c r="F882" s="249"/>
      <c r="G882" s="249"/>
      <c r="H882" s="249"/>
      <c r="I882" s="249"/>
      <c r="J882" s="249"/>
      <c r="K882" s="249"/>
      <c r="L882" s="249"/>
      <c r="M882" s="249"/>
      <c r="N882" s="249"/>
      <c r="O882" s="249"/>
      <c r="P882" s="249"/>
      <c r="Q882" s="249"/>
      <c r="R882" s="249"/>
      <c r="S882" s="249"/>
      <c r="T882" s="249"/>
      <c r="U882" s="249"/>
      <c r="V882" s="249"/>
      <c r="W882" s="249"/>
      <c r="X882" s="249"/>
      <c r="Y882" s="249"/>
      <c r="Z882" s="249"/>
    </row>
    <row r="883" ht="12.0" customHeight="1">
      <c r="A883" s="249"/>
      <c r="B883" s="249"/>
      <c r="C883" s="249"/>
      <c r="D883" s="249"/>
      <c r="E883" s="131"/>
      <c r="F883" s="249"/>
      <c r="G883" s="249"/>
      <c r="H883" s="249"/>
      <c r="I883" s="249"/>
      <c r="J883" s="249"/>
      <c r="K883" s="249"/>
      <c r="L883" s="249"/>
      <c r="M883" s="249"/>
      <c r="N883" s="249"/>
      <c r="O883" s="249"/>
      <c r="P883" s="249"/>
      <c r="Q883" s="249"/>
      <c r="R883" s="249"/>
      <c r="S883" s="249"/>
      <c r="T883" s="249"/>
      <c r="U883" s="249"/>
      <c r="V883" s="249"/>
      <c r="W883" s="249"/>
      <c r="X883" s="249"/>
      <c r="Y883" s="249"/>
      <c r="Z883" s="249"/>
    </row>
    <row r="884" ht="12.0" customHeight="1">
      <c r="A884" s="249"/>
      <c r="B884" s="249"/>
      <c r="C884" s="249"/>
      <c r="D884" s="249"/>
      <c r="E884" s="131"/>
      <c r="F884" s="249"/>
      <c r="G884" s="249"/>
      <c r="H884" s="249"/>
      <c r="I884" s="249"/>
      <c r="J884" s="249"/>
      <c r="K884" s="249"/>
      <c r="L884" s="249"/>
      <c r="M884" s="249"/>
      <c r="N884" s="249"/>
      <c r="O884" s="249"/>
      <c r="P884" s="249"/>
      <c r="Q884" s="249"/>
      <c r="R884" s="249"/>
      <c r="S884" s="249"/>
      <c r="T884" s="249"/>
      <c r="U884" s="249"/>
      <c r="V884" s="249"/>
      <c r="W884" s="249"/>
      <c r="X884" s="249"/>
      <c r="Y884" s="249"/>
      <c r="Z884" s="249"/>
    </row>
    <row r="885" ht="12.0" customHeight="1">
      <c r="A885" s="249"/>
      <c r="B885" s="249"/>
      <c r="C885" s="249"/>
      <c r="D885" s="249"/>
      <c r="E885" s="131"/>
      <c r="F885" s="249"/>
      <c r="G885" s="249"/>
      <c r="H885" s="249"/>
      <c r="I885" s="249"/>
      <c r="J885" s="249"/>
      <c r="K885" s="249"/>
      <c r="L885" s="249"/>
      <c r="M885" s="249"/>
      <c r="N885" s="249"/>
      <c r="O885" s="249"/>
      <c r="P885" s="249"/>
      <c r="Q885" s="249"/>
      <c r="R885" s="249"/>
      <c r="S885" s="249"/>
      <c r="T885" s="249"/>
      <c r="U885" s="249"/>
      <c r="V885" s="249"/>
      <c r="W885" s="249"/>
      <c r="X885" s="249"/>
      <c r="Y885" s="249"/>
      <c r="Z885" s="249"/>
    </row>
    <row r="886" ht="12.0" customHeight="1">
      <c r="A886" s="249"/>
      <c r="B886" s="249"/>
      <c r="C886" s="249"/>
      <c r="D886" s="249"/>
      <c r="E886" s="131"/>
      <c r="F886" s="249"/>
      <c r="G886" s="249"/>
      <c r="H886" s="249"/>
      <c r="I886" s="249"/>
      <c r="J886" s="249"/>
      <c r="K886" s="249"/>
      <c r="L886" s="249"/>
      <c r="M886" s="249"/>
      <c r="N886" s="249"/>
      <c r="O886" s="249"/>
      <c r="P886" s="249"/>
      <c r="Q886" s="249"/>
      <c r="R886" s="249"/>
      <c r="S886" s="249"/>
      <c r="T886" s="249"/>
      <c r="U886" s="249"/>
      <c r="V886" s="249"/>
      <c r="W886" s="249"/>
      <c r="X886" s="249"/>
      <c r="Y886" s="249"/>
      <c r="Z886" s="249"/>
    </row>
    <row r="887" ht="12.0" customHeight="1">
      <c r="A887" s="249"/>
      <c r="B887" s="249"/>
      <c r="C887" s="249"/>
      <c r="D887" s="249"/>
      <c r="E887" s="131"/>
      <c r="F887" s="249"/>
      <c r="G887" s="249"/>
      <c r="H887" s="249"/>
      <c r="I887" s="249"/>
      <c r="J887" s="249"/>
      <c r="K887" s="249"/>
      <c r="L887" s="249"/>
      <c r="M887" s="249"/>
      <c r="N887" s="249"/>
      <c r="O887" s="249"/>
      <c r="P887" s="249"/>
      <c r="Q887" s="249"/>
      <c r="R887" s="249"/>
      <c r="S887" s="249"/>
      <c r="T887" s="249"/>
      <c r="U887" s="249"/>
      <c r="V887" s="249"/>
      <c r="W887" s="249"/>
      <c r="X887" s="249"/>
      <c r="Y887" s="249"/>
      <c r="Z887" s="249"/>
    </row>
    <row r="888" ht="12.0" customHeight="1">
      <c r="A888" s="249"/>
      <c r="B888" s="249"/>
      <c r="C888" s="249"/>
      <c r="D888" s="249"/>
      <c r="E888" s="131"/>
      <c r="F888" s="249"/>
      <c r="G888" s="249"/>
      <c r="H888" s="249"/>
      <c r="I888" s="249"/>
      <c r="J888" s="249"/>
      <c r="K888" s="249"/>
      <c r="L888" s="249"/>
      <c r="M888" s="249"/>
      <c r="N888" s="249"/>
      <c r="O888" s="249"/>
      <c r="P888" s="249"/>
      <c r="Q888" s="249"/>
      <c r="R888" s="249"/>
      <c r="S888" s="249"/>
      <c r="T888" s="249"/>
      <c r="U888" s="249"/>
      <c r="V888" s="249"/>
      <c r="W888" s="249"/>
      <c r="X888" s="249"/>
      <c r="Y888" s="249"/>
      <c r="Z888" s="249"/>
    </row>
    <row r="889" ht="12.0" customHeight="1">
      <c r="A889" s="249"/>
      <c r="B889" s="249"/>
      <c r="C889" s="249"/>
      <c r="D889" s="249"/>
      <c r="E889" s="131"/>
      <c r="F889" s="249"/>
      <c r="G889" s="249"/>
      <c r="H889" s="249"/>
      <c r="I889" s="249"/>
      <c r="J889" s="249"/>
      <c r="K889" s="249"/>
      <c r="L889" s="249"/>
      <c r="M889" s="249"/>
      <c r="N889" s="249"/>
      <c r="O889" s="249"/>
      <c r="P889" s="249"/>
      <c r="Q889" s="249"/>
      <c r="R889" s="249"/>
      <c r="S889" s="249"/>
      <c r="T889" s="249"/>
      <c r="U889" s="249"/>
      <c r="V889" s="249"/>
      <c r="W889" s="249"/>
      <c r="X889" s="249"/>
      <c r="Y889" s="249"/>
      <c r="Z889" s="249"/>
    </row>
    <row r="890" ht="12.0" customHeight="1">
      <c r="A890" s="249"/>
      <c r="B890" s="249"/>
      <c r="C890" s="249"/>
      <c r="D890" s="249"/>
      <c r="E890" s="131"/>
      <c r="F890" s="249"/>
      <c r="G890" s="249"/>
      <c r="H890" s="249"/>
      <c r="I890" s="249"/>
      <c r="J890" s="249"/>
      <c r="K890" s="249"/>
      <c r="L890" s="249"/>
      <c r="M890" s="249"/>
      <c r="N890" s="249"/>
      <c r="O890" s="249"/>
      <c r="P890" s="249"/>
      <c r="Q890" s="249"/>
      <c r="R890" s="249"/>
      <c r="S890" s="249"/>
      <c r="T890" s="249"/>
      <c r="U890" s="249"/>
      <c r="V890" s="249"/>
      <c r="W890" s="249"/>
      <c r="X890" s="249"/>
      <c r="Y890" s="249"/>
      <c r="Z890" s="249"/>
    </row>
    <row r="891" ht="12.0" customHeight="1">
      <c r="A891" s="249"/>
      <c r="B891" s="249"/>
      <c r="C891" s="249"/>
      <c r="D891" s="249"/>
      <c r="E891" s="131"/>
      <c r="F891" s="249"/>
      <c r="G891" s="249"/>
      <c r="H891" s="249"/>
      <c r="I891" s="249"/>
      <c r="J891" s="249"/>
      <c r="K891" s="249"/>
      <c r="L891" s="249"/>
      <c r="M891" s="249"/>
      <c r="N891" s="249"/>
      <c r="O891" s="249"/>
      <c r="P891" s="249"/>
      <c r="Q891" s="249"/>
      <c r="R891" s="249"/>
      <c r="S891" s="249"/>
      <c r="T891" s="249"/>
      <c r="U891" s="249"/>
      <c r="V891" s="249"/>
      <c r="W891" s="249"/>
      <c r="X891" s="249"/>
      <c r="Y891" s="249"/>
      <c r="Z891" s="249"/>
    </row>
    <row r="892" ht="12.0" customHeight="1">
      <c r="A892" s="249"/>
      <c r="B892" s="249"/>
      <c r="C892" s="249"/>
      <c r="D892" s="249"/>
      <c r="E892" s="131"/>
      <c r="F892" s="249"/>
      <c r="G892" s="249"/>
      <c r="H892" s="249"/>
      <c r="I892" s="249"/>
      <c r="J892" s="249"/>
      <c r="K892" s="249"/>
      <c r="L892" s="249"/>
      <c r="M892" s="249"/>
      <c r="N892" s="249"/>
      <c r="O892" s="249"/>
      <c r="P892" s="249"/>
      <c r="Q892" s="249"/>
      <c r="R892" s="249"/>
      <c r="S892" s="249"/>
      <c r="T892" s="249"/>
      <c r="U892" s="249"/>
      <c r="V892" s="249"/>
      <c r="W892" s="249"/>
      <c r="X892" s="249"/>
      <c r="Y892" s="249"/>
      <c r="Z892" s="249"/>
    </row>
    <row r="893" ht="12.0" customHeight="1">
      <c r="A893" s="249"/>
      <c r="B893" s="249"/>
      <c r="C893" s="249"/>
      <c r="D893" s="249"/>
      <c r="E893" s="131"/>
      <c r="F893" s="249"/>
      <c r="G893" s="249"/>
      <c r="H893" s="249"/>
      <c r="I893" s="249"/>
      <c r="J893" s="249"/>
      <c r="K893" s="249"/>
      <c r="L893" s="249"/>
      <c r="M893" s="249"/>
      <c r="N893" s="249"/>
      <c r="O893" s="249"/>
      <c r="P893" s="249"/>
      <c r="Q893" s="249"/>
      <c r="R893" s="249"/>
      <c r="S893" s="249"/>
      <c r="T893" s="249"/>
      <c r="U893" s="249"/>
      <c r="V893" s="249"/>
      <c r="W893" s="249"/>
      <c r="X893" s="249"/>
      <c r="Y893" s="249"/>
      <c r="Z893" s="249"/>
    </row>
    <row r="894" ht="12.0" customHeight="1">
      <c r="A894" s="249"/>
      <c r="B894" s="249"/>
      <c r="C894" s="249"/>
      <c r="D894" s="249"/>
      <c r="E894" s="131"/>
      <c r="F894" s="249"/>
      <c r="G894" s="249"/>
      <c r="H894" s="249"/>
      <c r="I894" s="249"/>
      <c r="J894" s="249"/>
      <c r="K894" s="249"/>
      <c r="L894" s="249"/>
      <c r="M894" s="249"/>
      <c r="N894" s="249"/>
      <c r="O894" s="249"/>
      <c r="P894" s="249"/>
      <c r="Q894" s="249"/>
      <c r="R894" s="249"/>
      <c r="S894" s="249"/>
      <c r="T894" s="249"/>
      <c r="U894" s="249"/>
      <c r="V894" s="249"/>
      <c r="W894" s="249"/>
      <c r="X894" s="249"/>
      <c r="Y894" s="249"/>
      <c r="Z894" s="249"/>
    </row>
    <row r="895" ht="12.0" customHeight="1">
      <c r="A895" s="249"/>
      <c r="B895" s="249"/>
      <c r="C895" s="249"/>
      <c r="D895" s="249"/>
      <c r="E895" s="131"/>
      <c r="F895" s="249"/>
      <c r="G895" s="249"/>
      <c r="H895" s="249"/>
      <c r="I895" s="249"/>
      <c r="J895" s="249"/>
      <c r="K895" s="249"/>
      <c r="L895" s="249"/>
      <c r="M895" s="249"/>
      <c r="N895" s="249"/>
      <c r="O895" s="249"/>
      <c r="P895" s="249"/>
      <c r="Q895" s="249"/>
      <c r="R895" s="249"/>
      <c r="S895" s="249"/>
      <c r="T895" s="249"/>
      <c r="U895" s="249"/>
      <c r="V895" s="249"/>
      <c r="W895" s="249"/>
      <c r="X895" s="249"/>
      <c r="Y895" s="249"/>
      <c r="Z895" s="249"/>
    </row>
    <row r="896" ht="12.0" customHeight="1">
      <c r="A896" s="249"/>
      <c r="B896" s="249"/>
      <c r="C896" s="249"/>
      <c r="D896" s="249"/>
      <c r="E896" s="131"/>
      <c r="F896" s="249"/>
      <c r="G896" s="249"/>
      <c r="H896" s="249"/>
      <c r="I896" s="249"/>
      <c r="J896" s="249"/>
      <c r="K896" s="249"/>
      <c r="L896" s="249"/>
      <c r="M896" s="249"/>
      <c r="N896" s="249"/>
      <c r="O896" s="249"/>
      <c r="P896" s="249"/>
      <c r="Q896" s="249"/>
      <c r="R896" s="249"/>
      <c r="S896" s="249"/>
      <c r="T896" s="249"/>
      <c r="U896" s="249"/>
      <c r="V896" s="249"/>
      <c r="W896" s="249"/>
      <c r="X896" s="249"/>
      <c r="Y896" s="249"/>
      <c r="Z896" s="249"/>
    </row>
    <row r="897" ht="12.0" customHeight="1">
      <c r="A897" s="249"/>
      <c r="B897" s="249"/>
      <c r="C897" s="249"/>
      <c r="D897" s="249"/>
      <c r="E897" s="131"/>
      <c r="F897" s="249"/>
      <c r="G897" s="249"/>
      <c r="H897" s="249"/>
      <c r="I897" s="249"/>
      <c r="J897" s="249"/>
      <c r="K897" s="249"/>
      <c r="L897" s="249"/>
      <c r="M897" s="249"/>
      <c r="N897" s="249"/>
      <c r="O897" s="249"/>
      <c r="P897" s="249"/>
      <c r="Q897" s="249"/>
      <c r="R897" s="249"/>
      <c r="S897" s="249"/>
      <c r="T897" s="249"/>
      <c r="U897" s="249"/>
      <c r="V897" s="249"/>
      <c r="W897" s="249"/>
      <c r="X897" s="249"/>
      <c r="Y897" s="249"/>
      <c r="Z897" s="249"/>
    </row>
    <row r="898" ht="12.0" customHeight="1">
      <c r="A898" s="249"/>
      <c r="B898" s="249"/>
      <c r="C898" s="249"/>
      <c r="D898" s="249"/>
      <c r="E898" s="131"/>
      <c r="F898" s="249"/>
      <c r="G898" s="249"/>
      <c r="H898" s="249"/>
      <c r="I898" s="249"/>
      <c r="J898" s="249"/>
      <c r="K898" s="249"/>
      <c r="L898" s="249"/>
      <c r="M898" s="249"/>
      <c r="N898" s="249"/>
      <c r="O898" s="249"/>
      <c r="P898" s="249"/>
      <c r="Q898" s="249"/>
      <c r="R898" s="249"/>
      <c r="S898" s="249"/>
      <c r="T898" s="249"/>
      <c r="U898" s="249"/>
      <c r="V898" s="249"/>
      <c r="W898" s="249"/>
      <c r="X898" s="249"/>
      <c r="Y898" s="249"/>
      <c r="Z898" s="249"/>
    </row>
    <row r="899" ht="12.0" customHeight="1">
      <c r="A899" s="249"/>
      <c r="B899" s="249"/>
      <c r="C899" s="249"/>
      <c r="D899" s="249"/>
      <c r="E899" s="131"/>
      <c r="F899" s="249"/>
      <c r="G899" s="249"/>
      <c r="H899" s="249"/>
      <c r="I899" s="249"/>
      <c r="J899" s="249"/>
      <c r="K899" s="249"/>
      <c r="L899" s="249"/>
      <c r="M899" s="249"/>
      <c r="N899" s="249"/>
      <c r="O899" s="249"/>
      <c r="P899" s="249"/>
      <c r="Q899" s="249"/>
      <c r="R899" s="249"/>
      <c r="S899" s="249"/>
      <c r="T899" s="249"/>
      <c r="U899" s="249"/>
      <c r="V899" s="249"/>
      <c r="W899" s="249"/>
      <c r="X899" s="249"/>
      <c r="Y899" s="249"/>
      <c r="Z899" s="249"/>
    </row>
    <row r="900" ht="12.0" customHeight="1">
      <c r="A900" s="249"/>
      <c r="B900" s="249"/>
      <c r="C900" s="249"/>
      <c r="D900" s="249"/>
      <c r="E900" s="131"/>
      <c r="F900" s="249"/>
      <c r="G900" s="249"/>
      <c r="H900" s="249"/>
      <c r="I900" s="249"/>
      <c r="J900" s="249"/>
      <c r="K900" s="249"/>
      <c r="L900" s="249"/>
      <c r="M900" s="249"/>
      <c r="N900" s="249"/>
      <c r="O900" s="249"/>
      <c r="P900" s="249"/>
      <c r="Q900" s="249"/>
      <c r="R900" s="249"/>
      <c r="S900" s="249"/>
      <c r="T900" s="249"/>
      <c r="U900" s="249"/>
      <c r="V900" s="249"/>
      <c r="W900" s="249"/>
      <c r="X900" s="249"/>
      <c r="Y900" s="249"/>
      <c r="Z900" s="249"/>
    </row>
    <row r="901" ht="12.0" customHeight="1">
      <c r="A901" s="249"/>
      <c r="B901" s="249"/>
      <c r="C901" s="249"/>
      <c r="D901" s="249"/>
      <c r="E901" s="131"/>
      <c r="F901" s="249"/>
      <c r="G901" s="249"/>
      <c r="H901" s="249"/>
      <c r="I901" s="249"/>
      <c r="J901" s="249"/>
      <c r="K901" s="249"/>
      <c r="L901" s="249"/>
      <c r="M901" s="249"/>
      <c r="N901" s="249"/>
      <c r="O901" s="249"/>
      <c r="P901" s="249"/>
      <c r="Q901" s="249"/>
      <c r="R901" s="249"/>
      <c r="S901" s="249"/>
      <c r="T901" s="249"/>
      <c r="U901" s="249"/>
      <c r="V901" s="249"/>
      <c r="W901" s="249"/>
      <c r="X901" s="249"/>
      <c r="Y901" s="249"/>
      <c r="Z901" s="249"/>
    </row>
    <row r="902" ht="12.0" customHeight="1">
      <c r="A902" s="249"/>
      <c r="B902" s="249"/>
      <c r="C902" s="249"/>
      <c r="D902" s="249"/>
      <c r="E902" s="131"/>
      <c r="F902" s="249"/>
      <c r="G902" s="249"/>
      <c r="H902" s="249"/>
      <c r="I902" s="249"/>
      <c r="J902" s="249"/>
      <c r="K902" s="249"/>
      <c r="L902" s="249"/>
      <c r="M902" s="249"/>
      <c r="N902" s="249"/>
      <c r="O902" s="249"/>
      <c r="P902" s="249"/>
      <c r="Q902" s="249"/>
      <c r="R902" s="249"/>
      <c r="S902" s="249"/>
      <c r="T902" s="249"/>
      <c r="U902" s="249"/>
      <c r="V902" s="249"/>
      <c r="W902" s="249"/>
      <c r="X902" s="249"/>
      <c r="Y902" s="249"/>
      <c r="Z902" s="249"/>
    </row>
    <row r="903" ht="12.0" customHeight="1">
      <c r="A903" s="249"/>
      <c r="B903" s="249"/>
      <c r="C903" s="249"/>
      <c r="D903" s="249"/>
      <c r="E903" s="131"/>
      <c r="F903" s="249"/>
      <c r="G903" s="249"/>
      <c r="H903" s="249"/>
      <c r="I903" s="249"/>
      <c r="J903" s="249"/>
      <c r="K903" s="249"/>
      <c r="L903" s="249"/>
      <c r="M903" s="249"/>
      <c r="N903" s="249"/>
      <c r="O903" s="249"/>
      <c r="P903" s="249"/>
      <c r="Q903" s="249"/>
      <c r="R903" s="249"/>
      <c r="S903" s="249"/>
      <c r="T903" s="249"/>
      <c r="U903" s="249"/>
      <c r="V903" s="249"/>
      <c r="W903" s="249"/>
      <c r="X903" s="249"/>
      <c r="Y903" s="249"/>
      <c r="Z903" s="249"/>
    </row>
    <row r="904" ht="12.0" customHeight="1">
      <c r="A904" s="249"/>
      <c r="B904" s="249"/>
      <c r="C904" s="249"/>
      <c r="D904" s="249"/>
      <c r="E904" s="131"/>
      <c r="F904" s="249"/>
      <c r="G904" s="249"/>
      <c r="H904" s="249"/>
      <c r="I904" s="249"/>
      <c r="J904" s="249"/>
      <c r="K904" s="249"/>
      <c r="L904" s="249"/>
      <c r="M904" s="249"/>
      <c r="N904" s="249"/>
      <c r="O904" s="249"/>
      <c r="P904" s="249"/>
      <c r="Q904" s="249"/>
      <c r="R904" s="249"/>
      <c r="S904" s="249"/>
      <c r="T904" s="249"/>
      <c r="U904" s="249"/>
      <c r="V904" s="249"/>
      <c r="W904" s="249"/>
      <c r="X904" s="249"/>
      <c r="Y904" s="249"/>
      <c r="Z904" s="249"/>
    </row>
    <row r="905" ht="12.0" customHeight="1">
      <c r="A905" s="249"/>
      <c r="B905" s="249"/>
      <c r="C905" s="249"/>
      <c r="D905" s="249"/>
      <c r="E905" s="131"/>
      <c r="F905" s="249"/>
      <c r="G905" s="249"/>
      <c r="H905" s="249"/>
      <c r="I905" s="249"/>
      <c r="J905" s="249"/>
      <c r="K905" s="249"/>
      <c r="L905" s="249"/>
      <c r="M905" s="249"/>
      <c r="N905" s="249"/>
      <c r="O905" s="249"/>
      <c r="P905" s="249"/>
      <c r="Q905" s="249"/>
      <c r="R905" s="249"/>
      <c r="S905" s="249"/>
      <c r="T905" s="249"/>
      <c r="U905" s="249"/>
      <c r="V905" s="249"/>
      <c r="W905" s="249"/>
      <c r="X905" s="249"/>
      <c r="Y905" s="249"/>
      <c r="Z905" s="249"/>
    </row>
    <row r="906" ht="12.0" customHeight="1">
      <c r="A906" s="249"/>
      <c r="B906" s="249"/>
      <c r="C906" s="249"/>
      <c r="D906" s="249"/>
      <c r="E906" s="131"/>
      <c r="F906" s="249"/>
      <c r="G906" s="249"/>
      <c r="H906" s="249"/>
      <c r="I906" s="249"/>
      <c r="J906" s="249"/>
      <c r="K906" s="249"/>
      <c r="L906" s="249"/>
      <c r="M906" s="249"/>
      <c r="N906" s="249"/>
      <c r="O906" s="249"/>
      <c r="P906" s="249"/>
      <c r="Q906" s="249"/>
      <c r="R906" s="249"/>
      <c r="S906" s="249"/>
      <c r="T906" s="249"/>
      <c r="U906" s="249"/>
      <c r="V906" s="249"/>
      <c r="W906" s="249"/>
      <c r="X906" s="249"/>
      <c r="Y906" s="249"/>
      <c r="Z906" s="249"/>
    </row>
    <row r="907" ht="12.0" customHeight="1">
      <c r="A907" s="249"/>
      <c r="B907" s="249"/>
      <c r="C907" s="249"/>
      <c r="D907" s="249"/>
      <c r="E907" s="131"/>
      <c r="F907" s="249"/>
      <c r="G907" s="249"/>
      <c r="H907" s="249"/>
      <c r="I907" s="249"/>
      <c r="J907" s="249"/>
      <c r="K907" s="249"/>
      <c r="L907" s="249"/>
      <c r="M907" s="249"/>
      <c r="N907" s="249"/>
      <c r="O907" s="249"/>
      <c r="P907" s="249"/>
      <c r="Q907" s="249"/>
      <c r="R907" s="249"/>
      <c r="S907" s="249"/>
      <c r="T907" s="249"/>
      <c r="U907" s="249"/>
      <c r="V907" s="249"/>
      <c r="W907" s="249"/>
      <c r="X907" s="249"/>
      <c r="Y907" s="249"/>
      <c r="Z907" s="249"/>
    </row>
    <row r="908" ht="12.0" customHeight="1">
      <c r="A908" s="249"/>
      <c r="B908" s="249"/>
      <c r="C908" s="249"/>
      <c r="D908" s="249"/>
      <c r="E908" s="131"/>
      <c r="F908" s="249"/>
      <c r="G908" s="249"/>
      <c r="H908" s="249"/>
      <c r="I908" s="249"/>
      <c r="J908" s="249"/>
      <c r="K908" s="249"/>
      <c r="L908" s="249"/>
      <c r="M908" s="249"/>
      <c r="N908" s="249"/>
      <c r="O908" s="249"/>
      <c r="P908" s="249"/>
      <c r="Q908" s="249"/>
      <c r="R908" s="249"/>
      <c r="S908" s="249"/>
      <c r="T908" s="249"/>
      <c r="U908" s="249"/>
      <c r="V908" s="249"/>
      <c r="W908" s="249"/>
      <c r="X908" s="249"/>
      <c r="Y908" s="249"/>
      <c r="Z908" s="249"/>
    </row>
    <row r="909" ht="12.0" customHeight="1">
      <c r="A909" s="249"/>
      <c r="B909" s="249"/>
      <c r="C909" s="249"/>
      <c r="D909" s="249"/>
      <c r="E909" s="131"/>
      <c r="F909" s="249"/>
      <c r="G909" s="249"/>
      <c r="H909" s="249"/>
      <c r="I909" s="249"/>
      <c r="J909" s="249"/>
      <c r="K909" s="249"/>
      <c r="L909" s="249"/>
      <c r="M909" s="249"/>
      <c r="N909" s="249"/>
      <c r="O909" s="249"/>
      <c r="P909" s="249"/>
      <c r="Q909" s="249"/>
      <c r="R909" s="249"/>
      <c r="S909" s="249"/>
      <c r="T909" s="249"/>
      <c r="U909" s="249"/>
      <c r="V909" s="249"/>
      <c r="W909" s="249"/>
      <c r="X909" s="249"/>
      <c r="Y909" s="249"/>
      <c r="Z909" s="249"/>
    </row>
    <row r="910" ht="12.0" customHeight="1">
      <c r="A910" s="249"/>
      <c r="B910" s="249"/>
      <c r="C910" s="249"/>
      <c r="D910" s="249"/>
      <c r="E910" s="131"/>
      <c r="F910" s="249"/>
      <c r="G910" s="249"/>
      <c r="H910" s="249"/>
      <c r="I910" s="249"/>
      <c r="J910" s="249"/>
      <c r="K910" s="249"/>
      <c r="L910" s="249"/>
      <c r="M910" s="249"/>
      <c r="N910" s="249"/>
      <c r="O910" s="249"/>
      <c r="P910" s="249"/>
      <c r="Q910" s="249"/>
      <c r="R910" s="249"/>
      <c r="S910" s="249"/>
      <c r="T910" s="249"/>
      <c r="U910" s="249"/>
      <c r="V910" s="249"/>
      <c r="W910" s="249"/>
      <c r="X910" s="249"/>
      <c r="Y910" s="249"/>
      <c r="Z910" s="249"/>
    </row>
    <row r="911" ht="12.0" customHeight="1">
      <c r="A911" s="249"/>
      <c r="B911" s="249"/>
      <c r="C911" s="249"/>
      <c r="D911" s="249"/>
      <c r="E911" s="131"/>
      <c r="F911" s="249"/>
      <c r="G911" s="249"/>
      <c r="H911" s="249"/>
      <c r="I911" s="249"/>
      <c r="J911" s="249"/>
      <c r="K911" s="249"/>
      <c r="L911" s="249"/>
      <c r="M911" s="249"/>
      <c r="N911" s="249"/>
      <c r="O911" s="249"/>
      <c r="P911" s="249"/>
      <c r="Q911" s="249"/>
      <c r="R911" s="249"/>
      <c r="S911" s="249"/>
      <c r="T911" s="249"/>
      <c r="U911" s="249"/>
      <c r="V911" s="249"/>
      <c r="W911" s="249"/>
      <c r="X911" s="249"/>
      <c r="Y911" s="249"/>
      <c r="Z911" s="249"/>
    </row>
    <row r="912" ht="12.0" customHeight="1">
      <c r="A912" s="249"/>
      <c r="B912" s="249"/>
      <c r="C912" s="249"/>
      <c r="D912" s="249"/>
      <c r="E912" s="131"/>
      <c r="F912" s="249"/>
      <c r="G912" s="249"/>
      <c r="H912" s="249"/>
      <c r="I912" s="249"/>
      <c r="J912" s="249"/>
      <c r="K912" s="249"/>
      <c r="L912" s="249"/>
      <c r="M912" s="249"/>
      <c r="N912" s="249"/>
      <c r="O912" s="249"/>
      <c r="P912" s="249"/>
      <c r="Q912" s="249"/>
      <c r="R912" s="249"/>
      <c r="S912" s="249"/>
      <c r="T912" s="249"/>
      <c r="U912" s="249"/>
      <c r="V912" s="249"/>
      <c r="W912" s="249"/>
      <c r="X912" s="249"/>
      <c r="Y912" s="249"/>
      <c r="Z912" s="249"/>
    </row>
    <row r="913" ht="12.0" customHeight="1">
      <c r="A913" s="249"/>
      <c r="B913" s="249"/>
      <c r="C913" s="249"/>
      <c r="D913" s="249"/>
      <c r="E913" s="131"/>
      <c r="F913" s="249"/>
      <c r="G913" s="249"/>
      <c r="H913" s="249"/>
      <c r="I913" s="249"/>
      <c r="J913" s="249"/>
      <c r="K913" s="249"/>
      <c r="L913" s="249"/>
      <c r="M913" s="249"/>
      <c r="N913" s="249"/>
      <c r="O913" s="249"/>
      <c r="P913" s="249"/>
      <c r="Q913" s="249"/>
      <c r="R913" s="249"/>
      <c r="S913" s="249"/>
      <c r="T913" s="249"/>
      <c r="U913" s="249"/>
      <c r="V913" s="249"/>
      <c r="W913" s="249"/>
      <c r="X913" s="249"/>
      <c r="Y913" s="249"/>
      <c r="Z913" s="249"/>
    </row>
    <row r="914" ht="12.0" customHeight="1">
      <c r="A914" s="249"/>
      <c r="B914" s="249"/>
      <c r="C914" s="249"/>
      <c r="D914" s="249"/>
      <c r="E914" s="131"/>
      <c r="F914" s="249"/>
      <c r="G914" s="249"/>
      <c r="H914" s="249"/>
      <c r="I914" s="249"/>
      <c r="J914" s="249"/>
      <c r="K914" s="249"/>
      <c r="L914" s="249"/>
      <c r="M914" s="249"/>
      <c r="N914" s="249"/>
      <c r="O914" s="249"/>
      <c r="P914" s="249"/>
      <c r="Q914" s="249"/>
      <c r="R914" s="249"/>
      <c r="S914" s="249"/>
      <c r="T914" s="249"/>
      <c r="U914" s="249"/>
      <c r="V914" s="249"/>
      <c r="W914" s="249"/>
      <c r="X914" s="249"/>
      <c r="Y914" s="249"/>
      <c r="Z914" s="249"/>
    </row>
    <row r="915" ht="12.0" customHeight="1">
      <c r="A915" s="249"/>
      <c r="B915" s="249"/>
      <c r="C915" s="249"/>
      <c r="D915" s="249"/>
      <c r="E915" s="131"/>
      <c r="F915" s="249"/>
      <c r="G915" s="249"/>
      <c r="H915" s="249"/>
      <c r="I915" s="249"/>
      <c r="J915" s="249"/>
      <c r="K915" s="249"/>
      <c r="L915" s="249"/>
      <c r="M915" s="249"/>
      <c r="N915" s="249"/>
      <c r="O915" s="249"/>
      <c r="P915" s="249"/>
      <c r="Q915" s="249"/>
      <c r="R915" s="249"/>
      <c r="S915" s="249"/>
      <c r="T915" s="249"/>
      <c r="U915" s="249"/>
      <c r="V915" s="249"/>
      <c r="W915" s="249"/>
      <c r="X915" s="249"/>
      <c r="Y915" s="249"/>
      <c r="Z915" s="249"/>
    </row>
    <row r="916" ht="12.0" customHeight="1">
      <c r="A916" s="249"/>
      <c r="B916" s="249"/>
      <c r="C916" s="249"/>
      <c r="D916" s="249"/>
      <c r="E916" s="131"/>
      <c r="F916" s="249"/>
      <c r="G916" s="249"/>
      <c r="H916" s="249"/>
      <c r="I916" s="249"/>
      <c r="J916" s="249"/>
      <c r="K916" s="249"/>
      <c r="L916" s="249"/>
      <c r="M916" s="249"/>
      <c r="N916" s="249"/>
      <c r="O916" s="249"/>
      <c r="P916" s="249"/>
      <c r="Q916" s="249"/>
      <c r="R916" s="249"/>
      <c r="S916" s="249"/>
      <c r="T916" s="249"/>
      <c r="U916" s="249"/>
      <c r="V916" s="249"/>
      <c r="W916" s="249"/>
      <c r="X916" s="249"/>
      <c r="Y916" s="249"/>
      <c r="Z916" s="249"/>
    </row>
    <row r="917" ht="12.0" customHeight="1">
      <c r="A917" s="249"/>
      <c r="B917" s="249"/>
      <c r="C917" s="249"/>
      <c r="D917" s="249"/>
      <c r="E917" s="131"/>
      <c r="F917" s="249"/>
      <c r="G917" s="249"/>
      <c r="H917" s="249"/>
      <c r="I917" s="249"/>
      <c r="J917" s="249"/>
      <c r="K917" s="249"/>
      <c r="L917" s="249"/>
      <c r="M917" s="249"/>
      <c r="N917" s="249"/>
      <c r="O917" s="249"/>
      <c r="P917" s="249"/>
      <c r="Q917" s="249"/>
      <c r="R917" s="249"/>
      <c r="S917" s="249"/>
      <c r="T917" s="249"/>
      <c r="U917" s="249"/>
      <c r="V917" s="249"/>
      <c r="W917" s="249"/>
      <c r="X917" s="249"/>
      <c r="Y917" s="249"/>
      <c r="Z917" s="249"/>
    </row>
    <row r="918" ht="12.0" customHeight="1">
      <c r="A918" s="249"/>
      <c r="B918" s="249"/>
      <c r="C918" s="249"/>
      <c r="D918" s="249"/>
      <c r="E918" s="131"/>
      <c r="F918" s="249"/>
      <c r="G918" s="249"/>
      <c r="H918" s="249"/>
      <c r="I918" s="249"/>
      <c r="J918" s="249"/>
      <c r="K918" s="249"/>
      <c r="L918" s="249"/>
      <c r="M918" s="249"/>
      <c r="N918" s="249"/>
      <c r="O918" s="249"/>
      <c r="P918" s="249"/>
      <c r="Q918" s="249"/>
      <c r="R918" s="249"/>
      <c r="S918" s="249"/>
      <c r="T918" s="249"/>
      <c r="U918" s="249"/>
      <c r="V918" s="249"/>
      <c r="W918" s="249"/>
      <c r="X918" s="249"/>
      <c r="Y918" s="249"/>
      <c r="Z918" s="249"/>
    </row>
    <row r="919" ht="12.0" customHeight="1">
      <c r="A919" s="249"/>
      <c r="B919" s="249"/>
      <c r="C919" s="249"/>
      <c r="D919" s="249"/>
      <c r="E919" s="131"/>
      <c r="F919" s="249"/>
      <c r="G919" s="249"/>
      <c r="H919" s="249"/>
      <c r="I919" s="249"/>
      <c r="J919" s="249"/>
      <c r="K919" s="249"/>
      <c r="L919" s="249"/>
      <c r="M919" s="249"/>
      <c r="N919" s="249"/>
      <c r="O919" s="249"/>
      <c r="P919" s="249"/>
      <c r="Q919" s="249"/>
      <c r="R919" s="249"/>
      <c r="S919" s="249"/>
      <c r="T919" s="249"/>
      <c r="U919" s="249"/>
      <c r="V919" s="249"/>
      <c r="W919" s="249"/>
      <c r="X919" s="249"/>
      <c r="Y919" s="249"/>
      <c r="Z919" s="249"/>
    </row>
    <row r="920" ht="12.0" customHeight="1">
      <c r="A920" s="249"/>
      <c r="B920" s="249"/>
      <c r="C920" s="249"/>
      <c r="D920" s="249"/>
      <c r="E920" s="131"/>
      <c r="F920" s="249"/>
      <c r="G920" s="249"/>
      <c r="H920" s="249"/>
      <c r="I920" s="249"/>
      <c r="J920" s="249"/>
      <c r="K920" s="249"/>
      <c r="L920" s="249"/>
      <c r="M920" s="249"/>
      <c r="N920" s="249"/>
      <c r="O920" s="249"/>
      <c r="P920" s="249"/>
      <c r="Q920" s="249"/>
      <c r="R920" s="249"/>
      <c r="S920" s="249"/>
      <c r="T920" s="249"/>
      <c r="U920" s="249"/>
      <c r="V920" s="249"/>
      <c r="W920" s="249"/>
      <c r="X920" s="249"/>
      <c r="Y920" s="249"/>
      <c r="Z920" s="249"/>
    </row>
    <row r="921" ht="12.0" customHeight="1">
      <c r="A921" s="249"/>
      <c r="B921" s="249"/>
      <c r="C921" s="249"/>
      <c r="D921" s="249"/>
      <c r="E921" s="131"/>
      <c r="F921" s="249"/>
      <c r="G921" s="249"/>
      <c r="H921" s="249"/>
      <c r="I921" s="249"/>
      <c r="J921" s="249"/>
      <c r="K921" s="249"/>
      <c r="L921" s="249"/>
      <c r="M921" s="249"/>
      <c r="N921" s="249"/>
      <c r="O921" s="249"/>
      <c r="P921" s="249"/>
      <c r="Q921" s="249"/>
      <c r="R921" s="249"/>
      <c r="S921" s="249"/>
      <c r="T921" s="249"/>
      <c r="U921" s="249"/>
      <c r="V921" s="249"/>
      <c r="W921" s="249"/>
      <c r="X921" s="249"/>
      <c r="Y921" s="249"/>
      <c r="Z921" s="249"/>
    </row>
    <row r="922" ht="12.0" customHeight="1">
      <c r="A922" s="249"/>
      <c r="B922" s="249"/>
      <c r="C922" s="249"/>
      <c r="D922" s="249"/>
      <c r="E922" s="131"/>
      <c r="F922" s="249"/>
      <c r="G922" s="249"/>
      <c r="H922" s="249"/>
      <c r="I922" s="249"/>
      <c r="J922" s="249"/>
      <c r="K922" s="249"/>
      <c r="L922" s="249"/>
      <c r="M922" s="249"/>
      <c r="N922" s="249"/>
      <c r="O922" s="249"/>
      <c r="P922" s="249"/>
      <c r="Q922" s="249"/>
      <c r="R922" s="249"/>
      <c r="S922" s="249"/>
      <c r="T922" s="249"/>
      <c r="U922" s="249"/>
      <c r="V922" s="249"/>
      <c r="W922" s="249"/>
      <c r="X922" s="249"/>
      <c r="Y922" s="249"/>
      <c r="Z922" s="249"/>
    </row>
    <row r="923" ht="12.0" customHeight="1">
      <c r="A923" s="249"/>
      <c r="B923" s="249"/>
      <c r="C923" s="249"/>
      <c r="D923" s="249"/>
      <c r="E923" s="131"/>
      <c r="F923" s="249"/>
      <c r="G923" s="249"/>
      <c r="H923" s="249"/>
      <c r="I923" s="249"/>
      <c r="J923" s="249"/>
      <c r="K923" s="249"/>
      <c r="L923" s="249"/>
      <c r="M923" s="249"/>
      <c r="N923" s="249"/>
      <c r="O923" s="249"/>
      <c r="P923" s="249"/>
      <c r="Q923" s="249"/>
      <c r="R923" s="249"/>
      <c r="S923" s="249"/>
      <c r="T923" s="249"/>
      <c r="U923" s="249"/>
      <c r="V923" s="249"/>
      <c r="W923" s="249"/>
      <c r="X923" s="249"/>
      <c r="Y923" s="249"/>
      <c r="Z923" s="249"/>
    </row>
    <row r="924" ht="12.0" customHeight="1">
      <c r="A924" s="249"/>
      <c r="B924" s="249"/>
      <c r="C924" s="249"/>
      <c r="D924" s="249"/>
      <c r="E924" s="131"/>
      <c r="F924" s="249"/>
      <c r="G924" s="249"/>
      <c r="H924" s="249"/>
      <c r="I924" s="249"/>
      <c r="J924" s="249"/>
      <c r="K924" s="249"/>
      <c r="L924" s="249"/>
      <c r="M924" s="249"/>
      <c r="N924" s="249"/>
      <c r="O924" s="249"/>
      <c r="P924" s="249"/>
      <c r="Q924" s="249"/>
      <c r="R924" s="249"/>
      <c r="S924" s="249"/>
      <c r="T924" s="249"/>
      <c r="U924" s="249"/>
      <c r="V924" s="249"/>
      <c r="W924" s="249"/>
      <c r="X924" s="249"/>
      <c r="Y924" s="249"/>
      <c r="Z924" s="249"/>
    </row>
    <row r="925" ht="12.0" customHeight="1">
      <c r="A925" s="249"/>
      <c r="B925" s="249"/>
      <c r="C925" s="249"/>
      <c r="D925" s="249"/>
      <c r="E925" s="131"/>
      <c r="F925" s="249"/>
      <c r="G925" s="249"/>
      <c r="H925" s="249"/>
      <c r="I925" s="249"/>
      <c r="J925" s="249"/>
      <c r="K925" s="249"/>
      <c r="L925" s="249"/>
      <c r="M925" s="249"/>
      <c r="N925" s="249"/>
      <c r="O925" s="249"/>
      <c r="P925" s="249"/>
      <c r="Q925" s="249"/>
      <c r="R925" s="249"/>
      <c r="S925" s="249"/>
      <c r="T925" s="249"/>
      <c r="U925" s="249"/>
      <c r="V925" s="249"/>
      <c r="W925" s="249"/>
      <c r="X925" s="249"/>
      <c r="Y925" s="249"/>
      <c r="Z925" s="249"/>
    </row>
    <row r="926" ht="12.0" customHeight="1">
      <c r="A926" s="249"/>
      <c r="B926" s="249"/>
      <c r="C926" s="249"/>
      <c r="D926" s="249"/>
      <c r="E926" s="131"/>
      <c r="F926" s="249"/>
      <c r="G926" s="249"/>
      <c r="H926" s="249"/>
      <c r="I926" s="249"/>
      <c r="J926" s="249"/>
      <c r="K926" s="249"/>
      <c r="L926" s="249"/>
      <c r="M926" s="249"/>
      <c r="N926" s="249"/>
      <c r="O926" s="249"/>
      <c r="P926" s="249"/>
      <c r="Q926" s="249"/>
      <c r="R926" s="249"/>
      <c r="S926" s="249"/>
      <c r="T926" s="249"/>
      <c r="U926" s="249"/>
      <c r="V926" s="249"/>
      <c r="W926" s="249"/>
      <c r="X926" s="249"/>
      <c r="Y926" s="249"/>
      <c r="Z926" s="249"/>
    </row>
    <row r="927" ht="12.0" customHeight="1">
      <c r="A927" s="249"/>
      <c r="B927" s="249"/>
      <c r="C927" s="249"/>
      <c r="D927" s="249"/>
      <c r="E927" s="131"/>
      <c r="F927" s="249"/>
      <c r="G927" s="249"/>
      <c r="H927" s="249"/>
      <c r="I927" s="249"/>
      <c r="J927" s="249"/>
      <c r="K927" s="249"/>
      <c r="L927" s="249"/>
      <c r="M927" s="249"/>
      <c r="N927" s="249"/>
      <c r="O927" s="249"/>
      <c r="P927" s="249"/>
      <c r="Q927" s="249"/>
      <c r="R927" s="249"/>
      <c r="S927" s="249"/>
      <c r="T927" s="249"/>
      <c r="U927" s="249"/>
      <c r="V927" s="249"/>
      <c r="W927" s="249"/>
      <c r="X927" s="249"/>
      <c r="Y927" s="249"/>
      <c r="Z927" s="249"/>
    </row>
    <row r="928" ht="12.0" customHeight="1">
      <c r="A928" s="249"/>
      <c r="B928" s="249"/>
      <c r="C928" s="249"/>
      <c r="D928" s="249"/>
      <c r="E928" s="131"/>
      <c r="F928" s="249"/>
      <c r="G928" s="249"/>
      <c r="H928" s="249"/>
      <c r="I928" s="249"/>
      <c r="J928" s="249"/>
      <c r="K928" s="249"/>
      <c r="L928" s="249"/>
      <c r="M928" s="249"/>
      <c r="N928" s="249"/>
      <c r="O928" s="249"/>
      <c r="P928" s="249"/>
      <c r="Q928" s="249"/>
      <c r="R928" s="249"/>
      <c r="S928" s="249"/>
      <c r="T928" s="249"/>
      <c r="U928" s="249"/>
      <c r="V928" s="249"/>
      <c r="W928" s="249"/>
      <c r="X928" s="249"/>
      <c r="Y928" s="249"/>
      <c r="Z928" s="249"/>
    </row>
    <row r="929" ht="12.0" customHeight="1">
      <c r="A929" s="249"/>
      <c r="B929" s="249"/>
      <c r="C929" s="249"/>
      <c r="D929" s="249"/>
      <c r="E929" s="131"/>
      <c r="F929" s="249"/>
      <c r="G929" s="249"/>
      <c r="H929" s="249"/>
      <c r="I929" s="249"/>
      <c r="J929" s="249"/>
      <c r="K929" s="249"/>
      <c r="L929" s="249"/>
      <c r="M929" s="249"/>
      <c r="N929" s="249"/>
      <c r="O929" s="249"/>
      <c r="P929" s="249"/>
      <c r="Q929" s="249"/>
      <c r="R929" s="249"/>
      <c r="S929" s="249"/>
      <c r="T929" s="249"/>
      <c r="U929" s="249"/>
      <c r="V929" s="249"/>
      <c r="W929" s="249"/>
      <c r="X929" s="249"/>
      <c r="Y929" s="249"/>
      <c r="Z929" s="249"/>
    </row>
    <row r="930" ht="12.0" customHeight="1">
      <c r="A930" s="249"/>
      <c r="B930" s="249"/>
      <c r="C930" s="249"/>
      <c r="D930" s="249"/>
      <c r="E930" s="131"/>
      <c r="F930" s="249"/>
      <c r="G930" s="249"/>
      <c r="H930" s="249"/>
      <c r="I930" s="249"/>
      <c r="J930" s="249"/>
      <c r="K930" s="249"/>
      <c r="L930" s="249"/>
      <c r="M930" s="249"/>
      <c r="N930" s="249"/>
      <c r="O930" s="249"/>
      <c r="P930" s="249"/>
      <c r="Q930" s="249"/>
      <c r="R930" s="249"/>
      <c r="S930" s="249"/>
      <c r="T930" s="249"/>
      <c r="U930" s="249"/>
      <c r="V930" s="249"/>
      <c r="W930" s="249"/>
      <c r="X930" s="249"/>
      <c r="Y930" s="249"/>
      <c r="Z930" s="249"/>
    </row>
    <row r="931" ht="12.0" customHeight="1">
      <c r="A931" s="249"/>
      <c r="B931" s="249"/>
      <c r="C931" s="249"/>
      <c r="D931" s="249"/>
      <c r="E931" s="131"/>
      <c r="F931" s="249"/>
      <c r="G931" s="249"/>
      <c r="H931" s="249"/>
      <c r="I931" s="249"/>
      <c r="J931" s="249"/>
      <c r="K931" s="249"/>
      <c r="L931" s="249"/>
      <c r="M931" s="249"/>
      <c r="N931" s="249"/>
      <c r="O931" s="249"/>
      <c r="P931" s="249"/>
      <c r="Q931" s="249"/>
      <c r="R931" s="249"/>
      <c r="S931" s="249"/>
      <c r="T931" s="249"/>
      <c r="U931" s="249"/>
      <c r="V931" s="249"/>
      <c r="W931" s="249"/>
      <c r="X931" s="249"/>
      <c r="Y931" s="249"/>
      <c r="Z931" s="249"/>
    </row>
    <row r="932" ht="12.0" customHeight="1">
      <c r="A932" s="249"/>
      <c r="B932" s="249"/>
      <c r="C932" s="249"/>
      <c r="D932" s="249"/>
      <c r="E932" s="131"/>
      <c r="F932" s="249"/>
      <c r="G932" s="249"/>
      <c r="H932" s="249"/>
      <c r="I932" s="249"/>
      <c r="J932" s="249"/>
      <c r="K932" s="249"/>
      <c r="L932" s="249"/>
      <c r="M932" s="249"/>
      <c r="N932" s="249"/>
      <c r="O932" s="249"/>
      <c r="P932" s="249"/>
      <c r="Q932" s="249"/>
      <c r="R932" s="249"/>
      <c r="S932" s="249"/>
      <c r="T932" s="249"/>
      <c r="U932" s="249"/>
      <c r="V932" s="249"/>
      <c r="W932" s="249"/>
      <c r="X932" s="249"/>
      <c r="Y932" s="249"/>
      <c r="Z932" s="249"/>
    </row>
    <row r="933" ht="12.0" customHeight="1">
      <c r="A933" s="249"/>
      <c r="B933" s="249"/>
      <c r="C933" s="249"/>
      <c r="D933" s="249"/>
      <c r="E933" s="131"/>
      <c r="F933" s="249"/>
      <c r="G933" s="249"/>
      <c r="H933" s="249"/>
      <c r="I933" s="249"/>
      <c r="J933" s="249"/>
      <c r="K933" s="249"/>
      <c r="L933" s="249"/>
      <c r="M933" s="249"/>
      <c r="N933" s="249"/>
      <c r="O933" s="249"/>
      <c r="P933" s="249"/>
      <c r="Q933" s="249"/>
      <c r="R933" s="249"/>
      <c r="S933" s="249"/>
      <c r="T933" s="249"/>
      <c r="U933" s="249"/>
      <c r="V933" s="249"/>
      <c r="W933" s="249"/>
      <c r="X933" s="249"/>
      <c r="Y933" s="249"/>
      <c r="Z933" s="249"/>
    </row>
    <row r="934" ht="12.0" customHeight="1">
      <c r="A934" s="249"/>
      <c r="B934" s="249"/>
      <c r="C934" s="249"/>
      <c r="D934" s="249"/>
      <c r="E934" s="131"/>
      <c r="F934" s="249"/>
      <c r="G934" s="249"/>
      <c r="H934" s="249"/>
      <c r="I934" s="249"/>
      <c r="J934" s="249"/>
      <c r="K934" s="249"/>
      <c r="L934" s="249"/>
      <c r="M934" s="249"/>
      <c r="N934" s="249"/>
      <c r="O934" s="249"/>
      <c r="P934" s="249"/>
      <c r="Q934" s="249"/>
      <c r="R934" s="249"/>
      <c r="S934" s="249"/>
      <c r="T934" s="249"/>
      <c r="U934" s="249"/>
      <c r="V934" s="249"/>
      <c r="W934" s="249"/>
      <c r="X934" s="249"/>
      <c r="Y934" s="249"/>
      <c r="Z934" s="249"/>
    </row>
    <row r="935" ht="12.0" customHeight="1">
      <c r="A935" s="249"/>
      <c r="B935" s="249"/>
      <c r="C935" s="249"/>
      <c r="D935" s="249"/>
      <c r="E935" s="131"/>
      <c r="F935" s="249"/>
      <c r="G935" s="249"/>
      <c r="H935" s="249"/>
      <c r="I935" s="249"/>
      <c r="J935" s="249"/>
      <c r="K935" s="249"/>
      <c r="L935" s="249"/>
      <c r="M935" s="249"/>
      <c r="N935" s="249"/>
      <c r="O935" s="249"/>
      <c r="P935" s="249"/>
      <c r="Q935" s="249"/>
      <c r="R935" s="249"/>
      <c r="S935" s="249"/>
      <c r="T935" s="249"/>
      <c r="U935" s="249"/>
      <c r="V935" s="249"/>
      <c r="W935" s="249"/>
      <c r="X935" s="249"/>
      <c r="Y935" s="249"/>
      <c r="Z935" s="249"/>
    </row>
    <row r="936" ht="12.0" customHeight="1">
      <c r="A936" s="249"/>
      <c r="B936" s="249"/>
      <c r="C936" s="249"/>
      <c r="D936" s="249"/>
      <c r="E936" s="131"/>
      <c r="F936" s="249"/>
      <c r="G936" s="249"/>
      <c r="H936" s="249"/>
      <c r="I936" s="249"/>
      <c r="J936" s="249"/>
      <c r="K936" s="249"/>
      <c r="L936" s="249"/>
      <c r="M936" s="249"/>
      <c r="N936" s="249"/>
      <c r="O936" s="249"/>
      <c r="P936" s="249"/>
      <c r="Q936" s="249"/>
      <c r="R936" s="249"/>
      <c r="S936" s="249"/>
      <c r="T936" s="249"/>
      <c r="U936" s="249"/>
      <c r="V936" s="249"/>
      <c r="W936" s="249"/>
      <c r="X936" s="249"/>
      <c r="Y936" s="249"/>
      <c r="Z936" s="249"/>
    </row>
    <row r="937" ht="12.0" customHeight="1">
      <c r="A937" s="249"/>
      <c r="B937" s="249"/>
      <c r="C937" s="249"/>
      <c r="D937" s="249"/>
      <c r="E937" s="131"/>
      <c r="F937" s="249"/>
      <c r="G937" s="249"/>
      <c r="H937" s="249"/>
      <c r="I937" s="249"/>
      <c r="J937" s="249"/>
      <c r="K937" s="249"/>
      <c r="L937" s="249"/>
      <c r="M937" s="249"/>
      <c r="N937" s="249"/>
      <c r="O937" s="249"/>
      <c r="P937" s="249"/>
      <c r="Q937" s="249"/>
      <c r="R937" s="249"/>
      <c r="S937" s="249"/>
      <c r="T937" s="249"/>
      <c r="U937" s="249"/>
      <c r="V937" s="249"/>
      <c r="W937" s="249"/>
      <c r="X937" s="249"/>
      <c r="Y937" s="249"/>
      <c r="Z937" s="249"/>
    </row>
    <row r="938" ht="12.0" customHeight="1">
      <c r="A938" s="249"/>
      <c r="B938" s="249"/>
      <c r="C938" s="249"/>
      <c r="D938" s="249"/>
      <c r="E938" s="131"/>
      <c r="F938" s="249"/>
      <c r="G938" s="249"/>
      <c r="H938" s="249"/>
      <c r="I938" s="249"/>
      <c r="J938" s="249"/>
      <c r="K938" s="249"/>
      <c r="L938" s="249"/>
      <c r="M938" s="249"/>
      <c r="N938" s="249"/>
      <c r="O938" s="249"/>
      <c r="P938" s="249"/>
      <c r="Q938" s="249"/>
      <c r="R938" s="249"/>
      <c r="S938" s="249"/>
      <c r="T938" s="249"/>
      <c r="U938" s="249"/>
      <c r="V938" s="249"/>
      <c r="W938" s="249"/>
      <c r="X938" s="249"/>
      <c r="Y938" s="249"/>
      <c r="Z938" s="249"/>
    </row>
    <row r="939" ht="12.0" customHeight="1">
      <c r="A939" s="249"/>
      <c r="B939" s="249"/>
      <c r="C939" s="249"/>
      <c r="D939" s="249"/>
      <c r="E939" s="131"/>
      <c r="F939" s="249"/>
      <c r="G939" s="249"/>
      <c r="H939" s="249"/>
      <c r="I939" s="249"/>
      <c r="J939" s="249"/>
      <c r="K939" s="249"/>
      <c r="L939" s="249"/>
      <c r="M939" s="249"/>
      <c r="N939" s="249"/>
      <c r="O939" s="249"/>
      <c r="P939" s="249"/>
      <c r="Q939" s="249"/>
      <c r="R939" s="249"/>
      <c r="S939" s="249"/>
      <c r="T939" s="249"/>
      <c r="U939" s="249"/>
      <c r="V939" s="249"/>
      <c r="W939" s="249"/>
      <c r="X939" s="249"/>
      <c r="Y939" s="249"/>
      <c r="Z939" s="249"/>
    </row>
    <row r="940" ht="12.0" customHeight="1">
      <c r="A940" s="249"/>
      <c r="B940" s="249"/>
      <c r="C940" s="249"/>
      <c r="D940" s="249"/>
      <c r="E940" s="131"/>
      <c r="F940" s="249"/>
      <c r="G940" s="249"/>
      <c r="H940" s="249"/>
      <c r="I940" s="249"/>
      <c r="J940" s="249"/>
      <c r="K940" s="249"/>
      <c r="L940" s="249"/>
      <c r="M940" s="249"/>
      <c r="N940" s="249"/>
      <c r="O940" s="249"/>
      <c r="P940" s="249"/>
      <c r="Q940" s="249"/>
      <c r="R940" s="249"/>
      <c r="S940" s="249"/>
      <c r="T940" s="249"/>
      <c r="U940" s="249"/>
      <c r="V940" s="249"/>
      <c r="W940" s="249"/>
      <c r="X940" s="249"/>
      <c r="Y940" s="249"/>
      <c r="Z940" s="249"/>
    </row>
    <row r="941" ht="12.0" customHeight="1">
      <c r="A941" s="249"/>
      <c r="B941" s="249"/>
      <c r="C941" s="249"/>
      <c r="D941" s="249"/>
      <c r="E941" s="131"/>
      <c r="F941" s="249"/>
      <c r="G941" s="249"/>
      <c r="H941" s="249"/>
      <c r="I941" s="249"/>
      <c r="J941" s="249"/>
      <c r="K941" s="249"/>
      <c r="L941" s="249"/>
      <c r="M941" s="249"/>
      <c r="N941" s="249"/>
      <c r="O941" s="249"/>
      <c r="P941" s="249"/>
      <c r="Q941" s="249"/>
      <c r="R941" s="249"/>
      <c r="S941" s="249"/>
      <c r="T941" s="249"/>
      <c r="U941" s="249"/>
      <c r="V941" s="249"/>
      <c r="W941" s="249"/>
      <c r="X941" s="249"/>
      <c r="Y941" s="249"/>
      <c r="Z941" s="249"/>
    </row>
    <row r="942" ht="12.0" customHeight="1">
      <c r="A942" s="249"/>
      <c r="B942" s="249"/>
      <c r="C942" s="249"/>
      <c r="D942" s="249"/>
      <c r="E942" s="131"/>
      <c r="F942" s="249"/>
      <c r="G942" s="249"/>
      <c r="H942" s="249"/>
      <c r="I942" s="249"/>
      <c r="J942" s="249"/>
      <c r="K942" s="249"/>
      <c r="L942" s="249"/>
      <c r="M942" s="249"/>
      <c r="N942" s="249"/>
      <c r="O942" s="249"/>
      <c r="P942" s="249"/>
      <c r="Q942" s="249"/>
      <c r="R942" s="249"/>
      <c r="S942" s="249"/>
      <c r="T942" s="249"/>
      <c r="U942" s="249"/>
      <c r="V942" s="249"/>
      <c r="W942" s="249"/>
      <c r="X942" s="249"/>
      <c r="Y942" s="249"/>
      <c r="Z942" s="249"/>
    </row>
    <row r="943" ht="12.0" customHeight="1">
      <c r="A943" s="249"/>
      <c r="B943" s="249"/>
      <c r="C943" s="249"/>
      <c r="D943" s="249"/>
      <c r="E943" s="131"/>
      <c r="F943" s="249"/>
      <c r="G943" s="249"/>
      <c r="H943" s="249"/>
      <c r="I943" s="249"/>
      <c r="J943" s="249"/>
      <c r="K943" s="249"/>
      <c r="L943" s="249"/>
      <c r="M943" s="249"/>
      <c r="N943" s="249"/>
      <c r="O943" s="249"/>
      <c r="P943" s="249"/>
      <c r="Q943" s="249"/>
      <c r="R943" s="249"/>
      <c r="S943" s="249"/>
      <c r="T943" s="249"/>
      <c r="U943" s="249"/>
      <c r="V943" s="249"/>
      <c r="W943" s="249"/>
      <c r="X943" s="249"/>
      <c r="Y943" s="249"/>
      <c r="Z943" s="249"/>
    </row>
    <row r="944" ht="12.0" customHeight="1">
      <c r="A944" s="249"/>
      <c r="B944" s="249"/>
      <c r="C944" s="249"/>
      <c r="D944" s="249"/>
      <c r="E944" s="131"/>
      <c r="F944" s="249"/>
      <c r="G944" s="249"/>
      <c r="H944" s="249"/>
      <c r="I944" s="249"/>
      <c r="J944" s="249"/>
      <c r="K944" s="249"/>
      <c r="L944" s="249"/>
      <c r="M944" s="249"/>
      <c r="N944" s="249"/>
      <c r="O944" s="249"/>
      <c r="P944" s="249"/>
      <c r="Q944" s="249"/>
      <c r="R944" s="249"/>
      <c r="S944" s="249"/>
      <c r="T944" s="249"/>
      <c r="U944" s="249"/>
      <c r="V944" s="249"/>
      <c r="W944" s="249"/>
      <c r="X944" s="249"/>
      <c r="Y944" s="249"/>
      <c r="Z944" s="249"/>
    </row>
    <row r="945" ht="12.0" customHeight="1">
      <c r="A945" s="249"/>
      <c r="B945" s="249"/>
      <c r="C945" s="249"/>
      <c r="D945" s="249"/>
      <c r="E945" s="131"/>
      <c r="F945" s="249"/>
      <c r="G945" s="249"/>
      <c r="H945" s="249"/>
      <c r="I945" s="249"/>
      <c r="J945" s="249"/>
      <c r="K945" s="249"/>
      <c r="L945" s="249"/>
      <c r="M945" s="249"/>
      <c r="N945" s="249"/>
      <c r="O945" s="249"/>
      <c r="P945" s="249"/>
      <c r="Q945" s="249"/>
      <c r="R945" s="249"/>
      <c r="S945" s="249"/>
      <c r="T945" s="249"/>
      <c r="U945" s="249"/>
      <c r="V945" s="249"/>
      <c r="W945" s="249"/>
      <c r="X945" s="249"/>
      <c r="Y945" s="249"/>
      <c r="Z945" s="249"/>
    </row>
    <row r="946" ht="12.0" customHeight="1">
      <c r="A946" s="249"/>
      <c r="B946" s="249"/>
      <c r="C946" s="249"/>
      <c r="D946" s="249"/>
      <c r="E946" s="131"/>
      <c r="F946" s="249"/>
      <c r="G946" s="249"/>
      <c r="H946" s="249"/>
      <c r="I946" s="249"/>
      <c r="J946" s="249"/>
      <c r="K946" s="249"/>
      <c r="L946" s="249"/>
      <c r="M946" s="249"/>
      <c r="N946" s="249"/>
      <c r="O946" s="249"/>
      <c r="P946" s="249"/>
      <c r="Q946" s="249"/>
      <c r="R946" s="249"/>
      <c r="S946" s="249"/>
      <c r="T946" s="249"/>
      <c r="U946" s="249"/>
      <c r="V946" s="249"/>
      <c r="W946" s="249"/>
      <c r="X946" s="249"/>
      <c r="Y946" s="249"/>
      <c r="Z946" s="249"/>
    </row>
    <row r="947" ht="12.0" customHeight="1">
      <c r="A947" s="249"/>
      <c r="B947" s="249"/>
      <c r="C947" s="249"/>
      <c r="D947" s="249"/>
      <c r="E947" s="131"/>
      <c r="F947" s="249"/>
      <c r="G947" s="249"/>
      <c r="H947" s="249"/>
      <c r="I947" s="249"/>
      <c r="J947" s="249"/>
      <c r="K947" s="249"/>
      <c r="L947" s="249"/>
      <c r="M947" s="249"/>
      <c r="N947" s="249"/>
      <c r="O947" s="249"/>
      <c r="P947" s="249"/>
      <c r="Q947" s="249"/>
      <c r="R947" s="249"/>
      <c r="S947" s="249"/>
      <c r="T947" s="249"/>
      <c r="U947" s="249"/>
      <c r="V947" s="249"/>
      <c r="W947" s="249"/>
      <c r="X947" s="249"/>
      <c r="Y947" s="249"/>
      <c r="Z947" s="249"/>
    </row>
    <row r="948" ht="12.0" customHeight="1">
      <c r="A948" s="249"/>
      <c r="B948" s="249"/>
      <c r="C948" s="249"/>
      <c r="D948" s="249"/>
      <c r="E948" s="131"/>
      <c r="F948" s="249"/>
      <c r="G948" s="249"/>
      <c r="H948" s="249"/>
      <c r="I948" s="249"/>
      <c r="J948" s="249"/>
      <c r="K948" s="249"/>
      <c r="L948" s="249"/>
      <c r="M948" s="249"/>
      <c r="N948" s="249"/>
      <c r="O948" s="249"/>
      <c r="P948" s="249"/>
      <c r="Q948" s="249"/>
      <c r="R948" s="249"/>
      <c r="S948" s="249"/>
      <c r="T948" s="249"/>
      <c r="U948" s="249"/>
      <c r="V948" s="249"/>
      <c r="W948" s="249"/>
      <c r="X948" s="249"/>
      <c r="Y948" s="249"/>
      <c r="Z948" s="249"/>
    </row>
    <row r="949" ht="12.0" customHeight="1">
      <c r="A949" s="249"/>
      <c r="B949" s="249"/>
      <c r="C949" s="249"/>
      <c r="D949" s="249"/>
      <c r="E949" s="131"/>
      <c r="F949" s="249"/>
      <c r="G949" s="249"/>
      <c r="H949" s="249"/>
      <c r="I949" s="249"/>
      <c r="J949" s="249"/>
      <c r="K949" s="249"/>
      <c r="L949" s="249"/>
      <c r="M949" s="249"/>
      <c r="N949" s="249"/>
      <c r="O949" s="249"/>
      <c r="P949" s="249"/>
      <c r="Q949" s="249"/>
      <c r="R949" s="249"/>
      <c r="S949" s="249"/>
      <c r="T949" s="249"/>
      <c r="U949" s="249"/>
      <c r="V949" s="249"/>
      <c r="W949" s="249"/>
      <c r="X949" s="249"/>
      <c r="Y949" s="249"/>
      <c r="Z949" s="249"/>
    </row>
    <row r="950" ht="12.0" customHeight="1">
      <c r="A950" s="249"/>
      <c r="B950" s="249"/>
      <c r="C950" s="249"/>
      <c r="D950" s="249"/>
      <c r="E950" s="131"/>
      <c r="F950" s="249"/>
      <c r="G950" s="249"/>
      <c r="H950" s="249"/>
      <c r="I950" s="249"/>
      <c r="J950" s="249"/>
      <c r="K950" s="249"/>
      <c r="L950" s="249"/>
      <c r="M950" s="249"/>
      <c r="N950" s="249"/>
      <c r="O950" s="249"/>
      <c r="P950" s="249"/>
      <c r="Q950" s="249"/>
      <c r="R950" s="249"/>
      <c r="S950" s="249"/>
      <c r="T950" s="249"/>
      <c r="U950" s="249"/>
      <c r="V950" s="249"/>
      <c r="W950" s="249"/>
      <c r="X950" s="249"/>
      <c r="Y950" s="249"/>
      <c r="Z950" s="249"/>
    </row>
    <row r="951" ht="12.0" customHeight="1">
      <c r="A951" s="249"/>
      <c r="B951" s="249"/>
      <c r="C951" s="249"/>
      <c r="D951" s="249"/>
      <c r="E951" s="131"/>
      <c r="F951" s="249"/>
      <c r="G951" s="249"/>
      <c r="H951" s="249"/>
      <c r="I951" s="249"/>
      <c r="J951" s="249"/>
      <c r="K951" s="249"/>
      <c r="L951" s="249"/>
      <c r="M951" s="249"/>
      <c r="N951" s="249"/>
      <c r="O951" s="249"/>
      <c r="P951" s="249"/>
      <c r="Q951" s="249"/>
      <c r="R951" s="249"/>
      <c r="S951" s="249"/>
      <c r="T951" s="249"/>
      <c r="U951" s="249"/>
      <c r="V951" s="249"/>
      <c r="W951" s="249"/>
      <c r="X951" s="249"/>
      <c r="Y951" s="249"/>
      <c r="Z951" s="249"/>
    </row>
    <row r="952" ht="12.0" customHeight="1">
      <c r="A952" s="249"/>
      <c r="B952" s="249"/>
      <c r="C952" s="249"/>
      <c r="D952" s="249"/>
      <c r="E952" s="131"/>
      <c r="F952" s="249"/>
      <c r="G952" s="249"/>
      <c r="H952" s="249"/>
      <c r="I952" s="249"/>
      <c r="J952" s="249"/>
      <c r="K952" s="249"/>
      <c r="L952" s="249"/>
      <c r="M952" s="249"/>
      <c r="N952" s="249"/>
      <c r="O952" s="249"/>
      <c r="P952" s="249"/>
      <c r="Q952" s="249"/>
      <c r="R952" s="249"/>
      <c r="S952" s="249"/>
      <c r="T952" s="249"/>
      <c r="U952" s="249"/>
      <c r="V952" s="249"/>
      <c r="W952" s="249"/>
      <c r="X952" s="249"/>
      <c r="Y952" s="249"/>
      <c r="Z952" s="249"/>
    </row>
    <row r="953" ht="12.0" customHeight="1">
      <c r="A953" s="249"/>
      <c r="B953" s="249"/>
      <c r="C953" s="249"/>
      <c r="D953" s="249"/>
      <c r="E953" s="131"/>
      <c r="F953" s="249"/>
      <c r="G953" s="249"/>
      <c r="H953" s="249"/>
      <c r="I953" s="249"/>
      <c r="J953" s="249"/>
      <c r="K953" s="249"/>
      <c r="L953" s="249"/>
      <c r="M953" s="249"/>
      <c r="N953" s="249"/>
      <c r="O953" s="249"/>
      <c r="P953" s="249"/>
      <c r="Q953" s="249"/>
      <c r="R953" s="249"/>
      <c r="S953" s="249"/>
      <c r="T953" s="249"/>
      <c r="U953" s="249"/>
      <c r="V953" s="249"/>
      <c r="W953" s="249"/>
      <c r="X953" s="249"/>
      <c r="Y953" s="249"/>
      <c r="Z953" s="249"/>
    </row>
    <row r="954" ht="12.0" customHeight="1">
      <c r="A954" s="249"/>
      <c r="B954" s="249"/>
      <c r="C954" s="249"/>
      <c r="D954" s="249"/>
      <c r="E954" s="131"/>
      <c r="F954" s="249"/>
      <c r="G954" s="249"/>
      <c r="H954" s="249"/>
      <c r="I954" s="249"/>
      <c r="J954" s="249"/>
      <c r="K954" s="249"/>
      <c r="L954" s="249"/>
      <c r="M954" s="249"/>
      <c r="N954" s="249"/>
      <c r="O954" s="249"/>
      <c r="P954" s="249"/>
      <c r="Q954" s="249"/>
      <c r="R954" s="249"/>
      <c r="S954" s="249"/>
      <c r="T954" s="249"/>
      <c r="U954" s="249"/>
      <c r="V954" s="249"/>
      <c r="W954" s="249"/>
      <c r="X954" s="249"/>
      <c r="Y954" s="249"/>
      <c r="Z954" s="249"/>
    </row>
    <row r="955" ht="12.0" customHeight="1">
      <c r="A955" s="249"/>
      <c r="B955" s="249"/>
      <c r="C955" s="249"/>
      <c r="D955" s="249"/>
      <c r="E955" s="131"/>
      <c r="F955" s="249"/>
      <c r="G955" s="249"/>
      <c r="H955" s="249"/>
      <c r="I955" s="249"/>
      <c r="J955" s="249"/>
      <c r="K955" s="249"/>
      <c r="L955" s="249"/>
      <c r="M955" s="249"/>
      <c r="N955" s="249"/>
      <c r="O955" s="249"/>
      <c r="P955" s="249"/>
      <c r="Q955" s="249"/>
      <c r="R955" s="249"/>
      <c r="S955" s="249"/>
      <c r="T955" s="249"/>
      <c r="U955" s="249"/>
      <c r="V955" s="249"/>
      <c r="W955" s="249"/>
      <c r="X955" s="249"/>
      <c r="Y955" s="249"/>
      <c r="Z955" s="249"/>
    </row>
    <row r="956" ht="12.0" customHeight="1">
      <c r="A956" s="249"/>
      <c r="B956" s="249"/>
      <c r="C956" s="249"/>
      <c r="D956" s="249"/>
      <c r="E956" s="131"/>
      <c r="F956" s="249"/>
      <c r="G956" s="249"/>
      <c r="H956" s="249"/>
      <c r="I956" s="249"/>
      <c r="J956" s="249"/>
      <c r="K956" s="249"/>
      <c r="L956" s="249"/>
      <c r="M956" s="249"/>
      <c r="N956" s="249"/>
      <c r="O956" s="249"/>
      <c r="P956" s="249"/>
      <c r="Q956" s="249"/>
      <c r="R956" s="249"/>
      <c r="S956" s="249"/>
      <c r="T956" s="249"/>
      <c r="U956" s="249"/>
      <c r="V956" s="249"/>
      <c r="W956" s="249"/>
      <c r="X956" s="249"/>
      <c r="Y956" s="249"/>
      <c r="Z956" s="249"/>
    </row>
    <row r="957" ht="12.0" customHeight="1">
      <c r="A957" s="249"/>
      <c r="B957" s="249"/>
      <c r="C957" s="249"/>
      <c r="D957" s="249"/>
      <c r="E957" s="131"/>
      <c r="F957" s="249"/>
      <c r="G957" s="249"/>
      <c r="H957" s="249"/>
      <c r="I957" s="249"/>
      <c r="J957" s="249"/>
      <c r="K957" s="249"/>
      <c r="L957" s="249"/>
      <c r="M957" s="249"/>
      <c r="N957" s="249"/>
      <c r="O957" s="249"/>
      <c r="P957" s="249"/>
      <c r="Q957" s="249"/>
      <c r="R957" s="249"/>
      <c r="S957" s="249"/>
      <c r="T957" s="249"/>
      <c r="U957" s="249"/>
      <c r="V957" s="249"/>
      <c r="W957" s="249"/>
      <c r="X957" s="249"/>
      <c r="Y957" s="249"/>
      <c r="Z957" s="249"/>
    </row>
    <row r="958" ht="12.0" customHeight="1">
      <c r="A958" s="249"/>
      <c r="B958" s="249"/>
      <c r="C958" s="249"/>
      <c r="D958" s="249"/>
      <c r="E958" s="131"/>
      <c r="F958" s="249"/>
      <c r="G958" s="249"/>
      <c r="H958" s="249"/>
      <c r="I958" s="249"/>
      <c r="J958" s="249"/>
      <c r="K958" s="249"/>
      <c r="L958" s="249"/>
      <c r="M958" s="249"/>
      <c r="N958" s="249"/>
      <c r="O958" s="249"/>
      <c r="P958" s="249"/>
      <c r="Q958" s="249"/>
      <c r="R958" s="249"/>
      <c r="S958" s="249"/>
      <c r="T958" s="249"/>
      <c r="U958" s="249"/>
      <c r="V958" s="249"/>
      <c r="W958" s="249"/>
      <c r="X958" s="249"/>
      <c r="Y958" s="249"/>
      <c r="Z958" s="249"/>
    </row>
    <row r="959" ht="12.0" customHeight="1">
      <c r="A959" s="249"/>
      <c r="B959" s="249"/>
      <c r="C959" s="249"/>
      <c r="D959" s="249"/>
      <c r="E959" s="131"/>
      <c r="F959" s="249"/>
      <c r="G959" s="249"/>
      <c r="H959" s="249"/>
      <c r="I959" s="249"/>
      <c r="J959" s="249"/>
      <c r="K959" s="249"/>
      <c r="L959" s="249"/>
      <c r="M959" s="249"/>
      <c r="N959" s="249"/>
      <c r="O959" s="249"/>
      <c r="P959" s="249"/>
      <c r="Q959" s="249"/>
      <c r="R959" s="249"/>
      <c r="S959" s="249"/>
      <c r="T959" s="249"/>
      <c r="U959" s="249"/>
      <c r="V959" s="249"/>
      <c r="W959" s="249"/>
      <c r="X959" s="249"/>
      <c r="Y959" s="249"/>
      <c r="Z959" s="249"/>
    </row>
    <row r="960" ht="12.0" customHeight="1">
      <c r="A960" s="249"/>
      <c r="B960" s="249"/>
      <c r="C960" s="249"/>
      <c r="D960" s="249"/>
      <c r="E960" s="131"/>
      <c r="F960" s="249"/>
      <c r="G960" s="249"/>
      <c r="H960" s="249"/>
      <c r="I960" s="249"/>
      <c r="J960" s="249"/>
      <c r="K960" s="249"/>
      <c r="L960" s="249"/>
      <c r="M960" s="249"/>
      <c r="N960" s="249"/>
      <c r="O960" s="249"/>
      <c r="P960" s="249"/>
      <c r="Q960" s="249"/>
      <c r="R960" s="249"/>
      <c r="S960" s="249"/>
      <c r="T960" s="249"/>
      <c r="U960" s="249"/>
      <c r="V960" s="249"/>
      <c r="W960" s="249"/>
      <c r="X960" s="249"/>
      <c r="Y960" s="249"/>
      <c r="Z960" s="249"/>
    </row>
    <row r="961" ht="12.0" customHeight="1">
      <c r="A961" s="249"/>
      <c r="B961" s="249"/>
      <c r="C961" s="249"/>
      <c r="D961" s="249"/>
      <c r="E961" s="131"/>
      <c r="F961" s="249"/>
      <c r="G961" s="249"/>
      <c r="H961" s="249"/>
      <c r="I961" s="249"/>
      <c r="J961" s="249"/>
      <c r="K961" s="249"/>
      <c r="L961" s="249"/>
      <c r="M961" s="249"/>
      <c r="N961" s="249"/>
      <c r="O961" s="249"/>
      <c r="P961" s="249"/>
      <c r="Q961" s="249"/>
      <c r="R961" s="249"/>
      <c r="S961" s="249"/>
      <c r="T961" s="249"/>
      <c r="U961" s="249"/>
      <c r="V961" s="249"/>
      <c r="W961" s="249"/>
      <c r="X961" s="249"/>
      <c r="Y961" s="249"/>
      <c r="Z961" s="249"/>
    </row>
    <row r="962" ht="12.0" customHeight="1">
      <c r="A962" s="249"/>
      <c r="B962" s="249"/>
      <c r="C962" s="249"/>
      <c r="D962" s="249"/>
      <c r="E962" s="131"/>
      <c r="F962" s="249"/>
      <c r="G962" s="249"/>
      <c r="H962" s="249"/>
      <c r="I962" s="249"/>
      <c r="J962" s="249"/>
      <c r="K962" s="249"/>
      <c r="L962" s="249"/>
      <c r="M962" s="249"/>
      <c r="N962" s="249"/>
      <c r="O962" s="249"/>
      <c r="P962" s="249"/>
      <c r="Q962" s="249"/>
      <c r="R962" s="249"/>
      <c r="S962" s="249"/>
      <c r="T962" s="249"/>
      <c r="U962" s="249"/>
      <c r="V962" s="249"/>
      <c r="W962" s="249"/>
      <c r="X962" s="249"/>
      <c r="Y962" s="249"/>
      <c r="Z962" s="249"/>
    </row>
    <row r="963" ht="12.0" customHeight="1">
      <c r="A963" s="249"/>
      <c r="B963" s="249"/>
      <c r="C963" s="249"/>
      <c r="D963" s="249"/>
      <c r="E963" s="131"/>
      <c r="F963" s="249"/>
      <c r="G963" s="249"/>
      <c r="H963" s="249"/>
      <c r="I963" s="249"/>
      <c r="J963" s="249"/>
      <c r="K963" s="249"/>
      <c r="L963" s="249"/>
      <c r="M963" s="249"/>
      <c r="N963" s="249"/>
      <c r="O963" s="249"/>
      <c r="P963" s="249"/>
      <c r="Q963" s="249"/>
      <c r="R963" s="249"/>
      <c r="S963" s="249"/>
      <c r="T963" s="249"/>
      <c r="U963" s="249"/>
      <c r="V963" s="249"/>
      <c r="W963" s="249"/>
      <c r="X963" s="249"/>
      <c r="Y963" s="249"/>
      <c r="Z963" s="249"/>
    </row>
    <row r="964" ht="12.0" customHeight="1">
      <c r="A964" s="249"/>
      <c r="B964" s="249"/>
      <c r="C964" s="249"/>
      <c r="D964" s="249"/>
      <c r="E964" s="131"/>
      <c r="F964" s="249"/>
      <c r="G964" s="249"/>
      <c r="H964" s="249"/>
      <c r="I964" s="249"/>
      <c r="J964" s="249"/>
      <c r="K964" s="249"/>
      <c r="L964" s="249"/>
      <c r="M964" s="249"/>
      <c r="N964" s="249"/>
      <c r="O964" s="249"/>
      <c r="P964" s="249"/>
      <c r="Q964" s="249"/>
      <c r="R964" s="249"/>
      <c r="S964" s="249"/>
      <c r="T964" s="249"/>
      <c r="U964" s="249"/>
      <c r="V964" s="249"/>
      <c r="W964" s="249"/>
      <c r="X964" s="249"/>
      <c r="Y964" s="249"/>
      <c r="Z964" s="249"/>
    </row>
    <row r="965" ht="12.0" customHeight="1">
      <c r="A965" s="249"/>
      <c r="B965" s="249"/>
      <c r="C965" s="249"/>
      <c r="D965" s="249"/>
      <c r="E965" s="131"/>
      <c r="F965" s="249"/>
      <c r="G965" s="249"/>
      <c r="H965" s="249"/>
      <c r="I965" s="249"/>
      <c r="J965" s="249"/>
      <c r="K965" s="249"/>
      <c r="L965" s="249"/>
      <c r="M965" s="249"/>
      <c r="N965" s="249"/>
      <c r="O965" s="249"/>
      <c r="P965" s="249"/>
      <c r="Q965" s="249"/>
      <c r="R965" s="249"/>
      <c r="S965" s="249"/>
      <c r="T965" s="249"/>
      <c r="U965" s="249"/>
      <c r="V965" s="249"/>
      <c r="W965" s="249"/>
      <c r="X965" s="249"/>
      <c r="Y965" s="249"/>
      <c r="Z965" s="249"/>
    </row>
    <row r="966" ht="12.0" customHeight="1">
      <c r="A966" s="249"/>
      <c r="B966" s="249"/>
      <c r="C966" s="249"/>
      <c r="D966" s="249"/>
      <c r="E966" s="131"/>
      <c r="F966" s="249"/>
      <c r="G966" s="249"/>
      <c r="H966" s="249"/>
      <c r="I966" s="249"/>
      <c r="J966" s="249"/>
      <c r="K966" s="249"/>
      <c r="L966" s="249"/>
      <c r="M966" s="249"/>
      <c r="N966" s="249"/>
      <c r="O966" s="249"/>
      <c r="P966" s="249"/>
      <c r="Q966" s="249"/>
      <c r="R966" s="249"/>
      <c r="S966" s="249"/>
      <c r="T966" s="249"/>
      <c r="U966" s="249"/>
      <c r="V966" s="249"/>
      <c r="W966" s="249"/>
      <c r="X966" s="249"/>
      <c r="Y966" s="249"/>
      <c r="Z966" s="249"/>
    </row>
    <row r="967" ht="12.0" customHeight="1">
      <c r="A967" s="249"/>
      <c r="B967" s="249"/>
      <c r="C967" s="249"/>
      <c r="D967" s="249"/>
      <c r="E967" s="131"/>
      <c r="F967" s="249"/>
      <c r="G967" s="249"/>
      <c r="H967" s="249"/>
      <c r="I967" s="249"/>
      <c r="J967" s="249"/>
      <c r="K967" s="249"/>
      <c r="L967" s="249"/>
      <c r="M967" s="249"/>
      <c r="N967" s="249"/>
      <c r="O967" s="249"/>
      <c r="P967" s="249"/>
      <c r="Q967" s="249"/>
      <c r="R967" s="249"/>
      <c r="S967" s="249"/>
      <c r="T967" s="249"/>
      <c r="U967" s="249"/>
      <c r="V967" s="249"/>
      <c r="W967" s="249"/>
      <c r="X967" s="249"/>
      <c r="Y967" s="249"/>
      <c r="Z967" s="249"/>
    </row>
    <row r="968" ht="12.0" customHeight="1">
      <c r="A968" s="249"/>
      <c r="B968" s="249"/>
      <c r="C968" s="249"/>
      <c r="D968" s="249"/>
      <c r="E968" s="131"/>
      <c r="F968" s="249"/>
      <c r="G968" s="249"/>
      <c r="H968" s="249"/>
      <c r="I968" s="249"/>
      <c r="J968" s="249"/>
      <c r="K968" s="249"/>
      <c r="L968" s="249"/>
      <c r="M968" s="249"/>
      <c r="N968" s="249"/>
      <c r="O968" s="249"/>
      <c r="P968" s="249"/>
      <c r="Q968" s="249"/>
      <c r="R968" s="249"/>
      <c r="S968" s="249"/>
      <c r="T968" s="249"/>
      <c r="U968" s="249"/>
      <c r="V968" s="249"/>
      <c r="W968" s="249"/>
      <c r="X968" s="249"/>
      <c r="Y968" s="249"/>
      <c r="Z968" s="249"/>
    </row>
    <row r="969" ht="12.0" customHeight="1">
      <c r="A969" s="249"/>
      <c r="B969" s="249"/>
      <c r="C969" s="249"/>
      <c r="D969" s="249"/>
      <c r="E969" s="131"/>
      <c r="F969" s="249"/>
      <c r="G969" s="249"/>
      <c r="H969" s="249"/>
      <c r="I969" s="249"/>
      <c r="J969" s="249"/>
      <c r="K969" s="249"/>
      <c r="L969" s="249"/>
      <c r="M969" s="249"/>
      <c r="N969" s="249"/>
      <c r="O969" s="249"/>
      <c r="P969" s="249"/>
      <c r="Q969" s="249"/>
      <c r="R969" s="249"/>
      <c r="S969" s="249"/>
      <c r="T969" s="249"/>
      <c r="U969" s="249"/>
      <c r="V969" s="249"/>
      <c r="W969" s="249"/>
      <c r="X969" s="249"/>
      <c r="Y969" s="249"/>
      <c r="Z969" s="249"/>
    </row>
    <row r="970" ht="12.0" customHeight="1">
      <c r="A970" s="249"/>
      <c r="B970" s="249"/>
      <c r="C970" s="249"/>
      <c r="D970" s="249"/>
      <c r="E970" s="131"/>
      <c r="F970" s="249"/>
      <c r="G970" s="249"/>
      <c r="H970" s="249"/>
      <c r="I970" s="249"/>
      <c r="J970" s="249"/>
      <c r="K970" s="249"/>
      <c r="L970" s="249"/>
      <c r="M970" s="249"/>
      <c r="N970" s="249"/>
      <c r="O970" s="249"/>
      <c r="P970" s="249"/>
      <c r="Q970" s="249"/>
      <c r="R970" s="249"/>
      <c r="S970" s="249"/>
      <c r="T970" s="249"/>
      <c r="U970" s="249"/>
      <c r="V970" s="249"/>
      <c r="W970" s="249"/>
      <c r="X970" s="249"/>
      <c r="Y970" s="249"/>
      <c r="Z970" s="249"/>
    </row>
    <row r="971" ht="12.0" customHeight="1">
      <c r="A971" s="249"/>
      <c r="B971" s="249"/>
      <c r="C971" s="249"/>
      <c r="D971" s="249"/>
      <c r="E971" s="131"/>
      <c r="F971" s="249"/>
      <c r="G971" s="249"/>
      <c r="H971" s="249"/>
      <c r="I971" s="249"/>
      <c r="J971" s="249"/>
      <c r="K971" s="249"/>
      <c r="L971" s="249"/>
      <c r="M971" s="249"/>
      <c r="N971" s="249"/>
      <c r="O971" s="249"/>
      <c r="P971" s="249"/>
      <c r="Q971" s="249"/>
      <c r="R971" s="249"/>
      <c r="S971" s="249"/>
      <c r="T971" s="249"/>
      <c r="U971" s="249"/>
      <c r="V971" s="249"/>
      <c r="W971" s="249"/>
      <c r="X971" s="249"/>
      <c r="Y971" s="249"/>
      <c r="Z971" s="249"/>
    </row>
    <row r="972" ht="12.0" customHeight="1">
      <c r="A972" s="249"/>
      <c r="B972" s="249"/>
      <c r="C972" s="249"/>
      <c r="D972" s="249"/>
      <c r="E972" s="131"/>
      <c r="F972" s="249"/>
      <c r="G972" s="249"/>
      <c r="H972" s="249"/>
      <c r="I972" s="249"/>
      <c r="J972" s="249"/>
      <c r="K972" s="249"/>
      <c r="L972" s="249"/>
      <c r="M972" s="249"/>
      <c r="N972" s="249"/>
      <c r="O972" s="249"/>
      <c r="P972" s="249"/>
      <c r="Q972" s="249"/>
      <c r="R972" s="249"/>
      <c r="S972" s="249"/>
      <c r="T972" s="249"/>
      <c r="U972" s="249"/>
      <c r="V972" s="249"/>
      <c r="W972" s="249"/>
      <c r="X972" s="249"/>
      <c r="Y972" s="249"/>
      <c r="Z972" s="249"/>
    </row>
    <row r="973" ht="12.0" customHeight="1">
      <c r="A973" s="249"/>
      <c r="B973" s="249"/>
      <c r="C973" s="249"/>
      <c r="D973" s="249"/>
      <c r="E973" s="131"/>
      <c r="F973" s="249"/>
      <c r="G973" s="249"/>
      <c r="H973" s="249"/>
      <c r="I973" s="249"/>
      <c r="J973" s="249"/>
      <c r="K973" s="249"/>
      <c r="L973" s="249"/>
      <c r="M973" s="249"/>
      <c r="N973" s="249"/>
      <c r="O973" s="249"/>
      <c r="P973" s="249"/>
      <c r="Q973" s="249"/>
      <c r="R973" s="249"/>
      <c r="S973" s="249"/>
      <c r="T973" s="249"/>
      <c r="U973" s="249"/>
      <c r="V973" s="249"/>
      <c r="W973" s="249"/>
      <c r="X973" s="249"/>
      <c r="Y973" s="249"/>
      <c r="Z973" s="249"/>
    </row>
    <row r="974" ht="12.0" customHeight="1">
      <c r="A974" s="249"/>
      <c r="B974" s="249"/>
      <c r="C974" s="249"/>
      <c r="D974" s="249"/>
      <c r="E974" s="131"/>
      <c r="F974" s="249"/>
      <c r="G974" s="249"/>
      <c r="H974" s="249"/>
      <c r="I974" s="249"/>
      <c r="J974" s="249"/>
      <c r="K974" s="249"/>
      <c r="L974" s="249"/>
      <c r="M974" s="249"/>
      <c r="N974" s="249"/>
      <c r="O974" s="249"/>
      <c r="P974" s="249"/>
      <c r="Q974" s="249"/>
      <c r="R974" s="249"/>
      <c r="S974" s="249"/>
      <c r="T974" s="249"/>
      <c r="U974" s="249"/>
      <c r="V974" s="249"/>
      <c r="W974" s="249"/>
      <c r="X974" s="249"/>
      <c r="Y974" s="249"/>
      <c r="Z974" s="249"/>
    </row>
    <row r="975" ht="12.0" customHeight="1">
      <c r="A975" s="249"/>
      <c r="B975" s="249"/>
      <c r="C975" s="249"/>
      <c r="D975" s="249"/>
      <c r="E975" s="131"/>
      <c r="F975" s="249"/>
      <c r="G975" s="249"/>
      <c r="H975" s="249"/>
      <c r="I975" s="249"/>
      <c r="J975" s="249"/>
      <c r="K975" s="249"/>
      <c r="L975" s="249"/>
      <c r="M975" s="249"/>
      <c r="N975" s="249"/>
      <c r="O975" s="249"/>
      <c r="P975" s="249"/>
      <c r="Q975" s="249"/>
      <c r="R975" s="249"/>
      <c r="S975" s="249"/>
      <c r="T975" s="249"/>
      <c r="U975" s="249"/>
      <c r="V975" s="249"/>
      <c r="W975" s="249"/>
      <c r="X975" s="249"/>
      <c r="Y975" s="249"/>
      <c r="Z975" s="249"/>
    </row>
    <row r="976" ht="12.0" customHeight="1">
      <c r="A976" s="249"/>
      <c r="B976" s="249"/>
      <c r="C976" s="249"/>
      <c r="D976" s="249"/>
      <c r="E976" s="131"/>
      <c r="F976" s="249"/>
      <c r="G976" s="249"/>
      <c r="H976" s="249"/>
      <c r="I976" s="249"/>
      <c r="J976" s="249"/>
      <c r="K976" s="249"/>
      <c r="L976" s="249"/>
      <c r="M976" s="249"/>
      <c r="N976" s="249"/>
      <c r="O976" s="249"/>
      <c r="P976" s="249"/>
      <c r="Q976" s="249"/>
      <c r="R976" s="249"/>
      <c r="S976" s="249"/>
      <c r="T976" s="249"/>
      <c r="U976" s="249"/>
      <c r="V976" s="249"/>
      <c r="W976" s="249"/>
      <c r="X976" s="249"/>
      <c r="Y976" s="249"/>
      <c r="Z976" s="249"/>
    </row>
    <row r="977" ht="12.0" customHeight="1">
      <c r="A977" s="249"/>
      <c r="B977" s="249"/>
      <c r="C977" s="249"/>
      <c r="D977" s="249"/>
      <c r="E977" s="131"/>
      <c r="F977" s="249"/>
      <c r="G977" s="249"/>
      <c r="H977" s="249"/>
      <c r="I977" s="249"/>
      <c r="J977" s="249"/>
      <c r="K977" s="249"/>
      <c r="L977" s="249"/>
      <c r="M977" s="249"/>
      <c r="N977" s="249"/>
      <c r="O977" s="249"/>
      <c r="P977" s="249"/>
      <c r="Q977" s="249"/>
      <c r="R977" s="249"/>
      <c r="S977" s="249"/>
      <c r="T977" s="249"/>
      <c r="U977" s="249"/>
      <c r="V977" s="249"/>
      <c r="W977" s="249"/>
      <c r="X977" s="249"/>
      <c r="Y977" s="249"/>
      <c r="Z977" s="249"/>
    </row>
    <row r="978" ht="12.0" customHeight="1">
      <c r="A978" s="249"/>
      <c r="B978" s="249"/>
      <c r="C978" s="249"/>
      <c r="D978" s="249"/>
      <c r="E978" s="131"/>
      <c r="F978" s="249"/>
      <c r="G978" s="249"/>
      <c r="H978" s="249"/>
      <c r="I978" s="249"/>
      <c r="J978" s="249"/>
      <c r="K978" s="249"/>
      <c r="L978" s="249"/>
      <c r="M978" s="249"/>
      <c r="N978" s="249"/>
      <c r="O978" s="249"/>
      <c r="P978" s="249"/>
      <c r="Q978" s="249"/>
      <c r="R978" s="249"/>
      <c r="S978" s="249"/>
      <c r="T978" s="249"/>
      <c r="U978" s="249"/>
      <c r="V978" s="249"/>
      <c r="W978" s="249"/>
      <c r="X978" s="249"/>
      <c r="Y978" s="249"/>
      <c r="Z978" s="249"/>
    </row>
    <row r="979" ht="12.0" customHeight="1">
      <c r="A979" s="249"/>
      <c r="B979" s="249"/>
      <c r="C979" s="249"/>
      <c r="D979" s="249"/>
      <c r="E979" s="131"/>
      <c r="F979" s="249"/>
      <c r="G979" s="249"/>
      <c r="H979" s="249"/>
      <c r="I979" s="249"/>
      <c r="J979" s="249"/>
      <c r="K979" s="249"/>
      <c r="L979" s="249"/>
      <c r="M979" s="249"/>
      <c r="N979" s="249"/>
      <c r="O979" s="249"/>
      <c r="P979" s="249"/>
      <c r="Q979" s="249"/>
      <c r="R979" s="249"/>
      <c r="S979" s="249"/>
      <c r="T979" s="249"/>
      <c r="U979" s="249"/>
      <c r="V979" s="249"/>
      <c r="W979" s="249"/>
      <c r="X979" s="249"/>
      <c r="Y979" s="249"/>
      <c r="Z979" s="249"/>
    </row>
    <row r="980" ht="12.0" customHeight="1">
      <c r="A980" s="249"/>
      <c r="B980" s="249"/>
      <c r="C980" s="249"/>
      <c r="D980" s="249"/>
      <c r="E980" s="131"/>
      <c r="F980" s="249"/>
      <c r="G980" s="249"/>
      <c r="H980" s="249"/>
      <c r="I980" s="249"/>
      <c r="J980" s="249"/>
      <c r="K980" s="249"/>
      <c r="L980" s="249"/>
      <c r="M980" s="249"/>
      <c r="N980" s="249"/>
      <c r="O980" s="249"/>
      <c r="P980" s="249"/>
      <c r="Q980" s="249"/>
      <c r="R980" s="249"/>
      <c r="S980" s="249"/>
      <c r="T980" s="249"/>
      <c r="U980" s="249"/>
      <c r="V980" s="249"/>
      <c r="W980" s="249"/>
      <c r="X980" s="249"/>
      <c r="Y980" s="249"/>
      <c r="Z980" s="249"/>
    </row>
    <row r="981" ht="12.0" customHeight="1">
      <c r="A981" s="249"/>
      <c r="B981" s="249"/>
      <c r="C981" s="249"/>
      <c r="D981" s="249"/>
      <c r="E981" s="131"/>
      <c r="F981" s="249"/>
      <c r="G981" s="249"/>
      <c r="H981" s="249"/>
      <c r="I981" s="249"/>
      <c r="J981" s="249"/>
      <c r="K981" s="249"/>
      <c r="L981" s="249"/>
      <c r="M981" s="249"/>
      <c r="N981" s="249"/>
      <c r="O981" s="249"/>
      <c r="P981" s="249"/>
      <c r="Q981" s="249"/>
      <c r="R981" s="249"/>
      <c r="S981" s="249"/>
      <c r="T981" s="249"/>
      <c r="U981" s="249"/>
      <c r="V981" s="249"/>
      <c r="W981" s="249"/>
      <c r="X981" s="249"/>
      <c r="Y981" s="249"/>
      <c r="Z981" s="249"/>
    </row>
    <row r="982" ht="12.0" customHeight="1">
      <c r="A982" s="249"/>
      <c r="B982" s="249"/>
      <c r="C982" s="249"/>
      <c r="D982" s="249"/>
      <c r="E982" s="131"/>
      <c r="F982" s="249"/>
      <c r="G982" s="249"/>
      <c r="H982" s="249"/>
      <c r="I982" s="249"/>
      <c r="J982" s="249"/>
      <c r="K982" s="249"/>
      <c r="L982" s="249"/>
      <c r="M982" s="249"/>
      <c r="N982" s="249"/>
      <c r="O982" s="249"/>
      <c r="P982" s="249"/>
      <c r="Q982" s="249"/>
      <c r="R982" s="249"/>
      <c r="S982" s="249"/>
      <c r="T982" s="249"/>
      <c r="U982" s="249"/>
      <c r="V982" s="249"/>
      <c r="W982" s="249"/>
      <c r="X982" s="249"/>
      <c r="Y982" s="249"/>
      <c r="Z982" s="249"/>
    </row>
    <row r="983" ht="12.0" customHeight="1">
      <c r="A983" s="249"/>
      <c r="B983" s="249"/>
      <c r="C983" s="249"/>
      <c r="D983" s="249"/>
      <c r="E983" s="131"/>
      <c r="F983" s="249"/>
      <c r="G983" s="249"/>
      <c r="H983" s="249"/>
      <c r="I983" s="249"/>
      <c r="J983" s="249"/>
      <c r="K983" s="249"/>
      <c r="L983" s="249"/>
      <c r="M983" s="249"/>
      <c r="N983" s="249"/>
      <c r="O983" s="249"/>
      <c r="P983" s="249"/>
      <c r="Q983" s="249"/>
      <c r="R983" s="249"/>
      <c r="S983" s="249"/>
      <c r="T983" s="249"/>
      <c r="U983" s="249"/>
      <c r="V983" s="249"/>
      <c r="W983" s="249"/>
      <c r="X983" s="249"/>
      <c r="Y983" s="249"/>
      <c r="Z983" s="249"/>
    </row>
    <row r="984" ht="12.0" customHeight="1">
      <c r="A984" s="249"/>
      <c r="B984" s="249"/>
      <c r="C984" s="249"/>
      <c r="D984" s="249"/>
      <c r="E984" s="131"/>
      <c r="F984" s="249"/>
      <c r="G984" s="249"/>
      <c r="H984" s="249"/>
      <c r="I984" s="249"/>
      <c r="J984" s="249"/>
      <c r="K984" s="249"/>
      <c r="L984" s="249"/>
      <c r="M984" s="249"/>
      <c r="N984" s="249"/>
      <c r="O984" s="249"/>
      <c r="P984" s="249"/>
      <c r="Q984" s="249"/>
      <c r="R984" s="249"/>
      <c r="S984" s="249"/>
      <c r="T984" s="249"/>
      <c r="U984" s="249"/>
      <c r="V984" s="249"/>
      <c r="W984" s="249"/>
      <c r="X984" s="249"/>
      <c r="Y984" s="249"/>
      <c r="Z984" s="249"/>
    </row>
    <row r="985" ht="12.0" customHeight="1">
      <c r="A985" s="249"/>
      <c r="B985" s="249"/>
      <c r="C985" s="249"/>
      <c r="D985" s="249"/>
      <c r="E985" s="131"/>
      <c r="F985" s="249"/>
      <c r="G985" s="249"/>
      <c r="H985" s="249"/>
      <c r="I985" s="249"/>
      <c r="J985" s="249"/>
      <c r="K985" s="249"/>
      <c r="L985" s="249"/>
      <c r="M985" s="249"/>
      <c r="N985" s="249"/>
      <c r="O985" s="249"/>
      <c r="P985" s="249"/>
      <c r="Q985" s="249"/>
      <c r="R985" s="249"/>
      <c r="S985" s="249"/>
      <c r="T985" s="249"/>
      <c r="U985" s="249"/>
      <c r="V985" s="249"/>
      <c r="W985" s="249"/>
      <c r="X985" s="249"/>
      <c r="Y985" s="249"/>
      <c r="Z985" s="249"/>
    </row>
    <row r="986" ht="12.0" customHeight="1">
      <c r="A986" s="249"/>
      <c r="B986" s="249"/>
      <c r="C986" s="249"/>
      <c r="D986" s="249"/>
      <c r="E986" s="131"/>
      <c r="F986" s="249"/>
      <c r="G986" s="249"/>
      <c r="H986" s="249"/>
      <c r="I986" s="249"/>
      <c r="J986" s="249"/>
      <c r="K986" s="249"/>
      <c r="L986" s="249"/>
      <c r="M986" s="249"/>
      <c r="N986" s="249"/>
      <c r="O986" s="249"/>
      <c r="P986" s="249"/>
      <c r="Q986" s="249"/>
      <c r="R986" s="249"/>
      <c r="S986" s="249"/>
      <c r="T986" s="249"/>
      <c r="U986" s="249"/>
      <c r="V986" s="249"/>
      <c r="W986" s="249"/>
      <c r="X986" s="249"/>
      <c r="Y986" s="249"/>
      <c r="Z986" s="249"/>
    </row>
    <row r="987" ht="12.0" customHeight="1">
      <c r="A987" s="249"/>
      <c r="B987" s="249"/>
      <c r="C987" s="249"/>
      <c r="D987" s="249"/>
      <c r="E987" s="131"/>
      <c r="F987" s="249"/>
      <c r="G987" s="249"/>
      <c r="H987" s="249"/>
      <c r="I987" s="249"/>
      <c r="J987" s="249"/>
      <c r="K987" s="249"/>
      <c r="L987" s="249"/>
      <c r="M987" s="249"/>
      <c r="N987" s="249"/>
      <c r="O987" s="249"/>
      <c r="P987" s="249"/>
      <c r="Q987" s="249"/>
      <c r="R987" s="249"/>
      <c r="S987" s="249"/>
      <c r="T987" s="249"/>
      <c r="U987" s="249"/>
      <c r="V987" s="249"/>
      <c r="W987" s="249"/>
      <c r="X987" s="249"/>
      <c r="Y987" s="249"/>
      <c r="Z987" s="249"/>
    </row>
    <row r="988" ht="12.0" customHeight="1">
      <c r="A988" s="249"/>
      <c r="B988" s="249"/>
      <c r="C988" s="249"/>
      <c r="D988" s="249"/>
      <c r="E988" s="131"/>
      <c r="F988" s="249"/>
      <c r="G988" s="249"/>
      <c r="H988" s="249"/>
      <c r="I988" s="249"/>
      <c r="J988" s="249"/>
      <c r="K988" s="249"/>
      <c r="L988" s="249"/>
      <c r="M988" s="249"/>
      <c r="N988" s="249"/>
      <c r="O988" s="249"/>
      <c r="P988" s="249"/>
      <c r="Q988" s="249"/>
      <c r="R988" s="249"/>
      <c r="S988" s="249"/>
      <c r="T988" s="249"/>
      <c r="U988" s="249"/>
      <c r="V988" s="249"/>
      <c r="W988" s="249"/>
      <c r="X988" s="249"/>
      <c r="Y988" s="249"/>
      <c r="Z988" s="249"/>
    </row>
    <row r="989" ht="12.0" customHeight="1">
      <c r="A989" s="249"/>
      <c r="B989" s="249"/>
      <c r="C989" s="249"/>
      <c r="D989" s="249"/>
      <c r="E989" s="131"/>
      <c r="F989" s="249"/>
      <c r="G989" s="249"/>
      <c r="H989" s="249"/>
      <c r="I989" s="249"/>
      <c r="J989" s="249"/>
      <c r="K989" s="249"/>
      <c r="L989" s="249"/>
      <c r="M989" s="249"/>
      <c r="N989" s="249"/>
      <c r="O989" s="249"/>
      <c r="P989" s="249"/>
      <c r="Q989" s="249"/>
      <c r="R989" s="249"/>
      <c r="S989" s="249"/>
      <c r="T989" s="249"/>
      <c r="U989" s="249"/>
      <c r="V989" s="249"/>
      <c r="W989" s="249"/>
      <c r="X989" s="249"/>
      <c r="Y989" s="249"/>
      <c r="Z989" s="249"/>
    </row>
    <row r="990" ht="12.0" customHeight="1">
      <c r="A990" s="249"/>
      <c r="B990" s="249"/>
      <c r="C990" s="249"/>
      <c r="D990" s="249"/>
      <c r="E990" s="131"/>
      <c r="F990" s="249"/>
      <c r="G990" s="249"/>
      <c r="H990" s="249"/>
      <c r="I990" s="249"/>
      <c r="J990" s="249"/>
      <c r="K990" s="249"/>
      <c r="L990" s="249"/>
      <c r="M990" s="249"/>
      <c r="N990" s="249"/>
      <c r="O990" s="249"/>
      <c r="P990" s="249"/>
      <c r="Q990" s="249"/>
      <c r="R990" s="249"/>
      <c r="S990" s="249"/>
      <c r="T990" s="249"/>
      <c r="U990" s="249"/>
      <c r="V990" s="249"/>
      <c r="W990" s="249"/>
      <c r="X990" s="249"/>
      <c r="Y990" s="249"/>
      <c r="Z990" s="249"/>
    </row>
    <row r="991" ht="12.0" customHeight="1">
      <c r="A991" s="249"/>
      <c r="B991" s="249"/>
      <c r="C991" s="249"/>
      <c r="D991" s="249"/>
      <c r="E991" s="131"/>
      <c r="F991" s="249"/>
      <c r="G991" s="249"/>
      <c r="H991" s="249"/>
      <c r="I991" s="249"/>
      <c r="J991" s="249"/>
      <c r="K991" s="249"/>
      <c r="L991" s="249"/>
      <c r="M991" s="249"/>
      <c r="N991" s="249"/>
      <c r="O991" s="249"/>
      <c r="P991" s="249"/>
      <c r="Q991" s="249"/>
      <c r="R991" s="249"/>
      <c r="S991" s="249"/>
      <c r="T991" s="249"/>
      <c r="U991" s="249"/>
      <c r="V991" s="249"/>
      <c r="W991" s="249"/>
      <c r="X991" s="249"/>
      <c r="Y991" s="249"/>
      <c r="Z991" s="249"/>
    </row>
    <row r="992" ht="12.0" customHeight="1">
      <c r="A992" s="249"/>
      <c r="B992" s="249"/>
      <c r="C992" s="249"/>
      <c r="D992" s="249"/>
      <c r="E992" s="131"/>
      <c r="F992" s="249"/>
      <c r="G992" s="249"/>
      <c r="H992" s="249"/>
      <c r="I992" s="249"/>
      <c r="J992" s="249"/>
      <c r="K992" s="249"/>
      <c r="L992" s="249"/>
      <c r="M992" s="249"/>
      <c r="N992" s="249"/>
      <c r="O992" s="249"/>
      <c r="P992" s="249"/>
      <c r="Q992" s="249"/>
      <c r="R992" s="249"/>
      <c r="S992" s="249"/>
      <c r="T992" s="249"/>
      <c r="U992" s="249"/>
      <c r="V992" s="249"/>
      <c r="W992" s="249"/>
      <c r="X992" s="249"/>
      <c r="Y992" s="249"/>
      <c r="Z992" s="249"/>
    </row>
    <row r="993" ht="12.0" customHeight="1">
      <c r="A993" s="249"/>
      <c r="B993" s="249"/>
      <c r="C993" s="249"/>
      <c r="D993" s="249"/>
      <c r="E993" s="131"/>
      <c r="F993" s="249"/>
      <c r="G993" s="249"/>
      <c r="H993" s="249"/>
      <c r="I993" s="249"/>
      <c r="J993" s="249"/>
      <c r="K993" s="249"/>
      <c r="L993" s="249"/>
      <c r="M993" s="249"/>
      <c r="N993" s="249"/>
      <c r="O993" s="249"/>
      <c r="P993" s="249"/>
      <c r="Q993" s="249"/>
      <c r="R993" s="249"/>
      <c r="S993" s="249"/>
      <c r="T993" s="249"/>
      <c r="U993" s="249"/>
      <c r="V993" s="249"/>
      <c r="W993" s="249"/>
      <c r="X993" s="249"/>
      <c r="Y993" s="249"/>
      <c r="Z993" s="249"/>
    </row>
    <row r="994" ht="12.0" customHeight="1">
      <c r="A994" s="249"/>
      <c r="B994" s="249"/>
      <c r="C994" s="249"/>
      <c r="D994" s="249"/>
      <c r="E994" s="131"/>
      <c r="F994" s="249"/>
      <c r="G994" s="249"/>
      <c r="H994" s="249"/>
      <c r="I994" s="249"/>
      <c r="J994" s="249"/>
      <c r="K994" s="249"/>
      <c r="L994" s="249"/>
      <c r="M994" s="249"/>
      <c r="N994" s="249"/>
      <c r="O994" s="249"/>
      <c r="P994" s="249"/>
      <c r="Q994" s="249"/>
      <c r="R994" s="249"/>
      <c r="S994" s="249"/>
      <c r="T994" s="249"/>
      <c r="U994" s="249"/>
      <c r="V994" s="249"/>
      <c r="W994" s="249"/>
      <c r="X994" s="249"/>
      <c r="Y994" s="249"/>
      <c r="Z994" s="249"/>
    </row>
    <row r="995" ht="12.0" customHeight="1">
      <c r="A995" s="249"/>
      <c r="B995" s="249"/>
      <c r="C995" s="249"/>
      <c r="D995" s="249"/>
      <c r="E995" s="131"/>
      <c r="F995" s="249"/>
      <c r="G995" s="249"/>
      <c r="H995" s="249"/>
      <c r="I995" s="249"/>
      <c r="J995" s="249"/>
      <c r="K995" s="249"/>
      <c r="L995" s="249"/>
      <c r="M995" s="249"/>
      <c r="N995" s="249"/>
      <c r="O995" s="249"/>
      <c r="P995" s="249"/>
      <c r="Q995" s="249"/>
      <c r="R995" s="249"/>
      <c r="S995" s="249"/>
      <c r="T995" s="249"/>
      <c r="U995" s="249"/>
      <c r="V995" s="249"/>
      <c r="W995" s="249"/>
      <c r="X995" s="249"/>
      <c r="Y995" s="249"/>
      <c r="Z995" s="249"/>
    </row>
    <row r="996" ht="12.0" customHeight="1">
      <c r="A996" s="249"/>
      <c r="B996" s="249"/>
      <c r="C996" s="249"/>
      <c r="D996" s="249"/>
      <c r="E996" s="131"/>
      <c r="F996" s="249"/>
      <c r="G996" s="249"/>
      <c r="H996" s="249"/>
      <c r="I996" s="249"/>
      <c r="J996" s="249"/>
      <c r="K996" s="249"/>
      <c r="L996" s="249"/>
      <c r="M996" s="249"/>
      <c r="N996" s="249"/>
      <c r="O996" s="249"/>
      <c r="P996" s="249"/>
      <c r="Q996" s="249"/>
      <c r="R996" s="249"/>
      <c r="S996" s="249"/>
      <c r="T996" s="249"/>
      <c r="U996" s="249"/>
      <c r="V996" s="249"/>
      <c r="W996" s="249"/>
      <c r="X996" s="249"/>
      <c r="Y996" s="249"/>
      <c r="Z996" s="249"/>
    </row>
    <row r="997" ht="12.0" customHeight="1">
      <c r="A997" s="249"/>
      <c r="B997" s="249"/>
      <c r="C997" s="249"/>
      <c r="D997" s="249"/>
      <c r="E997" s="131"/>
      <c r="F997" s="249"/>
      <c r="G997" s="249"/>
      <c r="H997" s="249"/>
      <c r="I997" s="249"/>
      <c r="J997" s="249"/>
      <c r="K997" s="249"/>
      <c r="L997" s="249"/>
      <c r="M997" s="249"/>
      <c r="N997" s="249"/>
      <c r="O997" s="249"/>
      <c r="P997" s="249"/>
      <c r="Q997" s="249"/>
      <c r="R997" s="249"/>
      <c r="S997" s="249"/>
      <c r="T997" s="249"/>
      <c r="U997" s="249"/>
      <c r="V997" s="249"/>
      <c r="W997" s="249"/>
      <c r="X997" s="249"/>
      <c r="Y997" s="249"/>
      <c r="Z997" s="249"/>
    </row>
    <row r="998" ht="12.0" customHeight="1">
      <c r="A998" s="249"/>
      <c r="B998" s="249"/>
      <c r="C998" s="249"/>
      <c r="D998" s="249"/>
      <c r="E998" s="131"/>
      <c r="F998" s="249"/>
      <c r="G998" s="249"/>
      <c r="H998" s="249"/>
      <c r="I998" s="249"/>
      <c r="J998" s="249"/>
      <c r="K998" s="249"/>
      <c r="L998" s="249"/>
      <c r="M998" s="249"/>
      <c r="N998" s="249"/>
      <c r="O998" s="249"/>
      <c r="P998" s="249"/>
      <c r="Q998" s="249"/>
      <c r="R998" s="249"/>
      <c r="S998" s="249"/>
      <c r="T998" s="249"/>
      <c r="U998" s="249"/>
      <c r="V998" s="249"/>
      <c r="W998" s="249"/>
      <c r="X998" s="249"/>
      <c r="Y998" s="249"/>
      <c r="Z998" s="249"/>
    </row>
    <row r="999" ht="12.0" customHeight="1">
      <c r="A999" s="249"/>
      <c r="B999" s="249"/>
      <c r="C999" s="249"/>
      <c r="D999" s="249"/>
      <c r="E999" s="131"/>
      <c r="F999" s="249"/>
      <c r="G999" s="249"/>
      <c r="H999" s="249"/>
      <c r="I999" s="249"/>
      <c r="J999" s="249"/>
      <c r="K999" s="249"/>
      <c r="L999" s="249"/>
      <c r="M999" s="249"/>
      <c r="N999" s="249"/>
      <c r="O999" s="249"/>
      <c r="P999" s="249"/>
      <c r="Q999" s="249"/>
      <c r="R999" s="249"/>
      <c r="S999" s="249"/>
      <c r="T999" s="249"/>
      <c r="U999" s="249"/>
      <c r="V999" s="249"/>
      <c r="W999" s="249"/>
      <c r="X999" s="249"/>
      <c r="Y999" s="249"/>
      <c r="Z999" s="249"/>
    </row>
    <row r="1000" ht="12.0" customHeight="1">
      <c r="A1000" s="249"/>
      <c r="B1000" s="249"/>
      <c r="C1000" s="249"/>
      <c r="D1000" s="249"/>
      <c r="E1000" s="131"/>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row>
  </sheetData>
  <autoFilter ref="$A$1:$L$5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4.63"/>
    <col customWidth="1" min="2" max="2" width="32.0"/>
    <col customWidth="1" min="3" max="3" width="17.63"/>
    <col customWidth="1" min="4" max="4" width="11.38"/>
    <col customWidth="1" min="5" max="5" width="14.13"/>
    <col customWidth="1" min="6" max="6" width="13.75"/>
    <col customWidth="1" min="7" max="7" width="16.0"/>
    <col customWidth="1" min="8" max="8" width="13.38"/>
    <col customWidth="1" min="9" max="9" width="19.63"/>
    <col customWidth="1" min="10" max="10" width="17.13"/>
    <col customWidth="1" min="11" max="11" width="18.25"/>
    <col customWidth="1" min="12" max="12" width="14.88"/>
    <col customWidth="1" min="13" max="13" width="37.88"/>
    <col customWidth="1" min="14" max="16" width="32.0"/>
  </cols>
  <sheetData>
    <row r="1" ht="14.25" customHeight="1">
      <c r="A1" s="265" t="s">
        <v>150</v>
      </c>
      <c r="B1" s="265" t="s">
        <v>427</v>
      </c>
      <c r="C1" s="266" t="s">
        <v>428</v>
      </c>
      <c r="D1" s="267" t="s">
        <v>429</v>
      </c>
      <c r="E1" s="268" t="s">
        <v>430</v>
      </c>
      <c r="F1" s="265" t="s">
        <v>431</v>
      </c>
      <c r="G1" s="267" t="s">
        <v>432</v>
      </c>
      <c r="H1" s="269" t="s">
        <v>433</v>
      </c>
      <c r="I1" s="270" t="s">
        <v>434</v>
      </c>
      <c r="J1" s="267" t="s">
        <v>435</v>
      </c>
      <c r="K1" s="268" t="s">
        <v>436</v>
      </c>
      <c r="L1" s="268" t="s">
        <v>437</v>
      </c>
      <c r="M1" s="265" t="s">
        <v>8</v>
      </c>
      <c r="N1" s="265" t="s">
        <v>438</v>
      </c>
      <c r="O1" s="271" t="s">
        <v>439</v>
      </c>
      <c r="P1" s="272" t="s">
        <v>440</v>
      </c>
    </row>
    <row r="2" ht="14.25" customHeight="1">
      <c r="A2" s="248" t="s">
        <v>441</v>
      </c>
      <c r="B2" s="248" t="s">
        <v>19</v>
      </c>
      <c r="C2" s="273">
        <v>1085294.0</v>
      </c>
      <c r="D2" s="274">
        <v>44159.0</v>
      </c>
      <c r="E2" s="275">
        <v>262493.0</v>
      </c>
      <c r="F2" s="248" t="s">
        <v>442</v>
      </c>
      <c r="G2" s="274">
        <f t="shared" ref="G2:G6375" si="1">+D2+30</f>
        <v>44189</v>
      </c>
      <c r="H2" s="248" t="s">
        <v>443</v>
      </c>
      <c r="I2" s="276" t="str">
        <f t="shared" ref="I2:I6375" si="2">+C2&amp;E2</f>
        <v>1085294262493</v>
      </c>
      <c r="J2" s="274"/>
      <c r="K2" s="275"/>
      <c r="L2" s="275">
        <f t="shared" ref="L2:L2122" si="3">+K2-E2</f>
        <v>-262493</v>
      </c>
      <c r="N2" s="277"/>
      <c r="O2" s="274">
        <f t="shared" ref="O2:O5" si="4">+IFERROR(VLOOKUP(I2,'[1]Resumen pagos 2025'!$1:$1048576,9,0),0)</f>
        <v>0</v>
      </c>
      <c r="P2" s="248" t="b">
        <f t="shared" ref="P2:P5" si="5">+O2=J2</f>
        <v>1</v>
      </c>
    </row>
    <row r="3" ht="14.25" customHeight="1">
      <c r="A3" s="248" t="s">
        <v>441</v>
      </c>
      <c r="B3" s="248" t="s">
        <v>19</v>
      </c>
      <c r="C3" s="273">
        <v>1085307.0</v>
      </c>
      <c r="D3" s="274">
        <v>44159.0</v>
      </c>
      <c r="E3" s="275">
        <v>524985.0</v>
      </c>
      <c r="F3" s="248" t="s">
        <v>442</v>
      </c>
      <c r="G3" s="274">
        <f t="shared" si="1"/>
        <v>44189</v>
      </c>
      <c r="H3" s="248" t="s">
        <v>443</v>
      </c>
      <c r="I3" s="276" t="str">
        <f t="shared" si="2"/>
        <v>1085307524985</v>
      </c>
      <c r="J3" s="274"/>
      <c r="K3" s="275"/>
      <c r="L3" s="275">
        <f t="shared" si="3"/>
        <v>-524985</v>
      </c>
      <c r="N3" s="277"/>
      <c r="O3" s="274">
        <f t="shared" si="4"/>
        <v>0</v>
      </c>
      <c r="P3" s="248" t="b">
        <f t="shared" si="5"/>
        <v>1</v>
      </c>
    </row>
    <row r="4" ht="14.25" customHeight="1">
      <c r="A4" s="248" t="s">
        <v>444</v>
      </c>
      <c r="B4" s="248" t="s">
        <v>19</v>
      </c>
      <c r="C4" s="273">
        <v>395.0</v>
      </c>
      <c r="D4" s="274">
        <v>44161.0</v>
      </c>
      <c r="E4" s="275">
        <v>225886.0</v>
      </c>
      <c r="F4" s="248" t="s">
        <v>442</v>
      </c>
      <c r="G4" s="274">
        <f t="shared" si="1"/>
        <v>44191</v>
      </c>
      <c r="H4" s="248" t="s">
        <v>443</v>
      </c>
      <c r="I4" s="276" t="str">
        <f t="shared" si="2"/>
        <v>395225886</v>
      </c>
      <c r="J4" s="274"/>
      <c r="K4" s="275"/>
      <c r="L4" s="275">
        <f t="shared" si="3"/>
        <v>-225886</v>
      </c>
      <c r="N4" s="277"/>
      <c r="O4" s="274">
        <f t="shared" si="4"/>
        <v>0</v>
      </c>
      <c r="P4" s="248" t="b">
        <f t="shared" si="5"/>
        <v>1</v>
      </c>
    </row>
    <row r="5" ht="14.25" customHeight="1">
      <c r="A5" s="248" t="s">
        <v>445</v>
      </c>
      <c r="B5" s="248" t="s">
        <v>19</v>
      </c>
      <c r="C5" s="273">
        <v>2861257.0</v>
      </c>
      <c r="D5" s="274">
        <v>44162.0</v>
      </c>
      <c r="E5" s="275">
        <v>53453.0</v>
      </c>
      <c r="F5" s="248" t="s">
        <v>442</v>
      </c>
      <c r="G5" s="274">
        <f t="shared" si="1"/>
        <v>44192</v>
      </c>
      <c r="H5" s="248" t="s">
        <v>443</v>
      </c>
      <c r="I5" s="276" t="str">
        <f t="shared" si="2"/>
        <v>286125753453</v>
      </c>
      <c r="J5" s="274"/>
      <c r="K5" s="275"/>
      <c r="L5" s="275">
        <f t="shared" si="3"/>
        <v>-53453</v>
      </c>
      <c r="N5" s="277"/>
      <c r="O5" s="274">
        <f t="shared" si="4"/>
        <v>0</v>
      </c>
      <c r="P5" s="248" t="b">
        <f t="shared" si="5"/>
        <v>1</v>
      </c>
    </row>
    <row r="6" ht="14.25" customHeight="1">
      <c r="A6" s="248" t="s">
        <v>446</v>
      </c>
      <c r="B6" s="248" t="s">
        <v>19</v>
      </c>
      <c r="C6" s="273">
        <v>17649.0</v>
      </c>
      <c r="D6" s="274">
        <v>44162.0</v>
      </c>
      <c r="E6" s="275">
        <v>386750.0</v>
      </c>
      <c r="F6" s="248" t="s">
        <v>447</v>
      </c>
      <c r="G6" s="274">
        <f t="shared" si="1"/>
        <v>44192</v>
      </c>
      <c r="H6" s="248" t="s">
        <v>443</v>
      </c>
      <c r="I6" s="276" t="str">
        <f t="shared" si="2"/>
        <v>17649386750</v>
      </c>
      <c r="J6" s="274"/>
      <c r="K6" s="275"/>
      <c r="L6" s="275">
        <f t="shared" si="3"/>
        <v>-386750</v>
      </c>
      <c r="N6" s="277"/>
      <c r="O6" s="274"/>
    </row>
    <row r="7" ht="14.25" customHeight="1">
      <c r="A7" s="248" t="s">
        <v>448</v>
      </c>
      <c r="B7" s="248" t="s">
        <v>19</v>
      </c>
      <c r="C7" s="273">
        <v>2209.0</v>
      </c>
      <c r="D7" s="274">
        <v>44165.0</v>
      </c>
      <c r="E7" s="275">
        <v>386750.0</v>
      </c>
      <c r="F7" s="248" t="s">
        <v>442</v>
      </c>
      <c r="G7" s="274">
        <f t="shared" si="1"/>
        <v>44195</v>
      </c>
      <c r="H7" s="248" t="s">
        <v>443</v>
      </c>
      <c r="I7" s="276" t="str">
        <f t="shared" si="2"/>
        <v>2209386750</v>
      </c>
      <c r="J7" s="274"/>
      <c r="K7" s="275"/>
      <c r="L7" s="275">
        <f t="shared" si="3"/>
        <v>-386750</v>
      </c>
      <c r="N7" s="277"/>
      <c r="O7" s="274">
        <f t="shared" ref="O7:O4390" si="6">+IFERROR(VLOOKUP(I7,'[1]Resumen pagos 2025'!$1:$1048576,9,0),0)</f>
        <v>0</v>
      </c>
      <c r="P7" s="248" t="b">
        <f t="shared" ref="P7:P4390" si="7">+O7=J7</f>
        <v>1</v>
      </c>
    </row>
    <row r="8" ht="14.25" customHeight="1">
      <c r="A8" s="248" t="s">
        <v>449</v>
      </c>
      <c r="B8" s="248" t="s">
        <v>19</v>
      </c>
      <c r="C8" s="273">
        <v>3695.0</v>
      </c>
      <c r="D8" s="274">
        <v>44166.0</v>
      </c>
      <c r="E8" s="275">
        <v>767961.0</v>
      </c>
      <c r="F8" s="248" t="s">
        <v>442</v>
      </c>
      <c r="G8" s="274">
        <f t="shared" si="1"/>
        <v>44196</v>
      </c>
      <c r="H8" s="248" t="s">
        <v>443</v>
      </c>
      <c r="I8" s="276" t="str">
        <f t="shared" si="2"/>
        <v>3695767961</v>
      </c>
      <c r="J8" s="274"/>
      <c r="K8" s="275"/>
      <c r="L8" s="275">
        <f t="shared" si="3"/>
        <v>-767961</v>
      </c>
      <c r="N8" s="277"/>
      <c r="O8" s="274">
        <f t="shared" si="6"/>
        <v>0</v>
      </c>
      <c r="P8" s="248" t="b">
        <f t="shared" si="7"/>
        <v>1</v>
      </c>
    </row>
    <row r="9" ht="14.25" customHeight="1">
      <c r="A9" s="248" t="s">
        <v>450</v>
      </c>
      <c r="B9" s="248" t="s">
        <v>19</v>
      </c>
      <c r="C9" s="273">
        <v>1143.0</v>
      </c>
      <c r="D9" s="274">
        <v>44188.0</v>
      </c>
      <c r="E9" s="275">
        <v>88810.0</v>
      </c>
      <c r="F9" s="248" t="s">
        <v>442</v>
      </c>
      <c r="G9" s="274">
        <f t="shared" si="1"/>
        <v>44218</v>
      </c>
      <c r="H9" s="248" t="s">
        <v>443</v>
      </c>
      <c r="I9" s="276" t="str">
        <f t="shared" si="2"/>
        <v>114388810</v>
      </c>
      <c r="J9" s="274"/>
      <c r="K9" s="275"/>
      <c r="L9" s="275">
        <f t="shared" si="3"/>
        <v>-88810</v>
      </c>
      <c r="N9" s="277"/>
      <c r="O9" s="274">
        <f t="shared" si="6"/>
        <v>0</v>
      </c>
      <c r="P9" s="248" t="b">
        <f t="shared" si="7"/>
        <v>1</v>
      </c>
    </row>
    <row r="10" ht="14.25" customHeight="1">
      <c r="A10" s="248" t="s">
        <v>451</v>
      </c>
      <c r="B10" s="248" t="s">
        <v>19</v>
      </c>
      <c r="C10" s="273">
        <v>26995.0</v>
      </c>
      <c r="D10" s="274">
        <v>44194.0</v>
      </c>
      <c r="E10" s="275">
        <v>492704.0</v>
      </c>
      <c r="F10" s="248" t="s">
        <v>442</v>
      </c>
      <c r="G10" s="274">
        <f t="shared" si="1"/>
        <v>44224</v>
      </c>
      <c r="H10" s="248" t="s">
        <v>443</v>
      </c>
      <c r="I10" s="276" t="str">
        <f t="shared" si="2"/>
        <v>26995492704</v>
      </c>
      <c r="J10" s="274"/>
      <c r="K10" s="275"/>
      <c r="L10" s="275">
        <f t="shared" si="3"/>
        <v>-492704</v>
      </c>
      <c r="N10" s="277"/>
      <c r="O10" s="274">
        <f t="shared" si="6"/>
        <v>0</v>
      </c>
      <c r="P10" s="248" t="b">
        <f t="shared" si="7"/>
        <v>1</v>
      </c>
    </row>
    <row r="11" ht="14.25" customHeight="1">
      <c r="A11" s="248" t="s">
        <v>18</v>
      </c>
      <c r="B11" s="248" t="s">
        <v>19</v>
      </c>
      <c r="C11" s="273">
        <v>3580.0</v>
      </c>
      <c r="D11" s="274">
        <v>44196.0</v>
      </c>
      <c r="E11" s="275">
        <v>1159622.0</v>
      </c>
      <c r="F11" s="248" t="s">
        <v>442</v>
      </c>
      <c r="G11" s="274">
        <f t="shared" si="1"/>
        <v>44226</v>
      </c>
      <c r="H11" s="248" t="s">
        <v>443</v>
      </c>
      <c r="I11" s="276" t="str">
        <f t="shared" si="2"/>
        <v>35801159622</v>
      </c>
      <c r="J11" s="274"/>
      <c r="K11" s="275"/>
      <c r="L11" s="275">
        <f t="shared" si="3"/>
        <v>-1159622</v>
      </c>
      <c r="N11" s="277"/>
      <c r="O11" s="274">
        <f t="shared" si="6"/>
        <v>0</v>
      </c>
      <c r="P11" s="248" t="b">
        <f t="shared" si="7"/>
        <v>1</v>
      </c>
    </row>
    <row r="12" ht="14.25" customHeight="1">
      <c r="A12" s="248" t="s">
        <v>450</v>
      </c>
      <c r="B12" s="248" t="s">
        <v>19</v>
      </c>
      <c r="C12" s="273">
        <v>1148.0</v>
      </c>
      <c r="D12" s="274">
        <v>44200.0</v>
      </c>
      <c r="E12" s="275">
        <v>148048.0</v>
      </c>
      <c r="F12" s="248" t="s">
        <v>442</v>
      </c>
      <c r="G12" s="274">
        <f t="shared" si="1"/>
        <v>44230</v>
      </c>
      <c r="H12" s="248" t="s">
        <v>443</v>
      </c>
      <c r="I12" s="276" t="str">
        <f t="shared" si="2"/>
        <v>1148148048</v>
      </c>
      <c r="J12" s="274"/>
      <c r="K12" s="275"/>
      <c r="L12" s="275">
        <f t="shared" si="3"/>
        <v>-148048</v>
      </c>
      <c r="N12" s="277"/>
      <c r="O12" s="274">
        <f t="shared" si="6"/>
        <v>0</v>
      </c>
      <c r="P12" s="248" t="b">
        <f t="shared" si="7"/>
        <v>1</v>
      </c>
    </row>
    <row r="13" ht="14.25" customHeight="1">
      <c r="A13" s="248" t="s">
        <v>452</v>
      </c>
      <c r="B13" s="248" t="s">
        <v>19</v>
      </c>
      <c r="C13" s="273">
        <v>729.0</v>
      </c>
      <c r="D13" s="274">
        <v>44200.0</v>
      </c>
      <c r="E13" s="275">
        <v>23990.0</v>
      </c>
      <c r="F13" s="248" t="s">
        <v>442</v>
      </c>
      <c r="G13" s="274">
        <f t="shared" si="1"/>
        <v>44230</v>
      </c>
      <c r="H13" s="248" t="s">
        <v>443</v>
      </c>
      <c r="I13" s="276" t="str">
        <f t="shared" si="2"/>
        <v>72923990</v>
      </c>
      <c r="J13" s="274"/>
      <c r="K13" s="275"/>
      <c r="L13" s="275">
        <f t="shared" si="3"/>
        <v>-23990</v>
      </c>
      <c r="N13" s="277"/>
      <c r="O13" s="274">
        <f t="shared" si="6"/>
        <v>0</v>
      </c>
      <c r="P13" s="248" t="b">
        <f t="shared" si="7"/>
        <v>1</v>
      </c>
    </row>
    <row r="14" ht="14.25" customHeight="1">
      <c r="A14" s="248" t="s">
        <v>453</v>
      </c>
      <c r="B14" s="248" t="s">
        <v>19</v>
      </c>
      <c r="C14" s="273">
        <v>11284.0</v>
      </c>
      <c r="D14" s="274">
        <v>44200.0</v>
      </c>
      <c r="E14" s="275">
        <v>1039979.0</v>
      </c>
      <c r="F14" s="248" t="s">
        <v>442</v>
      </c>
      <c r="G14" s="274">
        <f t="shared" si="1"/>
        <v>44230</v>
      </c>
      <c r="H14" s="248" t="s">
        <v>443</v>
      </c>
      <c r="I14" s="276" t="str">
        <f t="shared" si="2"/>
        <v>112841039979</v>
      </c>
      <c r="J14" s="274"/>
      <c r="K14" s="275"/>
      <c r="L14" s="275">
        <f t="shared" si="3"/>
        <v>-1039979</v>
      </c>
      <c r="N14" s="277"/>
      <c r="O14" s="274">
        <f t="shared" si="6"/>
        <v>0</v>
      </c>
      <c r="P14" s="248" t="b">
        <f t="shared" si="7"/>
        <v>1</v>
      </c>
    </row>
    <row r="15" ht="14.25" customHeight="1">
      <c r="A15" s="248" t="s">
        <v>34</v>
      </c>
      <c r="B15" s="248" t="s">
        <v>19</v>
      </c>
      <c r="C15" s="273">
        <v>86435.0</v>
      </c>
      <c r="D15" s="274">
        <v>44201.0</v>
      </c>
      <c r="E15" s="275">
        <v>98661.0</v>
      </c>
      <c r="F15" s="248" t="s">
        <v>442</v>
      </c>
      <c r="G15" s="274">
        <f t="shared" si="1"/>
        <v>44231</v>
      </c>
      <c r="H15" s="248" t="s">
        <v>443</v>
      </c>
      <c r="I15" s="276" t="str">
        <f t="shared" si="2"/>
        <v>8643598661</v>
      </c>
      <c r="J15" s="274"/>
      <c r="K15" s="275"/>
      <c r="L15" s="275">
        <f t="shared" si="3"/>
        <v>-98661</v>
      </c>
      <c r="N15" s="277"/>
      <c r="O15" s="274">
        <f t="shared" si="6"/>
        <v>0</v>
      </c>
      <c r="P15" s="248" t="b">
        <f t="shared" si="7"/>
        <v>1</v>
      </c>
    </row>
    <row r="16" ht="14.25" customHeight="1">
      <c r="A16" s="248" t="s">
        <v>454</v>
      </c>
      <c r="B16" s="248" t="s">
        <v>19</v>
      </c>
      <c r="C16" s="273">
        <v>7815.0</v>
      </c>
      <c r="D16" s="274">
        <v>44201.0</v>
      </c>
      <c r="E16" s="275">
        <v>30000.0</v>
      </c>
      <c r="F16" s="248" t="s">
        <v>442</v>
      </c>
      <c r="G16" s="274">
        <f t="shared" si="1"/>
        <v>44231</v>
      </c>
      <c r="H16" s="248" t="s">
        <v>443</v>
      </c>
      <c r="I16" s="276" t="str">
        <f t="shared" si="2"/>
        <v>781530000</v>
      </c>
      <c r="J16" s="274"/>
      <c r="K16" s="275"/>
      <c r="L16" s="275">
        <f t="shared" si="3"/>
        <v>-30000</v>
      </c>
      <c r="N16" s="277"/>
      <c r="O16" s="274">
        <f t="shared" si="6"/>
        <v>0</v>
      </c>
      <c r="P16" s="248" t="b">
        <f t="shared" si="7"/>
        <v>1</v>
      </c>
    </row>
    <row r="17" ht="14.25" customHeight="1">
      <c r="A17" s="248" t="s">
        <v>455</v>
      </c>
      <c r="B17" s="248" t="s">
        <v>334</v>
      </c>
      <c r="C17" s="273">
        <v>3678.0</v>
      </c>
      <c r="D17" s="274">
        <v>44201.0</v>
      </c>
      <c r="E17" s="275">
        <v>175733.0</v>
      </c>
      <c r="F17" s="248" t="s">
        <v>442</v>
      </c>
      <c r="G17" s="274">
        <f t="shared" si="1"/>
        <v>44231</v>
      </c>
      <c r="H17" s="248" t="s">
        <v>443</v>
      </c>
      <c r="I17" s="276" t="str">
        <f t="shared" si="2"/>
        <v>3678175733</v>
      </c>
      <c r="J17" s="274"/>
      <c r="K17" s="275"/>
      <c r="L17" s="275">
        <f t="shared" si="3"/>
        <v>-175733</v>
      </c>
      <c r="N17" s="277"/>
      <c r="O17" s="274">
        <f t="shared" si="6"/>
        <v>0</v>
      </c>
      <c r="P17" s="248" t="b">
        <f t="shared" si="7"/>
        <v>1</v>
      </c>
    </row>
    <row r="18" ht="14.25" customHeight="1">
      <c r="A18" s="248" t="s">
        <v>27</v>
      </c>
      <c r="B18" s="248" t="s">
        <v>19</v>
      </c>
      <c r="C18" s="273">
        <v>22492.0</v>
      </c>
      <c r="D18" s="274">
        <v>44202.0</v>
      </c>
      <c r="E18" s="275">
        <v>974249.0</v>
      </c>
      <c r="F18" s="248" t="s">
        <v>442</v>
      </c>
      <c r="G18" s="274">
        <f t="shared" si="1"/>
        <v>44232</v>
      </c>
      <c r="H18" s="248" t="s">
        <v>443</v>
      </c>
      <c r="I18" s="276" t="str">
        <f t="shared" si="2"/>
        <v>22492974249</v>
      </c>
      <c r="J18" s="274"/>
      <c r="K18" s="275"/>
      <c r="L18" s="275">
        <f t="shared" si="3"/>
        <v>-974249</v>
      </c>
      <c r="N18" s="109" t="s">
        <v>456</v>
      </c>
      <c r="O18" s="274">
        <f t="shared" si="6"/>
        <v>0</v>
      </c>
      <c r="P18" s="248" t="b">
        <f t="shared" si="7"/>
        <v>1</v>
      </c>
    </row>
    <row r="19" ht="14.25" customHeight="1">
      <c r="A19" s="248" t="s">
        <v>451</v>
      </c>
      <c r="B19" s="248" t="s">
        <v>19</v>
      </c>
      <c r="C19" s="273">
        <v>27125.0</v>
      </c>
      <c r="D19" s="274">
        <v>44202.0</v>
      </c>
      <c r="E19" s="275">
        <v>363677.0</v>
      </c>
      <c r="F19" s="248" t="s">
        <v>442</v>
      </c>
      <c r="G19" s="274">
        <f t="shared" si="1"/>
        <v>44232</v>
      </c>
      <c r="H19" s="248" t="s">
        <v>443</v>
      </c>
      <c r="I19" s="276" t="str">
        <f t="shared" si="2"/>
        <v>27125363677</v>
      </c>
      <c r="J19" s="274"/>
      <c r="K19" s="275"/>
      <c r="L19" s="275">
        <f t="shared" si="3"/>
        <v>-363677</v>
      </c>
      <c r="N19" s="277"/>
      <c r="O19" s="274">
        <f t="shared" si="6"/>
        <v>0</v>
      </c>
      <c r="P19" s="248" t="b">
        <f t="shared" si="7"/>
        <v>1</v>
      </c>
    </row>
    <row r="20" ht="14.25" customHeight="1">
      <c r="A20" s="248" t="s">
        <v>457</v>
      </c>
      <c r="B20" s="248" t="s">
        <v>19</v>
      </c>
      <c r="C20" s="273">
        <v>199306.0</v>
      </c>
      <c r="D20" s="274">
        <v>44203.0</v>
      </c>
      <c r="E20" s="275">
        <v>880953.0</v>
      </c>
      <c r="F20" s="248" t="s">
        <v>442</v>
      </c>
      <c r="G20" s="274">
        <f t="shared" si="1"/>
        <v>44233</v>
      </c>
      <c r="H20" s="248" t="s">
        <v>443</v>
      </c>
      <c r="I20" s="276" t="str">
        <f t="shared" si="2"/>
        <v>199306880953</v>
      </c>
      <c r="J20" s="274"/>
      <c r="K20" s="275"/>
      <c r="L20" s="275">
        <f t="shared" si="3"/>
        <v>-880953</v>
      </c>
      <c r="N20" s="277"/>
      <c r="O20" s="274">
        <f t="shared" si="6"/>
        <v>0</v>
      </c>
      <c r="P20" s="248" t="b">
        <f t="shared" si="7"/>
        <v>1</v>
      </c>
    </row>
    <row r="21" ht="14.25" customHeight="1">
      <c r="A21" s="248" t="s">
        <v>458</v>
      </c>
      <c r="B21" s="248" t="s">
        <v>19</v>
      </c>
      <c r="C21" s="273">
        <v>4.2298996E7</v>
      </c>
      <c r="D21" s="274">
        <v>44206.0</v>
      </c>
      <c r="E21" s="275">
        <v>22980.0</v>
      </c>
      <c r="F21" s="248" t="s">
        <v>442</v>
      </c>
      <c r="G21" s="274">
        <f t="shared" si="1"/>
        <v>44236</v>
      </c>
      <c r="H21" s="248" t="s">
        <v>443</v>
      </c>
      <c r="I21" s="276" t="str">
        <f t="shared" si="2"/>
        <v>4229899622980</v>
      </c>
      <c r="J21" s="274"/>
      <c r="K21" s="275"/>
      <c r="L21" s="275">
        <f t="shared" si="3"/>
        <v>-22980</v>
      </c>
      <c r="N21" s="277"/>
      <c r="O21" s="274">
        <f t="shared" si="6"/>
        <v>0</v>
      </c>
      <c r="P21" s="248" t="b">
        <f t="shared" si="7"/>
        <v>1</v>
      </c>
    </row>
    <row r="22" ht="14.25" customHeight="1">
      <c r="A22" s="248" t="s">
        <v>459</v>
      </c>
      <c r="B22" s="248" t="s">
        <v>19</v>
      </c>
      <c r="C22" s="273">
        <v>49406.0</v>
      </c>
      <c r="D22" s="274">
        <v>44207.0</v>
      </c>
      <c r="E22" s="275">
        <v>877118.0</v>
      </c>
      <c r="F22" s="248" t="s">
        <v>442</v>
      </c>
      <c r="G22" s="274">
        <f t="shared" si="1"/>
        <v>44237</v>
      </c>
      <c r="H22" s="248" t="s">
        <v>443</v>
      </c>
      <c r="I22" s="276" t="str">
        <f t="shared" si="2"/>
        <v>49406877118</v>
      </c>
      <c r="J22" s="274"/>
      <c r="K22" s="275"/>
      <c r="L22" s="275">
        <f t="shared" si="3"/>
        <v>-877118</v>
      </c>
      <c r="N22" s="277"/>
      <c r="O22" s="274">
        <f t="shared" si="6"/>
        <v>0</v>
      </c>
      <c r="P22" s="248" t="b">
        <f t="shared" si="7"/>
        <v>1</v>
      </c>
    </row>
    <row r="23" ht="14.25" customHeight="1">
      <c r="A23" s="248" t="s">
        <v>460</v>
      </c>
      <c r="B23" s="248" t="s">
        <v>19</v>
      </c>
      <c r="C23" s="273">
        <v>7556.0</v>
      </c>
      <c r="D23" s="274">
        <v>44208.0</v>
      </c>
      <c r="E23" s="275">
        <v>600000.0</v>
      </c>
      <c r="F23" s="248" t="s">
        <v>442</v>
      </c>
      <c r="G23" s="274">
        <f t="shared" si="1"/>
        <v>44238</v>
      </c>
      <c r="H23" s="248" t="s">
        <v>443</v>
      </c>
      <c r="I23" s="276" t="str">
        <f t="shared" si="2"/>
        <v>7556600000</v>
      </c>
      <c r="J23" s="274"/>
      <c r="K23" s="275"/>
      <c r="L23" s="275">
        <f t="shared" si="3"/>
        <v>-600000</v>
      </c>
      <c r="N23" s="277"/>
      <c r="O23" s="274">
        <f t="shared" si="6"/>
        <v>0</v>
      </c>
      <c r="P23" s="248" t="b">
        <f t="shared" si="7"/>
        <v>1</v>
      </c>
    </row>
    <row r="24" ht="14.25" customHeight="1">
      <c r="A24" s="248" t="s">
        <v>461</v>
      </c>
      <c r="B24" s="248" t="s">
        <v>19</v>
      </c>
      <c r="C24" s="273">
        <v>83311.0</v>
      </c>
      <c r="D24" s="274">
        <v>44209.0</v>
      </c>
      <c r="E24" s="275">
        <v>61989.0</v>
      </c>
      <c r="F24" s="248" t="s">
        <v>442</v>
      </c>
      <c r="G24" s="274">
        <f t="shared" si="1"/>
        <v>44239</v>
      </c>
      <c r="H24" s="248" t="s">
        <v>443</v>
      </c>
      <c r="I24" s="276" t="str">
        <f t="shared" si="2"/>
        <v>8331161989</v>
      </c>
      <c r="J24" s="274"/>
      <c r="K24" s="275"/>
      <c r="L24" s="275">
        <f t="shared" si="3"/>
        <v>-61989</v>
      </c>
      <c r="N24" s="277"/>
      <c r="O24" s="274">
        <f t="shared" si="6"/>
        <v>0</v>
      </c>
      <c r="P24" s="248" t="b">
        <f t="shared" si="7"/>
        <v>1</v>
      </c>
    </row>
    <row r="25" ht="14.25" customHeight="1">
      <c r="A25" s="248" t="s">
        <v>441</v>
      </c>
      <c r="B25" s="248" t="s">
        <v>19</v>
      </c>
      <c r="C25" s="273">
        <v>1089605.0</v>
      </c>
      <c r="D25" s="274">
        <v>44209.0</v>
      </c>
      <c r="E25" s="275">
        <v>449972.0</v>
      </c>
      <c r="F25" s="248" t="s">
        <v>442</v>
      </c>
      <c r="G25" s="274">
        <f t="shared" si="1"/>
        <v>44239</v>
      </c>
      <c r="H25" s="248" t="s">
        <v>443</v>
      </c>
      <c r="I25" s="276" t="str">
        <f t="shared" si="2"/>
        <v>1089605449972</v>
      </c>
      <c r="J25" s="274"/>
      <c r="K25" s="275"/>
      <c r="L25" s="275">
        <f t="shared" si="3"/>
        <v>-449972</v>
      </c>
      <c r="N25" s="277"/>
      <c r="O25" s="274">
        <f t="shared" si="6"/>
        <v>0</v>
      </c>
      <c r="P25" s="248" t="b">
        <f t="shared" si="7"/>
        <v>1</v>
      </c>
    </row>
    <row r="26" ht="14.25" customHeight="1">
      <c r="A26" s="248" t="s">
        <v>95</v>
      </c>
      <c r="B26" s="248" t="s">
        <v>19</v>
      </c>
      <c r="C26" s="273">
        <v>69665.0</v>
      </c>
      <c r="D26" s="274">
        <v>44210.0</v>
      </c>
      <c r="E26" s="275">
        <v>803975.0</v>
      </c>
      <c r="F26" s="248" t="s">
        <v>442</v>
      </c>
      <c r="G26" s="274">
        <f t="shared" si="1"/>
        <v>44240</v>
      </c>
      <c r="H26" s="248" t="s">
        <v>443</v>
      </c>
      <c r="I26" s="276" t="str">
        <f t="shared" si="2"/>
        <v>69665803975</v>
      </c>
      <c r="J26" s="274"/>
      <c r="K26" s="275"/>
      <c r="L26" s="275">
        <f t="shared" si="3"/>
        <v>-803975</v>
      </c>
      <c r="N26" s="277"/>
      <c r="O26" s="274">
        <f t="shared" si="6"/>
        <v>0</v>
      </c>
      <c r="P26" s="248" t="b">
        <f t="shared" si="7"/>
        <v>1</v>
      </c>
    </row>
    <row r="27" ht="14.25" customHeight="1">
      <c r="A27" s="248" t="s">
        <v>22</v>
      </c>
      <c r="B27" s="248" t="s">
        <v>19</v>
      </c>
      <c r="C27" s="273">
        <v>528704.0</v>
      </c>
      <c r="D27" s="274">
        <v>44211.0</v>
      </c>
      <c r="E27" s="275">
        <v>1852680.0</v>
      </c>
      <c r="F27" s="248" t="s">
        <v>442</v>
      </c>
      <c r="G27" s="274">
        <f t="shared" si="1"/>
        <v>44241</v>
      </c>
      <c r="H27" s="248" t="s">
        <v>443</v>
      </c>
      <c r="I27" s="276" t="str">
        <f t="shared" si="2"/>
        <v>5287041852680</v>
      </c>
      <c r="J27" s="274"/>
      <c r="K27" s="275"/>
      <c r="L27" s="275">
        <f t="shared" si="3"/>
        <v>-1852680</v>
      </c>
      <c r="N27" s="109" t="s">
        <v>462</v>
      </c>
      <c r="O27" s="274">
        <f t="shared" si="6"/>
        <v>0</v>
      </c>
      <c r="P27" s="248" t="b">
        <f t="shared" si="7"/>
        <v>1</v>
      </c>
    </row>
    <row r="28" ht="14.25" customHeight="1">
      <c r="A28" s="248" t="s">
        <v>463</v>
      </c>
      <c r="B28" s="248" t="s">
        <v>19</v>
      </c>
      <c r="C28" s="273">
        <v>3539160.0</v>
      </c>
      <c r="D28" s="274">
        <v>44211.0</v>
      </c>
      <c r="E28" s="275">
        <v>4203940.0</v>
      </c>
      <c r="F28" s="248" t="s">
        <v>442</v>
      </c>
      <c r="G28" s="274">
        <f t="shared" si="1"/>
        <v>44241</v>
      </c>
      <c r="H28" s="248" t="s">
        <v>443</v>
      </c>
      <c r="I28" s="276" t="str">
        <f t="shared" si="2"/>
        <v>35391604203940</v>
      </c>
      <c r="J28" s="274"/>
      <c r="K28" s="275"/>
      <c r="L28" s="275">
        <f t="shared" si="3"/>
        <v>-4203940</v>
      </c>
      <c r="N28" s="277"/>
      <c r="O28" s="274">
        <f t="shared" si="6"/>
        <v>0</v>
      </c>
      <c r="P28" s="248" t="b">
        <f t="shared" si="7"/>
        <v>1</v>
      </c>
    </row>
    <row r="29" ht="14.25" customHeight="1">
      <c r="A29" s="248" t="s">
        <v>448</v>
      </c>
      <c r="B29" s="248" t="s">
        <v>19</v>
      </c>
      <c r="C29" s="273">
        <v>2464.0</v>
      </c>
      <c r="D29" s="274">
        <v>44214.0</v>
      </c>
      <c r="E29" s="275">
        <v>689939.0</v>
      </c>
      <c r="F29" s="248" t="s">
        <v>442</v>
      </c>
      <c r="G29" s="274">
        <f t="shared" si="1"/>
        <v>44244</v>
      </c>
      <c r="H29" s="248" t="s">
        <v>443</v>
      </c>
      <c r="I29" s="276" t="str">
        <f t="shared" si="2"/>
        <v>2464689939</v>
      </c>
      <c r="J29" s="274"/>
      <c r="K29" s="275"/>
      <c r="L29" s="275">
        <f t="shared" si="3"/>
        <v>-689939</v>
      </c>
      <c r="N29" s="277"/>
      <c r="O29" s="274">
        <f t="shared" si="6"/>
        <v>0</v>
      </c>
      <c r="P29" s="248" t="b">
        <f t="shared" si="7"/>
        <v>1</v>
      </c>
    </row>
    <row r="30" ht="15.0" customHeight="1">
      <c r="A30" s="248" t="s">
        <v>451</v>
      </c>
      <c r="B30" s="248" t="s">
        <v>19</v>
      </c>
      <c r="C30" s="273">
        <v>27411.0</v>
      </c>
      <c r="D30" s="274">
        <v>44215.0</v>
      </c>
      <c r="E30" s="275">
        <v>40775.0</v>
      </c>
      <c r="F30" s="248" t="s">
        <v>442</v>
      </c>
      <c r="G30" s="274">
        <f t="shared" si="1"/>
        <v>44245</v>
      </c>
      <c r="H30" s="248" t="s">
        <v>443</v>
      </c>
      <c r="I30" s="276" t="str">
        <f t="shared" si="2"/>
        <v>2741140775</v>
      </c>
      <c r="J30" s="274"/>
      <c r="K30" s="275"/>
      <c r="L30" s="275">
        <f t="shared" si="3"/>
        <v>-40775</v>
      </c>
      <c r="N30" s="277"/>
      <c r="O30" s="274">
        <f t="shared" si="6"/>
        <v>0</v>
      </c>
      <c r="P30" s="248" t="b">
        <f t="shared" si="7"/>
        <v>1</v>
      </c>
    </row>
    <row r="31" ht="14.25" customHeight="1">
      <c r="A31" s="248" t="s">
        <v>441</v>
      </c>
      <c r="B31" s="248" t="s">
        <v>19</v>
      </c>
      <c r="C31" s="273">
        <v>1090129.0</v>
      </c>
      <c r="D31" s="274">
        <v>44215.0</v>
      </c>
      <c r="E31" s="275">
        <v>134984.0</v>
      </c>
      <c r="F31" s="248" t="s">
        <v>442</v>
      </c>
      <c r="G31" s="274">
        <f t="shared" si="1"/>
        <v>44245</v>
      </c>
      <c r="H31" s="248" t="s">
        <v>443</v>
      </c>
      <c r="I31" s="276" t="str">
        <f t="shared" si="2"/>
        <v>1090129134984</v>
      </c>
      <c r="J31" s="274"/>
      <c r="K31" s="275"/>
      <c r="L31" s="275">
        <f t="shared" si="3"/>
        <v>-134984</v>
      </c>
      <c r="N31" s="277"/>
      <c r="O31" s="274">
        <f t="shared" si="6"/>
        <v>0</v>
      </c>
      <c r="P31" s="248" t="b">
        <f t="shared" si="7"/>
        <v>1</v>
      </c>
    </row>
    <row r="32" ht="14.25" customHeight="1">
      <c r="A32" s="248" t="s">
        <v>450</v>
      </c>
      <c r="B32" s="248" t="s">
        <v>19</v>
      </c>
      <c r="C32" s="273">
        <v>1152.0</v>
      </c>
      <c r="D32" s="274">
        <v>44216.0</v>
      </c>
      <c r="E32" s="275">
        <v>71888.0</v>
      </c>
      <c r="F32" s="248" t="s">
        <v>442</v>
      </c>
      <c r="G32" s="274">
        <f t="shared" si="1"/>
        <v>44246</v>
      </c>
      <c r="H32" s="248" t="s">
        <v>443</v>
      </c>
      <c r="I32" s="276" t="str">
        <f t="shared" si="2"/>
        <v>115271888</v>
      </c>
      <c r="J32" s="274"/>
      <c r="K32" s="275"/>
      <c r="L32" s="275">
        <f t="shared" si="3"/>
        <v>-71888</v>
      </c>
      <c r="N32" s="277"/>
      <c r="O32" s="274">
        <f t="shared" si="6"/>
        <v>0</v>
      </c>
      <c r="P32" s="248" t="b">
        <f t="shared" si="7"/>
        <v>1</v>
      </c>
    </row>
    <row r="33" ht="14.25" customHeight="1">
      <c r="A33" s="248" t="s">
        <v>34</v>
      </c>
      <c r="B33" s="248" t="s">
        <v>19</v>
      </c>
      <c r="C33" s="273">
        <v>86946.0</v>
      </c>
      <c r="D33" s="274">
        <v>44219.0</v>
      </c>
      <c r="E33" s="275">
        <v>124193.0</v>
      </c>
      <c r="F33" s="248" t="s">
        <v>442</v>
      </c>
      <c r="G33" s="274">
        <f t="shared" si="1"/>
        <v>44249</v>
      </c>
      <c r="H33" s="248" t="s">
        <v>443</v>
      </c>
      <c r="I33" s="276" t="str">
        <f t="shared" si="2"/>
        <v>86946124193</v>
      </c>
      <c r="J33" s="274"/>
      <c r="K33" s="275"/>
      <c r="L33" s="275">
        <f t="shared" si="3"/>
        <v>-124193</v>
      </c>
      <c r="N33" s="277"/>
      <c r="O33" s="274">
        <f t="shared" si="6"/>
        <v>0</v>
      </c>
      <c r="P33" s="248" t="b">
        <f t="shared" si="7"/>
        <v>1</v>
      </c>
    </row>
    <row r="34" ht="14.25" customHeight="1">
      <c r="A34" s="248" t="s">
        <v>95</v>
      </c>
      <c r="B34" s="248" t="s">
        <v>19</v>
      </c>
      <c r="C34" s="273">
        <v>69850.0</v>
      </c>
      <c r="D34" s="274">
        <v>44222.0</v>
      </c>
      <c r="E34" s="275">
        <v>102912.0</v>
      </c>
      <c r="F34" s="248" t="s">
        <v>442</v>
      </c>
      <c r="G34" s="274">
        <f t="shared" si="1"/>
        <v>44252</v>
      </c>
      <c r="H34" s="248" t="s">
        <v>443</v>
      </c>
      <c r="I34" s="276" t="str">
        <f t="shared" si="2"/>
        <v>69850102912</v>
      </c>
      <c r="J34" s="274"/>
      <c r="K34" s="275"/>
      <c r="L34" s="275">
        <f t="shared" si="3"/>
        <v>-102912</v>
      </c>
      <c r="N34" s="277"/>
      <c r="O34" s="274">
        <f t="shared" si="6"/>
        <v>0</v>
      </c>
      <c r="P34" s="248" t="b">
        <f t="shared" si="7"/>
        <v>1</v>
      </c>
    </row>
    <row r="35" ht="14.25" customHeight="1">
      <c r="A35" s="248" t="s">
        <v>441</v>
      </c>
      <c r="B35" s="248" t="s">
        <v>19</v>
      </c>
      <c r="C35" s="273">
        <v>1090613.0</v>
      </c>
      <c r="D35" s="274">
        <v>44222.0</v>
      </c>
      <c r="E35" s="275">
        <v>187486.0</v>
      </c>
      <c r="F35" s="248" t="s">
        <v>442</v>
      </c>
      <c r="G35" s="274">
        <f t="shared" si="1"/>
        <v>44252</v>
      </c>
      <c r="H35" s="248" t="s">
        <v>443</v>
      </c>
      <c r="I35" s="276" t="str">
        <f t="shared" si="2"/>
        <v>1090613187486</v>
      </c>
      <c r="J35" s="274"/>
      <c r="K35" s="275"/>
      <c r="L35" s="275">
        <f t="shared" si="3"/>
        <v>-187486</v>
      </c>
      <c r="N35" s="277"/>
      <c r="O35" s="274">
        <f t="shared" si="6"/>
        <v>0</v>
      </c>
      <c r="P35" s="248" t="b">
        <f t="shared" si="7"/>
        <v>1</v>
      </c>
    </row>
    <row r="36" ht="14.25" customHeight="1">
      <c r="A36" s="248" t="s">
        <v>18</v>
      </c>
      <c r="B36" s="248" t="s">
        <v>19</v>
      </c>
      <c r="C36" s="273">
        <v>3631.0</v>
      </c>
      <c r="D36" s="274">
        <v>44227.0</v>
      </c>
      <c r="E36" s="275">
        <v>1302719.0</v>
      </c>
      <c r="F36" s="248" t="s">
        <v>442</v>
      </c>
      <c r="G36" s="274">
        <f t="shared" si="1"/>
        <v>44257</v>
      </c>
      <c r="H36" s="248" t="s">
        <v>443</v>
      </c>
      <c r="I36" s="276" t="str">
        <f t="shared" si="2"/>
        <v>36311302719</v>
      </c>
      <c r="J36" s="274"/>
      <c r="K36" s="275"/>
      <c r="L36" s="275">
        <f t="shared" si="3"/>
        <v>-1302719</v>
      </c>
      <c r="N36" s="277"/>
      <c r="O36" s="274">
        <f t="shared" si="6"/>
        <v>0</v>
      </c>
      <c r="P36" s="248" t="b">
        <f t="shared" si="7"/>
        <v>1</v>
      </c>
    </row>
    <row r="37" ht="14.25" customHeight="1">
      <c r="A37" s="248" t="s">
        <v>451</v>
      </c>
      <c r="B37" s="248" t="s">
        <v>19</v>
      </c>
      <c r="C37" s="273">
        <v>27629.0</v>
      </c>
      <c r="D37" s="274">
        <v>44229.0</v>
      </c>
      <c r="E37" s="275">
        <v>204775.0</v>
      </c>
      <c r="F37" s="248" t="s">
        <v>442</v>
      </c>
      <c r="G37" s="274">
        <f t="shared" si="1"/>
        <v>44259</v>
      </c>
      <c r="H37" s="248" t="s">
        <v>443</v>
      </c>
      <c r="I37" s="276" t="str">
        <f t="shared" si="2"/>
        <v>27629204775</v>
      </c>
      <c r="J37" s="274"/>
      <c r="K37" s="275"/>
      <c r="L37" s="275">
        <f t="shared" si="3"/>
        <v>-204775</v>
      </c>
      <c r="N37" s="277"/>
      <c r="O37" s="274">
        <f t="shared" si="6"/>
        <v>0</v>
      </c>
      <c r="P37" s="248" t="b">
        <f t="shared" si="7"/>
        <v>1</v>
      </c>
    </row>
    <row r="38" ht="14.25" customHeight="1">
      <c r="A38" s="248" t="s">
        <v>455</v>
      </c>
      <c r="B38" s="248" t="s">
        <v>334</v>
      </c>
      <c r="C38" s="273">
        <v>3734.0</v>
      </c>
      <c r="D38" s="274">
        <v>44230.0</v>
      </c>
      <c r="E38" s="275">
        <v>183715.0</v>
      </c>
      <c r="F38" s="248" t="s">
        <v>442</v>
      </c>
      <c r="G38" s="274">
        <f t="shared" si="1"/>
        <v>44260</v>
      </c>
      <c r="H38" s="248" t="s">
        <v>443</v>
      </c>
      <c r="I38" s="276" t="str">
        <f t="shared" si="2"/>
        <v>3734183715</v>
      </c>
      <c r="J38" s="274"/>
      <c r="K38" s="275"/>
      <c r="L38" s="275">
        <f t="shared" si="3"/>
        <v>-183715</v>
      </c>
      <c r="N38" s="277"/>
      <c r="O38" s="274">
        <f t="shared" si="6"/>
        <v>0</v>
      </c>
      <c r="P38" s="248" t="b">
        <f t="shared" si="7"/>
        <v>1</v>
      </c>
    </row>
    <row r="39" ht="14.25" customHeight="1">
      <c r="A39" s="248" t="s">
        <v>454</v>
      </c>
      <c r="B39" s="248" t="s">
        <v>19</v>
      </c>
      <c r="C39" s="273">
        <v>8310.0</v>
      </c>
      <c r="D39" s="274">
        <v>44231.0</v>
      </c>
      <c r="E39" s="275">
        <v>30000.0</v>
      </c>
      <c r="F39" s="248" t="s">
        <v>442</v>
      </c>
      <c r="G39" s="274">
        <f t="shared" si="1"/>
        <v>44261</v>
      </c>
      <c r="H39" s="248" t="s">
        <v>443</v>
      </c>
      <c r="I39" s="276" t="str">
        <f t="shared" si="2"/>
        <v>831030000</v>
      </c>
      <c r="J39" s="274"/>
      <c r="K39" s="275"/>
      <c r="L39" s="275">
        <f t="shared" si="3"/>
        <v>-30000</v>
      </c>
      <c r="N39" s="277"/>
      <c r="O39" s="274">
        <f t="shared" si="6"/>
        <v>0</v>
      </c>
      <c r="P39" s="248" t="b">
        <f t="shared" si="7"/>
        <v>1</v>
      </c>
    </row>
    <row r="40" ht="14.25" customHeight="1">
      <c r="A40" s="248" t="s">
        <v>464</v>
      </c>
      <c r="B40" s="248" t="s">
        <v>19</v>
      </c>
      <c r="C40" s="273">
        <v>1018271.0</v>
      </c>
      <c r="D40" s="274">
        <v>44231.0</v>
      </c>
      <c r="E40" s="275">
        <v>646480.0</v>
      </c>
      <c r="F40" s="248" t="s">
        <v>442</v>
      </c>
      <c r="G40" s="274">
        <f t="shared" si="1"/>
        <v>44261</v>
      </c>
      <c r="H40" s="248" t="s">
        <v>443</v>
      </c>
      <c r="I40" s="276" t="str">
        <f t="shared" si="2"/>
        <v>1018271646480</v>
      </c>
      <c r="J40" s="274"/>
      <c r="K40" s="275"/>
      <c r="L40" s="275">
        <f t="shared" si="3"/>
        <v>-646480</v>
      </c>
      <c r="N40" s="277"/>
      <c r="O40" s="274">
        <f t="shared" si="6"/>
        <v>0</v>
      </c>
      <c r="P40" s="248" t="b">
        <f t="shared" si="7"/>
        <v>1</v>
      </c>
    </row>
    <row r="41" ht="14.25" customHeight="1">
      <c r="A41" s="248" t="s">
        <v>465</v>
      </c>
      <c r="B41" s="248" t="s">
        <v>19</v>
      </c>
      <c r="C41" s="273">
        <v>5556.0</v>
      </c>
      <c r="D41" s="274">
        <v>44232.0</v>
      </c>
      <c r="E41" s="275">
        <v>3151531.0</v>
      </c>
      <c r="F41" s="248" t="s">
        <v>442</v>
      </c>
      <c r="G41" s="274">
        <f t="shared" si="1"/>
        <v>44262</v>
      </c>
      <c r="H41" s="248" t="s">
        <v>443</v>
      </c>
      <c r="I41" s="276" t="str">
        <f t="shared" si="2"/>
        <v>55563151531</v>
      </c>
      <c r="J41" s="274"/>
      <c r="K41" s="275"/>
      <c r="L41" s="275">
        <f t="shared" si="3"/>
        <v>-3151531</v>
      </c>
      <c r="N41" s="277"/>
      <c r="O41" s="274">
        <f t="shared" si="6"/>
        <v>0</v>
      </c>
      <c r="P41" s="248" t="b">
        <f t="shared" si="7"/>
        <v>1</v>
      </c>
    </row>
    <row r="42" ht="14.25" customHeight="1">
      <c r="A42" s="248" t="s">
        <v>450</v>
      </c>
      <c r="B42" s="248" t="s">
        <v>19</v>
      </c>
      <c r="C42" s="273">
        <v>1154.0</v>
      </c>
      <c r="D42" s="274">
        <v>44237.0</v>
      </c>
      <c r="E42" s="275">
        <v>75268.0</v>
      </c>
      <c r="F42" s="248" t="s">
        <v>442</v>
      </c>
      <c r="G42" s="274">
        <f t="shared" si="1"/>
        <v>44267</v>
      </c>
      <c r="H42" s="248" t="s">
        <v>443</v>
      </c>
      <c r="I42" s="276" t="str">
        <f t="shared" si="2"/>
        <v>115475268</v>
      </c>
      <c r="J42" s="274"/>
      <c r="K42" s="275"/>
      <c r="L42" s="275">
        <f t="shared" si="3"/>
        <v>-75268</v>
      </c>
      <c r="N42" s="277"/>
      <c r="O42" s="274">
        <f t="shared" si="6"/>
        <v>0</v>
      </c>
      <c r="P42" s="248" t="b">
        <f t="shared" si="7"/>
        <v>1</v>
      </c>
    </row>
    <row r="43" ht="14.25" customHeight="1">
      <c r="A43" s="248" t="s">
        <v>458</v>
      </c>
      <c r="B43" s="248" t="s">
        <v>19</v>
      </c>
      <c r="C43" s="273">
        <v>4.2487205E7</v>
      </c>
      <c r="D43" s="274">
        <v>44237.0</v>
      </c>
      <c r="E43" s="275">
        <v>22980.0</v>
      </c>
      <c r="F43" s="248" t="s">
        <v>442</v>
      </c>
      <c r="G43" s="274">
        <f t="shared" si="1"/>
        <v>44267</v>
      </c>
      <c r="H43" s="248" t="s">
        <v>443</v>
      </c>
      <c r="I43" s="276" t="str">
        <f t="shared" si="2"/>
        <v>4248720522980</v>
      </c>
      <c r="J43" s="274"/>
      <c r="K43" s="275"/>
      <c r="L43" s="275">
        <f t="shared" si="3"/>
        <v>-22980</v>
      </c>
      <c r="N43" s="277"/>
      <c r="O43" s="274">
        <f t="shared" si="6"/>
        <v>0</v>
      </c>
      <c r="P43" s="248" t="b">
        <f t="shared" si="7"/>
        <v>1</v>
      </c>
    </row>
    <row r="44" ht="14.25" customHeight="1">
      <c r="A44" s="248" t="s">
        <v>451</v>
      </c>
      <c r="B44" s="248" t="s">
        <v>19</v>
      </c>
      <c r="C44" s="273">
        <v>27713.0</v>
      </c>
      <c r="D44" s="274">
        <v>44237.0</v>
      </c>
      <c r="E44" s="275">
        <v>47992.0</v>
      </c>
      <c r="F44" s="248" t="s">
        <v>442</v>
      </c>
      <c r="G44" s="274">
        <f t="shared" si="1"/>
        <v>44267</v>
      </c>
      <c r="H44" s="248" t="s">
        <v>443</v>
      </c>
      <c r="I44" s="276" t="str">
        <f t="shared" si="2"/>
        <v>2771347992</v>
      </c>
      <c r="J44" s="274"/>
      <c r="K44" s="275"/>
      <c r="L44" s="275">
        <f t="shared" si="3"/>
        <v>-47992</v>
      </c>
      <c r="N44" s="277"/>
      <c r="O44" s="274">
        <f t="shared" si="6"/>
        <v>0</v>
      </c>
      <c r="P44" s="248" t="b">
        <f t="shared" si="7"/>
        <v>1</v>
      </c>
    </row>
    <row r="45" ht="14.25" customHeight="1">
      <c r="A45" s="248" t="s">
        <v>451</v>
      </c>
      <c r="B45" s="248" t="s">
        <v>19</v>
      </c>
      <c r="C45" s="273">
        <v>27751.0</v>
      </c>
      <c r="D45" s="274">
        <v>44239.0</v>
      </c>
      <c r="E45" s="275">
        <v>22492.0</v>
      </c>
      <c r="F45" s="248" t="s">
        <v>442</v>
      </c>
      <c r="G45" s="274">
        <f t="shared" si="1"/>
        <v>44269</v>
      </c>
      <c r="H45" s="248" t="s">
        <v>443</v>
      </c>
      <c r="I45" s="276" t="str">
        <f t="shared" si="2"/>
        <v>2775122492</v>
      </c>
      <c r="J45" s="274"/>
      <c r="K45" s="275"/>
      <c r="L45" s="275">
        <f t="shared" si="3"/>
        <v>-22492</v>
      </c>
      <c r="N45" s="277"/>
      <c r="O45" s="274">
        <f t="shared" si="6"/>
        <v>0</v>
      </c>
      <c r="P45" s="248" t="b">
        <f t="shared" si="7"/>
        <v>1</v>
      </c>
    </row>
    <row r="46" ht="14.25" customHeight="1">
      <c r="A46" s="248" t="s">
        <v>451</v>
      </c>
      <c r="B46" s="248" t="s">
        <v>19</v>
      </c>
      <c r="C46" s="273">
        <v>27764.0</v>
      </c>
      <c r="D46" s="274">
        <v>44239.0</v>
      </c>
      <c r="E46" s="275">
        <v>47992.0</v>
      </c>
      <c r="F46" s="248" t="s">
        <v>442</v>
      </c>
      <c r="G46" s="274">
        <f t="shared" si="1"/>
        <v>44269</v>
      </c>
      <c r="H46" s="248" t="s">
        <v>443</v>
      </c>
      <c r="I46" s="276" t="str">
        <f t="shared" si="2"/>
        <v>2776447992</v>
      </c>
      <c r="J46" s="274"/>
      <c r="K46" s="275"/>
      <c r="L46" s="275">
        <f t="shared" si="3"/>
        <v>-47992</v>
      </c>
      <c r="N46" s="277"/>
      <c r="O46" s="274">
        <f t="shared" si="6"/>
        <v>0</v>
      </c>
      <c r="P46" s="248" t="b">
        <f t="shared" si="7"/>
        <v>1</v>
      </c>
    </row>
    <row r="47" ht="14.25" customHeight="1">
      <c r="A47" s="248" t="s">
        <v>451</v>
      </c>
      <c r="B47" s="248" t="s">
        <v>19</v>
      </c>
      <c r="C47" s="273">
        <v>27766.0</v>
      </c>
      <c r="D47" s="274">
        <v>44239.0</v>
      </c>
      <c r="E47" s="275">
        <v>97576.0</v>
      </c>
      <c r="F47" s="248" t="s">
        <v>442</v>
      </c>
      <c r="G47" s="274">
        <f t="shared" si="1"/>
        <v>44269</v>
      </c>
      <c r="H47" s="248" t="s">
        <v>443</v>
      </c>
      <c r="I47" s="276" t="str">
        <f t="shared" si="2"/>
        <v>2776697576</v>
      </c>
      <c r="J47" s="274"/>
      <c r="K47" s="275"/>
      <c r="L47" s="275">
        <f t="shared" si="3"/>
        <v>-97576</v>
      </c>
      <c r="N47" s="277"/>
      <c r="O47" s="274">
        <f t="shared" si="6"/>
        <v>0</v>
      </c>
      <c r="P47" s="248" t="b">
        <f t="shared" si="7"/>
        <v>1</v>
      </c>
    </row>
    <row r="48" ht="14.25" customHeight="1">
      <c r="A48" s="248" t="s">
        <v>451</v>
      </c>
      <c r="B48" s="248" t="s">
        <v>19</v>
      </c>
      <c r="C48" s="273">
        <v>27790.0</v>
      </c>
      <c r="D48" s="274">
        <v>44243.0</v>
      </c>
      <c r="E48" s="275">
        <v>111975.0</v>
      </c>
      <c r="F48" s="248" t="s">
        <v>442</v>
      </c>
      <c r="G48" s="274">
        <f t="shared" si="1"/>
        <v>44273</v>
      </c>
      <c r="H48" s="248" t="s">
        <v>443</v>
      </c>
      <c r="I48" s="276" t="str">
        <f t="shared" si="2"/>
        <v>27790111975</v>
      </c>
      <c r="J48" s="274"/>
      <c r="K48" s="275"/>
      <c r="L48" s="275">
        <f t="shared" si="3"/>
        <v>-111975</v>
      </c>
      <c r="N48" s="277"/>
      <c r="O48" s="274">
        <f t="shared" si="6"/>
        <v>0</v>
      </c>
      <c r="P48" s="248" t="b">
        <f t="shared" si="7"/>
        <v>1</v>
      </c>
    </row>
    <row r="49" ht="14.25" customHeight="1">
      <c r="A49" s="248" t="s">
        <v>451</v>
      </c>
      <c r="B49" s="248" t="s">
        <v>19</v>
      </c>
      <c r="C49" s="273">
        <v>27808.0</v>
      </c>
      <c r="D49" s="274">
        <v>44244.0</v>
      </c>
      <c r="E49" s="275">
        <v>47992.0</v>
      </c>
      <c r="F49" s="248" t="s">
        <v>442</v>
      </c>
      <c r="G49" s="274">
        <f t="shared" si="1"/>
        <v>44274</v>
      </c>
      <c r="H49" s="248" t="s">
        <v>443</v>
      </c>
      <c r="I49" s="276" t="str">
        <f t="shared" si="2"/>
        <v>2780847992</v>
      </c>
      <c r="J49" s="274"/>
      <c r="K49" s="275"/>
      <c r="L49" s="275">
        <f t="shared" si="3"/>
        <v>-47992</v>
      </c>
      <c r="N49" s="277"/>
      <c r="O49" s="274">
        <f t="shared" si="6"/>
        <v>0</v>
      </c>
      <c r="P49" s="248" t="b">
        <f t="shared" si="7"/>
        <v>1</v>
      </c>
    </row>
    <row r="50" ht="14.25" customHeight="1">
      <c r="A50" s="248" t="s">
        <v>466</v>
      </c>
      <c r="B50" s="248" t="s">
        <v>19</v>
      </c>
      <c r="C50" s="273">
        <v>325516.0</v>
      </c>
      <c r="D50" s="274">
        <v>44245.0</v>
      </c>
      <c r="E50" s="275">
        <v>214900.0</v>
      </c>
      <c r="F50" s="248" t="s">
        <v>442</v>
      </c>
      <c r="G50" s="274">
        <f t="shared" si="1"/>
        <v>44275</v>
      </c>
      <c r="H50" s="248" t="s">
        <v>443</v>
      </c>
      <c r="I50" s="276" t="str">
        <f t="shared" si="2"/>
        <v>325516214900</v>
      </c>
      <c r="J50" s="274"/>
      <c r="K50" s="275"/>
      <c r="L50" s="275">
        <f t="shared" si="3"/>
        <v>-214900</v>
      </c>
      <c r="N50" s="277"/>
      <c r="O50" s="274">
        <f t="shared" si="6"/>
        <v>0</v>
      </c>
      <c r="P50" s="248" t="b">
        <f t="shared" si="7"/>
        <v>1</v>
      </c>
    </row>
    <row r="51" ht="14.25" customHeight="1">
      <c r="A51" s="248" t="s">
        <v>451</v>
      </c>
      <c r="B51" s="248" t="s">
        <v>19</v>
      </c>
      <c r="C51" s="273">
        <v>27858.0</v>
      </c>
      <c r="D51" s="274">
        <v>44246.0</v>
      </c>
      <c r="E51" s="275">
        <v>37492.0</v>
      </c>
      <c r="F51" s="248" t="s">
        <v>442</v>
      </c>
      <c r="G51" s="274">
        <f t="shared" si="1"/>
        <v>44276</v>
      </c>
      <c r="H51" s="248" t="s">
        <v>443</v>
      </c>
      <c r="I51" s="276" t="str">
        <f t="shared" si="2"/>
        <v>2785837492</v>
      </c>
      <c r="J51" s="274"/>
      <c r="K51" s="275"/>
      <c r="L51" s="275">
        <f t="shared" si="3"/>
        <v>-37492</v>
      </c>
      <c r="N51" s="277"/>
      <c r="O51" s="274">
        <f t="shared" si="6"/>
        <v>0</v>
      </c>
      <c r="P51" s="248" t="b">
        <f t="shared" si="7"/>
        <v>1</v>
      </c>
    </row>
    <row r="52" ht="14.25" customHeight="1">
      <c r="A52" s="248" t="s">
        <v>467</v>
      </c>
      <c r="B52" s="248" t="s">
        <v>19</v>
      </c>
      <c r="C52" s="273">
        <v>613713.0</v>
      </c>
      <c r="D52" s="274">
        <v>44246.0</v>
      </c>
      <c r="E52" s="275">
        <v>657980.0</v>
      </c>
      <c r="F52" s="248" t="s">
        <v>442</v>
      </c>
      <c r="G52" s="274">
        <f t="shared" si="1"/>
        <v>44276</v>
      </c>
      <c r="H52" s="248" t="s">
        <v>443</v>
      </c>
      <c r="I52" s="276" t="str">
        <f t="shared" si="2"/>
        <v>613713657980</v>
      </c>
      <c r="J52" s="274"/>
      <c r="K52" s="275"/>
      <c r="L52" s="275">
        <f t="shared" si="3"/>
        <v>-657980</v>
      </c>
      <c r="N52" s="277"/>
      <c r="O52" s="274">
        <f t="shared" si="6"/>
        <v>0</v>
      </c>
      <c r="P52" s="248" t="b">
        <f t="shared" si="7"/>
        <v>1</v>
      </c>
    </row>
    <row r="53" ht="14.25" customHeight="1">
      <c r="A53" s="248" t="s">
        <v>451</v>
      </c>
      <c r="B53" s="248" t="s">
        <v>19</v>
      </c>
      <c r="C53" s="273">
        <v>27884.0</v>
      </c>
      <c r="D53" s="274">
        <v>44249.0</v>
      </c>
      <c r="E53" s="275">
        <v>47992.0</v>
      </c>
      <c r="F53" s="248" t="s">
        <v>442</v>
      </c>
      <c r="G53" s="274">
        <f t="shared" si="1"/>
        <v>44279</v>
      </c>
      <c r="H53" s="248" t="s">
        <v>443</v>
      </c>
      <c r="I53" s="276" t="str">
        <f t="shared" si="2"/>
        <v>2788447992</v>
      </c>
      <c r="J53" s="274"/>
      <c r="K53" s="275"/>
      <c r="L53" s="275">
        <f t="shared" si="3"/>
        <v>-47992</v>
      </c>
      <c r="N53" s="277"/>
      <c r="O53" s="274">
        <f t="shared" si="6"/>
        <v>0</v>
      </c>
      <c r="P53" s="248" t="b">
        <f t="shared" si="7"/>
        <v>1</v>
      </c>
    </row>
    <row r="54" ht="14.25" customHeight="1">
      <c r="A54" s="248" t="s">
        <v>451</v>
      </c>
      <c r="B54" s="248" t="s">
        <v>19</v>
      </c>
      <c r="C54" s="273">
        <v>27891.0</v>
      </c>
      <c r="D54" s="274">
        <v>44249.0</v>
      </c>
      <c r="E54" s="275">
        <v>110492.0</v>
      </c>
      <c r="F54" s="248" t="s">
        <v>442</v>
      </c>
      <c r="G54" s="274">
        <f t="shared" si="1"/>
        <v>44279</v>
      </c>
      <c r="H54" s="248" t="s">
        <v>443</v>
      </c>
      <c r="I54" s="276" t="str">
        <f t="shared" si="2"/>
        <v>27891110492</v>
      </c>
      <c r="J54" s="274"/>
      <c r="K54" s="275"/>
      <c r="L54" s="275">
        <f t="shared" si="3"/>
        <v>-110492</v>
      </c>
      <c r="N54" s="277"/>
      <c r="O54" s="274">
        <f t="shared" si="6"/>
        <v>0</v>
      </c>
      <c r="P54" s="248" t="b">
        <f t="shared" si="7"/>
        <v>1</v>
      </c>
    </row>
    <row r="55" ht="14.25" customHeight="1">
      <c r="A55" s="248" t="s">
        <v>463</v>
      </c>
      <c r="B55" s="248" t="s">
        <v>19</v>
      </c>
      <c r="C55" s="273">
        <v>3567348.0</v>
      </c>
      <c r="D55" s="274">
        <v>44250.0</v>
      </c>
      <c r="E55" s="275">
        <v>2075970.0</v>
      </c>
      <c r="F55" s="248" t="s">
        <v>442</v>
      </c>
      <c r="G55" s="274">
        <f t="shared" si="1"/>
        <v>44280</v>
      </c>
      <c r="H55" s="248" t="s">
        <v>443</v>
      </c>
      <c r="I55" s="276" t="str">
        <f t="shared" si="2"/>
        <v>35673482075970</v>
      </c>
      <c r="J55" s="274"/>
      <c r="K55" s="275"/>
      <c r="L55" s="275">
        <f t="shared" si="3"/>
        <v>-2075970</v>
      </c>
      <c r="N55" s="277"/>
      <c r="O55" s="274">
        <f t="shared" si="6"/>
        <v>0</v>
      </c>
      <c r="P55" s="248" t="b">
        <f t="shared" si="7"/>
        <v>1</v>
      </c>
    </row>
    <row r="56" ht="14.25" customHeight="1">
      <c r="A56" s="248" t="s">
        <v>95</v>
      </c>
      <c r="B56" s="248" t="s">
        <v>19</v>
      </c>
      <c r="C56" s="273">
        <v>71074.0</v>
      </c>
      <c r="D56" s="274">
        <v>44251.0</v>
      </c>
      <c r="E56" s="275">
        <v>299062.0</v>
      </c>
      <c r="F56" s="248" t="s">
        <v>442</v>
      </c>
      <c r="G56" s="274">
        <f t="shared" si="1"/>
        <v>44281</v>
      </c>
      <c r="H56" s="248" t="s">
        <v>443</v>
      </c>
      <c r="I56" s="276" t="str">
        <f t="shared" si="2"/>
        <v>71074299062</v>
      </c>
      <c r="J56" s="274"/>
      <c r="K56" s="275"/>
      <c r="L56" s="275">
        <f t="shared" si="3"/>
        <v>-299062</v>
      </c>
      <c r="N56" s="277"/>
      <c r="O56" s="274">
        <f t="shared" si="6"/>
        <v>0</v>
      </c>
      <c r="P56" s="248" t="b">
        <f t="shared" si="7"/>
        <v>1</v>
      </c>
    </row>
    <row r="57" ht="14.25" customHeight="1">
      <c r="A57" s="248" t="s">
        <v>450</v>
      </c>
      <c r="B57" s="248" t="s">
        <v>19</v>
      </c>
      <c r="C57" s="273">
        <v>1155.0</v>
      </c>
      <c r="D57" s="274">
        <v>44251.0</v>
      </c>
      <c r="E57" s="275">
        <v>168397.0</v>
      </c>
      <c r="F57" s="248" t="s">
        <v>442</v>
      </c>
      <c r="G57" s="274">
        <f t="shared" si="1"/>
        <v>44281</v>
      </c>
      <c r="H57" s="248" t="s">
        <v>443</v>
      </c>
      <c r="I57" s="276" t="str">
        <f t="shared" si="2"/>
        <v>1155168397</v>
      </c>
      <c r="J57" s="274"/>
      <c r="K57" s="275"/>
      <c r="L57" s="275">
        <f t="shared" si="3"/>
        <v>-168397</v>
      </c>
      <c r="N57" s="277"/>
      <c r="O57" s="274">
        <f t="shared" si="6"/>
        <v>0</v>
      </c>
      <c r="P57" s="248" t="b">
        <f t="shared" si="7"/>
        <v>1</v>
      </c>
    </row>
    <row r="58" ht="14.25" customHeight="1">
      <c r="A58" s="248" t="s">
        <v>457</v>
      </c>
      <c r="B58" s="248" t="s">
        <v>19</v>
      </c>
      <c r="C58" s="273">
        <v>200651.0</v>
      </c>
      <c r="D58" s="274">
        <v>44252.0</v>
      </c>
      <c r="E58" s="275">
        <v>502351.0</v>
      </c>
      <c r="F58" s="248" t="s">
        <v>442</v>
      </c>
      <c r="G58" s="274">
        <f t="shared" si="1"/>
        <v>44282</v>
      </c>
      <c r="H58" s="248" t="s">
        <v>443</v>
      </c>
      <c r="I58" s="276" t="str">
        <f t="shared" si="2"/>
        <v>200651502351</v>
      </c>
      <c r="J58" s="274"/>
      <c r="K58" s="275"/>
      <c r="L58" s="275">
        <f t="shared" si="3"/>
        <v>-502351</v>
      </c>
      <c r="N58" s="277"/>
      <c r="O58" s="274">
        <f t="shared" si="6"/>
        <v>0</v>
      </c>
      <c r="P58" s="248" t="b">
        <f t="shared" si="7"/>
        <v>1</v>
      </c>
    </row>
    <row r="59" ht="14.25" customHeight="1">
      <c r="A59" s="248" t="s">
        <v>465</v>
      </c>
      <c r="B59" s="248" t="s">
        <v>19</v>
      </c>
      <c r="C59" s="273">
        <v>5573.0</v>
      </c>
      <c r="D59" s="274">
        <v>44252.0</v>
      </c>
      <c r="E59" s="275">
        <v>2424030.0</v>
      </c>
      <c r="F59" s="248" t="s">
        <v>442</v>
      </c>
      <c r="G59" s="274">
        <f t="shared" si="1"/>
        <v>44282</v>
      </c>
      <c r="H59" s="248" t="s">
        <v>443</v>
      </c>
      <c r="I59" s="276" t="str">
        <f t="shared" si="2"/>
        <v>55732424030</v>
      </c>
      <c r="J59" s="274"/>
      <c r="K59" s="275"/>
      <c r="L59" s="275">
        <f t="shared" si="3"/>
        <v>-2424030</v>
      </c>
      <c r="N59" s="277"/>
      <c r="O59" s="274">
        <f t="shared" si="6"/>
        <v>0</v>
      </c>
      <c r="P59" s="248" t="b">
        <f t="shared" si="7"/>
        <v>1</v>
      </c>
    </row>
    <row r="60" ht="14.25" customHeight="1">
      <c r="A60" s="248" t="s">
        <v>451</v>
      </c>
      <c r="B60" s="248" t="s">
        <v>19</v>
      </c>
      <c r="C60" s="273">
        <v>27971.0</v>
      </c>
      <c r="D60" s="274">
        <v>44252.0</v>
      </c>
      <c r="E60" s="275">
        <v>43992.0</v>
      </c>
      <c r="F60" s="248" t="s">
        <v>442</v>
      </c>
      <c r="G60" s="274">
        <f t="shared" si="1"/>
        <v>44282</v>
      </c>
      <c r="H60" s="248" t="s">
        <v>443</v>
      </c>
      <c r="I60" s="276" t="str">
        <f t="shared" si="2"/>
        <v>2797143992</v>
      </c>
      <c r="J60" s="274"/>
      <c r="K60" s="275"/>
      <c r="L60" s="275">
        <f t="shared" si="3"/>
        <v>-43992</v>
      </c>
      <c r="N60" s="277"/>
      <c r="O60" s="274">
        <f t="shared" si="6"/>
        <v>0</v>
      </c>
      <c r="P60" s="248" t="b">
        <f t="shared" si="7"/>
        <v>1</v>
      </c>
    </row>
    <row r="61" ht="14.25" customHeight="1">
      <c r="A61" s="248" t="s">
        <v>451</v>
      </c>
      <c r="B61" s="248" t="s">
        <v>19</v>
      </c>
      <c r="C61" s="273">
        <v>27972.0</v>
      </c>
      <c r="D61" s="274">
        <v>44252.0</v>
      </c>
      <c r="E61" s="275">
        <v>16792.0</v>
      </c>
      <c r="F61" s="248" t="s">
        <v>442</v>
      </c>
      <c r="G61" s="274">
        <f t="shared" si="1"/>
        <v>44282</v>
      </c>
      <c r="H61" s="248" t="s">
        <v>443</v>
      </c>
      <c r="I61" s="276" t="str">
        <f t="shared" si="2"/>
        <v>2797216792</v>
      </c>
      <c r="J61" s="274"/>
      <c r="K61" s="275"/>
      <c r="L61" s="275">
        <f t="shared" si="3"/>
        <v>-16792</v>
      </c>
      <c r="N61" s="277"/>
      <c r="O61" s="274">
        <f t="shared" si="6"/>
        <v>0</v>
      </c>
      <c r="P61" s="248" t="b">
        <f t="shared" si="7"/>
        <v>1</v>
      </c>
    </row>
    <row r="62" ht="14.25" customHeight="1">
      <c r="A62" s="248" t="s">
        <v>95</v>
      </c>
      <c r="B62" s="248" t="s">
        <v>19</v>
      </c>
      <c r="C62" s="273">
        <v>71132.0</v>
      </c>
      <c r="D62" s="274">
        <v>44253.0</v>
      </c>
      <c r="E62" s="275">
        <v>215467.0</v>
      </c>
      <c r="F62" s="248" t="s">
        <v>442</v>
      </c>
      <c r="G62" s="274">
        <f t="shared" si="1"/>
        <v>44283</v>
      </c>
      <c r="H62" s="248" t="s">
        <v>443</v>
      </c>
      <c r="I62" s="276" t="str">
        <f t="shared" si="2"/>
        <v>71132215467</v>
      </c>
      <c r="J62" s="274"/>
      <c r="K62" s="275"/>
      <c r="L62" s="275">
        <f t="shared" si="3"/>
        <v>-215467</v>
      </c>
      <c r="N62" s="277"/>
      <c r="O62" s="274">
        <f t="shared" si="6"/>
        <v>0</v>
      </c>
      <c r="P62" s="248" t="b">
        <f t="shared" si="7"/>
        <v>1</v>
      </c>
    </row>
    <row r="63" ht="14.25" customHeight="1">
      <c r="A63" s="248" t="s">
        <v>22</v>
      </c>
      <c r="B63" s="248" t="s">
        <v>19</v>
      </c>
      <c r="C63" s="273">
        <v>549348.0</v>
      </c>
      <c r="D63" s="274">
        <v>44253.0</v>
      </c>
      <c r="E63" s="275">
        <v>3707220.0</v>
      </c>
      <c r="F63" s="248" t="s">
        <v>442</v>
      </c>
      <c r="G63" s="274">
        <f t="shared" si="1"/>
        <v>44283</v>
      </c>
      <c r="H63" s="248" t="s">
        <v>443</v>
      </c>
      <c r="I63" s="276" t="str">
        <f t="shared" si="2"/>
        <v>5493483707220</v>
      </c>
      <c r="J63" s="274"/>
      <c r="K63" s="275"/>
      <c r="L63" s="275">
        <f t="shared" si="3"/>
        <v>-3707220</v>
      </c>
      <c r="N63" s="109" t="s">
        <v>462</v>
      </c>
      <c r="O63" s="274">
        <f t="shared" si="6"/>
        <v>0</v>
      </c>
      <c r="P63" s="248" t="b">
        <f t="shared" si="7"/>
        <v>1</v>
      </c>
    </row>
    <row r="64" ht="14.25" customHeight="1">
      <c r="A64" s="248" t="s">
        <v>449</v>
      </c>
      <c r="B64" s="248" t="s">
        <v>19</v>
      </c>
      <c r="C64" s="273">
        <v>4198.0</v>
      </c>
      <c r="D64" s="274">
        <v>44255.0</v>
      </c>
      <c r="E64" s="275">
        <v>1111992.0</v>
      </c>
      <c r="F64" s="248" t="s">
        <v>442</v>
      </c>
      <c r="G64" s="274">
        <f t="shared" si="1"/>
        <v>44285</v>
      </c>
      <c r="H64" s="248" t="s">
        <v>443</v>
      </c>
      <c r="I64" s="276" t="str">
        <f t="shared" si="2"/>
        <v>41981111992</v>
      </c>
      <c r="J64" s="274"/>
      <c r="K64" s="275"/>
      <c r="L64" s="275">
        <f t="shared" si="3"/>
        <v>-1111992</v>
      </c>
      <c r="N64" s="277"/>
      <c r="O64" s="274">
        <f t="shared" si="6"/>
        <v>0</v>
      </c>
      <c r="P64" s="248" t="b">
        <f t="shared" si="7"/>
        <v>1</v>
      </c>
    </row>
    <row r="65" ht="14.25" customHeight="1">
      <c r="A65" s="248" t="s">
        <v>449</v>
      </c>
      <c r="B65" s="248" t="s">
        <v>19</v>
      </c>
      <c r="C65" s="273">
        <v>4199.0</v>
      </c>
      <c r="D65" s="274">
        <v>44255.0</v>
      </c>
      <c r="E65" s="275">
        <v>1012727.0</v>
      </c>
      <c r="F65" s="248" t="s">
        <v>442</v>
      </c>
      <c r="G65" s="274">
        <f t="shared" si="1"/>
        <v>44285</v>
      </c>
      <c r="H65" s="248" t="s">
        <v>443</v>
      </c>
      <c r="I65" s="276" t="str">
        <f t="shared" si="2"/>
        <v>41991012727</v>
      </c>
      <c r="J65" s="274"/>
      <c r="K65" s="275"/>
      <c r="L65" s="275">
        <f t="shared" si="3"/>
        <v>-1012727</v>
      </c>
      <c r="N65" s="277"/>
      <c r="O65" s="274">
        <f t="shared" si="6"/>
        <v>0</v>
      </c>
      <c r="P65" s="248" t="b">
        <f t="shared" si="7"/>
        <v>1</v>
      </c>
    </row>
    <row r="66" ht="14.25" customHeight="1">
      <c r="A66" s="248" t="s">
        <v>18</v>
      </c>
      <c r="B66" s="248" t="s">
        <v>19</v>
      </c>
      <c r="C66" s="273">
        <v>3674.0</v>
      </c>
      <c r="D66" s="274">
        <v>44255.0</v>
      </c>
      <c r="E66" s="275">
        <v>908348.0</v>
      </c>
      <c r="F66" s="248" t="s">
        <v>442</v>
      </c>
      <c r="G66" s="274">
        <f t="shared" si="1"/>
        <v>44285</v>
      </c>
      <c r="H66" s="248" t="s">
        <v>443</v>
      </c>
      <c r="I66" s="276" t="str">
        <f t="shared" si="2"/>
        <v>3674908348</v>
      </c>
      <c r="J66" s="274"/>
      <c r="K66" s="275"/>
      <c r="L66" s="275">
        <f t="shared" si="3"/>
        <v>-908348</v>
      </c>
      <c r="N66" s="277"/>
      <c r="O66" s="274">
        <f t="shared" si="6"/>
        <v>0</v>
      </c>
      <c r="P66" s="248" t="b">
        <f t="shared" si="7"/>
        <v>1</v>
      </c>
    </row>
    <row r="67" ht="14.25" customHeight="1">
      <c r="A67" s="248" t="s">
        <v>454</v>
      </c>
      <c r="B67" s="248" t="s">
        <v>19</v>
      </c>
      <c r="C67" s="273">
        <v>8728.0</v>
      </c>
      <c r="D67" s="274">
        <v>44256.0</v>
      </c>
      <c r="E67" s="275">
        <v>30000.0</v>
      </c>
      <c r="F67" s="248" t="s">
        <v>442</v>
      </c>
      <c r="G67" s="274">
        <f t="shared" si="1"/>
        <v>44286</v>
      </c>
      <c r="H67" s="248" t="s">
        <v>443</v>
      </c>
      <c r="I67" s="276" t="str">
        <f t="shared" si="2"/>
        <v>872830000</v>
      </c>
      <c r="J67" s="274"/>
      <c r="K67" s="275"/>
      <c r="L67" s="275">
        <f t="shared" si="3"/>
        <v>-30000</v>
      </c>
      <c r="N67" s="277"/>
      <c r="O67" s="274">
        <f t="shared" si="6"/>
        <v>0</v>
      </c>
      <c r="P67" s="248" t="b">
        <f t="shared" si="7"/>
        <v>1</v>
      </c>
    </row>
    <row r="68" ht="14.25" customHeight="1">
      <c r="A68" s="248" t="s">
        <v>22</v>
      </c>
      <c r="B68" s="248" t="s">
        <v>468</v>
      </c>
      <c r="C68" s="273">
        <v>94737.0</v>
      </c>
      <c r="D68" s="274">
        <v>44256.0</v>
      </c>
      <c r="E68" s="275">
        <v>-412791.0</v>
      </c>
      <c r="F68" s="248" t="s">
        <v>442</v>
      </c>
      <c r="G68" s="274">
        <f t="shared" si="1"/>
        <v>44286</v>
      </c>
      <c r="H68" s="248" t="s">
        <v>469</v>
      </c>
      <c r="I68" s="276" t="str">
        <f t="shared" si="2"/>
        <v>94737-412791</v>
      </c>
      <c r="J68" s="274"/>
      <c r="K68" s="275"/>
      <c r="L68" s="275">
        <f t="shared" si="3"/>
        <v>412791</v>
      </c>
      <c r="N68" s="109" t="s">
        <v>462</v>
      </c>
      <c r="O68" s="274">
        <f t="shared" si="6"/>
        <v>0</v>
      </c>
      <c r="P68" s="248" t="b">
        <f t="shared" si="7"/>
        <v>1</v>
      </c>
    </row>
    <row r="69" ht="14.25" customHeight="1">
      <c r="A69" s="248" t="s">
        <v>444</v>
      </c>
      <c r="B69" s="248" t="s">
        <v>19</v>
      </c>
      <c r="C69" s="273">
        <v>416.0</v>
      </c>
      <c r="D69" s="274">
        <v>44257.0</v>
      </c>
      <c r="E69" s="275">
        <v>75776.0</v>
      </c>
      <c r="F69" s="248" t="s">
        <v>442</v>
      </c>
      <c r="G69" s="274">
        <f t="shared" si="1"/>
        <v>44287</v>
      </c>
      <c r="H69" s="248" t="s">
        <v>443</v>
      </c>
      <c r="I69" s="276" t="str">
        <f t="shared" si="2"/>
        <v>41675776</v>
      </c>
      <c r="J69" s="274">
        <v>44216.0</v>
      </c>
      <c r="K69" s="275">
        <v>75776.0</v>
      </c>
      <c r="L69" s="275">
        <f t="shared" si="3"/>
        <v>0</v>
      </c>
      <c r="N69" s="277"/>
      <c r="O69" s="274">
        <f t="shared" si="6"/>
        <v>0</v>
      </c>
      <c r="P69" s="248" t="b">
        <f t="shared" si="7"/>
        <v>0</v>
      </c>
    </row>
    <row r="70" ht="14.25" customHeight="1">
      <c r="A70" s="248" t="s">
        <v>444</v>
      </c>
      <c r="B70" s="248" t="s">
        <v>19</v>
      </c>
      <c r="C70" s="273">
        <v>417.0</v>
      </c>
      <c r="D70" s="274">
        <v>44257.0</v>
      </c>
      <c r="E70" s="275">
        <v>1749786.0</v>
      </c>
      <c r="F70" s="248" t="s">
        <v>442</v>
      </c>
      <c r="G70" s="274">
        <f t="shared" si="1"/>
        <v>44287</v>
      </c>
      <c r="H70" s="248" t="s">
        <v>443</v>
      </c>
      <c r="I70" s="276" t="str">
        <f t="shared" si="2"/>
        <v>4171749786</v>
      </c>
      <c r="J70" s="278">
        <v>44286.0</v>
      </c>
      <c r="K70" s="279">
        <v>1749786.0</v>
      </c>
      <c r="L70" s="275">
        <f t="shared" si="3"/>
        <v>0</v>
      </c>
      <c r="N70" s="277"/>
      <c r="O70" s="274">
        <f t="shared" si="6"/>
        <v>0</v>
      </c>
      <c r="P70" s="248" t="b">
        <f t="shared" si="7"/>
        <v>0</v>
      </c>
    </row>
    <row r="71" ht="14.25" customHeight="1">
      <c r="A71" s="248" t="s">
        <v>470</v>
      </c>
      <c r="B71" s="248" t="s">
        <v>19</v>
      </c>
      <c r="C71" s="273">
        <v>54152.0</v>
      </c>
      <c r="D71" s="274">
        <v>44257.0</v>
      </c>
      <c r="E71" s="275">
        <v>226100.0</v>
      </c>
      <c r="F71" s="248" t="s">
        <v>442</v>
      </c>
      <c r="G71" s="274">
        <f t="shared" si="1"/>
        <v>44287</v>
      </c>
      <c r="H71" s="248" t="s">
        <v>443</v>
      </c>
      <c r="I71" s="276" t="str">
        <f t="shared" si="2"/>
        <v>54152226100</v>
      </c>
      <c r="J71" s="274"/>
      <c r="K71" s="275"/>
      <c r="L71" s="275">
        <f t="shared" si="3"/>
        <v>-226100</v>
      </c>
      <c r="N71" s="277"/>
      <c r="O71" s="274">
        <f t="shared" si="6"/>
        <v>0</v>
      </c>
      <c r="P71" s="248" t="b">
        <f t="shared" si="7"/>
        <v>1</v>
      </c>
    </row>
    <row r="72" ht="14.25" customHeight="1">
      <c r="A72" s="248" t="s">
        <v>455</v>
      </c>
      <c r="B72" s="248" t="s">
        <v>334</v>
      </c>
      <c r="C72" s="273">
        <v>3785.0</v>
      </c>
      <c r="D72" s="274">
        <v>44257.0</v>
      </c>
      <c r="E72" s="275">
        <v>180300.0</v>
      </c>
      <c r="F72" s="248" t="s">
        <v>442</v>
      </c>
      <c r="G72" s="274">
        <f t="shared" si="1"/>
        <v>44287</v>
      </c>
      <c r="H72" s="248" t="s">
        <v>443</v>
      </c>
      <c r="I72" s="276" t="str">
        <f t="shared" si="2"/>
        <v>3785180300</v>
      </c>
      <c r="J72" s="274"/>
      <c r="K72" s="275"/>
      <c r="L72" s="275">
        <f t="shared" si="3"/>
        <v>-180300</v>
      </c>
      <c r="N72" s="277"/>
      <c r="O72" s="274">
        <f t="shared" si="6"/>
        <v>0</v>
      </c>
      <c r="P72" s="248" t="b">
        <f t="shared" si="7"/>
        <v>1</v>
      </c>
    </row>
    <row r="73" ht="14.25" customHeight="1">
      <c r="A73" s="248" t="s">
        <v>22</v>
      </c>
      <c r="B73" s="248" t="s">
        <v>19</v>
      </c>
      <c r="C73" s="273">
        <v>550743.0</v>
      </c>
      <c r="D73" s="274">
        <v>44258.0</v>
      </c>
      <c r="E73" s="275">
        <v>2923085.0</v>
      </c>
      <c r="F73" s="248" t="s">
        <v>442</v>
      </c>
      <c r="G73" s="274">
        <f t="shared" si="1"/>
        <v>44288</v>
      </c>
      <c r="H73" s="248" t="s">
        <v>443</v>
      </c>
      <c r="I73" s="276" t="str">
        <f t="shared" si="2"/>
        <v>5507432923085</v>
      </c>
      <c r="J73" s="274"/>
      <c r="K73" s="275"/>
      <c r="L73" s="275">
        <f t="shared" si="3"/>
        <v>-2923085</v>
      </c>
      <c r="N73" s="109" t="s">
        <v>462</v>
      </c>
      <c r="O73" s="274">
        <f t="shared" si="6"/>
        <v>0</v>
      </c>
      <c r="P73" s="248" t="b">
        <f t="shared" si="7"/>
        <v>1</v>
      </c>
    </row>
    <row r="74" ht="14.25" customHeight="1">
      <c r="A74" s="248" t="s">
        <v>22</v>
      </c>
      <c r="B74" s="248" t="s">
        <v>19</v>
      </c>
      <c r="C74" s="273">
        <v>550753.0</v>
      </c>
      <c r="D74" s="274">
        <v>44258.0</v>
      </c>
      <c r="E74" s="275">
        <v>2102369.0</v>
      </c>
      <c r="F74" s="248" t="s">
        <v>442</v>
      </c>
      <c r="G74" s="274">
        <f t="shared" si="1"/>
        <v>44288</v>
      </c>
      <c r="H74" s="248" t="s">
        <v>443</v>
      </c>
      <c r="I74" s="276" t="str">
        <f t="shared" si="2"/>
        <v>5507532102369</v>
      </c>
      <c r="J74" s="274"/>
      <c r="K74" s="275"/>
      <c r="L74" s="275">
        <f t="shared" si="3"/>
        <v>-2102369</v>
      </c>
      <c r="N74" s="109" t="s">
        <v>462</v>
      </c>
      <c r="O74" s="274">
        <f t="shared" si="6"/>
        <v>0</v>
      </c>
      <c r="P74" s="248" t="b">
        <f t="shared" si="7"/>
        <v>1</v>
      </c>
    </row>
    <row r="75" ht="14.25" customHeight="1">
      <c r="A75" s="248" t="s">
        <v>34</v>
      </c>
      <c r="B75" s="248" t="s">
        <v>19</v>
      </c>
      <c r="C75" s="273">
        <v>88424.0</v>
      </c>
      <c r="D75" s="274">
        <v>44259.0</v>
      </c>
      <c r="E75" s="275">
        <v>70222.0</v>
      </c>
      <c r="F75" s="248" t="s">
        <v>442</v>
      </c>
      <c r="G75" s="274">
        <f t="shared" si="1"/>
        <v>44289</v>
      </c>
      <c r="H75" s="248" t="s">
        <v>443</v>
      </c>
      <c r="I75" s="276" t="str">
        <f t="shared" si="2"/>
        <v>8842470222</v>
      </c>
      <c r="J75" s="274"/>
      <c r="K75" s="275"/>
      <c r="L75" s="275">
        <f t="shared" si="3"/>
        <v>-70222</v>
      </c>
      <c r="N75" s="277"/>
      <c r="O75" s="274">
        <f t="shared" si="6"/>
        <v>0</v>
      </c>
      <c r="P75" s="248" t="b">
        <f t="shared" si="7"/>
        <v>1</v>
      </c>
    </row>
    <row r="76" ht="14.25" customHeight="1">
      <c r="A76" s="248" t="s">
        <v>441</v>
      </c>
      <c r="B76" s="248" t="s">
        <v>19</v>
      </c>
      <c r="C76" s="273">
        <v>1093713.0</v>
      </c>
      <c r="D76" s="274">
        <v>44260.0</v>
      </c>
      <c r="E76" s="275">
        <v>1117425.0</v>
      </c>
      <c r="F76" s="248" t="s">
        <v>442</v>
      </c>
      <c r="G76" s="274">
        <f t="shared" si="1"/>
        <v>44290</v>
      </c>
      <c r="H76" s="248" t="s">
        <v>443</v>
      </c>
      <c r="I76" s="276" t="str">
        <f t="shared" si="2"/>
        <v>10937131117425</v>
      </c>
      <c r="J76" s="274"/>
      <c r="K76" s="275"/>
      <c r="L76" s="275">
        <f t="shared" si="3"/>
        <v>-1117425</v>
      </c>
      <c r="N76" s="277"/>
      <c r="O76" s="274">
        <f t="shared" si="6"/>
        <v>0</v>
      </c>
      <c r="P76" s="248" t="b">
        <f t="shared" si="7"/>
        <v>1</v>
      </c>
    </row>
    <row r="77" ht="14.25" customHeight="1">
      <c r="A77" s="248" t="s">
        <v>471</v>
      </c>
      <c r="B77" s="248" t="s">
        <v>19</v>
      </c>
      <c r="C77" s="273">
        <v>51503.0</v>
      </c>
      <c r="D77" s="274">
        <v>44264.0</v>
      </c>
      <c r="E77" s="275">
        <v>804912.0</v>
      </c>
      <c r="F77" s="248" t="s">
        <v>442</v>
      </c>
      <c r="G77" s="274">
        <f t="shared" si="1"/>
        <v>44294</v>
      </c>
      <c r="H77" s="248" t="s">
        <v>443</v>
      </c>
      <c r="I77" s="276" t="str">
        <f t="shared" si="2"/>
        <v>51503804912</v>
      </c>
      <c r="J77" s="274"/>
      <c r="K77" s="275"/>
      <c r="L77" s="275">
        <f t="shared" si="3"/>
        <v>-804912</v>
      </c>
      <c r="N77" s="277"/>
      <c r="O77" s="274">
        <f t="shared" si="6"/>
        <v>0</v>
      </c>
      <c r="P77" s="248" t="b">
        <f t="shared" si="7"/>
        <v>1</v>
      </c>
    </row>
    <row r="78" ht="14.25" customHeight="1">
      <c r="A78" s="248" t="s">
        <v>472</v>
      </c>
      <c r="B78" s="248" t="s">
        <v>19</v>
      </c>
      <c r="C78" s="273">
        <v>2421026.0</v>
      </c>
      <c r="D78" s="274">
        <v>44264.0</v>
      </c>
      <c r="E78" s="275">
        <v>340874.0</v>
      </c>
      <c r="F78" s="248" t="s">
        <v>442</v>
      </c>
      <c r="G78" s="274">
        <f t="shared" si="1"/>
        <v>44294</v>
      </c>
      <c r="H78" s="248" t="s">
        <v>443</v>
      </c>
      <c r="I78" s="276" t="str">
        <f t="shared" si="2"/>
        <v>2421026340874</v>
      </c>
      <c r="J78" s="274"/>
      <c r="K78" s="275"/>
      <c r="L78" s="275">
        <f t="shared" si="3"/>
        <v>-340874</v>
      </c>
      <c r="N78" s="277"/>
      <c r="O78" s="274">
        <f t="shared" si="6"/>
        <v>0</v>
      </c>
      <c r="P78" s="248" t="b">
        <f t="shared" si="7"/>
        <v>1</v>
      </c>
    </row>
    <row r="79" ht="14.25" customHeight="1">
      <c r="A79" s="248" t="s">
        <v>451</v>
      </c>
      <c r="B79" s="248" t="s">
        <v>19</v>
      </c>
      <c r="C79" s="273">
        <v>28151.0</v>
      </c>
      <c r="D79" s="274">
        <v>44264.0</v>
      </c>
      <c r="E79" s="275">
        <v>365475.0</v>
      </c>
      <c r="F79" s="248" t="s">
        <v>442</v>
      </c>
      <c r="G79" s="274">
        <f t="shared" si="1"/>
        <v>44294</v>
      </c>
      <c r="H79" s="248" t="s">
        <v>443</v>
      </c>
      <c r="I79" s="276" t="str">
        <f t="shared" si="2"/>
        <v>28151365475</v>
      </c>
      <c r="J79" s="274"/>
      <c r="K79" s="275"/>
      <c r="L79" s="275">
        <f t="shared" si="3"/>
        <v>-365475</v>
      </c>
      <c r="N79" s="277"/>
      <c r="O79" s="274">
        <f t="shared" si="6"/>
        <v>0</v>
      </c>
      <c r="P79" s="248" t="b">
        <f t="shared" si="7"/>
        <v>1</v>
      </c>
    </row>
    <row r="80" ht="14.25" customHeight="1">
      <c r="A80" s="248" t="s">
        <v>472</v>
      </c>
      <c r="B80" s="248" t="s">
        <v>19</v>
      </c>
      <c r="C80" s="273">
        <v>2422403.0</v>
      </c>
      <c r="D80" s="274">
        <v>44265.0</v>
      </c>
      <c r="E80" s="275">
        <v>1793877.0</v>
      </c>
      <c r="F80" s="248" t="s">
        <v>442</v>
      </c>
      <c r="G80" s="274">
        <f t="shared" si="1"/>
        <v>44295</v>
      </c>
      <c r="H80" s="248" t="s">
        <v>443</v>
      </c>
      <c r="I80" s="276" t="str">
        <f t="shared" si="2"/>
        <v>24224031793877</v>
      </c>
      <c r="J80" s="274"/>
      <c r="K80" s="275"/>
      <c r="L80" s="275">
        <f t="shared" si="3"/>
        <v>-1793877</v>
      </c>
      <c r="N80" s="277"/>
      <c r="O80" s="274">
        <f t="shared" si="6"/>
        <v>0</v>
      </c>
      <c r="P80" s="248" t="b">
        <f t="shared" si="7"/>
        <v>1</v>
      </c>
    </row>
    <row r="81" ht="14.25" customHeight="1">
      <c r="A81" s="248" t="s">
        <v>458</v>
      </c>
      <c r="B81" s="248" t="s">
        <v>19</v>
      </c>
      <c r="C81" s="273">
        <v>4.2594262E7</v>
      </c>
      <c r="D81" s="274">
        <v>44265.0</v>
      </c>
      <c r="E81" s="275">
        <v>22980.0</v>
      </c>
      <c r="F81" s="248" t="s">
        <v>442</v>
      </c>
      <c r="G81" s="274">
        <f t="shared" si="1"/>
        <v>44295</v>
      </c>
      <c r="H81" s="248" t="s">
        <v>443</v>
      </c>
      <c r="I81" s="276" t="str">
        <f t="shared" si="2"/>
        <v>4259426222980</v>
      </c>
      <c r="J81" s="274"/>
      <c r="K81" s="275"/>
      <c r="L81" s="275">
        <f t="shared" si="3"/>
        <v>-22980</v>
      </c>
      <c r="N81" s="277"/>
      <c r="O81" s="274">
        <f t="shared" si="6"/>
        <v>0</v>
      </c>
      <c r="P81" s="248" t="b">
        <f t="shared" si="7"/>
        <v>1</v>
      </c>
    </row>
    <row r="82" ht="14.25" customHeight="1">
      <c r="A82" s="248" t="s">
        <v>473</v>
      </c>
      <c r="B82" s="248" t="s">
        <v>19</v>
      </c>
      <c r="C82" s="273">
        <v>1586980.0</v>
      </c>
      <c r="D82" s="274">
        <v>44266.0</v>
      </c>
      <c r="E82" s="275">
        <v>1303980.0</v>
      </c>
      <c r="F82" s="248" t="s">
        <v>442</v>
      </c>
      <c r="G82" s="274">
        <f t="shared" si="1"/>
        <v>44296</v>
      </c>
      <c r="H82" s="248" t="s">
        <v>443</v>
      </c>
      <c r="I82" s="276" t="str">
        <f t="shared" si="2"/>
        <v>15869801303980</v>
      </c>
      <c r="J82" s="274"/>
      <c r="K82" s="275"/>
      <c r="L82" s="275">
        <f t="shared" si="3"/>
        <v>-1303980</v>
      </c>
      <c r="N82" s="277"/>
      <c r="O82" s="274">
        <f t="shared" si="6"/>
        <v>0</v>
      </c>
      <c r="P82" s="248" t="b">
        <f t="shared" si="7"/>
        <v>1</v>
      </c>
    </row>
    <row r="83" ht="14.25" customHeight="1">
      <c r="A83" s="248" t="s">
        <v>472</v>
      </c>
      <c r="B83" s="248" t="s">
        <v>19</v>
      </c>
      <c r="C83" s="273">
        <v>2423632.0</v>
      </c>
      <c r="D83" s="274">
        <v>44266.0</v>
      </c>
      <c r="E83" s="275">
        <v>252137.0</v>
      </c>
      <c r="F83" s="248" t="s">
        <v>442</v>
      </c>
      <c r="G83" s="274">
        <f t="shared" si="1"/>
        <v>44296</v>
      </c>
      <c r="H83" s="248" t="s">
        <v>443</v>
      </c>
      <c r="I83" s="276" t="str">
        <f t="shared" si="2"/>
        <v>2423632252137</v>
      </c>
      <c r="J83" s="274"/>
      <c r="K83" s="275"/>
      <c r="L83" s="275">
        <f t="shared" si="3"/>
        <v>-252137</v>
      </c>
      <c r="N83" s="277"/>
      <c r="O83" s="274">
        <f t="shared" si="6"/>
        <v>0</v>
      </c>
      <c r="P83" s="248" t="b">
        <f t="shared" si="7"/>
        <v>1</v>
      </c>
    </row>
    <row r="84" ht="14.25" customHeight="1">
      <c r="A84" s="248" t="s">
        <v>451</v>
      </c>
      <c r="B84" s="248" t="s">
        <v>19</v>
      </c>
      <c r="C84" s="273">
        <v>28186.0</v>
      </c>
      <c r="D84" s="274">
        <v>44266.0</v>
      </c>
      <c r="E84" s="275">
        <v>151095.0</v>
      </c>
      <c r="F84" s="248" t="s">
        <v>442</v>
      </c>
      <c r="G84" s="274">
        <f t="shared" si="1"/>
        <v>44296</v>
      </c>
      <c r="H84" s="248" t="s">
        <v>443</v>
      </c>
      <c r="I84" s="276" t="str">
        <f t="shared" si="2"/>
        <v>28186151095</v>
      </c>
      <c r="J84" s="274"/>
      <c r="K84" s="275"/>
      <c r="L84" s="275">
        <f t="shared" si="3"/>
        <v>-151095</v>
      </c>
      <c r="N84" s="277"/>
      <c r="O84" s="274">
        <f t="shared" si="6"/>
        <v>0</v>
      </c>
      <c r="P84" s="248" t="b">
        <f t="shared" si="7"/>
        <v>1</v>
      </c>
    </row>
    <row r="85" ht="14.25" customHeight="1">
      <c r="A85" s="248" t="s">
        <v>463</v>
      </c>
      <c r="B85" s="248" t="s">
        <v>19</v>
      </c>
      <c r="C85" s="273">
        <v>3597694.0</v>
      </c>
      <c r="D85" s="274">
        <v>44267.0</v>
      </c>
      <c r="E85" s="275">
        <v>799990.0</v>
      </c>
      <c r="F85" s="248" t="s">
        <v>442</v>
      </c>
      <c r="G85" s="274">
        <f t="shared" si="1"/>
        <v>44297</v>
      </c>
      <c r="H85" s="248" t="s">
        <v>443</v>
      </c>
      <c r="I85" s="276" t="str">
        <f t="shared" si="2"/>
        <v>3597694799990</v>
      </c>
      <c r="J85" s="274"/>
      <c r="K85" s="275"/>
      <c r="L85" s="275">
        <f t="shared" si="3"/>
        <v>-799990</v>
      </c>
      <c r="N85" s="277"/>
      <c r="O85" s="274">
        <f t="shared" si="6"/>
        <v>0</v>
      </c>
      <c r="P85" s="248" t="b">
        <f t="shared" si="7"/>
        <v>1</v>
      </c>
    </row>
    <row r="86" ht="14.25" customHeight="1">
      <c r="A86" s="248" t="s">
        <v>463</v>
      </c>
      <c r="B86" s="248" t="s">
        <v>19</v>
      </c>
      <c r="C86" s="273">
        <v>3597693.0</v>
      </c>
      <c r="D86" s="274">
        <v>44267.0</v>
      </c>
      <c r="E86" s="275">
        <v>188970.0</v>
      </c>
      <c r="F86" s="248" t="s">
        <v>442</v>
      </c>
      <c r="G86" s="274">
        <f t="shared" si="1"/>
        <v>44297</v>
      </c>
      <c r="H86" s="248" t="s">
        <v>443</v>
      </c>
      <c r="I86" s="276" t="str">
        <f t="shared" si="2"/>
        <v>3597693188970</v>
      </c>
      <c r="J86" s="274"/>
      <c r="K86" s="275"/>
      <c r="L86" s="275">
        <f t="shared" si="3"/>
        <v>-188970</v>
      </c>
      <c r="N86" s="277"/>
      <c r="O86" s="274">
        <f t="shared" si="6"/>
        <v>0</v>
      </c>
      <c r="P86" s="248" t="b">
        <f t="shared" si="7"/>
        <v>1</v>
      </c>
    </row>
    <row r="87" ht="14.25" customHeight="1">
      <c r="A87" s="248" t="s">
        <v>474</v>
      </c>
      <c r="B87" s="248" t="s">
        <v>19</v>
      </c>
      <c r="C87" s="273">
        <v>2.3859555E7</v>
      </c>
      <c r="D87" s="274">
        <v>44267.0</v>
      </c>
      <c r="E87" s="275">
        <v>243960.0</v>
      </c>
      <c r="F87" s="248" t="s">
        <v>442</v>
      </c>
      <c r="G87" s="274">
        <f t="shared" si="1"/>
        <v>44297</v>
      </c>
      <c r="H87" s="248" t="s">
        <v>443</v>
      </c>
      <c r="I87" s="276" t="str">
        <f t="shared" si="2"/>
        <v>23859555243960</v>
      </c>
      <c r="J87" s="274"/>
      <c r="K87" s="275"/>
      <c r="L87" s="275">
        <f t="shared" si="3"/>
        <v>-243960</v>
      </c>
      <c r="N87" s="277"/>
      <c r="O87" s="274">
        <f t="shared" si="6"/>
        <v>0</v>
      </c>
      <c r="P87" s="248" t="b">
        <f t="shared" si="7"/>
        <v>1</v>
      </c>
    </row>
    <row r="88" ht="14.25" customHeight="1">
      <c r="A88" s="248" t="s">
        <v>451</v>
      </c>
      <c r="B88" s="248" t="s">
        <v>19</v>
      </c>
      <c r="C88" s="273">
        <v>28225.0</v>
      </c>
      <c r="D88" s="274">
        <v>44267.0</v>
      </c>
      <c r="E88" s="275">
        <v>101991.0</v>
      </c>
      <c r="F88" s="248" t="s">
        <v>442</v>
      </c>
      <c r="G88" s="274">
        <f t="shared" si="1"/>
        <v>44297</v>
      </c>
      <c r="H88" s="248" t="s">
        <v>443</v>
      </c>
      <c r="I88" s="276" t="str">
        <f t="shared" si="2"/>
        <v>28225101991</v>
      </c>
      <c r="J88" s="274"/>
      <c r="K88" s="275"/>
      <c r="L88" s="275">
        <f t="shared" si="3"/>
        <v>-101991</v>
      </c>
      <c r="N88" s="277"/>
      <c r="O88" s="274">
        <f t="shared" si="6"/>
        <v>0</v>
      </c>
      <c r="P88" s="248" t="b">
        <f t="shared" si="7"/>
        <v>1</v>
      </c>
    </row>
    <row r="89" ht="14.25" customHeight="1">
      <c r="A89" s="248" t="s">
        <v>451</v>
      </c>
      <c r="B89" s="248" t="s">
        <v>19</v>
      </c>
      <c r="C89" s="273">
        <v>28226.0</v>
      </c>
      <c r="D89" s="274">
        <v>44267.0</v>
      </c>
      <c r="E89" s="275">
        <v>110492.0</v>
      </c>
      <c r="F89" s="248" t="s">
        <v>442</v>
      </c>
      <c r="G89" s="274">
        <f t="shared" si="1"/>
        <v>44297</v>
      </c>
      <c r="H89" s="248" t="s">
        <v>443</v>
      </c>
      <c r="I89" s="276" t="str">
        <f t="shared" si="2"/>
        <v>28226110492</v>
      </c>
      <c r="J89" s="274"/>
      <c r="K89" s="275"/>
      <c r="L89" s="275">
        <f t="shared" si="3"/>
        <v>-110492</v>
      </c>
      <c r="N89" s="277"/>
      <c r="O89" s="274">
        <f t="shared" si="6"/>
        <v>0</v>
      </c>
      <c r="P89" s="248" t="b">
        <f t="shared" si="7"/>
        <v>1</v>
      </c>
    </row>
    <row r="90" ht="14.25" customHeight="1">
      <c r="A90" s="248" t="s">
        <v>451</v>
      </c>
      <c r="B90" s="248" t="s">
        <v>19</v>
      </c>
      <c r="C90" s="273">
        <v>28224.0</v>
      </c>
      <c r="D90" s="274">
        <v>44267.0</v>
      </c>
      <c r="E90" s="275">
        <v>339991.0</v>
      </c>
      <c r="F90" s="248" t="s">
        <v>442</v>
      </c>
      <c r="G90" s="274">
        <f t="shared" si="1"/>
        <v>44297</v>
      </c>
      <c r="H90" s="248" t="s">
        <v>443</v>
      </c>
      <c r="I90" s="276" t="str">
        <f t="shared" si="2"/>
        <v>28224339991</v>
      </c>
      <c r="J90" s="274"/>
      <c r="K90" s="275"/>
      <c r="L90" s="275">
        <f t="shared" si="3"/>
        <v>-339991</v>
      </c>
      <c r="N90" s="277"/>
      <c r="O90" s="274">
        <f t="shared" si="6"/>
        <v>0</v>
      </c>
      <c r="P90" s="248" t="b">
        <f t="shared" si="7"/>
        <v>1</v>
      </c>
    </row>
    <row r="91" ht="14.25" customHeight="1">
      <c r="A91" s="248" t="s">
        <v>475</v>
      </c>
      <c r="B91" s="248" t="s">
        <v>19</v>
      </c>
      <c r="C91" s="273">
        <v>1.372046E7</v>
      </c>
      <c r="D91" s="274">
        <v>44267.0</v>
      </c>
      <c r="E91" s="275">
        <v>69960.0</v>
      </c>
      <c r="F91" s="248" t="s">
        <v>442</v>
      </c>
      <c r="G91" s="274">
        <f t="shared" si="1"/>
        <v>44297</v>
      </c>
      <c r="H91" s="248" t="s">
        <v>443</v>
      </c>
      <c r="I91" s="276" t="str">
        <f t="shared" si="2"/>
        <v>1372046069960</v>
      </c>
      <c r="J91" s="274"/>
      <c r="K91" s="275"/>
      <c r="L91" s="275">
        <f t="shared" si="3"/>
        <v>-69960</v>
      </c>
      <c r="N91" s="277"/>
      <c r="O91" s="274">
        <f t="shared" si="6"/>
        <v>0</v>
      </c>
      <c r="P91" s="248" t="b">
        <f t="shared" si="7"/>
        <v>1</v>
      </c>
    </row>
    <row r="92" ht="14.25" customHeight="1">
      <c r="A92" s="248" t="s">
        <v>463</v>
      </c>
      <c r="B92" s="248" t="s">
        <v>19</v>
      </c>
      <c r="C92" s="273">
        <v>3600439.0</v>
      </c>
      <c r="D92" s="274">
        <v>44268.0</v>
      </c>
      <c r="E92" s="275">
        <v>134000.0</v>
      </c>
      <c r="F92" s="248" t="s">
        <v>442</v>
      </c>
      <c r="G92" s="274">
        <f t="shared" si="1"/>
        <v>44298</v>
      </c>
      <c r="H92" s="248" t="s">
        <v>443</v>
      </c>
      <c r="I92" s="276" t="str">
        <f t="shared" si="2"/>
        <v>3600439134000</v>
      </c>
      <c r="J92" s="274"/>
      <c r="K92" s="275"/>
      <c r="L92" s="275">
        <f t="shared" si="3"/>
        <v>-134000</v>
      </c>
      <c r="N92" s="277"/>
      <c r="O92" s="274">
        <f t="shared" si="6"/>
        <v>0</v>
      </c>
      <c r="P92" s="248" t="b">
        <f t="shared" si="7"/>
        <v>1</v>
      </c>
    </row>
    <row r="93" ht="14.25" customHeight="1">
      <c r="A93" s="248" t="s">
        <v>22</v>
      </c>
      <c r="B93" s="248" t="s">
        <v>19</v>
      </c>
      <c r="C93" s="273">
        <v>556013.0</v>
      </c>
      <c r="D93" s="274">
        <v>44270.0</v>
      </c>
      <c r="E93" s="275">
        <v>3715610.0</v>
      </c>
      <c r="F93" s="248" t="s">
        <v>442</v>
      </c>
      <c r="G93" s="274">
        <f t="shared" si="1"/>
        <v>44300</v>
      </c>
      <c r="H93" s="248" t="s">
        <v>443</v>
      </c>
      <c r="I93" s="276" t="str">
        <f t="shared" si="2"/>
        <v>5560133715610</v>
      </c>
      <c r="J93" s="274"/>
      <c r="K93" s="275"/>
      <c r="L93" s="275">
        <f t="shared" si="3"/>
        <v>-3715610</v>
      </c>
      <c r="N93" s="109" t="s">
        <v>462</v>
      </c>
      <c r="O93" s="274">
        <f t="shared" si="6"/>
        <v>0</v>
      </c>
      <c r="P93" s="248" t="b">
        <f t="shared" si="7"/>
        <v>1</v>
      </c>
    </row>
    <row r="94" ht="14.25" customHeight="1">
      <c r="A94" s="248" t="s">
        <v>453</v>
      </c>
      <c r="B94" s="248" t="s">
        <v>19</v>
      </c>
      <c r="C94" s="273">
        <v>13073.0</v>
      </c>
      <c r="D94" s="274">
        <v>44270.0</v>
      </c>
      <c r="E94" s="275">
        <v>1259979.0</v>
      </c>
      <c r="F94" s="248" t="s">
        <v>442</v>
      </c>
      <c r="G94" s="274">
        <f t="shared" si="1"/>
        <v>44300</v>
      </c>
      <c r="H94" s="248" t="s">
        <v>443</v>
      </c>
      <c r="I94" s="276" t="str">
        <f t="shared" si="2"/>
        <v>130731259979</v>
      </c>
      <c r="J94" s="274"/>
      <c r="K94" s="275"/>
      <c r="L94" s="275">
        <f t="shared" si="3"/>
        <v>-1259979</v>
      </c>
      <c r="N94" s="277"/>
      <c r="O94" s="274">
        <f t="shared" si="6"/>
        <v>0</v>
      </c>
      <c r="P94" s="248" t="b">
        <f t="shared" si="7"/>
        <v>1</v>
      </c>
    </row>
    <row r="95" ht="14.25" customHeight="1">
      <c r="A95" s="248" t="s">
        <v>472</v>
      </c>
      <c r="B95" s="248" t="s">
        <v>19</v>
      </c>
      <c r="C95" s="273">
        <v>2429210.0</v>
      </c>
      <c r="D95" s="274">
        <v>44271.0</v>
      </c>
      <c r="E95" s="275">
        <v>2069587.0</v>
      </c>
      <c r="F95" s="248" t="s">
        <v>442</v>
      </c>
      <c r="G95" s="274">
        <f t="shared" si="1"/>
        <v>44301</v>
      </c>
      <c r="H95" s="248" t="s">
        <v>443</v>
      </c>
      <c r="I95" s="276" t="str">
        <f t="shared" si="2"/>
        <v>24292102069587</v>
      </c>
      <c r="J95" s="274"/>
      <c r="K95" s="275"/>
      <c r="L95" s="275">
        <f t="shared" si="3"/>
        <v>-2069587</v>
      </c>
      <c r="N95" s="277"/>
      <c r="O95" s="274">
        <f t="shared" si="6"/>
        <v>0</v>
      </c>
      <c r="P95" s="248" t="b">
        <f t="shared" si="7"/>
        <v>1</v>
      </c>
    </row>
    <row r="96" ht="14.25" customHeight="1">
      <c r="A96" s="248" t="s">
        <v>22</v>
      </c>
      <c r="B96" s="248" t="s">
        <v>19</v>
      </c>
      <c r="C96" s="273">
        <v>556472.0</v>
      </c>
      <c r="D96" s="274">
        <v>44271.0</v>
      </c>
      <c r="E96" s="275">
        <v>1070405.0</v>
      </c>
      <c r="F96" s="248" t="s">
        <v>442</v>
      </c>
      <c r="G96" s="274">
        <f t="shared" si="1"/>
        <v>44301</v>
      </c>
      <c r="H96" s="248" t="s">
        <v>443</v>
      </c>
      <c r="I96" s="276" t="str">
        <f t="shared" si="2"/>
        <v>5564721070405</v>
      </c>
      <c r="J96" s="274"/>
      <c r="K96" s="275"/>
      <c r="L96" s="275">
        <f t="shared" si="3"/>
        <v>-1070405</v>
      </c>
      <c r="N96" s="109" t="s">
        <v>462</v>
      </c>
      <c r="O96" s="274">
        <f t="shared" si="6"/>
        <v>0</v>
      </c>
      <c r="P96" s="248" t="b">
        <f t="shared" si="7"/>
        <v>1</v>
      </c>
    </row>
    <row r="97" ht="14.25" customHeight="1">
      <c r="A97" s="248" t="s">
        <v>451</v>
      </c>
      <c r="B97" s="248" t="s">
        <v>19</v>
      </c>
      <c r="C97" s="273">
        <v>28269.0</v>
      </c>
      <c r="D97" s="274">
        <v>44271.0</v>
      </c>
      <c r="E97" s="275">
        <v>39976.0</v>
      </c>
      <c r="F97" s="248" t="s">
        <v>442</v>
      </c>
      <c r="G97" s="274">
        <f t="shared" si="1"/>
        <v>44301</v>
      </c>
      <c r="H97" s="248" t="s">
        <v>443</v>
      </c>
      <c r="I97" s="276" t="str">
        <f t="shared" si="2"/>
        <v>2826939976</v>
      </c>
      <c r="J97" s="274"/>
      <c r="K97" s="275"/>
      <c r="L97" s="275">
        <f t="shared" si="3"/>
        <v>-39976</v>
      </c>
      <c r="N97" s="277"/>
      <c r="O97" s="274">
        <f t="shared" si="6"/>
        <v>0</v>
      </c>
      <c r="P97" s="248" t="b">
        <f t="shared" si="7"/>
        <v>1</v>
      </c>
    </row>
    <row r="98" ht="14.25" customHeight="1">
      <c r="A98" s="248" t="s">
        <v>451</v>
      </c>
      <c r="B98" s="248" t="s">
        <v>19</v>
      </c>
      <c r="C98" s="273">
        <v>28284.0</v>
      </c>
      <c r="D98" s="274">
        <v>44272.0</v>
      </c>
      <c r="E98" s="275">
        <v>22492.0</v>
      </c>
      <c r="F98" s="248" t="s">
        <v>442</v>
      </c>
      <c r="G98" s="274">
        <f t="shared" si="1"/>
        <v>44302</v>
      </c>
      <c r="H98" s="248" t="s">
        <v>443</v>
      </c>
      <c r="I98" s="276" t="str">
        <f t="shared" si="2"/>
        <v>2828422492</v>
      </c>
      <c r="J98" s="274"/>
      <c r="K98" s="275"/>
      <c r="L98" s="275">
        <f t="shared" si="3"/>
        <v>-22492</v>
      </c>
      <c r="N98" s="277"/>
      <c r="O98" s="274">
        <f t="shared" si="6"/>
        <v>0</v>
      </c>
      <c r="P98" s="248" t="b">
        <f t="shared" si="7"/>
        <v>1</v>
      </c>
    </row>
    <row r="99" ht="14.25" customHeight="1">
      <c r="A99" s="248" t="s">
        <v>472</v>
      </c>
      <c r="B99" s="248" t="s">
        <v>19</v>
      </c>
      <c r="C99" s="273">
        <v>2431338.0</v>
      </c>
      <c r="D99" s="274">
        <v>44273.0</v>
      </c>
      <c r="E99" s="275">
        <v>721718.0</v>
      </c>
      <c r="F99" s="248" t="s">
        <v>442</v>
      </c>
      <c r="G99" s="274">
        <f t="shared" si="1"/>
        <v>44303</v>
      </c>
      <c r="H99" s="248" t="s">
        <v>443</v>
      </c>
      <c r="I99" s="276" t="str">
        <f t="shared" si="2"/>
        <v>2431338721718</v>
      </c>
      <c r="J99" s="274"/>
      <c r="K99" s="275"/>
      <c r="L99" s="275">
        <f t="shared" si="3"/>
        <v>-721718</v>
      </c>
      <c r="N99" s="277"/>
      <c r="O99" s="274">
        <f t="shared" si="6"/>
        <v>0</v>
      </c>
      <c r="P99" s="248" t="b">
        <f t="shared" si="7"/>
        <v>1</v>
      </c>
    </row>
    <row r="100" ht="14.25" customHeight="1">
      <c r="A100" s="248" t="s">
        <v>441</v>
      </c>
      <c r="B100" s="248" t="s">
        <v>19</v>
      </c>
      <c r="C100" s="273">
        <v>1094545.0</v>
      </c>
      <c r="D100" s="274">
        <v>44273.0</v>
      </c>
      <c r="E100" s="275">
        <v>119985.0</v>
      </c>
      <c r="F100" s="248" t="s">
        <v>442</v>
      </c>
      <c r="G100" s="274">
        <f t="shared" si="1"/>
        <v>44303</v>
      </c>
      <c r="H100" s="248" t="s">
        <v>443</v>
      </c>
      <c r="I100" s="276" t="str">
        <f t="shared" si="2"/>
        <v>1094545119985</v>
      </c>
      <c r="J100" s="274"/>
      <c r="K100" s="275"/>
      <c r="L100" s="275">
        <f t="shared" si="3"/>
        <v>-119985</v>
      </c>
      <c r="N100" s="277"/>
      <c r="O100" s="274">
        <f t="shared" si="6"/>
        <v>0</v>
      </c>
      <c r="P100" s="248" t="b">
        <f t="shared" si="7"/>
        <v>1</v>
      </c>
    </row>
    <row r="101" ht="14.25" customHeight="1">
      <c r="A101" s="248" t="s">
        <v>472</v>
      </c>
      <c r="B101" s="248" t="s">
        <v>19</v>
      </c>
      <c r="C101" s="273">
        <v>2432175.0</v>
      </c>
      <c r="D101" s="274">
        <v>44274.0</v>
      </c>
      <c r="E101" s="275">
        <v>721718.0</v>
      </c>
      <c r="F101" s="248" t="s">
        <v>442</v>
      </c>
      <c r="G101" s="274">
        <f t="shared" si="1"/>
        <v>44304</v>
      </c>
      <c r="H101" s="248" t="s">
        <v>443</v>
      </c>
      <c r="I101" s="276" t="str">
        <f t="shared" si="2"/>
        <v>2432175721718</v>
      </c>
      <c r="J101" s="274"/>
      <c r="K101" s="275"/>
      <c r="L101" s="275">
        <f t="shared" si="3"/>
        <v>-721718</v>
      </c>
      <c r="N101" s="277"/>
      <c r="O101" s="274">
        <f t="shared" si="6"/>
        <v>0</v>
      </c>
      <c r="P101" s="248" t="b">
        <f t="shared" si="7"/>
        <v>1</v>
      </c>
    </row>
    <row r="102" ht="14.25" customHeight="1">
      <c r="A102" s="248" t="s">
        <v>461</v>
      </c>
      <c r="B102" s="248" t="s">
        <v>19</v>
      </c>
      <c r="C102" s="273">
        <v>85006.0</v>
      </c>
      <c r="D102" s="274">
        <v>44274.0</v>
      </c>
      <c r="E102" s="275">
        <v>659980.0</v>
      </c>
      <c r="F102" s="248" t="s">
        <v>442</v>
      </c>
      <c r="G102" s="274">
        <f t="shared" si="1"/>
        <v>44304</v>
      </c>
      <c r="H102" s="248" t="s">
        <v>443</v>
      </c>
      <c r="I102" s="276" t="str">
        <f t="shared" si="2"/>
        <v>85006659980</v>
      </c>
      <c r="J102" s="274"/>
      <c r="K102" s="275"/>
      <c r="L102" s="275">
        <f t="shared" si="3"/>
        <v>-659980</v>
      </c>
      <c r="N102" s="277"/>
      <c r="O102" s="274">
        <f t="shared" si="6"/>
        <v>0</v>
      </c>
      <c r="P102" s="248" t="b">
        <f t="shared" si="7"/>
        <v>1</v>
      </c>
    </row>
    <row r="103" ht="14.25" customHeight="1">
      <c r="A103" s="248" t="s">
        <v>472</v>
      </c>
      <c r="B103" s="248" t="s">
        <v>19</v>
      </c>
      <c r="C103" s="273">
        <v>2434292.0</v>
      </c>
      <c r="D103" s="274">
        <v>44277.0</v>
      </c>
      <c r="E103" s="275">
        <v>172614.0</v>
      </c>
      <c r="F103" s="248" t="s">
        <v>442</v>
      </c>
      <c r="G103" s="274">
        <f t="shared" si="1"/>
        <v>44307</v>
      </c>
      <c r="H103" s="248" t="s">
        <v>443</v>
      </c>
      <c r="I103" s="276" t="str">
        <f t="shared" si="2"/>
        <v>2434292172614</v>
      </c>
      <c r="J103" s="274"/>
      <c r="K103" s="275"/>
      <c r="L103" s="275">
        <f t="shared" si="3"/>
        <v>-172614</v>
      </c>
      <c r="N103" s="277"/>
      <c r="O103" s="274">
        <f t="shared" si="6"/>
        <v>0</v>
      </c>
      <c r="P103" s="248" t="b">
        <f t="shared" si="7"/>
        <v>1</v>
      </c>
    </row>
    <row r="104" ht="14.25" customHeight="1">
      <c r="A104" s="248" t="s">
        <v>463</v>
      </c>
      <c r="B104" s="248" t="s">
        <v>19</v>
      </c>
      <c r="C104" s="273">
        <v>3576357.0</v>
      </c>
      <c r="D104" s="274">
        <v>44277.0</v>
      </c>
      <c r="E104" s="275">
        <v>613980.0</v>
      </c>
      <c r="F104" s="248" t="s">
        <v>442</v>
      </c>
      <c r="G104" s="274">
        <f t="shared" si="1"/>
        <v>44307</v>
      </c>
      <c r="H104" s="248" t="s">
        <v>443</v>
      </c>
      <c r="I104" s="276" t="str">
        <f t="shared" si="2"/>
        <v>3576357613980</v>
      </c>
      <c r="J104" s="274"/>
      <c r="K104" s="275"/>
      <c r="L104" s="275">
        <f t="shared" si="3"/>
        <v>-613980</v>
      </c>
      <c r="N104" s="277"/>
      <c r="O104" s="274">
        <f t="shared" si="6"/>
        <v>0</v>
      </c>
      <c r="P104" s="248" t="b">
        <f t="shared" si="7"/>
        <v>1</v>
      </c>
    </row>
    <row r="105" ht="14.25" customHeight="1">
      <c r="A105" s="248" t="s">
        <v>475</v>
      </c>
      <c r="B105" s="248" t="s">
        <v>19</v>
      </c>
      <c r="C105" s="273">
        <v>1.372226E7</v>
      </c>
      <c r="D105" s="274">
        <v>44277.0</v>
      </c>
      <c r="E105" s="275">
        <v>58980.0</v>
      </c>
      <c r="F105" s="248" t="s">
        <v>442</v>
      </c>
      <c r="G105" s="274">
        <f t="shared" si="1"/>
        <v>44307</v>
      </c>
      <c r="H105" s="248" t="s">
        <v>443</v>
      </c>
      <c r="I105" s="276" t="str">
        <f t="shared" si="2"/>
        <v>1372226058980</v>
      </c>
      <c r="J105" s="274"/>
      <c r="K105" s="275"/>
      <c r="L105" s="275">
        <f t="shared" si="3"/>
        <v>-58980</v>
      </c>
      <c r="N105" s="277"/>
      <c r="O105" s="274">
        <f t="shared" si="6"/>
        <v>0</v>
      </c>
      <c r="P105" s="248" t="b">
        <f t="shared" si="7"/>
        <v>1</v>
      </c>
    </row>
    <row r="106" ht="14.25" customHeight="1">
      <c r="A106" s="248" t="s">
        <v>472</v>
      </c>
      <c r="B106" s="248" t="s">
        <v>19</v>
      </c>
      <c r="C106" s="273">
        <v>2435341.0</v>
      </c>
      <c r="D106" s="274">
        <v>44278.0</v>
      </c>
      <c r="E106" s="275">
        <v>442709.0</v>
      </c>
      <c r="F106" s="248" t="s">
        <v>442</v>
      </c>
      <c r="G106" s="274">
        <f t="shared" si="1"/>
        <v>44308</v>
      </c>
      <c r="H106" s="248" t="s">
        <v>443</v>
      </c>
      <c r="I106" s="276" t="str">
        <f t="shared" si="2"/>
        <v>2435341442709</v>
      </c>
      <c r="J106" s="274"/>
      <c r="K106" s="275"/>
      <c r="L106" s="275">
        <f t="shared" si="3"/>
        <v>-442709</v>
      </c>
      <c r="N106" s="277"/>
      <c r="O106" s="274">
        <f t="shared" si="6"/>
        <v>0</v>
      </c>
      <c r="P106" s="248" t="b">
        <f t="shared" si="7"/>
        <v>1</v>
      </c>
    </row>
    <row r="107" ht="14.25" customHeight="1">
      <c r="A107" s="248" t="s">
        <v>451</v>
      </c>
      <c r="B107" s="248" t="s">
        <v>19</v>
      </c>
      <c r="C107" s="273">
        <v>28346.0</v>
      </c>
      <c r="D107" s="274">
        <v>44278.0</v>
      </c>
      <c r="E107" s="275">
        <v>181990.0</v>
      </c>
      <c r="F107" s="248" t="s">
        <v>442</v>
      </c>
      <c r="G107" s="274">
        <f t="shared" si="1"/>
        <v>44308</v>
      </c>
      <c r="H107" s="248" t="s">
        <v>443</v>
      </c>
      <c r="I107" s="276" t="str">
        <f t="shared" si="2"/>
        <v>28346181990</v>
      </c>
      <c r="J107" s="274"/>
      <c r="K107" s="275"/>
      <c r="L107" s="275">
        <f t="shared" si="3"/>
        <v>-181990</v>
      </c>
      <c r="N107" s="277"/>
      <c r="O107" s="274">
        <f t="shared" si="6"/>
        <v>0</v>
      </c>
      <c r="P107" s="248" t="b">
        <f t="shared" si="7"/>
        <v>1</v>
      </c>
    </row>
    <row r="108" ht="14.25" customHeight="1">
      <c r="A108" s="248" t="s">
        <v>449</v>
      </c>
      <c r="B108" s="248" t="s">
        <v>19</v>
      </c>
      <c r="C108" s="273">
        <v>4365.0</v>
      </c>
      <c r="D108" s="274">
        <v>44279.0</v>
      </c>
      <c r="E108" s="275">
        <v>831992.0</v>
      </c>
      <c r="F108" s="248" t="s">
        <v>442</v>
      </c>
      <c r="G108" s="274">
        <f t="shared" si="1"/>
        <v>44309</v>
      </c>
      <c r="H108" s="248" t="s">
        <v>443</v>
      </c>
      <c r="I108" s="276" t="str">
        <f t="shared" si="2"/>
        <v>4365831992</v>
      </c>
      <c r="J108" s="274"/>
      <c r="K108" s="275"/>
      <c r="L108" s="275">
        <f t="shared" si="3"/>
        <v>-831992</v>
      </c>
      <c r="N108" s="277"/>
      <c r="O108" s="274">
        <f t="shared" si="6"/>
        <v>0</v>
      </c>
      <c r="P108" s="248" t="b">
        <f t="shared" si="7"/>
        <v>1</v>
      </c>
    </row>
    <row r="109" ht="14.25" customHeight="1">
      <c r="A109" s="248" t="s">
        <v>457</v>
      </c>
      <c r="B109" s="248" t="s">
        <v>19</v>
      </c>
      <c r="C109" s="273">
        <v>201453.0</v>
      </c>
      <c r="D109" s="274">
        <v>44280.0</v>
      </c>
      <c r="E109" s="275">
        <v>541450.0</v>
      </c>
      <c r="F109" s="248" t="s">
        <v>442</v>
      </c>
      <c r="G109" s="274">
        <f t="shared" si="1"/>
        <v>44310</v>
      </c>
      <c r="H109" s="248" t="s">
        <v>443</v>
      </c>
      <c r="I109" s="276" t="str">
        <f t="shared" si="2"/>
        <v>201453541450</v>
      </c>
      <c r="J109" s="274"/>
      <c r="K109" s="275"/>
      <c r="L109" s="275">
        <f t="shared" si="3"/>
        <v>-541450</v>
      </c>
      <c r="N109" s="277"/>
      <c r="O109" s="274">
        <f t="shared" si="6"/>
        <v>0</v>
      </c>
      <c r="P109" s="248" t="b">
        <f t="shared" si="7"/>
        <v>1</v>
      </c>
    </row>
    <row r="110" ht="14.25" customHeight="1">
      <c r="A110" s="248" t="s">
        <v>441</v>
      </c>
      <c r="B110" s="248" t="s">
        <v>19</v>
      </c>
      <c r="C110" s="273">
        <v>1094956.0</v>
      </c>
      <c r="D110" s="274">
        <v>44280.0</v>
      </c>
      <c r="E110" s="275">
        <v>412461.0</v>
      </c>
      <c r="F110" s="248" t="s">
        <v>442</v>
      </c>
      <c r="G110" s="274">
        <f t="shared" si="1"/>
        <v>44310</v>
      </c>
      <c r="H110" s="248" t="s">
        <v>443</v>
      </c>
      <c r="I110" s="276" t="str">
        <f t="shared" si="2"/>
        <v>1094956412461</v>
      </c>
      <c r="J110" s="274"/>
      <c r="K110" s="275"/>
      <c r="L110" s="275">
        <f t="shared" si="3"/>
        <v>-412461</v>
      </c>
      <c r="N110" s="277"/>
      <c r="O110" s="274">
        <f t="shared" si="6"/>
        <v>0</v>
      </c>
      <c r="P110" s="248" t="b">
        <f t="shared" si="7"/>
        <v>1</v>
      </c>
    </row>
    <row r="111" ht="14.25" customHeight="1">
      <c r="A111" s="248" t="s">
        <v>472</v>
      </c>
      <c r="B111" s="248" t="s">
        <v>19</v>
      </c>
      <c r="C111" s="273">
        <v>2440034.0</v>
      </c>
      <c r="D111" s="274">
        <v>44281.0</v>
      </c>
      <c r="E111" s="275">
        <v>481146.0</v>
      </c>
      <c r="F111" s="248" t="s">
        <v>442</v>
      </c>
      <c r="G111" s="274">
        <f t="shared" si="1"/>
        <v>44311</v>
      </c>
      <c r="H111" s="248" t="s">
        <v>443</v>
      </c>
      <c r="I111" s="276" t="str">
        <f t="shared" si="2"/>
        <v>2440034481146</v>
      </c>
      <c r="J111" s="274"/>
      <c r="K111" s="275"/>
      <c r="L111" s="275">
        <f t="shared" si="3"/>
        <v>-481146</v>
      </c>
      <c r="N111" s="277"/>
      <c r="O111" s="274">
        <f t="shared" si="6"/>
        <v>0</v>
      </c>
      <c r="P111" s="248" t="b">
        <f t="shared" si="7"/>
        <v>1</v>
      </c>
    </row>
    <row r="112" ht="14.25" customHeight="1">
      <c r="A112" s="248" t="s">
        <v>22</v>
      </c>
      <c r="B112" s="248" t="s">
        <v>19</v>
      </c>
      <c r="C112" s="273">
        <v>567359.0</v>
      </c>
      <c r="D112" s="274">
        <v>44281.0</v>
      </c>
      <c r="E112" s="275">
        <v>1734080.0</v>
      </c>
      <c r="F112" s="248" t="s">
        <v>442</v>
      </c>
      <c r="G112" s="274">
        <f t="shared" si="1"/>
        <v>44311</v>
      </c>
      <c r="H112" s="248" t="s">
        <v>443</v>
      </c>
      <c r="I112" s="276" t="str">
        <f t="shared" si="2"/>
        <v>5673591734080</v>
      </c>
      <c r="J112" s="274"/>
      <c r="K112" s="275"/>
      <c r="L112" s="275">
        <f t="shared" si="3"/>
        <v>-1734080</v>
      </c>
      <c r="N112" s="109" t="s">
        <v>462</v>
      </c>
      <c r="O112" s="274">
        <f t="shared" si="6"/>
        <v>0</v>
      </c>
      <c r="P112" s="248" t="b">
        <f t="shared" si="7"/>
        <v>1</v>
      </c>
    </row>
    <row r="113" ht="14.25" customHeight="1">
      <c r="A113" s="248" t="s">
        <v>476</v>
      </c>
      <c r="B113" s="248" t="s">
        <v>19</v>
      </c>
      <c r="C113" s="273">
        <v>68170.0</v>
      </c>
      <c r="D113" s="274">
        <v>44281.0</v>
      </c>
      <c r="E113" s="275">
        <v>59000.0</v>
      </c>
      <c r="F113" s="248" t="s">
        <v>442</v>
      </c>
      <c r="G113" s="274">
        <f t="shared" si="1"/>
        <v>44311</v>
      </c>
      <c r="H113" s="248" t="s">
        <v>443</v>
      </c>
      <c r="I113" s="276" t="str">
        <f t="shared" si="2"/>
        <v>6817059000</v>
      </c>
      <c r="J113" s="274"/>
      <c r="K113" s="275"/>
      <c r="L113" s="275">
        <f t="shared" si="3"/>
        <v>-59000</v>
      </c>
      <c r="N113" s="277"/>
      <c r="O113" s="274">
        <f t="shared" si="6"/>
        <v>0</v>
      </c>
      <c r="P113" s="248" t="b">
        <f t="shared" si="7"/>
        <v>1</v>
      </c>
    </row>
    <row r="114" ht="14.25" customHeight="1">
      <c r="A114" s="248" t="s">
        <v>451</v>
      </c>
      <c r="B114" s="248" t="s">
        <v>19</v>
      </c>
      <c r="C114" s="273">
        <v>28426.0</v>
      </c>
      <c r="D114" s="274">
        <v>44284.0</v>
      </c>
      <c r="E114" s="275">
        <v>187477.0</v>
      </c>
      <c r="F114" s="248" t="s">
        <v>442</v>
      </c>
      <c r="G114" s="274">
        <f t="shared" si="1"/>
        <v>44314</v>
      </c>
      <c r="H114" s="248" t="s">
        <v>443</v>
      </c>
      <c r="I114" s="276" t="str">
        <f t="shared" si="2"/>
        <v>28426187477</v>
      </c>
      <c r="J114" s="274"/>
      <c r="K114" s="275"/>
      <c r="L114" s="275">
        <f t="shared" si="3"/>
        <v>-187477</v>
      </c>
      <c r="N114" s="277"/>
      <c r="O114" s="274">
        <f t="shared" si="6"/>
        <v>0</v>
      </c>
      <c r="P114" s="248" t="b">
        <f t="shared" si="7"/>
        <v>1</v>
      </c>
    </row>
    <row r="115" ht="14.25" customHeight="1">
      <c r="A115" s="248" t="s">
        <v>451</v>
      </c>
      <c r="B115" s="248" t="s">
        <v>19</v>
      </c>
      <c r="C115" s="273">
        <v>28431.0</v>
      </c>
      <c r="D115" s="274">
        <v>44284.0</v>
      </c>
      <c r="E115" s="275">
        <v>64868.0</v>
      </c>
      <c r="F115" s="248" t="s">
        <v>442</v>
      </c>
      <c r="G115" s="274">
        <f t="shared" si="1"/>
        <v>44314</v>
      </c>
      <c r="H115" s="248" t="s">
        <v>443</v>
      </c>
      <c r="I115" s="276" t="str">
        <f t="shared" si="2"/>
        <v>2843164868</v>
      </c>
      <c r="J115" s="274"/>
      <c r="K115" s="275"/>
      <c r="L115" s="275">
        <f t="shared" si="3"/>
        <v>-64868</v>
      </c>
      <c r="N115" s="277"/>
      <c r="O115" s="274">
        <f t="shared" si="6"/>
        <v>0</v>
      </c>
      <c r="P115" s="248" t="b">
        <f t="shared" si="7"/>
        <v>1</v>
      </c>
    </row>
    <row r="116" ht="14.25" customHeight="1">
      <c r="A116" s="248" t="s">
        <v>473</v>
      </c>
      <c r="B116" s="248" t="s">
        <v>19</v>
      </c>
      <c r="C116" s="273">
        <v>1588467.0</v>
      </c>
      <c r="D116" s="274">
        <v>44285.0</v>
      </c>
      <c r="E116" s="275">
        <v>289990.0</v>
      </c>
      <c r="F116" s="248" t="s">
        <v>442</v>
      </c>
      <c r="G116" s="274">
        <f t="shared" si="1"/>
        <v>44315</v>
      </c>
      <c r="H116" s="248" t="s">
        <v>443</v>
      </c>
      <c r="I116" s="276" t="str">
        <f t="shared" si="2"/>
        <v>1588467289990</v>
      </c>
      <c r="J116" s="274"/>
      <c r="K116" s="275"/>
      <c r="L116" s="275">
        <f t="shared" si="3"/>
        <v>-289990</v>
      </c>
      <c r="N116" s="277"/>
      <c r="O116" s="274">
        <f t="shared" si="6"/>
        <v>0</v>
      </c>
      <c r="P116" s="248" t="b">
        <f t="shared" si="7"/>
        <v>1</v>
      </c>
    </row>
    <row r="117" ht="14.25" customHeight="1">
      <c r="A117" s="248" t="s">
        <v>463</v>
      </c>
      <c r="B117" s="248" t="s">
        <v>19</v>
      </c>
      <c r="C117" s="273">
        <v>3600998.0</v>
      </c>
      <c r="D117" s="274">
        <v>44285.0</v>
      </c>
      <c r="E117" s="275">
        <v>99990.0</v>
      </c>
      <c r="F117" s="248" t="s">
        <v>442</v>
      </c>
      <c r="G117" s="274">
        <f t="shared" si="1"/>
        <v>44315</v>
      </c>
      <c r="H117" s="248" t="s">
        <v>443</v>
      </c>
      <c r="I117" s="276" t="str">
        <f t="shared" si="2"/>
        <v>360099899990</v>
      </c>
      <c r="J117" s="274"/>
      <c r="K117" s="275"/>
      <c r="L117" s="275">
        <f t="shared" si="3"/>
        <v>-99990</v>
      </c>
      <c r="N117" s="277"/>
      <c r="O117" s="274">
        <f t="shared" si="6"/>
        <v>0</v>
      </c>
      <c r="P117" s="248" t="b">
        <f t="shared" si="7"/>
        <v>1</v>
      </c>
    </row>
    <row r="118" ht="14.25" customHeight="1">
      <c r="A118" s="248" t="s">
        <v>44</v>
      </c>
      <c r="B118" s="248" t="s">
        <v>19</v>
      </c>
      <c r="C118" s="273">
        <v>2635.0</v>
      </c>
      <c r="D118" s="274">
        <v>44286.0</v>
      </c>
      <c r="E118" s="275">
        <v>1740886.0</v>
      </c>
      <c r="F118" s="248" t="s">
        <v>442</v>
      </c>
      <c r="G118" s="274">
        <f t="shared" si="1"/>
        <v>44316</v>
      </c>
      <c r="H118" s="248" t="s">
        <v>443</v>
      </c>
      <c r="I118" s="276" t="str">
        <f t="shared" si="2"/>
        <v>26351740886</v>
      </c>
      <c r="J118" s="274"/>
      <c r="K118" s="275"/>
      <c r="L118" s="275">
        <f t="shared" si="3"/>
        <v>-1740886</v>
      </c>
      <c r="N118" s="277"/>
      <c r="O118" s="274">
        <f t="shared" si="6"/>
        <v>0</v>
      </c>
      <c r="P118" s="248" t="b">
        <f t="shared" si="7"/>
        <v>1</v>
      </c>
    </row>
    <row r="119" ht="14.25" customHeight="1">
      <c r="A119" s="248" t="s">
        <v>22</v>
      </c>
      <c r="B119" s="248" t="s">
        <v>19</v>
      </c>
      <c r="C119" s="273">
        <v>570734.0</v>
      </c>
      <c r="D119" s="274">
        <v>44286.0</v>
      </c>
      <c r="E119" s="275">
        <v>1660050.0</v>
      </c>
      <c r="F119" s="248" t="s">
        <v>442</v>
      </c>
      <c r="G119" s="274">
        <f t="shared" si="1"/>
        <v>44316</v>
      </c>
      <c r="H119" s="248" t="s">
        <v>443</v>
      </c>
      <c r="I119" s="276" t="str">
        <f t="shared" si="2"/>
        <v>5707341660050</v>
      </c>
      <c r="J119" s="274"/>
      <c r="K119" s="275"/>
      <c r="L119" s="275">
        <f t="shared" si="3"/>
        <v>-1660050</v>
      </c>
      <c r="N119" s="109" t="s">
        <v>462</v>
      </c>
      <c r="O119" s="274">
        <f t="shared" si="6"/>
        <v>0</v>
      </c>
      <c r="P119" s="248" t="b">
        <f t="shared" si="7"/>
        <v>1</v>
      </c>
    </row>
    <row r="120" ht="14.25" customHeight="1">
      <c r="A120" s="248" t="s">
        <v>477</v>
      </c>
      <c r="B120" s="248" t="s">
        <v>19</v>
      </c>
      <c r="C120" s="273">
        <v>3216.0</v>
      </c>
      <c r="D120" s="274">
        <v>44286.0</v>
      </c>
      <c r="E120" s="275">
        <v>173403.0</v>
      </c>
      <c r="F120" s="248" t="s">
        <v>442</v>
      </c>
      <c r="G120" s="274">
        <f t="shared" si="1"/>
        <v>44316</v>
      </c>
      <c r="H120" s="248" t="s">
        <v>443</v>
      </c>
      <c r="I120" s="276" t="str">
        <f t="shared" si="2"/>
        <v>3216173403</v>
      </c>
      <c r="J120" s="274"/>
      <c r="K120" s="275"/>
      <c r="L120" s="275">
        <f t="shared" si="3"/>
        <v>-173403</v>
      </c>
      <c r="N120" s="277"/>
      <c r="O120" s="274">
        <f t="shared" si="6"/>
        <v>0</v>
      </c>
      <c r="P120" s="248" t="b">
        <f t="shared" si="7"/>
        <v>1</v>
      </c>
    </row>
    <row r="121" ht="14.25" customHeight="1">
      <c r="A121" s="248" t="s">
        <v>22</v>
      </c>
      <c r="B121" s="248" t="s">
        <v>468</v>
      </c>
      <c r="C121" s="273">
        <v>97756.0</v>
      </c>
      <c r="D121" s="274">
        <v>44287.0</v>
      </c>
      <c r="E121" s="275">
        <v>-1070405.0</v>
      </c>
      <c r="F121" s="248" t="s">
        <v>442</v>
      </c>
      <c r="G121" s="274">
        <f t="shared" si="1"/>
        <v>44317</v>
      </c>
      <c r="H121" s="248" t="s">
        <v>469</v>
      </c>
      <c r="I121" s="276" t="str">
        <f t="shared" si="2"/>
        <v>97756-1070405</v>
      </c>
      <c r="J121" s="274"/>
      <c r="K121" s="275"/>
      <c r="L121" s="275">
        <f t="shared" si="3"/>
        <v>1070405</v>
      </c>
      <c r="N121" s="109" t="s">
        <v>462</v>
      </c>
      <c r="O121" s="274">
        <f t="shared" si="6"/>
        <v>0</v>
      </c>
      <c r="P121" s="248" t="b">
        <f t="shared" si="7"/>
        <v>1</v>
      </c>
    </row>
    <row r="122" ht="14.25" customHeight="1">
      <c r="A122" s="248" t="s">
        <v>34</v>
      </c>
      <c r="B122" s="248" t="s">
        <v>19</v>
      </c>
      <c r="C122" s="273">
        <v>89481.0</v>
      </c>
      <c r="D122" s="274">
        <v>44291.0</v>
      </c>
      <c r="E122" s="275">
        <v>202686.0</v>
      </c>
      <c r="F122" s="248" t="s">
        <v>442</v>
      </c>
      <c r="G122" s="274">
        <f t="shared" si="1"/>
        <v>44321</v>
      </c>
      <c r="H122" s="248" t="s">
        <v>443</v>
      </c>
      <c r="I122" s="276" t="str">
        <f t="shared" si="2"/>
        <v>89481202686</v>
      </c>
      <c r="J122" s="274"/>
      <c r="K122" s="275"/>
      <c r="L122" s="275">
        <f t="shared" si="3"/>
        <v>-202686</v>
      </c>
      <c r="N122" s="277"/>
      <c r="O122" s="274">
        <f t="shared" si="6"/>
        <v>0</v>
      </c>
      <c r="P122" s="248" t="b">
        <f t="shared" si="7"/>
        <v>1</v>
      </c>
    </row>
    <row r="123" ht="14.25" customHeight="1">
      <c r="A123" s="248" t="s">
        <v>454</v>
      </c>
      <c r="B123" s="248" t="s">
        <v>19</v>
      </c>
      <c r="C123" s="273">
        <v>9355.0</v>
      </c>
      <c r="D123" s="274">
        <v>44291.0</v>
      </c>
      <c r="E123" s="275">
        <v>30000.0</v>
      </c>
      <c r="F123" s="248" t="s">
        <v>442</v>
      </c>
      <c r="G123" s="274">
        <f t="shared" si="1"/>
        <v>44321</v>
      </c>
      <c r="H123" s="248" t="s">
        <v>443</v>
      </c>
      <c r="I123" s="276" t="str">
        <f t="shared" si="2"/>
        <v>935530000</v>
      </c>
      <c r="J123" s="274"/>
      <c r="K123" s="275"/>
      <c r="L123" s="275">
        <f t="shared" si="3"/>
        <v>-30000</v>
      </c>
      <c r="N123" s="277"/>
      <c r="O123" s="274">
        <f t="shared" si="6"/>
        <v>0</v>
      </c>
      <c r="P123" s="248" t="b">
        <f t="shared" si="7"/>
        <v>1</v>
      </c>
    </row>
    <row r="124" ht="14.25" customHeight="1">
      <c r="A124" s="248" t="s">
        <v>472</v>
      </c>
      <c r="B124" s="248" t="s">
        <v>19</v>
      </c>
      <c r="C124" s="273">
        <v>2449228.0</v>
      </c>
      <c r="D124" s="274">
        <v>44292.0</v>
      </c>
      <c r="E124" s="275">
        <v>470139.0</v>
      </c>
      <c r="F124" s="248" t="s">
        <v>442</v>
      </c>
      <c r="G124" s="274">
        <f t="shared" si="1"/>
        <v>44322</v>
      </c>
      <c r="H124" s="248" t="s">
        <v>443</v>
      </c>
      <c r="I124" s="276" t="str">
        <f t="shared" si="2"/>
        <v>2449228470139</v>
      </c>
      <c r="J124" s="274"/>
      <c r="K124" s="275"/>
      <c r="L124" s="275">
        <f t="shared" si="3"/>
        <v>-470139</v>
      </c>
      <c r="N124" s="277"/>
      <c r="O124" s="274">
        <f t="shared" si="6"/>
        <v>0</v>
      </c>
      <c r="P124" s="248" t="b">
        <f t="shared" si="7"/>
        <v>1</v>
      </c>
    </row>
    <row r="125" ht="14.25" customHeight="1">
      <c r="A125" s="248" t="s">
        <v>441</v>
      </c>
      <c r="B125" s="248" t="s">
        <v>19</v>
      </c>
      <c r="C125" s="273">
        <v>1095592.0</v>
      </c>
      <c r="D125" s="274">
        <v>44292.0</v>
      </c>
      <c r="E125" s="275">
        <v>67492.0</v>
      </c>
      <c r="F125" s="248" t="s">
        <v>442</v>
      </c>
      <c r="G125" s="274">
        <f t="shared" si="1"/>
        <v>44322</v>
      </c>
      <c r="H125" s="248" t="s">
        <v>443</v>
      </c>
      <c r="I125" s="276" t="str">
        <f t="shared" si="2"/>
        <v>109559267492</v>
      </c>
      <c r="J125" s="274"/>
      <c r="K125" s="275"/>
      <c r="L125" s="275">
        <f t="shared" si="3"/>
        <v>-67492</v>
      </c>
      <c r="N125" s="277"/>
      <c r="O125" s="274">
        <f t="shared" si="6"/>
        <v>0</v>
      </c>
      <c r="P125" s="248" t="b">
        <f t="shared" si="7"/>
        <v>1</v>
      </c>
    </row>
    <row r="126" ht="14.25" customHeight="1">
      <c r="A126" s="248" t="s">
        <v>455</v>
      </c>
      <c r="B126" s="248" t="s">
        <v>334</v>
      </c>
      <c r="C126" s="273">
        <v>3852.0</v>
      </c>
      <c r="D126" s="274">
        <v>44292.0</v>
      </c>
      <c r="E126" s="275">
        <v>179475.0</v>
      </c>
      <c r="F126" s="248" t="s">
        <v>442</v>
      </c>
      <c r="G126" s="274">
        <f t="shared" si="1"/>
        <v>44322</v>
      </c>
      <c r="H126" s="248" t="s">
        <v>443</v>
      </c>
      <c r="I126" s="276" t="str">
        <f t="shared" si="2"/>
        <v>3852179475</v>
      </c>
      <c r="J126" s="274"/>
      <c r="K126" s="275"/>
      <c r="L126" s="275">
        <f t="shared" si="3"/>
        <v>-179475</v>
      </c>
      <c r="N126" s="277"/>
      <c r="O126" s="274">
        <f t="shared" si="6"/>
        <v>0</v>
      </c>
      <c r="P126" s="248" t="b">
        <f t="shared" si="7"/>
        <v>1</v>
      </c>
    </row>
    <row r="127" ht="14.25" customHeight="1">
      <c r="A127" s="248" t="s">
        <v>451</v>
      </c>
      <c r="B127" s="248" t="s">
        <v>19</v>
      </c>
      <c r="C127" s="273">
        <v>28590.0</v>
      </c>
      <c r="D127" s="274">
        <v>44293.0</v>
      </c>
      <c r="E127" s="275">
        <v>149984.0</v>
      </c>
      <c r="F127" s="248" t="s">
        <v>442</v>
      </c>
      <c r="G127" s="274">
        <f t="shared" si="1"/>
        <v>44323</v>
      </c>
      <c r="H127" s="248" t="s">
        <v>443</v>
      </c>
      <c r="I127" s="276" t="str">
        <f t="shared" si="2"/>
        <v>28590149984</v>
      </c>
      <c r="J127" s="274"/>
      <c r="K127" s="275"/>
      <c r="L127" s="275">
        <f t="shared" si="3"/>
        <v>-149984</v>
      </c>
      <c r="N127" s="277"/>
      <c r="O127" s="274">
        <f t="shared" si="6"/>
        <v>0</v>
      </c>
      <c r="P127" s="248" t="b">
        <f t="shared" si="7"/>
        <v>1</v>
      </c>
    </row>
    <row r="128" ht="14.25" customHeight="1">
      <c r="A128" s="248" t="s">
        <v>450</v>
      </c>
      <c r="B128" s="248" t="s">
        <v>19</v>
      </c>
      <c r="C128" s="273">
        <v>1156.0</v>
      </c>
      <c r="D128" s="274">
        <v>44294.0</v>
      </c>
      <c r="E128" s="275">
        <v>63754.0</v>
      </c>
      <c r="F128" s="248" t="s">
        <v>442</v>
      </c>
      <c r="G128" s="274">
        <f t="shared" si="1"/>
        <v>44324</v>
      </c>
      <c r="H128" s="248" t="s">
        <v>443</v>
      </c>
      <c r="I128" s="276" t="str">
        <f t="shared" si="2"/>
        <v>115663754</v>
      </c>
      <c r="J128" s="274"/>
      <c r="K128" s="275"/>
      <c r="L128" s="275">
        <f t="shared" si="3"/>
        <v>-63754</v>
      </c>
      <c r="N128" s="277"/>
      <c r="O128" s="274">
        <f t="shared" si="6"/>
        <v>0</v>
      </c>
      <c r="P128" s="248" t="b">
        <f t="shared" si="7"/>
        <v>1</v>
      </c>
    </row>
    <row r="129" ht="14.25" customHeight="1">
      <c r="A129" s="248" t="s">
        <v>472</v>
      </c>
      <c r="B129" s="248" t="s">
        <v>19</v>
      </c>
      <c r="C129" s="273">
        <v>2453415.0</v>
      </c>
      <c r="D129" s="274">
        <v>44295.0</v>
      </c>
      <c r="E129" s="275">
        <v>95815.0</v>
      </c>
      <c r="F129" s="248" t="s">
        <v>442</v>
      </c>
      <c r="G129" s="274">
        <f t="shared" si="1"/>
        <v>44325</v>
      </c>
      <c r="H129" s="248" t="s">
        <v>443</v>
      </c>
      <c r="I129" s="276" t="str">
        <f t="shared" si="2"/>
        <v>245341595815</v>
      </c>
      <c r="J129" s="274"/>
      <c r="K129" s="275"/>
      <c r="L129" s="275">
        <f t="shared" si="3"/>
        <v>-95815</v>
      </c>
      <c r="N129" s="277"/>
      <c r="O129" s="274">
        <f t="shared" si="6"/>
        <v>0</v>
      </c>
      <c r="P129" s="248" t="b">
        <f t="shared" si="7"/>
        <v>1</v>
      </c>
    </row>
    <row r="130" ht="14.25" customHeight="1">
      <c r="A130" s="248" t="s">
        <v>441</v>
      </c>
      <c r="B130" s="248" t="s">
        <v>19</v>
      </c>
      <c r="C130" s="273">
        <v>1095748.0</v>
      </c>
      <c r="D130" s="274">
        <v>44295.0</v>
      </c>
      <c r="E130" s="275">
        <v>149985.0</v>
      </c>
      <c r="F130" s="248" t="s">
        <v>442</v>
      </c>
      <c r="G130" s="274">
        <f t="shared" si="1"/>
        <v>44325</v>
      </c>
      <c r="H130" s="248" t="s">
        <v>443</v>
      </c>
      <c r="I130" s="276" t="str">
        <f t="shared" si="2"/>
        <v>1095748149985</v>
      </c>
      <c r="J130" s="274"/>
      <c r="K130" s="275"/>
      <c r="L130" s="275">
        <f t="shared" si="3"/>
        <v>-149985</v>
      </c>
      <c r="N130" s="277"/>
      <c r="O130" s="274">
        <f t="shared" si="6"/>
        <v>0</v>
      </c>
      <c r="P130" s="248" t="b">
        <f t="shared" si="7"/>
        <v>1</v>
      </c>
    </row>
    <row r="131" ht="14.25" customHeight="1">
      <c r="A131" s="248" t="s">
        <v>458</v>
      </c>
      <c r="B131" s="248" t="s">
        <v>19</v>
      </c>
      <c r="C131" s="273">
        <v>4.2815709E7</v>
      </c>
      <c r="D131" s="274">
        <v>44296.0</v>
      </c>
      <c r="E131" s="275">
        <v>30105.0</v>
      </c>
      <c r="F131" s="248" t="s">
        <v>442</v>
      </c>
      <c r="G131" s="274">
        <f t="shared" si="1"/>
        <v>44326</v>
      </c>
      <c r="H131" s="248" t="s">
        <v>443</v>
      </c>
      <c r="I131" s="276" t="str">
        <f t="shared" si="2"/>
        <v>4281570930105</v>
      </c>
      <c r="J131" s="274"/>
      <c r="K131" s="275"/>
      <c r="L131" s="275">
        <f t="shared" si="3"/>
        <v>-30105</v>
      </c>
      <c r="N131" s="277"/>
      <c r="O131" s="274">
        <f t="shared" si="6"/>
        <v>0</v>
      </c>
      <c r="P131" s="248" t="b">
        <f t="shared" si="7"/>
        <v>1</v>
      </c>
    </row>
    <row r="132" ht="14.25" customHeight="1">
      <c r="A132" s="248" t="s">
        <v>34</v>
      </c>
      <c r="B132" s="248" t="s">
        <v>19</v>
      </c>
      <c r="C132" s="273">
        <v>89798.0</v>
      </c>
      <c r="D132" s="274">
        <v>44298.0</v>
      </c>
      <c r="E132" s="275">
        <v>29111.0</v>
      </c>
      <c r="F132" s="248" t="s">
        <v>442</v>
      </c>
      <c r="G132" s="274">
        <f t="shared" si="1"/>
        <v>44328</v>
      </c>
      <c r="H132" s="248" t="s">
        <v>443</v>
      </c>
      <c r="I132" s="276" t="str">
        <f t="shared" si="2"/>
        <v>8979829111</v>
      </c>
      <c r="J132" s="274"/>
      <c r="K132" s="275"/>
      <c r="L132" s="275">
        <f t="shared" si="3"/>
        <v>-29111</v>
      </c>
      <c r="N132" s="277"/>
      <c r="O132" s="274">
        <f t="shared" si="6"/>
        <v>0</v>
      </c>
      <c r="P132" s="248" t="b">
        <f t="shared" si="7"/>
        <v>1</v>
      </c>
    </row>
    <row r="133" ht="14.25" customHeight="1">
      <c r="A133" s="248" t="s">
        <v>455</v>
      </c>
      <c r="B133" s="248" t="s">
        <v>334</v>
      </c>
      <c r="C133" s="273">
        <v>3904.0</v>
      </c>
      <c r="D133" s="274">
        <v>44298.0</v>
      </c>
      <c r="E133" s="275">
        <v>675669.0</v>
      </c>
      <c r="F133" s="248" t="s">
        <v>442</v>
      </c>
      <c r="G133" s="274">
        <f t="shared" si="1"/>
        <v>44328</v>
      </c>
      <c r="H133" s="248" t="s">
        <v>443</v>
      </c>
      <c r="I133" s="276" t="str">
        <f t="shared" si="2"/>
        <v>3904675669</v>
      </c>
      <c r="J133" s="274"/>
      <c r="K133" s="275"/>
      <c r="L133" s="275">
        <f t="shared" si="3"/>
        <v>-675669</v>
      </c>
      <c r="N133" s="277"/>
      <c r="O133" s="274">
        <f t="shared" si="6"/>
        <v>0</v>
      </c>
      <c r="P133" s="248" t="b">
        <f t="shared" si="7"/>
        <v>1</v>
      </c>
    </row>
    <row r="134" ht="14.25" customHeight="1">
      <c r="A134" s="248" t="s">
        <v>450</v>
      </c>
      <c r="B134" s="248" t="s">
        <v>19</v>
      </c>
      <c r="C134" s="273">
        <v>1157.0</v>
      </c>
      <c r="D134" s="274">
        <v>44299.0</v>
      </c>
      <c r="E134" s="275">
        <v>19219.0</v>
      </c>
      <c r="F134" s="248" t="s">
        <v>442</v>
      </c>
      <c r="G134" s="274">
        <f t="shared" si="1"/>
        <v>44329</v>
      </c>
      <c r="H134" s="248" t="s">
        <v>443</v>
      </c>
      <c r="I134" s="276" t="str">
        <f t="shared" si="2"/>
        <v>115719219</v>
      </c>
      <c r="J134" s="274"/>
      <c r="K134" s="275"/>
      <c r="L134" s="275">
        <f t="shared" si="3"/>
        <v>-19219</v>
      </c>
      <c r="N134" s="277"/>
      <c r="O134" s="274">
        <f t="shared" si="6"/>
        <v>0</v>
      </c>
      <c r="P134" s="248" t="b">
        <f t="shared" si="7"/>
        <v>1</v>
      </c>
    </row>
    <row r="135" ht="14.25" customHeight="1">
      <c r="A135" s="248" t="s">
        <v>22</v>
      </c>
      <c r="B135" s="248" t="s">
        <v>19</v>
      </c>
      <c r="C135" s="273">
        <v>577525.0</v>
      </c>
      <c r="D135" s="274">
        <v>44299.0</v>
      </c>
      <c r="E135" s="275">
        <v>3773303.0</v>
      </c>
      <c r="F135" s="248" t="s">
        <v>442</v>
      </c>
      <c r="G135" s="274">
        <f t="shared" si="1"/>
        <v>44329</v>
      </c>
      <c r="H135" s="248" t="s">
        <v>443</v>
      </c>
      <c r="I135" s="276" t="str">
        <f t="shared" si="2"/>
        <v>5775253773303</v>
      </c>
      <c r="J135" s="274"/>
      <c r="K135" s="275"/>
      <c r="L135" s="275">
        <f t="shared" si="3"/>
        <v>-3773303</v>
      </c>
      <c r="N135" s="109" t="s">
        <v>462</v>
      </c>
      <c r="O135" s="274">
        <f t="shared" si="6"/>
        <v>0</v>
      </c>
      <c r="P135" s="248" t="b">
        <f t="shared" si="7"/>
        <v>1</v>
      </c>
    </row>
    <row r="136" ht="14.25" customHeight="1">
      <c r="A136" s="248" t="s">
        <v>451</v>
      </c>
      <c r="B136" s="248" t="s">
        <v>19</v>
      </c>
      <c r="C136" s="273">
        <v>28717.0</v>
      </c>
      <c r="D136" s="274">
        <v>44299.0</v>
      </c>
      <c r="E136" s="275">
        <v>135982.0</v>
      </c>
      <c r="F136" s="248" t="s">
        <v>442</v>
      </c>
      <c r="G136" s="274">
        <f t="shared" si="1"/>
        <v>44329</v>
      </c>
      <c r="H136" s="248" t="s">
        <v>443</v>
      </c>
      <c r="I136" s="276" t="str">
        <f t="shared" si="2"/>
        <v>28717135982</v>
      </c>
      <c r="J136" s="274"/>
      <c r="K136" s="275"/>
      <c r="L136" s="275">
        <f t="shared" si="3"/>
        <v>-135982</v>
      </c>
      <c r="N136" s="277"/>
      <c r="O136" s="274">
        <f t="shared" si="6"/>
        <v>0</v>
      </c>
      <c r="P136" s="248" t="b">
        <f t="shared" si="7"/>
        <v>1</v>
      </c>
    </row>
    <row r="137" ht="14.25" customHeight="1">
      <c r="A137" s="248" t="s">
        <v>451</v>
      </c>
      <c r="B137" s="248" t="s">
        <v>19</v>
      </c>
      <c r="C137" s="273">
        <v>28702.0</v>
      </c>
      <c r="D137" s="274">
        <v>44299.0</v>
      </c>
      <c r="E137" s="275">
        <v>23992.0</v>
      </c>
      <c r="F137" s="248" t="s">
        <v>442</v>
      </c>
      <c r="G137" s="274">
        <f t="shared" si="1"/>
        <v>44329</v>
      </c>
      <c r="H137" s="248" t="s">
        <v>443</v>
      </c>
      <c r="I137" s="276" t="str">
        <f t="shared" si="2"/>
        <v>2870223992</v>
      </c>
      <c r="J137" s="274"/>
      <c r="K137" s="275"/>
      <c r="L137" s="275">
        <f t="shared" si="3"/>
        <v>-23992</v>
      </c>
      <c r="N137" s="277"/>
      <c r="O137" s="274">
        <f t="shared" si="6"/>
        <v>0</v>
      </c>
      <c r="P137" s="248" t="b">
        <f t="shared" si="7"/>
        <v>1</v>
      </c>
    </row>
    <row r="138" ht="14.25" customHeight="1">
      <c r="A138" s="248" t="s">
        <v>474</v>
      </c>
      <c r="B138" s="248" t="s">
        <v>19</v>
      </c>
      <c r="C138" s="273">
        <v>2.4067696E7</v>
      </c>
      <c r="D138" s="274">
        <v>44300.0</v>
      </c>
      <c r="E138" s="275">
        <v>485980.0</v>
      </c>
      <c r="F138" s="248" t="s">
        <v>442</v>
      </c>
      <c r="G138" s="274">
        <f t="shared" si="1"/>
        <v>44330</v>
      </c>
      <c r="H138" s="248" t="s">
        <v>443</v>
      </c>
      <c r="I138" s="276" t="str">
        <f t="shared" si="2"/>
        <v>24067696485980</v>
      </c>
      <c r="J138" s="274"/>
      <c r="K138" s="275"/>
      <c r="L138" s="275">
        <f t="shared" si="3"/>
        <v>-485980</v>
      </c>
      <c r="N138" s="277"/>
      <c r="O138" s="274">
        <f t="shared" si="6"/>
        <v>0</v>
      </c>
      <c r="P138" s="248" t="b">
        <f t="shared" si="7"/>
        <v>1</v>
      </c>
    </row>
    <row r="139" ht="14.25" customHeight="1">
      <c r="A139" s="248" t="s">
        <v>18</v>
      </c>
      <c r="B139" s="248" t="s">
        <v>19</v>
      </c>
      <c r="C139" s="273">
        <v>3738.0</v>
      </c>
      <c r="D139" s="274">
        <v>44301.0</v>
      </c>
      <c r="E139" s="275">
        <v>1818510.0</v>
      </c>
      <c r="F139" s="248" t="s">
        <v>442</v>
      </c>
      <c r="G139" s="274">
        <f t="shared" si="1"/>
        <v>44331</v>
      </c>
      <c r="H139" s="248" t="s">
        <v>443</v>
      </c>
      <c r="I139" s="276" t="str">
        <f t="shared" si="2"/>
        <v>37381818510</v>
      </c>
      <c r="J139" s="274"/>
      <c r="K139" s="275"/>
      <c r="L139" s="275">
        <f t="shared" si="3"/>
        <v>-1818510</v>
      </c>
      <c r="N139" s="277"/>
      <c r="O139" s="274">
        <f t="shared" si="6"/>
        <v>0</v>
      </c>
      <c r="P139" s="248" t="b">
        <f t="shared" si="7"/>
        <v>1</v>
      </c>
    </row>
    <row r="140" ht="14.25" customHeight="1">
      <c r="A140" s="248" t="s">
        <v>473</v>
      </c>
      <c r="B140" s="248" t="s">
        <v>19</v>
      </c>
      <c r="C140" s="273">
        <v>1590502.0</v>
      </c>
      <c r="D140" s="274">
        <v>44301.0</v>
      </c>
      <c r="E140" s="275">
        <v>349990.0</v>
      </c>
      <c r="F140" s="248" t="s">
        <v>442</v>
      </c>
      <c r="G140" s="274">
        <f t="shared" si="1"/>
        <v>44331</v>
      </c>
      <c r="H140" s="248" t="s">
        <v>443</v>
      </c>
      <c r="I140" s="276" t="str">
        <f t="shared" si="2"/>
        <v>1590502349990</v>
      </c>
      <c r="J140" s="274"/>
      <c r="K140" s="275"/>
      <c r="L140" s="275">
        <f t="shared" si="3"/>
        <v>-349990</v>
      </c>
      <c r="N140" s="277"/>
      <c r="O140" s="274">
        <f t="shared" si="6"/>
        <v>0</v>
      </c>
      <c r="P140" s="248" t="b">
        <f t="shared" si="7"/>
        <v>1</v>
      </c>
    </row>
    <row r="141" ht="14.25" customHeight="1">
      <c r="A141" s="248" t="s">
        <v>473</v>
      </c>
      <c r="B141" s="248" t="s">
        <v>19</v>
      </c>
      <c r="C141" s="273">
        <v>1590585.0</v>
      </c>
      <c r="D141" s="274">
        <v>44301.0</v>
      </c>
      <c r="E141" s="275">
        <v>759990.0</v>
      </c>
      <c r="F141" s="248" t="s">
        <v>442</v>
      </c>
      <c r="G141" s="274">
        <f t="shared" si="1"/>
        <v>44331</v>
      </c>
      <c r="H141" s="248" t="s">
        <v>443</v>
      </c>
      <c r="I141" s="276" t="str">
        <f t="shared" si="2"/>
        <v>1590585759990</v>
      </c>
      <c r="J141" s="274"/>
      <c r="K141" s="275"/>
      <c r="L141" s="275">
        <f t="shared" si="3"/>
        <v>-759990</v>
      </c>
      <c r="N141" s="277"/>
      <c r="O141" s="274">
        <f t="shared" si="6"/>
        <v>0</v>
      </c>
      <c r="P141" s="248" t="b">
        <f t="shared" si="7"/>
        <v>1</v>
      </c>
    </row>
    <row r="142" ht="14.25" customHeight="1">
      <c r="A142" s="248" t="s">
        <v>478</v>
      </c>
      <c r="B142" s="248" t="s">
        <v>19</v>
      </c>
      <c r="C142" s="273">
        <v>473.0</v>
      </c>
      <c r="D142" s="274">
        <v>44301.0</v>
      </c>
      <c r="E142" s="275">
        <v>129900.0</v>
      </c>
      <c r="F142" s="248" t="s">
        <v>442</v>
      </c>
      <c r="G142" s="274">
        <f t="shared" si="1"/>
        <v>44331</v>
      </c>
      <c r="H142" s="248" t="s">
        <v>443</v>
      </c>
      <c r="I142" s="276" t="str">
        <f t="shared" si="2"/>
        <v>473129900</v>
      </c>
      <c r="J142" s="274"/>
      <c r="K142" s="275"/>
      <c r="L142" s="275">
        <f t="shared" si="3"/>
        <v>-129900</v>
      </c>
      <c r="N142" s="277"/>
      <c r="O142" s="274">
        <f t="shared" si="6"/>
        <v>0</v>
      </c>
      <c r="P142" s="248" t="b">
        <f t="shared" si="7"/>
        <v>1</v>
      </c>
    </row>
    <row r="143" ht="14.25" customHeight="1">
      <c r="A143" s="248" t="s">
        <v>463</v>
      </c>
      <c r="B143" s="248" t="s">
        <v>19</v>
      </c>
      <c r="C143" s="273">
        <v>3614179.0</v>
      </c>
      <c r="D143" s="274">
        <v>44301.0</v>
      </c>
      <c r="E143" s="275">
        <v>518990.0</v>
      </c>
      <c r="F143" s="248" t="s">
        <v>442</v>
      </c>
      <c r="G143" s="274">
        <f t="shared" si="1"/>
        <v>44331</v>
      </c>
      <c r="H143" s="248" t="s">
        <v>443</v>
      </c>
      <c r="I143" s="276" t="str">
        <f t="shared" si="2"/>
        <v>3614179518990</v>
      </c>
      <c r="J143" s="274"/>
      <c r="K143" s="275"/>
      <c r="L143" s="275">
        <f t="shared" si="3"/>
        <v>-518990</v>
      </c>
      <c r="N143" s="277"/>
      <c r="O143" s="274">
        <f t="shared" si="6"/>
        <v>0</v>
      </c>
      <c r="P143" s="248" t="b">
        <f t="shared" si="7"/>
        <v>1</v>
      </c>
    </row>
    <row r="144" ht="14.25" customHeight="1">
      <c r="A144" s="248" t="s">
        <v>451</v>
      </c>
      <c r="B144" s="248" t="s">
        <v>19</v>
      </c>
      <c r="C144" s="273">
        <v>28781.0</v>
      </c>
      <c r="D144" s="274">
        <v>44301.0</v>
      </c>
      <c r="E144" s="275">
        <v>127492.0</v>
      </c>
      <c r="F144" s="248" t="s">
        <v>442</v>
      </c>
      <c r="G144" s="274">
        <f t="shared" si="1"/>
        <v>44331</v>
      </c>
      <c r="H144" s="248" t="s">
        <v>443</v>
      </c>
      <c r="I144" s="276" t="str">
        <f t="shared" si="2"/>
        <v>28781127492</v>
      </c>
      <c r="J144" s="274"/>
      <c r="K144" s="275"/>
      <c r="L144" s="275">
        <f t="shared" si="3"/>
        <v>-127492</v>
      </c>
      <c r="N144" s="277"/>
      <c r="O144" s="274">
        <f t="shared" si="6"/>
        <v>0</v>
      </c>
      <c r="P144" s="248" t="b">
        <f t="shared" si="7"/>
        <v>1</v>
      </c>
    </row>
    <row r="145" ht="14.25" customHeight="1">
      <c r="A145" s="248" t="s">
        <v>451</v>
      </c>
      <c r="B145" s="248" t="s">
        <v>19</v>
      </c>
      <c r="C145" s="273">
        <v>28782.0</v>
      </c>
      <c r="D145" s="274">
        <v>44301.0</v>
      </c>
      <c r="E145" s="275">
        <v>63992.0</v>
      </c>
      <c r="F145" s="248" t="s">
        <v>442</v>
      </c>
      <c r="G145" s="274">
        <f t="shared" si="1"/>
        <v>44331</v>
      </c>
      <c r="H145" s="248" t="s">
        <v>443</v>
      </c>
      <c r="I145" s="276" t="str">
        <f t="shared" si="2"/>
        <v>2878263992</v>
      </c>
      <c r="J145" s="274"/>
      <c r="K145" s="275"/>
      <c r="L145" s="275">
        <f t="shared" si="3"/>
        <v>-63992</v>
      </c>
      <c r="N145" s="277"/>
      <c r="O145" s="274">
        <f t="shared" si="6"/>
        <v>0</v>
      </c>
      <c r="P145" s="248" t="b">
        <f t="shared" si="7"/>
        <v>1</v>
      </c>
    </row>
    <row r="146" ht="14.25" customHeight="1">
      <c r="A146" s="248" t="s">
        <v>445</v>
      </c>
      <c r="B146" s="248" t="s">
        <v>19</v>
      </c>
      <c r="C146" s="273">
        <v>2908439.0</v>
      </c>
      <c r="D146" s="274">
        <v>44301.0</v>
      </c>
      <c r="E146" s="275">
        <v>278589.0</v>
      </c>
      <c r="F146" s="248" t="s">
        <v>442</v>
      </c>
      <c r="G146" s="274">
        <f t="shared" si="1"/>
        <v>44331</v>
      </c>
      <c r="H146" s="248" t="s">
        <v>443</v>
      </c>
      <c r="I146" s="276" t="str">
        <f t="shared" si="2"/>
        <v>2908439278589</v>
      </c>
      <c r="J146" s="274"/>
      <c r="K146" s="275"/>
      <c r="L146" s="275">
        <f t="shared" si="3"/>
        <v>-278589</v>
      </c>
      <c r="N146" s="277"/>
      <c r="O146" s="274">
        <f t="shared" si="6"/>
        <v>0</v>
      </c>
      <c r="P146" s="248" t="b">
        <f t="shared" si="7"/>
        <v>1</v>
      </c>
    </row>
    <row r="147" ht="14.25" customHeight="1">
      <c r="A147" s="248" t="s">
        <v>451</v>
      </c>
      <c r="B147" s="248" t="s">
        <v>19</v>
      </c>
      <c r="C147" s="273">
        <v>28843.0</v>
      </c>
      <c r="D147" s="274">
        <v>44306.0</v>
      </c>
      <c r="E147" s="275">
        <v>151957.0</v>
      </c>
      <c r="F147" s="248" t="s">
        <v>442</v>
      </c>
      <c r="G147" s="274">
        <f t="shared" si="1"/>
        <v>44336</v>
      </c>
      <c r="H147" s="248" t="s">
        <v>443</v>
      </c>
      <c r="I147" s="276" t="str">
        <f t="shared" si="2"/>
        <v>28843151957</v>
      </c>
      <c r="J147" s="274"/>
      <c r="K147" s="275"/>
      <c r="L147" s="275">
        <f t="shared" si="3"/>
        <v>-151957</v>
      </c>
      <c r="N147" s="277"/>
      <c r="O147" s="274">
        <f t="shared" si="6"/>
        <v>0</v>
      </c>
      <c r="P147" s="248" t="b">
        <f t="shared" si="7"/>
        <v>1</v>
      </c>
    </row>
    <row r="148" ht="14.25" customHeight="1">
      <c r="A148" s="248" t="s">
        <v>473</v>
      </c>
      <c r="B148" s="248" t="s">
        <v>19</v>
      </c>
      <c r="C148" s="273">
        <v>1591324.0</v>
      </c>
      <c r="D148" s="274">
        <v>44307.0</v>
      </c>
      <c r="E148" s="275">
        <v>279980.0</v>
      </c>
      <c r="F148" s="248" t="s">
        <v>442</v>
      </c>
      <c r="G148" s="274">
        <f t="shared" si="1"/>
        <v>44337</v>
      </c>
      <c r="H148" s="248" t="s">
        <v>443</v>
      </c>
      <c r="I148" s="276" t="str">
        <f t="shared" si="2"/>
        <v>1591324279980</v>
      </c>
      <c r="J148" s="274"/>
      <c r="K148" s="275"/>
      <c r="L148" s="275">
        <f t="shared" si="3"/>
        <v>-279980</v>
      </c>
      <c r="N148" s="277"/>
      <c r="O148" s="274">
        <f t="shared" si="6"/>
        <v>0</v>
      </c>
      <c r="P148" s="248" t="b">
        <f t="shared" si="7"/>
        <v>1</v>
      </c>
    </row>
    <row r="149" ht="14.25" customHeight="1">
      <c r="A149" s="248" t="s">
        <v>473</v>
      </c>
      <c r="B149" s="248" t="s">
        <v>19</v>
      </c>
      <c r="C149" s="273">
        <v>1591309.0</v>
      </c>
      <c r="D149" s="274">
        <v>44307.0</v>
      </c>
      <c r="E149" s="275">
        <v>699990.0</v>
      </c>
      <c r="F149" s="248" t="s">
        <v>442</v>
      </c>
      <c r="G149" s="274">
        <f t="shared" si="1"/>
        <v>44337</v>
      </c>
      <c r="H149" s="248" t="s">
        <v>443</v>
      </c>
      <c r="I149" s="276" t="str">
        <f t="shared" si="2"/>
        <v>1591309699990</v>
      </c>
      <c r="J149" s="274"/>
      <c r="K149" s="275"/>
      <c r="L149" s="275">
        <f t="shared" si="3"/>
        <v>-699990</v>
      </c>
      <c r="N149" s="277"/>
      <c r="O149" s="274">
        <f t="shared" si="6"/>
        <v>0</v>
      </c>
      <c r="P149" s="248" t="b">
        <f t="shared" si="7"/>
        <v>1</v>
      </c>
    </row>
    <row r="150" ht="14.25" customHeight="1">
      <c r="A150" s="248" t="s">
        <v>463</v>
      </c>
      <c r="B150" s="248" t="s">
        <v>19</v>
      </c>
      <c r="C150" s="273">
        <v>3605637.0</v>
      </c>
      <c r="D150" s="274">
        <v>44307.0</v>
      </c>
      <c r="E150" s="275">
        <v>54990.0</v>
      </c>
      <c r="F150" s="248" t="s">
        <v>442</v>
      </c>
      <c r="G150" s="274">
        <f t="shared" si="1"/>
        <v>44337</v>
      </c>
      <c r="H150" s="248" t="s">
        <v>443</v>
      </c>
      <c r="I150" s="276" t="str">
        <f t="shared" si="2"/>
        <v>360563754990</v>
      </c>
      <c r="J150" s="274"/>
      <c r="K150" s="275"/>
      <c r="L150" s="275">
        <f t="shared" si="3"/>
        <v>-54990</v>
      </c>
      <c r="N150" s="277"/>
      <c r="O150" s="274">
        <f t="shared" si="6"/>
        <v>0</v>
      </c>
      <c r="P150" s="248" t="b">
        <f t="shared" si="7"/>
        <v>1</v>
      </c>
    </row>
    <row r="151" ht="14.25" customHeight="1">
      <c r="A151" s="248" t="s">
        <v>473</v>
      </c>
      <c r="B151" s="248" t="s">
        <v>19</v>
      </c>
      <c r="C151" s="273">
        <v>1591523.0</v>
      </c>
      <c r="D151" s="274">
        <v>44308.0</v>
      </c>
      <c r="E151" s="275">
        <v>699990.0</v>
      </c>
      <c r="F151" s="248" t="s">
        <v>442</v>
      </c>
      <c r="G151" s="274">
        <f t="shared" si="1"/>
        <v>44338</v>
      </c>
      <c r="H151" s="248" t="s">
        <v>443</v>
      </c>
      <c r="I151" s="276" t="str">
        <f t="shared" si="2"/>
        <v>1591523699990</v>
      </c>
      <c r="J151" s="274"/>
      <c r="K151" s="275"/>
      <c r="L151" s="275">
        <f t="shared" si="3"/>
        <v>-699990</v>
      </c>
      <c r="N151" s="277"/>
      <c r="O151" s="274">
        <f t="shared" si="6"/>
        <v>0</v>
      </c>
      <c r="P151" s="248" t="b">
        <f t="shared" si="7"/>
        <v>1</v>
      </c>
    </row>
    <row r="152" ht="14.25" customHeight="1">
      <c r="A152" s="248" t="s">
        <v>22</v>
      </c>
      <c r="B152" s="248" t="s">
        <v>19</v>
      </c>
      <c r="C152" s="273">
        <v>584224.0</v>
      </c>
      <c r="D152" s="274">
        <v>44308.0</v>
      </c>
      <c r="E152" s="275">
        <v>1070405.0</v>
      </c>
      <c r="F152" s="248" t="s">
        <v>442</v>
      </c>
      <c r="G152" s="274">
        <f t="shared" si="1"/>
        <v>44338</v>
      </c>
      <c r="H152" s="248" t="s">
        <v>443</v>
      </c>
      <c r="I152" s="276" t="str">
        <f t="shared" si="2"/>
        <v>5842241070405</v>
      </c>
      <c r="J152" s="274"/>
      <c r="K152" s="275"/>
      <c r="L152" s="275">
        <f t="shared" si="3"/>
        <v>-1070405</v>
      </c>
      <c r="N152" s="109" t="s">
        <v>462</v>
      </c>
      <c r="O152" s="274">
        <f t="shared" si="6"/>
        <v>0</v>
      </c>
      <c r="P152" s="248" t="b">
        <f t="shared" si="7"/>
        <v>1</v>
      </c>
    </row>
    <row r="153" ht="14.25" customHeight="1">
      <c r="A153" s="248" t="s">
        <v>22</v>
      </c>
      <c r="B153" s="248" t="s">
        <v>19</v>
      </c>
      <c r="C153" s="273">
        <v>584214.0</v>
      </c>
      <c r="D153" s="274">
        <v>44308.0</v>
      </c>
      <c r="E153" s="275">
        <v>3048630.0</v>
      </c>
      <c r="F153" s="248" t="s">
        <v>442</v>
      </c>
      <c r="G153" s="274">
        <f t="shared" si="1"/>
        <v>44338</v>
      </c>
      <c r="H153" s="248" t="s">
        <v>443</v>
      </c>
      <c r="I153" s="276" t="str">
        <f t="shared" si="2"/>
        <v>5842143048630</v>
      </c>
      <c r="J153" s="274"/>
      <c r="K153" s="275"/>
      <c r="L153" s="275">
        <f t="shared" si="3"/>
        <v>-3048630</v>
      </c>
      <c r="N153" s="109" t="s">
        <v>462</v>
      </c>
      <c r="O153" s="274">
        <f t="shared" si="6"/>
        <v>0</v>
      </c>
      <c r="P153" s="248" t="b">
        <f t="shared" si="7"/>
        <v>1</v>
      </c>
    </row>
    <row r="154" ht="14.25" customHeight="1">
      <c r="A154" s="248" t="s">
        <v>22</v>
      </c>
      <c r="B154" s="248" t="s">
        <v>19</v>
      </c>
      <c r="C154" s="273">
        <v>584751.0</v>
      </c>
      <c r="D154" s="274">
        <v>44309.0</v>
      </c>
      <c r="E154" s="275">
        <v>219209.0</v>
      </c>
      <c r="F154" s="248" t="s">
        <v>442</v>
      </c>
      <c r="G154" s="274">
        <f t="shared" si="1"/>
        <v>44339</v>
      </c>
      <c r="H154" s="248" t="s">
        <v>443</v>
      </c>
      <c r="I154" s="276" t="str">
        <f t="shared" si="2"/>
        <v>584751219209</v>
      </c>
      <c r="J154" s="274"/>
      <c r="K154" s="275"/>
      <c r="L154" s="275">
        <f t="shared" si="3"/>
        <v>-219209</v>
      </c>
      <c r="N154" s="109" t="s">
        <v>462</v>
      </c>
      <c r="O154" s="274">
        <f t="shared" si="6"/>
        <v>0</v>
      </c>
      <c r="P154" s="248" t="b">
        <f t="shared" si="7"/>
        <v>1</v>
      </c>
    </row>
    <row r="155" ht="14.25" customHeight="1">
      <c r="A155" s="248" t="s">
        <v>465</v>
      </c>
      <c r="B155" s="248" t="s">
        <v>19</v>
      </c>
      <c r="C155" s="273">
        <v>5628.0</v>
      </c>
      <c r="D155" s="274">
        <v>44309.0</v>
      </c>
      <c r="E155" s="275">
        <v>409243.0</v>
      </c>
      <c r="F155" s="248" t="s">
        <v>442</v>
      </c>
      <c r="G155" s="274">
        <f t="shared" si="1"/>
        <v>44339</v>
      </c>
      <c r="H155" s="248" t="s">
        <v>443</v>
      </c>
      <c r="I155" s="276" t="str">
        <f t="shared" si="2"/>
        <v>5628409243</v>
      </c>
      <c r="J155" s="274"/>
      <c r="K155" s="275"/>
      <c r="L155" s="275">
        <f t="shared" si="3"/>
        <v>-409243</v>
      </c>
      <c r="N155" s="277"/>
      <c r="O155" s="274">
        <f t="shared" si="6"/>
        <v>0</v>
      </c>
      <c r="P155" s="248" t="b">
        <f t="shared" si="7"/>
        <v>1</v>
      </c>
    </row>
    <row r="156" ht="14.25" customHeight="1">
      <c r="A156" s="248" t="s">
        <v>463</v>
      </c>
      <c r="B156" s="248" t="s">
        <v>19</v>
      </c>
      <c r="C156" s="273">
        <v>3606885.0</v>
      </c>
      <c r="D156" s="274">
        <v>44310.0</v>
      </c>
      <c r="E156" s="275">
        <v>74990.0</v>
      </c>
      <c r="F156" s="248" t="s">
        <v>442</v>
      </c>
      <c r="G156" s="274">
        <f t="shared" si="1"/>
        <v>44340</v>
      </c>
      <c r="H156" s="248" t="s">
        <v>443</v>
      </c>
      <c r="I156" s="276" t="str">
        <f t="shared" si="2"/>
        <v>360688574990</v>
      </c>
      <c r="J156" s="274"/>
      <c r="K156" s="275"/>
      <c r="L156" s="275">
        <f t="shared" si="3"/>
        <v>-74990</v>
      </c>
      <c r="N156" s="277"/>
      <c r="O156" s="274">
        <f t="shared" si="6"/>
        <v>0</v>
      </c>
      <c r="P156" s="248" t="b">
        <f t="shared" si="7"/>
        <v>1</v>
      </c>
    </row>
    <row r="157" ht="14.25" customHeight="1">
      <c r="A157" s="248" t="s">
        <v>479</v>
      </c>
      <c r="B157" s="248" t="s">
        <v>19</v>
      </c>
      <c r="C157" s="273">
        <v>18.0</v>
      </c>
      <c r="D157" s="274">
        <v>44311.0</v>
      </c>
      <c r="E157" s="275">
        <v>329990.0</v>
      </c>
      <c r="F157" s="248" t="s">
        <v>442</v>
      </c>
      <c r="G157" s="274">
        <f t="shared" si="1"/>
        <v>44341</v>
      </c>
      <c r="H157" s="248" t="s">
        <v>443</v>
      </c>
      <c r="I157" s="276" t="str">
        <f t="shared" si="2"/>
        <v>18329990</v>
      </c>
      <c r="J157" s="274"/>
      <c r="K157" s="275"/>
      <c r="L157" s="275">
        <f t="shared" si="3"/>
        <v>-329990</v>
      </c>
      <c r="N157" s="277"/>
      <c r="O157" s="274">
        <f t="shared" si="6"/>
        <v>0</v>
      </c>
      <c r="P157" s="248" t="b">
        <f t="shared" si="7"/>
        <v>1</v>
      </c>
    </row>
    <row r="158" ht="14.25" customHeight="1">
      <c r="A158" s="248" t="s">
        <v>480</v>
      </c>
      <c r="B158" s="248" t="s">
        <v>19</v>
      </c>
      <c r="C158" s="273">
        <v>6.1467375E7</v>
      </c>
      <c r="D158" s="274">
        <v>44311.0</v>
      </c>
      <c r="E158" s="275">
        <v>523970.0</v>
      </c>
      <c r="F158" s="248" t="s">
        <v>442</v>
      </c>
      <c r="G158" s="274">
        <f t="shared" si="1"/>
        <v>44341</v>
      </c>
      <c r="H158" s="248" t="s">
        <v>443</v>
      </c>
      <c r="I158" s="276" t="str">
        <f t="shared" si="2"/>
        <v>61467375523970</v>
      </c>
      <c r="J158" s="274"/>
      <c r="K158" s="275"/>
      <c r="L158" s="275">
        <f t="shared" si="3"/>
        <v>-523970</v>
      </c>
      <c r="N158" s="277"/>
      <c r="O158" s="274">
        <f t="shared" si="6"/>
        <v>0</v>
      </c>
      <c r="P158" s="248" t="b">
        <f t="shared" si="7"/>
        <v>1</v>
      </c>
    </row>
    <row r="159" ht="14.25" customHeight="1">
      <c r="A159" s="248" t="s">
        <v>480</v>
      </c>
      <c r="B159" s="248" t="s">
        <v>19</v>
      </c>
      <c r="C159" s="273">
        <v>6.1467373E7</v>
      </c>
      <c r="D159" s="274">
        <v>44311.0</v>
      </c>
      <c r="E159" s="275">
        <v>263980.0</v>
      </c>
      <c r="F159" s="248" t="s">
        <v>442</v>
      </c>
      <c r="G159" s="274">
        <f t="shared" si="1"/>
        <v>44341</v>
      </c>
      <c r="H159" s="248" t="s">
        <v>443</v>
      </c>
      <c r="I159" s="276" t="str">
        <f t="shared" si="2"/>
        <v>61467373263980</v>
      </c>
      <c r="J159" s="274"/>
      <c r="K159" s="275"/>
      <c r="L159" s="275">
        <f t="shared" si="3"/>
        <v>-263980</v>
      </c>
      <c r="N159" s="277"/>
      <c r="O159" s="274">
        <f t="shared" si="6"/>
        <v>0</v>
      </c>
      <c r="P159" s="248" t="b">
        <f t="shared" si="7"/>
        <v>1</v>
      </c>
    </row>
    <row r="160" ht="14.25" customHeight="1">
      <c r="A160" s="248" t="s">
        <v>95</v>
      </c>
      <c r="B160" s="248" t="s">
        <v>19</v>
      </c>
      <c r="C160" s="273">
        <v>72429.0</v>
      </c>
      <c r="D160" s="274">
        <v>44312.0</v>
      </c>
      <c r="E160" s="275">
        <v>102864.0</v>
      </c>
      <c r="F160" s="248" t="s">
        <v>442</v>
      </c>
      <c r="G160" s="274">
        <f t="shared" si="1"/>
        <v>44342</v>
      </c>
      <c r="H160" s="248" t="s">
        <v>443</v>
      </c>
      <c r="I160" s="276" t="str">
        <f t="shared" si="2"/>
        <v>72429102864</v>
      </c>
      <c r="J160" s="274"/>
      <c r="K160" s="275"/>
      <c r="L160" s="275">
        <f t="shared" si="3"/>
        <v>-102864</v>
      </c>
      <c r="N160" s="277"/>
      <c r="O160" s="274">
        <f t="shared" si="6"/>
        <v>0</v>
      </c>
      <c r="P160" s="248" t="b">
        <f t="shared" si="7"/>
        <v>1</v>
      </c>
    </row>
    <row r="161" ht="14.25" customHeight="1">
      <c r="A161" s="248" t="s">
        <v>463</v>
      </c>
      <c r="B161" s="248" t="s">
        <v>19</v>
      </c>
      <c r="C161" s="273">
        <v>3607490.0</v>
      </c>
      <c r="D161" s="274">
        <v>44312.0</v>
      </c>
      <c r="E161" s="275">
        <v>341970.0</v>
      </c>
      <c r="F161" s="248" t="s">
        <v>442</v>
      </c>
      <c r="G161" s="274">
        <f t="shared" si="1"/>
        <v>44342</v>
      </c>
      <c r="H161" s="248" t="s">
        <v>443</v>
      </c>
      <c r="I161" s="276" t="str">
        <f t="shared" si="2"/>
        <v>3607490341970</v>
      </c>
      <c r="J161" s="274"/>
      <c r="K161" s="275"/>
      <c r="L161" s="275">
        <f t="shared" si="3"/>
        <v>-341970</v>
      </c>
      <c r="N161" s="277"/>
      <c r="O161" s="274">
        <f t="shared" si="6"/>
        <v>0</v>
      </c>
      <c r="P161" s="248" t="b">
        <f t="shared" si="7"/>
        <v>1</v>
      </c>
    </row>
    <row r="162" ht="14.25" customHeight="1">
      <c r="A162" s="248" t="s">
        <v>474</v>
      </c>
      <c r="B162" s="248" t="s">
        <v>19</v>
      </c>
      <c r="C162" s="273">
        <v>2.4170741E7</v>
      </c>
      <c r="D162" s="274">
        <v>44312.0</v>
      </c>
      <c r="E162" s="275">
        <v>819981.0</v>
      </c>
      <c r="F162" s="248" t="s">
        <v>442</v>
      </c>
      <c r="G162" s="274">
        <f t="shared" si="1"/>
        <v>44342</v>
      </c>
      <c r="H162" s="248" t="s">
        <v>443</v>
      </c>
      <c r="I162" s="276" t="str">
        <f t="shared" si="2"/>
        <v>24170741819981</v>
      </c>
      <c r="J162" s="274"/>
      <c r="K162" s="275"/>
      <c r="L162" s="275">
        <f t="shared" si="3"/>
        <v>-819981</v>
      </c>
      <c r="N162" s="277"/>
      <c r="O162" s="274">
        <f t="shared" si="6"/>
        <v>0</v>
      </c>
      <c r="P162" s="248" t="b">
        <f t="shared" si="7"/>
        <v>1</v>
      </c>
    </row>
    <row r="163" ht="14.25" customHeight="1">
      <c r="A163" s="248" t="s">
        <v>451</v>
      </c>
      <c r="B163" s="248" t="s">
        <v>19</v>
      </c>
      <c r="C163" s="273">
        <v>28963.0</v>
      </c>
      <c r="D163" s="274">
        <v>44312.0</v>
      </c>
      <c r="E163" s="275">
        <v>179978.0</v>
      </c>
      <c r="F163" s="248" t="s">
        <v>442</v>
      </c>
      <c r="G163" s="274">
        <f t="shared" si="1"/>
        <v>44342</v>
      </c>
      <c r="H163" s="248" t="s">
        <v>443</v>
      </c>
      <c r="I163" s="276" t="str">
        <f t="shared" si="2"/>
        <v>28963179978</v>
      </c>
      <c r="J163" s="274"/>
      <c r="K163" s="275"/>
      <c r="L163" s="275">
        <f t="shared" si="3"/>
        <v>-179978</v>
      </c>
      <c r="N163" s="277"/>
      <c r="O163" s="274">
        <f t="shared" si="6"/>
        <v>0</v>
      </c>
      <c r="P163" s="248" t="b">
        <f t="shared" si="7"/>
        <v>1</v>
      </c>
    </row>
    <row r="164" ht="14.25" customHeight="1">
      <c r="A164" s="248" t="s">
        <v>451</v>
      </c>
      <c r="B164" s="248" t="s">
        <v>19</v>
      </c>
      <c r="C164" s="273">
        <v>28977.0</v>
      </c>
      <c r="D164" s="274">
        <v>44312.0</v>
      </c>
      <c r="E164" s="275">
        <v>247466.0</v>
      </c>
      <c r="F164" s="248" t="s">
        <v>442</v>
      </c>
      <c r="G164" s="274">
        <f t="shared" si="1"/>
        <v>44342</v>
      </c>
      <c r="H164" s="248" t="s">
        <v>443</v>
      </c>
      <c r="I164" s="276" t="str">
        <f t="shared" si="2"/>
        <v>28977247466</v>
      </c>
      <c r="J164" s="274"/>
      <c r="K164" s="275"/>
      <c r="L164" s="275">
        <f t="shared" si="3"/>
        <v>-247466</v>
      </c>
      <c r="N164" s="277"/>
      <c r="O164" s="274">
        <f t="shared" si="6"/>
        <v>0</v>
      </c>
      <c r="P164" s="248" t="b">
        <f t="shared" si="7"/>
        <v>1</v>
      </c>
    </row>
    <row r="165" ht="14.25" customHeight="1">
      <c r="A165" s="248" t="s">
        <v>34</v>
      </c>
      <c r="B165" s="248" t="s">
        <v>19</v>
      </c>
      <c r="C165" s="273">
        <v>90234.0</v>
      </c>
      <c r="D165" s="274">
        <v>44313.0</v>
      </c>
      <c r="E165" s="275">
        <v>79511.0</v>
      </c>
      <c r="F165" s="248" t="s">
        <v>442</v>
      </c>
      <c r="G165" s="274">
        <f t="shared" si="1"/>
        <v>44343</v>
      </c>
      <c r="H165" s="248" t="s">
        <v>443</v>
      </c>
      <c r="I165" s="276" t="str">
        <f t="shared" si="2"/>
        <v>9023479511</v>
      </c>
      <c r="J165" s="274"/>
      <c r="K165" s="275"/>
      <c r="L165" s="275">
        <f t="shared" si="3"/>
        <v>-79511</v>
      </c>
      <c r="N165" s="277"/>
      <c r="O165" s="274">
        <f t="shared" si="6"/>
        <v>0</v>
      </c>
      <c r="P165" s="248" t="b">
        <f t="shared" si="7"/>
        <v>1</v>
      </c>
    </row>
    <row r="166" ht="14.25" customHeight="1">
      <c r="A166" s="248" t="s">
        <v>457</v>
      </c>
      <c r="B166" s="248" t="s">
        <v>19</v>
      </c>
      <c r="C166" s="273">
        <v>202397.0</v>
      </c>
      <c r="D166" s="274">
        <v>44315.0</v>
      </c>
      <c r="E166" s="275">
        <v>92233.0</v>
      </c>
      <c r="F166" s="248" t="s">
        <v>442</v>
      </c>
      <c r="G166" s="274">
        <f t="shared" si="1"/>
        <v>44345</v>
      </c>
      <c r="H166" s="248" t="s">
        <v>443</v>
      </c>
      <c r="I166" s="276" t="str">
        <f t="shared" si="2"/>
        <v>20239792233</v>
      </c>
      <c r="J166" s="274"/>
      <c r="K166" s="275"/>
      <c r="L166" s="275">
        <f t="shared" si="3"/>
        <v>-92233</v>
      </c>
      <c r="N166" s="277"/>
      <c r="O166" s="274">
        <f t="shared" si="6"/>
        <v>0</v>
      </c>
      <c r="P166" s="248" t="b">
        <f t="shared" si="7"/>
        <v>1</v>
      </c>
    </row>
    <row r="167" ht="14.25" customHeight="1">
      <c r="A167" s="248" t="s">
        <v>472</v>
      </c>
      <c r="B167" s="248" t="s">
        <v>19</v>
      </c>
      <c r="C167" s="273">
        <v>2474604.0</v>
      </c>
      <c r="D167" s="274">
        <v>44315.0</v>
      </c>
      <c r="E167" s="275">
        <v>586747.0</v>
      </c>
      <c r="F167" s="248" t="s">
        <v>442</v>
      </c>
      <c r="G167" s="274">
        <f t="shared" si="1"/>
        <v>44345</v>
      </c>
      <c r="H167" s="248" t="s">
        <v>443</v>
      </c>
      <c r="I167" s="276" t="str">
        <f t="shared" si="2"/>
        <v>2474604586747</v>
      </c>
      <c r="J167" s="274"/>
      <c r="K167" s="275"/>
      <c r="L167" s="275">
        <f t="shared" si="3"/>
        <v>-586747</v>
      </c>
      <c r="N167" s="277"/>
      <c r="O167" s="274">
        <f t="shared" si="6"/>
        <v>0</v>
      </c>
      <c r="P167" s="248" t="b">
        <f t="shared" si="7"/>
        <v>1</v>
      </c>
    </row>
    <row r="168" ht="14.25" customHeight="1">
      <c r="A168" s="248" t="s">
        <v>451</v>
      </c>
      <c r="B168" s="248" t="s">
        <v>19</v>
      </c>
      <c r="C168" s="273">
        <v>29053.0</v>
      </c>
      <c r="D168" s="274">
        <v>44315.0</v>
      </c>
      <c r="E168" s="275">
        <v>127492.0</v>
      </c>
      <c r="F168" s="248" t="s">
        <v>442</v>
      </c>
      <c r="G168" s="274">
        <f t="shared" si="1"/>
        <v>44345</v>
      </c>
      <c r="H168" s="248" t="s">
        <v>443</v>
      </c>
      <c r="I168" s="276" t="str">
        <f t="shared" si="2"/>
        <v>29053127492</v>
      </c>
      <c r="J168" s="274"/>
      <c r="K168" s="275"/>
      <c r="L168" s="275">
        <f t="shared" si="3"/>
        <v>-127492</v>
      </c>
      <c r="N168" s="277"/>
      <c r="O168" s="274">
        <f t="shared" si="6"/>
        <v>0</v>
      </c>
      <c r="P168" s="248" t="b">
        <f t="shared" si="7"/>
        <v>1</v>
      </c>
    </row>
    <row r="169" ht="14.25" customHeight="1">
      <c r="A169" s="248" t="s">
        <v>441</v>
      </c>
      <c r="B169" s="248" t="s">
        <v>19</v>
      </c>
      <c r="C169" s="273">
        <v>1097142.0</v>
      </c>
      <c r="D169" s="274">
        <v>44315.0</v>
      </c>
      <c r="E169" s="275">
        <v>982446.0</v>
      </c>
      <c r="F169" s="248" t="s">
        <v>442</v>
      </c>
      <c r="G169" s="274">
        <f t="shared" si="1"/>
        <v>44345</v>
      </c>
      <c r="H169" s="248" t="s">
        <v>443</v>
      </c>
      <c r="I169" s="276" t="str">
        <f t="shared" si="2"/>
        <v>1097142982446</v>
      </c>
      <c r="J169" s="274"/>
      <c r="K169" s="275"/>
      <c r="L169" s="275">
        <f t="shared" si="3"/>
        <v>-982446</v>
      </c>
      <c r="N169" s="277"/>
      <c r="O169" s="274">
        <f t="shared" si="6"/>
        <v>0</v>
      </c>
      <c r="P169" s="248" t="b">
        <f t="shared" si="7"/>
        <v>1</v>
      </c>
    </row>
    <row r="170" ht="14.25" customHeight="1">
      <c r="A170" s="248" t="s">
        <v>18</v>
      </c>
      <c r="B170" s="248" t="s">
        <v>19</v>
      </c>
      <c r="C170" s="273">
        <v>3792.0</v>
      </c>
      <c r="D170" s="274">
        <v>44316.0</v>
      </c>
      <c r="E170" s="275">
        <v>1498319.0</v>
      </c>
      <c r="F170" s="248" t="s">
        <v>442</v>
      </c>
      <c r="G170" s="274">
        <f t="shared" si="1"/>
        <v>44346</v>
      </c>
      <c r="H170" s="248" t="s">
        <v>443</v>
      </c>
      <c r="I170" s="276" t="str">
        <f t="shared" si="2"/>
        <v>37921498319</v>
      </c>
      <c r="J170" s="274"/>
      <c r="K170" s="275"/>
      <c r="L170" s="275">
        <f t="shared" si="3"/>
        <v>-1498319</v>
      </c>
      <c r="N170" s="277"/>
      <c r="O170" s="274">
        <f t="shared" si="6"/>
        <v>0</v>
      </c>
      <c r="P170" s="248" t="b">
        <f t="shared" si="7"/>
        <v>1</v>
      </c>
    </row>
    <row r="171" ht="14.25" customHeight="1">
      <c r="A171" s="248" t="s">
        <v>27</v>
      </c>
      <c r="B171" s="248" t="s">
        <v>19</v>
      </c>
      <c r="C171" s="273">
        <v>23732.0</v>
      </c>
      <c r="D171" s="274">
        <v>44319.0</v>
      </c>
      <c r="E171" s="275">
        <v>391971.0</v>
      </c>
      <c r="F171" s="248" t="s">
        <v>442</v>
      </c>
      <c r="G171" s="274">
        <f t="shared" si="1"/>
        <v>44349</v>
      </c>
      <c r="H171" s="248" t="s">
        <v>443</v>
      </c>
      <c r="I171" s="276" t="str">
        <f t="shared" si="2"/>
        <v>23732391971</v>
      </c>
      <c r="J171" s="274"/>
      <c r="K171" s="275"/>
      <c r="L171" s="275">
        <f t="shared" si="3"/>
        <v>-391971</v>
      </c>
      <c r="N171" s="109" t="s">
        <v>456</v>
      </c>
      <c r="O171" s="274">
        <f t="shared" si="6"/>
        <v>0</v>
      </c>
      <c r="P171" s="248" t="b">
        <f t="shared" si="7"/>
        <v>1</v>
      </c>
    </row>
    <row r="172" ht="14.25" customHeight="1">
      <c r="A172" s="248" t="s">
        <v>27</v>
      </c>
      <c r="B172" s="248" t="s">
        <v>19</v>
      </c>
      <c r="C172" s="273">
        <v>23733.0</v>
      </c>
      <c r="D172" s="274">
        <v>44319.0</v>
      </c>
      <c r="E172" s="275">
        <v>641510.0</v>
      </c>
      <c r="F172" s="248" t="s">
        <v>442</v>
      </c>
      <c r="G172" s="274">
        <f t="shared" si="1"/>
        <v>44349</v>
      </c>
      <c r="H172" s="248" t="s">
        <v>443</v>
      </c>
      <c r="I172" s="276" t="str">
        <f t="shared" si="2"/>
        <v>23733641510</v>
      </c>
      <c r="J172" s="274"/>
      <c r="K172" s="275"/>
      <c r="L172" s="275">
        <f t="shared" si="3"/>
        <v>-641510</v>
      </c>
      <c r="N172" s="109" t="s">
        <v>456</v>
      </c>
      <c r="O172" s="274">
        <f t="shared" si="6"/>
        <v>0</v>
      </c>
      <c r="P172" s="248" t="b">
        <f t="shared" si="7"/>
        <v>1</v>
      </c>
    </row>
    <row r="173" ht="14.25" customHeight="1">
      <c r="A173" s="248" t="s">
        <v>454</v>
      </c>
      <c r="B173" s="248" t="s">
        <v>19</v>
      </c>
      <c r="C173" s="273">
        <v>9823.0</v>
      </c>
      <c r="D173" s="274">
        <v>44319.0</v>
      </c>
      <c r="E173" s="275">
        <v>30000.0</v>
      </c>
      <c r="F173" s="248" t="s">
        <v>442</v>
      </c>
      <c r="G173" s="274">
        <f t="shared" si="1"/>
        <v>44349</v>
      </c>
      <c r="H173" s="248" t="s">
        <v>443</v>
      </c>
      <c r="I173" s="276" t="str">
        <f t="shared" si="2"/>
        <v>982330000</v>
      </c>
      <c r="J173" s="274"/>
      <c r="K173" s="275"/>
      <c r="L173" s="275">
        <f t="shared" si="3"/>
        <v>-30000</v>
      </c>
      <c r="N173" s="277"/>
      <c r="O173" s="274">
        <f t="shared" si="6"/>
        <v>0</v>
      </c>
      <c r="P173" s="248" t="b">
        <f t="shared" si="7"/>
        <v>1</v>
      </c>
    </row>
    <row r="174" ht="14.25" customHeight="1">
      <c r="A174" s="248" t="s">
        <v>22</v>
      </c>
      <c r="B174" s="248" t="s">
        <v>19</v>
      </c>
      <c r="C174" s="273">
        <v>592651.0</v>
      </c>
      <c r="D174" s="274">
        <v>44320.0</v>
      </c>
      <c r="E174" s="275">
        <v>2952466.0</v>
      </c>
      <c r="F174" s="248" t="s">
        <v>442</v>
      </c>
      <c r="G174" s="274">
        <f t="shared" si="1"/>
        <v>44350</v>
      </c>
      <c r="H174" s="248" t="s">
        <v>443</v>
      </c>
      <c r="I174" s="276" t="str">
        <f t="shared" si="2"/>
        <v>5926512952466</v>
      </c>
      <c r="J174" s="274"/>
      <c r="K174" s="275"/>
      <c r="L174" s="275">
        <f t="shared" si="3"/>
        <v>-2952466</v>
      </c>
      <c r="N174" s="109" t="s">
        <v>462</v>
      </c>
      <c r="O174" s="274">
        <f t="shared" si="6"/>
        <v>0</v>
      </c>
      <c r="P174" s="248" t="b">
        <f t="shared" si="7"/>
        <v>1</v>
      </c>
    </row>
    <row r="175" ht="14.25" customHeight="1">
      <c r="A175" s="248" t="s">
        <v>481</v>
      </c>
      <c r="B175" s="248" t="s">
        <v>19</v>
      </c>
      <c r="C175" s="273">
        <v>185.0</v>
      </c>
      <c r="D175" s="274">
        <v>44321.0</v>
      </c>
      <c r="E175" s="275">
        <v>8174767.0</v>
      </c>
      <c r="F175" s="248" t="s">
        <v>442</v>
      </c>
      <c r="G175" s="274">
        <f t="shared" si="1"/>
        <v>44351</v>
      </c>
      <c r="H175" s="248" t="s">
        <v>443</v>
      </c>
      <c r="I175" s="276" t="str">
        <f t="shared" si="2"/>
        <v>1858174767</v>
      </c>
      <c r="J175" s="274"/>
      <c r="K175" s="275"/>
      <c r="L175" s="275">
        <f t="shared" si="3"/>
        <v>-8174767</v>
      </c>
      <c r="N175" s="277"/>
      <c r="O175" s="274">
        <f t="shared" si="6"/>
        <v>0</v>
      </c>
      <c r="P175" s="248" t="b">
        <f t="shared" si="7"/>
        <v>1</v>
      </c>
    </row>
    <row r="176" ht="14.25" customHeight="1">
      <c r="A176" s="248" t="s">
        <v>481</v>
      </c>
      <c r="B176" s="248" t="s">
        <v>19</v>
      </c>
      <c r="C176" s="273">
        <v>184.0</v>
      </c>
      <c r="D176" s="274">
        <v>44321.0</v>
      </c>
      <c r="E176" s="275">
        <v>2856000.0</v>
      </c>
      <c r="F176" s="248" t="s">
        <v>442</v>
      </c>
      <c r="G176" s="274">
        <f t="shared" si="1"/>
        <v>44351</v>
      </c>
      <c r="H176" s="248" t="s">
        <v>443</v>
      </c>
      <c r="I176" s="276" t="str">
        <f t="shared" si="2"/>
        <v>1842856000</v>
      </c>
      <c r="J176" s="274"/>
      <c r="K176" s="275"/>
      <c r="L176" s="275">
        <f t="shared" si="3"/>
        <v>-2856000</v>
      </c>
      <c r="N176" s="277"/>
      <c r="O176" s="274">
        <f t="shared" si="6"/>
        <v>0</v>
      </c>
      <c r="P176" s="248" t="b">
        <f t="shared" si="7"/>
        <v>1</v>
      </c>
    </row>
    <row r="177" ht="14.25" customHeight="1">
      <c r="A177" s="248" t="s">
        <v>441</v>
      </c>
      <c r="B177" s="248" t="s">
        <v>19</v>
      </c>
      <c r="C177" s="273">
        <v>1097783.0</v>
      </c>
      <c r="D177" s="274">
        <v>44321.0</v>
      </c>
      <c r="E177" s="275">
        <v>149985.0</v>
      </c>
      <c r="F177" s="248" t="s">
        <v>442</v>
      </c>
      <c r="G177" s="274">
        <f t="shared" si="1"/>
        <v>44351</v>
      </c>
      <c r="H177" s="248" t="s">
        <v>443</v>
      </c>
      <c r="I177" s="276" t="str">
        <f t="shared" si="2"/>
        <v>1097783149985</v>
      </c>
      <c r="J177" s="274"/>
      <c r="K177" s="275"/>
      <c r="L177" s="275">
        <f t="shared" si="3"/>
        <v>-149985</v>
      </c>
      <c r="N177" s="277"/>
      <c r="O177" s="274">
        <f t="shared" si="6"/>
        <v>0</v>
      </c>
      <c r="P177" s="248" t="b">
        <f t="shared" si="7"/>
        <v>1</v>
      </c>
    </row>
    <row r="178" ht="14.25" customHeight="1">
      <c r="A178" s="248" t="s">
        <v>455</v>
      </c>
      <c r="B178" s="248" t="s">
        <v>334</v>
      </c>
      <c r="C178" s="273">
        <v>3950.0</v>
      </c>
      <c r="D178" s="274">
        <v>44321.0</v>
      </c>
      <c r="E178" s="275">
        <v>176313.0</v>
      </c>
      <c r="F178" s="248" t="s">
        <v>442</v>
      </c>
      <c r="G178" s="274">
        <f t="shared" si="1"/>
        <v>44351</v>
      </c>
      <c r="H178" s="248" t="s">
        <v>443</v>
      </c>
      <c r="I178" s="276" t="str">
        <f t="shared" si="2"/>
        <v>3950176313</v>
      </c>
      <c r="J178" s="274"/>
      <c r="K178" s="275"/>
      <c r="L178" s="275">
        <f t="shared" si="3"/>
        <v>-176313</v>
      </c>
      <c r="N178" s="277"/>
      <c r="O178" s="274">
        <f t="shared" si="6"/>
        <v>0</v>
      </c>
      <c r="P178" s="248" t="b">
        <f t="shared" si="7"/>
        <v>1</v>
      </c>
    </row>
    <row r="179" ht="14.25" customHeight="1">
      <c r="A179" s="248" t="s">
        <v>444</v>
      </c>
      <c r="B179" s="248" t="s">
        <v>19</v>
      </c>
      <c r="C179" s="273">
        <v>447.0</v>
      </c>
      <c r="D179" s="274">
        <v>44322.0</v>
      </c>
      <c r="E179" s="275">
        <v>75776.0</v>
      </c>
      <c r="F179" s="248" t="s">
        <v>442</v>
      </c>
      <c r="G179" s="274">
        <f t="shared" si="1"/>
        <v>44352</v>
      </c>
      <c r="H179" s="248" t="s">
        <v>443</v>
      </c>
      <c r="I179" s="276" t="str">
        <f t="shared" si="2"/>
        <v>44775776</v>
      </c>
      <c r="J179" s="278">
        <v>44286.0</v>
      </c>
      <c r="K179" s="279">
        <v>75776.0</v>
      </c>
      <c r="L179" s="275">
        <f t="shared" si="3"/>
        <v>0</v>
      </c>
      <c r="N179" s="277"/>
      <c r="O179" s="274">
        <f t="shared" si="6"/>
        <v>0</v>
      </c>
      <c r="P179" s="248" t="b">
        <f t="shared" si="7"/>
        <v>0</v>
      </c>
    </row>
    <row r="180" ht="14.25" customHeight="1">
      <c r="A180" s="248" t="s">
        <v>472</v>
      </c>
      <c r="B180" s="248" t="s">
        <v>19</v>
      </c>
      <c r="C180" s="273">
        <v>2485021.0</v>
      </c>
      <c r="D180" s="274">
        <v>44322.0</v>
      </c>
      <c r="E180" s="275">
        <v>790115.0</v>
      </c>
      <c r="F180" s="248" t="s">
        <v>442</v>
      </c>
      <c r="G180" s="274">
        <f t="shared" si="1"/>
        <v>44352</v>
      </c>
      <c r="H180" s="248" t="s">
        <v>443</v>
      </c>
      <c r="I180" s="276" t="str">
        <f t="shared" si="2"/>
        <v>2485021790115</v>
      </c>
      <c r="J180" s="274"/>
      <c r="K180" s="275"/>
      <c r="L180" s="275">
        <f t="shared" si="3"/>
        <v>-790115</v>
      </c>
      <c r="N180" s="277"/>
      <c r="O180" s="274">
        <f t="shared" si="6"/>
        <v>0</v>
      </c>
      <c r="P180" s="248" t="b">
        <f t="shared" si="7"/>
        <v>1</v>
      </c>
    </row>
    <row r="181" ht="14.25" customHeight="1">
      <c r="A181" s="248" t="s">
        <v>465</v>
      </c>
      <c r="B181" s="248" t="s">
        <v>19</v>
      </c>
      <c r="C181" s="273">
        <v>5647.0</v>
      </c>
      <c r="D181" s="274">
        <v>44323.0</v>
      </c>
      <c r="E181" s="275">
        <v>1648903.0</v>
      </c>
      <c r="F181" s="248" t="s">
        <v>442</v>
      </c>
      <c r="G181" s="274">
        <f t="shared" si="1"/>
        <v>44353</v>
      </c>
      <c r="H181" s="248" t="s">
        <v>443</v>
      </c>
      <c r="I181" s="276" t="str">
        <f t="shared" si="2"/>
        <v>56471648903</v>
      </c>
      <c r="J181" s="274"/>
      <c r="K181" s="275"/>
      <c r="L181" s="275">
        <f t="shared" si="3"/>
        <v>-1648903</v>
      </c>
      <c r="N181" s="277"/>
      <c r="O181" s="274">
        <f t="shared" si="6"/>
        <v>0</v>
      </c>
      <c r="P181" s="248" t="b">
        <f t="shared" si="7"/>
        <v>1</v>
      </c>
    </row>
    <row r="182" ht="14.25" customHeight="1">
      <c r="A182" s="248" t="s">
        <v>463</v>
      </c>
      <c r="B182" s="248" t="s">
        <v>468</v>
      </c>
      <c r="C182" s="273">
        <v>1.6439138E7</v>
      </c>
      <c r="D182" s="274">
        <v>44326.0</v>
      </c>
      <c r="E182" s="275">
        <v>-74990.0</v>
      </c>
      <c r="F182" s="248" t="s">
        <v>442</v>
      </c>
      <c r="G182" s="274">
        <f t="shared" si="1"/>
        <v>44356</v>
      </c>
      <c r="H182" s="248" t="s">
        <v>469</v>
      </c>
      <c r="I182" s="276" t="str">
        <f t="shared" si="2"/>
        <v>16439138-74990</v>
      </c>
      <c r="J182" s="274"/>
      <c r="K182" s="275"/>
      <c r="L182" s="275">
        <f t="shared" si="3"/>
        <v>74990</v>
      </c>
      <c r="N182" s="277"/>
      <c r="O182" s="274">
        <f t="shared" si="6"/>
        <v>0</v>
      </c>
      <c r="P182" s="248" t="b">
        <f t="shared" si="7"/>
        <v>1</v>
      </c>
    </row>
    <row r="183" ht="14.25" customHeight="1">
      <c r="A183" s="248" t="s">
        <v>448</v>
      </c>
      <c r="B183" s="248" t="s">
        <v>19</v>
      </c>
      <c r="C183" s="273">
        <v>3007.0</v>
      </c>
      <c r="D183" s="274">
        <v>44326.0</v>
      </c>
      <c r="E183" s="275">
        <v>388511.0</v>
      </c>
      <c r="F183" s="248" t="s">
        <v>442</v>
      </c>
      <c r="G183" s="274">
        <f t="shared" si="1"/>
        <v>44356</v>
      </c>
      <c r="H183" s="248" t="s">
        <v>443</v>
      </c>
      <c r="I183" s="276" t="str">
        <f t="shared" si="2"/>
        <v>3007388511</v>
      </c>
      <c r="J183" s="274"/>
      <c r="K183" s="275"/>
      <c r="L183" s="275">
        <f t="shared" si="3"/>
        <v>-388511</v>
      </c>
      <c r="N183" s="277"/>
      <c r="O183" s="274">
        <f t="shared" si="6"/>
        <v>0</v>
      </c>
      <c r="P183" s="248" t="b">
        <f t="shared" si="7"/>
        <v>1</v>
      </c>
    </row>
    <row r="184" ht="14.25" customHeight="1">
      <c r="A184" s="248" t="s">
        <v>458</v>
      </c>
      <c r="B184" s="248" t="s">
        <v>19</v>
      </c>
      <c r="C184" s="273">
        <v>4.3000901E7</v>
      </c>
      <c r="D184" s="274">
        <v>44326.0</v>
      </c>
      <c r="E184" s="275">
        <v>35970.0</v>
      </c>
      <c r="F184" s="248" t="s">
        <v>442</v>
      </c>
      <c r="G184" s="274">
        <f t="shared" si="1"/>
        <v>44356</v>
      </c>
      <c r="H184" s="248" t="s">
        <v>443</v>
      </c>
      <c r="I184" s="276" t="str">
        <f t="shared" si="2"/>
        <v>4300090135970</v>
      </c>
      <c r="J184" s="274"/>
      <c r="K184" s="275"/>
      <c r="L184" s="275">
        <f t="shared" si="3"/>
        <v>-35970</v>
      </c>
      <c r="N184" s="277"/>
      <c r="O184" s="274">
        <f t="shared" si="6"/>
        <v>0</v>
      </c>
      <c r="P184" s="248" t="b">
        <f t="shared" si="7"/>
        <v>1</v>
      </c>
    </row>
    <row r="185" ht="14.25" customHeight="1">
      <c r="A185" s="248" t="s">
        <v>22</v>
      </c>
      <c r="B185" s="248" t="s">
        <v>19</v>
      </c>
      <c r="C185" s="273">
        <v>596463.0</v>
      </c>
      <c r="D185" s="274">
        <v>44327.0</v>
      </c>
      <c r="E185" s="275">
        <v>1765939.0</v>
      </c>
      <c r="F185" s="248" t="s">
        <v>442</v>
      </c>
      <c r="G185" s="274">
        <f t="shared" si="1"/>
        <v>44357</v>
      </c>
      <c r="H185" s="248" t="s">
        <v>443</v>
      </c>
      <c r="I185" s="276" t="str">
        <f t="shared" si="2"/>
        <v>5964631765939</v>
      </c>
      <c r="J185" s="274"/>
      <c r="K185" s="275"/>
      <c r="L185" s="275">
        <f t="shared" si="3"/>
        <v>-1765939</v>
      </c>
      <c r="N185" s="109" t="s">
        <v>462</v>
      </c>
      <c r="O185" s="274">
        <f t="shared" si="6"/>
        <v>0</v>
      </c>
      <c r="P185" s="248" t="b">
        <f t="shared" si="7"/>
        <v>1</v>
      </c>
    </row>
    <row r="186" ht="14.25" customHeight="1">
      <c r="A186" s="248" t="s">
        <v>22</v>
      </c>
      <c r="B186" s="248" t="s">
        <v>19</v>
      </c>
      <c r="C186" s="273">
        <v>596462.0</v>
      </c>
      <c r="D186" s="274">
        <v>44327.0</v>
      </c>
      <c r="E186" s="275">
        <v>2391900.0</v>
      </c>
      <c r="F186" s="248" t="s">
        <v>442</v>
      </c>
      <c r="G186" s="274">
        <f t="shared" si="1"/>
        <v>44357</v>
      </c>
      <c r="H186" s="248" t="s">
        <v>443</v>
      </c>
      <c r="I186" s="276" t="str">
        <f t="shared" si="2"/>
        <v>5964622391900</v>
      </c>
      <c r="J186" s="274"/>
      <c r="K186" s="275"/>
      <c r="L186" s="275">
        <f t="shared" si="3"/>
        <v>-2391900</v>
      </c>
      <c r="N186" s="109" t="s">
        <v>462</v>
      </c>
      <c r="O186" s="274">
        <f t="shared" si="6"/>
        <v>0</v>
      </c>
      <c r="P186" s="248" t="b">
        <f t="shared" si="7"/>
        <v>1</v>
      </c>
    </row>
    <row r="187" ht="14.25" customHeight="1">
      <c r="A187" s="248" t="s">
        <v>463</v>
      </c>
      <c r="B187" s="248" t="s">
        <v>19</v>
      </c>
      <c r="C187" s="273">
        <v>3632124.0</v>
      </c>
      <c r="D187" s="274">
        <v>44327.0</v>
      </c>
      <c r="E187" s="275">
        <v>79990.0</v>
      </c>
      <c r="F187" s="248" t="s">
        <v>442</v>
      </c>
      <c r="G187" s="274">
        <f t="shared" si="1"/>
        <v>44357</v>
      </c>
      <c r="H187" s="248" t="s">
        <v>443</v>
      </c>
      <c r="I187" s="276" t="str">
        <f t="shared" si="2"/>
        <v>363212479990</v>
      </c>
      <c r="J187" s="274"/>
      <c r="K187" s="275"/>
      <c r="L187" s="275">
        <f t="shared" si="3"/>
        <v>-79990</v>
      </c>
      <c r="N187" s="277"/>
      <c r="O187" s="274">
        <f t="shared" si="6"/>
        <v>0</v>
      </c>
      <c r="P187" s="248" t="b">
        <f t="shared" si="7"/>
        <v>1</v>
      </c>
    </row>
    <row r="188" ht="14.25" customHeight="1">
      <c r="A188" s="248" t="s">
        <v>450</v>
      </c>
      <c r="B188" s="248" t="s">
        <v>19</v>
      </c>
      <c r="C188" s="273">
        <v>1159.0</v>
      </c>
      <c r="D188" s="274">
        <v>44328.0</v>
      </c>
      <c r="E188" s="275">
        <v>180951.0</v>
      </c>
      <c r="F188" s="248" t="s">
        <v>442</v>
      </c>
      <c r="G188" s="274">
        <f t="shared" si="1"/>
        <v>44358</v>
      </c>
      <c r="H188" s="248" t="s">
        <v>443</v>
      </c>
      <c r="I188" s="276" t="str">
        <f t="shared" si="2"/>
        <v>1159180951</v>
      </c>
      <c r="J188" s="274"/>
      <c r="K188" s="275"/>
      <c r="L188" s="275">
        <f t="shared" si="3"/>
        <v>-180951</v>
      </c>
      <c r="N188" s="277"/>
      <c r="O188" s="274">
        <f t="shared" si="6"/>
        <v>0</v>
      </c>
      <c r="P188" s="248" t="b">
        <f t="shared" si="7"/>
        <v>1</v>
      </c>
    </row>
    <row r="189" ht="14.25" customHeight="1">
      <c r="A189" s="248" t="s">
        <v>95</v>
      </c>
      <c r="B189" s="248" t="s">
        <v>19</v>
      </c>
      <c r="C189" s="273">
        <v>72828.0</v>
      </c>
      <c r="D189" s="274">
        <v>44333.0</v>
      </c>
      <c r="E189" s="275">
        <v>330602.0</v>
      </c>
      <c r="F189" s="248" t="s">
        <v>442</v>
      </c>
      <c r="G189" s="274">
        <f t="shared" si="1"/>
        <v>44363</v>
      </c>
      <c r="H189" s="248" t="s">
        <v>443</v>
      </c>
      <c r="I189" s="276" t="str">
        <f t="shared" si="2"/>
        <v>72828330602</v>
      </c>
      <c r="J189" s="274"/>
      <c r="K189" s="275"/>
      <c r="L189" s="275">
        <f t="shared" si="3"/>
        <v>-330602</v>
      </c>
      <c r="N189" s="277"/>
      <c r="O189" s="274">
        <f t="shared" si="6"/>
        <v>0</v>
      </c>
      <c r="P189" s="248" t="b">
        <f t="shared" si="7"/>
        <v>1</v>
      </c>
    </row>
    <row r="190" ht="14.25" customHeight="1">
      <c r="A190" s="248" t="s">
        <v>463</v>
      </c>
      <c r="B190" s="248" t="s">
        <v>19</v>
      </c>
      <c r="C190" s="273">
        <v>3635207.0</v>
      </c>
      <c r="D190" s="274">
        <v>44334.0</v>
      </c>
      <c r="E190" s="275">
        <v>169990.0</v>
      </c>
      <c r="F190" s="248" t="s">
        <v>442</v>
      </c>
      <c r="G190" s="274">
        <f t="shared" si="1"/>
        <v>44364</v>
      </c>
      <c r="H190" s="248" t="s">
        <v>443</v>
      </c>
      <c r="I190" s="276" t="str">
        <f t="shared" si="2"/>
        <v>3635207169990</v>
      </c>
      <c r="J190" s="274"/>
      <c r="K190" s="275"/>
      <c r="L190" s="275">
        <f t="shared" si="3"/>
        <v>-169990</v>
      </c>
      <c r="N190" s="277"/>
      <c r="O190" s="274">
        <f t="shared" si="6"/>
        <v>0</v>
      </c>
      <c r="P190" s="248" t="b">
        <f t="shared" si="7"/>
        <v>1</v>
      </c>
    </row>
    <row r="191" ht="14.25" customHeight="1">
      <c r="A191" s="248" t="s">
        <v>44</v>
      </c>
      <c r="B191" s="248" t="s">
        <v>19</v>
      </c>
      <c r="C191" s="273">
        <v>2699.0</v>
      </c>
      <c r="D191" s="274">
        <v>44335.0</v>
      </c>
      <c r="E191" s="275">
        <v>1747646.0</v>
      </c>
      <c r="F191" s="248" t="s">
        <v>442</v>
      </c>
      <c r="G191" s="274">
        <f t="shared" si="1"/>
        <v>44365</v>
      </c>
      <c r="H191" s="248" t="s">
        <v>443</v>
      </c>
      <c r="I191" s="276" t="str">
        <f t="shared" si="2"/>
        <v>26991747646</v>
      </c>
      <c r="J191" s="274"/>
      <c r="K191" s="275"/>
      <c r="L191" s="275">
        <f t="shared" si="3"/>
        <v>-1747646</v>
      </c>
      <c r="N191" s="277"/>
      <c r="O191" s="274">
        <f t="shared" si="6"/>
        <v>0</v>
      </c>
      <c r="P191" s="248" t="b">
        <f t="shared" si="7"/>
        <v>1</v>
      </c>
    </row>
    <row r="192" ht="14.25" customHeight="1">
      <c r="A192" s="248" t="s">
        <v>473</v>
      </c>
      <c r="B192" s="248" t="s">
        <v>19</v>
      </c>
      <c r="C192" s="273">
        <v>1598548.0</v>
      </c>
      <c r="D192" s="274">
        <v>44336.0</v>
      </c>
      <c r="E192" s="275">
        <v>639991.0</v>
      </c>
      <c r="F192" s="248" t="s">
        <v>442</v>
      </c>
      <c r="G192" s="274">
        <f t="shared" si="1"/>
        <v>44366</v>
      </c>
      <c r="H192" s="248" t="s">
        <v>443</v>
      </c>
      <c r="I192" s="276" t="str">
        <f t="shared" si="2"/>
        <v>1598548639991</v>
      </c>
      <c r="J192" s="274"/>
      <c r="K192" s="275"/>
      <c r="L192" s="275">
        <f t="shared" si="3"/>
        <v>-639991</v>
      </c>
      <c r="N192" s="277"/>
      <c r="O192" s="274">
        <f t="shared" si="6"/>
        <v>0</v>
      </c>
      <c r="P192" s="248" t="b">
        <f t="shared" si="7"/>
        <v>1</v>
      </c>
    </row>
    <row r="193" ht="14.25" customHeight="1">
      <c r="A193" s="248" t="s">
        <v>451</v>
      </c>
      <c r="B193" s="248" t="s">
        <v>19</v>
      </c>
      <c r="C193" s="273">
        <v>29460.0</v>
      </c>
      <c r="D193" s="274">
        <v>44336.0</v>
      </c>
      <c r="E193" s="275">
        <v>11992.0</v>
      </c>
      <c r="F193" s="248" t="s">
        <v>442</v>
      </c>
      <c r="G193" s="274">
        <f t="shared" si="1"/>
        <v>44366</v>
      </c>
      <c r="H193" s="248" t="s">
        <v>443</v>
      </c>
      <c r="I193" s="276" t="str">
        <f t="shared" si="2"/>
        <v>2946011992</v>
      </c>
      <c r="J193" s="274"/>
      <c r="K193" s="275"/>
      <c r="L193" s="275">
        <f t="shared" si="3"/>
        <v>-11992</v>
      </c>
      <c r="N193" s="277"/>
      <c r="O193" s="274">
        <f t="shared" si="6"/>
        <v>0</v>
      </c>
      <c r="P193" s="248" t="b">
        <f t="shared" si="7"/>
        <v>1</v>
      </c>
    </row>
    <row r="194" ht="14.25" customHeight="1">
      <c r="A194" s="248" t="s">
        <v>482</v>
      </c>
      <c r="B194" s="248" t="s">
        <v>19</v>
      </c>
      <c r="C194" s="273">
        <v>11046.0</v>
      </c>
      <c r="D194" s="274">
        <v>44340.0</v>
      </c>
      <c r="E194" s="275">
        <v>439991.0</v>
      </c>
      <c r="F194" s="248" t="s">
        <v>442</v>
      </c>
      <c r="G194" s="274">
        <f t="shared" si="1"/>
        <v>44370</v>
      </c>
      <c r="H194" s="248" t="s">
        <v>443</v>
      </c>
      <c r="I194" s="276" t="str">
        <f t="shared" si="2"/>
        <v>11046439991</v>
      </c>
      <c r="J194" s="274"/>
      <c r="K194" s="275"/>
      <c r="L194" s="275">
        <f t="shared" si="3"/>
        <v>-439991</v>
      </c>
      <c r="N194" s="277"/>
      <c r="O194" s="274">
        <f t="shared" si="6"/>
        <v>0</v>
      </c>
      <c r="P194" s="248" t="b">
        <f t="shared" si="7"/>
        <v>1</v>
      </c>
    </row>
    <row r="195" ht="14.25" customHeight="1">
      <c r="A195" s="248" t="s">
        <v>22</v>
      </c>
      <c r="B195" s="248" t="s">
        <v>19</v>
      </c>
      <c r="C195" s="273">
        <v>602640.0</v>
      </c>
      <c r="D195" s="274">
        <v>44341.0</v>
      </c>
      <c r="E195" s="275">
        <v>2779020.0</v>
      </c>
      <c r="F195" s="248" t="s">
        <v>442</v>
      </c>
      <c r="G195" s="274">
        <f t="shared" si="1"/>
        <v>44371</v>
      </c>
      <c r="H195" s="248" t="s">
        <v>443</v>
      </c>
      <c r="I195" s="276" t="str">
        <f t="shared" si="2"/>
        <v>6026402779020</v>
      </c>
      <c r="J195" s="274"/>
      <c r="K195" s="275"/>
      <c r="L195" s="275">
        <f t="shared" si="3"/>
        <v>-2779020</v>
      </c>
      <c r="N195" s="109" t="s">
        <v>462</v>
      </c>
      <c r="O195" s="274">
        <f t="shared" si="6"/>
        <v>0</v>
      </c>
      <c r="P195" s="248" t="b">
        <f t="shared" si="7"/>
        <v>1</v>
      </c>
    </row>
    <row r="196" ht="14.25" customHeight="1">
      <c r="A196" s="248" t="s">
        <v>34</v>
      </c>
      <c r="B196" s="248" t="s">
        <v>19</v>
      </c>
      <c r="C196" s="273">
        <v>92132.0</v>
      </c>
      <c r="D196" s="274">
        <v>44342.0</v>
      </c>
      <c r="E196" s="275">
        <v>190786.0</v>
      </c>
      <c r="F196" s="248" t="s">
        <v>442</v>
      </c>
      <c r="G196" s="274">
        <f t="shared" si="1"/>
        <v>44372</v>
      </c>
      <c r="H196" s="248" t="s">
        <v>443</v>
      </c>
      <c r="I196" s="276" t="str">
        <f t="shared" si="2"/>
        <v>92132190786</v>
      </c>
      <c r="J196" s="274"/>
      <c r="K196" s="275"/>
      <c r="L196" s="275">
        <f t="shared" si="3"/>
        <v>-190786</v>
      </c>
      <c r="N196" s="277"/>
      <c r="O196" s="274">
        <f t="shared" si="6"/>
        <v>0</v>
      </c>
      <c r="P196" s="248" t="b">
        <f t="shared" si="7"/>
        <v>1</v>
      </c>
    </row>
    <row r="197" ht="14.25" customHeight="1">
      <c r="A197" s="248" t="s">
        <v>451</v>
      </c>
      <c r="B197" s="248" t="s">
        <v>19</v>
      </c>
      <c r="C197" s="273">
        <v>29597.0</v>
      </c>
      <c r="D197" s="274">
        <v>44344.0</v>
      </c>
      <c r="E197" s="275">
        <v>31992.0</v>
      </c>
      <c r="F197" s="248" t="s">
        <v>442</v>
      </c>
      <c r="G197" s="274">
        <f t="shared" si="1"/>
        <v>44374</v>
      </c>
      <c r="H197" s="248" t="s">
        <v>443</v>
      </c>
      <c r="I197" s="276" t="str">
        <f t="shared" si="2"/>
        <v>2959731992</v>
      </c>
      <c r="J197" s="274"/>
      <c r="K197" s="275"/>
      <c r="L197" s="275">
        <f t="shared" si="3"/>
        <v>-31992</v>
      </c>
      <c r="N197" s="277"/>
      <c r="O197" s="274">
        <f t="shared" si="6"/>
        <v>0</v>
      </c>
      <c r="P197" s="248" t="b">
        <f t="shared" si="7"/>
        <v>1</v>
      </c>
    </row>
    <row r="198" ht="14.25" customHeight="1">
      <c r="A198" s="248" t="s">
        <v>450</v>
      </c>
      <c r="B198" s="248" t="s">
        <v>19</v>
      </c>
      <c r="C198" s="273">
        <v>1162.0</v>
      </c>
      <c r="D198" s="274">
        <v>44347.0</v>
      </c>
      <c r="E198" s="275">
        <v>245211.0</v>
      </c>
      <c r="F198" s="248" t="s">
        <v>442</v>
      </c>
      <c r="G198" s="274">
        <f t="shared" si="1"/>
        <v>44377</v>
      </c>
      <c r="H198" s="248" t="s">
        <v>443</v>
      </c>
      <c r="I198" s="276" t="str">
        <f t="shared" si="2"/>
        <v>1162245211</v>
      </c>
      <c r="J198" s="274"/>
      <c r="K198" s="275"/>
      <c r="L198" s="275">
        <f t="shared" si="3"/>
        <v>-245211</v>
      </c>
      <c r="N198" s="277"/>
      <c r="O198" s="274">
        <f t="shared" si="6"/>
        <v>0</v>
      </c>
      <c r="P198" s="248" t="b">
        <f t="shared" si="7"/>
        <v>1</v>
      </c>
    </row>
    <row r="199" ht="14.25" customHeight="1">
      <c r="A199" s="248" t="s">
        <v>18</v>
      </c>
      <c r="B199" s="248" t="s">
        <v>19</v>
      </c>
      <c r="C199" s="273">
        <v>3842.0</v>
      </c>
      <c r="D199" s="274">
        <v>44347.0</v>
      </c>
      <c r="E199" s="275">
        <v>1349117.0</v>
      </c>
      <c r="F199" s="248" t="s">
        <v>442</v>
      </c>
      <c r="G199" s="274">
        <f t="shared" si="1"/>
        <v>44377</v>
      </c>
      <c r="H199" s="248" t="s">
        <v>443</v>
      </c>
      <c r="I199" s="276" t="str">
        <f t="shared" si="2"/>
        <v>38421349117</v>
      </c>
      <c r="J199" s="274"/>
      <c r="K199" s="275"/>
      <c r="L199" s="275">
        <f t="shared" si="3"/>
        <v>-1349117</v>
      </c>
      <c r="N199" s="277"/>
      <c r="O199" s="274">
        <f t="shared" si="6"/>
        <v>0</v>
      </c>
      <c r="P199" s="248" t="b">
        <f t="shared" si="7"/>
        <v>1</v>
      </c>
    </row>
    <row r="200" ht="14.25" customHeight="1">
      <c r="A200" s="248" t="s">
        <v>472</v>
      </c>
      <c r="B200" s="248" t="s">
        <v>19</v>
      </c>
      <c r="C200" s="273">
        <v>2516245.0</v>
      </c>
      <c r="D200" s="274">
        <v>44347.0</v>
      </c>
      <c r="E200" s="275">
        <v>679410.0</v>
      </c>
      <c r="F200" s="248" t="s">
        <v>442</v>
      </c>
      <c r="G200" s="274">
        <f t="shared" si="1"/>
        <v>44377</v>
      </c>
      <c r="H200" s="248" t="s">
        <v>443</v>
      </c>
      <c r="I200" s="276" t="str">
        <f t="shared" si="2"/>
        <v>2516245679410</v>
      </c>
      <c r="J200" s="274"/>
      <c r="K200" s="275"/>
      <c r="L200" s="275">
        <f t="shared" si="3"/>
        <v>-679410</v>
      </c>
      <c r="N200" s="277"/>
      <c r="O200" s="274">
        <f t="shared" si="6"/>
        <v>0</v>
      </c>
      <c r="P200" s="248" t="b">
        <f t="shared" si="7"/>
        <v>1</v>
      </c>
    </row>
    <row r="201" ht="14.25" customHeight="1">
      <c r="A201" s="248" t="s">
        <v>483</v>
      </c>
      <c r="B201" s="248" t="s">
        <v>19</v>
      </c>
      <c r="C201" s="273">
        <v>13992.0</v>
      </c>
      <c r="D201" s="274">
        <v>44347.0</v>
      </c>
      <c r="E201" s="275">
        <v>3.665E7</v>
      </c>
      <c r="F201" s="248" t="s">
        <v>442</v>
      </c>
      <c r="G201" s="274">
        <f t="shared" si="1"/>
        <v>44377</v>
      </c>
      <c r="H201" s="248" t="s">
        <v>443</v>
      </c>
      <c r="I201" s="276" t="str">
        <f t="shared" si="2"/>
        <v>1399236650000</v>
      </c>
      <c r="J201" s="274"/>
      <c r="K201" s="275"/>
      <c r="L201" s="275">
        <f t="shared" si="3"/>
        <v>-36650000</v>
      </c>
      <c r="N201" s="277"/>
      <c r="O201" s="274">
        <f t="shared" si="6"/>
        <v>0</v>
      </c>
      <c r="P201" s="248" t="b">
        <f t="shared" si="7"/>
        <v>1</v>
      </c>
    </row>
    <row r="202" ht="14.25" customHeight="1">
      <c r="A202" s="248" t="s">
        <v>22</v>
      </c>
      <c r="B202" s="248" t="s">
        <v>19</v>
      </c>
      <c r="C202" s="273">
        <v>616800.0</v>
      </c>
      <c r="D202" s="274">
        <v>44349.0</v>
      </c>
      <c r="E202" s="275">
        <v>1660050.0</v>
      </c>
      <c r="F202" s="248" t="s">
        <v>442</v>
      </c>
      <c r="G202" s="274">
        <f t="shared" si="1"/>
        <v>44379</v>
      </c>
      <c r="H202" s="248" t="s">
        <v>443</v>
      </c>
      <c r="I202" s="276" t="str">
        <f t="shared" si="2"/>
        <v>6168001660050</v>
      </c>
      <c r="J202" s="274"/>
      <c r="K202" s="275"/>
      <c r="L202" s="275">
        <f t="shared" si="3"/>
        <v>-1660050</v>
      </c>
      <c r="N202" s="109" t="s">
        <v>462</v>
      </c>
      <c r="O202" s="274">
        <f t="shared" si="6"/>
        <v>0</v>
      </c>
      <c r="P202" s="248" t="b">
        <f t="shared" si="7"/>
        <v>1</v>
      </c>
    </row>
    <row r="203" ht="14.25" customHeight="1">
      <c r="A203" s="248" t="s">
        <v>484</v>
      </c>
      <c r="B203" s="248" t="s">
        <v>19</v>
      </c>
      <c r="C203" s="273">
        <v>55697.0</v>
      </c>
      <c r="D203" s="274">
        <v>44349.0</v>
      </c>
      <c r="E203" s="275">
        <v>473800.0</v>
      </c>
      <c r="F203" s="248" t="s">
        <v>442</v>
      </c>
      <c r="G203" s="274">
        <f t="shared" si="1"/>
        <v>44379</v>
      </c>
      <c r="H203" s="248" t="s">
        <v>485</v>
      </c>
      <c r="I203" s="276" t="str">
        <f t="shared" si="2"/>
        <v>55697473800</v>
      </c>
      <c r="J203" s="274"/>
      <c r="K203" s="275"/>
      <c r="L203" s="275">
        <f t="shared" si="3"/>
        <v>-473800</v>
      </c>
      <c r="N203" s="277"/>
      <c r="O203" s="274">
        <f t="shared" si="6"/>
        <v>0</v>
      </c>
      <c r="P203" s="248" t="b">
        <f t="shared" si="7"/>
        <v>1</v>
      </c>
    </row>
    <row r="204" ht="14.25" customHeight="1">
      <c r="A204" s="248" t="s">
        <v>484</v>
      </c>
      <c r="B204" s="248" t="s">
        <v>468</v>
      </c>
      <c r="C204" s="273">
        <v>3764.0</v>
      </c>
      <c r="D204" s="274">
        <v>44349.0</v>
      </c>
      <c r="E204" s="275">
        <v>-473800.0</v>
      </c>
      <c r="F204" s="248" t="s">
        <v>442</v>
      </c>
      <c r="G204" s="274">
        <f t="shared" si="1"/>
        <v>44379</v>
      </c>
      <c r="H204" s="248" t="s">
        <v>469</v>
      </c>
      <c r="I204" s="276" t="str">
        <f t="shared" si="2"/>
        <v>3764-473800</v>
      </c>
      <c r="J204" s="274"/>
      <c r="K204" s="275"/>
      <c r="L204" s="275">
        <f t="shared" si="3"/>
        <v>473800</v>
      </c>
      <c r="N204" s="277"/>
      <c r="O204" s="274">
        <f t="shared" si="6"/>
        <v>0</v>
      </c>
      <c r="P204" s="248" t="b">
        <f t="shared" si="7"/>
        <v>1</v>
      </c>
    </row>
    <row r="205" ht="14.25" customHeight="1">
      <c r="A205" s="248" t="s">
        <v>475</v>
      </c>
      <c r="B205" s="248" t="s">
        <v>19</v>
      </c>
      <c r="C205" s="273">
        <v>1.4528688E7</v>
      </c>
      <c r="D205" s="274">
        <v>44349.0</v>
      </c>
      <c r="E205" s="275">
        <v>802950.0</v>
      </c>
      <c r="F205" s="248" t="s">
        <v>442</v>
      </c>
      <c r="G205" s="274">
        <f t="shared" si="1"/>
        <v>44379</v>
      </c>
      <c r="H205" s="248" t="s">
        <v>443</v>
      </c>
      <c r="I205" s="276" t="str">
        <f t="shared" si="2"/>
        <v>14528688802950</v>
      </c>
      <c r="J205" s="274"/>
      <c r="K205" s="275"/>
      <c r="L205" s="275">
        <f t="shared" si="3"/>
        <v>-802950</v>
      </c>
      <c r="N205" s="277"/>
      <c r="O205" s="274">
        <f t="shared" si="6"/>
        <v>0</v>
      </c>
      <c r="P205" s="248" t="b">
        <f t="shared" si="7"/>
        <v>1</v>
      </c>
    </row>
    <row r="206" ht="14.25" customHeight="1">
      <c r="A206" s="248" t="s">
        <v>454</v>
      </c>
      <c r="B206" s="248" t="s">
        <v>19</v>
      </c>
      <c r="C206" s="273">
        <v>10475.0</v>
      </c>
      <c r="D206" s="274">
        <v>44350.0</v>
      </c>
      <c r="E206" s="275">
        <v>30000.0</v>
      </c>
      <c r="F206" s="248" t="s">
        <v>442</v>
      </c>
      <c r="G206" s="274">
        <f t="shared" si="1"/>
        <v>44380</v>
      </c>
      <c r="H206" s="248" t="s">
        <v>443</v>
      </c>
      <c r="I206" s="276" t="str">
        <f t="shared" si="2"/>
        <v>1047530000</v>
      </c>
      <c r="J206" s="274"/>
      <c r="K206" s="275"/>
      <c r="L206" s="275">
        <f t="shared" si="3"/>
        <v>-30000</v>
      </c>
      <c r="N206" s="277"/>
      <c r="O206" s="274">
        <f t="shared" si="6"/>
        <v>0</v>
      </c>
      <c r="P206" s="248" t="b">
        <f t="shared" si="7"/>
        <v>1</v>
      </c>
    </row>
    <row r="207" ht="14.25" customHeight="1">
      <c r="A207" s="248" t="s">
        <v>22</v>
      </c>
      <c r="B207" s="248" t="s">
        <v>19</v>
      </c>
      <c r="C207" s="273">
        <v>617526.0</v>
      </c>
      <c r="D207" s="274">
        <v>44350.0</v>
      </c>
      <c r="E207" s="275">
        <v>1139980.0</v>
      </c>
      <c r="F207" s="248" t="s">
        <v>442</v>
      </c>
      <c r="G207" s="274">
        <f t="shared" si="1"/>
        <v>44380</v>
      </c>
      <c r="H207" s="248" t="s">
        <v>443</v>
      </c>
      <c r="I207" s="276" t="str">
        <f t="shared" si="2"/>
        <v>6175261139980</v>
      </c>
      <c r="J207" s="274"/>
      <c r="K207" s="275"/>
      <c r="L207" s="275">
        <f t="shared" si="3"/>
        <v>-1139980</v>
      </c>
      <c r="N207" s="109" t="s">
        <v>462</v>
      </c>
      <c r="O207" s="274">
        <f t="shared" si="6"/>
        <v>0</v>
      </c>
      <c r="P207" s="248" t="b">
        <f t="shared" si="7"/>
        <v>1</v>
      </c>
    </row>
    <row r="208" ht="14.25" customHeight="1">
      <c r="A208" s="248" t="s">
        <v>486</v>
      </c>
      <c r="B208" s="248" t="s">
        <v>19</v>
      </c>
      <c r="C208" s="273">
        <v>1553.0</v>
      </c>
      <c r="D208" s="274">
        <v>44351.0</v>
      </c>
      <c r="E208" s="275">
        <v>37880.0</v>
      </c>
      <c r="F208" s="248" t="s">
        <v>442</v>
      </c>
      <c r="G208" s="274">
        <f t="shared" si="1"/>
        <v>44381</v>
      </c>
      <c r="H208" s="248" t="s">
        <v>443</v>
      </c>
      <c r="I208" s="276" t="str">
        <f t="shared" si="2"/>
        <v>155337880</v>
      </c>
      <c r="J208" s="274"/>
      <c r="K208" s="275"/>
      <c r="L208" s="275">
        <f t="shared" si="3"/>
        <v>-37880</v>
      </c>
      <c r="N208" s="277"/>
      <c r="O208" s="274">
        <f t="shared" si="6"/>
        <v>0</v>
      </c>
      <c r="P208" s="248" t="b">
        <f t="shared" si="7"/>
        <v>1</v>
      </c>
    </row>
    <row r="209" ht="14.25" customHeight="1">
      <c r="A209" s="248" t="s">
        <v>481</v>
      </c>
      <c r="B209" s="248" t="s">
        <v>19</v>
      </c>
      <c r="C209" s="273">
        <v>192.0</v>
      </c>
      <c r="D209" s="274">
        <v>44351.0</v>
      </c>
      <c r="E209" s="275">
        <v>4248700.0</v>
      </c>
      <c r="F209" s="248" t="s">
        <v>442</v>
      </c>
      <c r="G209" s="274">
        <f t="shared" si="1"/>
        <v>44381</v>
      </c>
      <c r="H209" s="248" t="s">
        <v>443</v>
      </c>
      <c r="I209" s="276" t="str">
        <f t="shared" si="2"/>
        <v>1924248700</v>
      </c>
      <c r="J209" s="274"/>
      <c r="K209" s="275"/>
      <c r="L209" s="275">
        <f t="shared" si="3"/>
        <v>-4248700</v>
      </c>
      <c r="N209" s="277"/>
      <c r="O209" s="274">
        <f t="shared" si="6"/>
        <v>0</v>
      </c>
      <c r="P209" s="248" t="b">
        <f t="shared" si="7"/>
        <v>1</v>
      </c>
    </row>
    <row r="210" ht="14.25" customHeight="1">
      <c r="A210" s="248" t="s">
        <v>455</v>
      </c>
      <c r="B210" s="248" t="s">
        <v>334</v>
      </c>
      <c r="C210" s="273">
        <v>4023.0</v>
      </c>
      <c r="D210" s="274">
        <v>44351.0</v>
      </c>
      <c r="E210" s="275">
        <v>179983.0</v>
      </c>
      <c r="F210" s="248" t="s">
        <v>442</v>
      </c>
      <c r="G210" s="274">
        <f t="shared" si="1"/>
        <v>44381</v>
      </c>
      <c r="H210" s="248" t="s">
        <v>443</v>
      </c>
      <c r="I210" s="276" t="str">
        <f t="shared" si="2"/>
        <v>4023179983</v>
      </c>
      <c r="J210" s="274"/>
      <c r="K210" s="275"/>
      <c r="L210" s="275">
        <f t="shared" si="3"/>
        <v>-179983</v>
      </c>
      <c r="N210" s="277"/>
      <c r="O210" s="274">
        <f t="shared" si="6"/>
        <v>0</v>
      </c>
      <c r="P210" s="248" t="b">
        <f t="shared" si="7"/>
        <v>1</v>
      </c>
    </row>
    <row r="211" ht="14.25" customHeight="1">
      <c r="A211" s="248" t="s">
        <v>449</v>
      </c>
      <c r="B211" s="248" t="s">
        <v>19</v>
      </c>
      <c r="C211" s="273">
        <v>4801.0</v>
      </c>
      <c r="D211" s="274">
        <v>44355.0</v>
      </c>
      <c r="E211" s="275">
        <v>479984.0</v>
      </c>
      <c r="F211" s="248" t="s">
        <v>442</v>
      </c>
      <c r="G211" s="274">
        <f t="shared" si="1"/>
        <v>44385</v>
      </c>
      <c r="H211" s="248" t="s">
        <v>443</v>
      </c>
      <c r="I211" s="276" t="str">
        <f t="shared" si="2"/>
        <v>4801479984</v>
      </c>
      <c r="J211" s="274"/>
      <c r="K211" s="275"/>
      <c r="L211" s="275">
        <f t="shared" si="3"/>
        <v>-479984</v>
      </c>
      <c r="N211" s="277"/>
      <c r="O211" s="274">
        <f t="shared" si="6"/>
        <v>0</v>
      </c>
      <c r="P211" s="248" t="b">
        <f t="shared" si="7"/>
        <v>1</v>
      </c>
    </row>
    <row r="212" ht="14.25" customHeight="1">
      <c r="A212" s="248" t="s">
        <v>22</v>
      </c>
      <c r="B212" s="248" t="s">
        <v>19</v>
      </c>
      <c r="C212" s="273">
        <v>620143.0</v>
      </c>
      <c r="D212" s="274">
        <v>44355.0</v>
      </c>
      <c r="E212" s="275">
        <v>1174090.0</v>
      </c>
      <c r="F212" s="248" t="s">
        <v>442</v>
      </c>
      <c r="G212" s="274">
        <f t="shared" si="1"/>
        <v>44385</v>
      </c>
      <c r="H212" s="248" t="s">
        <v>443</v>
      </c>
      <c r="I212" s="276" t="str">
        <f t="shared" si="2"/>
        <v>6201431174090</v>
      </c>
      <c r="J212" s="274"/>
      <c r="K212" s="275"/>
      <c r="L212" s="275">
        <f t="shared" si="3"/>
        <v>-1174090</v>
      </c>
      <c r="N212" s="109" t="s">
        <v>462</v>
      </c>
      <c r="O212" s="274">
        <f t="shared" si="6"/>
        <v>0</v>
      </c>
      <c r="P212" s="248" t="b">
        <f t="shared" si="7"/>
        <v>1</v>
      </c>
    </row>
    <row r="213" ht="14.25" customHeight="1">
      <c r="A213" s="248" t="s">
        <v>463</v>
      </c>
      <c r="B213" s="248" t="s">
        <v>19</v>
      </c>
      <c r="C213" s="273">
        <v>3692407.0</v>
      </c>
      <c r="D213" s="274">
        <v>44356.0</v>
      </c>
      <c r="E213" s="275">
        <v>76900.0</v>
      </c>
      <c r="F213" s="248" t="s">
        <v>442</v>
      </c>
      <c r="G213" s="274">
        <f t="shared" si="1"/>
        <v>44386</v>
      </c>
      <c r="H213" s="248" t="s">
        <v>443</v>
      </c>
      <c r="I213" s="276" t="str">
        <f t="shared" si="2"/>
        <v>369240776900</v>
      </c>
      <c r="J213" s="274"/>
      <c r="K213" s="275"/>
      <c r="L213" s="275">
        <f t="shared" si="3"/>
        <v>-76900</v>
      </c>
      <c r="N213" s="277"/>
      <c r="O213" s="274">
        <f t="shared" si="6"/>
        <v>0</v>
      </c>
      <c r="P213" s="248" t="b">
        <f t="shared" si="7"/>
        <v>1</v>
      </c>
    </row>
    <row r="214" ht="14.25" customHeight="1">
      <c r="A214" s="248" t="s">
        <v>484</v>
      </c>
      <c r="B214" s="248" t="s">
        <v>19</v>
      </c>
      <c r="C214" s="273">
        <v>56229.0</v>
      </c>
      <c r="D214" s="274">
        <v>44356.0</v>
      </c>
      <c r="E214" s="275">
        <v>473799.0</v>
      </c>
      <c r="F214" s="248" t="s">
        <v>442</v>
      </c>
      <c r="G214" s="274">
        <f t="shared" si="1"/>
        <v>44386</v>
      </c>
      <c r="H214" s="248" t="s">
        <v>443</v>
      </c>
      <c r="I214" s="276" t="str">
        <f t="shared" si="2"/>
        <v>56229473799</v>
      </c>
      <c r="J214" s="274"/>
      <c r="K214" s="275"/>
      <c r="L214" s="275">
        <f t="shared" si="3"/>
        <v>-473799</v>
      </c>
      <c r="N214" s="277"/>
      <c r="O214" s="274">
        <f t="shared" si="6"/>
        <v>0</v>
      </c>
      <c r="P214" s="248" t="b">
        <f t="shared" si="7"/>
        <v>1</v>
      </c>
    </row>
    <row r="215" ht="14.25" customHeight="1">
      <c r="A215" s="248" t="s">
        <v>451</v>
      </c>
      <c r="B215" s="248" t="s">
        <v>19</v>
      </c>
      <c r="C215" s="273">
        <v>29936.0</v>
      </c>
      <c r="D215" s="274">
        <v>44356.0</v>
      </c>
      <c r="E215" s="275">
        <v>382474.0</v>
      </c>
      <c r="F215" s="248" t="s">
        <v>442</v>
      </c>
      <c r="G215" s="274">
        <f t="shared" si="1"/>
        <v>44386</v>
      </c>
      <c r="H215" s="248" t="s">
        <v>443</v>
      </c>
      <c r="I215" s="276" t="str">
        <f t="shared" si="2"/>
        <v>29936382474</v>
      </c>
      <c r="J215" s="274"/>
      <c r="K215" s="275"/>
      <c r="L215" s="275">
        <f t="shared" si="3"/>
        <v>-382474</v>
      </c>
      <c r="N215" s="277"/>
      <c r="O215" s="274">
        <f t="shared" si="6"/>
        <v>0</v>
      </c>
      <c r="P215" s="248" t="b">
        <f t="shared" si="7"/>
        <v>1</v>
      </c>
    </row>
    <row r="216" ht="14.25" customHeight="1">
      <c r="A216" s="248" t="s">
        <v>451</v>
      </c>
      <c r="B216" s="248" t="s">
        <v>19</v>
      </c>
      <c r="C216" s="273">
        <v>29917.0</v>
      </c>
      <c r="D216" s="274">
        <v>44356.0</v>
      </c>
      <c r="E216" s="275">
        <v>71991.0</v>
      </c>
      <c r="F216" s="248" t="s">
        <v>442</v>
      </c>
      <c r="G216" s="274">
        <f t="shared" si="1"/>
        <v>44386</v>
      </c>
      <c r="H216" s="248" t="s">
        <v>443</v>
      </c>
      <c r="I216" s="276" t="str">
        <f t="shared" si="2"/>
        <v>2991771991</v>
      </c>
      <c r="J216" s="274"/>
      <c r="K216" s="275"/>
      <c r="L216" s="275">
        <f t="shared" si="3"/>
        <v>-71991</v>
      </c>
      <c r="N216" s="277"/>
      <c r="O216" s="274">
        <f t="shared" si="6"/>
        <v>0</v>
      </c>
      <c r="P216" s="248" t="b">
        <f t="shared" si="7"/>
        <v>1</v>
      </c>
    </row>
    <row r="217" ht="14.25" customHeight="1">
      <c r="A217" s="248" t="s">
        <v>451</v>
      </c>
      <c r="B217" s="248" t="s">
        <v>19</v>
      </c>
      <c r="C217" s="273">
        <v>29935.0</v>
      </c>
      <c r="D217" s="274">
        <v>44356.0</v>
      </c>
      <c r="E217" s="275">
        <v>722492.0</v>
      </c>
      <c r="F217" s="248" t="s">
        <v>442</v>
      </c>
      <c r="G217" s="274">
        <f t="shared" si="1"/>
        <v>44386</v>
      </c>
      <c r="H217" s="248" t="s">
        <v>443</v>
      </c>
      <c r="I217" s="276" t="str">
        <f t="shared" si="2"/>
        <v>29935722492</v>
      </c>
      <c r="J217" s="274"/>
      <c r="K217" s="275"/>
      <c r="L217" s="275">
        <f t="shared" si="3"/>
        <v>-722492</v>
      </c>
      <c r="N217" s="277"/>
      <c r="O217" s="274">
        <f t="shared" si="6"/>
        <v>0</v>
      </c>
      <c r="P217" s="248" t="b">
        <f t="shared" si="7"/>
        <v>1</v>
      </c>
    </row>
    <row r="218" ht="14.25" customHeight="1">
      <c r="A218" s="248" t="s">
        <v>444</v>
      </c>
      <c r="B218" s="248" t="s">
        <v>19</v>
      </c>
      <c r="C218" s="273">
        <v>468.0</v>
      </c>
      <c r="D218" s="274">
        <v>44357.0</v>
      </c>
      <c r="E218" s="275">
        <v>504007.0</v>
      </c>
      <c r="F218" s="248" t="s">
        <v>442</v>
      </c>
      <c r="G218" s="274">
        <f t="shared" si="1"/>
        <v>44387</v>
      </c>
      <c r="H218" s="248" t="s">
        <v>443</v>
      </c>
      <c r="I218" s="276" t="str">
        <f t="shared" si="2"/>
        <v>468504007</v>
      </c>
      <c r="J218" s="278">
        <v>44386.0</v>
      </c>
      <c r="K218" s="279">
        <v>504007.0</v>
      </c>
      <c r="L218" s="275">
        <f t="shared" si="3"/>
        <v>0</v>
      </c>
      <c r="N218" s="277"/>
      <c r="O218" s="274">
        <f t="shared" si="6"/>
        <v>0</v>
      </c>
      <c r="P218" s="248" t="b">
        <f t="shared" si="7"/>
        <v>0</v>
      </c>
    </row>
    <row r="219" ht="14.25" customHeight="1">
      <c r="A219" s="248" t="s">
        <v>448</v>
      </c>
      <c r="B219" s="248" t="s">
        <v>19</v>
      </c>
      <c r="C219" s="273">
        <v>3202.0</v>
      </c>
      <c r="D219" s="274">
        <v>44357.0</v>
      </c>
      <c r="E219" s="275">
        <v>786481.0</v>
      </c>
      <c r="F219" s="248" t="s">
        <v>442</v>
      </c>
      <c r="G219" s="274">
        <f t="shared" si="1"/>
        <v>44387</v>
      </c>
      <c r="H219" s="248" t="s">
        <v>443</v>
      </c>
      <c r="I219" s="276" t="str">
        <f t="shared" si="2"/>
        <v>3202786481</v>
      </c>
      <c r="J219" s="274"/>
      <c r="K219" s="275"/>
      <c r="L219" s="275">
        <f t="shared" si="3"/>
        <v>-786481</v>
      </c>
      <c r="N219" s="277"/>
      <c r="O219" s="274">
        <f t="shared" si="6"/>
        <v>0</v>
      </c>
      <c r="P219" s="248" t="b">
        <f t="shared" si="7"/>
        <v>1</v>
      </c>
    </row>
    <row r="220" ht="14.25" customHeight="1">
      <c r="A220" s="248" t="s">
        <v>458</v>
      </c>
      <c r="B220" s="248" t="s">
        <v>19</v>
      </c>
      <c r="C220" s="273">
        <v>4.3185209E7</v>
      </c>
      <c r="D220" s="274">
        <v>44357.0</v>
      </c>
      <c r="E220" s="275">
        <v>35970.0</v>
      </c>
      <c r="F220" s="248" t="s">
        <v>442</v>
      </c>
      <c r="G220" s="274">
        <f t="shared" si="1"/>
        <v>44387</v>
      </c>
      <c r="H220" s="248" t="s">
        <v>443</v>
      </c>
      <c r="I220" s="276" t="str">
        <f t="shared" si="2"/>
        <v>4318520935970</v>
      </c>
      <c r="J220" s="274"/>
      <c r="K220" s="275"/>
      <c r="L220" s="275">
        <f t="shared" si="3"/>
        <v>-35970</v>
      </c>
      <c r="N220" s="277"/>
      <c r="O220" s="274">
        <f t="shared" si="6"/>
        <v>0</v>
      </c>
      <c r="P220" s="248" t="b">
        <f t="shared" si="7"/>
        <v>1</v>
      </c>
    </row>
    <row r="221" ht="14.25" customHeight="1">
      <c r="A221" s="248" t="s">
        <v>44</v>
      </c>
      <c r="B221" s="248" t="s">
        <v>19</v>
      </c>
      <c r="C221" s="273">
        <v>2741.0</v>
      </c>
      <c r="D221" s="274">
        <v>44358.0</v>
      </c>
      <c r="E221" s="275">
        <v>2109124.0</v>
      </c>
      <c r="F221" s="248" t="s">
        <v>442</v>
      </c>
      <c r="G221" s="274">
        <f t="shared" si="1"/>
        <v>44388</v>
      </c>
      <c r="H221" s="248" t="s">
        <v>443</v>
      </c>
      <c r="I221" s="276" t="str">
        <f t="shared" si="2"/>
        <v>27412109124</v>
      </c>
      <c r="J221" s="274"/>
      <c r="K221" s="275"/>
      <c r="L221" s="275">
        <f t="shared" si="3"/>
        <v>-2109124</v>
      </c>
      <c r="N221" s="277"/>
      <c r="O221" s="274">
        <f t="shared" si="6"/>
        <v>0</v>
      </c>
      <c r="P221" s="248" t="b">
        <f t="shared" si="7"/>
        <v>1</v>
      </c>
    </row>
    <row r="222" ht="14.25" customHeight="1">
      <c r="A222" s="248" t="s">
        <v>444</v>
      </c>
      <c r="B222" s="248" t="s">
        <v>19</v>
      </c>
      <c r="C222" s="273">
        <v>475.0</v>
      </c>
      <c r="D222" s="274">
        <v>44358.0</v>
      </c>
      <c r="E222" s="275">
        <v>914235.0</v>
      </c>
      <c r="F222" s="248" t="s">
        <v>442</v>
      </c>
      <c r="G222" s="274">
        <f t="shared" si="1"/>
        <v>44388</v>
      </c>
      <c r="H222" s="248" t="s">
        <v>443</v>
      </c>
      <c r="I222" s="276" t="str">
        <f t="shared" si="2"/>
        <v>475914235</v>
      </c>
      <c r="J222" s="278">
        <v>44390.0</v>
      </c>
      <c r="K222" s="279">
        <v>914235.0</v>
      </c>
      <c r="L222" s="275">
        <f t="shared" si="3"/>
        <v>0</v>
      </c>
      <c r="N222" s="277"/>
      <c r="O222" s="274">
        <f t="shared" si="6"/>
        <v>0</v>
      </c>
      <c r="P222" s="248" t="b">
        <f t="shared" si="7"/>
        <v>0</v>
      </c>
    </row>
    <row r="223" ht="14.25" customHeight="1">
      <c r="A223" s="248" t="s">
        <v>444</v>
      </c>
      <c r="B223" s="248" t="s">
        <v>19</v>
      </c>
      <c r="C223" s="273">
        <v>479.0</v>
      </c>
      <c r="D223" s="274">
        <v>44361.0</v>
      </c>
      <c r="E223" s="275">
        <v>144052.0</v>
      </c>
      <c r="F223" s="248" t="s">
        <v>442</v>
      </c>
      <c r="G223" s="274">
        <f t="shared" si="1"/>
        <v>44391</v>
      </c>
      <c r="H223" s="248" t="s">
        <v>443</v>
      </c>
      <c r="I223" s="276" t="str">
        <f t="shared" si="2"/>
        <v>479144052</v>
      </c>
      <c r="J223" s="278">
        <v>44390.0</v>
      </c>
      <c r="K223" s="279">
        <v>144052.0</v>
      </c>
      <c r="L223" s="275">
        <f t="shared" si="3"/>
        <v>0</v>
      </c>
      <c r="N223" s="277"/>
      <c r="O223" s="274">
        <f t="shared" si="6"/>
        <v>0</v>
      </c>
      <c r="P223" s="248" t="b">
        <f t="shared" si="7"/>
        <v>0</v>
      </c>
    </row>
    <row r="224" ht="14.25" customHeight="1">
      <c r="A224" s="248" t="s">
        <v>472</v>
      </c>
      <c r="B224" s="248" t="s">
        <v>19</v>
      </c>
      <c r="C224" s="273">
        <v>2540475.0</v>
      </c>
      <c r="D224" s="274">
        <v>44362.0</v>
      </c>
      <c r="E224" s="275">
        <v>152171.0</v>
      </c>
      <c r="F224" s="248" t="s">
        <v>442</v>
      </c>
      <c r="G224" s="274">
        <f t="shared" si="1"/>
        <v>44392</v>
      </c>
      <c r="H224" s="248" t="s">
        <v>443</v>
      </c>
      <c r="I224" s="276" t="str">
        <f t="shared" si="2"/>
        <v>2540475152171</v>
      </c>
      <c r="J224" s="274"/>
      <c r="K224" s="275"/>
      <c r="L224" s="275">
        <f t="shared" si="3"/>
        <v>-152171</v>
      </c>
      <c r="N224" s="277"/>
      <c r="O224" s="274">
        <f t="shared" si="6"/>
        <v>0</v>
      </c>
      <c r="P224" s="248" t="b">
        <f t="shared" si="7"/>
        <v>1</v>
      </c>
    </row>
    <row r="225" ht="14.25" customHeight="1">
      <c r="A225" s="248" t="s">
        <v>22</v>
      </c>
      <c r="B225" s="248" t="s">
        <v>19</v>
      </c>
      <c r="C225" s="273">
        <v>625200.0</v>
      </c>
      <c r="D225" s="274">
        <v>44363.0</v>
      </c>
      <c r="E225" s="275">
        <v>949981.0</v>
      </c>
      <c r="F225" s="248" t="s">
        <v>442</v>
      </c>
      <c r="G225" s="274">
        <f t="shared" si="1"/>
        <v>44393</v>
      </c>
      <c r="H225" s="248" t="s">
        <v>443</v>
      </c>
      <c r="I225" s="276" t="str">
        <f t="shared" si="2"/>
        <v>625200949981</v>
      </c>
      <c r="J225" s="274"/>
      <c r="K225" s="275"/>
      <c r="L225" s="275">
        <f t="shared" si="3"/>
        <v>-949981</v>
      </c>
      <c r="N225" s="109" t="s">
        <v>462</v>
      </c>
      <c r="O225" s="274">
        <f t="shared" si="6"/>
        <v>0</v>
      </c>
      <c r="P225" s="248" t="b">
        <f t="shared" si="7"/>
        <v>1</v>
      </c>
    </row>
    <row r="226" ht="14.25" customHeight="1">
      <c r="A226" s="248" t="s">
        <v>445</v>
      </c>
      <c r="B226" s="248" t="s">
        <v>19</v>
      </c>
      <c r="C226" s="273">
        <v>2929552.0</v>
      </c>
      <c r="D226" s="274">
        <v>44363.0</v>
      </c>
      <c r="E226" s="275">
        <v>52976.0</v>
      </c>
      <c r="F226" s="248" t="s">
        <v>442</v>
      </c>
      <c r="G226" s="274">
        <f t="shared" si="1"/>
        <v>44393</v>
      </c>
      <c r="H226" s="248" t="s">
        <v>443</v>
      </c>
      <c r="I226" s="276" t="str">
        <f t="shared" si="2"/>
        <v>292955252976</v>
      </c>
      <c r="J226" s="274"/>
      <c r="K226" s="275"/>
      <c r="L226" s="275">
        <f t="shared" si="3"/>
        <v>-52976</v>
      </c>
      <c r="N226" s="277"/>
      <c r="O226" s="274">
        <f t="shared" si="6"/>
        <v>0</v>
      </c>
      <c r="P226" s="248" t="b">
        <f t="shared" si="7"/>
        <v>1</v>
      </c>
    </row>
    <row r="227" ht="14.25" customHeight="1">
      <c r="A227" s="248" t="s">
        <v>22</v>
      </c>
      <c r="B227" s="248" t="s">
        <v>19</v>
      </c>
      <c r="C227" s="273">
        <v>626040.0</v>
      </c>
      <c r="D227" s="274">
        <v>44364.0</v>
      </c>
      <c r="E227" s="275">
        <v>799991.0</v>
      </c>
      <c r="F227" s="248" t="s">
        <v>442</v>
      </c>
      <c r="G227" s="274">
        <f t="shared" si="1"/>
        <v>44394</v>
      </c>
      <c r="H227" s="248" t="s">
        <v>443</v>
      </c>
      <c r="I227" s="276" t="str">
        <f t="shared" si="2"/>
        <v>626040799991</v>
      </c>
      <c r="J227" s="274"/>
      <c r="K227" s="275"/>
      <c r="L227" s="275">
        <f t="shared" si="3"/>
        <v>-799991</v>
      </c>
      <c r="N227" s="109" t="s">
        <v>462</v>
      </c>
      <c r="O227" s="274">
        <f t="shared" si="6"/>
        <v>0</v>
      </c>
      <c r="P227" s="248" t="b">
        <f t="shared" si="7"/>
        <v>1</v>
      </c>
    </row>
    <row r="228" ht="14.25" customHeight="1">
      <c r="A228" s="248" t="s">
        <v>34</v>
      </c>
      <c r="B228" s="248" t="s">
        <v>19</v>
      </c>
      <c r="C228" s="273">
        <v>92837.0</v>
      </c>
      <c r="D228" s="274">
        <v>44365.0</v>
      </c>
      <c r="E228" s="275">
        <v>43218.0</v>
      </c>
      <c r="F228" s="248" t="s">
        <v>442</v>
      </c>
      <c r="G228" s="274">
        <f t="shared" si="1"/>
        <v>44395</v>
      </c>
      <c r="H228" s="248" t="s">
        <v>443</v>
      </c>
      <c r="I228" s="276" t="str">
        <f t="shared" si="2"/>
        <v>9283743218</v>
      </c>
      <c r="J228" s="274"/>
      <c r="K228" s="275"/>
      <c r="L228" s="275">
        <f t="shared" si="3"/>
        <v>-43218</v>
      </c>
      <c r="N228" s="277"/>
      <c r="O228" s="274">
        <f t="shared" si="6"/>
        <v>0</v>
      </c>
      <c r="P228" s="248" t="b">
        <f t="shared" si="7"/>
        <v>1</v>
      </c>
    </row>
    <row r="229" ht="14.25" customHeight="1">
      <c r="A229" s="248" t="s">
        <v>34</v>
      </c>
      <c r="B229" s="248" t="s">
        <v>19</v>
      </c>
      <c r="C229" s="273">
        <v>92838.0</v>
      </c>
      <c r="D229" s="274">
        <v>44365.0</v>
      </c>
      <c r="E229" s="275">
        <v>41495.0</v>
      </c>
      <c r="F229" s="248" t="s">
        <v>442</v>
      </c>
      <c r="G229" s="274">
        <f t="shared" si="1"/>
        <v>44395</v>
      </c>
      <c r="H229" s="248" t="s">
        <v>443</v>
      </c>
      <c r="I229" s="276" t="str">
        <f t="shared" si="2"/>
        <v>9283841495</v>
      </c>
      <c r="J229" s="274"/>
      <c r="K229" s="275"/>
      <c r="L229" s="275">
        <f t="shared" si="3"/>
        <v>-41495</v>
      </c>
      <c r="N229" s="277"/>
      <c r="O229" s="274">
        <f t="shared" si="6"/>
        <v>0</v>
      </c>
      <c r="P229" s="248" t="b">
        <f t="shared" si="7"/>
        <v>1</v>
      </c>
    </row>
    <row r="230" ht="14.25" customHeight="1">
      <c r="A230" s="248" t="s">
        <v>449</v>
      </c>
      <c r="B230" s="248" t="s">
        <v>19</v>
      </c>
      <c r="C230" s="273">
        <v>4901.0</v>
      </c>
      <c r="D230" s="274">
        <v>44370.0</v>
      </c>
      <c r="E230" s="275">
        <v>399992.0</v>
      </c>
      <c r="F230" s="248" t="s">
        <v>442</v>
      </c>
      <c r="G230" s="274">
        <f t="shared" si="1"/>
        <v>44400</v>
      </c>
      <c r="H230" s="248" t="s">
        <v>443</v>
      </c>
      <c r="I230" s="276" t="str">
        <f t="shared" si="2"/>
        <v>4901399992</v>
      </c>
      <c r="J230" s="274"/>
      <c r="K230" s="275"/>
      <c r="L230" s="275">
        <f t="shared" si="3"/>
        <v>-399992</v>
      </c>
      <c r="N230" s="277"/>
      <c r="O230" s="274">
        <f t="shared" si="6"/>
        <v>0</v>
      </c>
      <c r="P230" s="248" t="b">
        <f t="shared" si="7"/>
        <v>1</v>
      </c>
    </row>
    <row r="231" ht="14.25" customHeight="1">
      <c r="A231" s="248" t="s">
        <v>451</v>
      </c>
      <c r="B231" s="248" t="s">
        <v>19</v>
      </c>
      <c r="C231" s="273">
        <v>30405.0</v>
      </c>
      <c r="D231" s="274">
        <v>44372.0</v>
      </c>
      <c r="E231" s="275">
        <v>172484.0</v>
      </c>
      <c r="F231" s="248" t="s">
        <v>442</v>
      </c>
      <c r="G231" s="274">
        <f t="shared" si="1"/>
        <v>44402</v>
      </c>
      <c r="H231" s="248" t="s">
        <v>443</v>
      </c>
      <c r="I231" s="276" t="str">
        <f t="shared" si="2"/>
        <v>30405172484</v>
      </c>
      <c r="J231" s="274"/>
      <c r="K231" s="275"/>
      <c r="L231" s="275">
        <f t="shared" si="3"/>
        <v>-172484</v>
      </c>
      <c r="N231" s="277"/>
      <c r="O231" s="274">
        <f t="shared" si="6"/>
        <v>0</v>
      </c>
      <c r="P231" s="248" t="b">
        <f t="shared" si="7"/>
        <v>1</v>
      </c>
    </row>
    <row r="232" ht="14.25" customHeight="1">
      <c r="A232" s="248" t="s">
        <v>487</v>
      </c>
      <c r="B232" s="248" t="s">
        <v>19</v>
      </c>
      <c r="C232" s="273">
        <v>158852.0</v>
      </c>
      <c r="D232" s="274">
        <v>44372.0</v>
      </c>
      <c r="E232" s="275">
        <v>764473.0</v>
      </c>
      <c r="F232" s="248" t="s">
        <v>442</v>
      </c>
      <c r="G232" s="274">
        <f t="shared" si="1"/>
        <v>44402</v>
      </c>
      <c r="H232" s="248" t="s">
        <v>443</v>
      </c>
      <c r="I232" s="276" t="str">
        <f t="shared" si="2"/>
        <v>158852764473</v>
      </c>
      <c r="J232" s="274"/>
      <c r="K232" s="275"/>
      <c r="L232" s="275">
        <f t="shared" si="3"/>
        <v>-764473</v>
      </c>
      <c r="N232" s="277"/>
      <c r="O232" s="274">
        <f t="shared" si="6"/>
        <v>0</v>
      </c>
      <c r="P232" s="248" t="b">
        <f t="shared" si="7"/>
        <v>1</v>
      </c>
    </row>
    <row r="233" ht="14.25" customHeight="1">
      <c r="A233" s="248" t="s">
        <v>451</v>
      </c>
      <c r="B233" s="248" t="s">
        <v>19</v>
      </c>
      <c r="C233" s="273">
        <v>30473.0</v>
      </c>
      <c r="D233" s="274">
        <v>44376.0</v>
      </c>
      <c r="E233" s="275">
        <v>116984.0</v>
      </c>
      <c r="F233" s="248" t="s">
        <v>442</v>
      </c>
      <c r="G233" s="274">
        <f t="shared" si="1"/>
        <v>44406</v>
      </c>
      <c r="H233" s="248" t="s">
        <v>443</v>
      </c>
      <c r="I233" s="276" t="str">
        <f t="shared" si="2"/>
        <v>30473116984</v>
      </c>
      <c r="J233" s="274"/>
      <c r="K233" s="275"/>
      <c r="L233" s="275">
        <f t="shared" si="3"/>
        <v>-116984</v>
      </c>
      <c r="N233" s="277"/>
      <c r="O233" s="274">
        <f t="shared" si="6"/>
        <v>0</v>
      </c>
      <c r="P233" s="248" t="b">
        <f t="shared" si="7"/>
        <v>1</v>
      </c>
    </row>
    <row r="234" ht="14.25" customHeight="1">
      <c r="A234" s="248" t="s">
        <v>441</v>
      </c>
      <c r="B234" s="248" t="s">
        <v>19</v>
      </c>
      <c r="C234" s="273">
        <v>1105385.0</v>
      </c>
      <c r="D234" s="274">
        <v>44376.0</v>
      </c>
      <c r="E234" s="275">
        <v>239985.0</v>
      </c>
      <c r="F234" s="248" t="s">
        <v>442</v>
      </c>
      <c r="G234" s="274">
        <f t="shared" si="1"/>
        <v>44406</v>
      </c>
      <c r="H234" s="248" t="s">
        <v>443</v>
      </c>
      <c r="I234" s="276" t="str">
        <f t="shared" si="2"/>
        <v>1105385239985</v>
      </c>
      <c r="J234" s="274"/>
      <c r="K234" s="275"/>
      <c r="L234" s="275">
        <f t="shared" si="3"/>
        <v>-239985</v>
      </c>
      <c r="N234" s="277"/>
      <c r="O234" s="274">
        <f t="shared" si="6"/>
        <v>0</v>
      </c>
      <c r="P234" s="248" t="b">
        <f t="shared" si="7"/>
        <v>1</v>
      </c>
    </row>
    <row r="235" ht="14.25" customHeight="1">
      <c r="A235" s="248" t="s">
        <v>18</v>
      </c>
      <c r="B235" s="248" t="s">
        <v>19</v>
      </c>
      <c r="C235" s="273">
        <v>3898.0</v>
      </c>
      <c r="D235" s="274">
        <v>44377.0</v>
      </c>
      <c r="E235" s="275">
        <v>1419577.0</v>
      </c>
      <c r="F235" s="248" t="s">
        <v>447</v>
      </c>
      <c r="G235" s="274">
        <f t="shared" si="1"/>
        <v>44407</v>
      </c>
      <c r="H235" s="248" t="s">
        <v>443</v>
      </c>
      <c r="I235" s="276" t="str">
        <f t="shared" si="2"/>
        <v>38981419577</v>
      </c>
      <c r="J235" s="274"/>
      <c r="K235" s="275"/>
      <c r="L235" s="275">
        <f t="shared" si="3"/>
        <v>-1419577</v>
      </c>
      <c r="N235" s="277"/>
      <c r="O235" s="274">
        <f t="shared" si="6"/>
        <v>0</v>
      </c>
      <c r="P235" s="248" t="b">
        <f t="shared" si="7"/>
        <v>1</v>
      </c>
    </row>
    <row r="236" ht="14.25" customHeight="1">
      <c r="A236" s="248" t="s">
        <v>22</v>
      </c>
      <c r="B236" s="248" t="s">
        <v>19</v>
      </c>
      <c r="C236" s="273">
        <v>632302.0</v>
      </c>
      <c r="D236" s="274">
        <v>44377.0</v>
      </c>
      <c r="E236" s="275">
        <v>709990.0</v>
      </c>
      <c r="F236" s="248" t="s">
        <v>442</v>
      </c>
      <c r="G236" s="274">
        <f t="shared" si="1"/>
        <v>44407</v>
      </c>
      <c r="H236" s="248" t="s">
        <v>443</v>
      </c>
      <c r="I236" s="276" t="str">
        <f t="shared" si="2"/>
        <v>632302709990</v>
      </c>
      <c r="J236" s="274"/>
      <c r="K236" s="275"/>
      <c r="L236" s="275">
        <f t="shared" si="3"/>
        <v>-709990</v>
      </c>
      <c r="N236" s="109" t="s">
        <v>462</v>
      </c>
      <c r="O236" s="274">
        <f t="shared" si="6"/>
        <v>0</v>
      </c>
      <c r="P236" s="248" t="b">
        <f t="shared" si="7"/>
        <v>1</v>
      </c>
    </row>
    <row r="237" ht="14.25" customHeight="1">
      <c r="A237" s="248" t="s">
        <v>465</v>
      </c>
      <c r="B237" s="248" t="s">
        <v>19</v>
      </c>
      <c r="C237" s="273">
        <v>5699.0</v>
      </c>
      <c r="D237" s="274">
        <v>44377.0</v>
      </c>
      <c r="E237" s="275">
        <v>1648903.0</v>
      </c>
      <c r="F237" s="248" t="s">
        <v>442</v>
      </c>
      <c r="G237" s="274">
        <f t="shared" si="1"/>
        <v>44407</v>
      </c>
      <c r="H237" s="248" t="s">
        <v>443</v>
      </c>
      <c r="I237" s="276" t="str">
        <f t="shared" si="2"/>
        <v>56991648903</v>
      </c>
      <c r="J237" s="274"/>
      <c r="K237" s="275"/>
      <c r="L237" s="275">
        <f t="shared" si="3"/>
        <v>-1648903</v>
      </c>
      <c r="N237" s="277"/>
      <c r="O237" s="274">
        <f t="shared" si="6"/>
        <v>0</v>
      </c>
      <c r="P237" s="248" t="b">
        <f t="shared" si="7"/>
        <v>1</v>
      </c>
    </row>
    <row r="238" ht="14.25" customHeight="1">
      <c r="A238" s="248" t="s">
        <v>444</v>
      </c>
      <c r="B238" s="248" t="s">
        <v>19</v>
      </c>
      <c r="C238" s="273">
        <v>485.0</v>
      </c>
      <c r="D238" s="274">
        <v>44378.0</v>
      </c>
      <c r="E238" s="275">
        <v>350048.0</v>
      </c>
      <c r="F238" s="248" t="s">
        <v>442</v>
      </c>
      <c r="G238" s="274">
        <f t="shared" si="1"/>
        <v>44408</v>
      </c>
      <c r="H238" s="248" t="s">
        <v>443</v>
      </c>
      <c r="I238" s="276" t="str">
        <f t="shared" si="2"/>
        <v>485350048</v>
      </c>
      <c r="J238" s="278">
        <v>44406.0</v>
      </c>
      <c r="K238" s="279">
        <v>350048.0</v>
      </c>
      <c r="L238" s="275">
        <f t="shared" si="3"/>
        <v>0</v>
      </c>
      <c r="N238" s="277"/>
      <c r="O238" s="274">
        <f t="shared" si="6"/>
        <v>0</v>
      </c>
      <c r="P238" s="248" t="b">
        <f t="shared" si="7"/>
        <v>0</v>
      </c>
    </row>
    <row r="239" ht="14.25" customHeight="1">
      <c r="A239" s="248" t="s">
        <v>488</v>
      </c>
      <c r="B239" s="248" t="s">
        <v>19</v>
      </c>
      <c r="C239" s="273">
        <v>426753.0</v>
      </c>
      <c r="D239" s="274">
        <v>44382.0</v>
      </c>
      <c r="E239" s="275">
        <v>54059.0</v>
      </c>
      <c r="F239" s="248" t="s">
        <v>447</v>
      </c>
      <c r="G239" s="274">
        <f t="shared" si="1"/>
        <v>44412</v>
      </c>
      <c r="H239" s="248" t="s">
        <v>443</v>
      </c>
      <c r="I239" s="276" t="str">
        <f t="shared" si="2"/>
        <v>42675354059</v>
      </c>
      <c r="J239" s="274"/>
      <c r="K239" s="275"/>
      <c r="L239" s="275">
        <f t="shared" si="3"/>
        <v>-54059</v>
      </c>
      <c r="N239" s="277"/>
      <c r="O239" s="274">
        <f t="shared" si="6"/>
        <v>0</v>
      </c>
      <c r="P239" s="248" t="b">
        <f t="shared" si="7"/>
        <v>1</v>
      </c>
    </row>
    <row r="240" ht="14.25" customHeight="1">
      <c r="A240" s="248" t="s">
        <v>22</v>
      </c>
      <c r="B240" s="248" t="s">
        <v>19</v>
      </c>
      <c r="C240" s="273">
        <v>634319.0</v>
      </c>
      <c r="D240" s="274">
        <v>44382.0</v>
      </c>
      <c r="E240" s="275">
        <v>1195950.0</v>
      </c>
      <c r="F240" s="248" t="s">
        <v>442</v>
      </c>
      <c r="G240" s="274">
        <f t="shared" si="1"/>
        <v>44412</v>
      </c>
      <c r="H240" s="248" t="s">
        <v>443</v>
      </c>
      <c r="I240" s="276" t="str">
        <f t="shared" si="2"/>
        <v>6343191195950</v>
      </c>
      <c r="J240" s="274"/>
      <c r="K240" s="275"/>
      <c r="L240" s="275">
        <f t="shared" si="3"/>
        <v>-1195950</v>
      </c>
      <c r="N240" s="109" t="s">
        <v>462</v>
      </c>
      <c r="O240" s="274">
        <f t="shared" si="6"/>
        <v>0</v>
      </c>
      <c r="P240" s="248" t="b">
        <f t="shared" si="7"/>
        <v>1</v>
      </c>
    </row>
    <row r="241" ht="14.25" customHeight="1">
      <c r="A241" s="248" t="s">
        <v>455</v>
      </c>
      <c r="B241" s="248" t="s">
        <v>334</v>
      </c>
      <c r="C241" s="273">
        <v>4114.0</v>
      </c>
      <c r="D241" s="274">
        <v>44382.0</v>
      </c>
      <c r="E241" s="275">
        <v>183765.0</v>
      </c>
      <c r="F241" s="248" t="s">
        <v>447</v>
      </c>
      <c r="G241" s="274">
        <f t="shared" si="1"/>
        <v>44412</v>
      </c>
      <c r="H241" s="248" t="s">
        <v>443</v>
      </c>
      <c r="I241" s="276" t="str">
        <f t="shared" si="2"/>
        <v>4114183765</v>
      </c>
      <c r="J241" s="274"/>
      <c r="K241" s="275"/>
      <c r="L241" s="275">
        <f t="shared" si="3"/>
        <v>-183765</v>
      </c>
      <c r="N241" s="277"/>
      <c r="O241" s="274">
        <f t="shared" si="6"/>
        <v>0</v>
      </c>
      <c r="P241" s="248" t="b">
        <f t="shared" si="7"/>
        <v>1</v>
      </c>
    </row>
    <row r="242" ht="14.25" customHeight="1">
      <c r="A242" s="248" t="s">
        <v>481</v>
      </c>
      <c r="B242" s="248" t="s">
        <v>19</v>
      </c>
      <c r="C242" s="273">
        <v>195.0</v>
      </c>
      <c r="D242" s="274">
        <v>44383.0</v>
      </c>
      <c r="E242" s="275">
        <v>1.2540448E7</v>
      </c>
      <c r="F242" s="248" t="s">
        <v>447</v>
      </c>
      <c r="G242" s="274">
        <f t="shared" si="1"/>
        <v>44413</v>
      </c>
      <c r="H242" s="248" t="s">
        <v>443</v>
      </c>
      <c r="I242" s="276" t="str">
        <f t="shared" si="2"/>
        <v>19512540448</v>
      </c>
      <c r="J242" s="274"/>
      <c r="K242" s="275"/>
      <c r="L242" s="275">
        <f t="shared" si="3"/>
        <v>-12540448</v>
      </c>
      <c r="N242" s="277"/>
      <c r="O242" s="274">
        <f t="shared" si="6"/>
        <v>0</v>
      </c>
      <c r="P242" s="248" t="b">
        <f t="shared" si="7"/>
        <v>1</v>
      </c>
    </row>
    <row r="243" ht="14.25" customHeight="1">
      <c r="A243" s="248" t="s">
        <v>472</v>
      </c>
      <c r="B243" s="248" t="s">
        <v>19</v>
      </c>
      <c r="C243" s="273">
        <v>2559369.0</v>
      </c>
      <c r="D243" s="274">
        <v>44383.0</v>
      </c>
      <c r="E243" s="275">
        <v>361795.0</v>
      </c>
      <c r="F243" s="248" t="s">
        <v>447</v>
      </c>
      <c r="G243" s="274">
        <f t="shared" si="1"/>
        <v>44413</v>
      </c>
      <c r="H243" s="248" t="s">
        <v>443</v>
      </c>
      <c r="I243" s="276" t="str">
        <f t="shared" si="2"/>
        <v>2559369361795</v>
      </c>
      <c r="J243" s="274"/>
      <c r="K243" s="275"/>
      <c r="L243" s="275">
        <f t="shared" si="3"/>
        <v>-361795</v>
      </c>
      <c r="N243" s="277"/>
      <c r="O243" s="274">
        <f t="shared" si="6"/>
        <v>0</v>
      </c>
      <c r="P243" s="248" t="b">
        <f t="shared" si="7"/>
        <v>1</v>
      </c>
    </row>
    <row r="244" ht="14.25" customHeight="1">
      <c r="A244" s="248" t="s">
        <v>22</v>
      </c>
      <c r="B244" s="248" t="s">
        <v>19</v>
      </c>
      <c r="C244" s="273">
        <v>634824.0</v>
      </c>
      <c r="D244" s="274">
        <v>44383.0</v>
      </c>
      <c r="E244" s="275">
        <v>799989.0</v>
      </c>
      <c r="F244" s="248" t="s">
        <v>442</v>
      </c>
      <c r="G244" s="274">
        <f t="shared" si="1"/>
        <v>44413</v>
      </c>
      <c r="H244" s="248" t="s">
        <v>443</v>
      </c>
      <c r="I244" s="276" t="str">
        <f t="shared" si="2"/>
        <v>634824799989</v>
      </c>
      <c r="J244" s="274"/>
      <c r="K244" s="275"/>
      <c r="L244" s="275">
        <f t="shared" si="3"/>
        <v>-799989</v>
      </c>
      <c r="N244" s="109" t="s">
        <v>462</v>
      </c>
      <c r="O244" s="274">
        <f t="shared" si="6"/>
        <v>0</v>
      </c>
      <c r="P244" s="248" t="b">
        <f t="shared" si="7"/>
        <v>1</v>
      </c>
    </row>
    <row r="245" ht="14.25" customHeight="1">
      <c r="A245" s="248" t="s">
        <v>22</v>
      </c>
      <c r="B245" s="248" t="s">
        <v>19</v>
      </c>
      <c r="C245" s="273">
        <v>634818.0</v>
      </c>
      <c r="D245" s="274">
        <v>44383.0</v>
      </c>
      <c r="E245" s="275">
        <v>1604080.0</v>
      </c>
      <c r="F245" s="248" t="s">
        <v>442</v>
      </c>
      <c r="G245" s="274">
        <f t="shared" si="1"/>
        <v>44413</v>
      </c>
      <c r="H245" s="248" t="s">
        <v>443</v>
      </c>
      <c r="I245" s="276" t="str">
        <f t="shared" si="2"/>
        <v>6348181604080</v>
      </c>
      <c r="J245" s="274"/>
      <c r="K245" s="275"/>
      <c r="L245" s="275">
        <f t="shared" si="3"/>
        <v>-1604080</v>
      </c>
      <c r="N245" s="109" t="s">
        <v>462</v>
      </c>
      <c r="O245" s="274">
        <f t="shared" si="6"/>
        <v>0</v>
      </c>
      <c r="P245" s="248" t="b">
        <f t="shared" si="7"/>
        <v>1</v>
      </c>
    </row>
    <row r="246" ht="14.25" customHeight="1">
      <c r="A246" s="248" t="s">
        <v>454</v>
      </c>
      <c r="B246" s="248" t="s">
        <v>19</v>
      </c>
      <c r="C246" s="273">
        <v>11147.0</v>
      </c>
      <c r="D246" s="274">
        <v>44384.0</v>
      </c>
      <c r="E246" s="275">
        <v>30000.0</v>
      </c>
      <c r="F246" s="248" t="s">
        <v>447</v>
      </c>
      <c r="G246" s="274">
        <f t="shared" si="1"/>
        <v>44414</v>
      </c>
      <c r="H246" s="248" t="s">
        <v>443</v>
      </c>
      <c r="I246" s="276" t="str">
        <f t="shared" si="2"/>
        <v>1114730000</v>
      </c>
      <c r="J246" s="274"/>
      <c r="K246" s="275"/>
      <c r="L246" s="275">
        <f t="shared" si="3"/>
        <v>-30000</v>
      </c>
      <c r="N246" s="277"/>
      <c r="O246" s="274">
        <f t="shared" si="6"/>
        <v>0</v>
      </c>
      <c r="P246" s="248" t="b">
        <f t="shared" si="7"/>
        <v>1</v>
      </c>
    </row>
    <row r="247" ht="14.25" customHeight="1">
      <c r="A247" s="248" t="s">
        <v>451</v>
      </c>
      <c r="B247" s="248" t="s">
        <v>19</v>
      </c>
      <c r="C247" s="273">
        <v>30767.0</v>
      </c>
      <c r="D247" s="274">
        <v>44384.0</v>
      </c>
      <c r="E247" s="275">
        <v>211445.0</v>
      </c>
      <c r="F247" s="248" t="s">
        <v>447</v>
      </c>
      <c r="G247" s="274">
        <f t="shared" si="1"/>
        <v>44414</v>
      </c>
      <c r="H247" s="248" t="s">
        <v>443</v>
      </c>
      <c r="I247" s="276" t="str">
        <f t="shared" si="2"/>
        <v>30767211445</v>
      </c>
      <c r="J247" s="274"/>
      <c r="K247" s="275"/>
      <c r="L247" s="275">
        <f t="shared" si="3"/>
        <v>-211445</v>
      </c>
      <c r="N247" s="277"/>
      <c r="O247" s="274">
        <f t="shared" si="6"/>
        <v>0</v>
      </c>
      <c r="P247" s="248" t="b">
        <f t="shared" si="7"/>
        <v>1</v>
      </c>
    </row>
    <row r="248" ht="14.25" customHeight="1">
      <c r="A248" s="248" t="s">
        <v>488</v>
      </c>
      <c r="B248" s="248" t="s">
        <v>19</v>
      </c>
      <c r="C248" s="273">
        <v>427336.0</v>
      </c>
      <c r="D248" s="274">
        <v>44385.0</v>
      </c>
      <c r="E248" s="275">
        <v>134772.0</v>
      </c>
      <c r="F248" s="248" t="s">
        <v>447</v>
      </c>
      <c r="G248" s="274">
        <f t="shared" si="1"/>
        <v>44415</v>
      </c>
      <c r="H248" s="248" t="s">
        <v>443</v>
      </c>
      <c r="I248" s="276" t="str">
        <f t="shared" si="2"/>
        <v>427336134772</v>
      </c>
      <c r="J248" s="274"/>
      <c r="K248" s="275"/>
      <c r="L248" s="275">
        <f t="shared" si="3"/>
        <v>-134772</v>
      </c>
      <c r="N248" s="277"/>
      <c r="O248" s="274">
        <f t="shared" si="6"/>
        <v>0</v>
      </c>
      <c r="P248" s="248" t="b">
        <f t="shared" si="7"/>
        <v>1</v>
      </c>
    </row>
    <row r="249" ht="14.25" customHeight="1">
      <c r="A249" s="248" t="s">
        <v>489</v>
      </c>
      <c r="B249" s="248" t="s">
        <v>19</v>
      </c>
      <c r="C249" s="273">
        <v>18555.0</v>
      </c>
      <c r="D249" s="274">
        <v>44386.0</v>
      </c>
      <c r="E249" s="275">
        <v>563999.0</v>
      </c>
      <c r="F249" s="248" t="s">
        <v>442</v>
      </c>
      <c r="G249" s="274">
        <f t="shared" si="1"/>
        <v>44416</v>
      </c>
      <c r="H249" s="248" t="s">
        <v>443</v>
      </c>
      <c r="I249" s="276" t="str">
        <f t="shared" si="2"/>
        <v>18555563999</v>
      </c>
      <c r="J249" s="274"/>
      <c r="K249" s="275"/>
      <c r="L249" s="275">
        <f t="shared" si="3"/>
        <v>-563999</v>
      </c>
      <c r="N249" s="277"/>
      <c r="O249" s="274">
        <f t="shared" si="6"/>
        <v>0</v>
      </c>
      <c r="P249" s="248" t="b">
        <f t="shared" si="7"/>
        <v>1</v>
      </c>
    </row>
    <row r="250" ht="14.25" customHeight="1">
      <c r="A250" s="248" t="s">
        <v>22</v>
      </c>
      <c r="B250" s="248" t="s">
        <v>19</v>
      </c>
      <c r="C250" s="273">
        <v>636400.0</v>
      </c>
      <c r="D250" s="274">
        <v>44386.0</v>
      </c>
      <c r="E250" s="275">
        <v>1195950.0</v>
      </c>
      <c r="F250" s="248" t="s">
        <v>442</v>
      </c>
      <c r="G250" s="274">
        <f t="shared" si="1"/>
        <v>44416</v>
      </c>
      <c r="H250" s="248" t="s">
        <v>443</v>
      </c>
      <c r="I250" s="276" t="str">
        <f t="shared" si="2"/>
        <v>6364001195950</v>
      </c>
      <c r="J250" s="274"/>
      <c r="K250" s="275"/>
      <c r="L250" s="275">
        <f t="shared" si="3"/>
        <v>-1195950</v>
      </c>
      <c r="N250" s="109" t="s">
        <v>462</v>
      </c>
      <c r="O250" s="274">
        <f t="shared" si="6"/>
        <v>0</v>
      </c>
      <c r="P250" s="248" t="b">
        <f t="shared" si="7"/>
        <v>1</v>
      </c>
    </row>
    <row r="251" ht="14.25" customHeight="1">
      <c r="A251" s="248" t="s">
        <v>458</v>
      </c>
      <c r="B251" s="248" t="s">
        <v>19</v>
      </c>
      <c r="C251" s="273">
        <v>4.3318614E7</v>
      </c>
      <c r="D251" s="274">
        <v>44387.0</v>
      </c>
      <c r="E251" s="275">
        <v>35970.0</v>
      </c>
      <c r="F251" s="248" t="s">
        <v>447</v>
      </c>
      <c r="G251" s="274">
        <f t="shared" si="1"/>
        <v>44417</v>
      </c>
      <c r="H251" s="248" t="s">
        <v>443</v>
      </c>
      <c r="I251" s="276" t="str">
        <f t="shared" si="2"/>
        <v>4331861435970</v>
      </c>
      <c r="J251" s="274"/>
      <c r="K251" s="275"/>
      <c r="L251" s="275">
        <f t="shared" si="3"/>
        <v>-35970</v>
      </c>
      <c r="N251" s="277"/>
      <c r="O251" s="274">
        <f t="shared" si="6"/>
        <v>0</v>
      </c>
      <c r="P251" s="248" t="b">
        <f t="shared" si="7"/>
        <v>1</v>
      </c>
    </row>
    <row r="252" ht="14.25" customHeight="1">
      <c r="A252" s="248" t="s">
        <v>444</v>
      </c>
      <c r="B252" s="248" t="s">
        <v>19</v>
      </c>
      <c r="C252" s="273">
        <v>505.0</v>
      </c>
      <c r="D252" s="274">
        <v>44391.0</v>
      </c>
      <c r="E252" s="275">
        <v>1825207.0</v>
      </c>
      <c r="F252" s="248" t="s">
        <v>447</v>
      </c>
      <c r="G252" s="274">
        <f t="shared" si="1"/>
        <v>44421</v>
      </c>
      <c r="H252" s="248" t="s">
        <v>443</v>
      </c>
      <c r="I252" s="276" t="str">
        <f t="shared" si="2"/>
        <v>5051825207</v>
      </c>
      <c r="J252" s="278">
        <v>44421.0</v>
      </c>
      <c r="K252" s="279">
        <v>1825207.0</v>
      </c>
      <c r="L252" s="275">
        <f t="shared" si="3"/>
        <v>0</v>
      </c>
      <c r="N252" s="277"/>
      <c r="O252" s="274">
        <f t="shared" si="6"/>
        <v>0</v>
      </c>
      <c r="P252" s="248" t="b">
        <f t="shared" si="7"/>
        <v>0</v>
      </c>
    </row>
    <row r="253" ht="14.25" customHeight="1">
      <c r="A253" s="248" t="s">
        <v>22</v>
      </c>
      <c r="B253" s="248" t="s">
        <v>19</v>
      </c>
      <c r="C253" s="273">
        <v>640210.0</v>
      </c>
      <c r="D253" s="274">
        <v>44391.0</v>
      </c>
      <c r="E253" s="275">
        <v>936688.0</v>
      </c>
      <c r="F253" s="248" t="s">
        <v>447</v>
      </c>
      <c r="G253" s="274">
        <f t="shared" si="1"/>
        <v>44421</v>
      </c>
      <c r="H253" s="248" t="s">
        <v>443</v>
      </c>
      <c r="I253" s="276" t="str">
        <f t="shared" si="2"/>
        <v>640210936688</v>
      </c>
      <c r="J253" s="274"/>
      <c r="K253" s="275"/>
      <c r="L253" s="275">
        <f t="shared" si="3"/>
        <v>-936688</v>
      </c>
      <c r="N253" s="109" t="s">
        <v>462</v>
      </c>
      <c r="O253" s="274">
        <f t="shared" si="6"/>
        <v>0</v>
      </c>
      <c r="P253" s="248" t="b">
        <f t="shared" si="7"/>
        <v>1</v>
      </c>
    </row>
    <row r="254" ht="14.25" customHeight="1">
      <c r="A254" s="248" t="s">
        <v>490</v>
      </c>
      <c r="B254" s="248" t="s">
        <v>19</v>
      </c>
      <c r="C254" s="273">
        <v>1448438.0</v>
      </c>
      <c r="D254" s="274">
        <v>44391.0</v>
      </c>
      <c r="E254" s="275">
        <v>17150.0</v>
      </c>
      <c r="F254" s="248" t="s">
        <v>447</v>
      </c>
      <c r="G254" s="274">
        <f t="shared" si="1"/>
        <v>44421</v>
      </c>
      <c r="H254" s="248" t="s">
        <v>443</v>
      </c>
      <c r="I254" s="276" t="str">
        <f t="shared" si="2"/>
        <v>144843817150</v>
      </c>
      <c r="J254" s="274"/>
      <c r="K254" s="275"/>
      <c r="L254" s="275">
        <f t="shared" si="3"/>
        <v>-17150</v>
      </c>
      <c r="N254" s="277"/>
      <c r="O254" s="274">
        <f t="shared" si="6"/>
        <v>0</v>
      </c>
      <c r="P254" s="248" t="b">
        <f t="shared" si="7"/>
        <v>1</v>
      </c>
    </row>
    <row r="255" ht="14.25" customHeight="1">
      <c r="A255" s="248" t="s">
        <v>490</v>
      </c>
      <c r="B255" s="248" t="s">
        <v>19</v>
      </c>
      <c r="C255" s="273">
        <v>1448439.0</v>
      </c>
      <c r="D255" s="274">
        <v>44391.0</v>
      </c>
      <c r="E255" s="275">
        <v>14160.0</v>
      </c>
      <c r="F255" s="248" t="s">
        <v>447</v>
      </c>
      <c r="G255" s="274">
        <f t="shared" si="1"/>
        <v>44421</v>
      </c>
      <c r="H255" s="248" t="s">
        <v>443</v>
      </c>
      <c r="I255" s="276" t="str">
        <f t="shared" si="2"/>
        <v>144843914160</v>
      </c>
      <c r="J255" s="274"/>
      <c r="K255" s="275"/>
      <c r="L255" s="275">
        <f t="shared" si="3"/>
        <v>-14160</v>
      </c>
      <c r="N255" s="277"/>
      <c r="O255" s="274">
        <f t="shared" si="6"/>
        <v>0</v>
      </c>
      <c r="P255" s="248" t="b">
        <f t="shared" si="7"/>
        <v>1</v>
      </c>
    </row>
    <row r="256" ht="14.25" customHeight="1">
      <c r="A256" s="248" t="s">
        <v>463</v>
      </c>
      <c r="B256" s="248" t="s">
        <v>19</v>
      </c>
      <c r="C256" s="273">
        <v>3734071.0</v>
      </c>
      <c r="D256" s="274">
        <v>44392.0</v>
      </c>
      <c r="E256" s="275">
        <v>39900.0</v>
      </c>
      <c r="F256" s="248" t="s">
        <v>447</v>
      </c>
      <c r="G256" s="274">
        <f t="shared" si="1"/>
        <v>44422</v>
      </c>
      <c r="H256" s="248" t="s">
        <v>443</v>
      </c>
      <c r="I256" s="276" t="str">
        <f t="shared" si="2"/>
        <v>373407139900</v>
      </c>
      <c r="J256" s="274"/>
      <c r="K256" s="275"/>
      <c r="L256" s="275">
        <f t="shared" si="3"/>
        <v>-39900</v>
      </c>
      <c r="N256" s="277"/>
      <c r="O256" s="274">
        <f t="shared" si="6"/>
        <v>0</v>
      </c>
      <c r="P256" s="248" t="b">
        <f t="shared" si="7"/>
        <v>1</v>
      </c>
    </row>
    <row r="257" ht="14.25" customHeight="1">
      <c r="A257" s="248" t="s">
        <v>451</v>
      </c>
      <c r="B257" s="248" t="s">
        <v>19</v>
      </c>
      <c r="C257" s="273">
        <v>31780.0</v>
      </c>
      <c r="D257" s="274">
        <v>44392.0</v>
      </c>
      <c r="E257" s="275">
        <v>62468.0</v>
      </c>
      <c r="F257" s="248" t="s">
        <v>447</v>
      </c>
      <c r="G257" s="274">
        <f t="shared" si="1"/>
        <v>44422</v>
      </c>
      <c r="H257" s="248" t="s">
        <v>443</v>
      </c>
      <c r="I257" s="276" t="str">
        <f t="shared" si="2"/>
        <v>3178062468</v>
      </c>
      <c r="J257" s="274"/>
      <c r="K257" s="275"/>
      <c r="L257" s="275">
        <f t="shared" si="3"/>
        <v>-62468</v>
      </c>
      <c r="N257" s="277"/>
      <c r="O257" s="274">
        <f t="shared" si="6"/>
        <v>0</v>
      </c>
      <c r="P257" s="248" t="b">
        <f t="shared" si="7"/>
        <v>1</v>
      </c>
    </row>
    <row r="258" ht="14.25" customHeight="1">
      <c r="A258" s="248" t="s">
        <v>34</v>
      </c>
      <c r="B258" s="248" t="s">
        <v>19</v>
      </c>
      <c r="C258" s="273">
        <v>94096.0</v>
      </c>
      <c r="D258" s="274">
        <v>44396.0</v>
      </c>
      <c r="E258" s="275">
        <v>53457.0</v>
      </c>
      <c r="F258" s="248" t="s">
        <v>447</v>
      </c>
      <c r="G258" s="274">
        <f t="shared" si="1"/>
        <v>44426</v>
      </c>
      <c r="H258" s="248" t="s">
        <v>443</v>
      </c>
      <c r="I258" s="276" t="str">
        <f t="shared" si="2"/>
        <v>9409653457</v>
      </c>
      <c r="J258" s="274"/>
      <c r="K258" s="275"/>
      <c r="L258" s="275">
        <f t="shared" si="3"/>
        <v>-53457</v>
      </c>
      <c r="N258" s="277"/>
      <c r="O258" s="274">
        <f t="shared" si="6"/>
        <v>0</v>
      </c>
      <c r="P258" s="248" t="b">
        <f t="shared" si="7"/>
        <v>1</v>
      </c>
    </row>
    <row r="259" ht="14.25" customHeight="1">
      <c r="A259" s="248" t="s">
        <v>22</v>
      </c>
      <c r="B259" s="248" t="s">
        <v>19</v>
      </c>
      <c r="C259" s="273">
        <v>641593.0</v>
      </c>
      <c r="D259" s="274">
        <v>44396.0</v>
      </c>
      <c r="E259" s="275">
        <v>2140810.0</v>
      </c>
      <c r="F259" s="248" t="s">
        <v>447</v>
      </c>
      <c r="G259" s="274">
        <f t="shared" si="1"/>
        <v>44426</v>
      </c>
      <c r="H259" s="248" t="s">
        <v>443</v>
      </c>
      <c r="I259" s="276" t="str">
        <f t="shared" si="2"/>
        <v>6415932140810</v>
      </c>
      <c r="J259" s="274"/>
      <c r="K259" s="275"/>
      <c r="L259" s="275">
        <f t="shared" si="3"/>
        <v>-2140810</v>
      </c>
      <c r="N259" s="109" t="s">
        <v>462</v>
      </c>
      <c r="O259" s="274">
        <f t="shared" si="6"/>
        <v>0</v>
      </c>
      <c r="P259" s="248" t="b">
        <f t="shared" si="7"/>
        <v>1</v>
      </c>
    </row>
    <row r="260" ht="14.25" customHeight="1">
      <c r="A260" s="248" t="s">
        <v>473</v>
      </c>
      <c r="B260" s="248" t="s">
        <v>19</v>
      </c>
      <c r="C260" s="273">
        <v>1606975.0</v>
      </c>
      <c r="D260" s="274">
        <v>44397.0</v>
      </c>
      <c r="E260" s="275">
        <v>659990.0</v>
      </c>
      <c r="F260" s="248" t="s">
        <v>447</v>
      </c>
      <c r="G260" s="274">
        <f t="shared" si="1"/>
        <v>44427</v>
      </c>
      <c r="H260" s="248" t="s">
        <v>443</v>
      </c>
      <c r="I260" s="276" t="str">
        <f t="shared" si="2"/>
        <v>1606975659990</v>
      </c>
      <c r="J260" s="274"/>
      <c r="K260" s="275"/>
      <c r="L260" s="275">
        <f t="shared" si="3"/>
        <v>-659990</v>
      </c>
      <c r="N260" s="277"/>
      <c r="O260" s="274">
        <f t="shared" si="6"/>
        <v>0</v>
      </c>
      <c r="P260" s="248" t="b">
        <f t="shared" si="7"/>
        <v>1</v>
      </c>
    </row>
    <row r="261" ht="14.25" customHeight="1">
      <c r="A261" s="248" t="s">
        <v>451</v>
      </c>
      <c r="B261" s="248" t="s">
        <v>19</v>
      </c>
      <c r="C261" s="273">
        <v>31826.0</v>
      </c>
      <c r="D261" s="274">
        <v>44397.0</v>
      </c>
      <c r="E261" s="275">
        <v>22492.0</v>
      </c>
      <c r="F261" s="248" t="s">
        <v>447</v>
      </c>
      <c r="G261" s="274">
        <f t="shared" si="1"/>
        <v>44427</v>
      </c>
      <c r="H261" s="248" t="s">
        <v>443</v>
      </c>
      <c r="I261" s="276" t="str">
        <f t="shared" si="2"/>
        <v>3182622492</v>
      </c>
      <c r="J261" s="274"/>
      <c r="K261" s="275"/>
      <c r="L261" s="275">
        <f t="shared" si="3"/>
        <v>-22492</v>
      </c>
      <c r="N261" s="277"/>
      <c r="O261" s="274">
        <f t="shared" si="6"/>
        <v>0</v>
      </c>
      <c r="P261" s="248" t="b">
        <f t="shared" si="7"/>
        <v>1</v>
      </c>
    </row>
    <row r="262" ht="14.25" customHeight="1">
      <c r="A262" s="248" t="s">
        <v>451</v>
      </c>
      <c r="B262" s="248" t="s">
        <v>19</v>
      </c>
      <c r="C262" s="273">
        <v>31827.0</v>
      </c>
      <c r="D262" s="274">
        <v>44397.0</v>
      </c>
      <c r="E262" s="275">
        <v>235595.0</v>
      </c>
      <c r="F262" s="248" t="s">
        <v>447</v>
      </c>
      <c r="G262" s="274">
        <f t="shared" si="1"/>
        <v>44427</v>
      </c>
      <c r="H262" s="248" t="s">
        <v>443</v>
      </c>
      <c r="I262" s="276" t="str">
        <f t="shared" si="2"/>
        <v>31827235595</v>
      </c>
      <c r="J262" s="274"/>
      <c r="K262" s="275"/>
      <c r="L262" s="275">
        <f t="shared" si="3"/>
        <v>-235595</v>
      </c>
      <c r="N262" s="277"/>
      <c r="O262" s="274">
        <f t="shared" si="6"/>
        <v>0</v>
      </c>
      <c r="P262" s="248" t="b">
        <f t="shared" si="7"/>
        <v>1</v>
      </c>
    </row>
    <row r="263" ht="14.25" customHeight="1">
      <c r="A263" s="248" t="s">
        <v>450</v>
      </c>
      <c r="B263" s="248" t="s">
        <v>19</v>
      </c>
      <c r="C263" s="273">
        <v>1170.0</v>
      </c>
      <c r="D263" s="274">
        <v>44398.0</v>
      </c>
      <c r="E263" s="275">
        <v>460685.0</v>
      </c>
      <c r="F263" s="248" t="s">
        <v>447</v>
      </c>
      <c r="G263" s="274">
        <f t="shared" si="1"/>
        <v>44428</v>
      </c>
      <c r="H263" s="248" t="s">
        <v>443</v>
      </c>
      <c r="I263" s="276" t="str">
        <f t="shared" si="2"/>
        <v>1170460685</v>
      </c>
      <c r="J263" s="274"/>
      <c r="K263" s="275"/>
      <c r="L263" s="275">
        <f t="shared" si="3"/>
        <v>-460685</v>
      </c>
      <c r="N263" s="277"/>
      <c r="O263" s="274">
        <f t="shared" si="6"/>
        <v>0</v>
      </c>
      <c r="P263" s="248" t="b">
        <f t="shared" si="7"/>
        <v>1</v>
      </c>
    </row>
    <row r="264" ht="14.25" customHeight="1">
      <c r="A264" s="248" t="s">
        <v>491</v>
      </c>
      <c r="B264" s="248" t="s">
        <v>19</v>
      </c>
      <c r="C264" s="273">
        <v>112890.0</v>
      </c>
      <c r="D264" s="274">
        <v>44398.0</v>
      </c>
      <c r="E264" s="275">
        <v>17980.0</v>
      </c>
      <c r="F264" s="248" t="s">
        <v>447</v>
      </c>
      <c r="G264" s="274">
        <f t="shared" si="1"/>
        <v>44428</v>
      </c>
      <c r="H264" s="248" t="s">
        <v>443</v>
      </c>
      <c r="I264" s="276" t="str">
        <f t="shared" si="2"/>
        <v>11289017980</v>
      </c>
      <c r="J264" s="274"/>
      <c r="K264" s="275"/>
      <c r="L264" s="275">
        <f t="shared" si="3"/>
        <v>-17980</v>
      </c>
      <c r="N264" s="277"/>
      <c r="O264" s="274">
        <f t="shared" si="6"/>
        <v>0</v>
      </c>
      <c r="P264" s="248" t="b">
        <f t="shared" si="7"/>
        <v>1</v>
      </c>
    </row>
    <row r="265" ht="14.25" customHeight="1">
      <c r="A265" s="248" t="s">
        <v>472</v>
      </c>
      <c r="B265" s="248" t="s">
        <v>19</v>
      </c>
      <c r="C265" s="273">
        <v>2572507.0</v>
      </c>
      <c r="D265" s="274">
        <v>44399.0</v>
      </c>
      <c r="E265" s="275">
        <v>602817.0</v>
      </c>
      <c r="F265" s="248" t="s">
        <v>447</v>
      </c>
      <c r="G265" s="274">
        <f t="shared" si="1"/>
        <v>44429</v>
      </c>
      <c r="H265" s="248" t="s">
        <v>443</v>
      </c>
      <c r="I265" s="276" t="str">
        <f t="shared" si="2"/>
        <v>2572507602817</v>
      </c>
      <c r="J265" s="274"/>
      <c r="K265" s="275"/>
      <c r="L265" s="275">
        <f t="shared" si="3"/>
        <v>-602817</v>
      </c>
      <c r="N265" s="277"/>
      <c r="O265" s="274">
        <f t="shared" si="6"/>
        <v>0</v>
      </c>
      <c r="P265" s="248" t="b">
        <f t="shared" si="7"/>
        <v>1</v>
      </c>
    </row>
    <row r="266" ht="14.25" customHeight="1">
      <c r="A266" s="248" t="s">
        <v>450</v>
      </c>
      <c r="B266" s="248" t="s">
        <v>19</v>
      </c>
      <c r="C266" s="273">
        <v>1171.0</v>
      </c>
      <c r="D266" s="274">
        <v>44400.0</v>
      </c>
      <c r="E266" s="275">
        <v>88001.0</v>
      </c>
      <c r="F266" s="248" t="s">
        <v>447</v>
      </c>
      <c r="G266" s="274">
        <f t="shared" si="1"/>
        <v>44430</v>
      </c>
      <c r="H266" s="248" t="s">
        <v>443</v>
      </c>
      <c r="I266" s="276" t="str">
        <f t="shared" si="2"/>
        <v>117188001</v>
      </c>
      <c r="J266" s="274"/>
      <c r="K266" s="275"/>
      <c r="L266" s="275">
        <f t="shared" si="3"/>
        <v>-88001</v>
      </c>
      <c r="N266" s="277"/>
      <c r="O266" s="274">
        <f t="shared" si="6"/>
        <v>0</v>
      </c>
      <c r="P266" s="248" t="b">
        <f t="shared" si="7"/>
        <v>1</v>
      </c>
    </row>
    <row r="267" ht="14.25" customHeight="1">
      <c r="A267" s="248" t="s">
        <v>457</v>
      </c>
      <c r="B267" s="248" t="s">
        <v>19</v>
      </c>
      <c r="C267" s="273">
        <v>204649.0</v>
      </c>
      <c r="D267" s="274">
        <v>44404.0</v>
      </c>
      <c r="E267" s="275">
        <v>969000.0</v>
      </c>
      <c r="F267" s="248" t="s">
        <v>447</v>
      </c>
      <c r="G267" s="274">
        <f t="shared" si="1"/>
        <v>44434</v>
      </c>
      <c r="H267" s="248" t="s">
        <v>443</v>
      </c>
      <c r="I267" s="276" t="str">
        <f t="shared" si="2"/>
        <v>204649969000</v>
      </c>
      <c r="J267" s="274"/>
      <c r="K267" s="275"/>
      <c r="L267" s="275">
        <f t="shared" si="3"/>
        <v>-969000</v>
      </c>
      <c r="N267" s="277"/>
      <c r="O267" s="274">
        <f t="shared" si="6"/>
        <v>0</v>
      </c>
      <c r="P267" s="248" t="b">
        <f t="shared" si="7"/>
        <v>1</v>
      </c>
    </row>
    <row r="268" ht="14.25" customHeight="1">
      <c r="A268" s="248" t="s">
        <v>22</v>
      </c>
      <c r="B268" s="248" t="s">
        <v>19</v>
      </c>
      <c r="C268" s="273">
        <v>644114.0</v>
      </c>
      <c r="D268" s="274">
        <v>44404.0</v>
      </c>
      <c r="E268" s="275">
        <v>1787990.0</v>
      </c>
      <c r="F268" s="248" t="s">
        <v>447</v>
      </c>
      <c r="G268" s="274">
        <f t="shared" si="1"/>
        <v>44434</v>
      </c>
      <c r="H268" s="248" t="s">
        <v>443</v>
      </c>
      <c r="I268" s="276" t="str">
        <f t="shared" si="2"/>
        <v>6441141787990</v>
      </c>
      <c r="J268" s="274"/>
      <c r="K268" s="275"/>
      <c r="L268" s="275">
        <f t="shared" si="3"/>
        <v>-1787990</v>
      </c>
      <c r="N268" s="109" t="s">
        <v>462</v>
      </c>
      <c r="O268" s="274">
        <f t="shared" si="6"/>
        <v>0</v>
      </c>
      <c r="P268" s="248" t="b">
        <f t="shared" si="7"/>
        <v>1</v>
      </c>
    </row>
    <row r="269" ht="14.25" customHeight="1">
      <c r="A269" s="248" t="s">
        <v>451</v>
      </c>
      <c r="B269" s="248" t="s">
        <v>19</v>
      </c>
      <c r="C269" s="273">
        <v>31945.0</v>
      </c>
      <c r="D269" s="274">
        <v>44404.0</v>
      </c>
      <c r="E269" s="275">
        <v>404968.0</v>
      </c>
      <c r="F269" s="248" t="s">
        <v>447</v>
      </c>
      <c r="G269" s="274">
        <f t="shared" si="1"/>
        <v>44434</v>
      </c>
      <c r="H269" s="248" t="s">
        <v>443</v>
      </c>
      <c r="I269" s="276" t="str">
        <f t="shared" si="2"/>
        <v>31945404968</v>
      </c>
      <c r="J269" s="274"/>
      <c r="K269" s="275"/>
      <c r="L269" s="275">
        <f t="shared" si="3"/>
        <v>-404968</v>
      </c>
      <c r="N269" s="277"/>
      <c r="O269" s="274">
        <f t="shared" si="6"/>
        <v>0</v>
      </c>
      <c r="P269" s="248" t="b">
        <f t="shared" si="7"/>
        <v>1</v>
      </c>
    </row>
    <row r="270" ht="14.25" customHeight="1">
      <c r="A270" s="248" t="s">
        <v>95</v>
      </c>
      <c r="B270" s="248" t="s">
        <v>19</v>
      </c>
      <c r="C270" s="273">
        <v>76689.0</v>
      </c>
      <c r="D270" s="274">
        <v>44405.0</v>
      </c>
      <c r="E270" s="275">
        <v>454071.0</v>
      </c>
      <c r="F270" s="248" t="s">
        <v>447</v>
      </c>
      <c r="G270" s="274">
        <f t="shared" si="1"/>
        <v>44435</v>
      </c>
      <c r="H270" s="248" t="s">
        <v>443</v>
      </c>
      <c r="I270" s="276" t="str">
        <f t="shared" si="2"/>
        <v>76689454071</v>
      </c>
      <c r="J270" s="274"/>
      <c r="K270" s="275"/>
      <c r="L270" s="275">
        <f t="shared" si="3"/>
        <v>-454071</v>
      </c>
      <c r="N270" s="277"/>
      <c r="O270" s="274">
        <f t="shared" si="6"/>
        <v>0</v>
      </c>
      <c r="P270" s="248" t="b">
        <f t="shared" si="7"/>
        <v>1</v>
      </c>
    </row>
    <row r="271" ht="14.25" customHeight="1">
      <c r="A271" s="248" t="s">
        <v>30</v>
      </c>
      <c r="B271" s="248" t="s">
        <v>19</v>
      </c>
      <c r="C271" s="273">
        <v>8017.0</v>
      </c>
      <c r="D271" s="274">
        <v>44407.0</v>
      </c>
      <c r="E271" s="275">
        <v>2331624.0</v>
      </c>
      <c r="F271" s="248" t="s">
        <v>447</v>
      </c>
      <c r="G271" s="274">
        <f t="shared" si="1"/>
        <v>44437</v>
      </c>
      <c r="H271" s="248" t="s">
        <v>443</v>
      </c>
      <c r="I271" s="276" t="str">
        <f t="shared" si="2"/>
        <v>80172331624</v>
      </c>
      <c r="J271" s="274"/>
      <c r="K271" s="275"/>
      <c r="L271" s="275">
        <f t="shared" si="3"/>
        <v>-2331624</v>
      </c>
      <c r="N271" s="277"/>
      <c r="O271" s="274">
        <f t="shared" si="6"/>
        <v>0</v>
      </c>
      <c r="P271" s="248" t="b">
        <f t="shared" si="7"/>
        <v>1</v>
      </c>
    </row>
    <row r="272" ht="14.25" customHeight="1">
      <c r="A272" s="248" t="s">
        <v>18</v>
      </c>
      <c r="B272" s="248" t="s">
        <v>19</v>
      </c>
      <c r="C272" s="273">
        <v>3951.0</v>
      </c>
      <c r="D272" s="274">
        <v>44408.0</v>
      </c>
      <c r="E272" s="275">
        <v>1376381.0</v>
      </c>
      <c r="F272" s="248" t="s">
        <v>447</v>
      </c>
      <c r="G272" s="274">
        <f t="shared" si="1"/>
        <v>44438</v>
      </c>
      <c r="H272" s="248" t="s">
        <v>443</v>
      </c>
      <c r="I272" s="276" t="str">
        <f t="shared" si="2"/>
        <v>39511376381</v>
      </c>
      <c r="J272" s="274"/>
      <c r="K272" s="275"/>
      <c r="L272" s="275">
        <f t="shared" si="3"/>
        <v>-1376381</v>
      </c>
      <c r="N272" s="277"/>
      <c r="O272" s="274">
        <f t="shared" si="6"/>
        <v>0</v>
      </c>
      <c r="P272" s="248" t="b">
        <f t="shared" si="7"/>
        <v>1</v>
      </c>
    </row>
    <row r="273" ht="14.25" customHeight="1">
      <c r="A273" s="248" t="s">
        <v>448</v>
      </c>
      <c r="B273" s="248" t="s">
        <v>19</v>
      </c>
      <c r="C273" s="273">
        <v>3591.0</v>
      </c>
      <c r="D273" s="274">
        <v>44410.0</v>
      </c>
      <c r="E273" s="275">
        <v>896421.0</v>
      </c>
      <c r="F273" s="248" t="s">
        <v>447</v>
      </c>
      <c r="G273" s="274">
        <f t="shared" si="1"/>
        <v>44440</v>
      </c>
      <c r="H273" s="248" t="s">
        <v>443</v>
      </c>
      <c r="I273" s="276" t="str">
        <f t="shared" si="2"/>
        <v>3591896421</v>
      </c>
      <c r="J273" s="274"/>
      <c r="K273" s="275"/>
      <c r="L273" s="275">
        <f t="shared" si="3"/>
        <v>-896421</v>
      </c>
      <c r="N273" s="277"/>
      <c r="O273" s="274">
        <f t="shared" si="6"/>
        <v>0</v>
      </c>
      <c r="P273" s="248" t="b">
        <f t="shared" si="7"/>
        <v>1</v>
      </c>
    </row>
    <row r="274" ht="14.25" customHeight="1">
      <c r="A274" s="248" t="s">
        <v>451</v>
      </c>
      <c r="B274" s="248" t="s">
        <v>19</v>
      </c>
      <c r="C274" s="273">
        <v>32028.0</v>
      </c>
      <c r="D274" s="274">
        <v>44410.0</v>
      </c>
      <c r="E274" s="275">
        <v>207712.0</v>
      </c>
      <c r="F274" s="248" t="s">
        <v>447</v>
      </c>
      <c r="G274" s="274">
        <f t="shared" si="1"/>
        <v>44440</v>
      </c>
      <c r="H274" s="248" t="s">
        <v>443</v>
      </c>
      <c r="I274" s="276" t="str">
        <f t="shared" si="2"/>
        <v>32028207712</v>
      </c>
      <c r="J274" s="274"/>
      <c r="K274" s="275"/>
      <c r="L274" s="275">
        <f t="shared" si="3"/>
        <v>-207712</v>
      </c>
      <c r="N274" s="277"/>
      <c r="O274" s="274">
        <f t="shared" si="6"/>
        <v>0</v>
      </c>
      <c r="P274" s="248" t="b">
        <f t="shared" si="7"/>
        <v>1</v>
      </c>
    </row>
    <row r="275" ht="14.25" customHeight="1">
      <c r="A275" s="248" t="s">
        <v>492</v>
      </c>
      <c r="B275" s="248" t="s">
        <v>19</v>
      </c>
      <c r="C275" s="273">
        <v>1254.0</v>
      </c>
      <c r="D275" s="274">
        <v>44411.0</v>
      </c>
      <c r="E275" s="275">
        <v>300971.0</v>
      </c>
      <c r="F275" s="248" t="s">
        <v>447</v>
      </c>
      <c r="G275" s="274">
        <f t="shared" si="1"/>
        <v>44441</v>
      </c>
      <c r="H275" s="248" t="s">
        <v>443</v>
      </c>
      <c r="I275" s="276" t="str">
        <f t="shared" si="2"/>
        <v>1254300971</v>
      </c>
      <c r="J275" s="274"/>
      <c r="K275" s="275"/>
      <c r="L275" s="275">
        <f t="shared" si="3"/>
        <v>-300971</v>
      </c>
      <c r="N275" s="277"/>
      <c r="O275" s="274">
        <f t="shared" si="6"/>
        <v>0</v>
      </c>
      <c r="P275" s="248" t="b">
        <f t="shared" si="7"/>
        <v>1</v>
      </c>
    </row>
    <row r="276" ht="14.25" customHeight="1">
      <c r="A276" s="248" t="s">
        <v>455</v>
      </c>
      <c r="B276" s="248" t="s">
        <v>334</v>
      </c>
      <c r="C276" s="273">
        <v>4181.0</v>
      </c>
      <c r="D276" s="274">
        <v>44411.0</v>
      </c>
      <c r="E276" s="275">
        <v>190050.0</v>
      </c>
      <c r="F276" s="248" t="s">
        <v>447</v>
      </c>
      <c r="G276" s="274">
        <f t="shared" si="1"/>
        <v>44441</v>
      </c>
      <c r="H276" s="248" t="s">
        <v>443</v>
      </c>
      <c r="I276" s="276" t="str">
        <f t="shared" si="2"/>
        <v>4181190050</v>
      </c>
      <c r="J276" s="274"/>
      <c r="K276" s="275"/>
      <c r="L276" s="275">
        <f t="shared" si="3"/>
        <v>-190050</v>
      </c>
      <c r="N276" s="277"/>
      <c r="O276" s="274">
        <f t="shared" si="6"/>
        <v>0</v>
      </c>
      <c r="P276" s="248" t="b">
        <f t="shared" si="7"/>
        <v>1</v>
      </c>
    </row>
    <row r="277" ht="14.25" customHeight="1">
      <c r="A277" s="248" t="s">
        <v>441</v>
      </c>
      <c r="B277" s="248" t="s">
        <v>19</v>
      </c>
      <c r="C277" s="273">
        <v>1109201.0</v>
      </c>
      <c r="D277" s="274">
        <v>44412.0</v>
      </c>
      <c r="E277" s="275">
        <v>127479.0</v>
      </c>
      <c r="F277" s="248" t="s">
        <v>447</v>
      </c>
      <c r="G277" s="274">
        <f t="shared" si="1"/>
        <v>44442</v>
      </c>
      <c r="H277" s="248" t="s">
        <v>443</v>
      </c>
      <c r="I277" s="276" t="str">
        <f t="shared" si="2"/>
        <v>1109201127479</v>
      </c>
      <c r="J277" s="274"/>
      <c r="K277" s="275"/>
      <c r="L277" s="275">
        <f t="shared" si="3"/>
        <v>-127479</v>
      </c>
      <c r="N277" s="277"/>
      <c r="O277" s="274">
        <f t="shared" si="6"/>
        <v>0</v>
      </c>
      <c r="P277" s="248" t="b">
        <f t="shared" si="7"/>
        <v>1</v>
      </c>
    </row>
    <row r="278" ht="14.25" customHeight="1">
      <c r="A278" s="248" t="s">
        <v>27</v>
      </c>
      <c r="B278" s="248" t="s">
        <v>19</v>
      </c>
      <c r="C278" s="273">
        <v>25352.0</v>
      </c>
      <c r="D278" s="274">
        <v>44413.0</v>
      </c>
      <c r="E278" s="275">
        <v>848351.0</v>
      </c>
      <c r="F278" s="248" t="s">
        <v>447</v>
      </c>
      <c r="G278" s="274">
        <f t="shared" si="1"/>
        <v>44443</v>
      </c>
      <c r="H278" s="248" t="s">
        <v>443</v>
      </c>
      <c r="I278" s="276" t="str">
        <f t="shared" si="2"/>
        <v>25352848351</v>
      </c>
      <c r="J278" s="274"/>
      <c r="K278" s="275"/>
      <c r="L278" s="275">
        <f t="shared" si="3"/>
        <v>-848351</v>
      </c>
      <c r="N278" s="109" t="s">
        <v>456</v>
      </c>
      <c r="O278" s="274">
        <f t="shared" si="6"/>
        <v>0</v>
      </c>
      <c r="P278" s="248" t="b">
        <f t="shared" si="7"/>
        <v>1</v>
      </c>
    </row>
    <row r="279" ht="14.25" customHeight="1">
      <c r="A279" s="248" t="s">
        <v>454</v>
      </c>
      <c r="B279" s="248" t="s">
        <v>19</v>
      </c>
      <c r="C279" s="273">
        <v>11749.0</v>
      </c>
      <c r="D279" s="274">
        <v>44414.0</v>
      </c>
      <c r="E279" s="275">
        <v>30000.0</v>
      </c>
      <c r="F279" s="248" t="s">
        <v>447</v>
      </c>
      <c r="G279" s="274">
        <f t="shared" si="1"/>
        <v>44444</v>
      </c>
      <c r="H279" s="248" t="s">
        <v>443</v>
      </c>
      <c r="I279" s="276" t="str">
        <f t="shared" si="2"/>
        <v>1174930000</v>
      </c>
      <c r="J279" s="274"/>
      <c r="K279" s="275"/>
      <c r="L279" s="275">
        <f t="shared" si="3"/>
        <v>-30000</v>
      </c>
      <c r="N279" s="277"/>
      <c r="O279" s="274">
        <f t="shared" si="6"/>
        <v>0</v>
      </c>
      <c r="P279" s="248" t="b">
        <f t="shared" si="7"/>
        <v>1</v>
      </c>
    </row>
    <row r="280" ht="14.25" customHeight="1">
      <c r="A280" s="248" t="s">
        <v>472</v>
      </c>
      <c r="B280" s="248" t="s">
        <v>19</v>
      </c>
      <c r="C280" s="273">
        <v>2588201.0</v>
      </c>
      <c r="D280" s="274">
        <v>44414.0</v>
      </c>
      <c r="E280" s="275">
        <v>1094474.0</v>
      </c>
      <c r="F280" s="248" t="s">
        <v>447</v>
      </c>
      <c r="G280" s="274">
        <f t="shared" si="1"/>
        <v>44444</v>
      </c>
      <c r="H280" s="248" t="s">
        <v>443</v>
      </c>
      <c r="I280" s="276" t="str">
        <f t="shared" si="2"/>
        <v>25882011094474</v>
      </c>
      <c r="J280" s="274"/>
      <c r="K280" s="275"/>
      <c r="L280" s="275">
        <f t="shared" si="3"/>
        <v>-1094474</v>
      </c>
      <c r="N280" s="277"/>
      <c r="O280" s="274">
        <f t="shared" si="6"/>
        <v>0</v>
      </c>
      <c r="P280" s="248" t="b">
        <f t="shared" si="7"/>
        <v>1</v>
      </c>
    </row>
    <row r="281" ht="14.25" customHeight="1">
      <c r="A281" s="248" t="s">
        <v>22</v>
      </c>
      <c r="B281" s="248" t="s">
        <v>19</v>
      </c>
      <c r="C281" s="273">
        <v>648802.0</v>
      </c>
      <c r="D281" s="274">
        <v>44418.0</v>
      </c>
      <c r="E281" s="275">
        <v>1195950.0</v>
      </c>
      <c r="F281" s="248" t="s">
        <v>447</v>
      </c>
      <c r="G281" s="274">
        <f t="shared" si="1"/>
        <v>44448</v>
      </c>
      <c r="H281" s="248" t="s">
        <v>443</v>
      </c>
      <c r="I281" s="276" t="str">
        <f t="shared" si="2"/>
        <v>6488021195950</v>
      </c>
      <c r="J281" s="274"/>
      <c r="K281" s="275"/>
      <c r="L281" s="275">
        <f t="shared" si="3"/>
        <v>-1195950</v>
      </c>
      <c r="N281" s="109" t="s">
        <v>462</v>
      </c>
      <c r="O281" s="274">
        <f t="shared" si="6"/>
        <v>0</v>
      </c>
      <c r="P281" s="248" t="b">
        <f t="shared" si="7"/>
        <v>1</v>
      </c>
    </row>
    <row r="282" ht="14.25" customHeight="1">
      <c r="A282" s="248" t="s">
        <v>463</v>
      </c>
      <c r="B282" s="248" t="s">
        <v>19</v>
      </c>
      <c r="C282" s="273">
        <v>3751250.0</v>
      </c>
      <c r="D282" s="274">
        <v>44418.0</v>
      </c>
      <c r="E282" s="275">
        <v>85990.0</v>
      </c>
      <c r="F282" s="248" t="s">
        <v>447</v>
      </c>
      <c r="G282" s="274">
        <f t="shared" si="1"/>
        <v>44448</v>
      </c>
      <c r="H282" s="248" t="s">
        <v>443</v>
      </c>
      <c r="I282" s="276" t="str">
        <f t="shared" si="2"/>
        <v>375125085990</v>
      </c>
      <c r="J282" s="274"/>
      <c r="K282" s="275"/>
      <c r="L282" s="275">
        <f t="shared" si="3"/>
        <v>-85990</v>
      </c>
      <c r="N282" s="277"/>
      <c r="O282" s="274">
        <f t="shared" si="6"/>
        <v>0</v>
      </c>
      <c r="P282" s="248" t="b">
        <f t="shared" si="7"/>
        <v>1</v>
      </c>
    </row>
    <row r="283" ht="14.25" customHeight="1">
      <c r="A283" s="248" t="s">
        <v>458</v>
      </c>
      <c r="B283" s="248" t="s">
        <v>19</v>
      </c>
      <c r="C283" s="273">
        <v>4.3503299E7</v>
      </c>
      <c r="D283" s="274">
        <v>44418.0</v>
      </c>
      <c r="E283" s="275">
        <v>36020.0</v>
      </c>
      <c r="F283" s="248" t="s">
        <v>447</v>
      </c>
      <c r="G283" s="274">
        <f t="shared" si="1"/>
        <v>44448</v>
      </c>
      <c r="H283" s="248" t="s">
        <v>443</v>
      </c>
      <c r="I283" s="276" t="str">
        <f t="shared" si="2"/>
        <v>4350329936020</v>
      </c>
      <c r="J283" s="274"/>
      <c r="K283" s="275"/>
      <c r="L283" s="275">
        <f t="shared" si="3"/>
        <v>-36020</v>
      </c>
      <c r="N283" s="277"/>
      <c r="O283" s="274">
        <f t="shared" si="6"/>
        <v>0</v>
      </c>
      <c r="P283" s="248" t="b">
        <f t="shared" si="7"/>
        <v>1</v>
      </c>
    </row>
    <row r="284" ht="14.25" customHeight="1">
      <c r="A284" s="248" t="s">
        <v>473</v>
      </c>
      <c r="B284" s="248" t="s">
        <v>19</v>
      </c>
      <c r="C284" s="273">
        <v>1614289.0</v>
      </c>
      <c r="D284" s="274">
        <v>44419.0</v>
      </c>
      <c r="E284" s="275">
        <v>399990.0</v>
      </c>
      <c r="F284" s="248" t="s">
        <v>447</v>
      </c>
      <c r="G284" s="274">
        <f t="shared" si="1"/>
        <v>44449</v>
      </c>
      <c r="H284" s="248" t="s">
        <v>443</v>
      </c>
      <c r="I284" s="276" t="str">
        <f t="shared" si="2"/>
        <v>1614289399990</v>
      </c>
      <c r="J284" s="274"/>
      <c r="K284" s="275"/>
      <c r="L284" s="275">
        <f t="shared" si="3"/>
        <v>-399990</v>
      </c>
      <c r="N284" s="277"/>
      <c r="O284" s="274">
        <f t="shared" si="6"/>
        <v>0</v>
      </c>
      <c r="P284" s="248" t="b">
        <f t="shared" si="7"/>
        <v>1</v>
      </c>
    </row>
    <row r="285" ht="14.25" customHeight="1">
      <c r="A285" s="248" t="s">
        <v>451</v>
      </c>
      <c r="B285" s="248" t="s">
        <v>19</v>
      </c>
      <c r="C285" s="273">
        <v>32207.0</v>
      </c>
      <c r="D285" s="274">
        <v>44419.0</v>
      </c>
      <c r="E285" s="275">
        <v>404023.0</v>
      </c>
      <c r="F285" s="248" t="s">
        <v>447</v>
      </c>
      <c r="G285" s="274">
        <f t="shared" si="1"/>
        <v>44449</v>
      </c>
      <c r="H285" s="248" t="s">
        <v>443</v>
      </c>
      <c r="I285" s="276" t="str">
        <f t="shared" si="2"/>
        <v>32207404023</v>
      </c>
      <c r="J285" s="274"/>
      <c r="K285" s="275"/>
      <c r="L285" s="275">
        <f t="shared" si="3"/>
        <v>-404023</v>
      </c>
      <c r="N285" s="277"/>
      <c r="O285" s="274">
        <f t="shared" si="6"/>
        <v>0</v>
      </c>
      <c r="P285" s="248" t="b">
        <f t="shared" si="7"/>
        <v>1</v>
      </c>
    </row>
    <row r="286" ht="14.25" customHeight="1">
      <c r="A286" s="248" t="s">
        <v>27</v>
      </c>
      <c r="B286" s="248" t="s">
        <v>19</v>
      </c>
      <c r="C286" s="273">
        <v>25476.0</v>
      </c>
      <c r="D286" s="274">
        <v>44420.0</v>
      </c>
      <c r="E286" s="275">
        <v>245023.0</v>
      </c>
      <c r="F286" s="248" t="s">
        <v>447</v>
      </c>
      <c r="G286" s="274">
        <f t="shared" si="1"/>
        <v>44450</v>
      </c>
      <c r="H286" s="248" t="s">
        <v>443</v>
      </c>
      <c r="I286" s="276" t="str">
        <f t="shared" si="2"/>
        <v>25476245023</v>
      </c>
      <c r="J286" s="274"/>
      <c r="K286" s="275"/>
      <c r="L286" s="275">
        <f t="shared" si="3"/>
        <v>-245023</v>
      </c>
      <c r="N286" s="109" t="s">
        <v>456</v>
      </c>
      <c r="O286" s="274">
        <f t="shared" si="6"/>
        <v>0</v>
      </c>
      <c r="P286" s="248" t="b">
        <f t="shared" si="7"/>
        <v>1</v>
      </c>
    </row>
    <row r="287" ht="14.25" customHeight="1">
      <c r="A287" s="248" t="s">
        <v>448</v>
      </c>
      <c r="B287" s="248" t="s">
        <v>19</v>
      </c>
      <c r="C287" s="273">
        <v>3718.0</v>
      </c>
      <c r="D287" s="274">
        <v>44420.0</v>
      </c>
      <c r="E287" s="275">
        <v>567278.0</v>
      </c>
      <c r="F287" s="248" t="s">
        <v>447</v>
      </c>
      <c r="G287" s="274">
        <f t="shared" si="1"/>
        <v>44450</v>
      </c>
      <c r="H287" s="248" t="s">
        <v>443</v>
      </c>
      <c r="I287" s="276" t="str">
        <f t="shared" si="2"/>
        <v>3718567278</v>
      </c>
      <c r="J287" s="274"/>
      <c r="K287" s="275"/>
      <c r="L287" s="275">
        <f t="shared" si="3"/>
        <v>-567278</v>
      </c>
      <c r="N287" s="277"/>
      <c r="O287" s="274">
        <f t="shared" si="6"/>
        <v>0</v>
      </c>
      <c r="P287" s="248" t="b">
        <f t="shared" si="7"/>
        <v>1</v>
      </c>
    </row>
    <row r="288" ht="14.25" customHeight="1">
      <c r="A288" s="248" t="s">
        <v>71</v>
      </c>
      <c r="B288" s="248" t="s">
        <v>19</v>
      </c>
      <c r="C288" s="273">
        <v>812445.0</v>
      </c>
      <c r="D288" s="274">
        <v>44421.0</v>
      </c>
      <c r="E288" s="275">
        <v>1138372.0</v>
      </c>
      <c r="F288" s="248" t="s">
        <v>447</v>
      </c>
      <c r="G288" s="274">
        <f t="shared" si="1"/>
        <v>44451</v>
      </c>
      <c r="H288" s="248" t="s">
        <v>443</v>
      </c>
      <c r="I288" s="276" t="str">
        <f t="shared" si="2"/>
        <v>8124451138372</v>
      </c>
      <c r="J288" s="274"/>
      <c r="K288" s="275"/>
      <c r="L288" s="275">
        <f t="shared" si="3"/>
        <v>-1138372</v>
      </c>
      <c r="N288" s="277"/>
      <c r="O288" s="274">
        <f t="shared" si="6"/>
        <v>0</v>
      </c>
      <c r="P288" s="248" t="b">
        <f t="shared" si="7"/>
        <v>1</v>
      </c>
    </row>
    <row r="289" ht="14.25" customHeight="1">
      <c r="A289" s="248" t="s">
        <v>71</v>
      </c>
      <c r="B289" s="248" t="s">
        <v>19</v>
      </c>
      <c r="C289" s="273">
        <v>812446.0</v>
      </c>
      <c r="D289" s="274">
        <v>44421.0</v>
      </c>
      <c r="E289" s="275">
        <v>185391.0</v>
      </c>
      <c r="F289" s="248" t="s">
        <v>447</v>
      </c>
      <c r="G289" s="274">
        <f t="shared" si="1"/>
        <v>44451</v>
      </c>
      <c r="H289" s="248" t="s">
        <v>443</v>
      </c>
      <c r="I289" s="276" t="str">
        <f t="shared" si="2"/>
        <v>812446185391</v>
      </c>
      <c r="J289" s="274"/>
      <c r="K289" s="275"/>
      <c r="L289" s="275">
        <f t="shared" si="3"/>
        <v>-185391</v>
      </c>
      <c r="N289" s="277"/>
      <c r="O289" s="274">
        <f t="shared" si="6"/>
        <v>0</v>
      </c>
      <c r="P289" s="248" t="b">
        <f t="shared" si="7"/>
        <v>1</v>
      </c>
    </row>
    <row r="290" ht="14.25" customHeight="1">
      <c r="A290" s="248" t="s">
        <v>451</v>
      </c>
      <c r="B290" s="248" t="s">
        <v>19</v>
      </c>
      <c r="C290" s="273">
        <v>32265.0</v>
      </c>
      <c r="D290" s="274">
        <v>44421.0</v>
      </c>
      <c r="E290" s="275">
        <v>67982.0</v>
      </c>
      <c r="F290" s="248" t="s">
        <v>447</v>
      </c>
      <c r="G290" s="274">
        <f t="shared" si="1"/>
        <v>44451</v>
      </c>
      <c r="H290" s="248" t="s">
        <v>443</v>
      </c>
      <c r="I290" s="276" t="str">
        <f t="shared" si="2"/>
        <v>3226567982</v>
      </c>
      <c r="J290" s="274"/>
      <c r="K290" s="275"/>
      <c r="L290" s="275">
        <f t="shared" si="3"/>
        <v>-67982</v>
      </c>
      <c r="N290" s="277"/>
      <c r="O290" s="274">
        <f t="shared" si="6"/>
        <v>0</v>
      </c>
      <c r="P290" s="248" t="b">
        <f t="shared" si="7"/>
        <v>1</v>
      </c>
    </row>
    <row r="291" ht="14.25" customHeight="1">
      <c r="A291" s="248" t="s">
        <v>27</v>
      </c>
      <c r="B291" s="248" t="s">
        <v>19</v>
      </c>
      <c r="C291" s="273">
        <v>25545.0</v>
      </c>
      <c r="D291" s="274">
        <v>44425.0</v>
      </c>
      <c r="E291" s="275">
        <v>310007.0</v>
      </c>
      <c r="F291" s="248" t="s">
        <v>447</v>
      </c>
      <c r="G291" s="274">
        <f t="shared" si="1"/>
        <v>44455</v>
      </c>
      <c r="H291" s="248" t="s">
        <v>443</v>
      </c>
      <c r="I291" s="276" t="str">
        <f t="shared" si="2"/>
        <v>25545310007</v>
      </c>
      <c r="J291" s="274"/>
      <c r="K291" s="275"/>
      <c r="L291" s="275">
        <f t="shared" si="3"/>
        <v>-310007</v>
      </c>
      <c r="N291" s="109" t="s">
        <v>456</v>
      </c>
      <c r="O291" s="274">
        <f t="shared" si="6"/>
        <v>0</v>
      </c>
      <c r="P291" s="248" t="b">
        <f t="shared" si="7"/>
        <v>1</v>
      </c>
    </row>
    <row r="292" ht="14.25" customHeight="1">
      <c r="A292" s="248" t="s">
        <v>472</v>
      </c>
      <c r="B292" s="248" t="s">
        <v>19</v>
      </c>
      <c r="C292" s="273">
        <v>2597260.0</v>
      </c>
      <c r="D292" s="274">
        <v>44425.0</v>
      </c>
      <c r="E292" s="275">
        <v>721718.0</v>
      </c>
      <c r="F292" s="248" t="s">
        <v>447</v>
      </c>
      <c r="G292" s="274">
        <f t="shared" si="1"/>
        <v>44455</v>
      </c>
      <c r="H292" s="248" t="s">
        <v>443</v>
      </c>
      <c r="I292" s="276" t="str">
        <f t="shared" si="2"/>
        <v>2597260721718</v>
      </c>
      <c r="J292" s="274"/>
      <c r="K292" s="275"/>
      <c r="L292" s="275">
        <f t="shared" si="3"/>
        <v>-721718</v>
      </c>
      <c r="N292" s="277"/>
      <c r="O292" s="274">
        <f t="shared" si="6"/>
        <v>0</v>
      </c>
      <c r="P292" s="248" t="b">
        <f t="shared" si="7"/>
        <v>1</v>
      </c>
    </row>
    <row r="293" ht="14.25" customHeight="1">
      <c r="A293" s="248" t="s">
        <v>472</v>
      </c>
      <c r="B293" s="248" t="s">
        <v>19</v>
      </c>
      <c r="C293" s="273">
        <v>2597258.0</v>
      </c>
      <c r="D293" s="274">
        <v>44425.0</v>
      </c>
      <c r="E293" s="275">
        <v>296390.0</v>
      </c>
      <c r="F293" s="248" t="s">
        <v>447</v>
      </c>
      <c r="G293" s="274">
        <f t="shared" si="1"/>
        <v>44455</v>
      </c>
      <c r="H293" s="248" t="s">
        <v>443</v>
      </c>
      <c r="I293" s="276" t="str">
        <f t="shared" si="2"/>
        <v>2597258296390</v>
      </c>
      <c r="J293" s="274"/>
      <c r="K293" s="275"/>
      <c r="L293" s="275">
        <f t="shared" si="3"/>
        <v>-296390</v>
      </c>
      <c r="N293" s="277"/>
      <c r="O293" s="274">
        <f t="shared" si="6"/>
        <v>0</v>
      </c>
      <c r="P293" s="248" t="b">
        <f t="shared" si="7"/>
        <v>1</v>
      </c>
    </row>
    <row r="294" ht="14.25" customHeight="1">
      <c r="A294" s="248" t="s">
        <v>22</v>
      </c>
      <c r="B294" s="248" t="s">
        <v>19</v>
      </c>
      <c r="C294" s="273">
        <v>656737.0</v>
      </c>
      <c r="D294" s="274">
        <v>44425.0</v>
      </c>
      <c r="E294" s="275">
        <v>2664080.0</v>
      </c>
      <c r="F294" s="248" t="s">
        <v>447</v>
      </c>
      <c r="G294" s="274">
        <f t="shared" si="1"/>
        <v>44455</v>
      </c>
      <c r="H294" s="248" t="s">
        <v>443</v>
      </c>
      <c r="I294" s="276" t="str">
        <f t="shared" si="2"/>
        <v>6567372664080</v>
      </c>
      <c r="J294" s="274"/>
      <c r="K294" s="275"/>
      <c r="L294" s="275">
        <f t="shared" si="3"/>
        <v>-2664080</v>
      </c>
      <c r="N294" s="109" t="s">
        <v>462</v>
      </c>
      <c r="O294" s="274">
        <f t="shared" si="6"/>
        <v>0</v>
      </c>
      <c r="P294" s="248" t="b">
        <f t="shared" si="7"/>
        <v>1</v>
      </c>
    </row>
    <row r="295" ht="14.25" customHeight="1">
      <c r="A295" s="248" t="s">
        <v>493</v>
      </c>
      <c r="B295" s="248" t="s">
        <v>19</v>
      </c>
      <c r="C295" s="273">
        <v>3678.0</v>
      </c>
      <c r="D295" s="274">
        <v>44425.0</v>
      </c>
      <c r="E295" s="275">
        <v>185189.0</v>
      </c>
      <c r="F295" s="248" t="s">
        <v>447</v>
      </c>
      <c r="G295" s="274">
        <f t="shared" si="1"/>
        <v>44455</v>
      </c>
      <c r="H295" s="248" t="s">
        <v>443</v>
      </c>
      <c r="I295" s="276" t="str">
        <f t="shared" si="2"/>
        <v>3678185189</v>
      </c>
      <c r="J295" s="274"/>
      <c r="K295" s="275"/>
      <c r="L295" s="275">
        <f t="shared" si="3"/>
        <v>-185189</v>
      </c>
      <c r="N295" s="277"/>
      <c r="O295" s="274">
        <f t="shared" si="6"/>
        <v>0</v>
      </c>
      <c r="P295" s="248" t="b">
        <f t="shared" si="7"/>
        <v>1</v>
      </c>
    </row>
    <row r="296" ht="14.25" customHeight="1">
      <c r="A296" s="248" t="s">
        <v>451</v>
      </c>
      <c r="B296" s="248" t="s">
        <v>19</v>
      </c>
      <c r="C296" s="273">
        <v>32351.0</v>
      </c>
      <c r="D296" s="274">
        <v>44425.0</v>
      </c>
      <c r="E296" s="275">
        <v>407965.0</v>
      </c>
      <c r="F296" s="248" t="s">
        <v>447</v>
      </c>
      <c r="G296" s="274">
        <f t="shared" si="1"/>
        <v>44455</v>
      </c>
      <c r="H296" s="248" t="s">
        <v>443</v>
      </c>
      <c r="I296" s="276" t="str">
        <f t="shared" si="2"/>
        <v>32351407965</v>
      </c>
      <c r="J296" s="274"/>
      <c r="K296" s="275"/>
      <c r="L296" s="275">
        <f t="shared" si="3"/>
        <v>-407965</v>
      </c>
      <c r="N296" s="277"/>
      <c r="O296" s="274">
        <f t="shared" si="6"/>
        <v>0</v>
      </c>
      <c r="P296" s="248" t="b">
        <f t="shared" si="7"/>
        <v>1</v>
      </c>
    </row>
    <row r="297" ht="14.25" customHeight="1">
      <c r="A297" s="248" t="s">
        <v>451</v>
      </c>
      <c r="B297" s="248" t="s">
        <v>19</v>
      </c>
      <c r="C297" s="273">
        <v>32350.0</v>
      </c>
      <c r="D297" s="274">
        <v>44425.0</v>
      </c>
      <c r="E297" s="275">
        <v>31992.0</v>
      </c>
      <c r="F297" s="248" t="s">
        <v>447</v>
      </c>
      <c r="G297" s="274">
        <f t="shared" si="1"/>
        <v>44455</v>
      </c>
      <c r="H297" s="248" t="s">
        <v>443</v>
      </c>
      <c r="I297" s="276" t="str">
        <f t="shared" si="2"/>
        <v>3235031992</v>
      </c>
      <c r="J297" s="274"/>
      <c r="K297" s="275"/>
      <c r="L297" s="275">
        <f t="shared" si="3"/>
        <v>-31992</v>
      </c>
      <c r="N297" s="277"/>
      <c r="O297" s="274">
        <f t="shared" si="6"/>
        <v>0</v>
      </c>
      <c r="P297" s="248" t="b">
        <f t="shared" si="7"/>
        <v>1</v>
      </c>
    </row>
    <row r="298" ht="14.25" customHeight="1">
      <c r="A298" s="248" t="s">
        <v>494</v>
      </c>
      <c r="B298" s="248" t="s">
        <v>19</v>
      </c>
      <c r="C298" s="273">
        <v>6653.0</v>
      </c>
      <c r="D298" s="274">
        <v>44426.0</v>
      </c>
      <c r="E298" s="275">
        <v>138930.0</v>
      </c>
      <c r="F298" s="248" t="s">
        <v>447</v>
      </c>
      <c r="G298" s="274">
        <f t="shared" si="1"/>
        <v>44456</v>
      </c>
      <c r="H298" s="248" t="s">
        <v>443</v>
      </c>
      <c r="I298" s="276" t="str">
        <f t="shared" si="2"/>
        <v>6653138930</v>
      </c>
      <c r="J298" s="274"/>
      <c r="K298" s="275"/>
      <c r="L298" s="275">
        <f t="shared" si="3"/>
        <v>-138930</v>
      </c>
      <c r="N298" s="277"/>
      <c r="O298" s="274">
        <f t="shared" si="6"/>
        <v>0</v>
      </c>
      <c r="P298" s="248" t="b">
        <f t="shared" si="7"/>
        <v>1</v>
      </c>
    </row>
    <row r="299" ht="14.25" customHeight="1">
      <c r="A299" s="248" t="s">
        <v>464</v>
      </c>
      <c r="B299" s="248" t="s">
        <v>19</v>
      </c>
      <c r="C299" s="273">
        <v>1149774.0</v>
      </c>
      <c r="D299" s="274">
        <v>44426.0</v>
      </c>
      <c r="E299" s="275">
        <v>719980.0</v>
      </c>
      <c r="F299" s="248" t="s">
        <v>447</v>
      </c>
      <c r="G299" s="274">
        <f t="shared" si="1"/>
        <v>44456</v>
      </c>
      <c r="H299" s="248" t="s">
        <v>443</v>
      </c>
      <c r="I299" s="276" t="str">
        <f t="shared" si="2"/>
        <v>1149774719980</v>
      </c>
      <c r="J299" s="274"/>
      <c r="K299" s="275"/>
      <c r="L299" s="275">
        <f t="shared" si="3"/>
        <v>-719980</v>
      </c>
      <c r="N299" s="277"/>
      <c r="O299" s="274">
        <f t="shared" si="6"/>
        <v>0</v>
      </c>
      <c r="P299" s="248" t="b">
        <f t="shared" si="7"/>
        <v>1</v>
      </c>
    </row>
    <row r="300" ht="14.25" customHeight="1">
      <c r="A300" s="248" t="s">
        <v>495</v>
      </c>
      <c r="B300" s="248" t="s">
        <v>19</v>
      </c>
      <c r="C300" s="273">
        <v>1.11626011E8</v>
      </c>
      <c r="D300" s="274">
        <v>44427.0</v>
      </c>
      <c r="E300" s="275">
        <v>28960.0</v>
      </c>
      <c r="F300" s="248" t="s">
        <v>447</v>
      </c>
      <c r="G300" s="274">
        <f t="shared" si="1"/>
        <v>44457</v>
      </c>
      <c r="H300" s="248" t="s">
        <v>443</v>
      </c>
      <c r="I300" s="276" t="str">
        <f t="shared" si="2"/>
        <v>11162601128960</v>
      </c>
      <c r="J300" s="274"/>
      <c r="K300" s="275"/>
      <c r="L300" s="275">
        <f t="shared" si="3"/>
        <v>-28960</v>
      </c>
      <c r="N300" s="277"/>
      <c r="O300" s="274">
        <f t="shared" si="6"/>
        <v>0</v>
      </c>
      <c r="P300" s="248" t="b">
        <f t="shared" si="7"/>
        <v>1</v>
      </c>
    </row>
    <row r="301" ht="14.25" customHeight="1">
      <c r="A301" s="248" t="s">
        <v>30</v>
      </c>
      <c r="B301" s="248" t="s">
        <v>19</v>
      </c>
      <c r="C301" s="273">
        <v>8182.0</v>
      </c>
      <c r="D301" s="274">
        <v>44427.0</v>
      </c>
      <c r="E301" s="275">
        <v>2420976.0</v>
      </c>
      <c r="F301" s="248" t="s">
        <v>447</v>
      </c>
      <c r="G301" s="274">
        <f t="shared" si="1"/>
        <v>44457</v>
      </c>
      <c r="H301" s="248" t="s">
        <v>443</v>
      </c>
      <c r="I301" s="276" t="str">
        <f t="shared" si="2"/>
        <v>81822420976</v>
      </c>
      <c r="J301" s="274"/>
      <c r="K301" s="275"/>
      <c r="L301" s="275">
        <f t="shared" si="3"/>
        <v>-2420976</v>
      </c>
      <c r="N301" s="277"/>
      <c r="O301" s="274">
        <f t="shared" si="6"/>
        <v>0</v>
      </c>
      <c r="P301" s="248" t="b">
        <f t="shared" si="7"/>
        <v>1</v>
      </c>
    </row>
    <row r="302" ht="14.25" customHeight="1">
      <c r="A302" s="248" t="s">
        <v>450</v>
      </c>
      <c r="B302" s="248" t="s">
        <v>19</v>
      </c>
      <c r="C302" s="273">
        <v>1180.0</v>
      </c>
      <c r="D302" s="274">
        <v>44427.0</v>
      </c>
      <c r="E302" s="275">
        <v>173609.0</v>
      </c>
      <c r="F302" s="248" t="s">
        <v>447</v>
      </c>
      <c r="G302" s="274">
        <f t="shared" si="1"/>
        <v>44457</v>
      </c>
      <c r="H302" s="248" t="s">
        <v>443</v>
      </c>
      <c r="I302" s="276" t="str">
        <f t="shared" si="2"/>
        <v>1180173609</v>
      </c>
      <c r="J302" s="274"/>
      <c r="K302" s="275"/>
      <c r="L302" s="275">
        <f t="shared" si="3"/>
        <v>-173609</v>
      </c>
      <c r="N302" s="277"/>
      <c r="O302" s="274">
        <f t="shared" si="6"/>
        <v>0</v>
      </c>
      <c r="P302" s="248" t="b">
        <f t="shared" si="7"/>
        <v>1</v>
      </c>
    </row>
    <row r="303" ht="14.25" customHeight="1">
      <c r="A303" s="248" t="s">
        <v>473</v>
      </c>
      <c r="B303" s="248" t="s">
        <v>19</v>
      </c>
      <c r="C303" s="273">
        <v>1614573.0</v>
      </c>
      <c r="D303" s="274">
        <v>44427.0</v>
      </c>
      <c r="E303" s="275">
        <v>1839960.0</v>
      </c>
      <c r="F303" s="248" t="s">
        <v>447</v>
      </c>
      <c r="G303" s="274">
        <f t="shared" si="1"/>
        <v>44457</v>
      </c>
      <c r="H303" s="248" t="s">
        <v>443</v>
      </c>
      <c r="I303" s="276" t="str">
        <f t="shared" si="2"/>
        <v>16145731839960</v>
      </c>
      <c r="J303" s="274"/>
      <c r="K303" s="275"/>
      <c r="L303" s="275">
        <f t="shared" si="3"/>
        <v>-1839960</v>
      </c>
      <c r="N303" s="277"/>
      <c r="O303" s="274">
        <f t="shared" si="6"/>
        <v>0</v>
      </c>
      <c r="P303" s="248" t="b">
        <f t="shared" si="7"/>
        <v>1</v>
      </c>
    </row>
    <row r="304" ht="14.25" customHeight="1">
      <c r="A304" s="248" t="s">
        <v>460</v>
      </c>
      <c r="B304" s="248" t="s">
        <v>19</v>
      </c>
      <c r="C304" s="273">
        <v>7911.0</v>
      </c>
      <c r="D304" s="274">
        <v>44428.0</v>
      </c>
      <c r="E304" s="275">
        <v>454999.0</v>
      </c>
      <c r="F304" s="248" t="s">
        <v>447</v>
      </c>
      <c r="G304" s="274">
        <f t="shared" si="1"/>
        <v>44458</v>
      </c>
      <c r="H304" s="248" t="s">
        <v>443</v>
      </c>
      <c r="I304" s="276" t="str">
        <f t="shared" si="2"/>
        <v>7911454999</v>
      </c>
      <c r="J304" s="274"/>
      <c r="K304" s="275"/>
      <c r="L304" s="275">
        <f t="shared" si="3"/>
        <v>-454999</v>
      </c>
      <c r="N304" s="277"/>
      <c r="O304" s="274">
        <f t="shared" si="6"/>
        <v>0</v>
      </c>
      <c r="P304" s="248" t="b">
        <f t="shared" si="7"/>
        <v>1</v>
      </c>
    </row>
    <row r="305" ht="14.25" customHeight="1">
      <c r="A305" s="248" t="s">
        <v>460</v>
      </c>
      <c r="B305" s="248" t="s">
        <v>19</v>
      </c>
      <c r="C305" s="273">
        <v>7910.0</v>
      </c>
      <c r="D305" s="274">
        <v>44428.0</v>
      </c>
      <c r="E305" s="275">
        <v>454999.0</v>
      </c>
      <c r="F305" s="248" t="s">
        <v>447</v>
      </c>
      <c r="G305" s="274">
        <f t="shared" si="1"/>
        <v>44458</v>
      </c>
      <c r="H305" s="248" t="s">
        <v>485</v>
      </c>
      <c r="I305" s="276" t="str">
        <f t="shared" si="2"/>
        <v>7910454999</v>
      </c>
      <c r="J305" s="274"/>
      <c r="K305" s="275"/>
      <c r="L305" s="275">
        <f t="shared" si="3"/>
        <v>-454999</v>
      </c>
      <c r="N305" s="277"/>
      <c r="O305" s="274">
        <f t="shared" si="6"/>
        <v>0</v>
      </c>
      <c r="P305" s="248" t="b">
        <f t="shared" si="7"/>
        <v>1</v>
      </c>
    </row>
    <row r="306" ht="14.25" customHeight="1">
      <c r="A306" s="248" t="s">
        <v>460</v>
      </c>
      <c r="B306" s="248" t="s">
        <v>468</v>
      </c>
      <c r="C306" s="273">
        <v>1507.0</v>
      </c>
      <c r="D306" s="274">
        <v>44428.0</v>
      </c>
      <c r="E306" s="275">
        <v>-454999.0</v>
      </c>
      <c r="F306" s="248" t="s">
        <v>447</v>
      </c>
      <c r="G306" s="274">
        <f t="shared" si="1"/>
        <v>44458</v>
      </c>
      <c r="H306" s="248" t="s">
        <v>469</v>
      </c>
      <c r="I306" s="276" t="str">
        <f t="shared" si="2"/>
        <v>1507-454999</v>
      </c>
      <c r="J306" s="274"/>
      <c r="K306" s="275"/>
      <c r="L306" s="275">
        <f t="shared" si="3"/>
        <v>454999</v>
      </c>
      <c r="N306" s="277"/>
      <c r="O306" s="274">
        <f t="shared" si="6"/>
        <v>0</v>
      </c>
      <c r="P306" s="248" t="b">
        <f t="shared" si="7"/>
        <v>1</v>
      </c>
    </row>
    <row r="307" ht="14.25" customHeight="1">
      <c r="A307" s="248" t="s">
        <v>27</v>
      </c>
      <c r="B307" s="248" t="s">
        <v>19</v>
      </c>
      <c r="C307" s="273">
        <v>25638.0</v>
      </c>
      <c r="D307" s="274">
        <v>44428.0</v>
      </c>
      <c r="E307" s="275">
        <v>501267.0</v>
      </c>
      <c r="F307" s="248" t="s">
        <v>447</v>
      </c>
      <c r="G307" s="274">
        <f t="shared" si="1"/>
        <v>44458</v>
      </c>
      <c r="H307" s="248" t="s">
        <v>443</v>
      </c>
      <c r="I307" s="276" t="str">
        <f t="shared" si="2"/>
        <v>25638501267</v>
      </c>
      <c r="J307" s="274"/>
      <c r="K307" s="275"/>
      <c r="L307" s="275">
        <f t="shared" si="3"/>
        <v>-501267</v>
      </c>
      <c r="N307" s="109" t="s">
        <v>456</v>
      </c>
      <c r="O307" s="274">
        <f t="shared" si="6"/>
        <v>0</v>
      </c>
      <c r="P307" s="248" t="b">
        <f t="shared" si="7"/>
        <v>1</v>
      </c>
    </row>
    <row r="308" ht="14.25" customHeight="1">
      <c r="A308" s="248" t="s">
        <v>496</v>
      </c>
      <c r="B308" s="248" t="s">
        <v>19</v>
      </c>
      <c r="C308" s="273">
        <v>758.0</v>
      </c>
      <c r="D308" s="274">
        <v>44428.0</v>
      </c>
      <c r="E308" s="275">
        <v>344491.0</v>
      </c>
      <c r="F308" s="248" t="s">
        <v>447</v>
      </c>
      <c r="G308" s="274">
        <f t="shared" si="1"/>
        <v>44458</v>
      </c>
      <c r="H308" s="248" t="s">
        <v>443</v>
      </c>
      <c r="I308" s="276" t="str">
        <f t="shared" si="2"/>
        <v>758344491</v>
      </c>
      <c r="J308" s="274"/>
      <c r="K308" s="275"/>
      <c r="L308" s="275">
        <f t="shared" si="3"/>
        <v>-344491</v>
      </c>
      <c r="N308" s="277"/>
      <c r="O308" s="274">
        <f t="shared" si="6"/>
        <v>0</v>
      </c>
      <c r="P308" s="248" t="b">
        <f t="shared" si="7"/>
        <v>1</v>
      </c>
    </row>
    <row r="309" ht="14.25" customHeight="1">
      <c r="A309" s="248" t="s">
        <v>472</v>
      </c>
      <c r="B309" s="248" t="s">
        <v>19</v>
      </c>
      <c r="C309" s="273">
        <v>2601751.0</v>
      </c>
      <c r="D309" s="274">
        <v>44428.0</v>
      </c>
      <c r="E309" s="275">
        <v>88887.0</v>
      </c>
      <c r="F309" s="248" t="s">
        <v>447</v>
      </c>
      <c r="G309" s="274">
        <f t="shared" si="1"/>
        <v>44458</v>
      </c>
      <c r="H309" s="248" t="s">
        <v>443</v>
      </c>
      <c r="I309" s="276" t="str">
        <f t="shared" si="2"/>
        <v>260175188887</v>
      </c>
      <c r="J309" s="274"/>
      <c r="K309" s="275"/>
      <c r="L309" s="275">
        <f t="shared" si="3"/>
        <v>-88887</v>
      </c>
      <c r="N309" s="277"/>
      <c r="O309" s="274">
        <f t="shared" si="6"/>
        <v>0</v>
      </c>
      <c r="P309" s="248" t="b">
        <f t="shared" si="7"/>
        <v>1</v>
      </c>
    </row>
    <row r="310" ht="14.25" customHeight="1">
      <c r="A310" s="248" t="s">
        <v>475</v>
      </c>
      <c r="B310" s="248" t="s">
        <v>19</v>
      </c>
      <c r="C310" s="273">
        <v>1.4854739E7</v>
      </c>
      <c r="D310" s="274">
        <v>44428.0</v>
      </c>
      <c r="E310" s="275">
        <v>599970.0</v>
      </c>
      <c r="F310" s="248" t="s">
        <v>447</v>
      </c>
      <c r="G310" s="274">
        <f t="shared" si="1"/>
        <v>44458</v>
      </c>
      <c r="H310" s="248" t="s">
        <v>443</v>
      </c>
      <c r="I310" s="276" t="str">
        <f t="shared" si="2"/>
        <v>14854739599970</v>
      </c>
      <c r="J310" s="274"/>
      <c r="K310" s="275"/>
      <c r="L310" s="275">
        <f t="shared" si="3"/>
        <v>-599970</v>
      </c>
      <c r="N310" s="277"/>
      <c r="O310" s="274">
        <f t="shared" si="6"/>
        <v>0</v>
      </c>
      <c r="P310" s="248" t="b">
        <f t="shared" si="7"/>
        <v>1</v>
      </c>
    </row>
    <row r="311" ht="14.25" customHeight="1">
      <c r="A311" s="248" t="s">
        <v>473</v>
      </c>
      <c r="B311" s="248" t="s">
        <v>19</v>
      </c>
      <c r="C311" s="273">
        <v>1616001.0</v>
      </c>
      <c r="D311" s="274">
        <v>44429.0</v>
      </c>
      <c r="E311" s="275">
        <v>754980.0</v>
      </c>
      <c r="F311" s="248" t="s">
        <v>447</v>
      </c>
      <c r="G311" s="274">
        <f t="shared" si="1"/>
        <v>44459</v>
      </c>
      <c r="H311" s="248" t="s">
        <v>443</v>
      </c>
      <c r="I311" s="276" t="str">
        <f t="shared" si="2"/>
        <v>1616001754980</v>
      </c>
      <c r="J311" s="274"/>
      <c r="K311" s="275"/>
      <c r="L311" s="275">
        <f t="shared" si="3"/>
        <v>-754980</v>
      </c>
      <c r="N311" s="277"/>
      <c r="O311" s="274">
        <f t="shared" si="6"/>
        <v>0</v>
      </c>
      <c r="P311" s="248" t="b">
        <f t="shared" si="7"/>
        <v>1</v>
      </c>
    </row>
    <row r="312" ht="14.25" customHeight="1">
      <c r="A312" s="248" t="s">
        <v>497</v>
      </c>
      <c r="B312" s="248" t="s">
        <v>19</v>
      </c>
      <c r="C312" s="273">
        <v>101.0</v>
      </c>
      <c r="D312" s="274">
        <v>44429.0</v>
      </c>
      <c r="E312" s="275">
        <v>414999.0</v>
      </c>
      <c r="F312" s="248" t="s">
        <v>447</v>
      </c>
      <c r="G312" s="274">
        <f t="shared" si="1"/>
        <v>44459</v>
      </c>
      <c r="H312" s="248" t="s">
        <v>443</v>
      </c>
      <c r="I312" s="276" t="str">
        <f t="shared" si="2"/>
        <v>101414999</v>
      </c>
      <c r="J312" s="274"/>
      <c r="K312" s="275"/>
      <c r="L312" s="275">
        <f t="shared" si="3"/>
        <v>-414999</v>
      </c>
      <c r="N312" s="277"/>
      <c r="O312" s="274">
        <f t="shared" si="6"/>
        <v>0</v>
      </c>
      <c r="P312" s="248" t="b">
        <f t="shared" si="7"/>
        <v>1</v>
      </c>
    </row>
    <row r="313" ht="14.25" customHeight="1">
      <c r="A313" s="248" t="s">
        <v>494</v>
      </c>
      <c r="B313" s="248" t="s">
        <v>19</v>
      </c>
      <c r="C313" s="273">
        <v>6724.0</v>
      </c>
      <c r="D313" s="274">
        <v>44431.0</v>
      </c>
      <c r="E313" s="275">
        <v>76960.0</v>
      </c>
      <c r="F313" s="248" t="s">
        <v>447</v>
      </c>
      <c r="G313" s="274">
        <f t="shared" si="1"/>
        <v>44461</v>
      </c>
      <c r="H313" s="248" t="s">
        <v>443</v>
      </c>
      <c r="I313" s="276" t="str">
        <f t="shared" si="2"/>
        <v>672476960</v>
      </c>
      <c r="J313" s="274"/>
      <c r="K313" s="275"/>
      <c r="L313" s="275">
        <f t="shared" si="3"/>
        <v>-76960</v>
      </c>
      <c r="N313" s="277"/>
      <c r="O313" s="274">
        <f t="shared" si="6"/>
        <v>0</v>
      </c>
      <c r="P313" s="248" t="b">
        <f t="shared" si="7"/>
        <v>1</v>
      </c>
    </row>
    <row r="314" ht="14.25" customHeight="1">
      <c r="A314" s="248" t="s">
        <v>34</v>
      </c>
      <c r="B314" s="248" t="s">
        <v>19</v>
      </c>
      <c r="C314" s="273">
        <v>95470.0</v>
      </c>
      <c r="D314" s="274">
        <v>44431.0</v>
      </c>
      <c r="E314" s="275">
        <v>224574.0</v>
      </c>
      <c r="F314" s="248" t="s">
        <v>447</v>
      </c>
      <c r="G314" s="274">
        <f t="shared" si="1"/>
        <v>44461</v>
      </c>
      <c r="H314" s="248" t="s">
        <v>443</v>
      </c>
      <c r="I314" s="276" t="str">
        <f t="shared" si="2"/>
        <v>95470224574</v>
      </c>
      <c r="J314" s="274"/>
      <c r="K314" s="275"/>
      <c r="L314" s="275">
        <f t="shared" si="3"/>
        <v>-224574</v>
      </c>
      <c r="N314" s="277"/>
      <c r="O314" s="274">
        <f t="shared" si="6"/>
        <v>0</v>
      </c>
      <c r="P314" s="248" t="b">
        <f t="shared" si="7"/>
        <v>1</v>
      </c>
    </row>
    <row r="315" ht="14.25" customHeight="1">
      <c r="A315" s="248" t="s">
        <v>498</v>
      </c>
      <c r="B315" s="248" t="s">
        <v>19</v>
      </c>
      <c r="C315" s="273">
        <v>755.0</v>
      </c>
      <c r="D315" s="274">
        <v>44431.0</v>
      </c>
      <c r="E315" s="275">
        <v>201572.0</v>
      </c>
      <c r="F315" s="248" t="s">
        <v>447</v>
      </c>
      <c r="G315" s="274">
        <f t="shared" si="1"/>
        <v>44461</v>
      </c>
      <c r="H315" s="248" t="s">
        <v>443</v>
      </c>
      <c r="I315" s="276" t="str">
        <f t="shared" si="2"/>
        <v>755201572</v>
      </c>
      <c r="J315" s="274"/>
      <c r="K315" s="275"/>
      <c r="L315" s="275">
        <f t="shared" si="3"/>
        <v>-201572</v>
      </c>
      <c r="N315" s="277"/>
      <c r="O315" s="274">
        <f t="shared" si="6"/>
        <v>0</v>
      </c>
      <c r="P315" s="248" t="b">
        <f t="shared" si="7"/>
        <v>1</v>
      </c>
    </row>
    <row r="316" ht="14.25" customHeight="1">
      <c r="A316" s="248" t="s">
        <v>450</v>
      </c>
      <c r="B316" s="248" t="s">
        <v>19</v>
      </c>
      <c r="C316" s="273">
        <v>1183.0</v>
      </c>
      <c r="D316" s="274">
        <v>44431.0</v>
      </c>
      <c r="E316" s="275">
        <v>100567.0</v>
      </c>
      <c r="F316" s="248" t="s">
        <v>447</v>
      </c>
      <c r="G316" s="274">
        <f t="shared" si="1"/>
        <v>44461</v>
      </c>
      <c r="H316" s="248" t="s">
        <v>443</v>
      </c>
      <c r="I316" s="276" t="str">
        <f t="shared" si="2"/>
        <v>1183100567</v>
      </c>
      <c r="J316" s="274"/>
      <c r="K316" s="275"/>
      <c r="L316" s="275">
        <f t="shared" si="3"/>
        <v>-100567</v>
      </c>
      <c r="N316" s="277"/>
      <c r="O316" s="274">
        <f t="shared" si="6"/>
        <v>0</v>
      </c>
      <c r="P316" s="248" t="b">
        <f t="shared" si="7"/>
        <v>1</v>
      </c>
    </row>
    <row r="317" ht="14.25" customHeight="1">
      <c r="A317" s="248" t="s">
        <v>22</v>
      </c>
      <c r="B317" s="248" t="s">
        <v>19</v>
      </c>
      <c r="C317" s="273">
        <v>658444.0</v>
      </c>
      <c r="D317" s="274">
        <v>44431.0</v>
      </c>
      <c r="E317" s="275">
        <v>1366688.0</v>
      </c>
      <c r="F317" s="248" t="s">
        <v>447</v>
      </c>
      <c r="G317" s="274">
        <f t="shared" si="1"/>
        <v>44461</v>
      </c>
      <c r="H317" s="248" t="s">
        <v>443</v>
      </c>
      <c r="I317" s="276" t="str">
        <f t="shared" si="2"/>
        <v>6584441366688</v>
      </c>
      <c r="J317" s="274"/>
      <c r="K317" s="275"/>
      <c r="L317" s="275">
        <f t="shared" si="3"/>
        <v>-1366688</v>
      </c>
      <c r="N317" s="109" t="s">
        <v>462</v>
      </c>
      <c r="O317" s="274">
        <f t="shared" si="6"/>
        <v>0</v>
      </c>
      <c r="P317" s="248" t="b">
        <f t="shared" si="7"/>
        <v>1</v>
      </c>
    </row>
    <row r="318" ht="14.25" customHeight="1">
      <c r="A318" s="248" t="s">
        <v>22</v>
      </c>
      <c r="B318" s="248" t="s">
        <v>19</v>
      </c>
      <c r="C318" s="273">
        <v>658440.0</v>
      </c>
      <c r="D318" s="274">
        <v>44431.0</v>
      </c>
      <c r="E318" s="275">
        <v>1439970.0</v>
      </c>
      <c r="F318" s="248" t="s">
        <v>447</v>
      </c>
      <c r="G318" s="274">
        <f t="shared" si="1"/>
        <v>44461</v>
      </c>
      <c r="H318" s="248" t="s">
        <v>443</v>
      </c>
      <c r="I318" s="276" t="str">
        <f t="shared" si="2"/>
        <v>6584401439970</v>
      </c>
      <c r="J318" s="274"/>
      <c r="K318" s="275"/>
      <c r="L318" s="275">
        <f t="shared" si="3"/>
        <v>-1439970</v>
      </c>
      <c r="N318" s="109" t="s">
        <v>462</v>
      </c>
      <c r="O318" s="274">
        <f t="shared" si="6"/>
        <v>0</v>
      </c>
      <c r="P318" s="248" t="b">
        <f t="shared" si="7"/>
        <v>1</v>
      </c>
    </row>
    <row r="319" ht="14.25" customHeight="1">
      <c r="A319" s="248" t="s">
        <v>451</v>
      </c>
      <c r="B319" s="248" t="s">
        <v>19</v>
      </c>
      <c r="C319" s="273">
        <v>32530.0</v>
      </c>
      <c r="D319" s="274">
        <v>44431.0</v>
      </c>
      <c r="E319" s="275">
        <v>110568.0</v>
      </c>
      <c r="F319" s="248" t="s">
        <v>447</v>
      </c>
      <c r="G319" s="274">
        <f t="shared" si="1"/>
        <v>44461</v>
      </c>
      <c r="H319" s="248" t="s">
        <v>443</v>
      </c>
      <c r="I319" s="276" t="str">
        <f t="shared" si="2"/>
        <v>32530110568</v>
      </c>
      <c r="J319" s="274"/>
      <c r="K319" s="275"/>
      <c r="L319" s="275">
        <f t="shared" si="3"/>
        <v>-110568</v>
      </c>
      <c r="N319" s="277"/>
      <c r="O319" s="274">
        <f t="shared" si="6"/>
        <v>0</v>
      </c>
      <c r="P319" s="248" t="b">
        <f t="shared" si="7"/>
        <v>1</v>
      </c>
    </row>
    <row r="320" ht="14.25" customHeight="1">
      <c r="A320" s="248" t="s">
        <v>451</v>
      </c>
      <c r="B320" s="248" t="s">
        <v>19</v>
      </c>
      <c r="C320" s="273">
        <v>32531.0</v>
      </c>
      <c r="D320" s="274">
        <v>44431.0</v>
      </c>
      <c r="E320" s="275">
        <v>52784.0</v>
      </c>
      <c r="F320" s="248" t="s">
        <v>447</v>
      </c>
      <c r="G320" s="274">
        <f t="shared" si="1"/>
        <v>44461</v>
      </c>
      <c r="H320" s="248" t="s">
        <v>443</v>
      </c>
      <c r="I320" s="276" t="str">
        <f t="shared" si="2"/>
        <v>3253152784</v>
      </c>
      <c r="J320" s="274"/>
      <c r="K320" s="275"/>
      <c r="L320" s="275">
        <f t="shared" si="3"/>
        <v>-52784</v>
      </c>
      <c r="N320" s="277"/>
      <c r="O320" s="274">
        <f t="shared" si="6"/>
        <v>0</v>
      </c>
      <c r="P320" s="248" t="b">
        <f t="shared" si="7"/>
        <v>1</v>
      </c>
    </row>
    <row r="321" ht="14.25" customHeight="1">
      <c r="A321" s="248" t="s">
        <v>444</v>
      </c>
      <c r="B321" s="248" t="s">
        <v>19</v>
      </c>
      <c r="C321" s="273">
        <v>545.0</v>
      </c>
      <c r="D321" s="274">
        <v>44432.0</v>
      </c>
      <c r="E321" s="275">
        <v>100353.0</v>
      </c>
      <c r="F321" s="248" t="s">
        <v>447</v>
      </c>
      <c r="G321" s="274">
        <f t="shared" si="1"/>
        <v>44462</v>
      </c>
      <c r="H321" s="248" t="s">
        <v>443</v>
      </c>
      <c r="I321" s="276" t="str">
        <f t="shared" si="2"/>
        <v>545100353</v>
      </c>
      <c r="J321" s="278">
        <v>44461.0</v>
      </c>
      <c r="K321" s="279">
        <v>100353.0</v>
      </c>
      <c r="L321" s="275">
        <f t="shared" si="3"/>
        <v>0</v>
      </c>
      <c r="N321" s="277"/>
      <c r="O321" s="274">
        <f t="shared" si="6"/>
        <v>0</v>
      </c>
      <c r="P321" s="248" t="b">
        <f t="shared" si="7"/>
        <v>0</v>
      </c>
    </row>
    <row r="322" ht="14.25" customHeight="1">
      <c r="A322" s="248" t="s">
        <v>444</v>
      </c>
      <c r="B322" s="248" t="s">
        <v>19</v>
      </c>
      <c r="C322" s="273">
        <v>546.0</v>
      </c>
      <c r="D322" s="274">
        <v>44432.0</v>
      </c>
      <c r="E322" s="275">
        <v>721240.0</v>
      </c>
      <c r="F322" s="248" t="s">
        <v>447</v>
      </c>
      <c r="G322" s="274">
        <f t="shared" si="1"/>
        <v>44462</v>
      </c>
      <c r="H322" s="248" t="s">
        <v>443</v>
      </c>
      <c r="I322" s="276" t="str">
        <f t="shared" si="2"/>
        <v>546721240</v>
      </c>
      <c r="J322" s="278">
        <v>44461.0</v>
      </c>
      <c r="K322" s="279">
        <v>721240.0</v>
      </c>
      <c r="L322" s="275">
        <f t="shared" si="3"/>
        <v>0</v>
      </c>
      <c r="N322" s="277"/>
      <c r="O322" s="274">
        <f t="shared" si="6"/>
        <v>0</v>
      </c>
      <c r="P322" s="248" t="b">
        <f t="shared" si="7"/>
        <v>0</v>
      </c>
    </row>
    <row r="323" ht="14.25" customHeight="1">
      <c r="A323" s="248" t="s">
        <v>499</v>
      </c>
      <c r="B323" s="248" t="s">
        <v>19</v>
      </c>
      <c r="C323" s="273">
        <v>24224.0</v>
      </c>
      <c r="D323" s="274">
        <v>44432.0</v>
      </c>
      <c r="E323" s="275">
        <v>550800.0</v>
      </c>
      <c r="F323" s="248" t="s">
        <v>447</v>
      </c>
      <c r="G323" s="274">
        <f t="shared" si="1"/>
        <v>44462</v>
      </c>
      <c r="H323" s="248" t="s">
        <v>443</v>
      </c>
      <c r="I323" s="276" t="str">
        <f t="shared" si="2"/>
        <v>24224550800</v>
      </c>
      <c r="J323" s="274"/>
      <c r="K323" s="275"/>
      <c r="L323" s="275">
        <f t="shared" si="3"/>
        <v>-550800</v>
      </c>
      <c r="N323" s="277"/>
      <c r="O323" s="274">
        <f t="shared" si="6"/>
        <v>0</v>
      </c>
      <c r="P323" s="248" t="b">
        <f t="shared" si="7"/>
        <v>1</v>
      </c>
    </row>
    <row r="324" ht="14.25" customHeight="1">
      <c r="A324" s="248" t="s">
        <v>494</v>
      </c>
      <c r="B324" s="248" t="s">
        <v>19</v>
      </c>
      <c r="C324" s="273">
        <v>6811.0</v>
      </c>
      <c r="D324" s="274">
        <v>44433.0</v>
      </c>
      <c r="E324" s="275">
        <v>201970.0</v>
      </c>
      <c r="F324" s="248" t="s">
        <v>447</v>
      </c>
      <c r="G324" s="274">
        <f t="shared" si="1"/>
        <v>44463</v>
      </c>
      <c r="H324" s="248" t="s">
        <v>443</v>
      </c>
      <c r="I324" s="276" t="str">
        <f t="shared" si="2"/>
        <v>6811201970</v>
      </c>
      <c r="J324" s="274"/>
      <c r="K324" s="275"/>
      <c r="L324" s="275">
        <f t="shared" si="3"/>
        <v>-201970</v>
      </c>
      <c r="N324" s="277"/>
      <c r="O324" s="274">
        <f t="shared" si="6"/>
        <v>0</v>
      </c>
      <c r="P324" s="248" t="b">
        <f t="shared" si="7"/>
        <v>1</v>
      </c>
    </row>
    <row r="325" ht="14.25" customHeight="1">
      <c r="A325" s="248" t="s">
        <v>472</v>
      </c>
      <c r="B325" s="248" t="s">
        <v>19</v>
      </c>
      <c r="C325" s="273">
        <v>2606070.0</v>
      </c>
      <c r="D325" s="274">
        <v>44433.0</v>
      </c>
      <c r="E325" s="275">
        <v>302174.0</v>
      </c>
      <c r="F325" s="248" t="s">
        <v>447</v>
      </c>
      <c r="G325" s="274">
        <f t="shared" si="1"/>
        <v>44463</v>
      </c>
      <c r="H325" s="248" t="s">
        <v>443</v>
      </c>
      <c r="I325" s="276" t="str">
        <f t="shared" si="2"/>
        <v>2606070302174</v>
      </c>
      <c r="J325" s="274"/>
      <c r="K325" s="275"/>
      <c r="L325" s="275">
        <f t="shared" si="3"/>
        <v>-302174</v>
      </c>
      <c r="N325" s="277"/>
      <c r="O325" s="274">
        <f t="shared" si="6"/>
        <v>0</v>
      </c>
      <c r="P325" s="248" t="b">
        <f t="shared" si="7"/>
        <v>1</v>
      </c>
    </row>
    <row r="326" ht="14.25" customHeight="1">
      <c r="A326" s="248" t="s">
        <v>448</v>
      </c>
      <c r="B326" s="248" t="s">
        <v>19</v>
      </c>
      <c r="C326" s="273">
        <v>3806.0</v>
      </c>
      <c r="D326" s="274">
        <v>44433.0</v>
      </c>
      <c r="E326" s="275">
        <v>101124.0</v>
      </c>
      <c r="F326" s="248" t="s">
        <v>447</v>
      </c>
      <c r="G326" s="274">
        <f t="shared" si="1"/>
        <v>44463</v>
      </c>
      <c r="H326" s="248" t="s">
        <v>443</v>
      </c>
      <c r="I326" s="276" t="str">
        <f t="shared" si="2"/>
        <v>3806101124</v>
      </c>
      <c r="J326" s="274"/>
      <c r="K326" s="275"/>
      <c r="L326" s="275">
        <f t="shared" si="3"/>
        <v>-101124</v>
      </c>
      <c r="N326" s="277"/>
      <c r="O326" s="274">
        <f t="shared" si="6"/>
        <v>0</v>
      </c>
      <c r="P326" s="248" t="b">
        <f t="shared" si="7"/>
        <v>1</v>
      </c>
    </row>
    <row r="327" ht="14.25" customHeight="1">
      <c r="A327" s="248" t="s">
        <v>448</v>
      </c>
      <c r="B327" s="248" t="s">
        <v>19</v>
      </c>
      <c r="C327" s="273">
        <v>3807.0</v>
      </c>
      <c r="D327" s="274">
        <v>44433.0</v>
      </c>
      <c r="E327" s="275">
        <v>313159.0</v>
      </c>
      <c r="F327" s="248" t="s">
        <v>447</v>
      </c>
      <c r="G327" s="274">
        <f t="shared" si="1"/>
        <v>44463</v>
      </c>
      <c r="H327" s="248" t="s">
        <v>443</v>
      </c>
      <c r="I327" s="276" t="str">
        <f t="shared" si="2"/>
        <v>3807313159</v>
      </c>
      <c r="J327" s="274"/>
      <c r="K327" s="275"/>
      <c r="L327" s="275">
        <f t="shared" si="3"/>
        <v>-313159</v>
      </c>
      <c r="N327" s="277"/>
      <c r="O327" s="274">
        <f t="shared" si="6"/>
        <v>0</v>
      </c>
      <c r="P327" s="248" t="b">
        <f t="shared" si="7"/>
        <v>1</v>
      </c>
    </row>
    <row r="328" ht="14.25" customHeight="1">
      <c r="A328" s="248" t="s">
        <v>500</v>
      </c>
      <c r="B328" s="248" t="s">
        <v>19</v>
      </c>
      <c r="C328" s="273">
        <v>2851.0</v>
      </c>
      <c r="D328" s="274">
        <v>44434.0</v>
      </c>
      <c r="E328" s="275">
        <v>223868.0</v>
      </c>
      <c r="F328" s="248" t="s">
        <v>447</v>
      </c>
      <c r="G328" s="274">
        <f t="shared" si="1"/>
        <v>44464</v>
      </c>
      <c r="H328" s="248" t="s">
        <v>443</v>
      </c>
      <c r="I328" s="276" t="str">
        <f t="shared" si="2"/>
        <v>2851223868</v>
      </c>
      <c r="J328" s="274"/>
      <c r="K328" s="275"/>
      <c r="L328" s="275">
        <f t="shared" si="3"/>
        <v>-223868</v>
      </c>
      <c r="N328" s="277"/>
      <c r="O328" s="274">
        <f t="shared" si="6"/>
        <v>0</v>
      </c>
      <c r="P328" s="248" t="b">
        <f t="shared" si="7"/>
        <v>1</v>
      </c>
    </row>
    <row r="329" ht="14.25" customHeight="1">
      <c r="A329" s="248" t="s">
        <v>500</v>
      </c>
      <c r="B329" s="248" t="s">
        <v>19</v>
      </c>
      <c r="C329" s="273">
        <v>2852.0</v>
      </c>
      <c r="D329" s="274">
        <v>44434.0</v>
      </c>
      <c r="E329" s="275">
        <v>101438.0</v>
      </c>
      <c r="F329" s="248" t="s">
        <v>447</v>
      </c>
      <c r="G329" s="274">
        <f t="shared" si="1"/>
        <v>44464</v>
      </c>
      <c r="H329" s="248" t="s">
        <v>443</v>
      </c>
      <c r="I329" s="276" t="str">
        <f t="shared" si="2"/>
        <v>2852101438</v>
      </c>
      <c r="J329" s="274"/>
      <c r="K329" s="275"/>
      <c r="L329" s="275">
        <f t="shared" si="3"/>
        <v>-101438</v>
      </c>
      <c r="N329" s="277"/>
      <c r="O329" s="274">
        <f t="shared" si="6"/>
        <v>0</v>
      </c>
      <c r="P329" s="248" t="b">
        <f t="shared" si="7"/>
        <v>1</v>
      </c>
    </row>
    <row r="330" ht="14.25" customHeight="1">
      <c r="A330" s="248" t="s">
        <v>451</v>
      </c>
      <c r="B330" s="248" t="s">
        <v>19</v>
      </c>
      <c r="C330" s="273">
        <v>32610.0</v>
      </c>
      <c r="D330" s="274">
        <v>44434.0</v>
      </c>
      <c r="E330" s="275">
        <v>506528.0</v>
      </c>
      <c r="F330" s="248" t="s">
        <v>447</v>
      </c>
      <c r="G330" s="274">
        <f t="shared" si="1"/>
        <v>44464</v>
      </c>
      <c r="H330" s="248" t="s">
        <v>443</v>
      </c>
      <c r="I330" s="276" t="str">
        <f t="shared" si="2"/>
        <v>32610506528</v>
      </c>
      <c r="J330" s="274"/>
      <c r="K330" s="275"/>
      <c r="L330" s="275">
        <f t="shared" si="3"/>
        <v>-506528</v>
      </c>
      <c r="N330" s="277"/>
      <c r="O330" s="274">
        <f t="shared" si="6"/>
        <v>0</v>
      </c>
      <c r="P330" s="248" t="b">
        <f t="shared" si="7"/>
        <v>1</v>
      </c>
    </row>
    <row r="331" ht="14.25" customHeight="1">
      <c r="A331" s="248" t="s">
        <v>470</v>
      </c>
      <c r="B331" s="248" t="s">
        <v>19</v>
      </c>
      <c r="C331" s="273">
        <v>55947.0</v>
      </c>
      <c r="D331" s="274">
        <v>44434.0</v>
      </c>
      <c r="E331" s="275">
        <v>178500.0</v>
      </c>
      <c r="F331" s="248" t="s">
        <v>447</v>
      </c>
      <c r="G331" s="274">
        <f t="shared" si="1"/>
        <v>44464</v>
      </c>
      <c r="H331" s="248" t="s">
        <v>443</v>
      </c>
      <c r="I331" s="276" t="str">
        <f t="shared" si="2"/>
        <v>55947178500</v>
      </c>
      <c r="J331" s="274"/>
      <c r="K331" s="275"/>
      <c r="L331" s="275">
        <f t="shared" si="3"/>
        <v>-178500</v>
      </c>
      <c r="N331" s="277"/>
      <c r="O331" s="274">
        <f t="shared" si="6"/>
        <v>0</v>
      </c>
      <c r="P331" s="248" t="b">
        <f t="shared" si="7"/>
        <v>1</v>
      </c>
    </row>
    <row r="332" ht="14.25" customHeight="1">
      <c r="A332" s="248" t="s">
        <v>449</v>
      </c>
      <c r="B332" s="248" t="s">
        <v>19</v>
      </c>
      <c r="C332" s="273">
        <v>5023.0</v>
      </c>
      <c r="D332" s="274">
        <v>44435.0</v>
      </c>
      <c r="E332" s="275">
        <v>1111992.0</v>
      </c>
      <c r="F332" s="248" t="s">
        <v>447</v>
      </c>
      <c r="G332" s="274">
        <f t="shared" si="1"/>
        <v>44465</v>
      </c>
      <c r="H332" s="248" t="s">
        <v>443</v>
      </c>
      <c r="I332" s="276" t="str">
        <f t="shared" si="2"/>
        <v>50231111992</v>
      </c>
      <c r="J332" s="274"/>
      <c r="K332" s="275"/>
      <c r="L332" s="275">
        <f t="shared" si="3"/>
        <v>-1111992</v>
      </c>
      <c r="N332" s="277"/>
      <c r="O332" s="274">
        <f t="shared" si="6"/>
        <v>0</v>
      </c>
      <c r="P332" s="248" t="b">
        <f t="shared" si="7"/>
        <v>1</v>
      </c>
    </row>
    <row r="333" ht="14.25" customHeight="1">
      <c r="A333" s="248" t="s">
        <v>449</v>
      </c>
      <c r="B333" s="248" t="s">
        <v>19</v>
      </c>
      <c r="C333" s="273">
        <v>5022.0</v>
      </c>
      <c r="D333" s="274">
        <v>44435.0</v>
      </c>
      <c r="E333" s="275">
        <v>367986.0</v>
      </c>
      <c r="F333" s="248" t="s">
        <v>447</v>
      </c>
      <c r="G333" s="274">
        <f t="shared" si="1"/>
        <v>44465</v>
      </c>
      <c r="H333" s="248" t="s">
        <v>443</v>
      </c>
      <c r="I333" s="276" t="str">
        <f t="shared" si="2"/>
        <v>5022367986</v>
      </c>
      <c r="J333" s="274"/>
      <c r="K333" s="275"/>
      <c r="L333" s="275">
        <f t="shared" si="3"/>
        <v>-367986</v>
      </c>
      <c r="N333" s="277"/>
      <c r="O333" s="274">
        <f t="shared" si="6"/>
        <v>0</v>
      </c>
      <c r="P333" s="248" t="b">
        <f t="shared" si="7"/>
        <v>1</v>
      </c>
    </row>
    <row r="334" ht="14.25" customHeight="1">
      <c r="A334" s="248" t="s">
        <v>498</v>
      </c>
      <c r="B334" s="248" t="s">
        <v>19</v>
      </c>
      <c r="C334" s="273">
        <v>757.0</v>
      </c>
      <c r="D334" s="274">
        <v>44437.0</v>
      </c>
      <c r="E334" s="275">
        <v>500954.0</v>
      </c>
      <c r="F334" s="248" t="s">
        <v>447</v>
      </c>
      <c r="G334" s="274">
        <f t="shared" si="1"/>
        <v>44467</v>
      </c>
      <c r="H334" s="248" t="s">
        <v>443</v>
      </c>
      <c r="I334" s="276" t="str">
        <f t="shared" si="2"/>
        <v>757500954</v>
      </c>
      <c r="J334" s="274"/>
      <c r="K334" s="275"/>
      <c r="L334" s="275">
        <f t="shared" si="3"/>
        <v>-500954</v>
      </c>
      <c r="N334" s="277"/>
      <c r="O334" s="274">
        <f t="shared" si="6"/>
        <v>0</v>
      </c>
      <c r="P334" s="248" t="b">
        <f t="shared" si="7"/>
        <v>1</v>
      </c>
    </row>
    <row r="335" ht="14.25" customHeight="1">
      <c r="A335" s="248" t="s">
        <v>501</v>
      </c>
      <c r="B335" s="248" t="s">
        <v>19</v>
      </c>
      <c r="C335" s="273">
        <v>2187.0</v>
      </c>
      <c r="D335" s="274">
        <v>44438.0</v>
      </c>
      <c r="E335" s="275">
        <v>68243.0</v>
      </c>
      <c r="F335" s="248" t="s">
        <v>447</v>
      </c>
      <c r="G335" s="274">
        <f t="shared" si="1"/>
        <v>44468</v>
      </c>
      <c r="H335" s="248" t="s">
        <v>485</v>
      </c>
      <c r="I335" s="276" t="str">
        <f t="shared" si="2"/>
        <v>218768243</v>
      </c>
      <c r="J335" s="274"/>
      <c r="K335" s="275"/>
      <c r="L335" s="275">
        <f t="shared" si="3"/>
        <v>-68243</v>
      </c>
      <c r="N335" s="277"/>
      <c r="O335" s="274">
        <f t="shared" si="6"/>
        <v>0</v>
      </c>
      <c r="P335" s="248" t="b">
        <f t="shared" si="7"/>
        <v>1</v>
      </c>
    </row>
    <row r="336" ht="14.25" customHeight="1">
      <c r="A336" s="248" t="s">
        <v>501</v>
      </c>
      <c r="B336" s="248" t="s">
        <v>468</v>
      </c>
      <c r="C336" s="273">
        <v>871.0</v>
      </c>
      <c r="D336" s="274">
        <v>44438.0</v>
      </c>
      <c r="E336" s="275">
        <v>-68243.0</v>
      </c>
      <c r="F336" s="248" t="s">
        <v>447</v>
      </c>
      <c r="G336" s="274">
        <f t="shared" si="1"/>
        <v>44468</v>
      </c>
      <c r="H336" s="248" t="s">
        <v>469</v>
      </c>
      <c r="I336" s="276" t="str">
        <f t="shared" si="2"/>
        <v>871-68243</v>
      </c>
      <c r="J336" s="274"/>
      <c r="K336" s="275"/>
      <c r="L336" s="275">
        <f t="shared" si="3"/>
        <v>68243</v>
      </c>
      <c r="N336" s="277"/>
      <c r="O336" s="274">
        <f t="shared" si="6"/>
        <v>0</v>
      </c>
      <c r="P336" s="248" t="b">
        <f t="shared" si="7"/>
        <v>1</v>
      </c>
    </row>
    <row r="337" ht="14.25" customHeight="1">
      <c r="A337" s="248" t="s">
        <v>495</v>
      </c>
      <c r="B337" s="248" t="s">
        <v>19</v>
      </c>
      <c r="C337" s="273">
        <v>1.11575235E8</v>
      </c>
      <c r="D337" s="274">
        <v>44439.0</v>
      </c>
      <c r="E337" s="275">
        <v>35960.0</v>
      </c>
      <c r="F337" s="248" t="s">
        <v>447</v>
      </c>
      <c r="G337" s="274">
        <f t="shared" si="1"/>
        <v>44469</v>
      </c>
      <c r="H337" s="248" t="s">
        <v>443</v>
      </c>
      <c r="I337" s="276" t="str">
        <f t="shared" si="2"/>
        <v>11157523535960</v>
      </c>
      <c r="J337" s="274"/>
      <c r="K337" s="275"/>
      <c r="L337" s="275">
        <f t="shared" si="3"/>
        <v>-35960</v>
      </c>
      <c r="N337" s="277"/>
      <c r="O337" s="274">
        <f t="shared" si="6"/>
        <v>0</v>
      </c>
      <c r="P337" s="248" t="b">
        <f t="shared" si="7"/>
        <v>1</v>
      </c>
    </row>
    <row r="338" ht="14.25" customHeight="1">
      <c r="A338" s="248" t="s">
        <v>481</v>
      </c>
      <c r="B338" s="248" t="s">
        <v>19</v>
      </c>
      <c r="C338" s="273">
        <v>210.0</v>
      </c>
      <c r="D338" s="274">
        <v>44439.0</v>
      </c>
      <c r="E338" s="275">
        <v>1298528.0</v>
      </c>
      <c r="F338" s="248" t="s">
        <v>447</v>
      </c>
      <c r="G338" s="274">
        <f t="shared" si="1"/>
        <v>44469</v>
      </c>
      <c r="H338" s="248" t="s">
        <v>443</v>
      </c>
      <c r="I338" s="276" t="str">
        <f t="shared" si="2"/>
        <v>2101298528</v>
      </c>
      <c r="J338" s="274"/>
      <c r="K338" s="275"/>
      <c r="L338" s="275">
        <f t="shared" si="3"/>
        <v>-1298528</v>
      </c>
      <c r="N338" s="277"/>
      <c r="O338" s="274">
        <f t="shared" si="6"/>
        <v>0</v>
      </c>
      <c r="P338" s="248" t="b">
        <f t="shared" si="7"/>
        <v>1</v>
      </c>
    </row>
    <row r="339" ht="14.25" customHeight="1">
      <c r="A339" s="248" t="s">
        <v>481</v>
      </c>
      <c r="B339" s="248" t="s">
        <v>19</v>
      </c>
      <c r="C339" s="273">
        <v>209.0</v>
      </c>
      <c r="D339" s="274">
        <v>44439.0</v>
      </c>
      <c r="E339" s="275">
        <v>3893242.0</v>
      </c>
      <c r="F339" s="248" t="s">
        <v>447</v>
      </c>
      <c r="G339" s="274">
        <f t="shared" si="1"/>
        <v>44469</v>
      </c>
      <c r="H339" s="248" t="s">
        <v>443</v>
      </c>
      <c r="I339" s="276" t="str">
        <f t="shared" si="2"/>
        <v>2093893242</v>
      </c>
      <c r="J339" s="274"/>
      <c r="K339" s="275"/>
      <c r="L339" s="275">
        <f t="shared" si="3"/>
        <v>-3893242</v>
      </c>
      <c r="N339" s="277"/>
      <c r="O339" s="274">
        <f t="shared" si="6"/>
        <v>0</v>
      </c>
      <c r="P339" s="248" t="b">
        <f t="shared" si="7"/>
        <v>1</v>
      </c>
    </row>
    <row r="340" ht="14.25" customHeight="1">
      <c r="A340" s="248" t="s">
        <v>18</v>
      </c>
      <c r="B340" s="248" t="s">
        <v>19</v>
      </c>
      <c r="C340" s="273">
        <v>3997.0</v>
      </c>
      <c r="D340" s="274">
        <v>44439.0</v>
      </c>
      <c r="E340" s="275">
        <v>1889263.0</v>
      </c>
      <c r="F340" s="248" t="s">
        <v>447</v>
      </c>
      <c r="G340" s="274">
        <f t="shared" si="1"/>
        <v>44469</v>
      </c>
      <c r="H340" s="248" t="s">
        <v>443</v>
      </c>
      <c r="I340" s="276" t="str">
        <f t="shared" si="2"/>
        <v>39971889263</v>
      </c>
      <c r="J340" s="274"/>
      <c r="K340" s="275"/>
      <c r="L340" s="275">
        <f t="shared" si="3"/>
        <v>-1889263</v>
      </c>
      <c r="N340" s="277"/>
      <c r="O340" s="274">
        <f t="shared" si="6"/>
        <v>0</v>
      </c>
      <c r="P340" s="248" t="b">
        <f t="shared" si="7"/>
        <v>1</v>
      </c>
    </row>
    <row r="341" ht="14.25" customHeight="1">
      <c r="A341" s="248" t="s">
        <v>472</v>
      </c>
      <c r="B341" s="248" t="s">
        <v>19</v>
      </c>
      <c r="C341" s="273">
        <v>2611571.0</v>
      </c>
      <c r="D341" s="274">
        <v>44439.0</v>
      </c>
      <c r="E341" s="275">
        <v>658771.0</v>
      </c>
      <c r="F341" s="248" t="s">
        <v>447</v>
      </c>
      <c r="G341" s="274">
        <f t="shared" si="1"/>
        <v>44469</v>
      </c>
      <c r="H341" s="248" t="s">
        <v>443</v>
      </c>
      <c r="I341" s="276" t="str">
        <f t="shared" si="2"/>
        <v>2611571658771</v>
      </c>
      <c r="J341" s="274"/>
      <c r="K341" s="275"/>
      <c r="L341" s="275">
        <f t="shared" si="3"/>
        <v>-658771</v>
      </c>
      <c r="N341" s="277"/>
      <c r="O341" s="274">
        <f t="shared" si="6"/>
        <v>0</v>
      </c>
      <c r="P341" s="248" t="b">
        <f t="shared" si="7"/>
        <v>1</v>
      </c>
    </row>
    <row r="342" ht="14.25" customHeight="1">
      <c r="A342" s="248" t="s">
        <v>500</v>
      </c>
      <c r="B342" s="248" t="s">
        <v>19</v>
      </c>
      <c r="C342" s="273">
        <v>2870.0</v>
      </c>
      <c r="D342" s="274">
        <v>44439.0</v>
      </c>
      <c r="E342" s="275">
        <v>311321.0</v>
      </c>
      <c r="F342" s="248" t="s">
        <v>447</v>
      </c>
      <c r="G342" s="274">
        <f t="shared" si="1"/>
        <v>44469</v>
      </c>
      <c r="H342" s="248" t="s">
        <v>443</v>
      </c>
      <c r="I342" s="276" t="str">
        <f t="shared" si="2"/>
        <v>2870311321</v>
      </c>
      <c r="J342" s="274"/>
      <c r="K342" s="275"/>
      <c r="L342" s="275">
        <f t="shared" si="3"/>
        <v>-311321</v>
      </c>
      <c r="N342" s="277"/>
      <c r="O342" s="274">
        <f t="shared" si="6"/>
        <v>0</v>
      </c>
      <c r="P342" s="248" t="b">
        <f t="shared" si="7"/>
        <v>1</v>
      </c>
    </row>
    <row r="343" ht="14.25" customHeight="1">
      <c r="A343" s="248" t="s">
        <v>501</v>
      </c>
      <c r="B343" s="248" t="s">
        <v>19</v>
      </c>
      <c r="C343" s="273">
        <v>2191.0</v>
      </c>
      <c r="D343" s="274">
        <v>44439.0</v>
      </c>
      <c r="E343" s="275">
        <v>71715.0</v>
      </c>
      <c r="F343" s="248" t="s">
        <v>447</v>
      </c>
      <c r="G343" s="274">
        <f t="shared" si="1"/>
        <v>44469</v>
      </c>
      <c r="H343" s="248" t="s">
        <v>443</v>
      </c>
      <c r="I343" s="276" t="str">
        <f t="shared" si="2"/>
        <v>219171715</v>
      </c>
      <c r="J343" s="274"/>
      <c r="K343" s="275"/>
      <c r="L343" s="275">
        <f t="shared" si="3"/>
        <v>-71715</v>
      </c>
      <c r="N343" s="277"/>
      <c r="O343" s="274">
        <f t="shared" si="6"/>
        <v>0</v>
      </c>
      <c r="P343" s="248" t="b">
        <f t="shared" si="7"/>
        <v>1</v>
      </c>
    </row>
    <row r="344" ht="14.25" customHeight="1">
      <c r="A344" s="248" t="s">
        <v>95</v>
      </c>
      <c r="B344" s="248" t="s">
        <v>19</v>
      </c>
      <c r="C344" s="273">
        <v>77584.0</v>
      </c>
      <c r="D344" s="274">
        <v>44440.0</v>
      </c>
      <c r="E344" s="275">
        <v>70750.0</v>
      </c>
      <c r="F344" s="248" t="s">
        <v>447</v>
      </c>
      <c r="G344" s="274">
        <f t="shared" si="1"/>
        <v>44470</v>
      </c>
      <c r="H344" s="248" t="s">
        <v>443</v>
      </c>
      <c r="I344" s="276" t="str">
        <f t="shared" si="2"/>
        <v>7758470750</v>
      </c>
      <c r="J344" s="274"/>
      <c r="K344" s="275"/>
      <c r="L344" s="275">
        <f t="shared" si="3"/>
        <v>-70750</v>
      </c>
      <c r="N344" s="277"/>
      <c r="O344" s="274">
        <f t="shared" si="6"/>
        <v>0</v>
      </c>
      <c r="P344" s="248" t="b">
        <f t="shared" si="7"/>
        <v>1</v>
      </c>
    </row>
    <row r="345" ht="14.25" customHeight="1">
      <c r="A345" s="248" t="s">
        <v>95</v>
      </c>
      <c r="B345" s="248" t="s">
        <v>19</v>
      </c>
      <c r="C345" s="273">
        <v>77582.0</v>
      </c>
      <c r="D345" s="274">
        <v>44440.0</v>
      </c>
      <c r="E345" s="275">
        <v>316409.0</v>
      </c>
      <c r="F345" s="248" t="s">
        <v>447</v>
      </c>
      <c r="G345" s="274">
        <f t="shared" si="1"/>
        <v>44470</v>
      </c>
      <c r="H345" s="248" t="s">
        <v>443</v>
      </c>
      <c r="I345" s="276" t="str">
        <f t="shared" si="2"/>
        <v>77582316409</v>
      </c>
      <c r="J345" s="274"/>
      <c r="K345" s="275"/>
      <c r="L345" s="275">
        <f t="shared" si="3"/>
        <v>-316409</v>
      </c>
      <c r="N345" s="277"/>
      <c r="O345" s="274">
        <f t="shared" si="6"/>
        <v>0</v>
      </c>
      <c r="P345" s="248" t="b">
        <f t="shared" si="7"/>
        <v>1</v>
      </c>
    </row>
    <row r="346" ht="14.25" customHeight="1">
      <c r="A346" s="248" t="s">
        <v>454</v>
      </c>
      <c r="B346" s="248" t="s">
        <v>19</v>
      </c>
      <c r="C346" s="273">
        <v>12176.0</v>
      </c>
      <c r="D346" s="274">
        <v>44440.0</v>
      </c>
      <c r="E346" s="275">
        <v>30000.0</v>
      </c>
      <c r="F346" s="248" t="s">
        <v>447</v>
      </c>
      <c r="G346" s="274">
        <f t="shared" si="1"/>
        <v>44470</v>
      </c>
      <c r="H346" s="248" t="s">
        <v>443</v>
      </c>
      <c r="I346" s="276" t="str">
        <f t="shared" si="2"/>
        <v>1217630000</v>
      </c>
      <c r="J346" s="274"/>
      <c r="K346" s="275"/>
      <c r="L346" s="275">
        <f t="shared" si="3"/>
        <v>-30000</v>
      </c>
      <c r="N346" s="277"/>
      <c r="O346" s="274">
        <f t="shared" si="6"/>
        <v>0</v>
      </c>
      <c r="P346" s="248" t="b">
        <f t="shared" si="7"/>
        <v>1</v>
      </c>
    </row>
    <row r="347" ht="14.25" customHeight="1">
      <c r="A347" s="248" t="s">
        <v>494</v>
      </c>
      <c r="B347" s="248" t="s">
        <v>19</v>
      </c>
      <c r="C347" s="273">
        <v>7009.0</v>
      </c>
      <c r="D347" s="274">
        <v>44441.0</v>
      </c>
      <c r="E347" s="275">
        <v>181929.0</v>
      </c>
      <c r="F347" s="248" t="s">
        <v>447</v>
      </c>
      <c r="G347" s="274">
        <f t="shared" si="1"/>
        <v>44471</v>
      </c>
      <c r="H347" s="248" t="s">
        <v>443</v>
      </c>
      <c r="I347" s="276" t="str">
        <f t="shared" si="2"/>
        <v>7009181929</v>
      </c>
      <c r="J347" s="274"/>
      <c r="K347" s="275"/>
      <c r="L347" s="275">
        <f t="shared" si="3"/>
        <v>-181929</v>
      </c>
      <c r="N347" s="277"/>
      <c r="O347" s="274">
        <f t="shared" si="6"/>
        <v>0</v>
      </c>
      <c r="P347" s="248" t="b">
        <f t="shared" si="7"/>
        <v>1</v>
      </c>
    </row>
    <row r="348" ht="14.25" customHeight="1">
      <c r="A348" s="248" t="s">
        <v>497</v>
      </c>
      <c r="B348" s="248" t="s">
        <v>19</v>
      </c>
      <c r="C348" s="273">
        <v>103.0</v>
      </c>
      <c r="D348" s="274">
        <v>44441.0</v>
      </c>
      <c r="E348" s="275">
        <v>430839.0</v>
      </c>
      <c r="F348" s="248" t="s">
        <v>447</v>
      </c>
      <c r="G348" s="274">
        <f t="shared" si="1"/>
        <v>44471</v>
      </c>
      <c r="H348" s="248" t="s">
        <v>443</v>
      </c>
      <c r="I348" s="276" t="str">
        <f t="shared" si="2"/>
        <v>103430839</v>
      </c>
      <c r="J348" s="274"/>
      <c r="K348" s="275"/>
      <c r="L348" s="275">
        <f t="shared" si="3"/>
        <v>-430839</v>
      </c>
      <c r="N348" s="277"/>
      <c r="O348" s="274">
        <f t="shared" si="6"/>
        <v>0</v>
      </c>
      <c r="P348" s="248" t="b">
        <f t="shared" si="7"/>
        <v>1</v>
      </c>
    </row>
    <row r="349" ht="14.25" customHeight="1">
      <c r="A349" s="248" t="s">
        <v>451</v>
      </c>
      <c r="B349" s="248" t="s">
        <v>19</v>
      </c>
      <c r="C349" s="273">
        <v>32748.0</v>
      </c>
      <c r="D349" s="274">
        <v>44441.0</v>
      </c>
      <c r="E349" s="275">
        <v>353178.0</v>
      </c>
      <c r="F349" s="248" t="s">
        <v>447</v>
      </c>
      <c r="G349" s="274">
        <f t="shared" si="1"/>
        <v>44471</v>
      </c>
      <c r="H349" s="248" t="s">
        <v>443</v>
      </c>
      <c r="I349" s="276" t="str">
        <f t="shared" si="2"/>
        <v>32748353178</v>
      </c>
      <c r="J349" s="274"/>
      <c r="K349" s="275"/>
      <c r="L349" s="275">
        <f t="shared" si="3"/>
        <v>-353178</v>
      </c>
      <c r="N349" s="277"/>
      <c r="O349" s="274">
        <f t="shared" si="6"/>
        <v>0</v>
      </c>
      <c r="P349" s="248" t="b">
        <f t="shared" si="7"/>
        <v>1</v>
      </c>
    </row>
    <row r="350" ht="14.25" customHeight="1">
      <c r="A350" s="248" t="s">
        <v>445</v>
      </c>
      <c r="B350" s="248" t="s">
        <v>19</v>
      </c>
      <c r="C350" s="273">
        <v>2957761.0</v>
      </c>
      <c r="D350" s="274">
        <v>44441.0</v>
      </c>
      <c r="E350" s="275">
        <v>166560.0</v>
      </c>
      <c r="F350" s="248" t="s">
        <v>447</v>
      </c>
      <c r="G350" s="274">
        <f t="shared" si="1"/>
        <v>44471</v>
      </c>
      <c r="H350" s="248" t="s">
        <v>443</v>
      </c>
      <c r="I350" s="276" t="str">
        <f t="shared" si="2"/>
        <v>2957761166560</v>
      </c>
      <c r="J350" s="274"/>
      <c r="K350" s="275"/>
      <c r="L350" s="275">
        <f t="shared" si="3"/>
        <v>-166560</v>
      </c>
      <c r="N350" s="277"/>
      <c r="O350" s="274">
        <f t="shared" si="6"/>
        <v>0</v>
      </c>
      <c r="P350" s="248" t="b">
        <f t="shared" si="7"/>
        <v>1</v>
      </c>
    </row>
    <row r="351" ht="14.25" customHeight="1">
      <c r="A351" s="248" t="s">
        <v>449</v>
      </c>
      <c r="B351" s="248" t="s">
        <v>19</v>
      </c>
      <c r="C351" s="273">
        <v>5394.0</v>
      </c>
      <c r="D351" s="274">
        <v>44442.0</v>
      </c>
      <c r="E351" s="275">
        <v>1111992.0</v>
      </c>
      <c r="F351" s="248" t="s">
        <v>447</v>
      </c>
      <c r="G351" s="274">
        <f t="shared" si="1"/>
        <v>44472</v>
      </c>
      <c r="H351" s="248" t="s">
        <v>443</v>
      </c>
      <c r="I351" s="276" t="str">
        <f t="shared" si="2"/>
        <v>53941111992</v>
      </c>
      <c r="J351" s="274"/>
      <c r="K351" s="275"/>
      <c r="L351" s="275">
        <f t="shared" si="3"/>
        <v>-1111992</v>
      </c>
      <c r="N351" s="277"/>
      <c r="O351" s="274">
        <f t="shared" si="6"/>
        <v>0</v>
      </c>
      <c r="P351" s="248" t="b">
        <f t="shared" si="7"/>
        <v>1</v>
      </c>
    </row>
    <row r="352" ht="14.25" customHeight="1">
      <c r="A352" s="248" t="s">
        <v>34</v>
      </c>
      <c r="B352" s="248" t="s">
        <v>19</v>
      </c>
      <c r="C352" s="273">
        <v>95702.0</v>
      </c>
      <c r="D352" s="274">
        <v>44442.0</v>
      </c>
      <c r="E352" s="275">
        <v>906516.0</v>
      </c>
      <c r="F352" s="248" t="s">
        <v>447</v>
      </c>
      <c r="G352" s="274">
        <f t="shared" si="1"/>
        <v>44472</v>
      </c>
      <c r="H352" s="248" t="s">
        <v>443</v>
      </c>
      <c r="I352" s="276" t="str">
        <f t="shared" si="2"/>
        <v>95702906516</v>
      </c>
      <c r="J352" s="274"/>
      <c r="K352" s="275"/>
      <c r="L352" s="275">
        <f t="shared" si="3"/>
        <v>-906516</v>
      </c>
      <c r="N352" s="277"/>
      <c r="O352" s="274">
        <f t="shared" si="6"/>
        <v>0</v>
      </c>
      <c r="P352" s="248" t="b">
        <f t="shared" si="7"/>
        <v>1</v>
      </c>
    </row>
    <row r="353" ht="14.25" customHeight="1">
      <c r="A353" s="248" t="s">
        <v>444</v>
      </c>
      <c r="B353" s="248" t="s">
        <v>19</v>
      </c>
      <c r="C353" s="273">
        <v>565.0</v>
      </c>
      <c r="D353" s="274">
        <v>44442.0</v>
      </c>
      <c r="E353" s="275">
        <v>916235.0</v>
      </c>
      <c r="F353" s="248" t="s">
        <v>447</v>
      </c>
      <c r="G353" s="274">
        <f t="shared" si="1"/>
        <v>44472</v>
      </c>
      <c r="H353" s="248" t="s">
        <v>443</v>
      </c>
      <c r="I353" s="276" t="str">
        <f t="shared" si="2"/>
        <v>565916235</v>
      </c>
      <c r="J353" s="278">
        <v>44470.0</v>
      </c>
      <c r="K353" s="279">
        <v>916235.0</v>
      </c>
      <c r="L353" s="275">
        <f t="shared" si="3"/>
        <v>0</v>
      </c>
      <c r="N353" s="277"/>
      <c r="O353" s="274">
        <f t="shared" si="6"/>
        <v>0</v>
      </c>
      <c r="P353" s="248" t="b">
        <f t="shared" si="7"/>
        <v>0</v>
      </c>
    </row>
    <row r="354" ht="14.25" customHeight="1">
      <c r="A354" s="248" t="s">
        <v>444</v>
      </c>
      <c r="B354" s="248" t="s">
        <v>19</v>
      </c>
      <c r="C354" s="273">
        <v>566.0</v>
      </c>
      <c r="D354" s="274">
        <v>44442.0</v>
      </c>
      <c r="E354" s="275">
        <v>89032.0</v>
      </c>
      <c r="F354" s="248" t="s">
        <v>447</v>
      </c>
      <c r="G354" s="274">
        <f t="shared" si="1"/>
        <v>44472</v>
      </c>
      <c r="H354" s="248" t="s">
        <v>443</v>
      </c>
      <c r="I354" s="276" t="str">
        <f t="shared" si="2"/>
        <v>56689032</v>
      </c>
      <c r="J354" s="278">
        <v>44470.0</v>
      </c>
      <c r="K354" s="279">
        <v>89032.0</v>
      </c>
      <c r="L354" s="275">
        <f t="shared" si="3"/>
        <v>0</v>
      </c>
      <c r="N354" s="277"/>
      <c r="O354" s="274">
        <f t="shared" si="6"/>
        <v>0</v>
      </c>
      <c r="P354" s="248" t="b">
        <f t="shared" si="7"/>
        <v>0</v>
      </c>
    </row>
    <row r="355" ht="14.25" customHeight="1">
      <c r="A355" s="248" t="s">
        <v>455</v>
      </c>
      <c r="B355" s="248" t="s">
        <v>334</v>
      </c>
      <c r="C355" s="273">
        <v>4234.0</v>
      </c>
      <c r="D355" s="274">
        <v>44442.0</v>
      </c>
      <c r="E355" s="275">
        <v>192090.0</v>
      </c>
      <c r="F355" s="248" t="s">
        <v>447</v>
      </c>
      <c r="G355" s="274">
        <f t="shared" si="1"/>
        <v>44472</v>
      </c>
      <c r="H355" s="248" t="s">
        <v>443</v>
      </c>
      <c r="I355" s="276" t="str">
        <f t="shared" si="2"/>
        <v>4234192090</v>
      </c>
      <c r="J355" s="274"/>
      <c r="K355" s="275"/>
      <c r="L355" s="275">
        <f t="shared" si="3"/>
        <v>-192090</v>
      </c>
      <c r="N355" s="277"/>
      <c r="O355" s="274">
        <f t="shared" si="6"/>
        <v>0</v>
      </c>
      <c r="P355" s="248" t="b">
        <f t="shared" si="7"/>
        <v>1</v>
      </c>
    </row>
    <row r="356" ht="14.25" customHeight="1">
      <c r="A356" s="248" t="s">
        <v>451</v>
      </c>
      <c r="B356" s="248" t="s">
        <v>19</v>
      </c>
      <c r="C356" s="273">
        <v>32885.0</v>
      </c>
      <c r="D356" s="274">
        <v>44446.0</v>
      </c>
      <c r="E356" s="275">
        <v>149955.0</v>
      </c>
      <c r="F356" s="248" t="s">
        <v>447</v>
      </c>
      <c r="G356" s="274">
        <f t="shared" si="1"/>
        <v>44476</v>
      </c>
      <c r="H356" s="248" t="s">
        <v>443</v>
      </c>
      <c r="I356" s="276" t="str">
        <f t="shared" si="2"/>
        <v>32885149955</v>
      </c>
      <c r="J356" s="274"/>
      <c r="K356" s="275"/>
      <c r="L356" s="275">
        <f t="shared" si="3"/>
        <v>-149955</v>
      </c>
      <c r="N356" s="277"/>
      <c r="O356" s="274">
        <f t="shared" si="6"/>
        <v>0</v>
      </c>
      <c r="P356" s="248" t="b">
        <f t="shared" si="7"/>
        <v>1</v>
      </c>
    </row>
    <row r="357" ht="14.25" customHeight="1">
      <c r="A357" s="248" t="s">
        <v>494</v>
      </c>
      <c r="B357" s="248" t="s">
        <v>19</v>
      </c>
      <c r="C357" s="273">
        <v>7258.0</v>
      </c>
      <c r="D357" s="274">
        <v>44448.0</v>
      </c>
      <c r="E357" s="275">
        <v>251949.0</v>
      </c>
      <c r="F357" s="248" t="s">
        <v>447</v>
      </c>
      <c r="G357" s="274">
        <f t="shared" si="1"/>
        <v>44478</v>
      </c>
      <c r="H357" s="248" t="s">
        <v>443</v>
      </c>
      <c r="I357" s="276" t="str">
        <f t="shared" si="2"/>
        <v>7258251949</v>
      </c>
      <c r="J357" s="274"/>
      <c r="K357" s="275"/>
      <c r="L357" s="275">
        <f t="shared" si="3"/>
        <v>-251949</v>
      </c>
      <c r="N357" s="277"/>
      <c r="O357" s="274">
        <f t="shared" si="6"/>
        <v>0</v>
      </c>
      <c r="P357" s="248" t="b">
        <f t="shared" si="7"/>
        <v>1</v>
      </c>
    </row>
    <row r="358" ht="14.25" customHeight="1">
      <c r="A358" s="248" t="s">
        <v>27</v>
      </c>
      <c r="B358" s="248" t="s">
        <v>19</v>
      </c>
      <c r="C358" s="273">
        <v>26136.0</v>
      </c>
      <c r="D358" s="274">
        <v>44448.0</v>
      </c>
      <c r="E358" s="275">
        <v>1040851.0</v>
      </c>
      <c r="F358" s="248" t="s">
        <v>447</v>
      </c>
      <c r="G358" s="274">
        <f t="shared" si="1"/>
        <v>44478</v>
      </c>
      <c r="H358" s="248" t="s">
        <v>443</v>
      </c>
      <c r="I358" s="276" t="str">
        <f t="shared" si="2"/>
        <v>261361040851</v>
      </c>
      <c r="J358" s="274"/>
      <c r="K358" s="275"/>
      <c r="L358" s="275">
        <f t="shared" si="3"/>
        <v>-1040851</v>
      </c>
      <c r="N358" s="109" t="s">
        <v>456</v>
      </c>
      <c r="O358" s="274">
        <f t="shared" si="6"/>
        <v>0</v>
      </c>
      <c r="P358" s="248" t="b">
        <f t="shared" si="7"/>
        <v>1</v>
      </c>
    </row>
    <row r="359" ht="14.25" customHeight="1">
      <c r="A359" s="248" t="s">
        <v>34</v>
      </c>
      <c r="B359" s="248" t="s">
        <v>19</v>
      </c>
      <c r="C359" s="273">
        <v>95884.0</v>
      </c>
      <c r="D359" s="274">
        <v>44448.0</v>
      </c>
      <c r="E359" s="275">
        <v>294934.0</v>
      </c>
      <c r="F359" s="248" t="s">
        <v>447</v>
      </c>
      <c r="G359" s="274">
        <f t="shared" si="1"/>
        <v>44478</v>
      </c>
      <c r="H359" s="248" t="s">
        <v>443</v>
      </c>
      <c r="I359" s="276" t="str">
        <f t="shared" si="2"/>
        <v>95884294934</v>
      </c>
      <c r="J359" s="274"/>
      <c r="K359" s="275"/>
      <c r="L359" s="275">
        <f t="shared" si="3"/>
        <v>-294934</v>
      </c>
      <c r="N359" s="277"/>
      <c r="O359" s="274">
        <f t="shared" si="6"/>
        <v>0</v>
      </c>
      <c r="P359" s="248" t="b">
        <f t="shared" si="7"/>
        <v>1</v>
      </c>
    </row>
    <row r="360" ht="14.25" customHeight="1">
      <c r="A360" s="248" t="s">
        <v>502</v>
      </c>
      <c r="B360" s="248" t="s">
        <v>19</v>
      </c>
      <c r="C360" s="273">
        <v>21592.0</v>
      </c>
      <c r="D360" s="274">
        <v>44448.0</v>
      </c>
      <c r="E360" s="275">
        <v>1019906.0</v>
      </c>
      <c r="F360" s="248" t="s">
        <v>447</v>
      </c>
      <c r="G360" s="274">
        <f t="shared" si="1"/>
        <v>44478</v>
      </c>
      <c r="H360" s="248" t="s">
        <v>443</v>
      </c>
      <c r="I360" s="276" t="str">
        <f t="shared" si="2"/>
        <v>215921019906</v>
      </c>
      <c r="J360" s="274"/>
      <c r="K360" s="275"/>
      <c r="L360" s="275">
        <f t="shared" si="3"/>
        <v>-1019906</v>
      </c>
      <c r="N360" s="277"/>
      <c r="O360" s="274">
        <f t="shared" si="6"/>
        <v>0</v>
      </c>
      <c r="P360" s="248" t="b">
        <f t="shared" si="7"/>
        <v>1</v>
      </c>
    </row>
    <row r="361" ht="14.25" customHeight="1">
      <c r="A361" s="248" t="s">
        <v>450</v>
      </c>
      <c r="B361" s="248" t="s">
        <v>19</v>
      </c>
      <c r="C361" s="273">
        <v>1189.0</v>
      </c>
      <c r="D361" s="274">
        <v>44449.0</v>
      </c>
      <c r="E361" s="275">
        <v>983952.0</v>
      </c>
      <c r="F361" s="248" t="s">
        <v>447</v>
      </c>
      <c r="G361" s="274">
        <f t="shared" si="1"/>
        <v>44479</v>
      </c>
      <c r="H361" s="248" t="s">
        <v>443</v>
      </c>
      <c r="I361" s="276" t="str">
        <f t="shared" si="2"/>
        <v>1189983952</v>
      </c>
      <c r="J361" s="274"/>
      <c r="K361" s="275"/>
      <c r="L361" s="275">
        <f t="shared" si="3"/>
        <v>-983952</v>
      </c>
      <c r="N361" s="277"/>
      <c r="O361" s="274">
        <f t="shared" si="6"/>
        <v>0</v>
      </c>
      <c r="P361" s="248" t="b">
        <f t="shared" si="7"/>
        <v>1</v>
      </c>
    </row>
    <row r="362" ht="14.25" customHeight="1">
      <c r="A362" s="248" t="s">
        <v>472</v>
      </c>
      <c r="B362" s="248" t="s">
        <v>19</v>
      </c>
      <c r="C362" s="273">
        <v>2622591.0</v>
      </c>
      <c r="D362" s="274">
        <v>44449.0</v>
      </c>
      <c r="E362" s="275">
        <v>61147.0</v>
      </c>
      <c r="F362" s="248" t="s">
        <v>447</v>
      </c>
      <c r="G362" s="274">
        <f t="shared" si="1"/>
        <v>44479</v>
      </c>
      <c r="H362" s="248" t="s">
        <v>443</v>
      </c>
      <c r="I362" s="276" t="str">
        <f t="shared" si="2"/>
        <v>262259161147</v>
      </c>
      <c r="J362" s="274"/>
      <c r="K362" s="275"/>
      <c r="L362" s="275">
        <f t="shared" si="3"/>
        <v>-61147</v>
      </c>
      <c r="N362" s="277"/>
      <c r="O362" s="274">
        <f t="shared" si="6"/>
        <v>0</v>
      </c>
      <c r="P362" s="248" t="b">
        <f t="shared" si="7"/>
        <v>1</v>
      </c>
    </row>
    <row r="363" ht="14.25" customHeight="1">
      <c r="A363" s="248" t="s">
        <v>458</v>
      </c>
      <c r="B363" s="248" t="s">
        <v>19</v>
      </c>
      <c r="C363" s="273">
        <v>4.3616812E7</v>
      </c>
      <c r="D363" s="274">
        <v>44449.0</v>
      </c>
      <c r="E363" s="275">
        <v>35970.0</v>
      </c>
      <c r="F363" s="248" t="s">
        <v>447</v>
      </c>
      <c r="G363" s="274">
        <f t="shared" si="1"/>
        <v>44479</v>
      </c>
      <c r="H363" s="248" t="s">
        <v>443</v>
      </c>
      <c r="I363" s="276" t="str">
        <f t="shared" si="2"/>
        <v>4361681235970</v>
      </c>
      <c r="J363" s="274"/>
      <c r="K363" s="275"/>
      <c r="L363" s="275">
        <f t="shared" si="3"/>
        <v>-35970</v>
      </c>
      <c r="N363" s="277"/>
      <c r="O363" s="274">
        <f t="shared" si="6"/>
        <v>0</v>
      </c>
      <c r="P363" s="248" t="b">
        <f t="shared" si="7"/>
        <v>1</v>
      </c>
    </row>
    <row r="364" ht="14.25" customHeight="1">
      <c r="A364" s="248" t="s">
        <v>451</v>
      </c>
      <c r="B364" s="248" t="s">
        <v>19</v>
      </c>
      <c r="C364" s="273">
        <v>33000.0</v>
      </c>
      <c r="D364" s="274">
        <v>44449.0</v>
      </c>
      <c r="E364" s="275">
        <v>17583.0</v>
      </c>
      <c r="F364" s="248" t="s">
        <v>447</v>
      </c>
      <c r="G364" s="274">
        <f t="shared" si="1"/>
        <v>44479</v>
      </c>
      <c r="H364" s="248" t="s">
        <v>443</v>
      </c>
      <c r="I364" s="276" t="str">
        <f t="shared" si="2"/>
        <v>3300017583</v>
      </c>
      <c r="J364" s="274"/>
      <c r="K364" s="275"/>
      <c r="L364" s="275">
        <f t="shared" si="3"/>
        <v>-17583</v>
      </c>
      <c r="N364" s="277"/>
      <c r="O364" s="274">
        <f t="shared" si="6"/>
        <v>0</v>
      </c>
      <c r="P364" s="248" t="b">
        <f t="shared" si="7"/>
        <v>1</v>
      </c>
    </row>
    <row r="365" ht="14.25" customHeight="1">
      <c r="A365" s="248" t="s">
        <v>444</v>
      </c>
      <c r="B365" s="248" t="s">
        <v>19</v>
      </c>
      <c r="C365" s="273">
        <v>568.0</v>
      </c>
      <c r="D365" s="274">
        <v>44451.0</v>
      </c>
      <c r="E365" s="275">
        <v>1824407.0</v>
      </c>
      <c r="F365" s="248" t="s">
        <v>447</v>
      </c>
      <c r="G365" s="274">
        <f t="shared" si="1"/>
        <v>44481</v>
      </c>
      <c r="H365" s="248" t="s">
        <v>443</v>
      </c>
      <c r="I365" s="276" t="str">
        <f t="shared" si="2"/>
        <v>5681824407</v>
      </c>
      <c r="J365" s="278">
        <v>44470.0</v>
      </c>
      <c r="K365" s="279">
        <v>1824407.0</v>
      </c>
      <c r="L365" s="275">
        <f t="shared" si="3"/>
        <v>0</v>
      </c>
      <c r="N365" s="277"/>
      <c r="O365" s="274">
        <f t="shared" si="6"/>
        <v>0</v>
      </c>
      <c r="P365" s="248" t="b">
        <f t="shared" si="7"/>
        <v>0</v>
      </c>
    </row>
    <row r="366" ht="14.25" customHeight="1">
      <c r="A366" s="248" t="s">
        <v>448</v>
      </c>
      <c r="B366" s="248" t="s">
        <v>19</v>
      </c>
      <c r="C366" s="273">
        <v>3915.0</v>
      </c>
      <c r="D366" s="274">
        <v>44452.0</v>
      </c>
      <c r="E366" s="275">
        <v>307989.0</v>
      </c>
      <c r="F366" s="248" t="s">
        <v>447</v>
      </c>
      <c r="G366" s="274">
        <f t="shared" si="1"/>
        <v>44482</v>
      </c>
      <c r="H366" s="248" t="s">
        <v>443</v>
      </c>
      <c r="I366" s="276" t="str">
        <f t="shared" si="2"/>
        <v>3915307989</v>
      </c>
      <c r="J366" s="274"/>
      <c r="K366" s="275"/>
      <c r="L366" s="275">
        <f t="shared" si="3"/>
        <v>-307989</v>
      </c>
      <c r="N366" s="277"/>
      <c r="O366" s="274">
        <f t="shared" si="6"/>
        <v>0</v>
      </c>
      <c r="P366" s="248" t="b">
        <f t="shared" si="7"/>
        <v>1</v>
      </c>
    </row>
    <row r="367" ht="14.25" customHeight="1">
      <c r="A367" s="248" t="s">
        <v>451</v>
      </c>
      <c r="B367" s="248" t="s">
        <v>19</v>
      </c>
      <c r="C367" s="273">
        <v>33051.0</v>
      </c>
      <c r="D367" s="274">
        <v>44452.0</v>
      </c>
      <c r="E367" s="275">
        <v>202956.0</v>
      </c>
      <c r="F367" s="248" t="s">
        <v>447</v>
      </c>
      <c r="G367" s="274">
        <f t="shared" si="1"/>
        <v>44482</v>
      </c>
      <c r="H367" s="248" t="s">
        <v>443</v>
      </c>
      <c r="I367" s="276" t="str">
        <f t="shared" si="2"/>
        <v>33051202956</v>
      </c>
      <c r="J367" s="274"/>
      <c r="K367" s="275"/>
      <c r="L367" s="275">
        <f t="shared" si="3"/>
        <v>-202956</v>
      </c>
      <c r="N367" s="277"/>
      <c r="O367" s="274">
        <f t="shared" si="6"/>
        <v>0</v>
      </c>
      <c r="P367" s="248" t="b">
        <f t="shared" si="7"/>
        <v>1</v>
      </c>
    </row>
    <row r="368" ht="14.25" customHeight="1">
      <c r="A368" s="248" t="s">
        <v>451</v>
      </c>
      <c r="B368" s="248" t="s">
        <v>19</v>
      </c>
      <c r="C368" s="273">
        <v>33052.0</v>
      </c>
      <c r="D368" s="274">
        <v>44452.0</v>
      </c>
      <c r="E368" s="275">
        <v>254983.0</v>
      </c>
      <c r="F368" s="248" t="s">
        <v>447</v>
      </c>
      <c r="G368" s="274">
        <f t="shared" si="1"/>
        <v>44482</v>
      </c>
      <c r="H368" s="248" t="s">
        <v>443</v>
      </c>
      <c r="I368" s="276" t="str">
        <f t="shared" si="2"/>
        <v>33052254983</v>
      </c>
      <c r="J368" s="274"/>
      <c r="K368" s="275"/>
      <c r="L368" s="275">
        <f t="shared" si="3"/>
        <v>-254983</v>
      </c>
      <c r="N368" s="277"/>
      <c r="O368" s="274">
        <f t="shared" si="6"/>
        <v>0</v>
      </c>
      <c r="P368" s="248" t="b">
        <f t="shared" si="7"/>
        <v>1</v>
      </c>
    </row>
    <row r="369" ht="14.25" customHeight="1">
      <c r="A369" s="248" t="s">
        <v>71</v>
      </c>
      <c r="B369" s="248" t="s">
        <v>19</v>
      </c>
      <c r="C369" s="273">
        <v>814132.0</v>
      </c>
      <c r="D369" s="274">
        <v>44453.0</v>
      </c>
      <c r="E369" s="275">
        <v>159774.0</v>
      </c>
      <c r="F369" s="248" t="s">
        <v>447</v>
      </c>
      <c r="G369" s="274">
        <f t="shared" si="1"/>
        <v>44483</v>
      </c>
      <c r="H369" s="248" t="s">
        <v>443</v>
      </c>
      <c r="I369" s="276" t="str">
        <f t="shared" si="2"/>
        <v>814132159774</v>
      </c>
      <c r="J369" s="274"/>
      <c r="K369" s="275"/>
      <c r="L369" s="275">
        <f t="shared" si="3"/>
        <v>-159774</v>
      </c>
      <c r="N369" s="277"/>
      <c r="O369" s="274">
        <f t="shared" si="6"/>
        <v>0</v>
      </c>
      <c r="P369" s="248" t="b">
        <f t="shared" si="7"/>
        <v>1</v>
      </c>
    </row>
    <row r="370" ht="14.25" customHeight="1">
      <c r="A370" s="248" t="s">
        <v>95</v>
      </c>
      <c r="B370" s="248" t="s">
        <v>19</v>
      </c>
      <c r="C370" s="273">
        <v>77808.0</v>
      </c>
      <c r="D370" s="274">
        <v>44453.0</v>
      </c>
      <c r="E370" s="275">
        <v>64310.0</v>
      </c>
      <c r="F370" s="248" t="s">
        <v>447</v>
      </c>
      <c r="G370" s="274">
        <f t="shared" si="1"/>
        <v>44483</v>
      </c>
      <c r="H370" s="248" t="s">
        <v>443</v>
      </c>
      <c r="I370" s="276" t="str">
        <f t="shared" si="2"/>
        <v>7780864310</v>
      </c>
      <c r="J370" s="274"/>
      <c r="K370" s="275"/>
      <c r="L370" s="275">
        <f t="shared" si="3"/>
        <v>-64310</v>
      </c>
      <c r="N370" s="277"/>
      <c r="O370" s="274">
        <f t="shared" si="6"/>
        <v>0</v>
      </c>
      <c r="P370" s="248" t="b">
        <f t="shared" si="7"/>
        <v>1</v>
      </c>
    </row>
    <row r="371" ht="14.25" customHeight="1">
      <c r="A371" s="248" t="s">
        <v>472</v>
      </c>
      <c r="B371" s="248" t="s">
        <v>19</v>
      </c>
      <c r="C371" s="273">
        <v>2624930.0</v>
      </c>
      <c r="D371" s="274">
        <v>44453.0</v>
      </c>
      <c r="E371" s="275">
        <v>303024.0</v>
      </c>
      <c r="F371" s="248" t="s">
        <v>447</v>
      </c>
      <c r="G371" s="274">
        <f t="shared" si="1"/>
        <v>44483</v>
      </c>
      <c r="H371" s="248" t="s">
        <v>443</v>
      </c>
      <c r="I371" s="276" t="str">
        <f t="shared" si="2"/>
        <v>2624930303024</v>
      </c>
      <c r="J371" s="274"/>
      <c r="K371" s="275"/>
      <c r="L371" s="275">
        <f t="shared" si="3"/>
        <v>-303024</v>
      </c>
      <c r="N371" s="277"/>
      <c r="O371" s="274">
        <f t="shared" si="6"/>
        <v>0</v>
      </c>
      <c r="P371" s="248" t="b">
        <f t="shared" si="7"/>
        <v>1</v>
      </c>
    </row>
    <row r="372" ht="14.25" customHeight="1">
      <c r="A372" s="248" t="s">
        <v>22</v>
      </c>
      <c r="B372" s="248" t="s">
        <v>19</v>
      </c>
      <c r="C372" s="273">
        <v>668293.0</v>
      </c>
      <c r="D372" s="274">
        <v>44453.0</v>
      </c>
      <c r="E372" s="275">
        <v>1749979.0</v>
      </c>
      <c r="F372" s="248" t="s">
        <v>447</v>
      </c>
      <c r="G372" s="274">
        <f t="shared" si="1"/>
        <v>44483</v>
      </c>
      <c r="H372" s="248" t="s">
        <v>443</v>
      </c>
      <c r="I372" s="276" t="str">
        <f t="shared" si="2"/>
        <v>6682931749979</v>
      </c>
      <c r="J372" s="274"/>
      <c r="K372" s="275"/>
      <c r="L372" s="275">
        <f t="shared" si="3"/>
        <v>-1749979</v>
      </c>
      <c r="N372" s="109" t="s">
        <v>462</v>
      </c>
      <c r="O372" s="274">
        <f t="shared" si="6"/>
        <v>0</v>
      </c>
      <c r="P372" s="248" t="b">
        <f t="shared" si="7"/>
        <v>1</v>
      </c>
    </row>
    <row r="373" ht="14.25" customHeight="1">
      <c r="A373" s="248" t="s">
        <v>22</v>
      </c>
      <c r="B373" s="248" t="s">
        <v>19</v>
      </c>
      <c r="C373" s="273">
        <v>668591.0</v>
      </c>
      <c r="D373" s="274">
        <v>44454.0</v>
      </c>
      <c r="E373" s="275">
        <v>2569970.0</v>
      </c>
      <c r="F373" s="248" t="s">
        <v>447</v>
      </c>
      <c r="G373" s="274">
        <f t="shared" si="1"/>
        <v>44484</v>
      </c>
      <c r="H373" s="248" t="s">
        <v>443</v>
      </c>
      <c r="I373" s="276" t="str">
        <f t="shared" si="2"/>
        <v>6685912569970</v>
      </c>
      <c r="J373" s="274"/>
      <c r="K373" s="275"/>
      <c r="L373" s="275">
        <f t="shared" si="3"/>
        <v>-2569970</v>
      </c>
      <c r="N373" s="109" t="s">
        <v>462</v>
      </c>
      <c r="O373" s="274">
        <f t="shared" si="6"/>
        <v>0</v>
      </c>
      <c r="P373" s="248" t="b">
        <f t="shared" si="7"/>
        <v>1</v>
      </c>
    </row>
    <row r="374" ht="14.25" customHeight="1">
      <c r="A374" s="248" t="s">
        <v>22</v>
      </c>
      <c r="B374" s="248" t="s">
        <v>19</v>
      </c>
      <c r="C374" s="273">
        <v>668590.0</v>
      </c>
      <c r="D374" s="274">
        <v>44454.0</v>
      </c>
      <c r="E374" s="275">
        <v>2279960.0</v>
      </c>
      <c r="F374" s="248" t="s">
        <v>447</v>
      </c>
      <c r="G374" s="274">
        <f t="shared" si="1"/>
        <v>44484</v>
      </c>
      <c r="H374" s="248" t="s">
        <v>443</v>
      </c>
      <c r="I374" s="276" t="str">
        <f t="shared" si="2"/>
        <v>6685902279960</v>
      </c>
      <c r="J374" s="274"/>
      <c r="K374" s="275"/>
      <c r="L374" s="275">
        <f t="shared" si="3"/>
        <v>-2279960</v>
      </c>
      <c r="N374" s="109" t="s">
        <v>462</v>
      </c>
      <c r="O374" s="274">
        <f t="shared" si="6"/>
        <v>0</v>
      </c>
      <c r="P374" s="248" t="b">
        <f t="shared" si="7"/>
        <v>1</v>
      </c>
    </row>
    <row r="375" ht="14.25" customHeight="1">
      <c r="A375" s="248" t="s">
        <v>463</v>
      </c>
      <c r="B375" s="248" t="s">
        <v>19</v>
      </c>
      <c r="C375" s="273">
        <v>3830411.0</v>
      </c>
      <c r="D375" s="274">
        <v>44454.0</v>
      </c>
      <c r="E375" s="275">
        <v>2509980.0</v>
      </c>
      <c r="F375" s="248" t="s">
        <v>447</v>
      </c>
      <c r="G375" s="274">
        <f t="shared" si="1"/>
        <v>44484</v>
      </c>
      <c r="H375" s="248" t="s">
        <v>443</v>
      </c>
      <c r="I375" s="276" t="str">
        <f t="shared" si="2"/>
        <v>38304112509980</v>
      </c>
      <c r="J375" s="274"/>
      <c r="K375" s="275"/>
      <c r="L375" s="275">
        <f t="shared" si="3"/>
        <v>-2509980</v>
      </c>
      <c r="N375" s="277"/>
      <c r="O375" s="274">
        <f t="shared" si="6"/>
        <v>0</v>
      </c>
      <c r="P375" s="248" t="b">
        <f t="shared" si="7"/>
        <v>1</v>
      </c>
    </row>
    <row r="376" ht="14.25" customHeight="1">
      <c r="A376" s="248" t="s">
        <v>451</v>
      </c>
      <c r="B376" s="248" t="s">
        <v>19</v>
      </c>
      <c r="C376" s="273">
        <v>33105.0</v>
      </c>
      <c r="D376" s="274">
        <v>44454.0</v>
      </c>
      <c r="E376" s="275">
        <v>31992.0</v>
      </c>
      <c r="F376" s="248" t="s">
        <v>447</v>
      </c>
      <c r="G376" s="274">
        <f t="shared" si="1"/>
        <v>44484</v>
      </c>
      <c r="H376" s="248" t="s">
        <v>443</v>
      </c>
      <c r="I376" s="276" t="str">
        <f t="shared" si="2"/>
        <v>3310531992</v>
      </c>
      <c r="J376" s="274"/>
      <c r="K376" s="275"/>
      <c r="L376" s="275">
        <f t="shared" si="3"/>
        <v>-31992</v>
      </c>
      <c r="N376" s="277"/>
      <c r="O376" s="274">
        <f t="shared" si="6"/>
        <v>0</v>
      </c>
      <c r="P376" s="248" t="b">
        <f t="shared" si="7"/>
        <v>1</v>
      </c>
    </row>
    <row r="377" ht="14.25" customHeight="1">
      <c r="A377" s="248" t="s">
        <v>503</v>
      </c>
      <c r="B377" s="248" t="s">
        <v>19</v>
      </c>
      <c r="C377" s="273">
        <v>8670.0</v>
      </c>
      <c r="D377" s="274">
        <v>44455.0</v>
      </c>
      <c r="E377" s="275">
        <v>1295057.0</v>
      </c>
      <c r="F377" s="248" t="s">
        <v>447</v>
      </c>
      <c r="G377" s="274">
        <f t="shared" si="1"/>
        <v>44485</v>
      </c>
      <c r="H377" s="248" t="s">
        <v>443</v>
      </c>
      <c r="I377" s="276" t="str">
        <f t="shared" si="2"/>
        <v>86701295057</v>
      </c>
      <c r="J377" s="274"/>
      <c r="K377" s="275"/>
      <c r="L377" s="275">
        <f t="shared" si="3"/>
        <v>-1295057</v>
      </c>
      <c r="N377" s="277"/>
      <c r="O377" s="274">
        <f t="shared" si="6"/>
        <v>0</v>
      </c>
      <c r="P377" s="248" t="b">
        <f t="shared" si="7"/>
        <v>1</v>
      </c>
    </row>
    <row r="378" ht="14.25" customHeight="1">
      <c r="A378" s="248" t="s">
        <v>501</v>
      </c>
      <c r="B378" s="248" t="s">
        <v>19</v>
      </c>
      <c r="C378" s="273">
        <v>2217.0</v>
      </c>
      <c r="D378" s="274">
        <v>44456.0</v>
      </c>
      <c r="E378" s="275">
        <v>188239.0</v>
      </c>
      <c r="F378" s="248" t="s">
        <v>447</v>
      </c>
      <c r="G378" s="274">
        <f t="shared" si="1"/>
        <v>44486</v>
      </c>
      <c r="H378" s="248" t="s">
        <v>443</v>
      </c>
      <c r="I378" s="276" t="str">
        <f t="shared" si="2"/>
        <v>2217188239</v>
      </c>
      <c r="J378" s="274"/>
      <c r="K378" s="275"/>
      <c r="L378" s="275">
        <f t="shared" si="3"/>
        <v>-188239</v>
      </c>
      <c r="N378" s="277"/>
      <c r="O378" s="274">
        <f t="shared" si="6"/>
        <v>0</v>
      </c>
      <c r="P378" s="248" t="b">
        <f t="shared" si="7"/>
        <v>1</v>
      </c>
    </row>
    <row r="379" ht="14.25" customHeight="1">
      <c r="A379" s="248" t="s">
        <v>22</v>
      </c>
      <c r="B379" s="248" t="s">
        <v>19</v>
      </c>
      <c r="C379" s="273">
        <v>668707.0</v>
      </c>
      <c r="D379" s="274">
        <v>44459.0</v>
      </c>
      <c r="E379" s="275">
        <v>799989.0</v>
      </c>
      <c r="F379" s="248" t="s">
        <v>447</v>
      </c>
      <c r="G379" s="274">
        <f t="shared" si="1"/>
        <v>44489</v>
      </c>
      <c r="H379" s="248" t="s">
        <v>443</v>
      </c>
      <c r="I379" s="276" t="str">
        <f t="shared" si="2"/>
        <v>668707799989</v>
      </c>
      <c r="J379" s="274"/>
      <c r="K379" s="275"/>
      <c r="L379" s="275">
        <f t="shared" si="3"/>
        <v>-799989</v>
      </c>
      <c r="N379" s="109" t="s">
        <v>462</v>
      </c>
      <c r="O379" s="274">
        <f t="shared" si="6"/>
        <v>0</v>
      </c>
      <c r="P379" s="248" t="b">
        <f t="shared" si="7"/>
        <v>1</v>
      </c>
    </row>
    <row r="380" ht="14.25" customHeight="1">
      <c r="A380" s="248" t="s">
        <v>500</v>
      </c>
      <c r="B380" s="248" t="s">
        <v>19</v>
      </c>
      <c r="C380" s="273">
        <v>2926.0</v>
      </c>
      <c r="D380" s="274">
        <v>44459.0</v>
      </c>
      <c r="E380" s="275">
        <v>2881133.0</v>
      </c>
      <c r="F380" s="248" t="s">
        <v>447</v>
      </c>
      <c r="G380" s="274">
        <f t="shared" si="1"/>
        <v>44489</v>
      </c>
      <c r="H380" s="248" t="s">
        <v>443</v>
      </c>
      <c r="I380" s="276" t="str">
        <f t="shared" si="2"/>
        <v>29262881133</v>
      </c>
      <c r="J380" s="274"/>
      <c r="K380" s="275"/>
      <c r="L380" s="275">
        <f t="shared" si="3"/>
        <v>-2881133</v>
      </c>
      <c r="N380" s="277"/>
      <c r="O380" s="274">
        <f t="shared" si="6"/>
        <v>0</v>
      </c>
      <c r="P380" s="248" t="b">
        <f t="shared" si="7"/>
        <v>1</v>
      </c>
    </row>
    <row r="381" ht="14.25" customHeight="1">
      <c r="A381" s="248" t="s">
        <v>451</v>
      </c>
      <c r="B381" s="248" t="s">
        <v>19</v>
      </c>
      <c r="C381" s="273">
        <v>33202.0</v>
      </c>
      <c r="D381" s="274">
        <v>44460.0</v>
      </c>
      <c r="E381" s="275">
        <v>223952.0</v>
      </c>
      <c r="F381" s="248" t="s">
        <v>447</v>
      </c>
      <c r="G381" s="274">
        <f t="shared" si="1"/>
        <v>44490</v>
      </c>
      <c r="H381" s="248" t="s">
        <v>443</v>
      </c>
      <c r="I381" s="276" t="str">
        <f t="shared" si="2"/>
        <v>33202223952</v>
      </c>
      <c r="J381" s="274"/>
      <c r="K381" s="275"/>
      <c r="L381" s="275">
        <f t="shared" si="3"/>
        <v>-223952</v>
      </c>
      <c r="N381" s="277"/>
      <c r="O381" s="274">
        <f t="shared" si="6"/>
        <v>0</v>
      </c>
      <c r="P381" s="248" t="b">
        <f t="shared" si="7"/>
        <v>1</v>
      </c>
    </row>
    <row r="382" ht="14.25" customHeight="1">
      <c r="A382" s="248" t="s">
        <v>34</v>
      </c>
      <c r="B382" s="248" t="s">
        <v>19</v>
      </c>
      <c r="C382" s="273">
        <v>96123.0</v>
      </c>
      <c r="D382" s="274">
        <v>44461.0</v>
      </c>
      <c r="E382" s="275">
        <v>336290.0</v>
      </c>
      <c r="F382" s="248" t="s">
        <v>447</v>
      </c>
      <c r="G382" s="274">
        <f t="shared" si="1"/>
        <v>44491</v>
      </c>
      <c r="H382" s="248" t="s">
        <v>443</v>
      </c>
      <c r="I382" s="276" t="str">
        <f t="shared" si="2"/>
        <v>96123336290</v>
      </c>
      <c r="J382" s="274"/>
      <c r="K382" s="275"/>
      <c r="L382" s="275">
        <f t="shared" si="3"/>
        <v>-336290</v>
      </c>
      <c r="N382" s="277"/>
      <c r="O382" s="274">
        <f t="shared" si="6"/>
        <v>0</v>
      </c>
      <c r="P382" s="248" t="b">
        <f t="shared" si="7"/>
        <v>1</v>
      </c>
    </row>
    <row r="383" ht="14.25" customHeight="1">
      <c r="A383" s="248" t="s">
        <v>504</v>
      </c>
      <c r="B383" s="248" t="s">
        <v>19</v>
      </c>
      <c r="C383" s="273">
        <v>984.0</v>
      </c>
      <c r="D383" s="274">
        <v>44461.0</v>
      </c>
      <c r="E383" s="275">
        <v>299900.0</v>
      </c>
      <c r="F383" s="248" t="s">
        <v>447</v>
      </c>
      <c r="G383" s="274">
        <f t="shared" si="1"/>
        <v>44491</v>
      </c>
      <c r="H383" s="248" t="s">
        <v>443</v>
      </c>
      <c r="I383" s="276" t="str">
        <f t="shared" si="2"/>
        <v>984299900</v>
      </c>
      <c r="J383" s="274"/>
      <c r="K383" s="275"/>
      <c r="L383" s="275">
        <f t="shared" si="3"/>
        <v>-299900</v>
      </c>
      <c r="N383" s="277"/>
      <c r="O383" s="274">
        <f t="shared" si="6"/>
        <v>0</v>
      </c>
      <c r="P383" s="248" t="b">
        <f t="shared" si="7"/>
        <v>1</v>
      </c>
    </row>
    <row r="384" ht="14.25" customHeight="1">
      <c r="A384" s="248" t="s">
        <v>22</v>
      </c>
      <c r="B384" s="248" t="s">
        <v>19</v>
      </c>
      <c r="C384" s="273">
        <v>668847.0</v>
      </c>
      <c r="D384" s="274">
        <v>44461.0</v>
      </c>
      <c r="E384" s="275">
        <v>1699980.0</v>
      </c>
      <c r="F384" s="248" t="s">
        <v>447</v>
      </c>
      <c r="G384" s="274">
        <f t="shared" si="1"/>
        <v>44491</v>
      </c>
      <c r="H384" s="248" t="s">
        <v>443</v>
      </c>
      <c r="I384" s="276" t="str">
        <f t="shared" si="2"/>
        <v>6688471699980</v>
      </c>
      <c r="J384" s="274"/>
      <c r="K384" s="275"/>
      <c r="L384" s="275">
        <f t="shared" si="3"/>
        <v>-1699980</v>
      </c>
      <c r="N384" s="109" t="s">
        <v>462</v>
      </c>
      <c r="O384" s="274">
        <f t="shared" si="6"/>
        <v>0</v>
      </c>
      <c r="P384" s="248" t="b">
        <f t="shared" si="7"/>
        <v>1</v>
      </c>
    </row>
    <row r="385" ht="14.25" customHeight="1">
      <c r="A385" s="248" t="s">
        <v>95</v>
      </c>
      <c r="B385" s="248" t="s">
        <v>19</v>
      </c>
      <c r="C385" s="273">
        <v>78003.0</v>
      </c>
      <c r="D385" s="274">
        <v>44462.0</v>
      </c>
      <c r="E385" s="275">
        <v>475960.0</v>
      </c>
      <c r="F385" s="248" t="s">
        <v>447</v>
      </c>
      <c r="G385" s="274">
        <f t="shared" si="1"/>
        <v>44492</v>
      </c>
      <c r="H385" s="248" t="s">
        <v>443</v>
      </c>
      <c r="I385" s="276" t="str">
        <f t="shared" si="2"/>
        <v>78003475960</v>
      </c>
      <c r="J385" s="274"/>
      <c r="K385" s="275"/>
      <c r="L385" s="275">
        <f t="shared" si="3"/>
        <v>-475960</v>
      </c>
      <c r="N385" s="277"/>
      <c r="O385" s="274">
        <f t="shared" si="6"/>
        <v>0</v>
      </c>
      <c r="P385" s="248" t="b">
        <f t="shared" si="7"/>
        <v>1</v>
      </c>
    </row>
    <row r="386" ht="14.25" customHeight="1">
      <c r="A386" s="248" t="s">
        <v>451</v>
      </c>
      <c r="B386" s="248" t="s">
        <v>19</v>
      </c>
      <c r="C386" s="273">
        <v>33250.0</v>
      </c>
      <c r="D386" s="274">
        <v>44462.0</v>
      </c>
      <c r="E386" s="275">
        <v>151483.0</v>
      </c>
      <c r="F386" s="248" t="s">
        <v>447</v>
      </c>
      <c r="G386" s="274">
        <f t="shared" si="1"/>
        <v>44492</v>
      </c>
      <c r="H386" s="248" t="s">
        <v>443</v>
      </c>
      <c r="I386" s="276" t="str">
        <f t="shared" si="2"/>
        <v>33250151483</v>
      </c>
      <c r="J386" s="274"/>
      <c r="K386" s="275"/>
      <c r="L386" s="275">
        <f t="shared" si="3"/>
        <v>-151483</v>
      </c>
      <c r="N386" s="277"/>
      <c r="O386" s="274">
        <f t="shared" si="6"/>
        <v>0</v>
      </c>
      <c r="P386" s="248" t="b">
        <f t="shared" si="7"/>
        <v>1</v>
      </c>
    </row>
    <row r="387" ht="14.25" customHeight="1">
      <c r="A387" s="248" t="s">
        <v>30</v>
      </c>
      <c r="B387" s="248" t="s">
        <v>19</v>
      </c>
      <c r="C387" s="273">
        <v>8466.0</v>
      </c>
      <c r="D387" s="274">
        <v>44463.0</v>
      </c>
      <c r="E387" s="275">
        <v>2526835.0</v>
      </c>
      <c r="F387" s="248" t="s">
        <v>447</v>
      </c>
      <c r="G387" s="274">
        <f t="shared" si="1"/>
        <v>44493</v>
      </c>
      <c r="H387" s="248" t="s">
        <v>443</v>
      </c>
      <c r="I387" s="276" t="str">
        <f t="shared" si="2"/>
        <v>84662526835</v>
      </c>
      <c r="J387" s="274"/>
      <c r="K387" s="275"/>
      <c r="L387" s="275">
        <f t="shared" si="3"/>
        <v>-2526835</v>
      </c>
      <c r="N387" s="277"/>
      <c r="O387" s="274">
        <f t="shared" si="6"/>
        <v>0</v>
      </c>
      <c r="P387" s="248" t="b">
        <f t="shared" si="7"/>
        <v>1</v>
      </c>
    </row>
    <row r="388" ht="14.25" customHeight="1">
      <c r="A388" s="248" t="s">
        <v>473</v>
      </c>
      <c r="B388" s="248" t="s">
        <v>19</v>
      </c>
      <c r="C388" s="273">
        <v>1621559.0</v>
      </c>
      <c r="D388" s="274">
        <v>44463.0</v>
      </c>
      <c r="E388" s="275">
        <v>1319980.0</v>
      </c>
      <c r="F388" s="248" t="s">
        <v>447</v>
      </c>
      <c r="G388" s="274">
        <f t="shared" si="1"/>
        <v>44493</v>
      </c>
      <c r="H388" s="248" t="s">
        <v>443</v>
      </c>
      <c r="I388" s="276" t="str">
        <f t="shared" si="2"/>
        <v>16215591319980</v>
      </c>
      <c r="J388" s="274"/>
      <c r="K388" s="275"/>
      <c r="L388" s="275">
        <f t="shared" si="3"/>
        <v>-1319980</v>
      </c>
      <c r="N388" s="277"/>
      <c r="O388" s="274">
        <f t="shared" si="6"/>
        <v>0</v>
      </c>
      <c r="P388" s="248" t="b">
        <f t="shared" si="7"/>
        <v>1</v>
      </c>
    </row>
    <row r="389" ht="14.25" customHeight="1">
      <c r="A389" s="248" t="s">
        <v>472</v>
      </c>
      <c r="B389" s="248" t="s">
        <v>19</v>
      </c>
      <c r="C389" s="273">
        <v>2633188.0</v>
      </c>
      <c r="D389" s="274">
        <v>44463.0</v>
      </c>
      <c r="E389" s="275">
        <v>505756.0</v>
      </c>
      <c r="F389" s="248" t="s">
        <v>447</v>
      </c>
      <c r="G389" s="274">
        <f t="shared" si="1"/>
        <v>44493</v>
      </c>
      <c r="H389" s="248" t="s">
        <v>443</v>
      </c>
      <c r="I389" s="276" t="str">
        <f t="shared" si="2"/>
        <v>2633188505756</v>
      </c>
      <c r="J389" s="274"/>
      <c r="K389" s="275"/>
      <c r="L389" s="275">
        <f t="shared" si="3"/>
        <v>-505756</v>
      </c>
      <c r="N389" s="277"/>
      <c r="O389" s="274">
        <f t="shared" si="6"/>
        <v>0</v>
      </c>
      <c r="P389" s="248" t="b">
        <f t="shared" si="7"/>
        <v>1</v>
      </c>
    </row>
    <row r="390" ht="14.25" customHeight="1">
      <c r="A390" s="248" t="s">
        <v>463</v>
      </c>
      <c r="B390" s="248" t="s">
        <v>19</v>
      </c>
      <c r="C390" s="273">
        <v>3799055.0</v>
      </c>
      <c r="D390" s="274">
        <v>44463.0</v>
      </c>
      <c r="E390" s="275">
        <v>89990.0</v>
      </c>
      <c r="F390" s="248" t="s">
        <v>447</v>
      </c>
      <c r="G390" s="274">
        <f t="shared" si="1"/>
        <v>44493</v>
      </c>
      <c r="H390" s="248" t="s">
        <v>443</v>
      </c>
      <c r="I390" s="276" t="str">
        <f t="shared" si="2"/>
        <v>379905589990</v>
      </c>
      <c r="J390" s="274"/>
      <c r="K390" s="275"/>
      <c r="L390" s="275">
        <f t="shared" si="3"/>
        <v>-89990</v>
      </c>
      <c r="N390" s="277"/>
      <c r="O390" s="274">
        <f t="shared" si="6"/>
        <v>0</v>
      </c>
      <c r="P390" s="248" t="b">
        <f t="shared" si="7"/>
        <v>1</v>
      </c>
    </row>
    <row r="391" ht="14.25" customHeight="1">
      <c r="A391" s="248" t="s">
        <v>22</v>
      </c>
      <c r="B391" s="248" t="s">
        <v>19</v>
      </c>
      <c r="C391" s="273">
        <v>672614.0</v>
      </c>
      <c r="D391" s="274">
        <v>44466.0</v>
      </c>
      <c r="E391" s="275">
        <v>179980.0</v>
      </c>
      <c r="F391" s="248" t="s">
        <v>447</v>
      </c>
      <c r="G391" s="274">
        <f t="shared" si="1"/>
        <v>44496</v>
      </c>
      <c r="H391" s="248" t="s">
        <v>443</v>
      </c>
      <c r="I391" s="276" t="str">
        <f t="shared" si="2"/>
        <v>672614179980</v>
      </c>
      <c r="J391" s="274"/>
      <c r="K391" s="275"/>
      <c r="L391" s="275">
        <f t="shared" si="3"/>
        <v>-179980</v>
      </c>
      <c r="N391" s="109" t="s">
        <v>462</v>
      </c>
      <c r="O391" s="274">
        <f t="shared" si="6"/>
        <v>0</v>
      </c>
      <c r="P391" s="248" t="b">
        <f t="shared" si="7"/>
        <v>1</v>
      </c>
    </row>
    <row r="392" ht="14.25" customHeight="1">
      <c r="A392" s="248" t="s">
        <v>22</v>
      </c>
      <c r="B392" s="248" t="s">
        <v>19</v>
      </c>
      <c r="C392" s="273">
        <v>672618.0</v>
      </c>
      <c r="D392" s="274">
        <v>44466.0</v>
      </c>
      <c r="E392" s="275">
        <v>1299991.0</v>
      </c>
      <c r="F392" s="248" t="s">
        <v>447</v>
      </c>
      <c r="G392" s="274">
        <f t="shared" si="1"/>
        <v>44496</v>
      </c>
      <c r="H392" s="248" t="s">
        <v>443</v>
      </c>
      <c r="I392" s="276" t="str">
        <f t="shared" si="2"/>
        <v>6726181299991</v>
      </c>
      <c r="J392" s="274"/>
      <c r="K392" s="275"/>
      <c r="L392" s="275">
        <f t="shared" si="3"/>
        <v>-1299991</v>
      </c>
      <c r="N392" s="109" t="s">
        <v>462</v>
      </c>
      <c r="O392" s="274">
        <f t="shared" si="6"/>
        <v>0</v>
      </c>
      <c r="P392" s="248" t="b">
        <f t="shared" si="7"/>
        <v>1</v>
      </c>
    </row>
    <row r="393" ht="14.25" customHeight="1">
      <c r="A393" s="248" t="s">
        <v>501</v>
      </c>
      <c r="B393" s="248" t="s">
        <v>19</v>
      </c>
      <c r="C393" s="273">
        <v>2221.0</v>
      </c>
      <c r="D393" s="274">
        <v>44467.0</v>
      </c>
      <c r="E393" s="275">
        <v>5800.0</v>
      </c>
      <c r="F393" s="248" t="s">
        <v>447</v>
      </c>
      <c r="G393" s="274">
        <f t="shared" si="1"/>
        <v>44497</v>
      </c>
      <c r="H393" s="248" t="s">
        <v>443</v>
      </c>
      <c r="I393" s="276" t="str">
        <f t="shared" si="2"/>
        <v>22215800</v>
      </c>
      <c r="J393" s="274"/>
      <c r="K393" s="275"/>
      <c r="L393" s="275">
        <f t="shared" si="3"/>
        <v>-5800</v>
      </c>
      <c r="N393" s="277"/>
      <c r="O393" s="274">
        <f t="shared" si="6"/>
        <v>0</v>
      </c>
      <c r="P393" s="248" t="b">
        <f t="shared" si="7"/>
        <v>1</v>
      </c>
    </row>
    <row r="394" ht="14.25" customHeight="1">
      <c r="A394" s="248" t="s">
        <v>451</v>
      </c>
      <c r="B394" s="248" t="s">
        <v>19</v>
      </c>
      <c r="C394" s="273">
        <v>33304.0</v>
      </c>
      <c r="D394" s="274">
        <v>44467.0</v>
      </c>
      <c r="E394" s="275">
        <v>146975.0</v>
      </c>
      <c r="F394" s="248" t="s">
        <v>447</v>
      </c>
      <c r="G394" s="274">
        <f t="shared" si="1"/>
        <v>44497</v>
      </c>
      <c r="H394" s="248" t="s">
        <v>443</v>
      </c>
      <c r="I394" s="276" t="str">
        <f t="shared" si="2"/>
        <v>33304146975</v>
      </c>
      <c r="J394" s="274"/>
      <c r="K394" s="275"/>
      <c r="L394" s="275">
        <f t="shared" si="3"/>
        <v>-146975</v>
      </c>
      <c r="N394" s="277"/>
      <c r="O394" s="274">
        <f t="shared" si="6"/>
        <v>0</v>
      </c>
      <c r="P394" s="248" t="b">
        <f t="shared" si="7"/>
        <v>1</v>
      </c>
    </row>
    <row r="395" ht="14.25" customHeight="1">
      <c r="A395" s="248" t="s">
        <v>449</v>
      </c>
      <c r="B395" s="248" t="s">
        <v>19</v>
      </c>
      <c r="C395" s="273">
        <v>5588.0</v>
      </c>
      <c r="D395" s="274">
        <v>44468.0</v>
      </c>
      <c r="E395" s="275">
        <v>831992.0</v>
      </c>
      <c r="F395" s="248" t="s">
        <v>447</v>
      </c>
      <c r="G395" s="274">
        <f t="shared" si="1"/>
        <v>44498</v>
      </c>
      <c r="H395" s="248" t="s">
        <v>443</v>
      </c>
      <c r="I395" s="276" t="str">
        <f t="shared" si="2"/>
        <v>5588831992</v>
      </c>
      <c r="J395" s="274"/>
      <c r="K395" s="275"/>
      <c r="L395" s="275">
        <f t="shared" si="3"/>
        <v>-831992</v>
      </c>
      <c r="N395" s="277"/>
      <c r="O395" s="274">
        <f t="shared" si="6"/>
        <v>0</v>
      </c>
      <c r="P395" s="248" t="b">
        <f t="shared" si="7"/>
        <v>1</v>
      </c>
    </row>
    <row r="396" ht="14.25" customHeight="1">
      <c r="A396" s="248" t="s">
        <v>505</v>
      </c>
      <c r="B396" s="248" t="s">
        <v>19</v>
      </c>
      <c r="C396" s="273">
        <v>40917.0</v>
      </c>
      <c r="D396" s="274">
        <v>44468.0</v>
      </c>
      <c r="E396" s="275">
        <v>15300.0</v>
      </c>
      <c r="F396" s="248" t="s">
        <v>447</v>
      </c>
      <c r="G396" s="274">
        <f t="shared" si="1"/>
        <v>44498</v>
      </c>
      <c r="H396" s="248" t="s">
        <v>443</v>
      </c>
      <c r="I396" s="276" t="str">
        <f t="shared" si="2"/>
        <v>4091715300</v>
      </c>
      <c r="J396" s="274"/>
      <c r="K396" s="275"/>
      <c r="L396" s="275">
        <f t="shared" si="3"/>
        <v>-15300</v>
      </c>
      <c r="N396" s="277"/>
      <c r="O396" s="274">
        <f t="shared" si="6"/>
        <v>0</v>
      </c>
      <c r="P396" s="248" t="b">
        <f t="shared" si="7"/>
        <v>1</v>
      </c>
    </row>
    <row r="397" ht="14.25" customHeight="1">
      <c r="A397" s="248" t="s">
        <v>448</v>
      </c>
      <c r="B397" s="248" t="s">
        <v>19</v>
      </c>
      <c r="C397" s="273">
        <v>3946.0</v>
      </c>
      <c r="D397" s="274">
        <v>44468.0</v>
      </c>
      <c r="E397" s="275">
        <v>139954.0</v>
      </c>
      <c r="F397" s="248" t="s">
        <v>447</v>
      </c>
      <c r="G397" s="274">
        <f t="shared" si="1"/>
        <v>44498</v>
      </c>
      <c r="H397" s="248" t="s">
        <v>443</v>
      </c>
      <c r="I397" s="276" t="str">
        <f t="shared" si="2"/>
        <v>3946139954</v>
      </c>
      <c r="J397" s="274"/>
      <c r="K397" s="275"/>
      <c r="L397" s="275">
        <f t="shared" si="3"/>
        <v>-139954</v>
      </c>
      <c r="N397" s="277"/>
      <c r="O397" s="274">
        <f t="shared" si="6"/>
        <v>0</v>
      </c>
      <c r="P397" s="248" t="b">
        <f t="shared" si="7"/>
        <v>1</v>
      </c>
    </row>
    <row r="398" ht="14.25" customHeight="1">
      <c r="A398" s="248" t="s">
        <v>474</v>
      </c>
      <c r="B398" s="248" t="s">
        <v>19</v>
      </c>
      <c r="C398" s="273">
        <v>2.4512435E7</v>
      </c>
      <c r="D398" s="274">
        <v>44468.0</v>
      </c>
      <c r="E398" s="275">
        <v>140980.0</v>
      </c>
      <c r="F398" s="248" t="s">
        <v>447</v>
      </c>
      <c r="G398" s="274">
        <f t="shared" si="1"/>
        <v>44498</v>
      </c>
      <c r="H398" s="248" t="s">
        <v>443</v>
      </c>
      <c r="I398" s="276" t="str">
        <f t="shared" si="2"/>
        <v>24512435140980</v>
      </c>
      <c r="J398" s="274"/>
      <c r="K398" s="275"/>
      <c r="L398" s="275">
        <f t="shared" si="3"/>
        <v>-140980</v>
      </c>
      <c r="N398" s="277"/>
      <c r="O398" s="274">
        <f t="shared" si="6"/>
        <v>0</v>
      </c>
      <c r="P398" s="248" t="b">
        <f t="shared" si="7"/>
        <v>1</v>
      </c>
    </row>
    <row r="399" ht="14.25" customHeight="1">
      <c r="A399" s="248" t="s">
        <v>501</v>
      </c>
      <c r="B399" s="248" t="s">
        <v>19</v>
      </c>
      <c r="C399" s="273">
        <v>2224.0</v>
      </c>
      <c r="D399" s="274">
        <v>44468.0</v>
      </c>
      <c r="E399" s="275">
        <v>141520.0</v>
      </c>
      <c r="F399" s="248" t="s">
        <v>447</v>
      </c>
      <c r="G399" s="274">
        <f t="shared" si="1"/>
        <v>44498</v>
      </c>
      <c r="H399" s="248" t="s">
        <v>485</v>
      </c>
      <c r="I399" s="276" t="str">
        <f t="shared" si="2"/>
        <v>2224141520</v>
      </c>
      <c r="J399" s="274"/>
      <c r="K399" s="275"/>
      <c r="L399" s="275">
        <f t="shared" si="3"/>
        <v>-141520</v>
      </c>
      <c r="N399" s="277"/>
      <c r="O399" s="274">
        <f t="shared" si="6"/>
        <v>0</v>
      </c>
      <c r="P399" s="248" t="b">
        <f t="shared" si="7"/>
        <v>1</v>
      </c>
    </row>
    <row r="400" ht="14.25" customHeight="1">
      <c r="A400" s="248" t="s">
        <v>501</v>
      </c>
      <c r="B400" s="248" t="s">
        <v>19</v>
      </c>
      <c r="C400" s="273">
        <v>2225.0</v>
      </c>
      <c r="D400" s="274">
        <v>44468.0</v>
      </c>
      <c r="E400" s="275">
        <v>154203.0</v>
      </c>
      <c r="F400" s="248" t="s">
        <v>447</v>
      </c>
      <c r="G400" s="274">
        <f t="shared" si="1"/>
        <v>44498</v>
      </c>
      <c r="H400" s="248" t="s">
        <v>443</v>
      </c>
      <c r="I400" s="276" t="str">
        <f t="shared" si="2"/>
        <v>2225154203</v>
      </c>
      <c r="J400" s="274"/>
      <c r="K400" s="275"/>
      <c r="L400" s="275">
        <f t="shared" si="3"/>
        <v>-154203</v>
      </c>
      <c r="N400" s="277"/>
      <c r="O400" s="274">
        <f t="shared" si="6"/>
        <v>0</v>
      </c>
      <c r="P400" s="248" t="b">
        <f t="shared" si="7"/>
        <v>1</v>
      </c>
    </row>
    <row r="401" ht="14.25" customHeight="1">
      <c r="A401" s="248" t="s">
        <v>501</v>
      </c>
      <c r="B401" s="248" t="s">
        <v>468</v>
      </c>
      <c r="C401" s="273">
        <v>895.0</v>
      </c>
      <c r="D401" s="274">
        <v>44468.0</v>
      </c>
      <c r="E401" s="275">
        <v>-141520.0</v>
      </c>
      <c r="F401" s="248" t="s">
        <v>447</v>
      </c>
      <c r="G401" s="274">
        <f t="shared" si="1"/>
        <v>44498</v>
      </c>
      <c r="H401" s="248" t="s">
        <v>469</v>
      </c>
      <c r="I401" s="276" t="str">
        <f t="shared" si="2"/>
        <v>895-141520</v>
      </c>
      <c r="J401" s="274"/>
      <c r="K401" s="275"/>
      <c r="L401" s="275">
        <f t="shared" si="3"/>
        <v>141520</v>
      </c>
      <c r="N401" s="277"/>
      <c r="O401" s="274">
        <f t="shared" si="6"/>
        <v>0</v>
      </c>
      <c r="P401" s="248" t="b">
        <f t="shared" si="7"/>
        <v>1</v>
      </c>
    </row>
    <row r="402" ht="14.25" customHeight="1">
      <c r="A402" s="248" t="s">
        <v>501</v>
      </c>
      <c r="B402" s="248" t="s">
        <v>468</v>
      </c>
      <c r="C402" s="273">
        <v>894.0</v>
      </c>
      <c r="D402" s="274">
        <v>44468.0</v>
      </c>
      <c r="E402" s="275">
        <v>-188239.0</v>
      </c>
      <c r="F402" s="248" t="s">
        <v>447</v>
      </c>
      <c r="G402" s="274">
        <f t="shared" si="1"/>
        <v>44498</v>
      </c>
      <c r="H402" s="248" t="s">
        <v>469</v>
      </c>
      <c r="I402" s="276" t="str">
        <f t="shared" si="2"/>
        <v>894-188239</v>
      </c>
      <c r="J402" s="274"/>
      <c r="K402" s="275"/>
      <c r="L402" s="275">
        <f t="shared" si="3"/>
        <v>188239</v>
      </c>
      <c r="N402" s="277"/>
      <c r="O402" s="274">
        <f t="shared" si="6"/>
        <v>0</v>
      </c>
      <c r="P402" s="248" t="b">
        <f t="shared" si="7"/>
        <v>1</v>
      </c>
    </row>
    <row r="403" ht="14.25" customHeight="1">
      <c r="A403" s="248" t="s">
        <v>451</v>
      </c>
      <c r="B403" s="248" t="s">
        <v>19</v>
      </c>
      <c r="C403" s="273">
        <v>33327.0</v>
      </c>
      <c r="D403" s="274">
        <v>44468.0</v>
      </c>
      <c r="E403" s="275">
        <v>290166.0</v>
      </c>
      <c r="F403" s="248" t="s">
        <v>447</v>
      </c>
      <c r="G403" s="274">
        <f t="shared" si="1"/>
        <v>44498</v>
      </c>
      <c r="H403" s="248" t="s">
        <v>443</v>
      </c>
      <c r="I403" s="276" t="str">
        <f t="shared" si="2"/>
        <v>33327290166</v>
      </c>
      <c r="J403" s="274"/>
      <c r="K403" s="275"/>
      <c r="L403" s="275">
        <f t="shared" si="3"/>
        <v>-290166</v>
      </c>
      <c r="N403" s="277"/>
      <c r="O403" s="274">
        <f t="shared" si="6"/>
        <v>0</v>
      </c>
      <c r="P403" s="248" t="b">
        <f t="shared" si="7"/>
        <v>1</v>
      </c>
    </row>
    <row r="404" ht="14.25" customHeight="1">
      <c r="A404" s="248" t="s">
        <v>71</v>
      </c>
      <c r="B404" s="248" t="s">
        <v>19</v>
      </c>
      <c r="C404" s="273">
        <v>815020.0</v>
      </c>
      <c r="D404" s="274">
        <v>44469.0</v>
      </c>
      <c r="E404" s="275">
        <v>784327.0</v>
      </c>
      <c r="F404" s="248" t="s">
        <v>447</v>
      </c>
      <c r="G404" s="274">
        <f t="shared" si="1"/>
        <v>44499</v>
      </c>
      <c r="H404" s="248" t="s">
        <v>443</v>
      </c>
      <c r="I404" s="276" t="str">
        <f t="shared" si="2"/>
        <v>815020784327</v>
      </c>
      <c r="J404" s="274"/>
      <c r="K404" s="275"/>
      <c r="L404" s="275">
        <f t="shared" si="3"/>
        <v>-784327</v>
      </c>
      <c r="N404" s="277"/>
      <c r="O404" s="274">
        <f t="shared" si="6"/>
        <v>0</v>
      </c>
      <c r="P404" s="248" t="b">
        <f t="shared" si="7"/>
        <v>1</v>
      </c>
    </row>
    <row r="405" ht="14.25" customHeight="1">
      <c r="A405" s="248" t="s">
        <v>168</v>
      </c>
      <c r="B405" s="248" t="s">
        <v>19</v>
      </c>
      <c r="C405" s="273">
        <v>9393.0</v>
      </c>
      <c r="D405" s="274">
        <v>44469.0</v>
      </c>
      <c r="E405" s="275">
        <v>1314950.0</v>
      </c>
      <c r="F405" s="248" t="s">
        <v>447</v>
      </c>
      <c r="G405" s="274">
        <f t="shared" si="1"/>
        <v>44499</v>
      </c>
      <c r="H405" s="248" t="s">
        <v>443</v>
      </c>
      <c r="I405" s="276" t="str">
        <f t="shared" si="2"/>
        <v>93931314950</v>
      </c>
      <c r="J405" s="274"/>
      <c r="K405" s="275"/>
      <c r="L405" s="275">
        <f t="shared" si="3"/>
        <v>-1314950</v>
      </c>
      <c r="N405" s="277"/>
      <c r="O405" s="274">
        <f t="shared" si="6"/>
        <v>0</v>
      </c>
      <c r="P405" s="248" t="b">
        <f t="shared" si="7"/>
        <v>1</v>
      </c>
    </row>
    <row r="406" ht="14.25" customHeight="1">
      <c r="A406" s="248" t="s">
        <v>444</v>
      </c>
      <c r="B406" s="248" t="s">
        <v>19</v>
      </c>
      <c r="C406" s="273">
        <v>586.0</v>
      </c>
      <c r="D406" s="274">
        <v>44470.0</v>
      </c>
      <c r="E406" s="275">
        <v>719200.0</v>
      </c>
      <c r="F406" s="248" t="s">
        <v>447</v>
      </c>
      <c r="G406" s="274">
        <f t="shared" si="1"/>
        <v>44500</v>
      </c>
      <c r="H406" s="248" t="s">
        <v>443</v>
      </c>
      <c r="I406" s="276" t="str">
        <f t="shared" si="2"/>
        <v>586719200</v>
      </c>
      <c r="J406" s="278">
        <v>44498.0</v>
      </c>
      <c r="K406" s="279">
        <v>719201.0</v>
      </c>
      <c r="L406" s="275">
        <f t="shared" si="3"/>
        <v>1</v>
      </c>
      <c r="N406" s="277"/>
      <c r="O406" s="274">
        <f t="shared" si="6"/>
        <v>0</v>
      </c>
      <c r="P406" s="248" t="b">
        <f t="shared" si="7"/>
        <v>0</v>
      </c>
    </row>
    <row r="407" ht="14.25" customHeight="1">
      <c r="A407" s="248" t="s">
        <v>450</v>
      </c>
      <c r="B407" s="248" t="s">
        <v>19</v>
      </c>
      <c r="C407" s="273">
        <v>1195.0</v>
      </c>
      <c r="D407" s="274">
        <v>44470.0</v>
      </c>
      <c r="E407" s="275">
        <v>545948.0</v>
      </c>
      <c r="F407" s="248" t="s">
        <v>447</v>
      </c>
      <c r="G407" s="274">
        <f t="shared" si="1"/>
        <v>44500</v>
      </c>
      <c r="H407" s="248" t="s">
        <v>443</v>
      </c>
      <c r="I407" s="276" t="str">
        <f t="shared" si="2"/>
        <v>1195545948</v>
      </c>
      <c r="J407" s="274"/>
      <c r="K407" s="275"/>
      <c r="L407" s="275">
        <f t="shared" si="3"/>
        <v>-545948</v>
      </c>
      <c r="N407" s="277"/>
      <c r="O407" s="274">
        <f t="shared" si="6"/>
        <v>0</v>
      </c>
      <c r="P407" s="248" t="b">
        <f t="shared" si="7"/>
        <v>1</v>
      </c>
    </row>
    <row r="408" ht="14.25" customHeight="1">
      <c r="A408" s="248" t="s">
        <v>450</v>
      </c>
      <c r="B408" s="248" t="s">
        <v>19</v>
      </c>
      <c r="C408" s="273">
        <v>1194.0</v>
      </c>
      <c r="D408" s="274">
        <v>44470.0</v>
      </c>
      <c r="E408" s="275">
        <v>589467.0</v>
      </c>
      <c r="F408" s="248" t="s">
        <v>447</v>
      </c>
      <c r="G408" s="274">
        <f t="shared" si="1"/>
        <v>44500</v>
      </c>
      <c r="H408" s="248" t="s">
        <v>485</v>
      </c>
      <c r="I408" s="276" t="str">
        <f t="shared" si="2"/>
        <v>1194589467</v>
      </c>
      <c r="J408" s="274"/>
      <c r="K408" s="275"/>
      <c r="L408" s="275">
        <f t="shared" si="3"/>
        <v>-589467</v>
      </c>
      <c r="N408" s="277"/>
      <c r="O408" s="274">
        <f t="shared" si="6"/>
        <v>0</v>
      </c>
      <c r="P408" s="248" t="b">
        <f t="shared" si="7"/>
        <v>1</v>
      </c>
    </row>
    <row r="409" ht="14.25" customHeight="1">
      <c r="A409" s="248" t="s">
        <v>450</v>
      </c>
      <c r="B409" s="248" t="s">
        <v>468</v>
      </c>
      <c r="C409" s="273">
        <v>62.0</v>
      </c>
      <c r="D409" s="274">
        <v>44470.0</v>
      </c>
      <c r="E409" s="275">
        <v>-589467.0</v>
      </c>
      <c r="F409" s="248" t="s">
        <v>447</v>
      </c>
      <c r="G409" s="274">
        <f t="shared" si="1"/>
        <v>44500</v>
      </c>
      <c r="H409" s="248" t="s">
        <v>469</v>
      </c>
      <c r="I409" s="276" t="str">
        <f t="shared" si="2"/>
        <v>62-589467</v>
      </c>
      <c r="J409" s="274"/>
      <c r="K409" s="275"/>
      <c r="L409" s="275">
        <f t="shared" si="3"/>
        <v>589467</v>
      </c>
      <c r="N409" s="277"/>
      <c r="O409" s="274">
        <f t="shared" si="6"/>
        <v>0</v>
      </c>
      <c r="P409" s="248" t="b">
        <f t="shared" si="7"/>
        <v>1</v>
      </c>
    </row>
    <row r="410" ht="14.25" customHeight="1">
      <c r="A410" s="248" t="s">
        <v>22</v>
      </c>
      <c r="B410" s="248" t="s">
        <v>19</v>
      </c>
      <c r="C410" s="273">
        <v>672913.0</v>
      </c>
      <c r="D410" s="274">
        <v>44470.0</v>
      </c>
      <c r="E410" s="275">
        <v>179980.0</v>
      </c>
      <c r="F410" s="248" t="s">
        <v>447</v>
      </c>
      <c r="G410" s="274">
        <f t="shared" si="1"/>
        <v>44500</v>
      </c>
      <c r="H410" s="248" t="s">
        <v>443</v>
      </c>
      <c r="I410" s="276" t="str">
        <f t="shared" si="2"/>
        <v>672913179980</v>
      </c>
      <c r="J410" s="274"/>
      <c r="K410" s="275"/>
      <c r="L410" s="275">
        <f t="shared" si="3"/>
        <v>-179980</v>
      </c>
      <c r="N410" s="109" t="s">
        <v>462</v>
      </c>
      <c r="O410" s="274">
        <f t="shared" si="6"/>
        <v>0</v>
      </c>
      <c r="P410" s="248" t="b">
        <f t="shared" si="7"/>
        <v>1</v>
      </c>
    </row>
    <row r="411" ht="14.25" customHeight="1">
      <c r="A411" s="248" t="s">
        <v>454</v>
      </c>
      <c r="B411" s="248" t="s">
        <v>19</v>
      </c>
      <c r="C411" s="273">
        <v>12818.0</v>
      </c>
      <c r="D411" s="274">
        <v>44473.0</v>
      </c>
      <c r="E411" s="275">
        <v>30000.0</v>
      </c>
      <c r="F411" s="248" t="s">
        <v>447</v>
      </c>
      <c r="G411" s="274">
        <f t="shared" si="1"/>
        <v>44503</v>
      </c>
      <c r="H411" s="248" t="s">
        <v>443</v>
      </c>
      <c r="I411" s="276" t="str">
        <f t="shared" si="2"/>
        <v>1281830000</v>
      </c>
      <c r="J411" s="274"/>
      <c r="K411" s="275"/>
      <c r="L411" s="275">
        <f t="shared" si="3"/>
        <v>-30000</v>
      </c>
      <c r="N411" s="277"/>
      <c r="O411" s="274">
        <f t="shared" si="6"/>
        <v>0</v>
      </c>
      <c r="P411" s="248" t="b">
        <f t="shared" si="7"/>
        <v>1</v>
      </c>
    </row>
    <row r="412" ht="14.25" customHeight="1">
      <c r="A412" s="248" t="s">
        <v>472</v>
      </c>
      <c r="B412" s="248" t="s">
        <v>19</v>
      </c>
      <c r="C412" s="273">
        <v>2641044.0</v>
      </c>
      <c r="D412" s="274">
        <v>44473.0</v>
      </c>
      <c r="E412" s="275">
        <v>420615.0</v>
      </c>
      <c r="F412" s="248" t="s">
        <v>447</v>
      </c>
      <c r="G412" s="274">
        <f t="shared" si="1"/>
        <v>44503</v>
      </c>
      <c r="H412" s="248" t="s">
        <v>443</v>
      </c>
      <c r="I412" s="276" t="str">
        <f t="shared" si="2"/>
        <v>2641044420615</v>
      </c>
      <c r="J412" s="274"/>
      <c r="K412" s="275"/>
      <c r="L412" s="275">
        <f t="shared" si="3"/>
        <v>-420615</v>
      </c>
      <c r="N412" s="277"/>
      <c r="O412" s="274">
        <f t="shared" si="6"/>
        <v>0</v>
      </c>
      <c r="P412" s="248" t="b">
        <f t="shared" si="7"/>
        <v>1</v>
      </c>
    </row>
    <row r="413" ht="14.25" customHeight="1">
      <c r="A413" s="248" t="s">
        <v>463</v>
      </c>
      <c r="B413" s="248" t="s">
        <v>19</v>
      </c>
      <c r="C413" s="273">
        <v>3804252.0</v>
      </c>
      <c r="D413" s="274">
        <v>44473.0</v>
      </c>
      <c r="E413" s="275">
        <v>759980.0</v>
      </c>
      <c r="F413" s="248" t="s">
        <v>447</v>
      </c>
      <c r="G413" s="274">
        <f t="shared" si="1"/>
        <v>44503</v>
      </c>
      <c r="H413" s="248" t="s">
        <v>443</v>
      </c>
      <c r="I413" s="276" t="str">
        <f t="shared" si="2"/>
        <v>3804252759980</v>
      </c>
      <c r="J413" s="274"/>
      <c r="K413" s="275"/>
      <c r="L413" s="275">
        <f t="shared" si="3"/>
        <v>-759980</v>
      </c>
      <c r="N413" s="277"/>
      <c r="O413" s="274">
        <f t="shared" si="6"/>
        <v>0</v>
      </c>
      <c r="P413" s="248" t="b">
        <f t="shared" si="7"/>
        <v>1</v>
      </c>
    </row>
    <row r="414" ht="14.25" customHeight="1">
      <c r="A414" s="248" t="s">
        <v>455</v>
      </c>
      <c r="B414" s="248" t="s">
        <v>334</v>
      </c>
      <c r="C414" s="273">
        <v>4288.0</v>
      </c>
      <c r="D414" s="274">
        <v>44473.0</v>
      </c>
      <c r="E414" s="275">
        <v>202975.0</v>
      </c>
      <c r="F414" s="248" t="s">
        <v>447</v>
      </c>
      <c r="G414" s="274">
        <f t="shared" si="1"/>
        <v>44503</v>
      </c>
      <c r="H414" s="248" t="s">
        <v>443</v>
      </c>
      <c r="I414" s="276" t="str">
        <f t="shared" si="2"/>
        <v>4288202975</v>
      </c>
      <c r="J414" s="274"/>
      <c r="K414" s="275"/>
      <c r="L414" s="275">
        <f t="shared" si="3"/>
        <v>-202975</v>
      </c>
      <c r="N414" s="277"/>
      <c r="O414" s="274">
        <f t="shared" si="6"/>
        <v>0</v>
      </c>
      <c r="P414" s="248" t="b">
        <f t="shared" si="7"/>
        <v>1</v>
      </c>
    </row>
    <row r="415" ht="14.25" customHeight="1">
      <c r="A415" s="248" t="s">
        <v>71</v>
      </c>
      <c r="B415" s="248" t="s">
        <v>19</v>
      </c>
      <c r="C415" s="273">
        <v>815234.0</v>
      </c>
      <c r="D415" s="274">
        <v>44474.0</v>
      </c>
      <c r="E415" s="275">
        <v>420824.0</v>
      </c>
      <c r="F415" s="248" t="s">
        <v>447</v>
      </c>
      <c r="G415" s="274">
        <f t="shared" si="1"/>
        <v>44504</v>
      </c>
      <c r="H415" s="248" t="s">
        <v>443</v>
      </c>
      <c r="I415" s="276" t="str">
        <f t="shared" si="2"/>
        <v>815234420824</v>
      </c>
      <c r="J415" s="274"/>
      <c r="K415" s="275"/>
      <c r="L415" s="275">
        <f t="shared" si="3"/>
        <v>-420824</v>
      </c>
      <c r="N415" s="277"/>
      <c r="O415" s="274">
        <f t="shared" si="6"/>
        <v>0</v>
      </c>
      <c r="P415" s="248" t="b">
        <f t="shared" si="7"/>
        <v>1</v>
      </c>
    </row>
    <row r="416" ht="14.25" customHeight="1">
      <c r="A416" s="248" t="s">
        <v>463</v>
      </c>
      <c r="B416" s="248" t="s">
        <v>19</v>
      </c>
      <c r="C416" s="273">
        <v>3808597.0</v>
      </c>
      <c r="D416" s="274">
        <v>44474.0</v>
      </c>
      <c r="E416" s="275">
        <v>399980.0</v>
      </c>
      <c r="F416" s="248" t="s">
        <v>447</v>
      </c>
      <c r="G416" s="274">
        <f t="shared" si="1"/>
        <v>44504</v>
      </c>
      <c r="H416" s="248" t="s">
        <v>443</v>
      </c>
      <c r="I416" s="276" t="str">
        <f t="shared" si="2"/>
        <v>3808597399980</v>
      </c>
      <c r="J416" s="274"/>
      <c r="K416" s="275"/>
      <c r="L416" s="275">
        <f t="shared" si="3"/>
        <v>-399980</v>
      </c>
      <c r="N416" s="277"/>
      <c r="O416" s="274">
        <f t="shared" si="6"/>
        <v>0</v>
      </c>
      <c r="P416" s="248" t="b">
        <f t="shared" si="7"/>
        <v>1</v>
      </c>
    </row>
    <row r="417" ht="14.25" customHeight="1">
      <c r="A417" s="248" t="s">
        <v>457</v>
      </c>
      <c r="B417" s="248" t="s">
        <v>19</v>
      </c>
      <c r="C417" s="273">
        <v>207315.0</v>
      </c>
      <c r="D417" s="274">
        <v>44475.0</v>
      </c>
      <c r="E417" s="275">
        <v>484500.0</v>
      </c>
      <c r="F417" s="248" t="s">
        <v>447</v>
      </c>
      <c r="G417" s="274">
        <f t="shared" si="1"/>
        <v>44505</v>
      </c>
      <c r="H417" s="248" t="s">
        <v>443</v>
      </c>
      <c r="I417" s="276" t="str">
        <f t="shared" si="2"/>
        <v>207315484500</v>
      </c>
      <c r="J417" s="274"/>
      <c r="K417" s="275"/>
      <c r="L417" s="275">
        <f t="shared" si="3"/>
        <v>-484500</v>
      </c>
      <c r="N417" s="277"/>
      <c r="O417" s="274">
        <f t="shared" si="6"/>
        <v>0</v>
      </c>
      <c r="P417" s="248" t="b">
        <f t="shared" si="7"/>
        <v>1</v>
      </c>
    </row>
    <row r="418" ht="14.25" customHeight="1">
      <c r="A418" s="248" t="s">
        <v>475</v>
      </c>
      <c r="B418" s="248" t="s">
        <v>19</v>
      </c>
      <c r="C418" s="273">
        <v>1.5011508E7</v>
      </c>
      <c r="D418" s="274">
        <v>44475.0</v>
      </c>
      <c r="E418" s="275">
        <v>224970.0</v>
      </c>
      <c r="F418" s="248" t="s">
        <v>447</v>
      </c>
      <c r="G418" s="274">
        <f t="shared" si="1"/>
        <v>44505</v>
      </c>
      <c r="H418" s="248" t="s">
        <v>443</v>
      </c>
      <c r="I418" s="276" t="str">
        <f t="shared" si="2"/>
        <v>15011508224970</v>
      </c>
      <c r="J418" s="274"/>
      <c r="K418" s="275"/>
      <c r="L418" s="275">
        <f t="shared" si="3"/>
        <v>-224970</v>
      </c>
      <c r="N418" s="277"/>
      <c r="O418" s="274">
        <f t="shared" si="6"/>
        <v>0</v>
      </c>
      <c r="P418" s="248" t="b">
        <f t="shared" si="7"/>
        <v>1</v>
      </c>
    </row>
    <row r="419" ht="14.25" customHeight="1">
      <c r="A419" s="248" t="s">
        <v>451</v>
      </c>
      <c r="B419" s="248" t="s">
        <v>19</v>
      </c>
      <c r="C419" s="273">
        <v>33549.0</v>
      </c>
      <c r="D419" s="274">
        <v>44476.0</v>
      </c>
      <c r="E419" s="275">
        <v>17592.0</v>
      </c>
      <c r="F419" s="248" t="s">
        <v>447</v>
      </c>
      <c r="G419" s="274">
        <f t="shared" si="1"/>
        <v>44506</v>
      </c>
      <c r="H419" s="248" t="s">
        <v>443</v>
      </c>
      <c r="I419" s="276" t="str">
        <f t="shared" si="2"/>
        <v>3354917592</v>
      </c>
      <c r="J419" s="274"/>
      <c r="K419" s="275"/>
      <c r="L419" s="275">
        <f t="shared" si="3"/>
        <v>-17592</v>
      </c>
      <c r="N419" s="277"/>
      <c r="O419" s="274">
        <f t="shared" si="6"/>
        <v>0</v>
      </c>
      <c r="P419" s="248" t="b">
        <f t="shared" si="7"/>
        <v>1</v>
      </c>
    </row>
    <row r="420" ht="14.25" customHeight="1">
      <c r="A420" s="248" t="s">
        <v>463</v>
      </c>
      <c r="B420" s="248" t="s">
        <v>19</v>
      </c>
      <c r="C420" s="273">
        <v>3793766.0</v>
      </c>
      <c r="D420" s="274">
        <v>44478.0</v>
      </c>
      <c r="E420" s="275">
        <v>399980.0</v>
      </c>
      <c r="F420" s="248" t="s">
        <v>447</v>
      </c>
      <c r="G420" s="274">
        <f t="shared" si="1"/>
        <v>44508</v>
      </c>
      <c r="H420" s="248" t="s">
        <v>485</v>
      </c>
      <c r="I420" s="276" t="str">
        <f t="shared" si="2"/>
        <v>3793766399980</v>
      </c>
      <c r="J420" s="274"/>
      <c r="K420" s="275"/>
      <c r="L420" s="275">
        <f t="shared" si="3"/>
        <v>-399980</v>
      </c>
      <c r="N420" s="277"/>
      <c r="O420" s="274">
        <f t="shared" si="6"/>
        <v>0</v>
      </c>
      <c r="P420" s="248" t="b">
        <f t="shared" si="7"/>
        <v>1</v>
      </c>
    </row>
    <row r="421" ht="14.25" customHeight="1">
      <c r="A421" s="248" t="s">
        <v>463</v>
      </c>
      <c r="B421" s="248" t="s">
        <v>468</v>
      </c>
      <c r="C421" s="273">
        <v>1.7647257E7</v>
      </c>
      <c r="D421" s="274">
        <v>44478.0</v>
      </c>
      <c r="E421" s="275">
        <v>-399980.0</v>
      </c>
      <c r="F421" s="248" t="s">
        <v>447</v>
      </c>
      <c r="G421" s="274">
        <f t="shared" si="1"/>
        <v>44508</v>
      </c>
      <c r="H421" s="248" t="s">
        <v>469</v>
      </c>
      <c r="I421" s="276" t="str">
        <f t="shared" si="2"/>
        <v>17647257-399980</v>
      </c>
      <c r="J421" s="274"/>
      <c r="K421" s="275"/>
      <c r="L421" s="275">
        <f t="shared" si="3"/>
        <v>399980</v>
      </c>
      <c r="N421" s="277"/>
      <c r="O421" s="274">
        <f t="shared" si="6"/>
        <v>0</v>
      </c>
      <c r="P421" s="248" t="b">
        <f t="shared" si="7"/>
        <v>1</v>
      </c>
    </row>
    <row r="422" ht="14.25" customHeight="1">
      <c r="A422" s="248" t="s">
        <v>473</v>
      </c>
      <c r="B422" s="248" t="s">
        <v>19</v>
      </c>
      <c r="C422" s="273">
        <v>1628489.0</v>
      </c>
      <c r="D422" s="274">
        <v>44479.0</v>
      </c>
      <c r="E422" s="275">
        <v>799980.0</v>
      </c>
      <c r="F422" s="248" t="s">
        <v>447</v>
      </c>
      <c r="G422" s="274">
        <f t="shared" si="1"/>
        <v>44509</v>
      </c>
      <c r="H422" s="248" t="s">
        <v>443</v>
      </c>
      <c r="I422" s="276" t="str">
        <f t="shared" si="2"/>
        <v>1628489799980</v>
      </c>
      <c r="J422" s="274"/>
      <c r="K422" s="275"/>
      <c r="L422" s="275">
        <f t="shared" si="3"/>
        <v>-799980</v>
      </c>
      <c r="N422" s="277"/>
      <c r="O422" s="274">
        <f t="shared" si="6"/>
        <v>0</v>
      </c>
      <c r="P422" s="248" t="b">
        <f t="shared" si="7"/>
        <v>1</v>
      </c>
    </row>
    <row r="423" ht="14.25" customHeight="1">
      <c r="A423" s="248" t="s">
        <v>458</v>
      </c>
      <c r="B423" s="248" t="s">
        <v>19</v>
      </c>
      <c r="C423" s="273">
        <v>4.3907135E7</v>
      </c>
      <c r="D423" s="274">
        <v>44479.0</v>
      </c>
      <c r="E423" s="275">
        <v>35970.0</v>
      </c>
      <c r="F423" s="248" t="s">
        <v>447</v>
      </c>
      <c r="G423" s="274">
        <f t="shared" si="1"/>
        <v>44509</v>
      </c>
      <c r="H423" s="248" t="s">
        <v>443</v>
      </c>
      <c r="I423" s="276" t="str">
        <f t="shared" si="2"/>
        <v>4390713535970</v>
      </c>
      <c r="J423" s="274"/>
      <c r="K423" s="275"/>
      <c r="L423" s="275">
        <f t="shared" si="3"/>
        <v>-35970</v>
      </c>
      <c r="N423" s="277"/>
      <c r="O423" s="274">
        <f t="shared" si="6"/>
        <v>0</v>
      </c>
      <c r="P423" s="248" t="b">
        <f t="shared" si="7"/>
        <v>1</v>
      </c>
    </row>
    <row r="424" ht="14.25" customHeight="1">
      <c r="A424" s="248" t="s">
        <v>506</v>
      </c>
      <c r="B424" s="248" t="s">
        <v>19</v>
      </c>
      <c r="C424" s="273">
        <v>564.0</v>
      </c>
      <c r="D424" s="274">
        <v>44481.0</v>
      </c>
      <c r="E424" s="275">
        <v>170181.0</v>
      </c>
      <c r="F424" s="248" t="s">
        <v>447</v>
      </c>
      <c r="G424" s="274">
        <f t="shared" si="1"/>
        <v>44511</v>
      </c>
      <c r="H424" s="248" t="s">
        <v>443</v>
      </c>
      <c r="I424" s="276" t="str">
        <f t="shared" si="2"/>
        <v>564170181</v>
      </c>
      <c r="J424" s="274"/>
      <c r="K424" s="275"/>
      <c r="L424" s="275">
        <f t="shared" si="3"/>
        <v>-170181</v>
      </c>
      <c r="N424" s="277"/>
      <c r="O424" s="274">
        <f t="shared" si="6"/>
        <v>0</v>
      </c>
      <c r="P424" s="248" t="b">
        <f t="shared" si="7"/>
        <v>1</v>
      </c>
    </row>
    <row r="425" ht="14.25" customHeight="1">
      <c r="A425" s="248" t="s">
        <v>450</v>
      </c>
      <c r="B425" s="248" t="s">
        <v>19</v>
      </c>
      <c r="C425" s="273">
        <v>1200.0</v>
      </c>
      <c r="D425" s="274">
        <v>44481.0</v>
      </c>
      <c r="E425" s="275">
        <v>213081.0</v>
      </c>
      <c r="F425" s="248" t="s">
        <v>447</v>
      </c>
      <c r="G425" s="274">
        <f t="shared" si="1"/>
        <v>44511</v>
      </c>
      <c r="H425" s="248" t="s">
        <v>443</v>
      </c>
      <c r="I425" s="276" t="str">
        <f t="shared" si="2"/>
        <v>1200213081</v>
      </c>
      <c r="J425" s="274"/>
      <c r="K425" s="275"/>
      <c r="L425" s="275">
        <f t="shared" si="3"/>
        <v>-213081</v>
      </c>
      <c r="N425" s="277"/>
      <c r="O425" s="274">
        <f t="shared" si="6"/>
        <v>0</v>
      </c>
      <c r="P425" s="248" t="b">
        <f t="shared" si="7"/>
        <v>1</v>
      </c>
    </row>
    <row r="426" ht="14.25" customHeight="1">
      <c r="A426" s="248" t="s">
        <v>475</v>
      </c>
      <c r="B426" s="248" t="s">
        <v>19</v>
      </c>
      <c r="C426" s="273">
        <v>1.5013447E7</v>
      </c>
      <c r="D426" s="274">
        <v>44481.0</v>
      </c>
      <c r="E426" s="275">
        <v>1099950.0</v>
      </c>
      <c r="F426" s="248" t="s">
        <v>447</v>
      </c>
      <c r="G426" s="274">
        <f t="shared" si="1"/>
        <v>44511</v>
      </c>
      <c r="H426" s="248" t="s">
        <v>443</v>
      </c>
      <c r="I426" s="276" t="str">
        <f t="shared" si="2"/>
        <v>150134471099950</v>
      </c>
      <c r="J426" s="274"/>
      <c r="K426" s="275"/>
      <c r="L426" s="275">
        <f t="shared" si="3"/>
        <v>-1099950</v>
      </c>
      <c r="N426" s="277"/>
      <c r="O426" s="274">
        <f t="shared" si="6"/>
        <v>0</v>
      </c>
      <c r="P426" s="248" t="b">
        <f t="shared" si="7"/>
        <v>1</v>
      </c>
    </row>
    <row r="427" ht="14.25" customHeight="1">
      <c r="A427" s="248" t="s">
        <v>18</v>
      </c>
      <c r="B427" s="248" t="s">
        <v>19</v>
      </c>
      <c r="C427" s="273">
        <v>4058.0</v>
      </c>
      <c r="D427" s="274">
        <v>44482.0</v>
      </c>
      <c r="E427" s="275">
        <v>2391526.0</v>
      </c>
      <c r="F427" s="248" t="s">
        <v>447</v>
      </c>
      <c r="G427" s="274">
        <f t="shared" si="1"/>
        <v>44512</v>
      </c>
      <c r="H427" s="248" t="s">
        <v>443</v>
      </c>
      <c r="I427" s="276" t="str">
        <f t="shared" si="2"/>
        <v>40582391526</v>
      </c>
      <c r="J427" s="274"/>
      <c r="K427" s="275"/>
      <c r="L427" s="275">
        <f t="shared" si="3"/>
        <v>-2391526</v>
      </c>
      <c r="N427" s="277"/>
      <c r="O427" s="274">
        <f t="shared" si="6"/>
        <v>0</v>
      </c>
      <c r="P427" s="248" t="b">
        <f t="shared" si="7"/>
        <v>1</v>
      </c>
    </row>
    <row r="428" ht="14.25" customHeight="1">
      <c r="A428" s="248" t="s">
        <v>450</v>
      </c>
      <c r="B428" s="248" t="s">
        <v>19</v>
      </c>
      <c r="C428" s="273">
        <v>1202.0</v>
      </c>
      <c r="D428" s="274">
        <v>44484.0</v>
      </c>
      <c r="E428" s="275">
        <v>99960.0</v>
      </c>
      <c r="F428" s="248" t="s">
        <v>447</v>
      </c>
      <c r="G428" s="274">
        <f t="shared" si="1"/>
        <v>44514</v>
      </c>
      <c r="H428" s="248" t="s">
        <v>443</v>
      </c>
      <c r="I428" s="276" t="str">
        <f t="shared" si="2"/>
        <v>120299960</v>
      </c>
      <c r="J428" s="274"/>
      <c r="K428" s="275"/>
      <c r="L428" s="275">
        <f t="shared" si="3"/>
        <v>-99960</v>
      </c>
      <c r="N428" s="277"/>
      <c r="O428" s="274">
        <f t="shared" si="6"/>
        <v>0</v>
      </c>
      <c r="P428" s="248" t="b">
        <f t="shared" si="7"/>
        <v>1</v>
      </c>
    </row>
    <row r="429" ht="14.25" customHeight="1">
      <c r="A429" s="248" t="s">
        <v>472</v>
      </c>
      <c r="B429" s="248" t="s">
        <v>19</v>
      </c>
      <c r="C429" s="273">
        <v>2654966.0</v>
      </c>
      <c r="D429" s="274">
        <v>44484.0</v>
      </c>
      <c r="E429" s="275">
        <v>156811.0</v>
      </c>
      <c r="F429" s="248" t="s">
        <v>447</v>
      </c>
      <c r="G429" s="274">
        <f t="shared" si="1"/>
        <v>44514</v>
      </c>
      <c r="H429" s="248" t="s">
        <v>443</v>
      </c>
      <c r="I429" s="276" t="str">
        <f t="shared" si="2"/>
        <v>2654966156811</v>
      </c>
      <c r="J429" s="274"/>
      <c r="K429" s="275"/>
      <c r="L429" s="275">
        <f t="shared" si="3"/>
        <v>-156811</v>
      </c>
      <c r="N429" s="277"/>
      <c r="O429" s="274">
        <f t="shared" si="6"/>
        <v>0</v>
      </c>
      <c r="P429" s="248" t="b">
        <f t="shared" si="7"/>
        <v>1</v>
      </c>
    </row>
    <row r="430" ht="14.25" customHeight="1">
      <c r="A430" s="248" t="s">
        <v>507</v>
      </c>
      <c r="B430" s="248" t="s">
        <v>19</v>
      </c>
      <c r="C430" s="273">
        <v>843.0</v>
      </c>
      <c r="D430" s="274">
        <v>44484.0</v>
      </c>
      <c r="E430" s="275">
        <v>77350.0</v>
      </c>
      <c r="F430" s="248" t="s">
        <v>447</v>
      </c>
      <c r="G430" s="274">
        <f t="shared" si="1"/>
        <v>44514</v>
      </c>
      <c r="H430" s="248" t="s">
        <v>443</v>
      </c>
      <c r="I430" s="276" t="str">
        <f t="shared" si="2"/>
        <v>84377350</v>
      </c>
      <c r="J430" s="274"/>
      <c r="K430" s="275"/>
      <c r="L430" s="275">
        <f t="shared" si="3"/>
        <v>-77350</v>
      </c>
      <c r="N430" s="277"/>
      <c r="O430" s="274">
        <f t="shared" si="6"/>
        <v>0</v>
      </c>
      <c r="P430" s="248" t="b">
        <f t="shared" si="7"/>
        <v>1</v>
      </c>
    </row>
    <row r="431" ht="14.25" customHeight="1">
      <c r="A431" s="248" t="s">
        <v>449</v>
      </c>
      <c r="B431" s="248" t="s">
        <v>19</v>
      </c>
      <c r="C431" s="273">
        <v>5678.0</v>
      </c>
      <c r="D431" s="274">
        <v>44487.0</v>
      </c>
      <c r="E431" s="275">
        <v>831992.0</v>
      </c>
      <c r="F431" s="248" t="s">
        <v>447</v>
      </c>
      <c r="G431" s="274">
        <f t="shared" si="1"/>
        <v>44517</v>
      </c>
      <c r="H431" s="248" t="s">
        <v>443</v>
      </c>
      <c r="I431" s="276" t="str">
        <f t="shared" si="2"/>
        <v>5678831992</v>
      </c>
      <c r="J431" s="274"/>
      <c r="K431" s="275"/>
      <c r="L431" s="275">
        <f t="shared" si="3"/>
        <v>-831992</v>
      </c>
      <c r="N431" s="277"/>
      <c r="O431" s="274">
        <f t="shared" si="6"/>
        <v>0</v>
      </c>
      <c r="P431" s="248" t="b">
        <f t="shared" si="7"/>
        <v>1</v>
      </c>
    </row>
    <row r="432" ht="14.25" customHeight="1">
      <c r="A432" s="248" t="s">
        <v>444</v>
      </c>
      <c r="B432" s="248" t="s">
        <v>19</v>
      </c>
      <c r="C432" s="273">
        <v>595.0</v>
      </c>
      <c r="D432" s="274">
        <v>44487.0</v>
      </c>
      <c r="E432" s="275">
        <v>281377.0</v>
      </c>
      <c r="F432" s="248" t="s">
        <v>447</v>
      </c>
      <c r="G432" s="274">
        <f t="shared" si="1"/>
        <v>44517</v>
      </c>
      <c r="H432" s="248" t="s">
        <v>443</v>
      </c>
      <c r="I432" s="276" t="str">
        <f t="shared" si="2"/>
        <v>595281377</v>
      </c>
      <c r="J432" s="278">
        <v>44517.0</v>
      </c>
      <c r="K432" s="279">
        <v>281377.0</v>
      </c>
      <c r="L432" s="275">
        <f t="shared" si="3"/>
        <v>0</v>
      </c>
      <c r="N432" s="277"/>
      <c r="O432" s="274">
        <f t="shared" si="6"/>
        <v>0</v>
      </c>
      <c r="P432" s="248" t="b">
        <f t="shared" si="7"/>
        <v>0</v>
      </c>
    </row>
    <row r="433" ht="14.25" customHeight="1">
      <c r="A433" s="248" t="s">
        <v>499</v>
      </c>
      <c r="B433" s="248" t="s">
        <v>19</v>
      </c>
      <c r="C433" s="273">
        <v>24943.0</v>
      </c>
      <c r="D433" s="274">
        <v>44487.0</v>
      </c>
      <c r="E433" s="275">
        <v>800012.0</v>
      </c>
      <c r="F433" s="248" t="s">
        <v>447</v>
      </c>
      <c r="G433" s="274">
        <f t="shared" si="1"/>
        <v>44517</v>
      </c>
      <c r="H433" s="248" t="s">
        <v>443</v>
      </c>
      <c r="I433" s="276" t="str">
        <f t="shared" si="2"/>
        <v>24943800012</v>
      </c>
      <c r="J433" s="274"/>
      <c r="K433" s="275"/>
      <c r="L433" s="275">
        <f t="shared" si="3"/>
        <v>-800012</v>
      </c>
      <c r="N433" s="277"/>
      <c r="O433" s="274">
        <f t="shared" si="6"/>
        <v>0</v>
      </c>
      <c r="P433" s="248" t="b">
        <f t="shared" si="7"/>
        <v>1</v>
      </c>
    </row>
    <row r="434" ht="14.25" customHeight="1">
      <c r="A434" s="248" t="s">
        <v>451</v>
      </c>
      <c r="B434" s="248" t="s">
        <v>19</v>
      </c>
      <c r="C434" s="273">
        <v>33939.0</v>
      </c>
      <c r="D434" s="274">
        <v>44487.0</v>
      </c>
      <c r="E434" s="275">
        <v>310967.0</v>
      </c>
      <c r="F434" s="248" t="s">
        <v>447</v>
      </c>
      <c r="G434" s="274">
        <f t="shared" si="1"/>
        <v>44517</v>
      </c>
      <c r="H434" s="248" t="s">
        <v>443</v>
      </c>
      <c r="I434" s="276" t="str">
        <f t="shared" si="2"/>
        <v>33939310967</v>
      </c>
      <c r="J434" s="274"/>
      <c r="K434" s="275"/>
      <c r="L434" s="275">
        <f t="shared" si="3"/>
        <v>-310967</v>
      </c>
      <c r="N434" s="277"/>
      <c r="O434" s="274">
        <f t="shared" si="6"/>
        <v>0</v>
      </c>
      <c r="P434" s="248" t="b">
        <f t="shared" si="7"/>
        <v>1</v>
      </c>
    </row>
    <row r="435" ht="14.25" customHeight="1">
      <c r="A435" s="248" t="s">
        <v>508</v>
      </c>
      <c r="B435" s="248" t="s">
        <v>19</v>
      </c>
      <c r="C435" s="273">
        <v>5134928.0</v>
      </c>
      <c r="D435" s="274">
        <v>44487.0</v>
      </c>
      <c r="E435" s="275">
        <v>10864.0</v>
      </c>
      <c r="F435" s="248" t="s">
        <v>447</v>
      </c>
      <c r="G435" s="274">
        <f t="shared" si="1"/>
        <v>44517</v>
      </c>
      <c r="H435" s="248" t="s">
        <v>443</v>
      </c>
      <c r="I435" s="276" t="str">
        <f t="shared" si="2"/>
        <v>513492810864</v>
      </c>
      <c r="J435" s="274">
        <f>+G435</f>
        <v>44517</v>
      </c>
      <c r="K435" s="275">
        <f>+E435</f>
        <v>10864</v>
      </c>
      <c r="L435" s="275">
        <f t="shared" si="3"/>
        <v>0</v>
      </c>
      <c r="N435" s="277"/>
      <c r="O435" s="274">
        <f t="shared" si="6"/>
        <v>0</v>
      </c>
      <c r="P435" s="248" t="b">
        <f t="shared" si="7"/>
        <v>0</v>
      </c>
    </row>
    <row r="436" ht="14.25" customHeight="1">
      <c r="A436" s="248" t="s">
        <v>44</v>
      </c>
      <c r="B436" s="248" t="s">
        <v>19</v>
      </c>
      <c r="C436" s="273">
        <v>2938.0</v>
      </c>
      <c r="D436" s="274">
        <v>44488.0</v>
      </c>
      <c r="E436" s="275">
        <v>1885555.0</v>
      </c>
      <c r="F436" s="248" t="s">
        <v>447</v>
      </c>
      <c r="G436" s="274">
        <f t="shared" si="1"/>
        <v>44518</v>
      </c>
      <c r="H436" s="248" t="s">
        <v>443</v>
      </c>
      <c r="I436" s="276" t="str">
        <f t="shared" si="2"/>
        <v>29381885555</v>
      </c>
      <c r="J436" s="274"/>
      <c r="K436" s="275"/>
      <c r="L436" s="275">
        <f t="shared" si="3"/>
        <v>-1885555</v>
      </c>
      <c r="N436" s="277"/>
      <c r="O436" s="274">
        <f t="shared" si="6"/>
        <v>0</v>
      </c>
      <c r="P436" s="248" t="b">
        <f t="shared" si="7"/>
        <v>1</v>
      </c>
    </row>
    <row r="437" ht="14.25" customHeight="1">
      <c r="A437" s="248" t="s">
        <v>472</v>
      </c>
      <c r="B437" s="248" t="s">
        <v>19</v>
      </c>
      <c r="C437" s="273">
        <v>2657072.0</v>
      </c>
      <c r="D437" s="274">
        <v>44488.0</v>
      </c>
      <c r="E437" s="275">
        <v>1398715.0</v>
      </c>
      <c r="F437" s="248" t="s">
        <v>447</v>
      </c>
      <c r="G437" s="274">
        <f t="shared" si="1"/>
        <v>44518</v>
      </c>
      <c r="H437" s="248" t="s">
        <v>443</v>
      </c>
      <c r="I437" s="276" t="str">
        <f t="shared" si="2"/>
        <v>26570721398715</v>
      </c>
      <c r="J437" s="274"/>
      <c r="K437" s="275"/>
      <c r="L437" s="275">
        <f t="shared" si="3"/>
        <v>-1398715</v>
      </c>
      <c r="N437" s="277"/>
      <c r="O437" s="274">
        <f t="shared" si="6"/>
        <v>0</v>
      </c>
      <c r="P437" s="248" t="b">
        <f t="shared" si="7"/>
        <v>1</v>
      </c>
    </row>
    <row r="438" ht="14.25" customHeight="1">
      <c r="A438" s="248" t="s">
        <v>448</v>
      </c>
      <c r="B438" s="248" t="s">
        <v>19</v>
      </c>
      <c r="C438" s="273">
        <v>4003.0</v>
      </c>
      <c r="D438" s="274">
        <v>44488.0</v>
      </c>
      <c r="E438" s="275">
        <v>97482.0</v>
      </c>
      <c r="F438" s="248" t="s">
        <v>447</v>
      </c>
      <c r="G438" s="274">
        <f t="shared" si="1"/>
        <v>44518</v>
      </c>
      <c r="H438" s="248" t="s">
        <v>443</v>
      </c>
      <c r="I438" s="276" t="str">
        <f t="shared" si="2"/>
        <v>400397482</v>
      </c>
      <c r="J438" s="274"/>
      <c r="K438" s="275"/>
      <c r="L438" s="275">
        <f t="shared" si="3"/>
        <v>-97482</v>
      </c>
      <c r="N438" s="277"/>
      <c r="O438" s="274">
        <f t="shared" si="6"/>
        <v>0</v>
      </c>
      <c r="P438" s="248" t="b">
        <f t="shared" si="7"/>
        <v>1</v>
      </c>
    </row>
    <row r="439" ht="14.25" customHeight="1">
      <c r="A439" s="248" t="s">
        <v>467</v>
      </c>
      <c r="B439" s="248" t="s">
        <v>19</v>
      </c>
      <c r="C439" s="273">
        <v>632575.0</v>
      </c>
      <c r="D439" s="274">
        <v>44488.0</v>
      </c>
      <c r="E439" s="275">
        <v>1539980.0</v>
      </c>
      <c r="F439" s="248" t="s">
        <v>447</v>
      </c>
      <c r="G439" s="274">
        <f t="shared" si="1"/>
        <v>44518</v>
      </c>
      <c r="H439" s="248" t="s">
        <v>443</v>
      </c>
      <c r="I439" s="276" t="str">
        <f t="shared" si="2"/>
        <v>6325751539980</v>
      </c>
      <c r="J439" s="274"/>
      <c r="K439" s="275"/>
      <c r="L439" s="275">
        <f t="shared" si="3"/>
        <v>-1539980</v>
      </c>
      <c r="N439" s="277"/>
      <c r="O439" s="274">
        <f t="shared" si="6"/>
        <v>0</v>
      </c>
      <c r="P439" s="248" t="b">
        <f t="shared" si="7"/>
        <v>1</v>
      </c>
    </row>
    <row r="440" ht="14.25" customHeight="1">
      <c r="A440" s="248" t="s">
        <v>71</v>
      </c>
      <c r="B440" s="248" t="s">
        <v>19</v>
      </c>
      <c r="C440" s="273">
        <v>816081.0</v>
      </c>
      <c r="D440" s="274">
        <v>44489.0</v>
      </c>
      <c r="E440" s="275">
        <v>397392.0</v>
      </c>
      <c r="F440" s="248" t="s">
        <v>447</v>
      </c>
      <c r="G440" s="274">
        <f t="shared" si="1"/>
        <v>44519</v>
      </c>
      <c r="H440" s="248" t="s">
        <v>443</v>
      </c>
      <c r="I440" s="276" t="str">
        <f t="shared" si="2"/>
        <v>816081397392</v>
      </c>
      <c r="J440" s="274"/>
      <c r="K440" s="275"/>
      <c r="L440" s="275">
        <f t="shared" si="3"/>
        <v>-397392</v>
      </c>
      <c r="N440" s="277"/>
      <c r="O440" s="274">
        <f t="shared" si="6"/>
        <v>0</v>
      </c>
      <c r="P440" s="248" t="b">
        <f t="shared" si="7"/>
        <v>1</v>
      </c>
    </row>
    <row r="441" ht="14.25" customHeight="1">
      <c r="A441" s="248" t="s">
        <v>71</v>
      </c>
      <c r="B441" s="248" t="s">
        <v>19</v>
      </c>
      <c r="C441" s="273">
        <v>816095.0</v>
      </c>
      <c r="D441" s="274">
        <v>44489.0</v>
      </c>
      <c r="E441" s="275">
        <v>397392.0</v>
      </c>
      <c r="F441" s="248" t="s">
        <v>447</v>
      </c>
      <c r="G441" s="274">
        <f t="shared" si="1"/>
        <v>44519</v>
      </c>
      <c r="H441" s="248" t="s">
        <v>443</v>
      </c>
      <c r="I441" s="276" t="str">
        <f t="shared" si="2"/>
        <v>816095397392</v>
      </c>
      <c r="J441" s="274"/>
      <c r="K441" s="275"/>
      <c r="L441" s="275">
        <f t="shared" si="3"/>
        <v>-397392</v>
      </c>
      <c r="N441" s="277"/>
      <c r="O441" s="274">
        <f t="shared" si="6"/>
        <v>0</v>
      </c>
      <c r="P441" s="248" t="b">
        <f t="shared" si="7"/>
        <v>1</v>
      </c>
    </row>
    <row r="442" ht="14.25" customHeight="1">
      <c r="A442" s="248" t="s">
        <v>71</v>
      </c>
      <c r="B442" s="248" t="s">
        <v>468</v>
      </c>
      <c r="C442" s="273">
        <v>31526.0</v>
      </c>
      <c r="D442" s="274">
        <v>44489.0</v>
      </c>
      <c r="E442" s="275">
        <v>-397392.0</v>
      </c>
      <c r="F442" s="248" t="s">
        <v>447</v>
      </c>
      <c r="G442" s="274">
        <f t="shared" si="1"/>
        <v>44519</v>
      </c>
      <c r="H442" s="248" t="s">
        <v>469</v>
      </c>
      <c r="I442" s="276" t="str">
        <f t="shared" si="2"/>
        <v>31526-397392</v>
      </c>
      <c r="J442" s="274"/>
      <c r="K442" s="275"/>
      <c r="L442" s="275">
        <f t="shared" si="3"/>
        <v>397392</v>
      </c>
      <c r="N442" s="277"/>
      <c r="O442" s="274">
        <f t="shared" si="6"/>
        <v>0</v>
      </c>
      <c r="P442" s="248" t="b">
        <f t="shared" si="7"/>
        <v>1</v>
      </c>
    </row>
    <row r="443" ht="14.25" customHeight="1">
      <c r="A443" s="248" t="s">
        <v>509</v>
      </c>
      <c r="B443" s="248" t="s">
        <v>19</v>
      </c>
      <c r="C443" s="273">
        <v>4382131.0</v>
      </c>
      <c r="D443" s="274">
        <v>44489.0</v>
      </c>
      <c r="E443" s="275">
        <v>779850.0</v>
      </c>
      <c r="F443" s="248" t="s">
        <v>447</v>
      </c>
      <c r="G443" s="274">
        <f t="shared" si="1"/>
        <v>44519</v>
      </c>
      <c r="H443" s="248" t="s">
        <v>443</v>
      </c>
      <c r="I443" s="276" t="str">
        <f t="shared" si="2"/>
        <v>4382131779850</v>
      </c>
      <c r="J443" s="274"/>
      <c r="K443" s="275"/>
      <c r="L443" s="275">
        <f t="shared" si="3"/>
        <v>-779850</v>
      </c>
      <c r="N443" s="277"/>
      <c r="O443" s="274">
        <f t="shared" si="6"/>
        <v>0</v>
      </c>
      <c r="P443" s="248" t="b">
        <f t="shared" si="7"/>
        <v>1</v>
      </c>
    </row>
    <row r="444" ht="14.25" customHeight="1">
      <c r="A444" s="248" t="s">
        <v>509</v>
      </c>
      <c r="B444" s="248" t="s">
        <v>19</v>
      </c>
      <c r="C444" s="273">
        <v>4277391.0</v>
      </c>
      <c r="D444" s="274">
        <v>44489.0</v>
      </c>
      <c r="E444" s="275">
        <v>353870.0</v>
      </c>
      <c r="F444" s="248" t="s">
        <v>447</v>
      </c>
      <c r="G444" s="274">
        <f t="shared" si="1"/>
        <v>44519</v>
      </c>
      <c r="H444" s="248" t="s">
        <v>443</v>
      </c>
      <c r="I444" s="276" t="str">
        <f t="shared" si="2"/>
        <v>4277391353870</v>
      </c>
      <c r="J444" s="274"/>
      <c r="K444" s="275"/>
      <c r="L444" s="275">
        <f t="shared" si="3"/>
        <v>-353870</v>
      </c>
      <c r="N444" s="277"/>
      <c r="O444" s="274">
        <f t="shared" si="6"/>
        <v>0</v>
      </c>
      <c r="P444" s="248" t="b">
        <f t="shared" si="7"/>
        <v>1</v>
      </c>
    </row>
    <row r="445" ht="14.25" customHeight="1">
      <c r="A445" s="248" t="s">
        <v>95</v>
      </c>
      <c r="B445" s="248" t="s">
        <v>19</v>
      </c>
      <c r="C445" s="273">
        <v>83470.0</v>
      </c>
      <c r="D445" s="274">
        <v>44490.0</v>
      </c>
      <c r="E445" s="275">
        <v>362743.0</v>
      </c>
      <c r="F445" s="248" t="s">
        <v>447</v>
      </c>
      <c r="G445" s="274">
        <f t="shared" si="1"/>
        <v>44520</v>
      </c>
      <c r="H445" s="248" t="s">
        <v>443</v>
      </c>
      <c r="I445" s="276" t="str">
        <f t="shared" si="2"/>
        <v>83470362743</v>
      </c>
      <c r="J445" s="274"/>
      <c r="K445" s="275"/>
      <c r="L445" s="275">
        <f t="shared" si="3"/>
        <v>-362743</v>
      </c>
      <c r="N445" s="277"/>
      <c r="O445" s="274">
        <f t="shared" si="6"/>
        <v>0</v>
      </c>
      <c r="P445" s="248" t="b">
        <f t="shared" si="7"/>
        <v>1</v>
      </c>
    </row>
    <row r="446" ht="14.25" customHeight="1">
      <c r="A446" s="248" t="s">
        <v>22</v>
      </c>
      <c r="B446" s="248" t="s">
        <v>19</v>
      </c>
      <c r="C446" s="273">
        <v>674465.0</v>
      </c>
      <c r="D446" s="274">
        <v>44490.0</v>
      </c>
      <c r="E446" s="275">
        <v>3152565.0</v>
      </c>
      <c r="F446" s="248" t="s">
        <v>447</v>
      </c>
      <c r="G446" s="274">
        <f t="shared" si="1"/>
        <v>44520</v>
      </c>
      <c r="H446" s="248" t="s">
        <v>443</v>
      </c>
      <c r="I446" s="276" t="str">
        <f t="shared" si="2"/>
        <v>6744653152565</v>
      </c>
      <c r="J446" s="274"/>
      <c r="K446" s="275"/>
      <c r="L446" s="275">
        <f t="shared" si="3"/>
        <v>-3152565</v>
      </c>
      <c r="N446" s="109" t="s">
        <v>462</v>
      </c>
      <c r="O446" s="274">
        <f t="shared" si="6"/>
        <v>0</v>
      </c>
      <c r="P446" s="248" t="b">
        <f t="shared" si="7"/>
        <v>1</v>
      </c>
    </row>
    <row r="447" ht="14.25" customHeight="1">
      <c r="A447" s="248" t="s">
        <v>497</v>
      </c>
      <c r="B447" s="248" t="s">
        <v>19</v>
      </c>
      <c r="C447" s="273">
        <v>106.0</v>
      </c>
      <c r="D447" s="274">
        <v>44490.0</v>
      </c>
      <c r="E447" s="275">
        <v>431775.0</v>
      </c>
      <c r="F447" s="248" t="s">
        <v>447</v>
      </c>
      <c r="G447" s="274">
        <f t="shared" si="1"/>
        <v>44520</v>
      </c>
      <c r="H447" s="248" t="s">
        <v>443</v>
      </c>
      <c r="I447" s="276" t="str">
        <f t="shared" si="2"/>
        <v>106431775</v>
      </c>
      <c r="J447" s="274"/>
      <c r="K447" s="275"/>
      <c r="L447" s="275">
        <f t="shared" si="3"/>
        <v>-431775</v>
      </c>
      <c r="N447" s="277"/>
      <c r="O447" s="274">
        <f t="shared" si="6"/>
        <v>0</v>
      </c>
      <c r="P447" s="248" t="b">
        <f t="shared" si="7"/>
        <v>1</v>
      </c>
    </row>
    <row r="448" ht="14.25" customHeight="1">
      <c r="A448" s="248" t="s">
        <v>451</v>
      </c>
      <c r="B448" s="248" t="s">
        <v>19</v>
      </c>
      <c r="C448" s="273">
        <v>34167.0</v>
      </c>
      <c r="D448" s="274">
        <v>44490.0</v>
      </c>
      <c r="E448" s="275">
        <v>119985.0</v>
      </c>
      <c r="F448" s="248" t="s">
        <v>447</v>
      </c>
      <c r="G448" s="274">
        <f t="shared" si="1"/>
        <v>44520</v>
      </c>
      <c r="H448" s="248" t="s">
        <v>443</v>
      </c>
      <c r="I448" s="276" t="str">
        <f t="shared" si="2"/>
        <v>34167119985</v>
      </c>
      <c r="J448" s="274"/>
      <c r="K448" s="275"/>
      <c r="L448" s="275">
        <f t="shared" si="3"/>
        <v>-119985</v>
      </c>
      <c r="N448" s="277"/>
      <c r="O448" s="274">
        <f t="shared" si="6"/>
        <v>0</v>
      </c>
      <c r="P448" s="248" t="b">
        <f t="shared" si="7"/>
        <v>1</v>
      </c>
    </row>
    <row r="449" ht="14.25" customHeight="1">
      <c r="A449" s="248" t="s">
        <v>473</v>
      </c>
      <c r="B449" s="248" t="s">
        <v>19</v>
      </c>
      <c r="C449" s="273">
        <v>1630458.0</v>
      </c>
      <c r="D449" s="274">
        <v>44491.0</v>
      </c>
      <c r="E449" s="275">
        <v>1139990.0</v>
      </c>
      <c r="F449" s="248" t="s">
        <v>447</v>
      </c>
      <c r="G449" s="274">
        <f t="shared" si="1"/>
        <v>44521</v>
      </c>
      <c r="H449" s="248" t="s">
        <v>443</v>
      </c>
      <c r="I449" s="276" t="str">
        <f t="shared" si="2"/>
        <v>16304581139990</v>
      </c>
      <c r="J449" s="274"/>
      <c r="K449" s="275"/>
      <c r="L449" s="275">
        <f t="shared" si="3"/>
        <v>-1139990</v>
      </c>
      <c r="N449" s="277"/>
      <c r="O449" s="274">
        <f t="shared" si="6"/>
        <v>0</v>
      </c>
      <c r="P449" s="248" t="b">
        <f t="shared" si="7"/>
        <v>1</v>
      </c>
    </row>
    <row r="450" ht="14.25" customHeight="1">
      <c r="A450" s="248" t="s">
        <v>472</v>
      </c>
      <c r="B450" s="248" t="s">
        <v>19</v>
      </c>
      <c r="C450" s="273">
        <v>2659877.0</v>
      </c>
      <c r="D450" s="274">
        <v>44491.0</v>
      </c>
      <c r="E450" s="275">
        <v>741726.0</v>
      </c>
      <c r="F450" s="248" t="s">
        <v>447</v>
      </c>
      <c r="G450" s="274">
        <f t="shared" si="1"/>
        <v>44521</v>
      </c>
      <c r="H450" s="248" t="s">
        <v>443</v>
      </c>
      <c r="I450" s="276" t="str">
        <f t="shared" si="2"/>
        <v>2659877741726</v>
      </c>
      <c r="J450" s="274"/>
      <c r="K450" s="275"/>
      <c r="L450" s="275">
        <f t="shared" si="3"/>
        <v>-741726</v>
      </c>
      <c r="N450" s="277"/>
      <c r="O450" s="274">
        <f t="shared" si="6"/>
        <v>0</v>
      </c>
      <c r="P450" s="248" t="b">
        <f t="shared" si="7"/>
        <v>1</v>
      </c>
    </row>
    <row r="451" ht="14.25" customHeight="1">
      <c r="A451" s="248" t="s">
        <v>22</v>
      </c>
      <c r="B451" s="248" t="s">
        <v>19</v>
      </c>
      <c r="C451" s="273">
        <v>674702.0</v>
      </c>
      <c r="D451" s="274">
        <v>44491.0</v>
      </c>
      <c r="E451" s="275">
        <v>949981.0</v>
      </c>
      <c r="F451" s="248" t="s">
        <v>447</v>
      </c>
      <c r="G451" s="274">
        <f t="shared" si="1"/>
        <v>44521</v>
      </c>
      <c r="H451" s="248" t="s">
        <v>443</v>
      </c>
      <c r="I451" s="276" t="str">
        <f t="shared" si="2"/>
        <v>674702949981</v>
      </c>
      <c r="J451" s="274"/>
      <c r="K451" s="275"/>
      <c r="L451" s="275">
        <f t="shared" si="3"/>
        <v>-949981</v>
      </c>
      <c r="N451" s="109" t="s">
        <v>462</v>
      </c>
      <c r="O451" s="274">
        <f t="shared" si="6"/>
        <v>0</v>
      </c>
      <c r="P451" s="248" t="b">
        <f t="shared" si="7"/>
        <v>1</v>
      </c>
    </row>
    <row r="452" ht="14.25" customHeight="1">
      <c r="A452" s="248" t="s">
        <v>510</v>
      </c>
      <c r="B452" s="248" t="s">
        <v>19</v>
      </c>
      <c r="C452" s="273">
        <v>290696.0</v>
      </c>
      <c r="D452" s="274">
        <v>44491.0</v>
      </c>
      <c r="E452" s="275">
        <v>124913.0</v>
      </c>
      <c r="F452" s="248" t="s">
        <v>447</v>
      </c>
      <c r="G452" s="274">
        <f t="shared" si="1"/>
        <v>44521</v>
      </c>
      <c r="H452" s="248" t="s">
        <v>443</v>
      </c>
      <c r="I452" s="276" t="str">
        <f t="shared" si="2"/>
        <v>290696124913</v>
      </c>
      <c r="J452" s="274"/>
      <c r="K452" s="275"/>
      <c r="L452" s="275">
        <f t="shared" si="3"/>
        <v>-124913</v>
      </c>
      <c r="N452" s="277"/>
      <c r="O452" s="274">
        <f t="shared" si="6"/>
        <v>0</v>
      </c>
      <c r="P452" s="248" t="b">
        <f t="shared" si="7"/>
        <v>1</v>
      </c>
    </row>
    <row r="453" ht="14.25" customHeight="1">
      <c r="A453" s="248" t="s">
        <v>473</v>
      </c>
      <c r="B453" s="248" t="s">
        <v>19</v>
      </c>
      <c r="C453" s="273">
        <v>1630705.0</v>
      </c>
      <c r="D453" s="274">
        <v>44492.0</v>
      </c>
      <c r="E453" s="275">
        <v>657980.0</v>
      </c>
      <c r="F453" s="248" t="s">
        <v>447</v>
      </c>
      <c r="G453" s="274">
        <f t="shared" si="1"/>
        <v>44522</v>
      </c>
      <c r="H453" s="248" t="s">
        <v>443</v>
      </c>
      <c r="I453" s="276" t="str">
        <f t="shared" si="2"/>
        <v>1630705657980</v>
      </c>
      <c r="J453" s="274"/>
      <c r="K453" s="275"/>
      <c r="L453" s="275">
        <f t="shared" si="3"/>
        <v>-657980</v>
      </c>
      <c r="N453" s="277"/>
      <c r="O453" s="274">
        <f t="shared" si="6"/>
        <v>0</v>
      </c>
      <c r="P453" s="248" t="b">
        <f t="shared" si="7"/>
        <v>1</v>
      </c>
    </row>
    <row r="454" ht="14.25" customHeight="1">
      <c r="A454" s="248" t="s">
        <v>473</v>
      </c>
      <c r="B454" s="248" t="s">
        <v>19</v>
      </c>
      <c r="C454" s="273">
        <v>1630560.0</v>
      </c>
      <c r="D454" s="274">
        <v>44492.0</v>
      </c>
      <c r="E454" s="275">
        <v>1099990.0</v>
      </c>
      <c r="F454" s="248" t="s">
        <v>447</v>
      </c>
      <c r="G454" s="274">
        <f t="shared" si="1"/>
        <v>44522</v>
      </c>
      <c r="H454" s="248" t="s">
        <v>443</v>
      </c>
      <c r="I454" s="276" t="str">
        <f t="shared" si="2"/>
        <v>16305601099990</v>
      </c>
      <c r="J454" s="274"/>
      <c r="K454" s="275"/>
      <c r="L454" s="275">
        <f t="shared" si="3"/>
        <v>-1099990</v>
      </c>
      <c r="N454" s="277"/>
      <c r="O454" s="274">
        <f t="shared" si="6"/>
        <v>0</v>
      </c>
      <c r="P454" s="248" t="b">
        <f t="shared" si="7"/>
        <v>1</v>
      </c>
    </row>
    <row r="455" ht="14.25" customHeight="1">
      <c r="A455" s="248" t="s">
        <v>511</v>
      </c>
      <c r="B455" s="248" t="s">
        <v>19</v>
      </c>
      <c r="C455" s="273">
        <v>2106.0</v>
      </c>
      <c r="D455" s="274">
        <v>44494.0</v>
      </c>
      <c r="E455" s="275">
        <v>2296117.0</v>
      </c>
      <c r="F455" s="248" t="s">
        <v>447</v>
      </c>
      <c r="G455" s="274">
        <f t="shared" si="1"/>
        <v>44524</v>
      </c>
      <c r="H455" s="248" t="s">
        <v>443</v>
      </c>
      <c r="I455" s="276" t="str">
        <f t="shared" si="2"/>
        <v>21062296117</v>
      </c>
      <c r="J455" s="274"/>
      <c r="K455" s="275"/>
      <c r="L455" s="275">
        <f t="shared" si="3"/>
        <v>-2296117</v>
      </c>
      <c r="N455" s="277"/>
      <c r="O455" s="274">
        <f t="shared" si="6"/>
        <v>0</v>
      </c>
      <c r="P455" s="248" t="b">
        <f t="shared" si="7"/>
        <v>1</v>
      </c>
    </row>
    <row r="456" ht="14.25" customHeight="1">
      <c r="A456" s="248" t="s">
        <v>444</v>
      </c>
      <c r="B456" s="248" t="s">
        <v>19</v>
      </c>
      <c r="C456" s="273">
        <v>598.0</v>
      </c>
      <c r="D456" s="274">
        <v>44495.0</v>
      </c>
      <c r="E456" s="275">
        <v>2853733.0</v>
      </c>
      <c r="F456" s="248" t="s">
        <v>447</v>
      </c>
      <c r="G456" s="274">
        <f t="shared" si="1"/>
        <v>44525</v>
      </c>
      <c r="H456" s="248" t="s">
        <v>443</v>
      </c>
      <c r="I456" s="276" t="str">
        <f t="shared" si="2"/>
        <v>5982853733</v>
      </c>
      <c r="J456" s="278">
        <v>44519.0</v>
      </c>
      <c r="K456" s="279">
        <v>2853733.0</v>
      </c>
      <c r="L456" s="275">
        <f t="shared" si="3"/>
        <v>0</v>
      </c>
      <c r="N456" s="277"/>
      <c r="O456" s="274">
        <f t="shared" si="6"/>
        <v>0</v>
      </c>
      <c r="P456" s="248" t="b">
        <f t="shared" si="7"/>
        <v>0</v>
      </c>
    </row>
    <row r="457" ht="14.25" customHeight="1">
      <c r="A457" s="248" t="s">
        <v>463</v>
      </c>
      <c r="B457" s="248" t="s">
        <v>19</v>
      </c>
      <c r="C457" s="273">
        <v>3857079.0</v>
      </c>
      <c r="D457" s="274">
        <v>44495.0</v>
      </c>
      <c r="E457" s="275">
        <v>349990.0</v>
      </c>
      <c r="F457" s="248" t="s">
        <v>447</v>
      </c>
      <c r="G457" s="274">
        <f t="shared" si="1"/>
        <v>44525</v>
      </c>
      <c r="H457" s="248" t="s">
        <v>443</v>
      </c>
      <c r="I457" s="276" t="str">
        <f t="shared" si="2"/>
        <v>3857079349990</v>
      </c>
      <c r="J457" s="274"/>
      <c r="K457" s="275"/>
      <c r="L457" s="275">
        <f t="shared" si="3"/>
        <v>-349990</v>
      </c>
      <c r="N457" s="277"/>
      <c r="O457" s="274">
        <f t="shared" si="6"/>
        <v>0</v>
      </c>
      <c r="P457" s="248" t="b">
        <f t="shared" si="7"/>
        <v>1</v>
      </c>
    </row>
    <row r="458" ht="14.25" customHeight="1">
      <c r="A458" s="248" t="s">
        <v>34</v>
      </c>
      <c r="B458" s="248" t="s">
        <v>19</v>
      </c>
      <c r="C458" s="273">
        <v>97269.0</v>
      </c>
      <c r="D458" s="274">
        <v>44496.0</v>
      </c>
      <c r="E458" s="275">
        <v>43911.0</v>
      </c>
      <c r="F458" s="248" t="s">
        <v>447</v>
      </c>
      <c r="G458" s="274">
        <f t="shared" si="1"/>
        <v>44526</v>
      </c>
      <c r="H458" s="248" t="s">
        <v>443</v>
      </c>
      <c r="I458" s="276" t="str">
        <f t="shared" si="2"/>
        <v>9726943911</v>
      </c>
      <c r="J458" s="274"/>
      <c r="K458" s="275"/>
      <c r="L458" s="275">
        <f t="shared" si="3"/>
        <v>-43911</v>
      </c>
      <c r="N458" s="277"/>
      <c r="O458" s="274">
        <f t="shared" si="6"/>
        <v>0</v>
      </c>
      <c r="P458" s="248" t="b">
        <f t="shared" si="7"/>
        <v>1</v>
      </c>
    </row>
    <row r="459" ht="14.25" customHeight="1">
      <c r="A459" s="248" t="s">
        <v>34</v>
      </c>
      <c r="B459" s="248" t="s">
        <v>19</v>
      </c>
      <c r="C459" s="273">
        <v>97268.0</v>
      </c>
      <c r="D459" s="274">
        <v>44496.0</v>
      </c>
      <c r="E459" s="275">
        <v>129296.0</v>
      </c>
      <c r="F459" s="248" t="s">
        <v>447</v>
      </c>
      <c r="G459" s="274">
        <f t="shared" si="1"/>
        <v>44526</v>
      </c>
      <c r="H459" s="248" t="s">
        <v>443</v>
      </c>
      <c r="I459" s="276" t="str">
        <f t="shared" si="2"/>
        <v>97268129296</v>
      </c>
      <c r="J459" s="274"/>
      <c r="K459" s="275"/>
      <c r="L459" s="275">
        <f t="shared" si="3"/>
        <v>-129296</v>
      </c>
      <c r="N459" s="277"/>
      <c r="O459" s="274">
        <f t="shared" si="6"/>
        <v>0</v>
      </c>
      <c r="P459" s="248" t="b">
        <f t="shared" si="7"/>
        <v>1</v>
      </c>
    </row>
    <row r="460" ht="14.25" customHeight="1">
      <c r="A460" s="248" t="s">
        <v>95</v>
      </c>
      <c r="B460" s="248" t="s">
        <v>19</v>
      </c>
      <c r="C460" s="273">
        <v>83738.0</v>
      </c>
      <c r="D460" s="274">
        <v>44496.0</v>
      </c>
      <c r="E460" s="275">
        <v>115755.0</v>
      </c>
      <c r="F460" s="248" t="s">
        <v>447</v>
      </c>
      <c r="G460" s="274">
        <f t="shared" si="1"/>
        <v>44526</v>
      </c>
      <c r="H460" s="248" t="s">
        <v>443</v>
      </c>
      <c r="I460" s="276" t="str">
        <f t="shared" si="2"/>
        <v>83738115755</v>
      </c>
      <c r="J460" s="274"/>
      <c r="K460" s="275"/>
      <c r="L460" s="275">
        <f t="shared" si="3"/>
        <v>-115755</v>
      </c>
      <c r="N460" s="277"/>
      <c r="O460" s="274">
        <f t="shared" si="6"/>
        <v>0</v>
      </c>
      <c r="P460" s="248" t="b">
        <f t="shared" si="7"/>
        <v>1</v>
      </c>
    </row>
    <row r="461" ht="14.25" customHeight="1">
      <c r="A461" s="248" t="s">
        <v>472</v>
      </c>
      <c r="B461" s="248" t="s">
        <v>19</v>
      </c>
      <c r="C461" s="273">
        <v>2663072.0</v>
      </c>
      <c r="D461" s="274">
        <v>44496.0</v>
      </c>
      <c r="E461" s="275">
        <v>706267.0</v>
      </c>
      <c r="F461" s="248" t="s">
        <v>447</v>
      </c>
      <c r="G461" s="274">
        <f t="shared" si="1"/>
        <v>44526</v>
      </c>
      <c r="H461" s="248" t="s">
        <v>443</v>
      </c>
      <c r="I461" s="276" t="str">
        <f t="shared" si="2"/>
        <v>2663072706267</v>
      </c>
      <c r="J461" s="274"/>
      <c r="K461" s="275"/>
      <c r="L461" s="275">
        <f t="shared" si="3"/>
        <v>-706267</v>
      </c>
      <c r="N461" s="277"/>
      <c r="O461" s="274">
        <f t="shared" si="6"/>
        <v>0</v>
      </c>
      <c r="P461" s="248" t="b">
        <f t="shared" si="7"/>
        <v>1</v>
      </c>
    </row>
    <row r="462" ht="14.25" customHeight="1">
      <c r="A462" s="248" t="s">
        <v>463</v>
      </c>
      <c r="B462" s="248" t="s">
        <v>19</v>
      </c>
      <c r="C462" s="273">
        <v>3858273.0</v>
      </c>
      <c r="D462" s="274">
        <v>44498.0</v>
      </c>
      <c r="E462" s="275">
        <v>729990.0</v>
      </c>
      <c r="F462" s="248" t="s">
        <v>447</v>
      </c>
      <c r="G462" s="274">
        <f t="shared" si="1"/>
        <v>44528</v>
      </c>
      <c r="H462" s="248" t="s">
        <v>443</v>
      </c>
      <c r="I462" s="276" t="str">
        <f t="shared" si="2"/>
        <v>3858273729990</v>
      </c>
      <c r="J462" s="274"/>
      <c r="K462" s="275"/>
      <c r="L462" s="275">
        <f t="shared" si="3"/>
        <v>-729990</v>
      </c>
      <c r="N462" s="277"/>
      <c r="O462" s="274">
        <f t="shared" si="6"/>
        <v>0</v>
      </c>
      <c r="P462" s="248" t="b">
        <f t="shared" si="7"/>
        <v>1</v>
      </c>
    </row>
    <row r="463" ht="14.25" customHeight="1">
      <c r="A463" s="248" t="s">
        <v>18</v>
      </c>
      <c r="B463" s="248" t="s">
        <v>19</v>
      </c>
      <c r="C463" s="273">
        <v>4119.0</v>
      </c>
      <c r="D463" s="274">
        <v>44499.0</v>
      </c>
      <c r="E463" s="275">
        <v>3889447.0</v>
      </c>
      <c r="F463" s="248" t="s">
        <v>447</v>
      </c>
      <c r="G463" s="274">
        <f t="shared" si="1"/>
        <v>44529</v>
      </c>
      <c r="H463" s="248" t="s">
        <v>443</v>
      </c>
      <c r="I463" s="276" t="str">
        <f t="shared" si="2"/>
        <v>41193889447</v>
      </c>
      <c r="J463" s="274"/>
      <c r="K463" s="275"/>
      <c r="L463" s="275">
        <f t="shared" si="3"/>
        <v>-3889447</v>
      </c>
      <c r="N463" s="277"/>
      <c r="O463" s="274">
        <f t="shared" si="6"/>
        <v>0</v>
      </c>
      <c r="P463" s="248" t="b">
        <f t="shared" si="7"/>
        <v>1</v>
      </c>
    </row>
    <row r="464" ht="14.25" customHeight="1">
      <c r="A464" s="248" t="s">
        <v>473</v>
      </c>
      <c r="B464" s="248" t="s">
        <v>19</v>
      </c>
      <c r="C464" s="273">
        <v>1631207.0</v>
      </c>
      <c r="D464" s="274">
        <v>44499.0</v>
      </c>
      <c r="E464" s="275">
        <v>499990.0</v>
      </c>
      <c r="F464" s="248" t="s">
        <v>447</v>
      </c>
      <c r="G464" s="274">
        <f t="shared" si="1"/>
        <v>44529</v>
      </c>
      <c r="H464" s="248" t="s">
        <v>443</v>
      </c>
      <c r="I464" s="276" t="str">
        <f t="shared" si="2"/>
        <v>1631207499990</v>
      </c>
      <c r="J464" s="274"/>
      <c r="K464" s="275"/>
      <c r="L464" s="275">
        <f t="shared" si="3"/>
        <v>-499990</v>
      </c>
      <c r="N464" s="277"/>
      <c r="O464" s="274">
        <f t="shared" si="6"/>
        <v>0</v>
      </c>
      <c r="P464" s="248" t="b">
        <f t="shared" si="7"/>
        <v>1</v>
      </c>
    </row>
    <row r="465" ht="14.25" customHeight="1">
      <c r="A465" s="248" t="s">
        <v>472</v>
      </c>
      <c r="B465" s="248" t="s">
        <v>19</v>
      </c>
      <c r="C465" s="273">
        <v>2666602.0</v>
      </c>
      <c r="D465" s="274">
        <v>44502.0</v>
      </c>
      <c r="E465" s="275">
        <v>154035.0</v>
      </c>
      <c r="F465" s="248" t="s">
        <v>447</v>
      </c>
      <c r="G465" s="274">
        <f t="shared" si="1"/>
        <v>44532</v>
      </c>
      <c r="H465" s="248" t="s">
        <v>443</v>
      </c>
      <c r="I465" s="276" t="str">
        <f t="shared" si="2"/>
        <v>2666602154035</v>
      </c>
      <c r="J465" s="274"/>
      <c r="K465" s="275"/>
      <c r="L465" s="275">
        <f t="shared" si="3"/>
        <v>-154035</v>
      </c>
      <c r="N465" s="277"/>
      <c r="O465" s="274">
        <f t="shared" si="6"/>
        <v>0</v>
      </c>
      <c r="P465" s="248" t="b">
        <f t="shared" si="7"/>
        <v>1</v>
      </c>
    </row>
    <row r="466" ht="14.25" customHeight="1">
      <c r="A466" s="248" t="s">
        <v>451</v>
      </c>
      <c r="B466" s="248" t="s">
        <v>19</v>
      </c>
      <c r="C466" s="273">
        <v>34332.0</v>
      </c>
      <c r="D466" s="274">
        <v>44502.0</v>
      </c>
      <c r="E466" s="275">
        <v>173445.0</v>
      </c>
      <c r="F466" s="248" t="s">
        <v>447</v>
      </c>
      <c r="G466" s="274">
        <f t="shared" si="1"/>
        <v>44532</v>
      </c>
      <c r="H466" s="248" t="s">
        <v>443</v>
      </c>
      <c r="I466" s="276" t="str">
        <f t="shared" si="2"/>
        <v>34332173445</v>
      </c>
      <c r="J466" s="274"/>
      <c r="K466" s="275"/>
      <c r="L466" s="275">
        <f t="shared" si="3"/>
        <v>-173445</v>
      </c>
      <c r="N466" s="277"/>
      <c r="O466" s="274">
        <f t="shared" si="6"/>
        <v>0</v>
      </c>
      <c r="P466" s="248" t="b">
        <f t="shared" si="7"/>
        <v>1</v>
      </c>
    </row>
    <row r="467" ht="14.25" customHeight="1">
      <c r="A467" s="248" t="s">
        <v>445</v>
      </c>
      <c r="B467" s="248" t="s">
        <v>19</v>
      </c>
      <c r="C467" s="273">
        <v>2978233.0</v>
      </c>
      <c r="D467" s="274">
        <v>44502.0</v>
      </c>
      <c r="E467" s="275">
        <v>220683.0</v>
      </c>
      <c r="F467" s="248" t="s">
        <v>447</v>
      </c>
      <c r="G467" s="274">
        <f t="shared" si="1"/>
        <v>44532</v>
      </c>
      <c r="H467" s="248" t="s">
        <v>443</v>
      </c>
      <c r="I467" s="276" t="str">
        <f t="shared" si="2"/>
        <v>2978233220683</v>
      </c>
      <c r="J467" s="274"/>
      <c r="K467" s="275"/>
      <c r="L467" s="275">
        <f t="shared" si="3"/>
        <v>-220683</v>
      </c>
      <c r="N467" s="277"/>
      <c r="O467" s="274">
        <f t="shared" si="6"/>
        <v>0</v>
      </c>
      <c r="P467" s="248" t="b">
        <f t="shared" si="7"/>
        <v>1</v>
      </c>
    </row>
    <row r="468" ht="14.25" customHeight="1">
      <c r="A468" s="248" t="s">
        <v>71</v>
      </c>
      <c r="B468" s="248" t="s">
        <v>19</v>
      </c>
      <c r="C468" s="273">
        <v>816774.0</v>
      </c>
      <c r="D468" s="274">
        <v>44503.0</v>
      </c>
      <c r="E468" s="275">
        <v>1359573.0</v>
      </c>
      <c r="F468" s="248" t="s">
        <v>447</v>
      </c>
      <c r="G468" s="274">
        <f t="shared" si="1"/>
        <v>44533</v>
      </c>
      <c r="H468" s="248" t="s">
        <v>443</v>
      </c>
      <c r="I468" s="276" t="str">
        <f t="shared" si="2"/>
        <v>8167741359573</v>
      </c>
      <c r="J468" s="274"/>
      <c r="K468" s="275"/>
      <c r="L468" s="275">
        <f t="shared" si="3"/>
        <v>-1359573</v>
      </c>
      <c r="N468" s="277"/>
      <c r="O468" s="274">
        <f t="shared" si="6"/>
        <v>0</v>
      </c>
      <c r="P468" s="248" t="b">
        <f t="shared" si="7"/>
        <v>1</v>
      </c>
    </row>
    <row r="469" ht="14.25" customHeight="1">
      <c r="A469" s="248" t="s">
        <v>504</v>
      </c>
      <c r="B469" s="248" t="s">
        <v>19</v>
      </c>
      <c r="C469" s="273">
        <v>994.0</v>
      </c>
      <c r="D469" s="274">
        <v>44503.0</v>
      </c>
      <c r="E469" s="275">
        <v>359900.0</v>
      </c>
      <c r="F469" s="248" t="s">
        <v>447</v>
      </c>
      <c r="G469" s="274">
        <f t="shared" si="1"/>
        <v>44533</v>
      </c>
      <c r="H469" s="248" t="s">
        <v>443</v>
      </c>
      <c r="I469" s="276" t="str">
        <f t="shared" si="2"/>
        <v>994359900</v>
      </c>
      <c r="J469" s="274"/>
      <c r="K469" s="275"/>
      <c r="L469" s="275">
        <f t="shared" si="3"/>
        <v>-359900</v>
      </c>
      <c r="N469" s="277"/>
      <c r="O469" s="274">
        <f t="shared" si="6"/>
        <v>0</v>
      </c>
      <c r="P469" s="248" t="b">
        <f t="shared" si="7"/>
        <v>1</v>
      </c>
    </row>
    <row r="470" ht="14.25" customHeight="1">
      <c r="A470" s="248" t="s">
        <v>22</v>
      </c>
      <c r="B470" s="248" t="s">
        <v>19</v>
      </c>
      <c r="C470" s="273">
        <v>675524.0</v>
      </c>
      <c r="D470" s="274">
        <v>44503.0</v>
      </c>
      <c r="E470" s="275">
        <v>699990.0</v>
      </c>
      <c r="F470" s="248" t="s">
        <v>447</v>
      </c>
      <c r="G470" s="274">
        <f t="shared" si="1"/>
        <v>44533</v>
      </c>
      <c r="H470" s="248" t="s">
        <v>485</v>
      </c>
      <c r="I470" s="276" t="str">
        <f t="shared" si="2"/>
        <v>675524699990</v>
      </c>
      <c r="J470" s="274"/>
      <c r="K470" s="275"/>
      <c r="L470" s="275">
        <f t="shared" si="3"/>
        <v>-699990</v>
      </c>
      <c r="N470" s="109" t="s">
        <v>462</v>
      </c>
      <c r="O470" s="274">
        <f t="shared" si="6"/>
        <v>0</v>
      </c>
      <c r="P470" s="248" t="b">
        <f t="shared" si="7"/>
        <v>1</v>
      </c>
    </row>
    <row r="471" ht="14.25" customHeight="1">
      <c r="A471" s="248" t="s">
        <v>22</v>
      </c>
      <c r="B471" s="248" t="s">
        <v>19</v>
      </c>
      <c r="C471" s="273">
        <v>675558.0</v>
      </c>
      <c r="D471" s="274">
        <v>44503.0</v>
      </c>
      <c r="E471" s="275">
        <v>699990.0</v>
      </c>
      <c r="F471" s="248" t="s">
        <v>447</v>
      </c>
      <c r="G471" s="274">
        <f t="shared" si="1"/>
        <v>44533</v>
      </c>
      <c r="H471" s="248" t="s">
        <v>443</v>
      </c>
      <c r="I471" s="276" t="str">
        <f t="shared" si="2"/>
        <v>675558699990</v>
      </c>
      <c r="J471" s="274"/>
      <c r="K471" s="275"/>
      <c r="L471" s="275">
        <f t="shared" si="3"/>
        <v>-699990</v>
      </c>
      <c r="N471" s="109" t="s">
        <v>462</v>
      </c>
      <c r="O471" s="274">
        <f t="shared" si="6"/>
        <v>0</v>
      </c>
      <c r="P471" s="248" t="b">
        <f t="shared" si="7"/>
        <v>1</v>
      </c>
    </row>
    <row r="472" ht="14.25" customHeight="1">
      <c r="A472" s="248" t="s">
        <v>22</v>
      </c>
      <c r="B472" s="248" t="s">
        <v>468</v>
      </c>
      <c r="C472" s="273">
        <v>110554.0</v>
      </c>
      <c r="D472" s="274">
        <v>44503.0</v>
      </c>
      <c r="E472" s="275">
        <v>-699990.0</v>
      </c>
      <c r="F472" s="248" t="s">
        <v>447</v>
      </c>
      <c r="G472" s="274">
        <f t="shared" si="1"/>
        <v>44533</v>
      </c>
      <c r="H472" s="248" t="s">
        <v>469</v>
      </c>
      <c r="I472" s="276" t="str">
        <f t="shared" si="2"/>
        <v>110554-699990</v>
      </c>
      <c r="J472" s="274"/>
      <c r="K472" s="275"/>
      <c r="L472" s="275">
        <f t="shared" si="3"/>
        <v>699990</v>
      </c>
      <c r="N472" s="109" t="s">
        <v>462</v>
      </c>
      <c r="O472" s="274">
        <f t="shared" si="6"/>
        <v>0</v>
      </c>
      <c r="P472" s="248" t="b">
        <f t="shared" si="7"/>
        <v>1</v>
      </c>
    </row>
    <row r="473" ht="14.25" customHeight="1">
      <c r="A473" s="248" t="s">
        <v>448</v>
      </c>
      <c r="B473" s="248" t="s">
        <v>19</v>
      </c>
      <c r="C473" s="273">
        <v>4030.0</v>
      </c>
      <c r="D473" s="274">
        <v>44503.0</v>
      </c>
      <c r="E473" s="275">
        <v>411373.0</v>
      </c>
      <c r="F473" s="248" t="s">
        <v>447</v>
      </c>
      <c r="G473" s="274">
        <f t="shared" si="1"/>
        <v>44533</v>
      </c>
      <c r="H473" s="248" t="s">
        <v>443</v>
      </c>
      <c r="I473" s="276" t="str">
        <f t="shared" si="2"/>
        <v>4030411373</v>
      </c>
      <c r="J473" s="274"/>
      <c r="K473" s="275"/>
      <c r="L473" s="275">
        <f t="shared" si="3"/>
        <v>-411373</v>
      </c>
      <c r="N473" s="277"/>
      <c r="O473" s="274">
        <f t="shared" si="6"/>
        <v>0</v>
      </c>
      <c r="P473" s="248" t="b">
        <f t="shared" si="7"/>
        <v>1</v>
      </c>
    </row>
    <row r="474" ht="14.25" customHeight="1">
      <c r="A474" s="248" t="s">
        <v>455</v>
      </c>
      <c r="B474" s="248" t="s">
        <v>334</v>
      </c>
      <c r="C474" s="273">
        <v>4339.0</v>
      </c>
      <c r="D474" s="274">
        <v>44503.0</v>
      </c>
      <c r="E474" s="275">
        <v>203605.0</v>
      </c>
      <c r="F474" s="248" t="s">
        <v>447</v>
      </c>
      <c r="G474" s="274">
        <f t="shared" si="1"/>
        <v>44533</v>
      </c>
      <c r="H474" s="248" t="s">
        <v>443</v>
      </c>
      <c r="I474" s="276" t="str">
        <f t="shared" si="2"/>
        <v>4339203605</v>
      </c>
      <c r="J474" s="274"/>
      <c r="K474" s="275"/>
      <c r="L474" s="275">
        <f t="shared" si="3"/>
        <v>-203605</v>
      </c>
      <c r="N474" s="277"/>
      <c r="O474" s="274">
        <f t="shared" si="6"/>
        <v>0</v>
      </c>
      <c r="P474" s="248" t="b">
        <f t="shared" si="7"/>
        <v>1</v>
      </c>
    </row>
    <row r="475" ht="14.25" customHeight="1">
      <c r="A475" s="248" t="s">
        <v>451</v>
      </c>
      <c r="B475" s="248" t="s">
        <v>468</v>
      </c>
      <c r="C475" s="273">
        <v>9009.0</v>
      </c>
      <c r="D475" s="274">
        <v>44504.0</v>
      </c>
      <c r="E475" s="275">
        <v>-15192.0</v>
      </c>
      <c r="F475" s="248" t="s">
        <v>447</v>
      </c>
      <c r="G475" s="274">
        <f t="shared" si="1"/>
        <v>44534</v>
      </c>
      <c r="H475" s="248" t="s">
        <v>469</v>
      </c>
      <c r="I475" s="276" t="str">
        <f t="shared" si="2"/>
        <v>9009-15192</v>
      </c>
      <c r="J475" s="274"/>
      <c r="K475" s="275"/>
      <c r="L475" s="275">
        <f t="shared" si="3"/>
        <v>15192</v>
      </c>
      <c r="N475" s="277"/>
      <c r="O475" s="274">
        <f t="shared" si="6"/>
        <v>0</v>
      </c>
      <c r="P475" s="248" t="b">
        <f t="shared" si="7"/>
        <v>1</v>
      </c>
    </row>
    <row r="476" ht="14.25" customHeight="1">
      <c r="A476" s="248" t="s">
        <v>449</v>
      </c>
      <c r="B476" s="248" t="s">
        <v>19</v>
      </c>
      <c r="C476" s="273">
        <v>5747.0</v>
      </c>
      <c r="D476" s="274">
        <v>44505.0</v>
      </c>
      <c r="E476" s="275">
        <v>479984.0</v>
      </c>
      <c r="F476" s="248" t="s">
        <v>447</v>
      </c>
      <c r="G476" s="274">
        <f t="shared" si="1"/>
        <v>44535</v>
      </c>
      <c r="H476" s="248" t="s">
        <v>443</v>
      </c>
      <c r="I476" s="276" t="str">
        <f t="shared" si="2"/>
        <v>5747479984</v>
      </c>
      <c r="J476" s="274"/>
      <c r="K476" s="275"/>
      <c r="L476" s="275">
        <f t="shared" si="3"/>
        <v>-479984</v>
      </c>
      <c r="N476" s="277"/>
      <c r="O476" s="274">
        <f t="shared" si="6"/>
        <v>0</v>
      </c>
      <c r="P476" s="248" t="b">
        <f t="shared" si="7"/>
        <v>1</v>
      </c>
    </row>
    <row r="477" ht="14.25" customHeight="1">
      <c r="A477" s="248" t="s">
        <v>449</v>
      </c>
      <c r="B477" s="248" t="s">
        <v>19</v>
      </c>
      <c r="C477" s="273">
        <v>5748.0</v>
      </c>
      <c r="D477" s="274">
        <v>44505.0</v>
      </c>
      <c r="E477" s="275">
        <v>831992.0</v>
      </c>
      <c r="F477" s="248" t="s">
        <v>447</v>
      </c>
      <c r="G477" s="274">
        <f t="shared" si="1"/>
        <v>44535</v>
      </c>
      <c r="H477" s="248" t="s">
        <v>443</v>
      </c>
      <c r="I477" s="276" t="str">
        <f t="shared" si="2"/>
        <v>5748831992</v>
      </c>
      <c r="J477" s="274"/>
      <c r="K477" s="275"/>
      <c r="L477" s="275">
        <f t="shared" si="3"/>
        <v>-831992</v>
      </c>
      <c r="N477" s="277"/>
      <c r="O477" s="274">
        <f t="shared" si="6"/>
        <v>0</v>
      </c>
      <c r="P477" s="248" t="b">
        <f t="shared" si="7"/>
        <v>1</v>
      </c>
    </row>
    <row r="478" ht="14.25" customHeight="1">
      <c r="A478" s="248" t="s">
        <v>506</v>
      </c>
      <c r="B478" s="248" t="s">
        <v>19</v>
      </c>
      <c r="C478" s="273">
        <v>629.0</v>
      </c>
      <c r="D478" s="274">
        <v>44505.0</v>
      </c>
      <c r="E478" s="275">
        <v>114835.0</v>
      </c>
      <c r="F478" s="248" t="s">
        <v>447</v>
      </c>
      <c r="G478" s="274">
        <f t="shared" si="1"/>
        <v>44535</v>
      </c>
      <c r="H478" s="248" t="s">
        <v>443</v>
      </c>
      <c r="I478" s="276" t="str">
        <f t="shared" si="2"/>
        <v>629114835</v>
      </c>
      <c r="J478" s="274"/>
      <c r="K478" s="275"/>
      <c r="L478" s="275">
        <f t="shared" si="3"/>
        <v>-114835</v>
      </c>
      <c r="N478" s="277"/>
      <c r="O478" s="274">
        <f t="shared" si="6"/>
        <v>0</v>
      </c>
      <c r="P478" s="248" t="b">
        <f t="shared" si="7"/>
        <v>1</v>
      </c>
    </row>
    <row r="479" ht="14.25" customHeight="1">
      <c r="A479" s="248" t="s">
        <v>512</v>
      </c>
      <c r="B479" s="248" t="s">
        <v>19</v>
      </c>
      <c r="C479" s="273">
        <v>4056.0</v>
      </c>
      <c r="D479" s="274">
        <v>44505.0</v>
      </c>
      <c r="E479" s="275">
        <v>419952.0</v>
      </c>
      <c r="F479" s="248" t="s">
        <v>447</v>
      </c>
      <c r="G479" s="274">
        <f t="shared" si="1"/>
        <v>44535</v>
      </c>
      <c r="H479" s="248" t="s">
        <v>443</v>
      </c>
      <c r="I479" s="276" t="str">
        <f t="shared" si="2"/>
        <v>4056419952</v>
      </c>
      <c r="J479" s="274"/>
      <c r="K479" s="275"/>
      <c r="L479" s="275">
        <f t="shared" si="3"/>
        <v>-419952</v>
      </c>
      <c r="N479" s="277"/>
      <c r="O479" s="274">
        <f t="shared" si="6"/>
        <v>0</v>
      </c>
      <c r="P479" s="248" t="b">
        <f t="shared" si="7"/>
        <v>1</v>
      </c>
    </row>
    <row r="480" ht="14.25" customHeight="1">
      <c r="A480" s="248" t="s">
        <v>472</v>
      </c>
      <c r="B480" s="248" t="s">
        <v>19</v>
      </c>
      <c r="C480" s="273">
        <v>2670160.0</v>
      </c>
      <c r="D480" s="274">
        <v>44505.0</v>
      </c>
      <c r="E480" s="275">
        <v>1313596.0</v>
      </c>
      <c r="F480" s="248" t="s">
        <v>447</v>
      </c>
      <c r="G480" s="274">
        <f t="shared" si="1"/>
        <v>44535</v>
      </c>
      <c r="H480" s="248" t="s">
        <v>443</v>
      </c>
      <c r="I480" s="276" t="str">
        <f t="shared" si="2"/>
        <v>26701601313596</v>
      </c>
      <c r="J480" s="274"/>
      <c r="K480" s="275"/>
      <c r="L480" s="275">
        <f t="shared" si="3"/>
        <v>-1313596</v>
      </c>
      <c r="N480" s="277"/>
      <c r="O480" s="274">
        <f t="shared" si="6"/>
        <v>0</v>
      </c>
      <c r="P480" s="248" t="b">
        <f t="shared" si="7"/>
        <v>1</v>
      </c>
    </row>
    <row r="481" ht="14.25" customHeight="1">
      <c r="A481" s="248" t="s">
        <v>502</v>
      </c>
      <c r="B481" s="248" t="s">
        <v>19</v>
      </c>
      <c r="C481" s="273">
        <v>22207.0</v>
      </c>
      <c r="D481" s="274">
        <v>44505.0</v>
      </c>
      <c r="E481" s="275">
        <v>312092.0</v>
      </c>
      <c r="F481" s="248" t="s">
        <v>447</v>
      </c>
      <c r="G481" s="274">
        <f t="shared" si="1"/>
        <v>44535</v>
      </c>
      <c r="H481" s="248" t="s">
        <v>443</v>
      </c>
      <c r="I481" s="276" t="str">
        <f t="shared" si="2"/>
        <v>22207312092</v>
      </c>
      <c r="J481" s="274"/>
      <c r="K481" s="275"/>
      <c r="L481" s="275">
        <f t="shared" si="3"/>
        <v>-312092</v>
      </c>
      <c r="N481" s="277"/>
      <c r="O481" s="274">
        <f t="shared" si="6"/>
        <v>0</v>
      </c>
      <c r="P481" s="248" t="b">
        <f t="shared" si="7"/>
        <v>1</v>
      </c>
    </row>
    <row r="482" ht="14.25" customHeight="1">
      <c r="A482" s="248" t="s">
        <v>445</v>
      </c>
      <c r="B482" s="248" t="s">
        <v>19</v>
      </c>
      <c r="C482" s="273">
        <v>2979507.0</v>
      </c>
      <c r="D482" s="274">
        <v>44505.0</v>
      </c>
      <c r="E482" s="275">
        <v>220683.0</v>
      </c>
      <c r="F482" s="248" t="s">
        <v>447</v>
      </c>
      <c r="G482" s="274">
        <f t="shared" si="1"/>
        <v>44535</v>
      </c>
      <c r="H482" s="248" t="s">
        <v>443</v>
      </c>
      <c r="I482" s="276" t="str">
        <f t="shared" si="2"/>
        <v>2979507220683</v>
      </c>
      <c r="J482" s="274"/>
      <c r="K482" s="275"/>
      <c r="L482" s="275">
        <f t="shared" si="3"/>
        <v>-220683</v>
      </c>
      <c r="N482" s="277"/>
      <c r="O482" s="274">
        <f t="shared" si="6"/>
        <v>0</v>
      </c>
      <c r="P482" s="248" t="b">
        <f t="shared" si="7"/>
        <v>1</v>
      </c>
    </row>
    <row r="483" ht="14.25" customHeight="1">
      <c r="A483" s="248" t="s">
        <v>27</v>
      </c>
      <c r="B483" s="248" t="s">
        <v>19</v>
      </c>
      <c r="C483" s="273">
        <v>27020.0</v>
      </c>
      <c r="D483" s="274">
        <v>44508.0</v>
      </c>
      <c r="E483" s="275">
        <v>1000811.0</v>
      </c>
      <c r="F483" s="248" t="s">
        <v>447</v>
      </c>
      <c r="G483" s="274">
        <f t="shared" si="1"/>
        <v>44538</v>
      </c>
      <c r="H483" s="248" t="s">
        <v>443</v>
      </c>
      <c r="I483" s="276" t="str">
        <f t="shared" si="2"/>
        <v>270201000811</v>
      </c>
      <c r="J483" s="274"/>
      <c r="K483" s="275"/>
      <c r="L483" s="275">
        <f t="shared" si="3"/>
        <v>-1000811</v>
      </c>
      <c r="N483" s="109" t="s">
        <v>456</v>
      </c>
      <c r="O483" s="274">
        <f t="shared" si="6"/>
        <v>0</v>
      </c>
      <c r="P483" s="248" t="b">
        <f t="shared" si="7"/>
        <v>1</v>
      </c>
    </row>
    <row r="484" ht="14.25" customHeight="1">
      <c r="A484" s="248" t="s">
        <v>454</v>
      </c>
      <c r="B484" s="248" t="s">
        <v>19</v>
      </c>
      <c r="C484" s="273">
        <v>13542.0</v>
      </c>
      <c r="D484" s="274">
        <v>44508.0</v>
      </c>
      <c r="E484" s="275">
        <v>30000.0</v>
      </c>
      <c r="F484" s="248" t="s">
        <v>447</v>
      </c>
      <c r="G484" s="274">
        <f t="shared" si="1"/>
        <v>44538</v>
      </c>
      <c r="H484" s="248" t="s">
        <v>443</v>
      </c>
      <c r="I484" s="276" t="str">
        <f t="shared" si="2"/>
        <v>1354230000</v>
      </c>
      <c r="J484" s="274"/>
      <c r="K484" s="275"/>
      <c r="L484" s="275">
        <f t="shared" si="3"/>
        <v>-30000</v>
      </c>
      <c r="N484" s="277"/>
      <c r="O484" s="274">
        <f t="shared" si="6"/>
        <v>0</v>
      </c>
      <c r="P484" s="248" t="b">
        <f t="shared" si="7"/>
        <v>1</v>
      </c>
    </row>
    <row r="485" ht="14.25" customHeight="1">
      <c r="A485" s="248" t="s">
        <v>450</v>
      </c>
      <c r="B485" s="248" t="s">
        <v>19</v>
      </c>
      <c r="C485" s="273">
        <v>1208.0</v>
      </c>
      <c r="D485" s="274">
        <v>44508.0</v>
      </c>
      <c r="E485" s="275">
        <v>17255.0</v>
      </c>
      <c r="F485" s="248" t="s">
        <v>447</v>
      </c>
      <c r="G485" s="274">
        <f t="shared" si="1"/>
        <v>44538</v>
      </c>
      <c r="H485" s="248" t="s">
        <v>443</v>
      </c>
      <c r="I485" s="276" t="str">
        <f t="shared" si="2"/>
        <v>120817255</v>
      </c>
      <c r="J485" s="274"/>
      <c r="K485" s="275"/>
      <c r="L485" s="275">
        <f t="shared" si="3"/>
        <v>-17255</v>
      </c>
      <c r="N485" s="277"/>
      <c r="O485" s="274">
        <f t="shared" si="6"/>
        <v>0</v>
      </c>
      <c r="P485" s="248" t="b">
        <f t="shared" si="7"/>
        <v>1</v>
      </c>
    </row>
    <row r="486" ht="14.25" customHeight="1">
      <c r="A486" s="248" t="s">
        <v>463</v>
      </c>
      <c r="B486" s="248" t="s">
        <v>19</v>
      </c>
      <c r="C486" s="273">
        <v>3862659.0</v>
      </c>
      <c r="D486" s="274">
        <v>44508.0</v>
      </c>
      <c r="E486" s="275">
        <v>659970.0</v>
      </c>
      <c r="F486" s="248" t="s">
        <v>447</v>
      </c>
      <c r="G486" s="274">
        <f t="shared" si="1"/>
        <v>44538</v>
      </c>
      <c r="H486" s="248" t="s">
        <v>443</v>
      </c>
      <c r="I486" s="276" t="str">
        <f t="shared" si="2"/>
        <v>3862659659970</v>
      </c>
      <c r="J486" s="274"/>
      <c r="K486" s="275"/>
      <c r="L486" s="275">
        <f t="shared" si="3"/>
        <v>-659970</v>
      </c>
      <c r="N486" s="277"/>
      <c r="O486" s="274">
        <f t="shared" si="6"/>
        <v>0</v>
      </c>
      <c r="P486" s="248" t="b">
        <f t="shared" si="7"/>
        <v>1</v>
      </c>
    </row>
    <row r="487" ht="14.25" customHeight="1">
      <c r="A487" s="248" t="s">
        <v>451</v>
      </c>
      <c r="B487" s="248" t="s">
        <v>19</v>
      </c>
      <c r="C487" s="273">
        <v>34414.0</v>
      </c>
      <c r="D487" s="274">
        <v>44508.0</v>
      </c>
      <c r="E487" s="275">
        <v>722492.0</v>
      </c>
      <c r="F487" s="248" t="s">
        <v>447</v>
      </c>
      <c r="G487" s="274">
        <f t="shared" si="1"/>
        <v>44538</v>
      </c>
      <c r="H487" s="248" t="s">
        <v>443</v>
      </c>
      <c r="I487" s="276" t="str">
        <f t="shared" si="2"/>
        <v>34414722492</v>
      </c>
      <c r="J487" s="274"/>
      <c r="K487" s="275"/>
      <c r="L487" s="275">
        <f t="shared" si="3"/>
        <v>-722492</v>
      </c>
      <c r="N487" s="277"/>
      <c r="O487" s="274">
        <f t="shared" si="6"/>
        <v>0</v>
      </c>
      <c r="P487" s="248" t="b">
        <f t="shared" si="7"/>
        <v>1</v>
      </c>
    </row>
    <row r="488" ht="14.25" customHeight="1">
      <c r="A488" s="248" t="s">
        <v>494</v>
      </c>
      <c r="B488" s="248" t="s">
        <v>19</v>
      </c>
      <c r="C488" s="273">
        <v>8614.0</v>
      </c>
      <c r="D488" s="274">
        <v>44509.0</v>
      </c>
      <c r="E488" s="275">
        <v>77980.0</v>
      </c>
      <c r="F488" s="248" t="s">
        <v>447</v>
      </c>
      <c r="G488" s="274">
        <f t="shared" si="1"/>
        <v>44539</v>
      </c>
      <c r="H488" s="248" t="s">
        <v>443</v>
      </c>
      <c r="I488" s="276" t="str">
        <f t="shared" si="2"/>
        <v>861477980</v>
      </c>
      <c r="J488" s="274"/>
      <c r="K488" s="275"/>
      <c r="L488" s="275">
        <f t="shared" si="3"/>
        <v>-77980</v>
      </c>
      <c r="N488" s="277"/>
      <c r="O488" s="274">
        <f t="shared" si="6"/>
        <v>0</v>
      </c>
      <c r="P488" s="248" t="b">
        <f t="shared" si="7"/>
        <v>1</v>
      </c>
    </row>
    <row r="489" ht="14.25" customHeight="1">
      <c r="A489" s="248" t="s">
        <v>22</v>
      </c>
      <c r="B489" s="248" t="s">
        <v>19</v>
      </c>
      <c r="C489" s="273">
        <v>676087.0</v>
      </c>
      <c r="D489" s="274">
        <v>44509.0</v>
      </c>
      <c r="E489" s="275">
        <v>2639970.0</v>
      </c>
      <c r="F489" s="248" t="s">
        <v>447</v>
      </c>
      <c r="G489" s="274">
        <f t="shared" si="1"/>
        <v>44539</v>
      </c>
      <c r="H489" s="248" t="s">
        <v>443</v>
      </c>
      <c r="I489" s="276" t="str">
        <f t="shared" si="2"/>
        <v>6760872639970</v>
      </c>
      <c r="J489" s="274"/>
      <c r="K489" s="275"/>
      <c r="L489" s="275">
        <f t="shared" si="3"/>
        <v>-2639970</v>
      </c>
      <c r="N489" s="109" t="s">
        <v>462</v>
      </c>
      <c r="O489" s="274">
        <f t="shared" si="6"/>
        <v>0</v>
      </c>
      <c r="P489" s="248" t="b">
        <f t="shared" si="7"/>
        <v>1</v>
      </c>
    </row>
    <row r="490" ht="14.25" customHeight="1">
      <c r="A490" s="248" t="s">
        <v>22</v>
      </c>
      <c r="B490" s="248" t="s">
        <v>19</v>
      </c>
      <c r="C490" s="273">
        <v>676089.0</v>
      </c>
      <c r="D490" s="274">
        <v>44509.0</v>
      </c>
      <c r="E490" s="275">
        <v>1569980.0</v>
      </c>
      <c r="F490" s="248" t="s">
        <v>447</v>
      </c>
      <c r="G490" s="274">
        <f t="shared" si="1"/>
        <v>44539</v>
      </c>
      <c r="H490" s="248" t="s">
        <v>443</v>
      </c>
      <c r="I490" s="276" t="str">
        <f t="shared" si="2"/>
        <v>6760891569980</v>
      </c>
      <c r="J490" s="274"/>
      <c r="K490" s="275"/>
      <c r="L490" s="275">
        <f t="shared" si="3"/>
        <v>-1569980</v>
      </c>
      <c r="N490" s="109" t="s">
        <v>462</v>
      </c>
      <c r="O490" s="274">
        <f t="shared" si="6"/>
        <v>0</v>
      </c>
      <c r="P490" s="248" t="b">
        <f t="shared" si="7"/>
        <v>1</v>
      </c>
    </row>
    <row r="491" ht="14.25" customHeight="1">
      <c r="A491" s="248" t="s">
        <v>488</v>
      </c>
      <c r="B491" s="248" t="s">
        <v>19</v>
      </c>
      <c r="C491" s="273">
        <v>442172.0</v>
      </c>
      <c r="D491" s="274">
        <v>44510.0</v>
      </c>
      <c r="E491" s="275">
        <v>54059.0</v>
      </c>
      <c r="F491" s="248" t="s">
        <v>447</v>
      </c>
      <c r="G491" s="274">
        <f t="shared" si="1"/>
        <v>44540</v>
      </c>
      <c r="H491" s="248" t="s">
        <v>443</v>
      </c>
      <c r="I491" s="276" t="str">
        <f t="shared" si="2"/>
        <v>44217254059</v>
      </c>
      <c r="J491" s="274"/>
      <c r="K491" s="275"/>
      <c r="L491" s="275">
        <f t="shared" si="3"/>
        <v>-54059</v>
      </c>
      <c r="N491" s="277"/>
      <c r="O491" s="274">
        <f t="shared" si="6"/>
        <v>0</v>
      </c>
      <c r="P491" s="248" t="b">
        <f t="shared" si="7"/>
        <v>1</v>
      </c>
    </row>
    <row r="492" ht="14.25" customHeight="1">
      <c r="A492" s="248" t="s">
        <v>488</v>
      </c>
      <c r="B492" s="248" t="s">
        <v>19</v>
      </c>
      <c r="C492" s="273">
        <v>442142.0</v>
      </c>
      <c r="D492" s="274">
        <v>44510.0</v>
      </c>
      <c r="E492" s="275">
        <v>225875.0</v>
      </c>
      <c r="F492" s="248" t="s">
        <v>447</v>
      </c>
      <c r="G492" s="274">
        <f t="shared" si="1"/>
        <v>44540</v>
      </c>
      <c r="H492" s="248" t="s">
        <v>443</v>
      </c>
      <c r="I492" s="276" t="str">
        <f t="shared" si="2"/>
        <v>442142225875</v>
      </c>
      <c r="J492" s="274"/>
      <c r="K492" s="275"/>
      <c r="L492" s="275">
        <f t="shared" si="3"/>
        <v>-225875</v>
      </c>
      <c r="N492" s="277"/>
      <c r="O492" s="274">
        <f t="shared" si="6"/>
        <v>0</v>
      </c>
      <c r="P492" s="248" t="b">
        <f t="shared" si="7"/>
        <v>1</v>
      </c>
    </row>
    <row r="493" ht="14.25" customHeight="1">
      <c r="A493" s="248" t="s">
        <v>473</v>
      </c>
      <c r="B493" s="248" t="s">
        <v>19</v>
      </c>
      <c r="C493" s="273">
        <v>1633174.0</v>
      </c>
      <c r="D493" s="274">
        <v>44510.0</v>
      </c>
      <c r="E493" s="275">
        <v>959980.0</v>
      </c>
      <c r="F493" s="248" t="s">
        <v>447</v>
      </c>
      <c r="G493" s="274">
        <f t="shared" si="1"/>
        <v>44540</v>
      </c>
      <c r="H493" s="248" t="s">
        <v>443</v>
      </c>
      <c r="I493" s="276" t="str">
        <f t="shared" si="2"/>
        <v>1633174959980</v>
      </c>
      <c r="J493" s="274"/>
      <c r="K493" s="275"/>
      <c r="L493" s="275">
        <f t="shared" si="3"/>
        <v>-959980</v>
      </c>
      <c r="N493" s="277"/>
      <c r="O493" s="274">
        <f t="shared" si="6"/>
        <v>0</v>
      </c>
      <c r="P493" s="248" t="b">
        <f t="shared" si="7"/>
        <v>1</v>
      </c>
    </row>
    <row r="494" ht="14.25" customHeight="1">
      <c r="A494" s="248" t="s">
        <v>22</v>
      </c>
      <c r="B494" s="248" t="s">
        <v>19</v>
      </c>
      <c r="C494" s="273">
        <v>676244.0</v>
      </c>
      <c r="D494" s="274">
        <v>44510.0</v>
      </c>
      <c r="E494" s="275">
        <v>1759980.0</v>
      </c>
      <c r="F494" s="248" t="s">
        <v>447</v>
      </c>
      <c r="G494" s="274">
        <f t="shared" si="1"/>
        <v>44540</v>
      </c>
      <c r="H494" s="248" t="s">
        <v>443</v>
      </c>
      <c r="I494" s="276" t="str">
        <f t="shared" si="2"/>
        <v>6762441759980</v>
      </c>
      <c r="J494" s="274"/>
      <c r="K494" s="275"/>
      <c r="L494" s="275">
        <f t="shared" si="3"/>
        <v>-1759980</v>
      </c>
      <c r="N494" s="109" t="s">
        <v>462</v>
      </c>
      <c r="O494" s="274">
        <f t="shared" si="6"/>
        <v>0</v>
      </c>
      <c r="P494" s="248" t="b">
        <f t="shared" si="7"/>
        <v>1</v>
      </c>
    </row>
    <row r="495" ht="14.25" customHeight="1">
      <c r="A495" s="248" t="s">
        <v>458</v>
      </c>
      <c r="B495" s="248" t="s">
        <v>19</v>
      </c>
      <c r="C495" s="273">
        <v>4.4031753E7</v>
      </c>
      <c r="D495" s="274">
        <v>44510.0</v>
      </c>
      <c r="E495" s="275">
        <v>35970.0</v>
      </c>
      <c r="F495" s="248" t="s">
        <v>447</v>
      </c>
      <c r="G495" s="274">
        <f t="shared" si="1"/>
        <v>44540</v>
      </c>
      <c r="H495" s="248" t="s">
        <v>443</v>
      </c>
      <c r="I495" s="276" t="str">
        <f t="shared" si="2"/>
        <v>4403175335970</v>
      </c>
      <c r="J495" s="274"/>
      <c r="K495" s="275"/>
      <c r="L495" s="275">
        <f t="shared" si="3"/>
        <v>-35970</v>
      </c>
      <c r="N495" s="277"/>
      <c r="O495" s="274">
        <f t="shared" si="6"/>
        <v>0</v>
      </c>
      <c r="P495" s="248" t="b">
        <f t="shared" si="7"/>
        <v>1</v>
      </c>
    </row>
    <row r="496" ht="14.25" customHeight="1">
      <c r="A496" s="248" t="s">
        <v>451</v>
      </c>
      <c r="B496" s="248" t="s">
        <v>19</v>
      </c>
      <c r="C496" s="273">
        <v>34448.0</v>
      </c>
      <c r="D496" s="274">
        <v>44510.0</v>
      </c>
      <c r="E496" s="275">
        <v>15192.0</v>
      </c>
      <c r="F496" s="248" t="s">
        <v>447</v>
      </c>
      <c r="G496" s="274">
        <f t="shared" si="1"/>
        <v>44540</v>
      </c>
      <c r="H496" s="248" t="s">
        <v>443</v>
      </c>
      <c r="I496" s="276" t="str">
        <f t="shared" si="2"/>
        <v>3444815192</v>
      </c>
      <c r="J496" s="274"/>
      <c r="K496" s="275"/>
      <c r="L496" s="275">
        <f t="shared" si="3"/>
        <v>-15192</v>
      </c>
      <c r="N496" s="277"/>
      <c r="O496" s="274">
        <f t="shared" si="6"/>
        <v>0</v>
      </c>
      <c r="P496" s="248" t="b">
        <f t="shared" si="7"/>
        <v>1</v>
      </c>
    </row>
    <row r="497" ht="14.25" customHeight="1">
      <c r="A497" s="248" t="s">
        <v>451</v>
      </c>
      <c r="B497" s="248" t="s">
        <v>19</v>
      </c>
      <c r="C497" s="273">
        <v>34449.0</v>
      </c>
      <c r="D497" s="274">
        <v>44510.0</v>
      </c>
      <c r="E497" s="275">
        <v>220983.0</v>
      </c>
      <c r="F497" s="248" t="s">
        <v>447</v>
      </c>
      <c r="G497" s="274">
        <f t="shared" si="1"/>
        <v>44540</v>
      </c>
      <c r="H497" s="248" t="s">
        <v>443</v>
      </c>
      <c r="I497" s="276" t="str">
        <f t="shared" si="2"/>
        <v>34449220983</v>
      </c>
      <c r="J497" s="274"/>
      <c r="K497" s="275"/>
      <c r="L497" s="275">
        <f t="shared" si="3"/>
        <v>-220983</v>
      </c>
      <c r="N497" s="277"/>
      <c r="O497" s="274">
        <f t="shared" si="6"/>
        <v>0</v>
      </c>
      <c r="P497" s="248" t="b">
        <f t="shared" si="7"/>
        <v>1</v>
      </c>
    </row>
    <row r="498" ht="14.25" customHeight="1">
      <c r="A498" s="248" t="s">
        <v>22</v>
      </c>
      <c r="B498" s="248" t="s">
        <v>19</v>
      </c>
      <c r="C498" s="273">
        <v>676337.0</v>
      </c>
      <c r="D498" s="274">
        <v>44511.0</v>
      </c>
      <c r="E498" s="275">
        <v>179980.0</v>
      </c>
      <c r="F498" s="248" t="s">
        <v>447</v>
      </c>
      <c r="G498" s="274">
        <f t="shared" si="1"/>
        <v>44541</v>
      </c>
      <c r="H498" s="248" t="s">
        <v>443</v>
      </c>
      <c r="I498" s="276" t="str">
        <f t="shared" si="2"/>
        <v>676337179980</v>
      </c>
      <c r="J498" s="274"/>
      <c r="K498" s="275"/>
      <c r="L498" s="275">
        <f t="shared" si="3"/>
        <v>-179980</v>
      </c>
      <c r="N498" s="109" t="s">
        <v>462</v>
      </c>
      <c r="O498" s="274">
        <f t="shared" si="6"/>
        <v>0</v>
      </c>
      <c r="P498" s="248" t="b">
        <f t="shared" si="7"/>
        <v>1</v>
      </c>
    </row>
    <row r="499" ht="14.25" customHeight="1">
      <c r="A499" s="248" t="s">
        <v>22</v>
      </c>
      <c r="B499" s="248" t="s">
        <v>19</v>
      </c>
      <c r="C499" s="273">
        <v>676375.0</v>
      </c>
      <c r="D499" s="274">
        <v>44511.0</v>
      </c>
      <c r="E499" s="275">
        <v>1799970.0</v>
      </c>
      <c r="F499" s="248" t="s">
        <v>447</v>
      </c>
      <c r="G499" s="274">
        <f t="shared" si="1"/>
        <v>44541</v>
      </c>
      <c r="H499" s="248" t="s">
        <v>443</v>
      </c>
      <c r="I499" s="276" t="str">
        <f t="shared" si="2"/>
        <v>6763751799970</v>
      </c>
      <c r="J499" s="274"/>
      <c r="K499" s="275"/>
      <c r="L499" s="275">
        <f t="shared" si="3"/>
        <v>-1799970</v>
      </c>
      <c r="N499" s="109" t="s">
        <v>462</v>
      </c>
      <c r="O499" s="274">
        <f t="shared" si="6"/>
        <v>0</v>
      </c>
      <c r="P499" s="248" t="b">
        <f t="shared" si="7"/>
        <v>1</v>
      </c>
    </row>
    <row r="500" ht="14.25" customHeight="1">
      <c r="A500" s="248" t="s">
        <v>513</v>
      </c>
      <c r="B500" s="248" t="s">
        <v>468</v>
      </c>
      <c r="C500" s="273">
        <v>2895815.0</v>
      </c>
      <c r="D500" s="274">
        <v>44511.0</v>
      </c>
      <c r="E500" s="275">
        <v>-434980.0</v>
      </c>
      <c r="F500" s="248" t="s">
        <v>447</v>
      </c>
      <c r="G500" s="274">
        <f t="shared" si="1"/>
        <v>44541</v>
      </c>
      <c r="H500" s="248" t="s">
        <v>469</v>
      </c>
      <c r="I500" s="276" t="str">
        <f t="shared" si="2"/>
        <v>2895815-434980</v>
      </c>
      <c r="J500" s="274"/>
      <c r="K500" s="275"/>
      <c r="L500" s="275">
        <f t="shared" si="3"/>
        <v>434980</v>
      </c>
      <c r="N500" s="277"/>
      <c r="O500" s="274">
        <f t="shared" si="6"/>
        <v>0</v>
      </c>
      <c r="P500" s="248" t="b">
        <f t="shared" si="7"/>
        <v>1</v>
      </c>
    </row>
    <row r="501" ht="14.25" customHeight="1">
      <c r="A501" s="248" t="s">
        <v>451</v>
      </c>
      <c r="B501" s="248" t="s">
        <v>19</v>
      </c>
      <c r="C501" s="273">
        <v>34513.0</v>
      </c>
      <c r="D501" s="274">
        <v>44511.0</v>
      </c>
      <c r="E501" s="275">
        <v>251962.0</v>
      </c>
      <c r="F501" s="248" t="s">
        <v>447</v>
      </c>
      <c r="G501" s="274">
        <f t="shared" si="1"/>
        <v>44541</v>
      </c>
      <c r="H501" s="248" t="s">
        <v>443</v>
      </c>
      <c r="I501" s="276" t="str">
        <f t="shared" si="2"/>
        <v>34513251962</v>
      </c>
      <c r="J501" s="274"/>
      <c r="K501" s="275"/>
      <c r="L501" s="275">
        <f t="shared" si="3"/>
        <v>-251962</v>
      </c>
      <c r="N501" s="277"/>
      <c r="O501" s="274">
        <f t="shared" si="6"/>
        <v>0</v>
      </c>
      <c r="P501" s="248" t="b">
        <f t="shared" si="7"/>
        <v>1</v>
      </c>
    </row>
    <row r="502" ht="14.25" customHeight="1">
      <c r="A502" s="248" t="s">
        <v>451</v>
      </c>
      <c r="B502" s="248" t="s">
        <v>19</v>
      </c>
      <c r="C502" s="273">
        <v>34515.0</v>
      </c>
      <c r="D502" s="274">
        <v>44511.0</v>
      </c>
      <c r="E502" s="275">
        <v>1104966.0</v>
      </c>
      <c r="F502" s="248" t="s">
        <v>447</v>
      </c>
      <c r="G502" s="274">
        <f t="shared" si="1"/>
        <v>44541</v>
      </c>
      <c r="H502" s="248" t="s">
        <v>443</v>
      </c>
      <c r="I502" s="276" t="str">
        <f t="shared" si="2"/>
        <v>345151104966</v>
      </c>
      <c r="J502" s="274"/>
      <c r="K502" s="275"/>
      <c r="L502" s="275">
        <f t="shared" si="3"/>
        <v>-1104966</v>
      </c>
      <c r="N502" s="277"/>
      <c r="O502" s="274">
        <f t="shared" si="6"/>
        <v>0</v>
      </c>
      <c r="P502" s="248" t="b">
        <f t="shared" si="7"/>
        <v>1</v>
      </c>
    </row>
    <row r="503" ht="14.25" customHeight="1">
      <c r="A503" s="248" t="s">
        <v>34</v>
      </c>
      <c r="B503" s="248" t="s">
        <v>19</v>
      </c>
      <c r="C503" s="273">
        <v>97754.0</v>
      </c>
      <c r="D503" s="274">
        <v>44512.0</v>
      </c>
      <c r="E503" s="275">
        <v>113650.0</v>
      </c>
      <c r="F503" s="248" t="s">
        <v>447</v>
      </c>
      <c r="G503" s="274">
        <f t="shared" si="1"/>
        <v>44542</v>
      </c>
      <c r="H503" s="248" t="s">
        <v>443</v>
      </c>
      <c r="I503" s="276" t="str">
        <f t="shared" si="2"/>
        <v>97754113650</v>
      </c>
      <c r="J503" s="274"/>
      <c r="K503" s="275"/>
      <c r="L503" s="275">
        <f t="shared" si="3"/>
        <v>-113650</v>
      </c>
      <c r="N503" s="277"/>
      <c r="O503" s="274">
        <f t="shared" si="6"/>
        <v>0</v>
      </c>
      <c r="P503" s="248" t="b">
        <f t="shared" si="7"/>
        <v>1</v>
      </c>
    </row>
    <row r="504" ht="14.25" customHeight="1">
      <c r="A504" s="248" t="s">
        <v>463</v>
      </c>
      <c r="B504" s="248" t="s">
        <v>468</v>
      </c>
      <c r="C504" s="273">
        <v>1.8347551E7</v>
      </c>
      <c r="D504" s="274">
        <v>44512.0</v>
      </c>
      <c r="E504" s="275">
        <v>-729990.0</v>
      </c>
      <c r="F504" s="248" t="s">
        <v>447</v>
      </c>
      <c r="G504" s="274">
        <f t="shared" si="1"/>
        <v>44542</v>
      </c>
      <c r="H504" s="248" t="s">
        <v>469</v>
      </c>
      <c r="I504" s="276" t="str">
        <f t="shared" si="2"/>
        <v>18347551-729990</v>
      </c>
      <c r="J504" s="274"/>
      <c r="K504" s="275"/>
      <c r="L504" s="275">
        <f t="shared" si="3"/>
        <v>729990</v>
      </c>
      <c r="N504" s="277"/>
      <c r="O504" s="274">
        <f t="shared" si="6"/>
        <v>0</v>
      </c>
      <c r="P504" s="248" t="b">
        <f t="shared" si="7"/>
        <v>1</v>
      </c>
    </row>
    <row r="505" ht="14.25" customHeight="1">
      <c r="A505" s="248" t="s">
        <v>502</v>
      </c>
      <c r="B505" s="248" t="s">
        <v>19</v>
      </c>
      <c r="C505" s="273">
        <v>22279.0</v>
      </c>
      <c r="D505" s="274">
        <v>44512.0</v>
      </c>
      <c r="E505" s="275">
        <v>311985.0</v>
      </c>
      <c r="F505" s="248" t="s">
        <v>447</v>
      </c>
      <c r="G505" s="274">
        <f t="shared" si="1"/>
        <v>44542</v>
      </c>
      <c r="H505" s="248" t="s">
        <v>443</v>
      </c>
      <c r="I505" s="276" t="str">
        <f t="shared" si="2"/>
        <v>22279311985</v>
      </c>
      <c r="J505" s="274"/>
      <c r="K505" s="275"/>
      <c r="L505" s="275">
        <f t="shared" si="3"/>
        <v>-311985</v>
      </c>
      <c r="N505" s="277"/>
      <c r="O505" s="274">
        <f t="shared" si="6"/>
        <v>0</v>
      </c>
      <c r="P505" s="248" t="b">
        <f t="shared" si="7"/>
        <v>1</v>
      </c>
    </row>
    <row r="506" ht="14.25" customHeight="1">
      <c r="A506" s="248" t="s">
        <v>22</v>
      </c>
      <c r="B506" s="248" t="s">
        <v>19</v>
      </c>
      <c r="C506" s="273">
        <v>676557.0</v>
      </c>
      <c r="D506" s="274">
        <v>44515.0</v>
      </c>
      <c r="E506" s="275">
        <v>409680.0</v>
      </c>
      <c r="F506" s="248" t="s">
        <v>447</v>
      </c>
      <c r="G506" s="274">
        <f t="shared" si="1"/>
        <v>44545</v>
      </c>
      <c r="H506" s="248" t="s">
        <v>443</v>
      </c>
      <c r="I506" s="276" t="str">
        <f t="shared" si="2"/>
        <v>676557409680</v>
      </c>
      <c r="J506" s="274"/>
      <c r="K506" s="275"/>
      <c r="L506" s="275">
        <f t="shared" si="3"/>
        <v>-409680</v>
      </c>
      <c r="N506" s="109" t="s">
        <v>462</v>
      </c>
      <c r="O506" s="274">
        <f t="shared" si="6"/>
        <v>0</v>
      </c>
      <c r="P506" s="248" t="b">
        <f t="shared" si="7"/>
        <v>1</v>
      </c>
    </row>
    <row r="507" ht="14.25" customHeight="1">
      <c r="A507" s="248" t="s">
        <v>22</v>
      </c>
      <c r="B507" s="248" t="s">
        <v>19</v>
      </c>
      <c r="C507" s="273">
        <v>676569.0</v>
      </c>
      <c r="D507" s="274">
        <v>44515.0</v>
      </c>
      <c r="E507" s="275">
        <v>799991.0</v>
      </c>
      <c r="F507" s="248" t="s">
        <v>447</v>
      </c>
      <c r="G507" s="274">
        <f t="shared" si="1"/>
        <v>44545</v>
      </c>
      <c r="H507" s="248" t="s">
        <v>443</v>
      </c>
      <c r="I507" s="276" t="str">
        <f t="shared" si="2"/>
        <v>676569799991</v>
      </c>
      <c r="J507" s="274"/>
      <c r="K507" s="275"/>
      <c r="L507" s="275">
        <f t="shared" si="3"/>
        <v>-799991</v>
      </c>
      <c r="N507" s="109" t="s">
        <v>462</v>
      </c>
      <c r="O507" s="274">
        <f t="shared" si="6"/>
        <v>0</v>
      </c>
      <c r="P507" s="248" t="b">
        <f t="shared" si="7"/>
        <v>1</v>
      </c>
    </row>
    <row r="508" ht="14.25" customHeight="1">
      <c r="A508" s="248" t="s">
        <v>448</v>
      </c>
      <c r="B508" s="248" t="s">
        <v>19</v>
      </c>
      <c r="C508" s="273">
        <v>4058.0</v>
      </c>
      <c r="D508" s="274">
        <v>44515.0</v>
      </c>
      <c r="E508" s="275">
        <v>359896.0</v>
      </c>
      <c r="F508" s="248" t="s">
        <v>447</v>
      </c>
      <c r="G508" s="274">
        <f t="shared" si="1"/>
        <v>44545</v>
      </c>
      <c r="H508" s="248" t="s">
        <v>443</v>
      </c>
      <c r="I508" s="276" t="str">
        <f t="shared" si="2"/>
        <v>4058359896</v>
      </c>
      <c r="J508" s="274"/>
      <c r="K508" s="275"/>
      <c r="L508" s="275">
        <f t="shared" si="3"/>
        <v>-359896</v>
      </c>
      <c r="N508" s="277"/>
      <c r="O508" s="274">
        <f t="shared" si="6"/>
        <v>0</v>
      </c>
      <c r="P508" s="248" t="b">
        <f t="shared" si="7"/>
        <v>1</v>
      </c>
    </row>
    <row r="509" ht="14.25" customHeight="1">
      <c r="A509" s="248" t="s">
        <v>475</v>
      </c>
      <c r="B509" s="248" t="s">
        <v>19</v>
      </c>
      <c r="C509" s="273">
        <v>1.5380446E7</v>
      </c>
      <c r="D509" s="274">
        <v>44515.0</v>
      </c>
      <c r="E509" s="275">
        <v>419990.0</v>
      </c>
      <c r="F509" s="248" t="s">
        <v>447</v>
      </c>
      <c r="G509" s="274">
        <f t="shared" si="1"/>
        <v>44545</v>
      </c>
      <c r="H509" s="248" t="s">
        <v>443</v>
      </c>
      <c r="I509" s="276" t="str">
        <f t="shared" si="2"/>
        <v>15380446419990</v>
      </c>
      <c r="J509" s="274"/>
      <c r="K509" s="275"/>
      <c r="L509" s="275">
        <f t="shared" si="3"/>
        <v>-419990</v>
      </c>
      <c r="N509" s="277"/>
      <c r="O509" s="274">
        <f t="shared" si="6"/>
        <v>0</v>
      </c>
      <c r="P509" s="248" t="b">
        <f t="shared" si="7"/>
        <v>1</v>
      </c>
    </row>
    <row r="510" ht="14.25" customHeight="1">
      <c r="A510" s="248" t="s">
        <v>451</v>
      </c>
      <c r="B510" s="248" t="s">
        <v>19</v>
      </c>
      <c r="C510" s="273">
        <v>34593.0</v>
      </c>
      <c r="D510" s="274">
        <v>44516.0</v>
      </c>
      <c r="E510" s="275">
        <v>111365.0</v>
      </c>
      <c r="F510" s="248" t="s">
        <v>447</v>
      </c>
      <c r="G510" s="274">
        <f t="shared" si="1"/>
        <v>44546</v>
      </c>
      <c r="H510" s="248" t="s">
        <v>443</v>
      </c>
      <c r="I510" s="276" t="str">
        <f t="shared" si="2"/>
        <v>34593111365</v>
      </c>
      <c r="J510" s="274"/>
      <c r="K510" s="275"/>
      <c r="L510" s="275">
        <f t="shared" si="3"/>
        <v>-111365</v>
      </c>
      <c r="N510" s="277"/>
      <c r="O510" s="274">
        <f t="shared" si="6"/>
        <v>0</v>
      </c>
      <c r="P510" s="248" t="b">
        <f t="shared" si="7"/>
        <v>1</v>
      </c>
    </row>
    <row r="511" ht="14.25" customHeight="1">
      <c r="A511" s="248" t="s">
        <v>508</v>
      </c>
      <c r="B511" s="248" t="s">
        <v>19</v>
      </c>
      <c r="C511" s="273">
        <v>5173705.0</v>
      </c>
      <c r="D511" s="274">
        <v>44516.0</v>
      </c>
      <c r="E511" s="275">
        <v>53934.0</v>
      </c>
      <c r="F511" s="248" t="s">
        <v>447</v>
      </c>
      <c r="G511" s="274">
        <f t="shared" si="1"/>
        <v>44546</v>
      </c>
      <c r="H511" s="248" t="s">
        <v>443</v>
      </c>
      <c r="I511" s="276" t="str">
        <f t="shared" si="2"/>
        <v>517370553934</v>
      </c>
      <c r="J511" s="274">
        <f>+G511</f>
        <v>44546</v>
      </c>
      <c r="K511" s="275">
        <f>+E511</f>
        <v>53934</v>
      </c>
      <c r="L511" s="275">
        <f t="shared" si="3"/>
        <v>0</v>
      </c>
      <c r="N511" s="277"/>
      <c r="O511" s="274">
        <f t="shared" si="6"/>
        <v>0</v>
      </c>
      <c r="P511" s="248" t="b">
        <f t="shared" si="7"/>
        <v>0</v>
      </c>
    </row>
    <row r="512" ht="14.25" customHeight="1">
      <c r="A512" s="248" t="s">
        <v>22</v>
      </c>
      <c r="B512" s="248" t="s">
        <v>19</v>
      </c>
      <c r="C512" s="273">
        <v>676737.0</v>
      </c>
      <c r="D512" s="274">
        <v>44517.0</v>
      </c>
      <c r="E512" s="275">
        <v>179690.0</v>
      </c>
      <c r="F512" s="248" t="s">
        <v>447</v>
      </c>
      <c r="G512" s="274">
        <f t="shared" si="1"/>
        <v>44547</v>
      </c>
      <c r="H512" s="248" t="s">
        <v>443</v>
      </c>
      <c r="I512" s="276" t="str">
        <f t="shared" si="2"/>
        <v>676737179690</v>
      </c>
      <c r="J512" s="274"/>
      <c r="K512" s="275"/>
      <c r="L512" s="275">
        <f t="shared" si="3"/>
        <v>-179690</v>
      </c>
      <c r="N512" s="109" t="s">
        <v>462</v>
      </c>
      <c r="O512" s="274">
        <f t="shared" si="6"/>
        <v>0</v>
      </c>
      <c r="P512" s="248" t="b">
        <f t="shared" si="7"/>
        <v>1</v>
      </c>
    </row>
    <row r="513" ht="14.25" customHeight="1">
      <c r="A513" s="248" t="s">
        <v>451</v>
      </c>
      <c r="B513" s="248" t="s">
        <v>19</v>
      </c>
      <c r="C513" s="273">
        <v>34632.0</v>
      </c>
      <c r="D513" s="274">
        <v>44517.0</v>
      </c>
      <c r="E513" s="275">
        <v>110720.0</v>
      </c>
      <c r="F513" s="248" t="s">
        <v>447</v>
      </c>
      <c r="G513" s="274">
        <f t="shared" si="1"/>
        <v>44547</v>
      </c>
      <c r="H513" s="248" t="s">
        <v>443</v>
      </c>
      <c r="I513" s="276" t="str">
        <f t="shared" si="2"/>
        <v>34632110720</v>
      </c>
      <c r="J513" s="274"/>
      <c r="K513" s="275"/>
      <c r="L513" s="275">
        <f t="shared" si="3"/>
        <v>-110720</v>
      </c>
      <c r="N513" s="277"/>
      <c r="O513" s="274">
        <f t="shared" si="6"/>
        <v>0</v>
      </c>
      <c r="P513" s="248" t="b">
        <f t="shared" si="7"/>
        <v>1</v>
      </c>
    </row>
    <row r="514" ht="14.25" customHeight="1">
      <c r="A514" s="248" t="s">
        <v>34</v>
      </c>
      <c r="B514" s="248" t="s">
        <v>19</v>
      </c>
      <c r="C514" s="273">
        <v>97890.0</v>
      </c>
      <c r="D514" s="274">
        <v>44518.0</v>
      </c>
      <c r="E514" s="275">
        <v>175644.0</v>
      </c>
      <c r="F514" s="248" t="s">
        <v>447</v>
      </c>
      <c r="G514" s="274">
        <f t="shared" si="1"/>
        <v>44548</v>
      </c>
      <c r="H514" s="248" t="s">
        <v>443</v>
      </c>
      <c r="I514" s="276" t="str">
        <f t="shared" si="2"/>
        <v>97890175644</v>
      </c>
      <c r="J514" s="274"/>
      <c r="K514" s="275"/>
      <c r="L514" s="275">
        <f t="shared" si="3"/>
        <v>-175644</v>
      </c>
      <c r="N514" s="277"/>
      <c r="O514" s="274">
        <f t="shared" si="6"/>
        <v>0</v>
      </c>
      <c r="P514" s="248" t="b">
        <f t="shared" si="7"/>
        <v>1</v>
      </c>
    </row>
    <row r="515" ht="14.25" customHeight="1">
      <c r="A515" s="248" t="s">
        <v>493</v>
      </c>
      <c r="B515" s="248" t="s">
        <v>19</v>
      </c>
      <c r="C515" s="273">
        <v>4935.0</v>
      </c>
      <c r="D515" s="274">
        <v>44518.0</v>
      </c>
      <c r="E515" s="275">
        <v>399980.0</v>
      </c>
      <c r="F515" s="248" t="s">
        <v>447</v>
      </c>
      <c r="G515" s="274">
        <f t="shared" si="1"/>
        <v>44548</v>
      </c>
      <c r="H515" s="248" t="s">
        <v>443</v>
      </c>
      <c r="I515" s="276" t="str">
        <f t="shared" si="2"/>
        <v>4935399980</v>
      </c>
      <c r="J515" s="274"/>
      <c r="K515" s="275"/>
      <c r="L515" s="275">
        <f t="shared" si="3"/>
        <v>-399980</v>
      </c>
      <c r="N515" s="277"/>
      <c r="O515" s="274">
        <f t="shared" si="6"/>
        <v>0</v>
      </c>
      <c r="P515" s="248" t="b">
        <f t="shared" si="7"/>
        <v>1</v>
      </c>
    </row>
    <row r="516" ht="14.25" customHeight="1">
      <c r="A516" s="248" t="s">
        <v>472</v>
      </c>
      <c r="B516" s="248" t="s">
        <v>19</v>
      </c>
      <c r="C516" s="273">
        <v>2680798.0</v>
      </c>
      <c r="D516" s="274">
        <v>44519.0</v>
      </c>
      <c r="E516" s="275">
        <v>589804.0</v>
      </c>
      <c r="F516" s="248" t="s">
        <v>447</v>
      </c>
      <c r="G516" s="274">
        <f t="shared" si="1"/>
        <v>44549</v>
      </c>
      <c r="H516" s="248" t="s">
        <v>443</v>
      </c>
      <c r="I516" s="276" t="str">
        <f t="shared" si="2"/>
        <v>2680798589804</v>
      </c>
      <c r="J516" s="274"/>
      <c r="K516" s="275"/>
      <c r="L516" s="275">
        <f t="shared" si="3"/>
        <v>-589804</v>
      </c>
      <c r="N516" s="277"/>
      <c r="O516" s="274">
        <f t="shared" si="6"/>
        <v>0</v>
      </c>
      <c r="P516" s="248" t="b">
        <f t="shared" si="7"/>
        <v>1</v>
      </c>
    </row>
    <row r="517" ht="14.25" customHeight="1">
      <c r="A517" s="248" t="s">
        <v>470</v>
      </c>
      <c r="B517" s="248" t="s">
        <v>19</v>
      </c>
      <c r="C517" s="273">
        <v>56974.0</v>
      </c>
      <c r="D517" s="274">
        <v>44521.0</v>
      </c>
      <c r="E517" s="275">
        <v>239990.0</v>
      </c>
      <c r="F517" s="248" t="s">
        <v>447</v>
      </c>
      <c r="G517" s="274">
        <f t="shared" si="1"/>
        <v>44551</v>
      </c>
      <c r="H517" s="248" t="s">
        <v>443</v>
      </c>
      <c r="I517" s="276" t="str">
        <f t="shared" si="2"/>
        <v>56974239990</v>
      </c>
      <c r="J517" s="274"/>
      <c r="K517" s="275"/>
      <c r="L517" s="275">
        <f t="shared" si="3"/>
        <v>-239990</v>
      </c>
      <c r="N517" s="277"/>
      <c r="O517" s="274">
        <f t="shared" si="6"/>
        <v>0</v>
      </c>
      <c r="P517" s="248" t="b">
        <f t="shared" si="7"/>
        <v>1</v>
      </c>
    </row>
    <row r="518" ht="14.25" customHeight="1">
      <c r="A518" s="248" t="s">
        <v>450</v>
      </c>
      <c r="B518" s="248" t="s">
        <v>19</v>
      </c>
      <c r="C518" s="273">
        <v>1213.0</v>
      </c>
      <c r="D518" s="274">
        <v>44522.0</v>
      </c>
      <c r="E518" s="275">
        <v>34510.0</v>
      </c>
      <c r="F518" s="248" t="s">
        <v>447</v>
      </c>
      <c r="G518" s="274">
        <f t="shared" si="1"/>
        <v>44552</v>
      </c>
      <c r="H518" s="248" t="s">
        <v>443</v>
      </c>
      <c r="I518" s="276" t="str">
        <f t="shared" si="2"/>
        <v>121334510</v>
      </c>
      <c r="J518" s="274"/>
      <c r="K518" s="275"/>
      <c r="L518" s="275">
        <f t="shared" si="3"/>
        <v>-34510</v>
      </c>
      <c r="N518" s="277"/>
      <c r="O518" s="274">
        <f t="shared" si="6"/>
        <v>0</v>
      </c>
      <c r="P518" s="248" t="b">
        <f t="shared" si="7"/>
        <v>1</v>
      </c>
    </row>
    <row r="519" ht="14.25" customHeight="1">
      <c r="A519" s="248" t="s">
        <v>22</v>
      </c>
      <c r="B519" s="248" t="s">
        <v>19</v>
      </c>
      <c r="C519" s="273">
        <v>677151.0</v>
      </c>
      <c r="D519" s="274">
        <v>44522.0</v>
      </c>
      <c r="E519" s="275">
        <v>2959961.0</v>
      </c>
      <c r="F519" s="248" t="s">
        <v>447</v>
      </c>
      <c r="G519" s="274">
        <f t="shared" si="1"/>
        <v>44552</v>
      </c>
      <c r="H519" s="248" t="s">
        <v>443</v>
      </c>
      <c r="I519" s="276" t="str">
        <f t="shared" si="2"/>
        <v>6771512959961</v>
      </c>
      <c r="J519" s="274"/>
      <c r="K519" s="275"/>
      <c r="L519" s="275">
        <f t="shared" si="3"/>
        <v>-2959961</v>
      </c>
      <c r="N519" s="109" t="s">
        <v>462</v>
      </c>
      <c r="O519" s="274">
        <f t="shared" si="6"/>
        <v>0</v>
      </c>
      <c r="P519" s="248" t="b">
        <f t="shared" si="7"/>
        <v>1</v>
      </c>
    </row>
    <row r="520" ht="14.25" customHeight="1">
      <c r="A520" s="248" t="s">
        <v>71</v>
      </c>
      <c r="B520" s="248" t="s">
        <v>19</v>
      </c>
      <c r="C520" s="273">
        <v>817822.0</v>
      </c>
      <c r="D520" s="274">
        <v>44523.0</v>
      </c>
      <c r="E520" s="275">
        <v>645524.0</v>
      </c>
      <c r="F520" s="248" t="s">
        <v>447</v>
      </c>
      <c r="G520" s="274">
        <f t="shared" si="1"/>
        <v>44553</v>
      </c>
      <c r="H520" s="248" t="s">
        <v>443</v>
      </c>
      <c r="I520" s="276" t="str">
        <f t="shared" si="2"/>
        <v>817822645524</v>
      </c>
      <c r="J520" s="274"/>
      <c r="K520" s="275"/>
      <c r="L520" s="275">
        <f t="shared" si="3"/>
        <v>-645524</v>
      </c>
      <c r="N520" s="277"/>
      <c r="O520" s="274">
        <f t="shared" si="6"/>
        <v>0</v>
      </c>
      <c r="P520" s="248" t="b">
        <f t="shared" si="7"/>
        <v>1</v>
      </c>
    </row>
    <row r="521" ht="14.25" customHeight="1">
      <c r="A521" s="248" t="s">
        <v>95</v>
      </c>
      <c r="B521" s="248" t="s">
        <v>19</v>
      </c>
      <c r="C521" s="273">
        <v>84267.0</v>
      </c>
      <c r="D521" s="274">
        <v>44523.0</v>
      </c>
      <c r="E521" s="275">
        <v>135691.0</v>
      </c>
      <c r="F521" s="248" t="s">
        <v>447</v>
      </c>
      <c r="G521" s="274">
        <f t="shared" si="1"/>
        <v>44553</v>
      </c>
      <c r="H521" s="248" t="s">
        <v>443</v>
      </c>
      <c r="I521" s="276" t="str">
        <f t="shared" si="2"/>
        <v>84267135691</v>
      </c>
      <c r="J521" s="274"/>
      <c r="K521" s="275"/>
      <c r="L521" s="275">
        <f t="shared" si="3"/>
        <v>-135691</v>
      </c>
      <c r="N521" s="277"/>
      <c r="O521" s="274">
        <f t="shared" si="6"/>
        <v>0</v>
      </c>
      <c r="P521" s="248" t="b">
        <f t="shared" si="7"/>
        <v>1</v>
      </c>
    </row>
    <row r="522" ht="14.25" customHeight="1">
      <c r="A522" s="248" t="s">
        <v>512</v>
      </c>
      <c r="B522" s="248" t="s">
        <v>19</v>
      </c>
      <c r="C522" s="273">
        <v>4132.0</v>
      </c>
      <c r="D522" s="274">
        <v>44523.0</v>
      </c>
      <c r="E522" s="275">
        <v>275961.0</v>
      </c>
      <c r="F522" s="248" t="s">
        <v>447</v>
      </c>
      <c r="G522" s="274">
        <f t="shared" si="1"/>
        <v>44553</v>
      </c>
      <c r="H522" s="248" t="s">
        <v>443</v>
      </c>
      <c r="I522" s="276" t="str">
        <f t="shared" si="2"/>
        <v>4132275961</v>
      </c>
      <c r="J522" s="274"/>
      <c r="K522" s="275"/>
      <c r="L522" s="275">
        <f t="shared" si="3"/>
        <v>-275961</v>
      </c>
      <c r="N522" s="277"/>
      <c r="O522" s="274">
        <f t="shared" si="6"/>
        <v>0</v>
      </c>
      <c r="P522" s="248" t="b">
        <f t="shared" si="7"/>
        <v>1</v>
      </c>
    </row>
    <row r="523" ht="14.25" customHeight="1">
      <c r="A523" s="248" t="s">
        <v>488</v>
      </c>
      <c r="B523" s="248" t="s">
        <v>19</v>
      </c>
      <c r="C523" s="273">
        <v>443675.0</v>
      </c>
      <c r="D523" s="274">
        <v>44523.0</v>
      </c>
      <c r="E523" s="275">
        <v>346101.0</v>
      </c>
      <c r="F523" s="248" t="s">
        <v>447</v>
      </c>
      <c r="G523" s="274">
        <f t="shared" si="1"/>
        <v>44553</v>
      </c>
      <c r="H523" s="248" t="s">
        <v>443</v>
      </c>
      <c r="I523" s="276" t="str">
        <f t="shared" si="2"/>
        <v>443675346101</v>
      </c>
      <c r="J523" s="274"/>
      <c r="K523" s="275"/>
      <c r="L523" s="275">
        <f t="shared" si="3"/>
        <v>-346101</v>
      </c>
      <c r="N523" s="277"/>
      <c r="O523" s="274">
        <f t="shared" si="6"/>
        <v>0</v>
      </c>
      <c r="P523" s="248" t="b">
        <f t="shared" si="7"/>
        <v>1</v>
      </c>
    </row>
    <row r="524" ht="14.25" customHeight="1">
      <c r="A524" s="248" t="s">
        <v>499</v>
      </c>
      <c r="B524" s="248" t="s">
        <v>19</v>
      </c>
      <c r="C524" s="273">
        <v>25356.0</v>
      </c>
      <c r="D524" s="274">
        <v>44523.0</v>
      </c>
      <c r="E524" s="275">
        <v>611282.0</v>
      </c>
      <c r="F524" s="248" t="s">
        <v>447</v>
      </c>
      <c r="G524" s="274">
        <f t="shared" si="1"/>
        <v>44553</v>
      </c>
      <c r="H524" s="248" t="s">
        <v>443</v>
      </c>
      <c r="I524" s="276" t="str">
        <f t="shared" si="2"/>
        <v>25356611282</v>
      </c>
      <c r="J524" s="274"/>
      <c r="K524" s="275"/>
      <c r="L524" s="275">
        <f t="shared" si="3"/>
        <v>-611282</v>
      </c>
      <c r="N524" s="277"/>
      <c r="O524" s="274">
        <f t="shared" si="6"/>
        <v>0</v>
      </c>
      <c r="P524" s="248" t="b">
        <f t="shared" si="7"/>
        <v>1</v>
      </c>
    </row>
    <row r="525" ht="14.25" customHeight="1">
      <c r="A525" s="248" t="s">
        <v>499</v>
      </c>
      <c r="B525" s="248" t="s">
        <v>19</v>
      </c>
      <c r="C525" s="273">
        <v>25353.0</v>
      </c>
      <c r="D525" s="274">
        <v>44523.0</v>
      </c>
      <c r="E525" s="275">
        <v>800000.0</v>
      </c>
      <c r="F525" s="248" t="s">
        <v>447</v>
      </c>
      <c r="G525" s="274">
        <f t="shared" si="1"/>
        <v>44553</v>
      </c>
      <c r="H525" s="248" t="s">
        <v>485</v>
      </c>
      <c r="I525" s="276" t="str">
        <f t="shared" si="2"/>
        <v>25353800000</v>
      </c>
      <c r="J525" s="274"/>
      <c r="K525" s="275"/>
      <c r="L525" s="275">
        <f t="shared" si="3"/>
        <v>-800000</v>
      </c>
      <c r="N525" s="277"/>
      <c r="O525" s="274">
        <f t="shared" si="6"/>
        <v>0</v>
      </c>
      <c r="P525" s="248" t="b">
        <f t="shared" si="7"/>
        <v>1</v>
      </c>
    </row>
    <row r="526" ht="14.25" customHeight="1">
      <c r="A526" s="248" t="s">
        <v>499</v>
      </c>
      <c r="B526" s="248" t="s">
        <v>468</v>
      </c>
      <c r="C526" s="273">
        <v>592.0</v>
      </c>
      <c r="D526" s="274">
        <v>44523.0</v>
      </c>
      <c r="E526" s="275">
        <v>-800000.0</v>
      </c>
      <c r="F526" s="248" t="s">
        <v>447</v>
      </c>
      <c r="G526" s="274">
        <f t="shared" si="1"/>
        <v>44553</v>
      </c>
      <c r="H526" s="248" t="s">
        <v>469</v>
      </c>
      <c r="I526" s="276" t="str">
        <f t="shared" si="2"/>
        <v>592-800000</v>
      </c>
      <c r="J526" s="274"/>
      <c r="K526" s="275"/>
      <c r="L526" s="275">
        <f t="shared" si="3"/>
        <v>800000</v>
      </c>
      <c r="N526" s="277"/>
      <c r="O526" s="274">
        <f t="shared" si="6"/>
        <v>0</v>
      </c>
      <c r="P526" s="248" t="b">
        <f t="shared" si="7"/>
        <v>1</v>
      </c>
    </row>
    <row r="527" ht="14.25" customHeight="1">
      <c r="A527" s="248" t="s">
        <v>445</v>
      </c>
      <c r="B527" s="248" t="s">
        <v>19</v>
      </c>
      <c r="C527" s="273">
        <v>2985497.0</v>
      </c>
      <c r="D527" s="274">
        <v>44523.0</v>
      </c>
      <c r="E527" s="275">
        <v>131681.0</v>
      </c>
      <c r="F527" s="248" t="s">
        <v>447</v>
      </c>
      <c r="G527" s="274">
        <f t="shared" si="1"/>
        <v>44553</v>
      </c>
      <c r="H527" s="248" t="s">
        <v>443</v>
      </c>
      <c r="I527" s="276" t="str">
        <f t="shared" si="2"/>
        <v>2985497131681</v>
      </c>
      <c r="J527" s="274"/>
      <c r="K527" s="275"/>
      <c r="L527" s="275">
        <f t="shared" si="3"/>
        <v>-131681</v>
      </c>
      <c r="N527" s="277"/>
      <c r="O527" s="274">
        <f t="shared" si="6"/>
        <v>0</v>
      </c>
      <c r="P527" s="248" t="b">
        <f t="shared" si="7"/>
        <v>1</v>
      </c>
    </row>
    <row r="528" ht="14.25" customHeight="1">
      <c r="A528" s="248" t="s">
        <v>494</v>
      </c>
      <c r="B528" s="248" t="s">
        <v>19</v>
      </c>
      <c r="C528" s="273">
        <v>8937.0</v>
      </c>
      <c r="D528" s="274">
        <v>44524.0</v>
      </c>
      <c r="E528" s="275">
        <v>77980.0</v>
      </c>
      <c r="F528" s="248" t="s">
        <v>447</v>
      </c>
      <c r="G528" s="274">
        <f t="shared" si="1"/>
        <v>44554</v>
      </c>
      <c r="H528" s="248" t="s">
        <v>443</v>
      </c>
      <c r="I528" s="276" t="str">
        <f t="shared" si="2"/>
        <v>893777980</v>
      </c>
      <c r="J528" s="274"/>
      <c r="K528" s="275"/>
      <c r="L528" s="275">
        <f t="shared" si="3"/>
        <v>-77980</v>
      </c>
      <c r="N528" s="277"/>
      <c r="O528" s="274">
        <f t="shared" si="6"/>
        <v>0</v>
      </c>
      <c r="P528" s="248" t="b">
        <f t="shared" si="7"/>
        <v>1</v>
      </c>
    </row>
    <row r="529" ht="14.25" customHeight="1">
      <c r="A529" s="248" t="s">
        <v>514</v>
      </c>
      <c r="B529" s="248" t="s">
        <v>19</v>
      </c>
      <c r="C529" s="273">
        <v>730.0</v>
      </c>
      <c r="D529" s="274">
        <v>44524.0</v>
      </c>
      <c r="E529" s="275">
        <v>283074.0</v>
      </c>
      <c r="F529" s="248" t="s">
        <v>447</v>
      </c>
      <c r="G529" s="274">
        <f t="shared" si="1"/>
        <v>44554</v>
      </c>
      <c r="H529" s="248" t="s">
        <v>443</v>
      </c>
      <c r="I529" s="276" t="str">
        <f t="shared" si="2"/>
        <v>730283074</v>
      </c>
      <c r="J529" s="274"/>
      <c r="K529" s="275"/>
      <c r="L529" s="275">
        <f t="shared" si="3"/>
        <v>-283074</v>
      </c>
      <c r="N529" s="277"/>
      <c r="O529" s="274">
        <f t="shared" si="6"/>
        <v>0</v>
      </c>
      <c r="P529" s="248" t="b">
        <f t="shared" si="7"/>
        <v>1</v>
      </c>
    </row>
    <row r="530" ht="14.25" customHeight="1">
      <c r="A530" s="248" t="s">
        <v>512</v>
      </c>
      <c r="B530" s="248" t="s">
        <v>19</v>
      </c>
      <c r="C530" s="273">
        <v>4136.0</v>
      </c>
      <c r="D530" s="274">
        <v>44524.0</v>
      </c>
      <c r="E530" s="275">
        <v>272980.0</v>
      </c>
      <c r="F530" s="248" t="s">
        <v>447</v>
      </c>
      <c r="G530" s="274">
        <f t="shared" si="1"/>
        <v>44554</v>
      </c>
      <c r="H530" s="248" t="s">
        <v>443</v>
      </c>
      <c r="I530" s="276" t="str">
        <f t="shared" si="2"/>
        <v>4136272980</v>
      </c>
      <c r="J530" s="274"/>
      <c r="K530" s="275"/>
      <c r="L530" s="275">
        <f t="shared" si="3"/>
        <v>-272980</v>
      </c>
      <c r="N530" s="277"/>
      <c r="O530" s="274">
        <f t="shared" si="6"/>
        <v>0</v>
      </c>
      <c r="P530" s="248" t="b">
        <f t="shared" si="7"/>
        <v>1</v>
      </c>
    </row>
    <row r="531" ht="14.25" customHeight="1">
      <c r="A531" s="248" t="s">
        <v>22</v>
      </c>
      <c r="B531" s="248" t="s">
        <v>19</v>
      </c>
      <c r="C531" s="273">
        <v>677322.0</v>
      </c>
      <c r="D531" s="274">
        <v>44524.0</v>
      </c>
      <c r="E531" s="275">
        <v>799989.0</v>
      </c>
      <c r="F531" s="248" t="s">
        <v>447</v>
      </c>
      <c r="G531" s="274">
        <f t="shared" si="1"/>
        <v>44554</v>
      </c>
      <c r="H531" s="248" t="s">
        <v>443</v>
      </c>
      <c r="I531" s="276" t="str">
        <f t="shared" si="2"/>
        <v>677322799989</v>
      </c>
      <c r="J531" s="274"/>
      <c r="K531" s="275"/>
      <c r="L531" s="275">
        <f t="shared" si="3"/>
        <v>-799989</v>
      </c>
      <c r="N531" s="109" t="s">
        <v>462</v>
      </c>
      <c r="O531" s="274">
        <f t="shared" si="6"/>
        <v>0</v>
      </c>
      <c r="P531" s="248" t="b">
        <f t="shared" si="7"/>
        <v>1</v>
      </c>
    </row>
    <row r="532" ht="14.25" customHeight="1">
      <c r="A532" s="248" t="s">
        <v>463</v>
      </c>
      <c r="B532" s="248" t="s">
        <v>19</v>
      </c>
      <c r="C532" s="273">
        <v>3900417.0</v>
      </c>
      <c r="D532" s="274">
        <v>44524.0</v>
      </c>
      <c r="E532" s="275">
        <v>79990.0</v>
      </c>
      <c r="F532" s="248" t="s">
        <v>447</v>
      </c>
      <c r="G532" s="274">
        <f t="shared" si="1"/>
        <v>44554</v>
      </c>
      <c r="H532" s="248" t="s">
        <v>443</v>
      </c>
      <c r="I532" s="276" t="str">
        <f t="shared" si="2"/>
        <v>390041779990</v>
      </c>
      <c r="J532" s="274"/>
      <c r="K532" s="275"/>
      <c r="L532" s="275">
        <f t="shared" si="3"/>
        <v>-79990</v>
      </c>
      <c r="N532" s="277"/>
      <c r="O532" s="274">
        <f t="shared" si="6"/>
        <v>0</v>
      </c>
      <c r="P532" s="248" t="b">
        <f t="shared" si="7"/>
        <v>1</v>
      </c>
    </row>
    <row r="533" ht="14.25" customHeight="1">
      <c r="A533" s="248" t="s">
        <v>463</v>
      </c>
      <c r="B533" s="248" t="s">
        <v>19</v>
      </c>
      <c r="C533" s="273">
        <v>3900407.0</v>
      </c>
      <c r="D533" s="274">
        <v>44524.0</v>
      </c>
      <c r="E533" s="275">
        <v>99990.0</v>
      </c>
      <c r="F533" s="248" t="s">
        <v>447</v>
      </c>
      <c r="G533" s="274">
        <f t="shared" si="1"/>
        <v>44554</v>
      </c>
      <c r="H533" s="248" t="s">
        <v>443</v>
      </c>
      <c r="I533" s="276" t="str">
        <f t="shared" si="2"/>
        <v>390040799990</v>
      </c>
      <c r="J533" s="274"/>
      <c r="K533" s="275"/>
      <c r="L533" s="275">
        <f t="shared" si="3"/>
        <v>-99990</v>
      </c>
      <c r="N533" s="277"/>
      <c r="O533" s="274">
        <f t="shared" si="6"/>
        <v>0</v>
      </c>
      <c r="P533" s="248" t="b">
        <f t="shared" si="7"/>
        <v>1</v>
      </c>
    </row>
    <row r="534" ht="14.25" customHeight="1">
      <c r="A534" s="248" t="s">
        <v>24</v>
      </c>
      <c r="B534" s="248" t="s">
        <v>19</v>
      </c>
      <c r="C534" s="273">
        <v>7218.0</v>
      </c>
      <c r="D534" s="274">
        <v>44524.0</v>
      </c>
      <c r="E534" s="275">
        <v>119981.0</v>
      </c>
      <c r="F534" s="248" t="s">
        <v>447</v>
      </c>
      <c r="G534" s="274">
        <f t="shared" si="1"/>
        <v>44554</v>
      </c>
      <c r="H534" s="248" t="s">
        <v>443</v>
      </c>
      <c r="I534" s="276" t="str">
        <f t="shared" si="2"/>
        <v>7218119981</v>
      </c>
      <c r="J534" s="274"/>
      <c r="K534" s="275"/>
      <c r="L534" s="275">
        <f t="shared" si="3"/>
        <v>-119981</v>
      </c>
      <c r="N534" s="277"/>
      <c r="O534" s="274">
        <f t="shared" si="6"/>
        <v>0</v>
      </c>
      <c r="P534" s="248" t="b">
        <f t="shared" si="7"/>
        <v>1</v>
      </c>
    </row>
    <row r="535" ht="14.25" customHeight="1">
      <c r="A535" s="248" t="s">
        <v>451</v>
      </c>
      <c r="B535" s="248" t="s">
        <v>19</v>
      </c>
      <c r="C535" s="273">
        <v>34740.0</v>
      </c>
      <c r="D535" s="274">
        <v>44524.0</v>
      </c>
      <c r="E535" s="275">
        <v>199645.0</v>
      </c>
      <c r="F535" s="248" t="s">
        <v>447</v>
      </c>
      <c r="G535" s="274">
        <f t="shared" si="1"/>
        <v>44554</v>
      </c>
      <c r="H535" s="248" t="s">
        <v>443</v>
      </c>
      <c r="I535" s="276" t="str">
        <f t="shared" si="2"/>
        <v>34740199645</v>
      </c>
      <c r="J535" s="274"/>
      <c r="K535" s="275"/>
      <c r="L535" s="275">
        <f t="shared" si="3"/>
        <v>-199645</v>
      </c>
      <c r="N535" s="277"/>
      <c r="O535" s="274">
        <f t="shared" si="6"/>
        <v>0</v>
      </c>
      <c r="P535" s="248" t="b">
        <f t="shared" si="7"/>
        <v>1</v>
      </c>
    </row>
    <row r="536" ht="14.25" customHeight="1">
      <c r="A536" s="248" t="s">
        <v>515</v>
      </c>
      <c r="B536" s="248" t="s">
        <v>19</v>
      </c>
      <c r="C536" s="273">
        <v>2151.0</v>
      </c>
      <c r="D536" s="274">
        <v>44524.0</v>
      </c>
      <c r="E536" s="275">
        <v>6615719.0</v>
      </c>
      <c r="F536" s="248" t="s">
        <v>447</v>
      </c>
      <c r="G536" s="274">
        <f t="shared" si="1"/>
        <v>44554</v>
      </c>
      <c r="H536" s="248" t="s">
        <v>443</v>
      </c>
      <c r="I536" s="276" t="str">
        <f t="shared" si="2"/>
        <v>21516615719</v>
      </c>
      <c r="J536" s="274"/>
      <c r="K536" s="275"/>
      <c r="L536" s="275">
        <f t="shared" si="3"/>
        <v>-6615719</v>
      </c>
      <c r="N536" s="277"/>
      <c r="O536" s="274">
        <f t="shared" si="6"/>
        <v>0</v>
      </c>
      <c r="P536" s="248" t="b">
        <f t="shared" si="7"/>
        <v>1</v>
      </c>
    </row>
    <row r="537" ht="14.25" customHeight="1">
      <c r="A537" s="248" t="s">
        <v>107</v>
      </c>
      <c r="B537" s="248" t="s">
        <v>19</v>
      </c>
      <c r="C537" s="273">
        <v>5731.0</v>
      </c>
      <c r="D537" s="274">
        <v>44525.0</v>
      </c>
      <c r="E537" s="275">
        <v>182673.0</v>
      </c>
      <c r="F537" s="248" t="s">
        <v>447</v>
      </c>
      <c r="G537" s="274">
        <f t="shared" si="1"/>
        <v>44555</v>
      </c>
      <c r="H537" s="248" t="s">
        <v>443</v>
      </c>
      <c r="I537" s="276" t="str">
        <f t="shared" si="2"/>
        <v>5731182673</v>
      </c>
      <c r="J537" s="274"/>
      <c r="K537" s="275"/>
      <c r="L537" s="275">
        <f t="shared" si="3"/>
        <v>-182673</v>
      </c>
      <c r="N537" s="277"/>
      <c r="O537" s="274">
        <f t="shared" si="6"/>
        <v>0</v>
      </c>
      <c r="P537" s="248" t="b">
        <f t="shared" si="7"/>
        <v>1</v>
      </c>
    </row>
    <row r="538" ht="14.25" customHeight="1">
      <c r="A538" s="248" t="s">
        <v>516</v>
      </c>
      <c r="B538" s="248" t="s">
        <v>19</v>
      </c>
      <c r="C538" s="273">
        <v>304064.0</v>
      </c>
      <c r="D538" s="274">
        <v>44525.0</v>
      </c>
      <c r="E538" s="275">
        <v>179628.0</v>
      </c>
      <c r="F538" s="248" t="s">
        <v>447</v>
      </c>
      <c r="G538" s="274">
        <f t="shared" si="1"/>
        <v>44555</v>
      </c>
      <c r="H538" s="248" t="s">
        <v>443</v>
      </c>
      <c r="I538" s="276" t="str">
        <f t="shared" si="2"/>
        <v>304064179628</v>
      </c>
      <c r="J538" s="274"/>
      <c r="K538" s="275"/>
      <c r="L538" s="275">
        <f t="shared" si="3"/>
        <v>-179628</v>
      </c>
      <c r="N538" s="277"/>
      <c r="O538" s="274">
        <f t="shared" si="6"/>
        <v>0</v>
      </c>
      <c r="P538" s="248" t="b">
        <f t="shared" si="7"/>
        <v>1</v>
      </c>
    </row>
    <row r="539" ht="14.25" customHeight="1">
      <c r="A539" s="248" t="s">
        <v>463</v>
      </c>
      <c r="B539" s="248" t="s">
        <v>19</v>
      </c>
      <c r="C539" s="273">
        <v>3900592.0</v>
      </c>
      <c r="D539" s="274">
        <v>44525.0</v>
      </c>
      <c r="E539" s="275">
        <v>39900.0</v>
      </c>
      <c r="F539" s="248" t="s">
        <v>447</v>
      </c>
      <c r="G539" s="274">
        <f t="shared" si="1"/>
        <v>44555</v>
      </c>
      <c r="H539" s="248" t="s">
        <v>443</v>
      </c>
      <c r="I539" s="276" t="str">
        <f t="shared" si="2"/>
        <v>390059239900</v>
      </c>
      <c r="J539" s="274"/>
      <c r="K539" s="275"/>
      <c r="L539" s="275">
        <f t="shared" si="3"/>
        <v>-39900</v>
      </c>
      <c r="N539" s="277"/>
      <c r="O539" s="274">
        <f t="shared" si="6"/>
        <v>0</v>
      </c>
      <c r="P539" s="248" t="b">
        <f t="shared" si="7"/>
        <v>1</v>
      </c>
    </row>
    <row r="540" ht="14.25" customHeight="1">
      <c r="A540" s="248" t="s">
        <v>449</v>
      </c>
      <c r="B540" s="248" t="s">
        <v>19</v>
      </c>
      <c r="C540" s="273">
        <v>5844.0</v>
      </c>
      <c r="D540" s="274">
        <v>44526.0</v>
      </c>
      <c r="E540" s="275">
        <v>1111992.0</v>
      </c>
      <c r="F540" s="248" t="s">
        <v>447</v>
      </c>
      <c r="G540" s="274">
        <f t="shared" si="1"/>
        <v>44556</v>
      </c>
      <c r="H540" s="248" t="s">
        <v>443</v>
      </c>
      <c r="I540" s="276" t="str">
        <f t="shared" si="2"/>
        <v>58441111992</v>
      </c>
      <c r="J540" s="274"/>
      <c r="K540" s="275"/>
      <c r="L540" s="275">
        <f t="shared" si="3"/>
        <v>-1111992</v>
      </c>
      <c r="N540" s="277"/>
      <c r="O540" s="274">
        <f t="shared" si="6"/>
        <v>0</v>
      </c>
      <c r="P540" s="248" t="b">
        <f t="shared" si="7"/>
        <v>1</v>
      </c>
    </row>
    <row r="541" ht="14.25" customHeight="1">
      <c r="A541" s="248" t="s">
        <v>517</v>
      </c>
      <c r="B541" s="248" t="s">
        <v>19</v>
      </c>
      <c r="C541" s="273">
        <v>3.9867673E7</v>
      </c>
      <c r="D541" s="274">
        <v>44526.0</v>
      </c>
      <c r="E541" s="275">
        <v>11806.0</v>
      </c>
      <c r="F541" s="248" t="s">
        <v>447</v>
      </c>
      <c r="G541" s="274">
        <f t="shared" si="1"/>
        <v>44556</v>
      </c>
      <c r="H541" s="248" t="s">
        <v>443</v>
      </c>
      <c r="I541" s="276" t="str">
        <f t="shared" si="2"/>
        <v>3986767311806</v>
      </c>
      <c r="J541" s="274"/>
      <c r="K541" s="275"/>
      <c r="L541" s="275">
        <f t="shared" si="3"/>
        <v>-11806</v>
      </c>
      <c r="N541" s="277"/>
      <c r="O541" s="274">
        <f t="shared" si="6"/>
        <v>0</v>
      </c>
      <c r="P541" s="248" t="b">
        <f t="shared" si="7"/>
        <v>1</v>
      </c>
    </row>
    <row r="542" ht="14.25" customHeight="1">
      <c r="A542" s="248" t="s">
        <v>488</v>
      </c>
      <c r="B542" s="248" t="s">
        <v>19</v>
      </c>
      <c r="C542" s="273">
        <v>444326.0</v>
      </c>
      <c r="D542" s="274">
        <v>44526.0</v>
      </c>
      <c r="E542" s="275">
        <v>61512.0</v>
      </c>
      <c r="F542" s="248" t="s">
        <v>447</v>
      </c>
      <c r="G542" s="274">
        <f t="shared" si="1"/>
        <v>44556</v>
      </c>
      <c r="H542" s="248" t="s">
        <v>443</v>
      </c>
      <c r="I542" s="276" t="str">
        <f t="shared" si="2"/>
        <v>44432661512</v>
      </c>
      <c r="J542" s="274"/>
      <c r="K542" s="275"/>
      <c r="L542" s="275">
        <f t="shared" si="3"/>
        <v>-61512</v>
      </c>
      <c r="N542" s="277"/>
      <c r="O542" s="274">
        <f t="shared" si="6"/>
        <v>0</v>
      </c>
      <c r="P542" s="248" t="b">
        <f t="shared" si="7"/>
        <v>1</v>
      </c>
    </row>
    <row r="543" ht="14.25" customHeight="1">
      <c r="A543" s="248" t="s">
        <v>472</v>
      </c>
      <c r="B543" s="248" t="s">
        <v>19</v>
      </c>
      <c r="C543" s="273">
        <v>2686992.0</v>
      </c>
      <c r="D543" s="274">
        <v>44526.0</v>
      </c>
      <c r="E543" s="275">
        <v>398789.0</v>
      </c>
      <c r="F543" s="248" t="s">
        <v>447</v>
      </c>
      <c r="G543" s="274">
        <f t="shared" si="1"/>
        <v>44556</v>
      </c>
      <c r="H543" s="248" t="s">
        <v>443</v>
      </c>
      <c r="I543" s="276" t="str">
        <f t="shared" si="2"/>
        <v>2686992398789</v>
      </c>
      <c r="J543" s="274"/>
      <c r="K543" s="275"/>
      <c r="L543" s="275">
        <f t="shared" si="3"/>
        <v>-398789</v>
      </c>
      <c r="N543" s="277"/>
      <c r="O543" s="274">
        <f t="shared" si="6"/>
        <v>0</v>
      </c>
      <c r="P543" s="248" t="b">
        <f t="shared" si="7"/>
        <v>1</v>
      </c>
    </row>
    <row r="544" ht="14.25" customHeight="1">
      <c r="A544" s="248" t="s">
        <v>512</v>
      </c>
      <c r="B544" s="248" t="s">
        <v>19</v>
      </c>
      <c r="C544" s="273">
        <v>4165.0</v>
      </c>
      <c r="D544" s="274">
        <v>44530.0</v>
      </c>
      <c r="E544" s="275">
        <v>265948.0</v>
      </c>
      <c r="F544" s="248" t="s">
        <v>447</v>
      </c>
      <c r="G544" s="274">
        <f t="shared" si="1"/>
        <v>44560</v>
      </c>
      <c r="H544" s="248" t="s">
        <v>443</v>
      </c>
      <c r="I544" s="276" t="str">
        <f t="shared" si="2"/>
        <v>4165265948</v>
      </c>
      <c r="J544" s="274"/>
      <c r="K544" s="275"/>
      <c r="L544" s="275">
        <f t="shared" si="3"/>
        <v>-265948</v>
      </c>
      <c r="N544" s="277"/>
      <c r="O544" s="274">
        <f t="shared" si="6"/>
        <v>0</v>
      </c>
      <c r="P544" s="248" t="b">
        <f t="shared" si="7"/>
        <v>1</v>
      </c>
    </row>
    <row r="545" ht="14.25" customHeight="1">
      <c r="A545" s="248" t="s">
        <v>18</v>
      </c>
      <c r="B545" s="248" t="s">
        <v>19</v>
      </c>
      <c r="C545" s="273">
        <v>4178.0</v>
      </c>
      <c r="D545" s="274">
        <v>44530.0</v>
      </c>
      <c r="E545" s="275">
        <v>3486898.0</v>
      </c>
      <c r="F545" s="248" t="s">
        <v>447</v>
      </c>
      <c r="G545" s="274">
        <f t="shared" si="1"/>
        <v>44560</v>
      </c>
      <c r="H545" s="248" t="s">
        <v>443</v>
      </c>
      <c r="I545" s="276" t="str">
        <f t="shared" si="2"/>
        <v>41783486898</v>
      </c>
      <c r="J545" s="274"/>
      <c r="K545" s="275"/>
      <c r="L545" s="275">
        <f t="shared" si="3"/>
        <v>-3486898</v>
      </c>
      <c r="N545" s="277"/>
      <c r="O545" s="274">
        <f t="shared" si="6"/>
        <v>0</v>
      </c>
      <c r="P545" s="248" t="b">
        <f t="shared" si="7"/>
        <v>1</v>
      </c>
    </row>
    <row r="546" ht="14.25" customHeight="1">
      <c r="A546" s="248" t="s">
        <v>451</v>
      </c>
      <c r="B546" s="248" t="s">
        <v>19</v>
      </c>
      <c r="C546" s="273">
        <v>34904.0</v>
      </c>
      <c r="D546" s="274">
        <v>44530.0</v>
      </c>
      <c r="E546" s="275">
        <v>313119.0</v>
      </c>
      <c r="F546" s="248" t="s">
        <v>447</v>
      </c>
      <c r="G546" s="274">
        <f t="shared" si="1"/>
        <v>44560</v>
      </c>
      <c r="H546" s="248" t="s">
        <v>443</v>
      </c>
      <c r="I546" s="276" t="str">
        <f t="shared" si="2"/>
        <v>34904313119</v>
      </c>
      <c r="J546" s="274"/>
      <c r="K546" s="275"/>
      <c r="L546" s="275">
        <f t="shared" si="3"/>
        <v>-313119</v>
      </c>
      <c r="N546" s="277"/>
      <c r="O546" s="274">
        <f t="shared" si="6"/>
        <v>0</v>
      </c>
      <c r="P546" s="248" t="b">
        <f t="shared" si="7"/>
        <v>1</v>
      </c>
    </row>
    <row r="547" ht="14.25" customHeight="1">
      <c r="A547" s="248" t="s">
        <v>107</v>
      </c>
      <c r="B547" s="248" t="s">
        <v>19</v>
      </c>
      <c r="C547" s="273">
        <v>5903.0</v>
      </c>
      <c r="D547" s="274">
        <v>44531.0</v>
      </c>
      <c r="E547" s="275">
        <v>153186.0</v>
      </c>
      <c r="F547" s="248" t="s">
        <v>447</v>
      </c>
      <c r="G547" s="274">
        <f t="shared" si="1"/>
        <v>44561</v>
      </c>
      <c r="H547" s="248" t="s">
        <v>443</v>
      </c>
      <c r="I547" s="276" t="str">
        <f t="shared" si="2"/>
        <v>5903153186</v>
      </c>
      <c r="J547" s="274"/>
      <c r="K547" s="275"/>
      <c r="L547" s="275">
        <f t="shared" si="3"/>
        <v>-153186</v>
      </c>
      <c r="N547" s="277"/>
      <c r="O547" s="274">
        <f t="shared" si="6"/>
        <v>0</v>
      </c>
      <c r="P547" s="248" t="b">
        <f t="shared" si="7"/>
        <v>1</v>
      </c>
    </row>
    <row r="548" ht="14.25" customHeight="1">
      <c r="A548" s="248" t="s">
        <v>518</v>
      </c>
      <c r="B548" s="248" t="s">
        <v>334</v>
      </c>
      <c r="C548" s="273">
        <v>1568.0</v>
      </c>
      <c r="D548" s="274">
        <v>44531.0</v>
      </c>
      <c r="E548" s="275">
        <v>646296.0</v>
      </c>
      <c r="F548" s="248" t="s">
        <v>447</v>
      </c>
      <c r="G548" s="274">
        <f t="shared" si="1"/>
        <v>44561</v>
      </c>
      <c r="H548" s="248" t="s">
        <v>485</v>
      </c>
      <c r="I548" s="276" t="str">
        <f t="shared" si="2"/>
        <v>1568646296</v>
      </c>
      <c r="J548" s="274"/>
      <c r="K548" s="275"/>
      <c r="L548" s="275">
        <f t="shared" si="3"/>
        <v>-646296</v>
      </c>
      <c r="N548" s="277"/>
      <c r="O548" s="274">
        <f t="shared" si="6"/>
        <v>0</v>
      </c>
      <c r="P548" s="248" t="b">
        <f t="shared" si="7"/>
        <v>1</v>
      </c>
    </row>
    <row r="549" ht="14.25" customHeight="1">
      <c r="A549" s="248" t="s">
        <v>518</v>
      </c>
      <c r="B549" s="248" t="s">
        <v>334</v>
      </c>
      <c r="C549" s="273">
        <v>1570.0</v>
      </c>
      <c r="D549" s="274">
        <v>44531.0</v>
      </c>
      <c r="E549" s="275">
        <v>627000.0</v>
      </c>
      <c r="F549" s="248" t="s">
        <v>447</v>
      </c>
      <c r="G549" s="274">
        <f t="shared" si="1"/>
        <v>44561</v>
      </c>
      <c r="H549" s="248" t="s">
        <v>443</v>
      </c>
      <c r="I549" s="276" t="str">
        <f t="shared" si="2"/>
        <v>1570627000</v>
      </c>
      <c r="J549" s="274"/>
      <c r="K549" s="275"/>
      <c r="L549" s="275">
        <f t="shared" si="3"/>
        <v>-627000</v>
      </c>
      <c r="N549" s="277"/>
      <c r="O549" s="274">
        <f t="shared" si="6"/>
        <v>0</v>
      </c>
      <c r="P549" s="248" t="b">
        <f t="shared" si="7"/>
        <v>1</v>
      </c>
    </row>
    <row r="550" ht="14.25" customHeight="1">
      <c r="A550" s="248" t="s">
        <v>518</v>
      </c>
      <c r="B550" s="248" t="s">
        <v>468</v>
      </c>
      <c r="C550" s="273">
        <v>62.0</v>
      </c>
      <c r="D550" s="274">
        <v>44531.0</v>
      </c>
      <c r="E550" s="275">
        <v>-646296.0</v>
      </c>
      <c r="F550" s="248" t="s">
        <v>447</v>
      </c>
      <c r="G550" s="274">
        <f t="shared" si="1"/>
        <v>44561</v>
      </c>
      <c r="H550" s="248" t="s">
        <v>469</v>
      </c>
      <c r="I550" s="276" t="str">
        <f t="shared" si="2"/>
        <v>62-646296</v>
      </c>
      <c r="J550" s="274"/>
      <c r="K550" s="275"/>
      <c r="L550" s="275">
        <f t="shared" si="3"/>
        <v>646296</v>
      </c>
      <c r="N550" s="277"/>
      <c r="O550" s="274">
        <f t="shared" si="6"/>
        <v>0</v>
      </c>
      <c r="P550" s="248" t="b">
        <f t="shared" si="7"/>
        <v>1</v>
      </c>
    </row>
    <row r="551" ht="14.25" customHeight="1">
      <c r="A551" s="248" t="s">
        <v>463</v>
      </c>
      <c r="B551" s="248" t="s">
        <v>19</v>
      </c>
      <c r="C551" s="273">
        <v>3921670.0</v>
      </c>
      <c r="D551" s="274">
        <v>44532.0</v>
      </c>
      <c r="E551" s="275">
        <v>799980.0</v>
      </c>
      <c r="F551" s="248" t="s">
        <v>447</v>
      </c>
      <c r="G551" s="274">
        <f t="shared" si="1"/>
        <v>44562</v>
      </c>
      <c r="H551" s="248" t="s">
        <v>443</v>
      </c>
      <c r="I551" s="276" t="str">
        <f t="shared" si="2"/>
        <v>3921670799980</v>
      </c>
      <c r="J551" s="274"/>
      <c r="K551" s="275"/>
      <c r="L551" s="275">
        <f t="shared" si="3"/>
        <v>-799980</v>
      </c>
      <c r="N551" s="277"/>
      <c r="O551" s="274">
        <f t="shared" si="6"/>
        <v>0</v>
      </c>
      <c r="P551" s="248" t="b">
        <f t="shared" si="7"/>
        <v>1</v>
      </c>
    </row>
    <row r="552" ht="14.25" customHeight="1">
      <c r="A552" s="248" t="s">
        <v>463</v>
      </c>
      <c r="B552" s="248" t="s">
        <v>19</v>
      </c>
      <c r="C552" s="273">
        <v>3921671.0</v>
      </c>
      <c r="D552" s="274">
        <v>44532.0</v>
      </c>
      <c r="E552" s="275">
        <v>329990.0</v>
      </c>
      <c r="F552" s="248" t="s">
        <v>447</v>
      </c>
      <c r="G552" s="274">
        <f t="shared" si="1"/>
        <v>44562</v>
      </c>
      <c r="H552" s="248" t="s">
        <v>443</v>
      </c>
      <c r="I552" s="276" t="str">
        <f t="shared" si="2"/>
        <v>3921671329990</v>
      </c>
      <c r="J552" s="274"/>
      <c r="K552" s="275"/>
      <c r="L552" s="275">
        <f t="shared" si="3"/>
        <v>-329990</v>
      </c>
      <c r="N552" s="277"/>
      <c r="O552" s="274">
        <f t="shared" si="6"/>
        <v>0</v>
      </c>
      <c r="P552" s="248" t="b">
        <f t="shared" si="7"/>
        <v>1</v>
      </c>
    </row>
    <row r="553" ht="14.25" customHeight="1">
      <c r="A553" s="248" t="s">
        <v>463</v>
      </c>
      <c r="B553" s="248" t="s">
        <v>19</v>
      </c>
      <c r="C553" s="273">
        <v>3921672.0</v>
      </c>
      <c r="D553" s="274">
        <v>44532.0</v>
      </c>
      <c r="E553" s="275">
        <v>359990.0</v>
      </c>
      <c r="F553" s="248" t="s">
        <v>447</v>
      </c>
      <c r="G553" s="274">
        <f t="shared" si="1"/>
        <v>44562</v>
      </c>
      <c r="H553" s="248" t="s">
        <v>443</v>
      </c>
      <c r="I553" s="276" t="str">
        <f t="shared" si="2"/>
        <v>3921672359990</v>
      </c>
      <c r="J553" s="274"/>
      <c r="K553" s="275"/>
      <c r="L553" s="275">
        <f t="shared" si="3"/>
        <v>-359990</v>
      </c>
      <c r="N553" s="277"/>
      <c r="O553" s="274">
        <f t="shared" si="6"/>
        <v>0</v>
      </c>
      <c r="P553" s="248" t="b">
        <f t="shared" si="7"/>
        <v>1</v>
      </c>
    </row>
    <row r="554" ht="14.25" customHeight="1">
      <c r="A554" s="248" t="s">
        <v>463</v>
      </c>
      <c r="B554" s="248" t="s">
        <v>19</v>
      </c>
      <c r="C554" s="273">
        <v>3921716.0</v>
      </c>
      <c r="D554" s="274">
        <v>44532.0</v>
      </c>
      <c r="E554" s="275">
        <v>77890.0</v>
      </c>
      <c r="F554" s="248" t="s">
        <v>447</v>
      </c>
      <c r="G554" s="274">
        <f t="shared" si="1"/>
        <v>44562</v>
      </c>
      <c r="H554" s="248" t="s">
        <v>443</v>
      </c>
      <c r="I554" s="276" t="str">
        <f t="shared" si="2"/>
        <v>392171677890</v>
      </c>
      <c r="J554" s="274"/>
      <c r="K554" s="275"/>
      <c r="L554" s="275">
        <f t="shared" si="3"/>
        <v>-77890</v>
      </c>
      <c r="N554" s="277"/>
      <c r="O554" s="274">
        <f t="shared" si="6"/>
        <v>0</v>
      </c>
      <c r="P554" s="248" t="b">
        <f t="shared" si="7"/>
        <v>1</v>
      </c>
    </row>
    <row r="555" ht="14.25" customHeight="1">
      <c r="A555" s="248" t="s">
        <v>455</v>
      </c>
      <c r="B555" s="248" t="s">
        <v>334</v>
      </c>
      <c r="C555" s="273">
        <v>4404.0</v>
      </c>
      <c r="D555" s="274">
        <v>44532.0</v>
      </c>
      <c r="E555" s="275">
        <v>207043.0</v>
      </c>
      <c r="F555" s="248" t="s">
        <v>447</v>
      </c>
      <c r="G555" s="274">
        <f t="shared" si="1"/>
        <v>44562</v>
      </c>
      <c r="H555" s="248" t="s">
        <v>443</v>
      </c>
      <c r="I555" s="276" t="str">
        <f t="shared" si="2"/>
        <v>4404207043</v>
      </c>
      <c r="J555" s="274"/>
      <c r="K555" s="275"/>
      <c r="L555" s="275">
        <f t="shared" si="3"/>
        <v>-207043</v>
      </c>
      <c r="N555" s="277"/>
      <c r="O555" s="274">
        <f t="shared" si="6"/>
        <v>0</v>
      </c>
      <c r="P555" s="248" t="b">
        <f t="shared" si="7"/>
        <v>1</v>
      </c>
    </row>
    <row r="556" ht="14.25" customHeight="1">
      <c r="A556" s="248" t="s">
        <v>519</v>
      </c>
      <c r="B556" s="248" t="s">
        <v>19</v>
      </c>
      <c r="C556" s="273">
        <v>21641.0</v>
      </c>
      <c r="D556" s="274">
        <v>44533.0</v>
      </c>
      <c r="E556" s="275">
        <v>424001.0</v>
      </c>
      <c r="F556" s="248" t="s">
        <v>447</v>
      </c>
      <c r="G556" s="274">
        <f t="shared" si="1"/>
        <v>44563</v>
      </c>
      <c r="H556" s="248" t="s">
        <v>443</v>
      </c>
      <c r="I556" s="276" t="str">
        <f t="shared" si="2"/>
        <v>21641424001</v>
      </c>
      <c r="J556" s="274"/>
      <c r="K556" s="275"/>
      <c r="L556" s="275">
        <f t="shared" si="3"/>
        <v>-424001</v>
      </c>
      <c r="N556" s="277"/>
      <c r="O556" s="274">
        <f t="shared" si="6"/>
        <v>0</v>
      </c>
      <c r="P556" s="248" t="b">
        <f t="shared" si="7"/>
        <v>1</v>
      </c>
    </row>
    <row r="557" ht="14.25" customHeight="1">
      <c r="A557" s="248" t="s">
        <v>499</v>
      </c>
      <c r="B557" s="248" t="s">
        <v>19</v>
      </c>
      <c r="C557" s="273">
        <v>25550.0</v>
      </c>
      <c r="D557" s="274">
        <v>44533.0</v>
      </c>
      <c r="E557" s="275">
        <v>696872.0</v>
      </c>
      <c r="F557" s="248" t="s">
        <v>447</v>
      </c>
      <c r="G557" s="274">
        <f t="shared" si="1"/>
        <v>44563</v>
      </c>
      <c r="H557" s="248" t="s">
        <v>443</v>
      </c>
      <c r="I557" s="276" t="str">
        <f t="shared" si="2"/>
        <v>25550696872</v>
      </c>
      <c r="J557" s="274"/>
      <c r="K557" s="275"/>
      <c r="L557" s="275">
        <f t="shared" si="3"/>
        <v>-696872</v>
      </c>
      <c r="N557" s="277"/>
      <c r="O557" s="274">
        <f t="shared" si="6"/>
        <v>0</v>
      </c>
      <c r="P557" s="248" t="b">
        <f t="shared" si="7"/>
        <v>1</v>
      </c>
    </row>
    <row r="558" ht="14.25" customHeight="1">
      <c r="A558" s="248" t="s">
        <v>472</v>
      </c>
      <c r="B558" s="248" t="s">
        <v>19</v>
      </c>
      <c r="C558" s="273">
        <v>2695164.0</v>
      </c>
      <c r="D558" s="274">
        <v>44533.0</v>
      </c>
      <c r="E558" s="275">
        <v>183644.0</v>
      </c>
      <c r="F558" s="248" t="s">
        <v>447</v>
      </c>
      <c r="G558" s="274">
        <f t="shared" si="1"/>
        <v>44563</v>
      </c>
      <c r="H558" s="248" t="s">
        <v>443</v>
      </c>
      <c r="I558" s="276" t="str">
        <f t="shared" si="2"/>
        <v>2695164183644</v>
      </c>
      <c r="J558" s="274"/>
      <c r="K558" s="275"/>
      <c r="L558" s="275">
        <f t="shared" si="3"/>
        <v>-183644</v>
      </c>
      <c r="N558" s="277"/>
      <c r="O558" s="274">
        <f t="shared" si="6"/>
        <v>0</v>
      </c>
      <c r="P558" s="248" t="b">
        <f t="shared" si="7"/>
        <v>1</v>
      </c>
    </row>
    <row r="559" ht="14.25" customHeight="1">
      <c r="A559" s="248" t="s">
        <v>463</v>
      </c>
      <c r="B559" s="248" t="s">
        <v>468</v>
      </c>
      <c r="C559" s="273">
        <v>1.8547229E7</v>
      </c>
      <c r="D559" s="274">
        <v>44533.0</v>
      </c>
      <c r="E559" s="275">
        <v>-80889.0</v>
      </c>
      <c r="F559" s="248" t="s">
        <v>447</v>
      </c>
      <c r="G559" s="274">
        <f t="shared" si="1"/>
        <v>44563</v>
      </c>
      <c r="H559" s="248" t="s">
        <v>469</v>
      </c>
      <c r="I559" s="276" t="str">
        <f t="shared" si="2"/>
        <v>18547229-80889</v>
      </c>
      <c r="J559" s="274"/>
      <c r="K559" s="275"/>
      <c r="L559" s="275">
        <f t="shared" si="3"/>
        <v>80889</v>
      </c>
      <c r="N559" s="277"/>
      <c r="O559" s="274">
        <f t="shared" si="6"/>
        <v>0</v>
      </c>
      <c r="P559" s="248" t="b">
        <f t="shared" si="7"/>
        <v>1</v>
      </c>
    </row>
    <row r="560" ht="14.25" customHeight="1">
      <c r="A560" s="248" t="s">
        <v>457</v>
      </c>
      <c r="B560" s="248" t="s">
        <v>19</v>
      </c>
      <c r="C560" s="273">
        <v>209034.0</v>
      </c>
      <c r="D560" s="274">
        <v>44536.0</v>
      </c>
      <c r="E560" s="275">
        <v>969000.0</v>
      </c>
      <c r="F560" s="248" t="s">
        <v>447</v>
      </c>
      <c r="G560" s="274">
        <f t="shared" si="1"/>
        <v>44566</v>
      </c>
      <c r="H560" s="248" t="s">
        <v>443</v>
      </c>
      <c r="I560" s="276" t="str">
        <f t="shared" si="2"/>
        <v>209034969000</v>
      </c>
      <c r="J560" s="274"/>
      <c r="K560" s="275"/>
      <c r="L560" s="275">
        <f t="shared" si="3"/>
        <v>-969000</v>
      </c>
      <c r="N560" s="277"/>
      <c r="O560" s="274">
        <f t="shared" si="6"/>
        <v>0</v>
      </c>
      <c r="P560" s="248" t="b">
        <f t="shared" si="7"/>
        <v>1</v>
      </c>
    </row>
    <row r="561" ht="14.25" customHeight="1">
      <c r="A561" s="248" t="s">
        <v>473</v>
      </c>
      <c r="B561" s="248" t="s">
        <v>19</v>
      </c>
      <c r="C561" s="273">
        <v>1638348.0</v>
      </c>
      <c r="D561" s="274">
        <v>44536.0</v>
      </c>
      <c r="E561" s="275">
        <v>629970.0</v>
      </c>
      <c r="F561" s="248" t="s">
        <v>447</v>
      </c>
      <c r="G561" s="274">
        <f t="shared" si="1"/>
        <v>44566</v>
      </c>
      <c r="H561" s="248" t="s">
        <v>443</v>
      </c>
      <c r="I561" s="276" t="str">
        <f t="shared" si="2"/>
        <v>1638348629970</v>
      </c>
      <c r="J561" s="274"/>
      <c r="K561" s="275"/>
      <c r="L561" s="275">
        <f t="shared" si="3"/>
        <v>-629970</v>
      </c>
      <c r="N561" s="277"/>
      <c r="O561" s="274">
        <f t="shared" si="6"/>
        <v>0</v>
      </c>
      <c r="P561" s="248" t="b">
        <f t="shared" si="7"/>
        <v>1</v>
      </c>
    </row>
    <row r="562" ht="14.25" customHeight="1">
      <c r="A562" s="248" t="s">
        <v>27</v>
      </c>
      <c r="B562" s="248" t="s">
        <v>19</v>
      </c>
      <c r="C562" s="273">
        <v>27800.0</v>
      </c>
      <c r="D562" s="274">
        <v>44537.0</v>
      </c>
      <c r="E562" s="275">
        <v>781884.0</v>
      </c>
      <c r="F562" s="248" t="s">
        <v>447</v>
      </c>
      <c r="G562" s="274">
        <f t="shared" si="1"/>
        <v>44567</v>
      </c>
      <c r="H562" s="248" t="s">
        <v>443</v>
      </c>
      <c r="I562" s="276" t="str">
        <f t="shared" si="2"/>
        <v>27800781884</v>
      </c>
      <c r="J562" s="274"/>
      <c r="K562" s="275"/>
      <c r="L562" s="275">
        <f t="shared" si="3"/>
        <v>-781884</v>
      </c>
      <c r="N562" s="109" t="s">
        <v>456</v>
      </c>
      <c r="O562" s="274">
        <f t="shared" si="6"/>
        <v>0</v>
      </c>
      <c r="P562" s="248" t="b">
        <f t="shared" si="7"/>
        <v>1</v>
      </c>
    </row>
    <row r="563" ht="14.25" customHeight="1">
      <c r="A563" s="248" t="s">
        <v>472</v>
      </c>
      <c r="B563" s="248" t="s">
        <v>19</v>
      </c>
      <c r="C563" s="273">
        <v>2698973.0</v>
      </c>
      <c r="D563" s="274">
        <v>44537.0</v>
      </c>
      <c r="E563" s="275">
        <v>1536014.0</v>
      </c>
      <c r="F563" s="248" t="s">
        <v>447</v>
      </c>
      <c r="G563" s="274">
        <f t="shared" si="1"/>
        <v>44567</v>
      </c>
      <c r="H563" s="248" t="s">
        <v>443</v>
      </c>
      <c r="I563" s="276" t="str">
        <f t="shared" si="2"/>
        <v>26989731536014</v>
      </c>
      <c r="J563" s="274"/>
      <c r="K563" s="275"/>
      <c r="L563" s="275">
        <f t="shared" si="3"/>
        <v>-1536014</v>
      </c>
      <c r="N563" s="277"/>
      <c r="O563" s="274">
        <f t="shared" si="6"/>
        <v>0</v>
      </c>
      <c r="P563" s="248" t="b">
        <f t="shared" si="7"/>
        <v>1</v>
      </c>
    </row>
    <row r="564" ht="14.25" customHeight="1">
      <c r="A564" s="248" t="s">
        <v>451</v>
      </c>
      <c r="B564" s="248" t="s">
        <v>19</v>
      </c>
      <c r="C564" s="273">
        <v>35074.0</v>
      </c>
      <c r="D564" s="274">
        <v>44537.0</v>
      </c>
      <c r="E564" s="275">
        <v>277448.0</v>
      </c>
      <c r="F564" s="248" t="s">
        <v>447</v>
      </c>
      <c r="G564" s="274">
        <f t="shared" si="1"/>
        <v>44567</v>
      </c>
      <c r="H564" s="248" t="s">
        <v>443</v>
      </c>
      <c r="I564" s="276" t="str">
        <f t="shared" si="2"/>
        <v>35074277448</v>
      </c>
      <c r="J564" s="274"/>
      <c r="K564" s="275"/>
      <c r="L564" s="275">
        <f t="shared" si="3"/>
        <v>-277448</v>
      </c>
      <c r="N564" s="277"/>
      <c r="O564" s="274">
        <f t="shared" si="6"/>
        <v>0</v>
      </c>
      <c r="P564" s="248" t="b">
        <f t="shared" si="7"/>
        <v>1</v>
      </c>
    </row>
    <row r="565" ht="14.25" customHeight="1">
      <c r="A565" s="248" t="s">
        <v>494</v>
      </c>
      <c r="B565" s="248" t="s">
        <v>19</v>
      </c>
      <c r="C565" s="273">
        <v>9492.0</v>
      </c>
      <c r="D565" s="274">
        <v>44539.0</v>
      </c>
      <c r="E565" s="275">
        <v>427879.0</v>
      </c>
      <c r="F565" s="248" t="s">
        <v>447</v>
      </c>
      <c r="G565" s="274">
        <f t="shared" si="1"/>
        <v>44569</v>
      </c>
      <c r="H565" s="248" t="s">
        <v>443</v>
      </c>
      <c r="I565" s="276" t="str">
        <f t="shared" si="2"/>
        <v>9492427879</v>
      </c>
      <c r="J565" s="274"/>
      <c r="K565" s="275"/>
      <c r="L565" s="275">
        <f t="shared" si="3"/>
        <v>-427879</v>
      </c>
      <c r="N565" s="277"/>
      <c r="O565" s="274">
        <f t="shared" si="6"/>
        <v>0</v>
      </c>
      <c r="P565" s="248" t="b">
        <f t="shared" si="7"/>
        <v>1</v>
      </c>
    </row>
    <row r="566" ht="14.25" customHeight="1">
      <c r="A566" s="248" t="s">
        <v>22</v>
      </c>
      <c r="B566" s="248" t="s">
        <v>19</v>
      </c>
      <c r="C566" s="273">
        <v>678383.0</v>
      </c>
      <c r="D566" s="274">
        <v>44539.0</v>
      </c>
      <c r="E566" s="275">
        <v>9189851.0</v>
      </c>
      <c r="F566" s="248" t="s">
        <v>447</v>
      </c>
      <c r="G566" s="274">
        <f t="shared" si="1"/>
        <v>44569</v>
      </c>
      <c r="H566" s="248" t="s">
        <v>443</v>
      </c>
      <c r="I566" s="276" t="str">
        <f t="shared" si="2"/>
        <v>6783839189851</v>
      </c>
      <c r="J566" s="274"/>
      <c r="K566" s="275"/>
      <c r="L566" s="275">
        <f t="shared" si="3"/>
        <v>-9189851</v>
      </c>
      <c r="N566" s="109" t="s">
        <v>462</v>
      </c>
      <c r="O566" s="274">
        <f t="shared" si="6"/>
        <v>0</v>
      </c>
      <c r="P566" s="248" t="b">
        <f t="shared" si="7"/>
        <v>1</v>
      </c>
    </row>
    <row r="567" ht="14.25" customHeight="1">
      <c r="A567" s="248" t="s">
        <v>463</v>
      </c>
      <c r="B567" s="248" t="s">
        <v>19</v>
      </c>
      <c r="C567" s="273">
        <v>3937831.0</v>
      </c>
      <c r="D567" s="274">
        <v>44539.0</v>
      </c>
      <c r="E567" s="275">
        <v>399980.0</v>
      </c>
      <c r="F567" s="248" t="s">
        <v>447</v>
      </c>
      <c r="G567" s="274">
        <f t="shared" si="1"/>
        <v>44569</v>
      </c>
      <c r="H567" s="248" t="s">
        <v>443</v>
      </c>
      <c r="I567" s="276" t="str">
        <f t="shared" si="2"/>
        <v>3937831399980</v>
      </c>
      <c r="J567" s="274"/>
      <c r="K567" s="275"/>
      <c r="L567" s="275">
        <f t="shared" si="3"/>
        <v>-399980</v>
      </c>
      <c r="N567" s="277"/>
      <c r="O567" s="274">
        <f t="shared" si="6"/>
        <v>0</v>
      </c>
      <c r="P567" s="248" t="b">
        <f t="shared" si="7"/>
        <v>1</v>
      </c>
    </row>
    <row r="568" ht="14.25" customHeight="1">
      <c r="A568" s="248" t="s">
        <v>451</v>
      </c>
      <c r="B568" s="248" t="s">
        <v>19</v>
      </c>
      <c r="C568" s="273">
        <v>35199.0</v>
      </c>
      <c r="D568" s="274">
        <v>44539.0</v>
      </c>
      <c r="E568" s="275">
        <v>199475.0</v>
      </c>
      <c r="F568" s="248" t="s">
        <v>447</v>
      </c>
      <c r="G568" s="274">
        <f t="shared" si="1"/>
        <v>44569</v>
      </c>
      <c r="H568" s="248" t="s">
        <v>443</v>
      </c>
      <c r="I568" s="276" t="str">
        <f t="shared" si="2"/>
        <v>35199199475</v>
      </c>
      <c r="J568" s="274"/>
      <c r="K568" s="275"/>
      <c r="L568" s="275">
        <f t="shared" si="3"/>
        <v>-199475</v>
      </c>
      <c r="N568" s="277"/>
      <c r="O568" s="274">
        <f t="shared" si="6"/>
        <v>0</v>
      </c>
      <c r="P568" s="248" t="b">
        <f t="shared" si="7"/>
        <v>1</v>
      </c>
    </row>
    <row r="569" ht="14.25" customHeight="1">
      <c r="A569" s="248" t="s">
        <v>464</v>
      </c>
      <c r="B569" s="248" t="s">
        <v>19</v>
      </c>
      <c r="C569" s="273">
        <v>1230256.0</v>
      </c>
      <c r="D569" s="274">
        <v>44539.0</v>
      </c>
      <c r="E569" s="275">
        <v>149990.0</v>
      </c>
      <c r="F569" s="248" t="s">
        <v>447</v>
      </c>
      <c r="G569" s="274">
        <f t="shared" si="1"/>
        <v>44569</v>
      </c>
      <c r="H569" s="248" t="s">
        <v>443</v>
      </c>
      <c r="I569" s="276" t="str">
        <f t="shared" si="2"/>
        <v>1230256149990</v>
      </c>
      <c r="J569" s="274"/>
      <c r="K569" s="275"/>
      <c r="L569" s="275">
        <f t="shared" si="3"/>
        <v>-149990</v>
      </c>
      <c r="N569" s="277"/>
      <c r="O569" s="274">
        <f t="shared" si="6"/>
        <v>0</v>
      </c>
      <c r="P569" s="248" t="b">
        <f t="shared" si="7"/>
        <v>1</v>
      </c>
    </row>
    <row r="570" ht="14.25" customHeight="1">
      <c r="A570" s="248" t="s">
        <v>71</v>
      </c>
      <c r="B570" s="248" t="s">
        <v>19</v>
      </c>
      <c r="C570" s="273">
        <v>818762.0</v>
      </c>
      <c r="D570" s="274">
        <v>44540.0</v>
      </c>
      <c r="E570" s="275">
        <v>856473.0</v>
      </c>
      <c r="F570" s="248" t="s">
        <v>447</v>
      </c>
      <c r="G570" s="274">
        <f t="shared" si="1"/>
        <v>44570</v>
      </c>
      <c r="H570" s="248" t="s">
        <v>443</v>
      </c>
      <c r="I570" s="276" t="str">
        <f t="shared" si="2"/>
        <v>818762856473</v>
      </c>
      <c r="J570" s="274"/>
      <c r="K570" s="275"/>
      <c r="L570" s="275">
        <f t="shared" si="3"/>
        <v>-856473</v>
      </c>
      <c r="N570" s="277"/>
      <c r="O570" s="274">
        <f t="shared" si="6"/>
        <v>0</v>
      </c>
      <c r="P570" s="248" t="b">
        <f t="shared" si="7"/>
        <v>1</v>
      </c>
    </row>
    <row r="571" ht="14.25" customHeight="1">
      <c r="A571" s="248" t="s">
        <v>520</v>
      </c>
      <c r="B571" s="248" t="s">
        <v>19</v>
      </c>
      <c r="C571" s="273">
        <v>128827.0</v>
      </c>
      <c r="D571" s="274">
        <v>44540.0</v>
      </c>
      <c r="E571" s="275">
        <v>60986.0</v>
      </c>
      <c r="F571" s="248" t="s">
        <v>447</v>
      </c>
      <c r="G571" s="274">
        <f t="shared" si="1"/>
        <v>44570</v>
      </c>
      <c r="H571" s="248" t="s">
        <v>443</v>
      </c>
      <c r="I571" s="276" t="str">
        <f t="shared" si="2"/>
        <v>12882760986</v>
      </c>
      <c r="J571" s="274"/>
      <c r="K571" s="275"/>
      <c r="L571" s="275">
        <f t="shared" si="3"/>
        <v>-60986</v>
      </c>
      <c r="N571" s="277"/>
      <c r="O571" s="274">
        <f t="shared" si="6"/>
        <v>0</v>
      </c>
      <c r="P571" s="248" t="b">
        <f t="shared" si="7"/>
        <v>1</v>
      </c>
    </row>
    <row r="572" ht="14.25" customHeight="1">
      <c r="A572" s="248" t="s">
        <v>454</v>
      </c>
      <c r="B572" s="248" t="s">
        <v>19</v>
      </c>
      <c r="C572" s="273">
        <v>14247.0</v>
      </c>
      <c r="D572" s="274">
        <v>44540.0</v>
      </c>
      <c r="E572" s="275">
        <v>30000.0</v>
      </c>
      <c r="F572" s="248" t="s">
        <v>447</v>
      </c>
      <c r="G572" s="274">
        <f t="shared" si="1"/>
        <v>44570</v>
      </c>
      <c r="H572" s="248" t="s">
        <v>443</v>
      </c>
      <c r="I572" s="276" t="str">
        <f t="shared" si="2"/>
        <v>1424730000</v>
      </c>
      <c r="J572" s="274"/>
      <c r="K572" s="275"/>
      <c r="L572" s="275">
        <f t="shared" si="3"/>
        <v>-30000</v>
      </c>
      <c r="N572" s="277"/>
      <c r="O572" s="274">
        <f t="shared" si="6"/>
        <v>0</v>
      </c>
      <c r="P572" s="248" t="b">
        <f t="shared" si="7"/>
        <v>1</v>
      </c>
    </row>
    <row r="573" ht="14.25" customHeight="1">
      <c r="A573" s="248" t="s">
        <v>463</v>
      </c>
      <c r="B573" s="248" t="s">
        <v>468</v>
      </c>
      <c r="C573" s="273">
        <v>1.8625523E7</v>
      </c>
      <c r="D573" s="274">
        <v>44540.0</v>
      </c>
      <c r="E573" s="275">
        <v>-333980.0</v>
      </c>
      <c r="F573" s="248" t="s">
        <v>447</v>
      </c>
      <c r="G573" s="274">
        <f t="shared" si="1"/>
        <v>44570</v>
      </c>
      <c r="H573" s="248" t="s">
        <v>469</v>
      </c>
      <c r="I573" s="276" t="str">
        <f t="shared" si="2"/>
        <v>18625523-333980</v>
      </c>
      <c r="J573" s="274"/>
      <c r="K573" s="275"/>
      <c r="L573" s="275">
        <f t="shared" si="3"/>
        <v>333980</v>
      </c>
      <c r="N573" s="277"/>
      <c r="O573" s="274">
        <f t="shared" si="6"/>
        <v>0</v>
      </c>
      <c r="P573" s="248" t="b">
        <f t="shared" si="7"/>
        <v>1</v>
      </c>
    </row>
    <row r="574" ht="14.25" customHeight="1">
      <c r="A574" s="248" t="s">
        <v>458</v>
      </c>
      <c r="B574" s="248" t="s">
        <v>19</v>
      </c>
      <c r="C574" s="273">
        <v>4.4190464E7</v>
      </c>
      <c r="D574" s="274">
        <v>44540.0</v>
      </c>
      <c r="E574" s="275">
        <v>35970.0</v>
      </c>
      <c r="F574" s="248" t="s">
        <v>447</v>
      </c>
      <c r="G574" s="274">
        <f t="shared" si="1"/>
        <v>44570</v>
      </c>
      <c r="H574" s="248" t="s">
        <v>443</v>
      </c>
      <c r="I574" s="276" t="str">
        <f t="shared" si="2"/>
        <v>4419046435970</v>
      </c>
      <c r="J574" s="274"/>
      <c r="K574" s="275"/>
      <c r="L574" s="275">
        <f t="shared" si="3"/>
        <v>-35970</v>
      </c>
      <c r="N574" s="277"/>
      <c r="O574" s="274">
        <f t="shared" si="6"/>
        <v>0</v>
      </c>
      <c r="P574" s="248" t="b">
        <f t="shared" si="7"/>
        <v>1</v>
      </c>
    </row>
    <row r="575" ht="14.25" customHeight="1">
      <c r="A575" s="248" t="s">
        <v>34</v>
      </c>
      <c r="B575" s="248" t="s">
        <v>19</v>
      </c>
      <c r="C575" s="273">
        <v>98563.0</v>
      </c>
      <c r="D575" s="274">
        <v>44543.0</v>
      </c>
      <c r="E575" s="275">
        <v>598265.0</v>
      </c>
      <c r="F575" s="248" t="s">
        <v>447</v>
      </c>
      <c r="G575" s="274">
        <f t="shared" si="1"/>
        <v>44573</v>
      </c>
      <c r="H575" s="248" t="s">
        <v>443</v>
      </c>
      <c r="I575" s="276" t="str">
        <f t="shared" si="2"/>
        <v>98563598265</v>
      </c>
      <c r="J575" s="274"/>
      <c r="K575" s="275"/>
      <c r="L575" s="275">
        <f t="shared" si="3"/>
        <v>-598265</v>
      </c>
      <c r="N575" s="277"/>
      <c r="O575" s="274">
        <f t="shared" si="6"/>
        <v>0</v>
      </c>
      <c r="P575" s="248" t="b">
        <f t="shared" si="7"/>
        <v>1</v>
      </c>
    </row>
    <row r="576" ht="14.25" customHeight="1">
      <c r="A576" s="248" t="s">
        <v>34</v>
      </c>
      <c r="B576" s="248" t="s">
        <v>19</v>
      </c>
      <c r="C576" s="273">
        <v>98570.0</v>
      </c>
      <c r="D576" s="274">
        <v>44543.0</v>
      </c>
      <c r="E576" s="275">
        <v>43316.0</v>
      </c>
      <c r="F576" s="248" t="s">
        <v>447</v>
      </c>
      <c r="G576" s="274">
        <f t="shared" si="1"/>
        <v>44573</v>
      </c>
      <c r="H576" s="248" t="s">
        <v>443</v>
      </c>
      <c r="I576" s="276" t="str">
        <f t="shared" si="2"/>
        <v>9857043316</v>
      </c>
      <c r="J576" s="274"/>
      <c r="K576" s="275"/>
      <c r="L576" s="275">
        <f t="shared" si="3"/>
        <v>-43316</v>
      </c>
      <c r="N576" s="277"/>
      <c r="O576" s="274">
        <f t="shared" si="6"/>
        <v>0</v>
      </c>
      <c r="P576" s="248" t="b">
        <f t="shared" si="7"/>
        <v>1</v>
      </c>
    </row>
    <row r="577" ht="14.25" customHeight="1">
      <c r="A577" s="248" t="s">
        <v>521</v>
      </c>
      <c r="B577" s="248" t="s">
        <v>19</v>
      </c>
      <c r="C577" s="273">
        <v>1255.0</v>
      </c>
      <c r="D577" s="274">
        <v>44543.0</v>
      </c>
      <c r="E577" s="275">
        <v>2347811.0</v>
      </c>
      <c r="F577" s="248" t="s">
        <v>447</v>
      </c>
      <c r="G577" s="274">
        <f t="shared" si="1"/>
        <v>44573</v>
      </c>
      <c r="H577" s="248" t="s">
        <v>443</v>
      </c>
      <c r="I577" s="276" t="str">
        <f t="shared" si="2"/>
        <v>12552347811</v>
      </c>
      <c r="J577" s="274"/>
      <c r="K577" s="275"/>
      <c r="L577" s="275">
        <f t="shared" si="3"/>
        <v>-2347811</v>
      </c>
      <c r="N577" s="277"/>
      <c r="O577" s="274">
        <f t="shared" si="6"/>
        <v>0</v>
      </c>
      <c r="P577" s="248" t="b">
        <f t="shared" si="7"/>
        <v>1</v>
      </c>
    </row>
    <row r="578" ht="14.25" customHeight="1">
      <c r="A578" s="248" t="s">
        <v>449</v>
      </c>
      <c r="B578" s="248" t="s">
        <v>19</v>
      </c>
      <c r="C578" s="273">
        <v>6577.0</v>
      </c>
      <c r="D578" s="274">
        <v>44544.0</v>
      </c>
      <c r="E578" s="275">
        <v>399992.0</v>
      </c>
      <c r="F578" s="248" t="s">
        <v>447</v>
      </c>
      <c r="G578" s="274">
        <f t="shared" si="1"/>
        <v>44574</v>
      </c>
      <c r="H578" s="248" t="s">
        <v>443</v>
      </c>
      <c r="I578" s="276" t="str">
        <f t="shared" si="2"/>
        <v>6577399992</v>
      </c>
      <c r="J578" s="274"/>
      <c r="K578" s="275"/>
      <c r="L578" s="275">
        <f t="shared" si="3"/>
        <v>-399992</v>
      </c>
      <c r="N578" s="277"/>
      <c r="O578" s="274">
        <f t="shared" si="6"/>
        <v>0</v>
      </c>
      <c r="P578" s="248" t="b">
        <f t="shared" si="7"/>
        <v>1</v>
      </c>
    </row>
    <row r="579" ht="14.25" customHeight="1">
      <c r="A579" s="248" t="s">
        <v>472</v>
      </c>
      <c r="B579" s="248" t="s">
        <v>19</v>
      </c>
      <c r="C579" s="273">
        <v>2705378.0</v>
      </c>
      <c r="D579" s="274">
        <v>44544.0</v>
      </c>
      <c r="E579" s="275">
        <v>551840.0</v>
      </c>
      <c r="F579" s="248" t="s">
        <v>447</v>
      </c>
      <c r="G579" s="274">
        <f t="shared" si="1"/>
        <v>44574</v>
      </c>
      <c r="H579" s="248" t="s">
        <v>443</v>
      </c>
      <c r="I579" s="276" t="str">
        <f t="shared" si="2"/>
        <v>2705378551840</v>
      </c>
      <c r="J579" s="274"/>
      <c r="K579" s="275"/>
      <c r="L579" s="275">
        <f t="shared" si="3"/>
        <v>-551840</v>
      </c>
      <c r="N579" s="277"/>
      <c r="O579" s="274">
        <f t="shared" si="6"/>
        <v>0</v>
      </c>
      <c r="P579" s="248" t="b">
        <f t="shared" si="7"/>
        <v>1</v>
      </c>
    </row>
    <row r="580" ht="14.25" customHeight="1">
      <c r="A580" s="248" t="s">
        <v>463</v>
      </c>
      <c r="B580" s="248" t="s">
        <v>19</v>
      </c>
      <c r="C580" s="273">
        <v>3940328.0</v>
      </c>
      <c r="D580" s="274">
        <v>44544.0</v>
      </c>
      <c r="E580" s="275">
        <v>809990.0</v>
      </c>
      <c r="F580" s="248" t="s">
        <v>447</v>
      </c>
      <c r="G580" s="274">
        <f t="shared" si="1"/>
        <v>44574</v>
      </c>
      <c r="H580" s="248" t="s">
        <v>443</v>
      </c>
      <c r="I580" s="276" t="str">
        <f t="shared" si="2"/>
        <v>3940328809990</v>
      </c>
      <c r="J580" s="274"/>
      <c r="K580" s="275"/>
      <c r="L580" s="275">
        <f t="shared" si="3"/>
        <v>-809990</v>
      </c>
      <c r="N580" s="277"/>
      <c r="O580" s="274">
        <f t="shared" si="6"/>
        <v>0</v>
      </c>
      <c r="P580" s="248" t="b">
        <f t="shared" si="7"/>
        <v>1</v>
      </c>
    </row>
    <row r="581" ht="14.25" customHeight="1">
      <c r="A581" s="248" t="s">
        <v>463</v>
      </c>
      <c r="B581" s="248" t="s">
        <v>19</v>
      </c>
      <c r="C581" s="273">
        <v>3940365.0</v>
      </c>
      <c r="D581" s="274">
        <v>44544.0</v>
      </c>
      <c r="E581" s="275">
        <v>77890.0</v>
      </c>
      <c r="F581" s="248" t="s">
        <v>447</v>
      </c>
      <c r="G581" s="274">
        <f t="shared" si="1"/>
        <v>44574</v>
      </c>
      <c r="H581" s="248" t="s">
        <v>443</v>
      </c>
      <c r="I581" s="276" t="str">
        <f t="shared" si="2"/>
        <v>394036577890</v>
      </c>
      <c r="J581" s="274"/>
      <c r="K581" s="275"/>
      <c r="L581" s="275">
        <f t="shared" si="3"/>
        <v>-77890</v>
      </c>
      <c r="N581" s="277"/>
      <c r="O581" s="274">
        <f t="shared" si="6"/>
        <v>0</v>
      </c>
      <c r="P581" s="248" t="b">
        <f t="shared" si="7"/>
        <v>1</v>
      </c>
    </row>
    <row r="582" ht="14.25" customHeight="1">
      <c r="A582" s="248" t="s">
        <v>451</v>
      </c>
      <c r="B582" s="248" t="s">
        <v>19</v>
      </c>
      <c r="C582" s="273">
        <v>35389.0</v>
      </c>
      <c r="D582" s="274">
        <v>44544.0</v>
      </c>
      <c r="E582" s="275">
        <v>606881.0</v>
      </c>
      <c r="F582" s="248" t="s">
        <v>447</v>
      </c>
      <c r="G582" s="274">
        <f t="shared" si="1"/>
        <v>44574</v>
      </c>
      <c r="H582" s="248" t="s">
        <v>443</v>
      </c>
      <c r="I582" s="276" t="str">
        <f t="shared" si="2"/>
        <v>35389606881</v>
      </c>
      <c r="J582" s="274"/>
      <c r="K582" s="275"/>
      <c r="L582" s="275">
        <f t="shared" si="3"/>
        <v>-606881</v>
      </c>
      <c r="N582" s="277"/>
      <c r="O582" s="274">
        <f t="shared" si="6"/>
        <v>0</v>
      </c>
      <c r="P582" s="248" t="b">
        <f t="shared" si="7"/>
        <v>1</v>
      </c>
    </row>
    <row r="583" ht="14.25" customHeight="1">
      <c r="A583" s="248" t="s">
        <v>451</v>
      </c>
      <c r="B583" s="248" t="s">
        <v>19</v>
      </c>
      <c r="C583" s="273">
        <v>35445.0</v>
      </c>
      <c r="D583" s="274">
        <v>44544.0</v>
      </c>
      <c r="E583" s="275">
        <v>407468.0</v>
      </c>
      <c r="F583" s="248" t="s">
        <v>447</v>
      </c>
      <c r="G583" s="274">
        <f t="shared" si="1"/>
        <v>44574</v>
      </c>
      <c r="H583" s="248" t="s">
        <v>443</v>
      </c>
      <c r="I583" s="276" t="str">
        <f t="shared" si="2"/>
        <v>35445407468</v>
      </c>
      <c r="J583" s="274"/>
      <c r="K583" s="275"/>
      <c r="L583" s="275">
        <f t="shared" si="3"/>
        <v>-407468</v>
      </c>
      <c r="N583" s="277"/>
      <c r="O583" s="274">
        <f t="shared" si="6"/>
        <v>0</v>
      </c>
      <c r="P583" s="248" t="b">
        <f t="shared" si="7"/>
        <v>1</v>
      </c>
    </row>
    <row r="584" ht="14.25" customHeight="1">
      <c r="A584" s="248" t="s">
        <v>27</v>
      </c>
      <c r="B584" s="248" t="s">
        <v>19</v>
      </c>
      <c r="C584" s="273">
        <v>28059.0</v>
      </c>
      <c r="D584" s="274">
        <v>44546.0</v>
      </c>
      <c r="E584" s="275">
        <v>490047.0</v>
      </c>
      <c r="F584" s="248" t="s">
        <v>447</v>
      </c>
      <c r="G584" s="274">
        <f t="shared" si="1"/>
        <v>44576</v>
      </c>
      <c r="H584" s="248" t="s">
        <v>443</v>
      </c>
      <c r="I584" s="276" t="str">
        <f t="shared" si="2"/>
        <v>28059490047</v>
      </c>
      <c r="J584" s="274"/>
      <c r="K584" s="275"/>
      <c r="L584" s="275">
        <f t="shared" si="3"/>
        <v>-490047</v>
      </c>
      <c r="N584" s="109" t="s">
        <v>456</v>
      </c>
      <c r="O584" s="274">
        <f t="shared" si="6"/>
        <v>0</v>
      </c>
      <c r="P584" s="248" t="b">
        <f t="shared" si="7"/>
        <v>1</v>
      </c>
    </row>
    <row r="585" ht="14.25" customHeight="1">
      <c r="A585" s="248" t="s">
        <v>95</v>
      </c>
      <c r="B585" s="248" t="s">
        <v>19</v>
      </c>
      <c r="C585" s="273">
        <v>86148.0</v>
      </c>
      <c r="D585" s="274">
        <v>44546.0</v>
      </c>
      <c r="E585" s="275">
        <v>275209.0</v>
      </c>
      <c r="F585" s="248" t="s">
        <v>447</v>
      </c>
      <c r="G585" s="274">
        <f t="shared" si="1"/>
        <v>44576</v>
      </c>
      <c r="H585" s="248" t="s">
        <v>443</v>
      </c>
      <c r="I585" s="276" t="str">
        <f t="shared" si="2"/>
        <v>86148275209</v>
      </c>
      <c r="J585" s="274"/>
      <c r="K585" s="275"/>
      <c r="L585" s="275">
        <f t="shared" si="3"/>
        <v>-275209</v>
      </c>
      <c r="N585" s="277"/>
      <c r="O585" s="274">
        <f t="shared" si="6"/>
        <v>0</v>
      </c>
      <c r="P585" s="248" t="b">
        <f t="shared" si="7"/>
        <v>1</v>
      </c>
    </row>
    <row r="586" ht="14.25" customHeight="1">
      <c r="A586" s="248" t="s">
        <v>448</v>
      </c>
      <c r="B586" s="248" t="s">
        <v>19</v>
      </c>
      <c r="C586" s="273">
        <v>4128.0</v>
      </c>
      <c r="D586" s="274">
        <v>44546.0</v>
      </c>
      <c r="E586" s="275">
        <v>399730.0</v>
      </c>
      <c r="F586" s="248" t="s">
        <v>447</v>
      </c>
      <c r="G586" s="274">
        <f t="shared" si="1"/>
        <v>44576</v>
      </c>
      <c r="H586" s="248" t="s">
        <v>443</v>
      </c>
      <c r="I586" s="276" t="str">
        <f t="shared" si="2"/>
        <v>4128399730</v>
      </c>
      <c r="J586" s="274"/>
      <c r="K586" s="275"/>
      <c r="L586" s="275">
        <f t="shared" si="3"/>
        <v>-399730</v>
      </c>
      <c r="N586" s="277"/>
      <c r="O586" s="274">
        <f t="shared" si="6"/>
        <v>0</v>
      </c>
      <c r="P586" s="248" t="b">
        <f t="shared" si="7"/>
        <v>1</v>
      </c>
    </row>
    <row r="587" ht="14.25" customHeight="1">
      <c r="A587" s="248" t="s">
        <v>451</v>
      </c>
      <c r="B587" s="248" t="s">
        <v>19</v>
      </c>
      <c r="C587" s="273">
        <v>35569.0</v>
      </c>
      <c r="D587" s="274">
        <v>44546.0</v>
      </c>
      <c r="E587" s="275">
        <v>152410.0</v>
      </c>
      <c r="F587" s="248" t="s">
        <v>447</v>
      </c>
      <c r="G587" s="274">
        <f t="shared" si="1"/>
        <v>44576</v>
      </c>
      <c r="H587" s="248" t="s">
        <v>443</v>
      </c>
      <c r="I587" s="276" t="str">
        <f t="shared" si="2"/>
        <v>35569152410</v>
      </c>
      <c r="J587" s="274"/>
      <c r="K587" s="275"/>
      <c r="L587" s="275">
        <f t="shared" si="3"/>
        <v>-152410</v>
      </c>
      <c r="N587" s="277"/>
      <c r="O587" s="274">
        <f t="shared" si="6"/>
        <v>0</v>
      </c>
      <c r="P587" s="248" t="b">
        <f t="shared" si="7"/>
        <v>1</v>
      </c>
    </row>
    <row r="588" ht="14.25" customHeight="1">
      <c r="A588" s="248" t="s">
        <v>508</v>
      </c>
      <c r="B588" s="248" t="s">
        <v>19</v>
      </c>
      <c r="C588" s="273">
        <v>5212821.0</v>
      </c>
      <c r="D588" s="274">
        <v>44546.0</v>
      </c>
      <c r="E588" s="275">
        <v>11111.0</v>
      </c>
      <c r="F588" s="248" t="s">
        <v>447</v>
      </c>
      <c r="G588" s="274">
        <f t="shared" si="1"/>
        <v>44576</v>
      </c>
      <c r="H588" s="248" t="s">
        <v>443</v>
      </c>
      <c r="I588" s="276" t="str">
        <f t="shared" si="2"/>
        <v>521282111111</v>
      </c>
      <c r="J588" s="274">
        <f>+G588</f>
        <v>44576</v>
      </c>
      <c r="K588" s="275">
        <f>+E588</f>
        <v>11111</v>
      </c>
      <c r="L588" s="275">
        <f t="shared" si="3"/>
        <v>0</v>
      </c>
      <c r="N588" s="277"/>
      <c r="O588" s="274">
        <f t="shared" si="6"/>
        <v>0</v>
      </c>
      <c r="P588" s="248" t="b">
        <f t="shared" si="7"/>
        <v>0</v>
      </c>
    </row>
    <row r="589" ht="14.25" customHeight="1">
      <c r="A589" s="248" t="s">
        <v>445</v>
      </c>
      <c r="B589" s="248" t="s">
        <v>19</v>
      </c>
      <c r="C589" s="273">
        <v>2993888.0</v>
      </c>
      <c r="D589" s="274">
        <v>44546.0</v>
      </c>
      <c r="E589" s="275">
        <v>647049.0</v>
      </c>
      <c r="F589" s="248" t="s">
        <v>447</v>
      </c>
      <c r="G589" s="274">
        <f t="shared" si="1"/>
        <v>44576</v>
      </c>
      <c r="H589" s="248" t="s">
        <v>443</v>
      </c>
      <c r="I589" s="276" t="str">
        <f t="shared" si="2"/>
        <v>2993888647049</v>
      </c>
      <c r="J589" s="274"/>
      <c r="K589" s="275"/>
      <c r="L589" s="275">
        <f t="shared" si="3"/>
        <v>-647049</v>
      </c>
      <c r="N589" s="277"/>
      <c r="O589" s="274">
        <f t="shared" si="6"/>
        <v>0</v>
      </c>
      <c r="P589" s="248" t="b">
        <f t="shared" si="7"/>
        <v>1</v>
      </c>
    </row>
    <row r="590" ht="14.25" customHeight="1">
      <c r="A590" s="248" t="s">
        <v>71</v>
      </c>
      <c r="B590" s="248" t="s">
        <v>19</v>
      </c>
      <c r="C590" s="273">
        <v>819179.0</v>
      </c>
      <c r="D590" s="274">
        <v>44547.0</v>
      </c>
      <c r="E590" s="275">
        <v>568888.0</v>
      </c>
      <c r="F590" s="248" t="s">
        <v>447</v>
      </c>
      <c r="G590" s="274">
        <f t="shared" si="1"/>
        <v>44577</v>
      </c>
      <c r="H590" s="248" t="s">
        <v>443</v>
      </c>
      <c r="I590" s="276" t="str">
        <f t="shared" si="2"/>
        <v>819179568888</v>
      </c>
      <c r="J590" s="274"/>
      <c r="K590" s="275"/>
      <c r="L590" s="275">
        <f t="shared" si="3"/>
        <v>-568888</v>
      </c>
      <c r="N590" s="277"/>
      <c r="O590" s="274">
        <f t="shared" si="6"/>
        <v>0</v>
      </c>
      <c r="P590" s="248" t="b">
        <f t="shared" si="7"/>
        <v>1</v>
      </c>
    </row>
    <row r="591" ht="14.25" customHeight="1">
      <c r="A591" s="248" t="s">
        <v>444</v>
      </c>
      <c r="B591" s="248" t="s">
        <v>19</v>
      </c>
      <c r="C591" s="273">
        <v>627.0</v>
      </c>
      <c r="D591" s="274">
        <v>44547.0</v>
      </c>
      <c r="E591" s="275">
        <v>501090.0</v>
      </c>
      <c r="F591" s="248" t="s">
        <v>447</v>
      </c>
      <c r="G591" s="274">
        <f t="shared" si="1"/>
        <v>44577</v>
      </c>
      <c r="H591" s="248" t="s">
        <v>443</v>
      </c>
      <c r="I591" s="276" t="str">
        <f t="shared" si="2"/>
        <v>627501090</v>
      </c>
      <c r="J591" s="274"/>
      <c r="K591" s="275"/>
      <c r="L591" s="275">
        <f t="shared" si="3"/>
        <v>-501090</v>
      </c>
      <c r="N591" s="277"/>
      <c r="O591" s="274">
        <f t="shared" si="6"/>
        <v>0</v>
      </c>
      <c r="P591" s="248" t="b">
        <f t="shared" si="7"/>
        <v>1</v>
      </c>
    </row>
    <row r="592" ht="14.25" customHeight="1">
      <c r="A592" s="248" t="s">
        <v>444</v>
      </c>
      <c r="B592" s="248" t="s">
        <v>19</v>
      </c>
      <c r="C592" s="273">
        <v>626.0</v>
      </c>
      <c r="D592" s="274">
        <v>44547.0</v>
      </c>
      <c r="E592" s="275">
        <v>1824259.0</v>
      </c>
      <c r="F592" s="248" t="s">
        <v>447</v>
      </c>
      <c r="G592" s="274">
        <f t="shared" si="1"/>
        <v>44577</v>
      </c>
      <c r="H592" s="248" t="s">
        <v>443</v>
      </c>
      <c r="I592" s="276" t="str">
        <f t="shared" si="2"/>
        <v>6261824259</v>
      </c>
      <c r="J592" s="278">
        <v>44573.0</v>
      </c>
      <c r="K592" s="279">
        <v>1824259.0</v>
      </c>
      <c r="L592" s="275">
        <f t="shared" si="3"/>
        <v>0</v>
      </c>
      <c r="N592" s="277"/>
      <c r="O592" s="274">
        <f t="shared" si="6"/>
        <v>0</v>
      </c>
      <c r="P592" s="248" t="b">
        <f t="shared" si="7"/>
        <v>0</v>
      </c>
    </row>
    <row r="593" ht="14.25" customHeight="1">
      <c r="A593" s="248" t="s">
        <v>22</v>
      </c>
      <c r="B593" s="248" t="s">
        <v>19</v>
      </c>
      <c r="C593" s="273">
        <v>679197.0</v>
      </c>
      <c r="D593" s="274">
        <v>44547.0</v>
      </c>
      <c r="E593" s="275">
        <v>3239959.0</v>
      </c>
      <c r="F593" s="248" t="s">
        <v>447</v>
      </c>
      <c r="G593" s="274">
        <f t="shared" si="1"/>
        <v>44577</v>
      </c>
      <c r="H593" s="248" t="s">
        <v>443</v>
      </c>
      <c r="I593" s="276" t="str">
        <f t="shared" si="2"/>
        <v>6791973239959</v>
      </c>
      <c r="J593" s="274"/>
      <c r="K593" s="275"/>
      <c r="L593" s="275">
        <f t="shared" si="3"/>
        <v>-3239959</v>
      </c>
      <c r="N593" s="109" t="s">
        <v>462</v>
      </c>
      <c r="O593" s="274">
        <f t="shared" si="6"/>
        <v>0</v>
      </c>
      <c r="P593" s="248" t="b">
        <f t="shared" si="7"/>
        <v>1</v>
      </c>
    </row>
    <row r="594" ht="14.25" customHeight="1">
      <c r="A594" s="248" t="s">
        <v>463</v>
      </c>
      <c r="B594" s="248" t="s">
        <v>19</v>
      </c>
      <c r="C594" s="273">
        <v>3942712.0</v>
      </c>
      <c r="D594" s="274">
        <v>44547.0</v>
      </c>
      <c r="E594" s="275">
        <v>219980.0</v>
      </c>
      <c r="F594" s="248" t="s">
        <v>447</v>
      </c>
      <c r="G594" s="274">
        <f t="shared" si="1"/>
        <v>44577</v>
      </c>
      <c r="H594" s="248" t="s">
        <v>443</v>
      </c>
      <c r="I594" s="276" t="str">
        <f t="shared" si="2"/>
        <v>3942712219980</v>
      </c>
      <c r="J594" s="274"/>
      <c r="K594" s="275"/>
      <c r="L594" s="275">
        <f t="shared" si="3"/>
        <v>-219980</v>
      </c>
      <c r="N594" s="277"/>
      <c r="O594" s="274">
        <f t="shared" si="6"/>
        <v>0</v>
      </c>
      <c r="P594" s="248" t="b">
        <f t="shared" si="7"/>
        <v>1</v>
      </c>
    </row>
    <row r="595" ht="14.25" customHeight="1">
      <c r="A595" s="248" t="s">
        <v>463</v>
      </c>
      <c r="B595" s="248" t="s">
        <v>19</v>
      </c>
      <c r="C595" s="273">
        <v>3942811.0</v>
      </c>
      <c r="D595" s="274">
        <v>44547.0</v>
      </c>
      <c r="E595" s="275">
        <v>289980.0</v>
      </c>
      <c r="F595" s="248" t="s">
        <v>447</v>
      </c>
      <c r="G595" s="274">
        <f t="shared" si="1"/>
        <v>44577</v>
      </c>
      <c r="H595" s="248" t="s">
        <v>443</v>
      </c>
      <c r="I595" s="276" t="str">
        <f t="shared" si="2"/>
        <v>3942811289980</v>
      </c>
      <c r="J595" s="274"/>
      <c r="K595" s="275"/>
      <c r="L595" s="275">
        <f t="shared" si="3"/>
        <v>-289980</v>
      </c>
      <c r="N595" s="277"/>
      <c r="O595" s="274">
        <f t="shared" si="6"/>
        <v>0</v>
      </c>
      <c r="P595" s="248" t="b">
        <f t="shared" si="7"/>
        <v>1</v>
      </c>
    </row>
    <row r="596" ht="14.25" customHeight="1">
      <c r="A596" s="248" t="s">
        <v>463</v>
      </c>
      <c r="B596" s="248" t="s">
        <v>19</v>
      </c>
      <c r="C596" s="273">
        <v>3942812.0</v>
      </c>
      <c r="D596" s="274">
        <v>44547.0</v>
      </c>
      <c r="E596" s="275">
        <v>353980.0</v>
      </c>
      <c r="F596" s="248" t="s">
        <v>447</v>
      </c>
      <c r="G596" s="274">
        <f t="shared" si="1"/>
        <v>44577</v>
      </c>
      <c r="H596" s="248" t="s">
        <v>443</v>
      </c>
      <c r="I596" s="276" t="str">
        <f t="shared" si="2"/>
        <v>3942812353980</v>
      </c>
      <c r="J596" s="274"/>
      <c r="K596" s="275"/>
      <c r="L596" s="275">
        <f t="shared" si="3"/>
        <v>-353980</v>
      </c>
      <c r="N596" s="277"/>
      <c r="O596" s="274">
        <f t="shared" si="6"/>
        <v>0</v>
      </c>
      <c r="P596" s="248" t="b">
        <f t="shared" si="7"/>
        <v>1</v>
      </c>
    </row>
    <row r="597" ht="14.25" customHeight="1">
      <c r="A597" s="248" t="s">
        <v>451</v>
      </c>
      <c r="B597" s="248" t="s">
        <v>19</v>
      </c>
      <c r="C597" s="273">
        <v>35615.0</v>
      </c>
      <c r="D597" s="274">
        <v>44547.0</v>
      </c>
      <c r="E597" s="275">
        <v>239964.0</v>
      </c>
      <c r="F597" s="248" t="s">
        <v>447</v>
      </c>
      <c r="G597" s="274">
        <f t="shared" si="1"/>
        <v>44577</v>
      </c>
      <c r="H597" s="248" t="s">
        <v>443</v>
      </c>
      <c r="I597" s="276" t="str">
        <f t="shared" si="2"/>
        <v>35615239964</v>
      </c>
      <c r="J597" s="274"/>
      <c r="K597" s="275"/>
      <c r="L597" s="275">
        <f t="shared" si="3"/>
        <v>-239964</v>
      </c>
      <c r="N597" s="277"/>
      <c r="O597" s="274">
        <f t="shared" si="6"/>
        <v>0</v>
      </c>
      <c r="P597" s="248" t="b">
        <f t="shared" si="7"/>
        <v>1</v>
      </c>
    </row>
    <row r="598" ht="14.25" customHeight="1">
      <c r="A598" s="248" t="s">
        <v>475</v>
      </c>
      <c r="B598" s="248" t="s">
        <v>19</v>
      </c>
      <c r="C598" s="273">
        <v>1.5559249E7</v>
      </c>
      <c r="D598" s="274">
        <v>44547.0</v>
      </c>
      <c r="E598" s="275">
        <v>799980.0</v>
      </c>
      <c r="F598" s="248" t="s">
        <v>447</v>
      </c>
      <c r="G598" s="274">
        <f t="shared" si="1"/>
        <v>44577</v>
      </c>
      <c r="H598" s="248" t="s">
        <v>443</v>
      </c>
      <c r="I598" s="276" t="str">
        <f t="shared" si="2"/>
        <v>15559249799980</v>
      </c>
      <c r="J598" s="274"/>
      <c r="K598" s="275"/>
      <c r="L598" s="275">
        <f t="shared" si="3"/>
        <v>-799980</v>
      </c>
      <c r="N598" s="277"/>
      <c r="O598" s="274">
        <f t="shared" si="6"/>
        <v>0</v>
      </c>
      <c r="P598" s="248" t="b">
        <f t="shared" si="7"/>
        <v>1</v>
      </c>
    </row>
    <row r="599" ht="14.25" customHeight="1">
      <c r="A599" s="248" t="s">
        <v>460</v>
      </c>
      <c r="B599" s="248" t="s">
        <v>19</v>
      </c>
      <c r="C599" s="273">
        <v>8237.0</v>
      </c>
      <c r="D599" s="274">
        <v>44550.0</v>
      </c>
      <c r="E599" s="275">
        <v>528000.0</v>
      </c>
      <c r="F599" s="248" t="s">
        <v>447</v>
      </c>
      <c r="G599" s="274">
        <f t="shared" si="1"/>
        <v>44580</v>
      </c>
      <c r="H599" s="248" t="s">
        <v>443</v>
      </c>
      <c r="I599" s="276" t="str">
        <f t="shared" si="2"/>
        <v>8237528000</v>
      </c>
      <c r="J599" s="274"/>
      <c r="K599" s="275"/>
      <c r="L599" s="275">
        <f t="shared" si="3"/>
        <v>-528000</v>
      </c>
      <c r="N599" s="277"/>
      <c r="O599" s="274">
        <f t="shared" si="6"/>
        <v>0</v>
      </c>
      <c r="P599" s="248" t="b">
        <f t="shared" si="7"/>
        <v>1</v>
      </c>
    </row>
    <row r="600" ht="14.25" customHeight="1">
      <c r="A600" s="248" t="s">
        <v>95</v>
      </c>
      <c r="B600" s="248" t="s">
        <v>19</v>
      </c>
      <c r="C600" s="273">
        <v>86238.0</v>
      </c>
      <c r="D600" s="274">
        <v>44550.0</v>
      </c>
      <c r="E600" s="275">
        <v>128620.0</v>
      </c>
      <c r="F600" s="248" t="s">
        <v>447</v>
      </c>
      <c r="G600" s="274">
        <f t="shared" si="1"/>
        <v>44580</v>
      </c>
      <c r="H600" s="248" t="s">
        <v>443</v>
      </c>
      <c r="I600" s="276" t="str">
        <f t="shared" si="2"/>
        <v>86238128620</v>
      </c>
      <c r="J600" s="274"/>
      <c r="K600" s="275"/>
      <c r="L600" s="275">
        <f t="shared" si="3"/>
        <v>-128620</v>
      </c>
      <c r="N600" s="277"/>
      <c r="O600" s="274">
        <f t="shared" si="6"/>
        <v>0</v>
      </c>
      <c r="P600" s="248" t="b">
        <f t="shared" si="7"/>
        <v>1</v>
      </c>
    </row>
    <row r="601" ht="14.25" customHeight="1">
      <c r="A601" s="248" t="s">
        <v>522</v>
      </c>
      <c r="B601" s="248" t="s">
        <v>334</v>
      </c>
      <c r="C601" s="273">
        <v>5.0</v>
      </c>
      <c r="D601" s="274">
        <v>44550.0</v>
      </c>
      <c r="E601" s="275">
        <v>139216.0</v>
      </c>
      <c r="F601" s="248" t="s">
        <v>447</v>
      </c>
      <c r="G601" s="274">
        <f t="shared" si="1"/>
        <v>44580</v>
      </c>
      <c r="H601" s="248" t="s">
        <v>443</v>
      </c>
      <c r="I601" s="276" t="str">
        <f t="shared" si="2"/>
        <v>5139216</v>
      </c>
      <c r="J601" s="274"/>
      <c r="K601" s="275"/>
      <c r="L601" s="275">
        <f t="shared" si="3"/>
        <v>-139216</v>
      </c>
      <c r="N601" s="277"/>
      <c r="O601" s="274">
        <f t="shared" si="6"/>
        <v>0</v>
      </c>
      <c r="P601" s="248" t="b">
        <f t="shared" si="7"/>
        <v>1</v>
      </c>
    </row>
    <row r="602" ht="14.25" customHeight="1">
      <c r="A602" s="248" t="s">
        <v>22</v>
      </c>
      <c r="B602" s="248" t="s">
        <v>19</v>
      </c>
      <c r="C602" s="273">
        <v>679536.0</v>
      </c>
      <c r="D602" s="274">
        <v>44551.0</v>
      </c>
      <c r="E602" s="275">
        <v>3239959.0</v>
      </c>
      <c r="F602" s="248" t="s">
        <v>447</v>
      </c>
      <c r="G602" s="274">
        <f t="shared" si="1"/>
        <v>44581</v>
      </c>
      <c r="H602" s="248" t="s">
        <v>443</v>
      </c>
      <c r="I602" s="276" t="str">
        <f t="shared" si="2"/>
        <v>6795363239959</v>
      </c>
      <c r="J602" s="274"/>
      <c r="K602" s="275"/>
      <c r="L602" s="275">
        <f t="shared" si="3"/>
        <v>-3239959</v>
      </c>
      <c r="N602" s="109" t="s">
        <v>462</v>
      </c>
      <c r="O602" s="274">
        <f t="shared" si="6"/>
        <v>0</v>
      </c>
      <c r="P602" s="248" t="b">
        <f t="shared" si="7"/>
        <v>1</v>
      </c>
    </row>
    <row r="603" ht="14.25" customHeight="1">
      <c r="A603" s="248" t="s">
        <v>463</v>
      </c>
      <c r="B603" s="248" t="s">
        <v>19</v>
      </c>
      <c r="C603" s="273">
        <v>3944654.0</v>
      </c>
      <c r="D603" s="274">
        <v>44551.0</v>
      </c>
      <c r="E603" s="275">
        <v>353980.0</v>
      </c>
      <c r="F603" s="248" t="s">
        <v>447</v>
      </c>
      <c r="G603" s="274">
        <f t="shared" si="1"/>
        <v>44581</v>
      </c>
      <c r="H603" s="248" t="s">
        <v>443</v>
      </c>
      <c r="I603" s="276" t="str">
        <f t="shared" si="2"/>
        <v>3944654353980</v>
      </c>
      <c r="J603" s="274"/>
      <c r="K603" s="275"/>
      <c r="L603" s="275">
        <f t="shared" si="3"/>
        <v>-353980</v>
      </c>
      <c r="N603" s="277"/>
      <c r="O603" s="274">
        <f t="shared" si="6"/>
        <v>0</v>
      </c>
      <c r="P603" s="248" t="b">
        <f t="shared" si="7"/>
        <v>1</v>
      </c>
    </row>
    <row r="604" ht="14.25" customHeight="1">
      <c r="A604" s="248" t="s">
        <v>451</v>
      </c>
      <c r="B604" s="248" t="s">
        <v>19</v>
      </c>
      <c r="C604" s="273">
        <v>35826.0</v>
      </c>
      <c r="D604" s="274">
        <v>44551.0</v>
      </c>
      <c r="E604" s="275">
        <v>87101.0</v>
      </c>
      <c r="F604" s="248" t="s">
        <v>447</v>
      </c>
      <c r="G604" s="274">
        <f t="shared" si="1"/>
        <v>44581</v>
      </c>
      <c r="H604" s="248" t="s">
        <v>443</v>
      </c>
      <c r="I604" s="276" t="str">
        <f t="shared" si="2"/>
        <v>3582687101</v>
      </c>
      <c r="J604" s="274"/>
      <c r="K604" s="275"/>
      <c r="L604" s="275">
        <f t="shared" si="3"/>
        <v>-87101</v>
      </c>
      <c r="N604" s="277"/>
      <c r="O604" s="274">
        <f t="shared" si="6"/>
        <v>0</v>
      </c>
      <c r="P604" s="248" t="b">
        <f t="shared" si="7"/>
        <v>1</v>
      </c>
    </row>
    <row r="605" ht="14.25" customHeight="1">
      <c r="A605" s="248" t="s">
        <v>451</v>
      </c>
      <c r="B605" s="248" t="s">
        <v>19</v>
      </c>
      <c r="C605" s="273">
        <v>35824.0</v>
      </c>
      <c r="D605" s="274">
        <v>44551.0</v>
      </c>
      <c r="E605" s="275">
        <v>89985.0</v>
      </c>
      <c r="F605" s="248" t="s">
        <v>447</v>
      </c>
      <c r="G605" s="274">
        <f t="shared" si="1"/>
        <v>44581</v>
      </c>
      <c r="H605" s="248" t="s">
        <v>443</v>
      </c>
      <c r="I605" s="276" t="str">
        <f t="shared" si="2"/>
        <v>3582489985</v>
      </c>
      <c r="J605" s="274"/>
      <c r="K605" s="275"/>
      <c r="L605" s="275">
        <f t="shared" si="3"/>
        <v>-89985</v>
      </c>
      <c r="N605" s="277"/>
      <c r="O605" s="274">
        <f t="shared" si="6"/>
        <v>0</v>
      </c>
      <c r="P605" s="248" t="b">
        <f t="shared" si="7"/>
        <v>1</v>
      </c>
    </row>
    <row r="606" ht="14.25" customHeight="1">
      <c r="A606" s="248" t="s">
        <v>451</v>
      </c>
      <c r="B606" s="248" t="s">
        <v>19</v>
      </c>
      <c r="C606" s="273">
        <v>35828.0</v>
      </c>
      <c r="D606" s="274">
        <v>44551.0</v>
      </c>
      <c r="E606" s="275">
        <v>132765.0</v>
      </c>
      <c r="F606" s="248" t="s">
        <v>447</v>
      </c>
      <c r="G606" s="274">
        <f t="shared" si="1"/>
        <v>44581</v>
      </c>
      <c r="H606" s="248" t="s">
        <v>443</v>
      </c>
      <c r="I606" s="276" t="str">
        <f t="shared" si="2"/>
        <v>35828132765</v>
      </c>
      <c r="J606" s="274"/>
      <c r="K606" s="275"/>
      <c r="L606" s="275">
        <f t="shared" si="3"/>
        <v>-132765</v>
      </c>
      <c r="N606" s="277"/>
      <c r="O606" s="274">
        <f t="shared" si="6"/>
        <v>0</v>
      </c>
      <c r="P606" s="248" t="b">
        <f t="shared" si="7"/>
        <v>1</v>
      </c>
    </row>
    <row r="607" ht="14.25" customHeight="1">
      <c r="A607" s="248" t="s">
        <v>107</v>
      </c>
      <c r="B607" s="248" t="s">
        <v>19</v>
      </c>
      <c r="C607" s="273">
        <v>6172.0</v>
      </c>
      <c r="D607" s="274">
        <v>44552.0</v>
      </c>
      <c r="E607" s="275">
        <v>163117.0</v>
      </c>
      <c r="F607" s="248" t="s">
        <v>447</v>
      </c>
      <c r="G607" s="274">
        <f t="shared" si="1"/>
        <v>44582</v>
      </c>
      <c r="H607" s="248" t="s">
        <v>443</v>
      </c>
      <c r="I607" s="276" t="str">
        <f t="shared" si="2"/>
        <v>6172163117</v>
      </c>
      <c r="J607" s="274"/>
      <c r="K607" s="275"/>
      <c r="L607" s="275">
        <f t="shared" si="3"/>
        <v>-163117</v>
      </c>
      <c r="N607" s="277"/>
      <c r="O607" s="274">
        <f t="shared" si="6"/>
        <v>0</v>
      </c>
      <c r="P607" s="248" t="b">
        <f t="shared" si="7"/>
        <v>1</v>
      </c>
    </row>
    <row r="608" ht="14.25" customHeight="1">
      <c r="A608" s="248" t="s">
        <v>463</v>
      </c>
      <c r="B608" s="248" t="s">
        <v>19</v>
      </c>
      <c r="C608" s="273">
        <v>3945103.0</v>
      </c>
      <c r="D608" s="274">
        <v>44552.0</v>
      </c>
      <c r="E608" s="275">
        <v>151790.0</v>
      </c>
      <c r="F608" s="248" t="s">
        <v>447</v>
      </c>
      <c r="G608" s="274">
        <f t="shared" si="1"/>
        <v>44582</v>
      </c>
      <c r="H608" s="248" t="s">
        <v>443</v>
      </c>
      <c r="I608" s="276" t="str">
        <f t="shared" si="2"/>
        <v>3945103151790</v>
      </c>
      <c r="J608" s="274"/>
      <c r="K608" s="275"/>
      <c r="L608" s="275">
        <f t="shared" si="3"/>
        <v>-151790</v>
      </c>
      <c r="N608" s="277"/>
      <c r="O608" s="274">
        <f t="shared" si="6"/>
        <v>0</v>
      </c>
      <c r="P608" s="248" t="b">
        <f t="shared" si="7"/>
        <v>1</v>
      </c>
    </row>
    <row r="609" ht="14.25" customHeight="1">
      <c r="A609" s="248" t="s">
        <v>445</v>
      </c>
      <c r="B609" s="248" t="s">
        <v>19</v>
      </c>
      <c r="C609" s="273">
        <v>2996003.0</v>
      </c>
      <c r="D609" s="274">
        <v>44552.0</v>
      </c>
      <c r="E609" s="275">
        <v>118829.0</v>
      </c>
      <c r="F609" s="248" t="s">
        <v>447</v>
      </c>
      <c r="G609" s="274">
        <f t="shared" si="1"/>
        <v>44582</v>
      </c>
      <c r="H609" s="248" t="s">
        <v>443</v>
      </c>
      <c r="I609" s="276" t="str">
        <f t="shared" si="2"/>
        <v>2996003118829</v>
      </c>
      <c r="J609" s="274"/>
      <c r="K609" s="275"/>
      <c r="L609" s="275">
        <f t="shared" si="3"/>
        <v>-118829</v>
      </c>
      <c r="N609" s="277"/>
      <c r="O609" s="274">
        <f t="shared" si="6"/>
        <v>0</v>
      </c>
      <c r="P609" s="248" t="b">
        <f t="shared" si="7"/>
        <v>1</v>
      </c>
    </row>
    <row r="610" ht="14.25" customHeight="1">
      <c r="A610" s="248" t="s">
        <v>34</v>
      </c>
      <c r="B610" s="248" t="s">
        <v>19</v>
      </c>
      <c r="C610" s="273">
        <v>98877.0</v>
      </c>
      <c r="D610" s="274">
        <v>44553.0</v>
      </c>
      <c r="E610" s="275">
        <v>174771.0</v>
      </c>
      <c r="F610" s="248" t="s">
        <v>447</v>
      </c>
      <c r="G610" s="274">
        <f t="shared" si="1"/>
        <v>44583</v>
      </c>
      <c r="H610" s="248" t="s">
        <v>443</v>
      </c>
      <c r="I610" s="276" t="str">
        <f t="shared" si="2"/>
        <v>98877174771</v>
      </c>
      <c r="J610" s="274"/>
      <c r="K610" s="275"/>
      <c r="L610" s="275">
        <f t="shared" si="3"/>
        <v>-174771</v>
      </c>
      <c r="N610" s="277"/>
      <c r="O610" s="274">
        <f t="shared" si="6"/>
        <v>0</v>
      </c>
      <c r="P610" s="248" t="b">
        <f t="shared" si="7"/>
        <v>1</v>
      </c>
    </row>
    <row r="611" ht="14.25" customHeight="1">
      <c r="A611" s="248" t="s">
        <v>488</v>
      </c>
      <c r="B611" s="248" t="s">
        <v>19</v>
      </c>
      <c r="C611" s="273">
        <v>446873.0</v>
      </c>
      <c r="D611" s="274">
        <v>44553.0</v>
      </c>
      <c r="E611" s="275">
        <v>206471.0</v>
      </c>
      <c r="F611" s="248" t="s">
        <v>447</v>
      </c>
      <c r="G611" s="274">
        <f t="shared" si="1"/>
        <v>44583</v>
      </c>
      <c r="H611" s="248" t="s">
        <v>443</v>
      </c>
      <c r="I611" s="276" t="str">
        <f t="shared" si="2"/>
        <v>446873206471</v>
      </c>
      <c r="J611" s="274"/>
      <c r="K611" s="275"/>
      <c r="L611" s="275">
        <f t="shared" si="3"/>
        <v>-206471</v>
      </c>
      <c r="N611" s="277"/>
      <c r="O611" s="274">
        <f t="shared" si="6"/>
        <v>0</v>
      </c>
      <c r="P611" s="248" t="b">
        <f t="shared" si="7"/>
        <v>1</v>
      </c>
    </row>
    <row r="612" ht="14.25" customHeight="1">
      <c r="A612" s="248" t="s">
        <v>418</v>
      </c>
      <c r="B612" s="248" t="s">
        <v>19</v>
      </c>
      <c r="C612" s="273">
        <v>514.0</v>
      </c>
      <c r="D612" s="274">
        <v>44553.0</v>
      </c>
      <c r="E612" s="275">
        <v>22783.0</v>
      </c>
      <c r="F612" s="248" t="s">
        <v>447</v>
      </c>
      <c r="G612" s="274">
        <f t="shared" si="1"/>
        <v>44583</v>
      </c>
      <c r="H612" s="248" t="s">
        <v>443</v>
      </c>
      <c r="I612" s="276" t="str">
        <f t="shared" si="2"/>
        <v>51422783</v>
      </c>
      <c r="J612" s="274"/>
      <c r="K612" s="275"/>
      <c r="L612" s="275">
        <f t="shared" si="3"/>
        <v>-22783</v>
      </c>
      <c r="N612" s="277"/>
      <c r="O612" s="274">
        <f t="shared" si="6"/>
        <v>0</v>
      </c>
      <c r="P612" s="248" t="b">
        <f t="shared" si="7"/>
        <v>1</v>
      </c>
    </row>
    <row r="613" ht="14.25" customHeight="1">
      <c r="A613" s="248" t="s">
        <v>448</v>
      </c>
      <c r="B613" s="248" t="s">
        <v>19</v>
      </c>
      <c r="C613" s="273">
        <v>4171.0</v>
      </c>
      <c r="D613" s="274">
        <v>44553.0</v>
      </c>
      <c r="E613" s="275">
        <v>578045.0</v>
      </c>
      <c r="F613" s="248" t="s">
        <v>447</v>
      </c>
      <c r="G613" s="274">
        <f t="shared" si="1"/>
        <v>44583</v>
      </c>
      <c r="H613" s="248" t="s">
        <v>443</v>
      </c>
      <c r="I613" s="276" t="str">
        <f t="shared" si="2"/>
        <v>4171578045</v>
      </c>
      <c r="J613" s="274"/>
      <c r="K613" s="275"/>
      <c r="L613" s="275">
        <f t="shared" si="3"/>
        <v>-578045</v>
      </c>
      <c r="N613" s="277"/>
      <c r="O613" s="274">
        <f t="shared" si="6"/>
        <v>0</v>
      </c>
      <c r="P613" s="248" t="b">
        <f t="shared" si="7"/>
        <v>1</v>
      </c>
    </row>
    <row r="614" ht="14.25" customHeight="1">
      <c r="A614" s="248" t="s">
        <v>451</v>
      </c>
      <c r="B614" s="248" t="s">
        <v>468</v>
      </c>
      <c r="C614" s="273">
        <v>10393.0</v>
      </c>
      <c r="D614" s="274">
        <v>44553.0</v>
      </c>
      <c r="E614" s="275">
        <v>-87101.0</v>
      </c>
      <c r="F614" s="248" t="s">
        <v>447</v>
      </c>
      <c r="G614" s="274">
        <f t="shared" si="1"/>
        <v>44583</v>
      </c>
      <c r="H614" s="248" t="s">
        <v>469</v>
      </c>
      <c r="I614" s="276" t="str">
        <f t="shared" si="2"/>
        <v>10393-87101</v>
      </c>
      <c r="J614" s="274"/>
      <c r="K614" s="275"/>
      <c r="L614" s="275">
        <f t="shared" si="3"/>
        <v>87101</v>
      </c>
      <c r="N614" s="277"/>
      <c r="O614" s="274">
        <f t="shared" si="6"/>
        <v>0</v>
      </c>
      <c r="P614" s="248" t="b">
        <f t="shared" si="7"/>
        <v>1</v>
      </c>
    </row>
    <row r="615" ht="14.25" customHeight="1">
      <c r="A615" s="248" t="s">
        <v>22</v>
      </c>
      <c r="B615" s="248" t="s">
        <v>19</v>
      </c>
      <c r="C615" s="273">
        <v>680083.0</v>
      </c>
      <c r="D615" s="274">
        <v>44557.0</v>
      </c>
      <c r="E615" s="275">
        <v>599990.0</v>
      </c>
      <c r="F615" s="248" t="s">
        <v>447</v>
      </c>
      <c r="G615" s="274">
        <f t="shared" si="1"/>
        <v>44587</v>
      </c>
      <c r="H615" s="248" t="s">
        <v>443</v>
      </c>
      <c r="I615" s="276" t="str">
        <f t="shared" si="2"/>
        <v>680083599990</v>
      </c>
      <c r="J615" s="274"/>
      <c r="K615" s="275"/>
      <c r="L615" s="275">
        <f t="shared" si="3"/>
        <v>-599990</v>
      </c>
      <c r="N615" s="109" t="s">
        <v>462</v>
      </c>
      <c r="O615" s="274">
        <f t="shared" si="6"/>
        <v>0</v>
      </c>
      <c r="P615" s="248" t="b">
        <f t="shared" si="7"/>
        <v>1</v>
      </c>
    </row>
    <row r="616" ht="14.25" customHeight="1">
      <c r="A616" s="248" t="s">
        <v>71</v>
      </c>
      <c r="B616" s="248" t="s">
        <v>19</v>
      </c>
      <c r="C616" s="273">
        <v>819622.0</v>
      </c>
      <c r="D616" s="274">
        <v>44558.0</v>
      </c>
      <c r="E616" s="275">
        <v>420824.0</v>
      </c>
      <c r="F616" s="248" t="s">
        <v>447</v>
      </c>
      <c r="G616" s="274">
        <f t="shared" si="1"/>
        <v>44588</v>
      </c>
      <c r="H616" s="248" t="s">
        <v>443</v>
      </c>
      <c r="I616" s="276" t="str">
        <f t="shared" si="2"/>
        <v>819622420824</v>
      </c>
      <c r="J616" s="274"/>
      <c r="K616" s="275"/>
      <c r="L616" s="275">
        <f t="shared" si="3"/>
        <v>-420824</v>
      </c>
      <c r="N616" s="277"/>
      <c r="O616" s="274">
        <f t="shared" si="6"/>
        <v>0</v>
      </c>
      <c r="P616" s="248" t="b">
        <f t="shared" si="7"/>
        <v>1</v>
      </c>
    </row>
    <row r="617" ht="14.25" customHeight="1">
      <c r="A617" s="248" t="s">
        <v>517</v>
      </c>
      <c r="B617" s="248" t="s">
        <v>19</v>
      </c>
      <c r="C617" s="273">
        <v>4.0187094E7</v>
      </c>
      <c r="D617" s="274">
        <v>44558.0</v>
      </c>
      <c r="E617" s="275">
        <v>3413.0</v>
      </c>
      <c r="F617" s="248" t="s">
        <v>447</v>
      </c>
      <c r="G617" s="274">
        <f t="shared" si="1"/>
        <v>44588</v>
      </c>
      <c r="H617" s="248" t="s">
        <v>443</v>
      </c>
      <c r="I617" s="276" t="str">
        <f t="shared" si="2"/>
        <v>401870943413</v>
      </c>
      <c r="J617" s="274"/>
      <c r="K617" s="275"/>
      <c r="L617" s="275">
        <f t="shared" si="3"/>
        <v>-3413</v>
      </c>
      <c r="N617" s="277"/>
      <c r="O617" s="274">
        <f t="shared" si="6"/>
        <v>0</v>
      </c>
      <c r="P617" s="248" t="b">
        <f t="shared" si="7"/>
        <v>1</v>
      </c>
    </row>
    <row r="618" ht="14.25" customHeight="1">
      <c r="A618" s="248" t="s">
        <v>95</v>
      </c>
      <c r="B618" s="248" t="s">
        <v>19</v>
      </c>
      <c r="C618" s="273">
        <v>86409.0</v>
      </c>
      <c r="D618" s="274">
        <v>44558.0</v>
      </c>
      <c r="E618" s="275">
        <v>38582.0</v>
      </c>
      <c r="F618" s="248" t="s">
        <v>447</v>
      </c>
      <c r="G618" s="274">
        <f t="shared" si="1"/>
        <v>44588</v>
      </c>
      <c r="H618" s="248" t="s">
        <v>443</v>
      </c>
      <c r="I618" s="276" t="str">
        <f t="shared" si="2"/>
        <v>8640938582</v>
      </c>
      <c r="J618" s="274"/>
      <c r="K618" s="275"/>
      <c r="L618" s="275">
        <f t="shared" si="3"/>
        <v>-38582</v>
      </c>
      <c r="N618" s="277"/>
      <c r="O618" s="274">
        <f t="shared" si="6"/>
        <v>0</v>
      </c>
      <c r="P618" s="248" t="b">
        <f t="shared" si="7"/>
        <v>1</v>
      </c>
    </row>
    <row r="619" ht="14.25" customHeight="1">
      <c r="A619" s="248" t="s">
        <v>504</v>
      </c>
      <c r="B619" s="248" t="s">
        <v>19</v>
      </c>
      <c r="C619" s="273">
        <v>995.0</v>
      </c>
      <c r="D619" s="274">
        <v>44559.0</v>
      </c>
      <c r="E619" s="275">
        <v>341900.0</v>
      </c>
      <c r="F619" s="248" t="s">
        <v>447</v>
      </c>
      <c r="G619" s="274">
        <f t="shared" si="1"/>
        <v>44589</v>
      </c>
      <c r="H619" s="248" t="s">
        <v>443</v>
      </c>
      <c r="I619" s="276" t="str">
        <f t="shared" si="2"/>
        <v>995341900</v>
      </c>
      <c r="J619" s="274"/>
      <c r="K619" s="275"/>
      <c r="L619" s="275">
        <f t="shared" si="3"/>
        <v>-341900</v>
      </c>
      <c r="N619" s="277"/>
      <c r="O619" s="274">
        <f t="shared" si="6"/>
        <v>0</v>
      </c>
      <c r="P619" s="248" t="b">
        <f t="shared" si="7"/>
        <v>1</v>
      </c>
    </row>
    <row r="620" ht="14.25" customHeight="1">
      <c r="A620" s="248" t="s">
        <v>450</v>
      </c>
      <c r="B620" s="248" t="s">
        <v>19</v>
      </c>
      <c r="C620" s="273">
        <v>1226.0</v>
      </c>
      <c r="D620" s="274">
        <v>44559.0</v>
      </c>
      <c r="E620" s="275">
        <v>319491.0</v>
      </c>
      <c r="F620" s="248" t="s">
        <v>447</v>
      </c>
      <c r="G620" s="274">
        <f t="shared" si="1"/>
        <v>44589</v>
      </c>
      <c r="H620" s="248" t="s">
        <v>443</v>
      </c>
      <c r="I620" s="276" t="str">
        <f t="shared" si="2"/>
        <v>1226319491</v>
      </c>
      <c r="J620" s="274"/>
      <c r="K620" s="275"/>
      <c r="L620" s="275">
        <f t="shared" si="3"/>
        <v>-319491</v>
      </c>
      <c r="N620" s="277"/>
      <c r="O620" s="274">
        <f t="shared" si="6"/>
        <v>0</v>
      </c>
      <c r="P620" s="248" t="b">
        <f t="shared" si="7"/>
        <v>1</v>
      </c>
    </row>
    <row r="621" ht="14.25" customHeight="1">
      <c r="A621" s="248" t="s">
        <v>523</v>
      </c>
      <c r="B621" s="248" t="s">
        <v>19</v>
      </c>
      <c r="C621" s="273">
        <v>13941.0</v>
      </c>
      <c r="D621" s="274">
        <v>44559.0</v>
      </c>
      <c r="E621" s="275">
        <v>1260030.0</v>
      </c>
      <c r="F621" s="248" t="s">
        <v>447</v>
      </c>
      <c r="G621" s="274">
        <f t="shared" si="1"/>
        <v>44589</v>
      </c>
      <c r="H621" s="248" t="s">
        <v>443</v>
      </c>
      <c r="I621" s="276" t="str">
        <f t="shared" si="2"/>
        <v>139411260030</v>
      </c>
      <c r="J621" s="274"/>
      <c r="K621" s="275"/>
      <c r="L621" s="275">
        <f t="shared" si="3"/>
        <v>-1260030</v>
      </c>
      <c r="N621" s="277"/>
      <c r="O621" s="274">
        <f t="shared" si="6"/>
        <v>0</v>
      </c>
      <c r="P621" s="248" t="b">
        <f t="shared" si="7"/>
        <v>1</v>
      </c>
    </row>
    <row r="622" ht="14.25" customHeight="1">
      <c r="A622" s="248" t="s">
        <v>451</v>
      </c>
      <c r="B622" s="248" t="s">
        <v>19</v>
      </c>
      <c r="C622" s="273">
        <v>36009.0</v>
      </c>
      <c r="D622" s="274">
        <v>44559.0</v>
      </c>
      <c r="E622" s="275">
        <v>188953.0</v>
      </c>
      <c r="F622" s="248" t="s">
        <v>447</v>
      </c>
      <c r="G622" s="274">
        <f t="shared" si="1"/>
        <v>44589</v>
      </c>
      <c r="H622" s="248" t="s">
        <v>443</v>
      </c>
      <c r="I622" s="276" t="str">
        <f t="shared" si="2"/>
        <v>36009188953</v>
      </c>
      <c r="J622" s="274"/>
      <c r="K622" s="275"/>
      <c r="L622" s="275">
        <f t="shared" si="3"/>
        <v>-188953</v>
      </c>
      <c r="N622" s="277"/>
      <c r="O622" s="274">
        <f t="shared" si="6"/>
        <v>0</v>
      </c>
      <c r="P622" s="248" t="b">
        <f t="shared" si="7"/>
        <v>1</v>
      </c>
    </row>
    <row r="623" ht="14.25" customHeight="1">
      <c r="A623" s="248" t="s">
        <v>472</v>
      </c>
      <c r="B623" s="248" t="s">
        <v>19</v>
      </c>
      <c r="C623" s="273">
        <v>2722152.0</v>
      </c>
      <c r="D623" s="274">
        <v>44560.0</v>
      </c>
      <c r="E623" s="275">
        <v>92563.0</v>
      </c>
      <c r="F623" s="248" t="s">
        <v>447</v>
      </c>
      <c r="G623" s="274">
        <f t="shared" si="1"/>
        <v>44590</v>
      </c>
      <c r="H623" s="248" t="s">
        <v>443</v>
      </c>
      <c r="I623" s="276" t="str">
        <f t="shared" si="2"/>
        <v>272215292563</v>
      </c>
      <c r="J623" s="274"/>
      <c r="K623" s="275"/>
      <c r="L623" s="275">
        <f t="shared" si="3"/>
        <v>-92563</v>
      </c>
      <c r="N623" s="277"/>
      <c r="O623" s="274">
        <f t="shared" si="6"/>
        <v>0</v>
      </c>
      <c r="P623" s="248" t="b">
        <f t="shared" si="7"/>
        <v>1</v>
      </c>
    </row>
    <row r="624" ht="14.25" customHeight="1">
      <c r="A624" s="248" t="s">
        <v>451</v>
      </c>
      <c r="B624" s="248" t="s">
        <v>19</v>
      </c>
      <c r="C624" s="273">
        <v>36046.0</v>
      </c>
      <c r="D624" s="274">
        <v>44560.0</v>
      </c>
      <c r="E624" s="275">
        <v>199993.0</v>
      </c>
      <c r="F624" s="248" t="s">
        <v>447</v>
      </c>
      <c r="G624" s="274">
        <f t="shared" si="1"/>
        <v>44590</v>
      </c>
      <c r="H624" s="248" t="s">
        <v>443</v>
      </c>
      <c r="I624" s="276" t="str">
        <f t="shared" si="2"/>
        <v>36046199993</v>
      </c>
      <c r="J624" s="274"/>
      <c r="K624" s="275"/>
      <c r="L624" s="275">
        <f t="shared" si="3"/>
        <v>-199993</v>
      </c>
      <c r="N624" s="277"/>
      <c r="O624" s="274">
        <f t="shared" si="6"/>
        <v>0</v>
      </c>
      <c r="P624" s="248" t="b">
        <f t="shared" si="7"/>
        <v>1</v>
      </c>
    </row>
    <row r="625" ht="14.25" customHeight="1">
      <c r="A625" s="248" t="s">
        <v>517</v>
      </c>
      <c r="B625" s="248" t="s">
        <v>468</v>
      </c>
      <c r="C625" s="273">
        <v>3970486.0</v>
      </c>
      <c r="D625" s="274">
        <v>44561.0</v>
      </c>
      <c r="E625" s="275">
        <v>-1244.0</v>
      </c>
      <c r="F625" s="248" t="s">
        <v>447</v>
      </c>
      <c r="G625" s="274">
        <f t="shared" si="1"/>
        <v>44591</v>
      </c>
      <c r="H625" s="248" t="s">
        <v>469</v>
      </c>
      <c r="I625" s="276" t="str">
        <f t="shared" si="2"/>
        <v>3970486-1244</v>
      </c>
      <c r="J625" s="274"/>
      <c r="K625" s="275"/>
      <c r="L625" s="275">
        <f t="shared" si="3"/>
        <v>1244</v>
      </c>
      <c r="N625" s="277"/>
      <c r="O625" s="274">
        <f t="shared" si="6"/>
        <v>0</v>
      </c>
      <c r="P625" s="248" t="b">
        <f t="shared" si="7"/>
        <v>1</v>
      </c>
    </row>
    <row r="626" ht="14.25" customHeight="1">
      <c r="A626" s="248" t="s">
        <v>18</v>
      </c>
      <c r="B626" s="248" t="s">
        <v>19</v>
      </c>
      <c r="C626" s="273">
        <v>4228.0</v>
      </c>
      <c r="D626" s="274">
        <v>44561.0</v>
      </c>
      <c r="E626" s="275">
        <v>4497033.0</v>
      </c>
      <c r="F626" s="248" t="s">
        <v>447</v>
      </c>
      <c r="G626" s="274">
        <f t="shared" si="1"/>
        <v>44591</v>
      </c>
      <c r="H626" s="248" t="s">
        <v>443</v>
      </c>
      <c r="I626" s="276" t="str">
        <f t="shared" si="2"/>
        <v>42284497033</v>
      </c>
      <c r="J626" s="274"/>
      <c r="K626" s="275"/>
      <c r="L626" s="275">
        <f t="shared" si="3"/>
        <v>-4497033</v>
      </c>
      <c r="N626" s="277"/>
      <c r="O626" s="274">
        <f t="shared" si="6"/>
        <v>0</v>
      </c>
      <c r="P626" s="248" t="b">
        <f t="shared" si="7"/>
        <v>1</v>
      </c>
    </row>
    <row r="627" ht="14.25" customHeight="1">
      <c r="A627" s="248" t="s">
        <v>27</v>
      </c>
      <c r="B627" s="248" t="s">
        <v>19</v>
      </c>
      <c r="C627" s="273">
        <v>28393.0</v>
      </c>
      <c r="D627" s="274">
        <v>44564.0</v>
      </c>
      <c r="E627" s="275">
        <v>232075.0</v>
      </c>
      <c r="F627" s="248" t="s">
        <v>447</v>
      </c>
      <c r="G627" s="274">
        <f t="shared" si="1"/>
        <v>44594</v>
      </c>
      <c r="H627" s="248" t="s">
        <v>443</v>
      </c>
      <c r="I627" s="276" t="str">
        <f t="shared" si="2"/>
        <v>28393232075</v>
      </c>
      <c r="J627" s="274"/>
      <c r="K627" s="275"/>
      <c r="L627" s="275">
        <f t="shared" si="3"/>
        <v>-232075</v>
      </c>
      <c r="N627" s="109" t="s">
        <v>456</v>
      </c>
      <c r="O627" s="274">
        <f t="shared" si="6"/>
        <v>0</v>
      </c>
      <c r="P627" s="248" t="b">
        <f t="shared" si="7"/>
        <v>1</v>
      </c>
    </row>
    <row r="628" ht="14.25" customHeight="1">
      <c r="A628" s="248" t="s">
        <v>512</v>
      </c>
      <c r="B628" s="248" t="s">
        <v>19</v>
      </c>
      <c r="C628" s="273">
        <v>4276.0</v>
      </c>
      <c r="D628" s="274">
        <v>44565.0</v>
      </c>
      <c r="E628" s="275">
        <v>370960.0</v>
      </c>
      <c r="F628" s="248" t="s">
        <v>447</v>
      </c>
      <c r="G628" s="274">
        <f t="shared" si="1"/>
        <v>44595</v>
      </c>
      <c r="H628" s="248" t="s">
        <v>443</v>
      </c>
      <c r="I628" s="276" t="str">
        <f t="shared" si="2"/>
        <v>4276370960</v>
      </c>
      <c r="J628" s="274"/>
      <c r="K628" s="275"/>
      <c r="L628" s="275">
        <f t="shared" si="3"/>
        <v>-370960</v>
      </c>
      <c r="N628" s="277"/>
      <c r="O628" s="274">
        <f t="shared" si="6"/>
        <v>0</v>
      </c>
      <c r="P628" s="248" t="b">
        <f t="shared" si="7"/>
        <v>1</v>
      </c>
    </row>
    <row r="629" ht="14.25" customHeight="1">
      <c r="A629" s="248" t="s">
        <v>22</v>
      </c>
      <c r="B629" s="248" t="s">
        <v>19</v>
      </c>
      <c r="C629" s="273">
        <v>691602.0</v>
      </c>
      <c r="D629" s="274">
        <v>44565.0</v>
      </c>
      <c r="E629" s="275">
        <v>223060.0</v>
      </c>
      <c r="F629" s="248" t="s">
        <v>447</v>
      </c>
      <c r="G629" s="274">
        <f t="shared" si="1"/>
        <v>44595</v>
      </c>
      <c r="H629" s="248" t="s">
        <v>443</v>
      </c>
      <c r="I629" s="276" t="str">
        <f t="shared" si="2"/>
        <v>691602223060</v>
      </c>
      <c r="J629" s="274"/>
      <c r="K629" s="275"/>
      <c r="L629" s="275">
        <f t="shared" si="3"/>
        <v>-223060</v>
      </c>
      <c r="N629" s="109" t="s">
        <v>462</v>
      </c>
      <c r="O629" s="274">
        <f t="shared" si="6"/>
        <v>0</v>
      </c>
      <c r="P629" s="248" t="b">
        <f t="shared" si="7"/>
        <v>1</v>
      </c>
    </row>
    <row r="630" ht="14.25" customHeight="1">
      <c r="A630" s="248" t="s">
        <v>71</v>
      </c>
      <c r="B630" s="248" t="s">
        <v>19</v>
      </c>
      <c r="C630" s="273">
        <v>819911.0</v>
      </c>
      <c r="D630" s="274">
        <v>44566.0</v>
      </c>
      <c r="E630" s="275">
        <v>1243264.0</v>
      </c>
      <c r="F630" s="248" t="s">
        <v>447</v>
      </c>
      <c r="G630" s="274">
        <f t="shared" si="1"/>
        <v>44596</v>
      </c>
      <c r="H630" s="248" t="s">
        <v>443</v>
      </c>
      <c r="I630" s="276" t="str">
        <f t="shared" si="2"/>
        <v>8199111243264</v>
      </c>
      <c r="J630" s="274"/>
      <c r="K630" s="275"/>
      <c r="L630" s="275">
        <f t="shared" si="3"/>
        <v>-1243264</v>
      </c>
      <c r="N630" s="277"/>
      <c r="O630" s="274">
        <f t="shared" si="6"/>
        <v>0</v>
      </c>
      <c r="P630" s="248" t="b">
        <f t="shared" si="7"/>
        <v>1</v>
      </c>
    </row>
    <row r="631" ht="14.25" customHeight="1">
      <c r="A631" s="248" t="s">
        <v>22</v>
      </c>
      <c r="B631" s="248" t="s">
        <v>19</v>
      </c>
      <c r="C631" s="273">
        <v>691687.0</v>
      </c>
      <c r="D631" s="274">
        <v>44566.0</v>
      </c>
      <c r="E631" s="275">
        <v>73070.0</v>
      </c>
      <c r="F631" s="248" t="s">
        <v>447</v>
      </c>
      <c r="G631" s="274">
        <f t="shared" si="1"/>
        <v>44596</v>
      </c>
      <c r="H631" s="248" t="s">
        <v>443</v>
      </c>
      <c r="I631" s="276" t="str">
        <f t="shared" si="2"/>
        <v>69168773070</v>
      </c>
      <c r="J631" s="274"/>
      <c r="K631" s="275"/>
      <c r="L631" s="275">
        <f t="shared" si="3"/>
        <v>-73070</v>
      </c>
      <c r="N631" s="109" t="s">
        <v>462</v>
      </c>
      <c r="O631" s="274">
        <f t="shared" si="6"/>
        <v>0</v>
      </c>
      <c r="P631" s="248" t="b">
        <f t="shared" si="7"/>
        <v>1</v>
      </c>
    </row>
    <row r="632" ht="14.25" customHeight="1">
      <c r="A632" s="248" t="s">
        <v>457</v>
      </c>
      <c r="B632" s="248" t="s">
        <v>19</v>
      </c>
      <c r="C632" s="273">
        <v>209433.0</v>
      </c>
      <c r="D632" s="274">
        <v>44567.0</v>
      </c>
      <c r="E632" s="275">
        <v>484500.0</v>
      </c>
      <c r="F632" s="248" t="s">
        <v>447</v>
      </c>
      <c r="G632" s="274">
        <f t="shared" si="1"/>
        <v>44597</v>
      </c>
      <c r="H632" s="248" t="s">
        <v>443</v>
      </c>
      <c r="I632" s="276" t="str">
        <f t="shared" si="2"/>
        <v>209433484500</v>
      </c>
      <c r="J632" s="274"/>
      <c r="K632" s="275"/>
      <c r="L632" s="275">
        <f t="shared" si="3"/>
        <v>-484500</v>
      </c>
      <c r="N632" s="277"/>
      <c r="O632" s="274">
        <f t="shared" si="6"/>
        <v>0</v>
      </c>
      <c r="P632" s="248" t="b">
        <f t="shared" si="7"/>
        <v>1</v>
      </c>
    </row>
    <row r="633" ht="14.25" customHeight="1">
      <c r="A633" s="248" t="s">
        <v>454</v>
      </c>
      <c r="B633" s="248" t="s">
        <v>19</v>
      </c>
      <c r="C633" s="273">
        <v>14717.0</v>
      </c>
      <c r="D633" s="274">
        <v>44567.0</v>
      </c>
      <c r="E633" s="275">
        <v>30000.0</v>
      </c>
      <c r="F633" s="248" t="s">
        <v>447</v>
      </c>
      <c r="G633" s="274">
        <f t="shared" si="1"/>
        <v>44597</v>
      </c>
      <c r="H633" s="248" t="s">
        <v>443</v>
      </c>
      <c r="I633" s="276" t="str">
        <f t="shared" si="2"/>
        <v>1471730000</v>
      </c>
      <c r="J633" s="274"/>
      <c r="K633" s="275"/>
      <c r="L633" s="275">
        <f t="shared" si="3"/>
        <v>-30000</v>
      </c>
      <c r="N633" s="277"/>
      <c r="O633" s="274">
        <f t="shared" si="6"/>
        <v>0</v>
      </c>
      <c r="P633" s="248" t="b">
        <f t="shared" si="7"/>
        <v>1</v>
      </c>
    </row>
    <row r="634" ht="14.25" customHeight="1">
      <c r="A634" s="248" t="s">
        <v>445</v>
      </c>
      <c r="B634" s="248" t="s">
        <v>19</v>
      </c>
      <c r="C634" s="273">
        <v>3000312.0</v>
      </c>
      <c r="D634" s="274">
        <v>44567.0</v>
      </c>
      <c r="E634" s="275">
        <v>118829.0</v>
      </c>
      <c r="F634" s="248" t="s">
        <v>447</v>
      </c>
      <c r="G634" s="274">
        <f t="shared" si="1"/>
        <v>44597</v>
      </c>
      <c r="H634" s="248" t="s">
        <v>443</v>
      </c>
      <c r="I634" s="276" t="str">
        <f t="shared" si="2"/>
        <v>3000312118829</v>
      </c>
      <c r="J634" s="274"/>
      <c r="K634" s="275"/>
      <c r="L634" s="275">
        <f t="shared" si="3"/>
        <v>-118829</v>
      </c>
      <c r="N634" s="277"/>
      <c r="O634" s="274">
        <f t="shared" si="6"/>
        <v>0</v>
      </c>
      <c r="P634" s="248" t="b">
        <f t="shared" si="7"/>
        <v>1</v>
      </c>
    </row>
    <row r="635" ht="14.25" customHeight="1">
      <c r="A635" s="248" t="s">
        <v>524</v>
      </c>
      <c r="B635" s="248" t="s">
        <v>334</v>
      </c>
      <c r="C635" s="273">
        <v>7377959.0</v>
      </c>
      <c r="D635" s="274">
        <v>44571.0</v>
      </c>
      <c r="E635" s="275">
        <v>3315.0</v>
      </c>
      <c r="F635" s="248" t="s">
        <v>447</v>
      </c>
      <c r="G635" s="274">
        <f t="shared" si="1"/>
        <v>44601</v>
      </c>
      <c r="H635" s="248" t="s">
        <v>443</v>
      </c>
      <c r="I635" s="276" t="str">
        <f t="shared" si="2"/>
        <v>73779593315</v>
      </c>
      <c r="J635" s="274"/>
      <c r="K635" s="275"/>
      <c r="L635" s="275">
        <f t="shared" si="3"/>
        <v>-3315</v>
      </c>
      <c r="N635" s="277"/>
      <c r="O635" s="274">
        <f t="shared" si="6"/>
        <v>0</v>
      </c>
      <c r="P635" s="248" t="b">
        <f t="shared" si="7"/>
        <v>1</v>
      </c>
    </row>
    <row r="636" ht="14.25" customHeight="1">
      <c r="A636" s="248" t="s">
        <v>458</v>
      </c>
      <c r="B636" s="248" t="s">
        <v>19</v>
      </c>
      <c r="C636" s="273">
        <v>4.4394133E7</v>
      </c>
      <c r="D636" s="274">
        <v>44571.0</v>
      </c>
      <c r="E636" s="275">
        <v>35970.0</v>
      </c>
      <c r="F636" s="248" t="s">
        <v>447</v>
      </c>
      <c r="G636" s="274">
        <f t="shared" si="1"/>
        <v>44601</v>
      </c>
      <c r="H636" s="248" t="s">
        <v>443</v>
      </c>
      <c r="I636" s="276" t="str">
        <f t="shared" si="2"/>
        <v>4439413335970</v>
      </c>
      <c r="J636" s="274"/>
      <c r="K636" s="275"/>
      <c r="L636" s="275">
        <f t="shared" si="3"/>
        <v>-35970</v>
      </c>
      <c r="N636" s="277"/>
      <c r="O636" s="274">
        <f t="shared" si="6"/>
        <v>0</v>
      </c>
      <c r="P636" s="248" t="b">
        <f t="shared" si="7"/>
        <v>1</v>
      </c>
    </row>
    <row r="637" ht="14.25" customHeight="1">
      <c r="A637" s="248" t="s">
        <v>451</v>
      </c>
      <c r="B637" s="248" t="s">
        <v>19</v>
      </c>
      <c r="C637" s="273">
        <v>36294.0</v>
      </c>
      <c r="D637" s="274">
        <v>44571.0</v>
      </c>
      <c r="E637" s="275">
        <v>39984.0</v>
      </c>
      <c r="F637" s="248" t="s">
        <v>447</v>
      </c>
      <c r="G637" s="274">
        <f t="shared" si="1"/>
        <v>44601</v>
      </c>
      <c r="H637" s="248" t="s">
        <v>443</v>
      </c>
      <c r="I637" s="276" t="str">
        <f t="shared" si="2"/>
        <v>3629439984</v>
      </c>
      <c r="J637" s="274"/>
      <c r="K637" s="275"/>
      <c r="L637" s="275">
        <f t="shared" si="3"/>
        <v>-39984</v>
      </c>
      <c r="N637" s="277"/>
      <c r="O637" s="274">
        <f t="shared" si="6"/>
        <v>0</v>
      </c>
      <c r="P637" s="248" t="b">
        <f t="shared" si="7"/>
        <v>1</v>
      </c>
    </row>
    <row r="638" ht="14.25" customHeight="1">
      <c r="A638" s="248" t="s">
        <v>444</v>
      </c>
      <c r="B638" s="248" t="s">
        <v>19</v>
      </c>
      <c r="C638" s="273">
        <v>632.0</v>
      </c>
      <c r="D638" s="274">
        <v>44572.0</v>
      </c>
      <c r="E638" s="275">
        <v>719679.0</v>
      </c>
      <c r="F638" s="248" t="s">
        <v>447</v>
      </c>
      <c r="G638" s="274">
        <f t="shared" si="1"/>
        <v>44602</v>
      </c>
      <c r="H638" s="248" t="s">
        <v>443</v>
      </c>
      <c r="I638" s="276" t="str">
        <f t="shared" si="2"/>
        <v>632719679</v>
      </c>
      <c r="J638" s="278">
        <v>44603.0</v>
      </c>
      <c r="K638" s="279">
        <v>719679.0</v>
      </c>
      <c r="L638" s="275">
        <f t="shared" si="3"/>
        <v>0</v>
      </c>
      <c r="N638" s="277"/>
      <c r="O638" s="274">
        <f t="shared" si="6"/>
        <v>0</v>
      </c>
      <c r="P638" s="248" t="b">
        <f t="shared" si="7"/>
        <v>0</v>
      </c>
    </row>
    <row r="639" ht="14.25" customHeight="1">
      <c r="A639" s="248" t="s">
        <v>451</v>
      </c>
      <c r="B639" s="248" t="s">
        <v>19</v>
      </c>
      <c r="C639" s="273">
        <v>36361.0</v>
      </c>
      <c r="D639" s="274">
        <v>44572.0</v>
      </c>
      <c r="E639" s="275">
        <v>87984.0</v>
      </c>
      <c r="F639" s="248" t="s">
        <v>447</v>
      </c>
      <c r="G639" s="274">
        <f t="shared" si="1"/>
        <v>44602</v>
      </c>
      <c r="H639" s="248" t="s">
        <v>443</v>
      </c>
      <c r="I639" s="276" t="str">
        <f t="shared" si="2"/>
        <v>3636187984</v>
      </c>
      <c r="J639" s="274"/>
      <c r="K639" s="275"/>
      <c r="L639" s="275">
        <f t="shared" si="3"/>
        <v>-87984</v>
      </c>
      <c r="N639" s="277"/>
      <c r="O639" s="274">
        <f t="shared" si="6"/>
        <v>0</v>
      </c>
      <c r="P639" s="248" t="b">
        <f t="shared" si="7"/>
        <v>1</v>
      </c>
    </row>
    <row r="640" ht="14.25" customHeight="1">
      <c r="A640" s="248" t="s">
        <v>449</v>
      </c>
      <c r="B640" s="248" t="s">
        <v>19</v>
      </c>
      <c r="C640" s="273">
        <v>6731.0</v>
      </c>
      <c r="D640" s="274">
        <v>44573.0</v>
      </c>
      <c r="E640" s="275">
        <v>1087185.0</v>
      </c>
      <c r="F640" s="248" t="s">
        <v>447</v>
      </c>
      <c r="G640" s="274">
        <f t="shared" si="1"/>
        <v>44603</v>
      </c>
      <c r="H640" s="248" t="s">
        <v>443</v>
      </c>
      <c r="I640" s="276" t="str">
        <f t="shared" si="2"/>
        <v>67311087185</v>
      </c>
      <c r="J640" s="274"/>
      <c r="K640" s="275"/>
      <c r="L640" s="275">
        <f t="shared" si="3"/>
        <v>-1087185</v>
      </c>
      <c r="N640" s="277"/>
      <c r="O640" s="274">
        <f t="shared" si="6"/>
        <v>0</v>
      </c>
      <c r="P640" s="248" t="b">
        <f t="shared" si="7"/>
        <v>1</v>
      </c>
    </row>
    <row r="641" ht="14.25" customHeight="1">
      <c r="A641" s="248" t="s">
        <v>524</v>
      </c>
      <c r="B641" s="248" t="s">
        <v>334</v>
      </c>
      <c r="C641" s="273">
        <v>7378102.0</v>
      </c>
      <c r="D641" s="274">
        <v>44573.0</v>
      </c>
      <c r="E641" s="275">
        <v>2686.0</v>
      </c>
      <c r="F641" s="248" t="s">
        <v>447</v>
      </c>
      <c r="G641" s="274">
        <f t="shared" si="1"/>
        <v>44603</v>
      </c>
      <c r="H641" s="248" t="s">
        <v>443</v>
      </c>
      <c r="I641" s="276" t="str">
        <f t="shared" si="2"/>
        <v>73781022686</v>
      </c>
      <c r="J641" s="274"/>
      <c r="K641" s="275"/>
      <c r="L641" s="275">
        <f t="shared" si="3"/>
        <v>-2686</v>
      </c>
      <c r="N641" s="277"/>
      <c r="O641" s="274">
        <f t="shared" si="6"/>
        <v>0</v>
      </c>
      <c r="P641" s="248" t="b">
        <f t="shared" si="7"/>
        <v>1</v>
      </c>
    </row>
    <row r="642" ht="14.25" customHeight="1">
      <c r="A642" s="248" t="s">
        <v>451</v>
      </c>
      <c r="B642" s="248" t="s">
        <v>19</v>
      </c>
      <c r="C642" s="273">
        <v>36370.0</v>
      </c>
      <c r="D642" s="274">
        <v>44573.0</v>
      </c>
      <c r="E642" s="275">
        <v>483910.0</v>
      </c>
      <c r="F642" s="248" t="s">
        <v>447</v>
      </c>
      <c r="G642" s="274">
        <f t="shared" si="1"/>
        <v>44603</v>
      </c>
      <c r="H642" s="248" t="s">
        <v>443</v>
      </c>
      <c r="I642" s="276" t="str">
        <f t="shared" si="2"/>
        <v>36370483910</v>
      </c>
      <c r="J642" s="274"/>
      <c r="K642" s="275"/>
      <c r="L642" s="275">
        <f t="shared" si="3"/>
        <v>-483910</v>
      </c>
      <c r="N642" s="277"/>
      <c r="O642" s="274">
        <f t="shared" si="6"/>
        <v>0</v>
      </c>
      <c r="P642" s="248" t="b">
        <f t="shared" si="7"/>
        <v>1</v>
      </c>
    </row>
    <row r="643" ht="14.25" customHeight="1">
      <c r="A643" s="248" t="s">
        <v>470</v>
      </c>
      <c r="B643" s="248" t="s">
        <v>19</v>
      </c>
      <c r="C643" s="273">
        <v>57548.0</v>
      </c>
      <c r="D643" s="274">
        <v>44573.0</v>
      </c>
      <c r="E643" s="275">
        <v>226100.0</v>
      </c>
      <c r="F643" s="248" t="s">
        <v>447</v>
      </c>
      <c r="G643" s="274">
        <f t="shared" si="1"/>
        <v>44603</v>
      </c>
      <c r="H643" s="248" t="s">
        <v>443</v>
      </c>
      <c r="I643" s="276" t="str">
        <f t="shared" si="2"/>
        <v>57548226100</v>
      </c>
      <c r="J643" s="274"/>
      <c r="K643" s="275"/>
      <c r="L643" s="275">
        <f t="shared" si="3"/>
        <v>-226100</v>
      </c>
      <c r="N643" s="277"/>
      <c r="O643" s="274">
        <f t="shared" si="6"/>
        <v>0</v>
      </c>
      <c r="P643" s="248" t="b">
        <f t="shared" si="7"/>
        <v>1</v>
      </c>
    </row>
    <row r="644" ht="14.25" customHeight="1">
      <c r="A644" s="248" t="s">
        <v>467</v>
      </c>
      <c r="B644" s="248" t="s">
        <v>19</v>
      </c>
      <c r="C644" s="273">
        <v>644566.0</v>
      </c>
      <c r="D644" s="274">
        <v>44573.0</v>
      </c>
      <c r="E644" s="275">
        <v>679990.0</v>
      </c>
      <c r="F644" s="248" t="s">
        <v>447</v>
      </c>
      <c r="G644" s="274">
        <f t="shared" si="1"/>
        <v>44603</v>
      </c>
      <c r="H644" s="248" t="s">
        <v>443</v>
      </c>
      <c r="I644" s="276" t="str">
        <f t="shared" si="2"/>
        <v>644566679990</v>
      </c>
      <c r="J644" s="274"/>
      <c r="K644" s="275"/>
      <c r="L644" s="275">
        <f t="shared" si="3"/>
        <v>-679990</v>
      </c>
      <c r="N644" s="277"/>
      <c r="O644" s="274">
        <f t="shared" si="6"/>
        <v>0</v>
      </c>
      <c r="P644" s="248" t="b">
        <f t="shared" si="7"/>
        <v>1</v>
      </c>
    </row>
    <row r="645" ht="14.25" customHeight="1">
      <c r="A645" s="248" t="s">
        <v>418</v>
      </c>
      <c r="B645" s="248" t="s">
        <v>19</v>
      </c>
      <c r="C645" s="273">
        <v>525.0</v>
      </c>
      <c r="D645" s="274">
        <v>44574.0</v>
      </c>
      <c r="E645" s="275">
        <v>22783.0</v>
      </c>
      <c r="F645" s="248" t="s">
        <v>447</v>
      </c>
      <c r="G645" s="274">
        <f t="shared" si="1"/>
        <v>44604</v>
      </c>
      <c r="H645" s="248" t="s">
        <v>443</v>
      </c>
      <c r="I645" s="276" t="str">
        <f t="shared" si="2"/>
        <v>52522783</v>
      </c>
      <c r="J645" s="274"/>
      <c r="K645" s="275"/>
      <c r="L645" s="275">
        <f t="shared" si="3"/>
        <v>-22783</v>
      </c>
      <c r="N645" s="277"/>
      <c r="O645" s="274">
        <f t="shared" si="6"/>
        <v>0</v>
      </c>
      <c r="P645" s="248" t="b">
        <f t="shared" si="7"/>
        <v>1</v>
      </c>
    </row>
    <row r="646" ht="14.25" customHeight="1">
      <c r="A646" s="248" t="s">
        <v>463</v>
      </c>
      <c r="B646" s="248" t="s">
        <v>19</v>
      </c>
      <c r="C646" s="273">
        <v>3959057.0</v>
      </c>
      <c r="D646" s="274">
        <v>44574.0</v>
      </c>
      <c r="E646" s="275">
        <v>129990.0</v>
      </c>
      <c r="F646" s="248" t="s">
        <v>447</v>
      </c>
      <c r="G646" s="274">
        <f t="shared" si="1"/>
        <v>44604</v>
      </c>
      <c r="H646" s="248" t="s">
        <v>443</v>
      </c>
      <c r="I646" s="276" t="str">
        <f t="shared" si="2"/>
        <v>3959057129990</v>
      </c>
      <c r="J646" s="274"/>
      <c r="K646" s="275"/>
      <c r="L646" s="275">
        <f t="shared" si="3"/>
        <v>-129990</v>
      </c>
      <c r="N646" s="277"/>
      <c r="O646" s="274">
        <f t="shared" si="6"/>
        <v>0</v>
      </c>
      <c r="P646" s="248" t="b">
        <f t="shared" si="7"/>
        <v>1</v>
      </c>
    </row>
    <row r="647" ht="14.25" customHeight="1">
      <c r="A647" s="248" t="s">
        <v>107</v>
      </c>
      <c r="B647" s="248" t="s">
        <v>19</v>
      </c>
      <c r="C647" s="273">
        <v>6415.0</v>
      </c>
      <c r="D647" s="274">
        <v>44575.0</v>
      </c>
      <c r="E647" s="275">
        <v>285600.0</v>
      </c>
      <c r="F647" s="248" t="s">
        <v>447</v>
      </c>
      <c r="G647" s="274">
        <f t="shared" si="1"/>
        <v>44605</v>
      </c>
      <c r="H647" s="248" t="s">
        <v>443</v>
      </c>
      <c r="I647" s="276" t="str">
        <f t="shared" si="2"/>
        <v>6415285600</v>
      </c>
      <c r="J647" s="274"/>
      <c r="K647" s="275"/>
      <c r="L647" s="275">
        <f t="shared" si="3"/>
        <v>-285600</v>
      </c>
      <c r="N647" s="277"/>
      <c r="O647" s="274">
        <f t="shared" si="6"/>
        <v>0</v>
      </c>
      <c r="P647" s="248" t="b">
        <f t="shared" si="7"/>
        <v>1</v>
      </c>
    </row>
    <row r="648" ht="14.25" customHeight="1">
      <c r="A648" s="248" t="s">
        <v>467</v>
      </c>
      <c r="B648" s="248" t="s">
        <v>19</v>
      </c>
      <c r="C648" s="273">
        <v>644598.0</v>
      </c>
      <c r="D648" s="274">
        <v>44576.0</v>
      </c>
      <c r="E648" s="275">
        <v>331980.0</v>
      </c>
      <c r="F648" s="248" t="s">
        <v>447</v>
      </c>
      <c r="G648" s="274">
        <f t="shared" si="1"/>
        <v>44606</v>
      </c>
      <c r="H648" s="248" t="s">
        <v>443</v>
      </c>
      <c r="I648" s="276" t="str">
        <f t="shared" si="2"/>
        <v>644598331980</v>
      </c>
      <c r="J648" s="274"/>
      <c r="K648" s="275"/>
      <c r="L648" s="275">
        <f t="shared" si="3"/>
        <v>-331980</v>
      </c>
      <c r="N648" s="277"/>
      <c r="O648" s="274">
        <f t="shared" si="6"/>
        <v>0</v>
      </c>
      <c r="P648" s="248" t="b">
        <f t="shared" si="7"/>
        <v>1</v>
      </c>
    </row>
    <row r="649" ht="14.25" customHeight="1">
      <c r="A649" s="248" t="s">
        <v>508</v>
      </c>
      <c r="B649" s="248" t="s">
        <v>19</v>
      </c>
      <c r="C649" s="273">
        <v>5252962.0</v>
      </c>
      <c r="D649" s="274">
        <v>44578.0</v>
      </c>
      <c r="E649" s="275">
        <v>11176.0</v>
      </c>
      <c r="F649" s="248" t="s">
        <v>447</v>
      </c>
      <c r="G649" s="274">
        <f t="shared" si="1"/>
        <v>44608</v>
      </c>
      <c r="H649" s="248" t="s">
        <v>443</v>
      </c>
      <c r="I649" s="276" t="str">
        <f t="shared" si="2"/>
        <v>525296211176</v>
      </c>
      <c r="J649" s="274">
        <f>+G649</f>
        <v>44608</v>
      </c>
      <c r="K649" s="275">
        <f>+E649</f>
        <v>11176</v>
      </c>
      <c r="L649" s="275">
        <f t="shared" si="3"/>
        <v>0</v>
      </c>
      <c r="N649" s="277"/>
      <c r="O649" s="274">
        <f t="shared" si="6"/>
        <v>0</v>
      </c>
      <c r="P649" s="248" t="b">
        <f t="shared" si="7"/>
        <v>0</v>
      </c>
    </row>
    <row r="650" ht="14.25" customHeight="1">
      <c r="A650" s="248" t="s">
        <v>34</v>
      </c>
      <c r="B650" s="248" t="s">
        <v>19</v>
      </c>
      <c r="C650" s="273">
        <v>99460.0</v>
      </c>
      <c r="D650" s="274">
        <v>44579.0</v>
      </c>
      <c r="E650" s="275">
        <v>184976.0</v>
      </c>
      <c r="F650" s="248" t="s">
        <v>447</v>
      </c>
      <c r="G650" s="274">
        <f t="shared" si="1"/>
        <v>44609</v>
      </c>
      <c r="H650" s="248" t="s">
        <v>443</v>
      </c>
      <c r="I650" s="276" t="str">
        <f t="shared" si="2"/>
        <v>99460184976</v>
      </c>
      <c r="J650" s="274"/>
      <c r="K650" s="275"/>
      <c r="L650" s="275">
        <f t="shared" si="3"/>
        <v>-184976</v>
      </c>
      <c r="N650" s="277"/>
      <c r="O650" s="274">
        <f t="shared" si="6"/>
        <v>0</v>
      </c>
      <c r="P650" s="248" t="b">
        <f t="shared" si="7"/>
        <v>1</v>
      </c>
    </row>
    <row r="651" ht="14.25" customHeight="1">
      <c r="A651" s="248" t="s">
        <v>22</v>
      </c>
      <c r="B651" s="248" t="s">
        <v>19</v>
      </c>
      <c r="C651" s="273">
        <v>692592.0</v>
      </c>
      <c r="D651" s="274">
        <v>44580.0</v>
      </c>
      <c r="E651" s="275">
        <v>3599970.0</v>
      </c>
      <c r="F651" s="248" t="s">
        <v>447</v>
      </c>
      <c r="G651" s="274">
        <f t="shared" si="1"/>
        <v>44610</v>
      </c>
      <c r="H651" s="248" t="s">
        <v>443</v>
      </c>
      <c r="I651" s="276" t="str">
        <f t="shared" si="2"/>
        <v>6925923599970</v>
      </c>
      <c r="J651" s="274"/>
      <c r="K651" s="275"/>
      <c r="L651" s="275">
        <f t="shared" si="3"/>
        <v>-3599970</v>
      </c>
      <c r="N651" s="109" t="s">
        <v>462</v>
      </c>
      <c r="O651" s="274">
        <f t="shared" si="6"/>
        <v>0</v>
      </c>
      <c r="P651" s="248" t="b">
        <f t="shared" si="7"/>
        <v>1</v>
      </c>
    </row>
    <row r="652" ht="14.25" customHeight="1">
      <c r="A652" s="248" t="s">
        <v>168</v>
      </c>
      <c r="B652" s="248" t="s">
        <v>19</v>
      </c>
      <c r="C652" s="273">
        <v>10065.0</v>
      </c>
      <c r="D652" s="274">
        <v>44580.0</v>
      </c>
      <c r="E652" s="275">
        <v>2261000.0</v>
      </c>
      <c r="F652" s="248" t="s">
        <v>447</v>
      </c>
      <c r="G652" s="274">
        <f t="shared" si="1"/>
        <v>44610</v>
      </c>
      <c r="H652" s="248" t="s">
        <v>443</v>
      </c>
      <c r="I652" s="276" t="str">
        <f t="shared" si="2"/>
        <v>100652261000</v>
      </c>
      <c r="J652" s="274"/>
      <c r="K652" s="275"/>
      <c r="L652" s="275">
        <f t="shared" si="3"/>
        <v>-2261000</v>
      </c>
      <c r="N652" s="277"/>
      <c r="O652" s="274">
        <f t="shared" si="6"/>
        <v>0</v>
      </c>
      <c r="P652" s="248" t="b">
        <f t="shared" si="7"/>
        <v>1</v>
      </c>
    </row>
    <row r="653" ht="14.25" customHeight="1">
      <c r="A653" s="248" t="s">
        <v>475</v>
      </c>
      <c r="B653" s="248" t="s">
        <v>19</v>
      </c>
      <c r="C653" s="273">
        <v>1.566975E7</v>
      </c>
      <c r="D653" s="274">
        <v>44580.0</v>
      </c>
      <c r="E653" s="275">
        <v>1519960.0</v>
      </c>
      <c r="F653" s="248" t="s">
        <v>447</v>
      </c>
      <c r="G653" s="274">
        <f t="shared" si="1"/>
        <v>44610</v>
      </c>
      <c r="H653" s="248" t="s">
        <v>443</v>
      </c>
      <c r="I653" s="276" t="str">
        <f t="shared" si="2"/>
        <v>156697501519960</v>
      </c>
      <c r="J653" s="274"/>
      <c r="K653" s="275"/>
      <c r="L653" s="275">
        <f t="shared" si="3"/>
        <v>-1519960</v>
      </c>
      <c r="N653" s="277"/>
      <c r="O653" s="274">
        <f t="shared" si="6"/>
        <v>0</v>
      </c>
      <c r="P653" s="248" t="b">
        <f t="shared" si="7"/>
        <v>1</v>
      </c>
    </row>
    <row r="654" ht="14.25" customHeight="1">
      <c r="A654" s="248" t="s">
        <v>107</v>
      </c>
      <c r="B654" s="248" t="s">
        <v>19</v>
      </c>
      <c r="C654" s="273">
        <v>6511.0</v>
      </c>
      <c r="D654" s="274">
        <v>44581.0</v>
      </c>
      <c r="E654" s="275">
        <v>181602.0</v>
      </c>
      <c r="F654" s="248" t="s">
        <v>447</v>
      </c>
      <c r="G654" s="274">
        <f t="shared" si="1"/>
        <v>44611</v>
      </c>
      <c r="H654" s="248" t="s">
        <v>443</v>
      </c>
      <c r="I654" s="276" t="str">
        <f t="shared" si="2"/>
        <v>6511181602</v>
      </c>
      <c r="J654" s="274"/>
      <c r="K654" s="275"/>
      <c r="L654" s="275">
        <f t="shared" si="3"/>
        <v>-181602</v>
      </c>
      <c r="N654" s="277"/>
      <c r="O654" s="274">
        <f t="shared" si="6"/>
        <v>0</v>
      </c>
      <c r="P654" s="248" t="b">
        <f t="shared" si="7"/>
        <v>1</v>
      </c>
    </row>
    <row r="655" ht="14.25" customHeight="1">
      <c r="A655" s="248" t="s">
        <v>444</v>
      </c>
      <c r="B655" s="248" t="s">
        <v>19</v>
      </c>
      <c r="C655" s="273">
        <v>636.0</v>
      </c>
      <c r="D655" s="274">
        <v>44581.0</v>
      </c>
      <c r="E655" s="275">
        <v>1826015.0</v>
      </c>
      <c r="F655" s="248" t="s">
        <v>447</v>
      </c>
      <c r="G655" s="274">
        <f t="shared" si="1"/>
        <v>44611</v>
      </c>
      <c r="H655" s="248" t="s">
        <v>443</v>
      </c>
      <c r="I655" s="276" t="str">
        <f t="shared" si="2"/>
        <v>6361826015</v>
      </c>
      <c r="J655" s="278">
        <v>44615.0</v>
      </c>
      <c r="K655" s="279">
        <v>1826015.0</v>
      </c>
      <c r="L655" s="275">
        <f t="shared" si="3"/>
        <v>0</v>
      </c>
      <c r="N655" s="277"/>
      <c r="O655" s="274">
        <f t="shared" si="6"/>
        <v>0</v>
      </c>
      <c r="P655" s="248" t="b">
        <f t="shared" si="7"/>
        <v>0</v>
      </c>
    </row>
    <row r="656" ht="14.25" customHeight="1">
      <c r="A656" s="248" t="s">
        <v>22</v>
      </c>
      <c r="B656" s="248" t="s">
        <v>19</v>
      </c>
      <c r="C656" s="273">
        <v>692658.0</v>
      </c>
      <c r="D656" s="274">
        <v>44581.0</v>
      </c>
      <c r="E656" s="275">
        <v>1759980.0</v>
      </c>
      <c r="F656" s="248" t="s">
        <v>447</v>
      </c>
      <c r="G656" s="274">
        <f t="shared" si="1"/>
        <v>44611</v>
      </c>
      <c r="H656" s="248" t="s">
        <v>443</v>
      </c>
      <c r="I656" s="276" t="str">
        <f t="shared" si="2"/>
        <v>6926581759980</v>
      </c>
      <c r="J656" s="274"/>
      <c r="K656" s="275"/>
      <c r="L656" s="275">
        <f t="shared" si="3"/>
        <v>-1759980</v>
      </c>
      <c r="N656" s="109" t="s">
        <v>462</v>
      </c>
      <c r="O656" s="274">
        <f t="shared" si="6"/>
        <v>0</v>
      </c>
      <c r="P656" s="248" t="b">
        <f t="shared" si="7"/>
        <v>1</v>
      </c>
    </row>
    <row r="657" ht="14.25" customHeight="1">
      <c r="A657" s="248" t="s">
        <v>22</v>
      </c>
      <c r="B657" s="248" t="s">
        <v>19</v>
      </c>
      <c r="C657" s="273">
        <v>692664.0</v>
      </c>
      <c r="D657" s="274">
        <v>44581.0</v>
      </c>
      <c r="E657" s="275">
        <v>599990.0</v>
      </c>
      <c r="F657" s="248" t="s">
        <v>447</v>
      </c>
      <c r="G657" s="274">
        <f t="shared" si="1"/>
        <v>44611</v>
      </c>
      <c r="H657" s="248" t="s">
        <v>443</v>
      </c>
      <c r="I657" s="276" t="str">
        <f t="shared" si="2"/>
        <v>692664599990</v>
      </c>
      <c r="J657" s="274"/>
      <c r="K657" s="275"/>
      <c r="L657" s="275">
        <f t="shared" si="3"/>
        <v>-599990</v>
      </c>
      <c r="N657" s="109" t="s">
        <v>462</v>
      </c>
      <c r="O657" s="274">
        <f t="shared" si="6"/>
        <v>0</v>
      </c>
      <c r="P657" s="248" t="b">
        <f t="shared" si="7"/>
        <v>1</v>
      </c>
    </row>
    <row r="658" ht="14.25" customHeight="1">
      <c r="A658" s="248" t="s">
        <v>525</v>
      </c>
      <c r="B658" s="248" t="s">
        <v>19</v>
      </c>
      <c r="C658" s="273">
        <v>33592.0</v>
      </c>
      <c r="D658" s="274">
        <v>44581.0</v>
      </c>
      <c r="E658" s="275">
        <v>899051.0</v>
      </c>
      <c r="F658" s="248" t="s">
        <v>447</v>
      </c>
      <c r="G658" s="274">
        <f t="shared" si="1"/>
        <v>44611</v>
      </c>
      <c r="H658" s="248" t="s">
        <v>443</v>
      </c>
      <c r="I658" s="276" t="str">
        <f t="shared" si="2"/>
        <v>33592899051</v>
      </c>
      <c r="J658" s="274"/>
      <c r="K658" s="275"/>
      <c r="L658" s="275">
        <f t="shared" si="3"/>
        <v>-899051</v>
      </c>
      <c r="N658" s="277"/>
      <c r="O658" s="274">
        <f t="shared" si="6"/>
        <v>0</v>
      </c>
      <c r="P658" s="248" t="b">
        <f t="shared" si="7"/>
        <v>1</v>
      </c>
    </row>
    <row r="659" ht="14.25" customHeight="1">
      <c r="A659" s="248" t="s">
        <v>499</v>
      </c>
      <c r="B659" s="248" t="s">
        <v>19</v>
      </c>
      <c r="C659" s="273">
        <v>26306.0</v>
      </c>
      <c r="D659" s="274">
        <v>44585.0</v>
      </c>
      <c r="E659" s="275">
        <v>1200960.0</v>
      </c>
      <c r="F659" s="248" t="s">
        <v>447</v>
      </c>
      <c r="G659" s="274">
        <f t="shared" si="1"/>
        <v>44615</v>
      </c>
      <c r="H659" s="248" t="s">
        <v>443</v>
      </c>
      <c r="I659" s="276" t="str">
        <f t="shared" si="2"/>
        <v>263061200960</v>
      </c>
      <c r="J659" s="274"/>
      <c r="K659" s="275"/>
      <c r="L659" s="275">
        <f t="shared" si="3"/>
        <v>-1200960</v>
      </c>
      <c r="N659" s="277"/>
      <c r="O659" s="274">
        <f t="shared" si="6"/>
        <v>0</v>
      </c>
      <c r="P659" s="248" t="b">
        <f t="shared" si="7"/>
        <v>1</v>
      </c>
    </row>
    <row r="660" ht="14.25" customHeight="1">
      <c r="A660" s="248" t="s">
        <v>463</v>
      </c>
      <c r="B660" s="248" t="s">
        <v>19</v>
      </c>
      <c r="C660" s="273">
        <v>3970615.0</v>
      </c>
      <c r="D660" s="274">
        <v>44585.0</v>
      </c>
      <c r="E660" s="275">
        <v>92990.0</v>
      </c>
      <c r="F660" s="248" t="s">
        <v>447</v>
      </c>
      <c r="G660" s="274">
        <f t="shared" si="1"/>
        <v>44615</v>
      </c>
      <c r="H660" s="248" t="s">
        <v>443</v>
      </c>
      <c r="I660" s="276" t="str">
        <f t="shared" si="2"/>
        <v>397061592990</v>
      </c>
      <c r="J660" s="274"/>
      <c r="K660" s="275"/>
      <c r="L660" s="275">
        <f t="shared" si="3"/>
        <v>-92990</v>
      </c>
      <c r="N660" s="277"/>
      <c r="O660" s="274">
        <f t="shared" si="6"/>
        <v>0</v>
      </c>
      <c r="P660" s="248" t="b">
        <f t="shared" si="7"/>
        <v>1</v>
      </c>
    </row>
    <row r="661" ht="14.25" customHeight="1">
      <c r="A661" s="248" t="s">
        <v>526</v>
      </c>
      <c r="B661" s="248" t="s">
        <v>334</v>
      </c>
      <c r="C661" s="273">
        <v>57.0</v>
      </c>
      <c r="D661" s="274">
        <v>44586.0</v>
      </c>
      <c r="E661" s="275">
        <v>960372.0</v>
      </c>
      <c r="F661" s="248" t="s">
        <v>447</v>
      </c>
      <c r="G661" s="274">
        <f t="shared" si="1"/>
        <v>44616</v>
      </c>
      <c r="H661" s="248" t="s">
        <v>443</v>
      </c>
      <c r="I661" s="276" t="str">
        <f t="shared" si="2"/>
        <v>57960372</v>
      </c>
      <c r="J661" s="274"/>
      <c r="K661" s="275"/>
      <c r="L661" s="275">
        <f t="shared" si="3"/>
        <v>-960372</v>
      </c>
      <c r="N661" s="277"/>
      <c r="O661" s="274">
        <f t="shared" si="6"/>
        <v>0</v>
      </c>
      <c r="P661" s="248" t="b">
        <f t="shared" si="7"/>
        <v>1</v>
      </c>
    </row>
    <row r="662" ht="14.25" customHeight="1">
      <c r="A662" s="248" t="s">
        <v>511</v>
      </c>
      <c r="B662" s="248" t="s">
        <v>19</v>
      </c>
      <c r="C662" s="273">
        <v>2263.0</v>
      </c>
      <c r="D662" s="274">
        <v>44586.0</v>
      </c>
      <c r="E662" s="275">
        <v>3156813.0</v>
      </c>
      <c r="F662" s="248" t="s">
        <v>447</v>
      </c>
      <c r="G662" s="274">
        <f t="shared" si="1"/>
        <v>44616</v>
      </c>
      <c r="H662" s="248" t="s">
        <v>443</v>
      </c>
      <c r="I662" s="276" t="str">
        <f t="shared" si="2"/>
        <v>22633156813</v>
      </c>
      <c r="J662" s="280">
        <v>44586.0</v>
      </c>
      <c r="K662" s="281">
        <v>3156813.0</v>
      </c>
      <c r="L662" s="275">
        <f t="shared" si="3"/>
        <v>0</v>
      </c>
      <c r="N662" s="277"/>
      <c r="O662" s="274">
        <f t="shared" si="6"/>
        <v>0</v>
      </c>
      <c r="P662" s="248" t="b">
        <f t="shared" si="7"/>
        <v>0</v>
      </c>
    </row>
    <row r="663" ht="14.25" customHeight="1">
      <c r="A663" s="248" t="s">
        <v>472</v>
      </c>
      <c r="B663" s="248" t="s">
        <v>19</v>
      </c>
      <c r="C663" s="273">
        <v>2737507.0</v>
      </c>
      <c r="D663" s="274">
        <v>44586.0</v>
      </c>
      <c r="E663" s="275">
        <v>92563.0</v>
      </c>
      <c r="F663" s="248" t="s">
        <v>447</v>
      </c>
      <c r="G663" s="274">
        <f t="shared" si="1"/>
        <v>44616</v>
      </c>
      <c r="H663" s="248" t="s">
        <v>443</v>
      </c>
      <c r="I663" s="276" t="str">
        <f t="shared" si="2"/>
        <v>273750792563</v>
      </c>
      <c r="J663" s="274"/>
      <c r="K663" s="275"/>
      <c r="L663" s="275">
        <f t="shared" si="3"/>
        <v>-92563</v>
      </c>
      <c r="N663" s="277"/>
      <c r="O663" s="274">
        <f t="shared" si="6"/>
        <v>0</v>
      </c>
      <c r="P663" s="248" t="b">
        <f t="shared" si="7"/>
        <v>1</v>
      </c>
    </row>
    <row r="664" ht="14.25" customHeight="1">
      <c r="A664" s="248" t="s">
        <v>451</v>
      </c>
      <c r="B664" s="248" t="s">
        <v>19</v>
      </c>
      <c r="C664" s="273">
        <v>36617.0</v>
      </c>
      <c r="D664" s="274">
        <v>44586.0</v>
      </c>
      <c r="E664" s="275">
        <v>229552.0</v>
      </c>
      <c r="F664" s="248" t="s">
        <v>447</v>
      </c>
      <c r="G664" s="274">
        <f t="shared" si="1"/>
        <v>44616</v>
      </c>
      <c r="H664" s="248" t="s">
        <v>443</v>
      </c>
      <c r="I664" s="276" t="str">
        <f t="shared" si="2"/>
        <v>36617229552</v>
      </c>
      <c r="J664" s="274"/>
      <c r="K664" s="275"/>
      <c r="L664" s="275">
        <f t="shared" si="3"/>
        <v>-229552</v>
      </c>
      <c r="N664" s="277"/>
      <c r="O664" s="274">
        <f t="shared" si="6"/>
        <v>0</v>
      </c>
      <c r="P664" s="248" t="b">
        <f t="shared" si="7"/>
        <v>1</v>
      </c>
    </row>
    <row r="665" ht="14.25" customHeight="1">
      <c r="A665" s="248" t="s">
        <v>455</v>
      </c>
      <c r="B665" s="248" t="s">
        <v>334</v>
      </c>
      <c r="C665" s="273">
        <v>4517.0</v>
      </c>
      <c r="D665" s="274">
        <v>44586.0</v>
      </c>
      <c r="E665" s="275">
        <v>199808.0</v>
      </c>
      <c r="F665" s="248" t="s">
        <v>447</v>
      </c>
      <c r="G665" s="274">
        <f t="shared" si="1"/>
        <v>44616</v>
      </c>
      <c r="H665" s="248" t="s">
        <v>443</v>
      </c>
      <c r="I665" s="276" t="str">
        <f t="shared" si="2"/>
        <v>4517199808</v>
      </c>
      <c r="J665" s="274"/>
      <c r="K665" s="275"/>
      <c r="L665" s="275">
        <f t="shared" si="3"/>
        <v>-199808</v>
      </c>
      <c r="N665" s="277"/>
      <c r="O665" s="274">
        <f t="shared" si="6"/>
        <v>0</v>
      </c>
      <c r="P665" s="248" t="b">
        <f t="shared" si="7"/>
        <v>1</v>
      </c>
    </row>
    <row r="666" ht="14.25" customHeight="1">
      <c r="A666" s="248" t="s">
        <v>22</v>
      </c>
      <c r="B666" s="248" t="s">
        <v>19</v>
      </c>
      <c r="C666" s="273">
        <v>692948.0</v>
      </c>
      <c r="D666" s="274">
        <v>44587.0</v>
      </c>
      <c r="E666" s="275">
        <v>659970.0</v>
      </c>
      <c r="F666" s="248" t="s">
        <v>447</v>
      </c>
      <c r="G666" s="274">
        <f t="shared" si="1"/>
        <v>44617</v>
      </c>
      <c r="H666" s="248" t="s">
        <v>443</v>
      </c>
      <c r="I666" s="276" t="str">
        <f t="shared" si="2"/>
        <v>692948659970</v>
      </c>
      <c r="J666" s="274"/>
      <c r="K666" s="275"/>
      <c r="L666" s="275">
        <f t="shared" si="3"/>
        <v>-659970</v>
      </c>
      <c r="N666" s="109" t="s">
        <v>462</v>
      </c>
      <c r="O666" s="274">
        <f t="shared" si="6"/>
        <v>0</v>
      </c>
      <c r="P666" s="248" t="b">
        <f t="shared" si="7"/>
        <v>1</v>
      </c>
    </row>
    <row r="667" ht="14.25" customHeight="1">
      <c r="A667" s="248" t="s">
        <v>523</v>
      </c>
      <c r="B667" s="248" t="s">
        <v>19</v>
      </c>
      <c r="C667" s="273">
        <v>14206.0</v>
      </c>
      <c r="D667" s="274">
        <v>44587.0</v>
      </c>
      <c r="E667" s="275">
        <v>2618030.0</v>
      </c>
      <c r="F667" s="248" t="s">
        <v>447</v>
      </c>
      <c r="G667" s="274">
        <f t="shared" si="1"/>
        <v>44617</v>
      </c>
      <c r="H667" s="248" t="s">
        <v>443</v>
      </c>
      <c r="I667" s="276" t="str">
        <f t="shared" si="2"/>
        <v>142062618030</v>
      </c>
      <c r="J667" s="274"/>
      <c r="K667" s="275"/>
      <c r="L667" s="275">
        <f t="shared" si="3"/>
        <v>-2618030</v>
      </c>
      <c r="N667" s="277"/>
      <c r="O667" s="274">
        <f t="shared" si="6"/>
        <v>0</v>
      </c>
      <c r="P667" s="248" t="b">
        <f t="shared" si="7"/>
        <v>1</v>
      </c>
    </row>
    <row r="668" ht="14.25" customHeight="1">
      <c r="A668" s="248" t="s">
        <v>463</v>
      </c>
      <c r="B668" s="248" t="s">
        <v>19</v>
      </c>
      <c r="C668" s="273">
        <v>3971654.0</v>
      </c>
      <c r="D668" s="274">
        <v>44587.0</v>
      </c>
      <c r="E668" s="275">
        <v>467990.0</v>
      </c>
      <c r="F668" s="248" t="s">
        <v>447</v>
      </c>
      <c r="G668" s="274">
        <f t="shared" si="1"/>
        <v>44617</v>
      </c>
      <c r="H668" s="248" t="s">
        <v>443</v>
      </c>
      <c r="I668" s="276" t="str">
        <f t="shared" si="2"/>
        <v>3971654467990</v>
      </c>
      <c r="J668" s="274"/>
      <c r="K668" s="275"/>
      <c r="L668" s="275">
        <f t="shared" si="3"/>
        <v>-467990</v>
      </c>
      <c r="N668" s="277"/>
      <c r="O668" s="274">
        <f t="shared" si="6"/>
        <v>0</v>
      </c>
      <c r="P668" s="248" t="b">
        <f t="shared" si="7"/>
        <v>1</v>
      </c>
    </row>
    <row r="669" ht="14.25" customHeight="1">
      <c r="A669" s="248" t="s">
        <v>517</v>
      </c>
      <c r="B669" s="248" t="s">
        <v>19</v>
      </c>
      <c r="C669" s="273">
        <v>4.0507957E7</v>
      </c>
      <c r="D669" s="274">
        <v>44588.0</v>
      </c>
      <c r="E669" s="275">
        <v>16583.0</v>
      </c>
      <c r="F669" s="248" t="s">
        <v>447</v>
      </c>
      <c r="G669" s="274">
        <f t="shared" si="1"/>
        <v>44618</v>
      </c>
      <c r="H669" s="248" t="s">
        <v>443</v>
      </c>
      <c r="I669" s="276" t="str">
        <f t="shared" si="2"/>
        <v>4050795716583</v>
      </c>
      <c r="J669" s="274"/>
      <c r="K669" s="275"/>
      <c r="L669" s="275">
        <f t="shared" si="3"/>
        <v>-16583</v>
      </c>
      <c r="N669" s="277"/>
      <c r="O669" s="274">
        <f t="shared" si="6"/>
        <v>0</v>
      </c>
      <c r="P669" s="248" t="b">
        <f t="shared" si="7"/>
        <v>1</v>
      </c>
    </row>
    <row r="670" ht="14.25" customHeight="1">
      <c r="A670" s="248" t="s">
        <v>463</v>
      </c>
      <c r="B670" s="248" t="s">
        <v>19</v>
      </c>
      <c r="C670" s="273">
        <v>3972080.0</v>
      </c>
      <c r="D670" s="274">
        <v>44588.0</v>
      </c>
      <c r="E670" s="275">
        <v>18320.0</v>
      </c>
      <c r="F670" s="248" t="s">
        <v>447</v>
      </c>
      <c r="G670" s="274">
        <f t="shared" si="1"/>
        <v>44618</v>
      </c>
      <c r="H670" s="248" t="s">
        <v>443</v>
      </c>
      <c r="I670" s="276" t="str">
        <f t="shared" si="2"/>
        <v>397208018320</v>
      </c>
      <c r="J670" s="274"/>
      <c r="K670" s="275"/>
      <c r="L670" s="275">
        <f t="shared" si="3"/>
        <v>-18320</v>
      </c>
      <c r="N670" s="277"/>
      <c r="O670" s="274">
        <f t="shared" si="6"/>
        <v>0</v>
      </c>
      <c r="P670" s="248" t="b">
        <f t="shared" si="7"/>
        <v>1</v>
      </c>
    </row>
    <row r="671" ht="14.25" customHeight="1">
      <c r="A671" s="248" t="s">
        <v>168</v>
      </c>
      <c r="B671" s="248" t="s">
        <v>19</v>
      </c>
      <c r="C671" s="273">
        <v>10127.0</v>
      </c>
      <c r="D671" s="274">
        <v>44588.0</v>
      </c>
      <c r="E671" s="275">
        <v>2760800.0</v>
      </c>
      <c r="F671" s="248" t="s">
        <v>447</v>
      </c>
      <c r="G671" s="274">
        <f t="shared" si="1"/>
        <v>44618</v>
      </c>
      <c r="H671" s="248" t="s">
        <v>443</v>
      </c>
      <c r="I671" s="276" t="str">
        <f t="shared" si="2"/>
        <v>101272760800</v>
      </c>
      <c r="J671" s="274"/>
      <c r="K671" s="275"/>
      <c r="L671" s="275">
        <f t="shared" si="3"/>
        <v>-2760800</v>
      </c>
      <c r="N671" s="277"/>
      <c r="O671" s="274">
        <f t="shared" si="6"/>
        <v>0</v>
      </c>
      <c r="P671" s="248" t="b">
        <f t="shared" si="7"/>
        <v>1</v>
      </c>
    </row>
    <row r="672" ht="14.25" customHeight="1">
      <c r="A672" s="248" t="s">
        <v>451</v>
      </c>
      <c r="B672" s="248" t="s">
        <v>19</v>
      </c>
      <c r="C672" s="273">
        <v>36683.0</v>
      </c>
      <c r="D672" s="274">
        <v>44588.0</v>
      </c>
      <c r="E672" s="275">
        <v>131977.0</v>
      </c>
      <c r="F672" s="248" t="s">
        <v>447</v>
      </c>
      <c r="G672" s="274">
        <f t="shared" si="1"/>
        <v>44618</v>
      </c>
      <c r="H672" s="248" t="s">
        <v>443</v>
      </c>
      <c r="I672" s="276" t="str">
        <f t="shared" si="2"/>
        <v>36683131977</v>
      </c>
      <c r="J672" s="274"/>
      <c r="K672" s="275"/>
      <c r="L672" s="275">
        <f t="shared" si="3"/>
        <v>-131977</v>
      </c>
      <c r="N672" s="277"/>
      <c r="O672" s="274">
        <f t="shared" si="6"/>
        <v>0</v>
      </c>
      <c r="P672" s="248" t="b">
        <f t="shared" si="7"/>
        <v>1</v>
      </c>
    </row>
    <row r="673" ht="14.25" customHeight="1">
      <c r="A673" s="248" t="s">
        <v>517</v>
      </c>
      <c r="B673" s="248" t="s">
        <v>468</v>
      </c>
      <c r="C673" s="273">
        <v>4383174.0</v>
      </c>
      <c r="D673" s="274">
        <v>44589.0</v>
      </c>
      <c r="E673" s="275">
        <v>-82.0</v>
      </c>
      <c r="F673" s="248" t="s">
        <v>447</v>
      </c>
      <c r="G673" s="274">
        <f t="shared" si="1"/>
        <v>44619</v>
      </c>
      <c r="H673" s="248" t="s">
        <v>469</v>
      </c>
      <c r="I673" s="276" t="str">
        <f t="shared" si="2"/>
        <v>4383174-82</v>
      </c>
      <c r="J673" s="274"/>
      <c r="K673" s="275"/>
      <c r="L673" s="275">
        <f t="shared" si="3"/>
        <v>82</v>
      </c>
      <c r="N673" s="277"/>
      <c r="O673" s="274">
        <f t="shared" si="6"/>
        <v>0</v>
      </c>
      <c r="P673" s="248" t="b">
        <f t="shared" si="7"/>
        <v>1</v>
      </c>
    </row>
    <row r="674" ht="14.25" customHeight="1">
      <c r="A674" s="248" t="s">
        <v>22</v>
      </c>
      <c r="B674" s="248" t="s">
        <v>19</v>
      </c>
      <c r="C674" s="273">
        <v>693059.0</v>
      </c>
      <c r="D674" s="274">
        <v>44589.0</v>
      </c>
      <c r="E674" s="275">
        <v>2959960.0</v>
      </c>
      <c r="F674" s="248" t="s">
        <v>447</v>
      </c>
      <c r="G674" s="274">
        <f t="shared" si="1"/>
        <v>44619</v>
      </c>
      <c r="H674" s="248" t="s">
        <v>443</v>
      </c>
      <c r="I674" s="276" t="str">
        <f t="shared" si="2"/>
        <v>6930592959960</v>
      </c>
      <c r="J674" s="274"/>
      <c r="K674" s="275"/>
      <c r="L674" s="275">
        <f t="shared" si="3"/>
        <v>-2959960</v>
      </c>
      <c r="N674" s="109" t="s">
        <v>462</v>
      </c>
      <c r="O674" s="274">
        <f t="shared" si="6"/>
        <v>0</v>
      </c>
      <c r="P674" s="248" t="b">
        <f t="shared" si="7"/>
        <v>1</v>
      </c>
    </row>
    <row r="675" ht="14.25" customHeight="1">
      <c r="A675" s="248" t="s">
        <v>18</v>
      </c>
      <c r="B675" s="248" t="s">
        <v>19</v>
      </c>
      <c r="C675" s="273">
        <v>4271.0</v>
      </c>
      <c r="D675" s="274">
        <v>44592.0</v>
      </c>
      <c r="E675" s="275">
        <v>2645976.0</v>
      </c>
      <c r="F675" s="248" t="s">
        <v>447</v>
      </c>
      <c r="G675" s="274">
        <f t="shared" si="1"/>
        <v>44622</v>
      </c>
      <c r="H675" s="248" t="s">
        <v>443</v>
      </c>
      <c r="I675" s="276" t="str">
        <f t="shared" si="2"/>
        <v>42712645976</v>
      </c>
      <c r="J675" s="274"/>
      <c r="K675" s="275"/>
      <c r="L675" s="275">
        <f t="shared" si="3"/>
        <v>-2645976</v>
      </c>
      <c r="N675" s="277"/>
      <c r="O675" s="274">
        <f t="shared" si="6"/>
        <v>0</v>
      </c>
      <c r="P675" s="248" t="b">
        <f t="shared" si="7"/>
        <v>1</v>
      </c>
    </row>
    <row r="676" ht="14.25" customHeight="1">
      <c r="A676" s="248" t="s">
        <v>523</v>
      </c>
      <c r="B676" s="248" t="s">
        <v>19</v>
      </c>
      <c r="C676" s="273">
        <v>14245.0</v>
      </c>
      <c r="D676" s="274">
        <v>44592.0</v>
      </c>
      <c r="E676" s="275">
        <v>412250.0</v>
      </c>
      <c r="F676" s="248" t="s">
        <v>447</v>
      </c>
      <c r="G676" s="274">
        <f t="shared" si="1"/>
        <v>44622</v>
      </c>
      <c r="H676" s="248" t="s">
        <v>443</v>
      </c>
      <c r="I676" s="276" t="str">
        <f t="shared" si="2"/>
        <v>14245412250</v>
      </c>
      <c r="J676" s="274"/>
      <c r="K676" s="275"/>
      <c r="L676" s="275">
        <f t="shared" si="3"/>
        <v>-412250</v>
      </c>
      <c r="N676" s="277"/>
      <c r="O676" s="274">
        <f t="shared" si="6"/>
        <v>0</v>
      </c>
      <c r="P676" s="248" t="b">
        <f t="shared" si="7"/>
        <v>1</v>
      </c>
    </row>
    <row r="677" ht="14.25" customHeight="1">
      <c r="A677" s="248" t="s">
        <v>448</v>
      </c>
      <c r="B677" s="248" t="s">
        <v>19</v>
      </c>
      <c r="C677" s="273">
        <v>4282.0</v>
      </c>
      <c r="D677" s="274">
        <v>44592.0</v>
      </c>
      <c r="E677" s="275">
        <v>199267.0</v>
      </c>
      <c r="F677" s="248" t="s">
        <v>447</v>
      </c>
      <c r="G677" s="274">
        <f t="shared" si="1"/>
        <v>44622</v>
      </c>
      <c r="H677" s="248" t="s">
        <v>443</v>
      </c>
      <c r="I677" s="276" t="str">
        <f t="shared" si="2"/>
        <v>4282199267</v>
      </c>
      <c r="J677" s="274"/>
      <c r="K677" s="275"/>
      <c r="L677" s="275">
        <f t="shared" si="3"/>
        <v>-199267</v>
      </c>
      <c r="N677" s="277"/>
      <c r="O677" s="274">
        <f t="shared" si="6"/>
        <v>0</v>
      </c>
      <c r="P677" s="248" t="b">
        <f t="shared" si="7"/>
        <v>1</v>
      </c>
    </row>
    <row r="678" ht="14.25" customHeight="1">
      <c r="A678" s="248" t="s">
        <v>34</v>
      </c>
      <c r="B678" s="248" t="s">
        <v>19</v>
      </c>
      <c r="C678" s="273">
        <v>99731.0</v>
      </c>
      <c r="D678" s="274">
        <v>44594.0</v>
      </c>
      <c r="E678" s="275">
        <v>245111.0</v>
      </c>
      <c r="F678" s="248" t="s">
        <v>447</v>
      </c>
      <c r="G678" s="274">
        <f t="shared" si="1"/>
        <v>44624</v>
      </c>
      <c r="H678" s="248" t="s">
        <v>443</v>
      </c>
      <c r="I678" s="276" t="str">
        <f t="shared" si="2"/>
        <v>99731245111</v>
      </c>
      <c r="J678" s="274"/>
      <c r="K678" s="275"/>
      <c r="L678" s="275">
        <f t="shared" si="3"/>
        <v>-245111</v>
      </c>
      <c r="N678" s="277"/>
      <c r="O678" s="274">
        <f t="shared" si="6"/>
        <v>0</v>
      </c>
      <c r="P678" s="248" t="b">
        <f t="shared" si="7"/>
        <v>1</v>
      </c>
    </row>
    <row r="679" ht="14.25" customHeight="1">
      <c r="A679" s="248" t="s">
        <v>488</v>
      </c>
      <c r="B679" s="248" t="s">
        <v>19</v>
      </c>
      <c r="C679" s="273">
        <v>452590.0</v>
      </c>
      <c r="D679" s="274">
        <v>44594.0</v>
      </c>
      <c r="E679" s="275">
        <v>304209.0</v>
      </c>
      <c r="F679" s="248" t="s">
        <v>447</v>
      </c>
      <c r="G679" s="274">
        <f t="shared" si="1"/>
        <v>44624</v>
      </c>
      <c r="H679" s="248" t="s">
        <v>443</v>
      </c>
      <c r="I679" s="276" t="str">
        <f t="shared" si="2"/>
        <v>452590304209</v>
      </c>
      <c r="J679" s="274"/>
      <c r="K679" s="275"/>
      <c r="L679" s="275">
        <f t="shared" si="3"/>
        <v>-304209</v>
      </c>
      <c r="N679" s="277"/>
      <c r="O679" s="274">
        <f t="shared" si="6"/>
        <v>0</v>
      </c>
      <c r="P679" s="248" t="b">
        <f t="shared" si="7"/>
        <v>1</v>
      </c>
    </row>
    <row r="680" ht="14.25" customHeight="1">
      <c r="A680" s="248" t="s">
        <v>523</v>
      </c>
      <c r="B680" s="248" t="s">
        <v>19</v>
      </c>
      <c r="C680" s="273">
        <v>14271.0</v>
      </c>
      <c r="D680" s="274">
        <v>44594.0</v>
      </c>
      <c r="E680" s="275">
        <v>2200025.0</v>
      </c>
      <c r="F680" s="248" t="s">
        <v>447</v>
      </c>
      <c r="G680" s="274">
        <f t="shared" si="1"/>
        <v>44624</v>
      </c>
      <c r="H680" s="248" t="s">
        <v>485</v>
      </c>
      <c r="I680" s="276" t="str">
        <f t="shared" si="2"/>
        <v>142712200025</v>
      </c>
      <c r="J680" s="274"/>
      <c r="K680" s="275"/>
      <c r="L680" s="275">
        <f t="shared" si="3"/>
        <v>-2200025</v>
      </c>
      <c r="N680" s="277"/>
      <c r="O680" s="274">
        <f t="shared" si="6"/>
        <v>0</v>
      </c>
      <c r="P680" s="248" t="b">
        <f t="shared" si="7"/>
        <v>1</v>
      </c>
    </row>
    <row r="681" ht="14.25" customHeight="1">
      <c r="A681" s="248" t="s">
        <v>454</v>
      </c>
      <c r="B681" s="248" t="s">
        <v>19</v>
      </c>
      <c r="C681" s="273">
        <v>15299.0</v>
      </c>
      <c r="D681" s="274">
        <v>44595.0</v>
      </c>
      <c r="E681" s="275">
        <v>30000.0</v>
      </c>
      <c r="F681" s="248" t="s">
        <v>447</v>
      </c>
      <c r="G681" s="274">
        <f t="shared" si="1"/>
        <v>44625</v>
      </c>
      <c r="H681" s="248" t="s">
        <v>443</v>
      </c>
      <c r="I681" s="276" t="str">
        <f t="shared" si="2"/>
        <v>1529930000</v>
      </c>
      <c r="J681" s="274"/>
      <c r="K681" s="275"/>
      <c r="L681" s="275">
        <f t="shared" si="3"/>
        <v>-30000</v>
      </c>
      <c r="N681" s="277"/>
      <c r="O681" s="274">
        <f t="shared" si="6"/>
        <v>0</v>
      </c>
      <c r="P681" s="248" t="b">
        <f t="shared" si="7"/>
        <v>1</v>
      </c>
    </row>
    <row r="682" ht="14.25" customHeight="1">
      <c r="A682" s="248" t="s">
        <v>527</v>
      </c>
      <c r="B682" s="248" t="s">
        <v>19</v>
      </c>
      <c r="C682" s="273">
        <v>18.0</v>
      </c>
      <c r="D682" s="274">
        <v>44595.0</v>
      </c>
      <c r="E682" s="275">
        <v>223920.0</v>
      </c>
      <c r="F682" s="248" t="s">
        <v>447</v>
      </c>
      <c r="G682" s="274">
        <f t="shared" si="1"/>
        <v>44625</v>
      </c>
      <c r="H682" s="248" t="s">
        <v>443</v>
      </c>
      <c r="I682" s="276" t="str">
        <f t="shared" si="2"/>
        <v>18223920</v>
      </c>
      <c r="J682" s="274"/>
      <c r="K682" s="275"/>
      <c r="L682" s="275">
        <f t="shared" si="3"/>
        <v>-223920</v>
      </c>
      <c r="N682" s="277"/>
      <c r="O682" s="274">
        <f t="shared" si="6"/>
        <v>0</v>
      </c>
      <c r="P682" s="248" t="b">
        <f t="shared" si="7"/>
        <v>1</v>
      </c>
    </row>
    <row r="683" ht="14.25" customHeight="1">
      <c r="A683" s="248" t="s">
        <v>523</v>
      </c>
      <c r="B683" s="248" t="s">
        <v>19</v>
      </c>
      <c r="C683" s="273">
        <v>14299.0</v>
      </c>
      <c r="D683" s="274">
        <v>44595.0</v>
      </c>
      <c r="E683" s="275">
        <v>2618030.0</v>
      </c>
      <c r="F683" s="248" t="s">
        <v>447</v>
      </c>
      <c r="G683" s="274">
        <f t="shared" si="1"/>
        <v>44625</v>
      </c>
      <c r="H683" s="248" t="s">
        <v>443</v>
      </c>
      <c r="I683" s="276" t="str">
        <f t="shared" si="2"/>
        <v>142992618030</v>
      </c>
      <c r="J683" s="274"/>
      <c r="K683" s="275"/>
      <c r="L683" s="275">
        <f t="shared" si="3"/>
        <v>-2618030</v>
      </c>
      <c r="N683" s="277"/>
      <c r="O683" s="274">
        <f t="shared" si="6"/>
        <v>0</v>
      </c>
      <c r="P683" s="248" t="b">
        <f t="shared" si="7"/>
        <v>1</v>
      </c>
    </row>
    <row r="684" ht="14.25" customHeight="1">
      <c r="A684" s="248" t="s">
        <v>523</v>
      </c>
      <c r="B684" s="248" t="s">
        <v>468</v>
      </c>
      <c r="C684" s="273">
        <v>5453.0</v>
      </c>
      <c r="D684" s="274">
        <v>44595.0</v>
      </c>
      <c r="E684" s="275">
        <v>-2200025.0</v>
      </c>
      <c r="F684" s="248" t="s">
        <v>447</v>
      </c>
      <c r="G684" s="274">
        <f t="shared" si="1"/>
        <v>44625</v>
      </c>
      <c r="H684" s="248" t="s">
        <v>469</v>
      </c>
      <c r="I684" s="276" t="str">
        <f t="shared" si="2"/>
        <v>5453-2200025</v>
      </c>
      <c r="J684" s="274"/>
      <c r="K684" s="275"/>
      <c r="L684" s="275">
        <f t="shared" si="3"/>
        <v>2200025</v>
      </c>
      <c r="N684" s="277"/>
      <c r="O684" s="274">
        <f t="shared" si="6"/>
        <v>0</v>
      </c>
      <c r="P684" s="248" t="b">
        <f t="shared" si="7"/>
        <v>1</v>
      </c>
    </row>
    <row r="685" ht="14.25" customHeight="1">
      <c r="A685" s="248" t="s">
        <v>463</v>
      </c>
      <c r="B685" s="248" t="s">
        <v>19</v>
      </c>
      <c r="C685" s="273">
        <v>3975495.0</v>
      </c>
      <c r="D685" s="274">
        <v>44595.0</v>
      </c>
      <c r="E685" s="275">
        <v>929980.0</v>
      </c>
      <c r="F685" s="248" t="s">
        <v>447</v>
      </c>
      <c r="G685" s="274">
        <f t="shared" si="1"/>
        <v>44625</v>
      </c>
      <c r="H685" s="248" t="s">
        <v>443</v>
      </c>
      <c r="I685" s="276" t="str">
        <f t="shared" si="2"/>
        <v>3975495929980</v>
      </c>
      <c r="J685" s="274"/>
      <c r="K685" s="275"/>
      <c r="L685" s="275">
        <f t="shared" si="3"/>
        <v>-929980</v>
      </c>
      <c r="N685" s="277"/>
      <c r="O685" s="274">
        <f t="shared" si="6"/>
        <v>0</v>
      </c>
      <c r="P685" s="248" t="b">
        <f t="shared" si="7"/>
        <v>1</v>
      </c>
    </row>
    <row r="686" ht="14.25" customHeight="1">
      <c r="A686" s="248" t="s">
        <v>451</v>
      </c>
      <c r="B686" s="248" t="s">
        <v>19</v>
      </c>
      <c r="C686" s="273">
        <v>36834.0</v>
      </c>
      <c r="D686" s="274">
        <v>44595.0</v>
      </c>
      <c r="E686" s="275">
        <v>126384.0</v>
      </c>
      <c r="F686" s="248" t="s">
        <v>447</v>
      </c>
      <c r="G686" s="274">
        <f t="shared" si="1"/>
        <v>44625</v>
      </c>
      <c r="H686" s="248" t="s">
        <v>443</v>
      </c>
      <c r="I686" s="276" t="str">
        <f t="shared" si="2"/>
        <v>36834126384</v>
      </c>
      <c r="J686" s="274"/>
      <c r="K686" s="275"/>
      <c r="L686" s="275">
        <f t="shared" si="3"/>
        <v>-126384</v>
      </c>
      <c r="N686" s="277"/>
      <c r="O686" s="274">
        <f t="shared" si="6"/>
        <v>0</v>
      </c>
      <c r="P686" s="248" t="b">
        <f t="shared" si="7"/>
        <v>1</v>
      </c>
    </row>
    <row r="687" ht="14.25" customHeight="1">
      <c r="A687" s="248" t="s">
        <v>455</v>
      </c>
      <c r="B687" s="248" t="s">
        <v>334</v>
      </c>
      <c r="C687" s="273">
        <v>4575.0</v>
      </c>
      <c r="D687" s="274">
        <v>44595.0</v>
      </c>
      <c r="E687" s="275">
        <v>967140.0</v>
      </c>
      <c r="F687" s="248" t="s">
        <v>447</v>
      </c>
      <c r="G687" s="274">
        <f t="shared" si="1"/>
        <v>44625</v>
      </c>
      <c r="H687" s="248" t="s">
        <v>443</v>
      </c>
      <c r="I687" s="276" t="str">
        <f t="shared" si="2"/>
        <v>4575967140</v>
      </c>
      <c r="J687" s="274"/>
      <c r="K687" s="275"/>
      <c r="L687" s="275">
        <f t="shared" si="3"/>
        <v>-967140</v>
      </c>
      <c r="N687" s="277"/>
      <c r="O687" s="274">
        <f t="shared" si="6"/>
        <v>0</v>
      </c>
      <c r="P687" s="248" t="b">
        <f t="shared" si="7"/>
        <v>1</v>
      </c>
    </row>
    <row r="688" ht="14.25" customHeight="1">
      <c r="A688" s="248" t="s">
        <v>27</v>
      </c>
      <c r="B688" s="248" t="s">
        <v>19</v>
      </c>
      <c r="C688" s="273">
        <v>28838.0</v>
      </c>
      <c r="D688" s="274">
        <v>44599.0</v>
      </c>
      <c r="E688" s="275">
        <v>935604.0</v>
      </c>
      <c r="F688" s="248" t="s">
        <v>447</v>
      </c>
      <c r="G688" s="274">
        <f t="shared" si="1"/>
        <v>44629</v>
      </c>
      <c r="H688" s="248" t="s">
        <v>443</v>
      </c>
      <c r="I688" s="276" t="str">
        <f t="shared" si="2"/>
        <v>28838935604</v>
      </c>
      <c r="J688" s="274"/>
      <c r="K688" s="275"/>
      <c r="L688" s="275">
        <f t="shared" si="3"/>
        <v>-935604</v>
      </c>
      <c r="N688" s="109" t="s">
        <v>456</v>
      </c>
      <c r="O688" s="274">
        <f t="shared" si="6"/>
        <v>0</v>
      </c>
      <c r="P688" s="248" t="b">
        <f t="shared" si="7"/>
        <v>1</v>
      </c>
    </row>
    <row r="689" ht="14.25" customHeight="1">
      <c r="A689" s="248" t="s">
        <v>107</v>
      </c>
      <c r="B689" s="248" t="s">
        <v>19</v>
      </c>
      <c r="C689" s="273">
        <v>6656.0</v>
      </c>
      <c r="D689" s="274">
        <v>44599.0</v>
      </c>
      <c r="E689" s="275">
        <v>319983.0</v>
      </c>
      <c r="F689" s="248" t="s">
        <v>447</v>
      </c>
      <c r="G689" s="274">
        <f t="shared" si="1"/>
        <v>44629</v>
      </c>
      <c r="H689" s="248" t="s">
        <v>443</v>
      </c>
      <c r="I689" s="276" t="str">
        <f t="shared" si="2"/>
        <v>6656319983</v>
      </c>
      <c r="J689" s="274"/>
      <c r="K689" s="275"/>
      <c r="L689" s="275">
        <f t="shared" si="3"/>
        <v>-319983</v>
      </c>
      <c r="N689" s="277"/>
      <c r="O689" s="274">
        <f t="shared" si="6"/>
        <v>0</v>
      </c>
      <c r="P689" s="248" t="b">
        <f t="shared" si="7"/>
        <v>1</v>
      </c>
    </row>
    <row r="690" ht="14.25" customHeight="1">
      <c r="A690" s="248" t="s">
        <v>509</v>
      </c>
      <c r="B690" s="248" t="s">
        <v>19</v>
      </c>
      <c r="C690" s="273">
        <v>4491930.0</v>
      </c>
      <c r="D690" s="274">
        <v>44599.0</v>
      </c>
      <c r="E690" s="275">
        <v>1299991.0</v>
      </c>
      <c r="F690" s="248" t="s">
        <v>447</v>
      </c>
      <c r="G690" s="274">
        <f t="shared" si="1"/>
        <v>44629</v>
      </c>
      <c r="H690" s="248" t="s">
        <v>443</v>
      </c>
      <c r="I690" s="276" t="str">
        <f t="shared" si="2"/>
        <v>44919301299991</v>
      </c>
      <c r="J690" s="274"/>
      <c r="K690" s="275"/>
      <c r="L690" s="275">
        <f t="shared" si="3"/>
        <v>-1299991</v>
      </c>
      <c r="N690" s="277"/>
      <c r="O690" s="274">
        <f t="shared" si="6"/>
        <v>0</v>
      </c>
      <c r="P690" s="248" t="b">
        <f t="shared" si="7"/>
        <v>1</v>
      </c>
    </row>
    <row r="691" ht="14.25" customHeight="1">
      <c r="A691" s="248" t="s">
        <v>499</v>
      </c>
      <c r="B691" s="248" t="s">
        <v>19</v>
      </c>
      <c r="C691" s="273">
        <v>26530.0</v>
      </c>
      <c r="D691" s="274">
        <v>44600.0</v>
      </c>
      <c r="E691" s="275">
        <v>15000.0</v>
      </c>
      <c r="F691" s="248" t="s">
        <v>447</v>
      </c>
      <c r="G691" s="274">
        <f t="shared" si="1"/>
        <v>44630</v>
      </c>
      <c r="H691" s="248" t="s">
        <v>443</v>
      </c>
      <c r="I691" s="276" t="str">
        <f t="shared" si="2"/>
        <v>2653015000</v>
      </c>
      <c r="J691" s="274"/>
      <c r="K691" s="275"/>
      <c r="L691" s="275">
        <f t="shared" si="3"/>
        <v>-15000</v>
      </c>
      <c r="N691" s="277"/>
      <c r="O691" s="274">
        <f t="shared" si="6"/>
        <v>0</v>
      </c>
      <c r="P691" s="248" t="b">
        <f t="shared" si="7"/>
        <v>1</v>
      </c>
    </row>
    <row r="692" ht="14.25" customHeight="1">
      <c r="A692" s="248" t="s">
        <v>523</v>
      </c>
      <c r="B692" s="248" t="s">
        <v>19</v>
      </c>
      <c r="C692" s="273">
        <v>14330.0</v>
      </c>
      <c r="D692" s="274">
        <v>44600.0</v>
      </c>
      <c r="E692" s="275">
        <v>1099980.0</v>
      </c>
      <c r="F692" s="248" t="s">
        <v>447</v>
      </c>
      <c r="G692" s="274">
        <f t="shared" si="1"/>
        <v>44630</v>
      </c>
      <c r="H692" s="248" t="s">
        <v>443</v>
      </c>
      <c r="I692" s="276" t="str">
        <f t="shared" si="2"/>
        <v>143301099980</v>
      </c>
      <c r="J692" s="274"/>
      <c r="K692" s="275"/>
      <c r="L692" s="275">
        <f t="shared" si="3"/>
        <v>-1099980</v>
      </c>
      <c r="N692" s="277"/>
      <c r="O692" s="274">
        <f t="shared" si="6"/>
        <v>0</v>
      </c>
      <c r="P692" s="248" t="b">
        <f t="shared" si="7"/>
        <v>1</v>
      </c>
    </row>
    <row r="693" ht="14.25" customHeight="1">
      <c r="A693" s="248" t="s">
        <v>523</v>
      </c>
      <c r="B693" s="248" t="s">
        <v>19</v>
      </c>
      <c r="C693" s="273">
        <v>14346.0</v>
      </c>
      <c r="D693" s="274">
        <v>44601.0</v>
      </c>
      <c r="E693" s="275">
        <v>813830.0</v>
      </c>
      <c r="F693" s="248" t="s">
        <v>447</v>
      </c>
      <c r="G693" s="274">
        <f t="shared" si="1"/>
        <v>44631</v>
      </c>
      <c r="H693" s="248" t="s">
        <v>443</v>
      </c>
      <c r="I693" s="276" t="str">
        <f t="shared" si="2"/>
        <v>14346813830</v>
      </c>
      <c r="J693" s="274"/>
      <c r="K693" s="275"/>
      <c r="L693" s="275">
        <f t="shared" si="3"/>
        <v>-813830</v>
      </c>
      <c r="N693" s="277"/>
      <c r="O693" s="274">
        <f t="shared" si="6"/>
        <v>0</v>
      </c>
      <c r="P693" s="248" t="b">
        <f t="shared" si="7"/>
        <v>1</v>
      </c>
    </row>
    <row r="694" ht="14.25" customHeight="1">
      <c r="A694" s="248" t="s">
        <v>458</v>
      </c>
      <c r="B694" s="248" t="s">
        <v>19</v>
      </c>
      <c r="C694" s="273">
        <v>4.4553997E7</v>
      </c>
      <c r="D694" s="274">
        <v>44602.0</v>
      </c>
      <c r="E694" s="275">
        <v>35970.0</v>
      </c>
      <c r="F694" s="248" t="s">
        <v>447</v>
      </c>
      <c r="G694" s="274">
        <f t="shared" si="1"/>
        <v>44632</v>
      </c>
      <c r="H694" s="248" t="s">
        <v>443</v>
      </c>
      <c r="I694" s="276" t="str">
        <f t="shared" si="2"/>
        <v>4455399735970</v>
      </c>
      <c r="J694" s="274"/>
      <c r="K694" s="275"/>
      <c r="L694" s="275">
        <f t="shared" si="3"/>
        <v>-35970</v>
      </c>
      <c r="N694" s="277"/>
      <c r="O694" s="274">
        <f t="shared" si="6"/>
        <v>0</v>
      </c>
      <c r="P694" s="248" t="b">
        <f t="shared" si="7"/>
        <v>1</v>
      </c>
    </row>
    <row r="695" ht="14.25" customHeight="1">
      <c r="A695" s="248" t="s">
        <v>451</v>
      </c>
      <c r="B695" s="248" t="s">
        <v>19</v>
      </c>
      <c r="C695" s="273">
        <v>36940.0</v>
      </c>
      <c r="D695" s="274">
        <v>44603.0</v>
      </c>
      <c r="E695" s="275">
        <v>207976.0</v>
      </c>
      <c r="F695" s="248" t="s">
        <v>447</v>
      </c>
      <c r="G695" s="274">
        <f t="shared" si="1"/>
        <v>44633</v>
      </c>
      <c r="H695" s="248" t="s">
        <v>443</v>
      </c>
      <c r="I695" s="276" t="str">
        <f t="shared" si="2"/>
        <v>36940207976</v>
      </c>
      <c r="J695" s="274"/>
      <c r="K695" s="275"/>
      <c r="L695" s="275">
        <f t="shared" si="3"/>
        <v>-207976</v>
      </c>
      <c r="N695" s="277"/>
      <c r="O695" s="274">
        <f t="shared" si="6"/>
        <v>0</v>
      </c>
      <c r="P695" s="248" t="b">
        <f t="shared" si="7"/>
        <v>1</v>
      </c>
    </row>
    <row r="696" ht="14.25" customHeight="1">
      <c r="A696" s="248" t="s">
        <v>515</v>
      </c>
      <c r="B696" s="248" t="s">
        <v>19</v>
      </c>
      <c r="C696" s="273">
        <v>2233.0</v>
      </c>
      <c r="D696" s="274">
        <v>44603.0</v>
      </c>
      <c r="E696" s="275">
        <v>1380010.0</v>
      </c>
      <c r="F696" s="248" t="s">
        <v>447</v>
      </c>
      <c r="G696" s="274">
        <f t="shared" si="1"/>
        <v>44633</v>
      </c>
      <c r="H696" s="248" t="s">
        <v>443</v>
      </c>
      <c r="I696" s="276" t="str">
        <f t="shared" si="2"/>
        <v>22331380010</v>
      </c>
      <c r="J696" s="274"/>
      <c r="K696" s="275"/>
      <c r="L696" s="275">
        <f t="shared" si="3"/>
        <v>-1380010</v>
      </c>
      <c r="N696" s="277"/>
      <c r="O696" s="274">
        <f t="shared" si="6"/>
        <v>0</v>
      </c>
      <c r="P696" s="248" t="b">
        <f t="shared" si="7"/>
        <v>1</v>
      </c>
    </row>
    <row r="697" ht="14.25" customHeight="1">
      <c r="A697" s="248" t="s">
        <v>22</v>
      </c>
      <c r="B697" s="248" t="s">
        <v>19</v>
      </c>
      <c r="C697" s="273">
        <v>693857.0</v>
      </c>
      <c r="D697" s="274">
        <v>44606.0</v>
      </c>
      <c r="E697" s="275">
        <v>829990.0</v>
      </c>
      <c r="F697" s="248" t="s">
        <v>447</v>
      </c>
      <c r="G697" s="274">
        <f t="shared" si="1"/>
        <v>44636</v>
      </c>
      <c r="H697" s="248" t="s">
        <v>443</v>
      </c>
      <c r="I697" s="276" t="str">
        <f t="shared" si="2"/>
        <v>693857829990</v>
      </c>
      <c r="J697" s="274"/>
      <c r="K697" s="275"/>
      <c r="L697" s="275">
        <f t="shared" si="3"/>
        <v>-829990</v>
      </c>
      <c r="N697" s="109" t="s">
        <v>462</v>
      </c>
      <c r="O697" s="274">
        <f t="shared" si="6"/>
        <v>0</v>
      </c>
      <c r="P697" s="248" t="b">
        <f t="shared" si="7"/>
        <v>1</v>
      </c>
    </row>
    <row r="698" ht="14.25" customHeight="1">
      <c r="A698" s="248" t="s">
        <v>451</v>
      </c>
      <c r="B698" s="248" t="s">
        <v>19</v>
      </c>
      <c r="C698" s="273">
        <v>36962.0</v>
      </c>
      <c r="D698" s="274">
        <v>44606.0</v>
      </c>
      <c r="E698" s="275">
        <v>15992.0</v>
      </c>
      <c r="F698" s="248" t="s">
        <v>447</v>
      </c>
      <c r="G698" s="274">
        <f t="shared" si="1"/>
        <v>44636</v>
      </c>
      <c r="H698" s="248" t="s">
        <v>443</v>
      </c>
      <c r="I698" s="276" t="str">
        <f t="shared" si="2"/>
        <v>3696215992</v>
      </c>
      <c r="J698" s="274"/>
      <c r="K698" s="275"/>
      <c r="L698" s="275">
        <f t="shared" si="3"/>
        <v>-15992</v>
      </c>
      <c r="N698" s="277"/>
      <c r="O698" s="274">
        <f t="shared" si="6"/>
        <v>0</v>
      </c>
      <c r="P698" s="248" t="b">
        <f t="shared" si="7"/>
        <v>1</v>
      </c>
    </row>
    <row r="699" ht="14.25" customHeight="1">
      <c r="A699" s="248" t="s">
        <v>22</v>
      </c>
      <c r="B699" s="248" t="s">
        <v>19</v>
      </c>
      <c r="C699" s="273">
        <v>693931.0</v>
      </c>
      <c r="D699" s="274">
        <v>44607.0</v>
      </c>
      <c r="E699" s="275">
        <v>469991.0</v>
      </c>
      <c r="F699" s="248" t="s">
        <v>447</v>
      </c>
      <c r="G699" s="274">
        <f t="shared" si="1"/>
        <v>44637</v>
      </c>
      <c r="H699" s="248" t="s">
        <v>443</v>
      </c>
      <c r="I699" s="276" t="str">
        <f t="shared" si="2"/>
        <v>693931469991</v>
      </c>
      <c r="J699" s="274"/>
      <c r="K699" s="275"/>
      <c r="L699" s="275">
        <f t="shared" si="3"/>
        <v>-469991</v>
      </c>
      <c r="N699" s="109" t="s">
        <v>462</v>
      </c>
      <c r="O699" s="274">
        <f t="shared" si="6"/>
        <v>0</v>
      </c>
      <c r="P699" s="248" t="b">
        <f t="shared" si="7"/>
        <v>1</v>
      </c>
    </row>
    <row r="700" ht="14.25" customHeight="1">
      <c r="A700" s="248" t="s">
        <v>467</v>
      </c>
      <c r="B700" s="248" t="s">
        <v>19</v>
      </c>
      <c r="C700" s="273">
        <v>646665.0</v>
      </c>
      <c r="D700" s="274">
        <v>44607.0</v>
      </c>
      <c r="E700" s="275">
        <v>169990.0</v>
      </c>
      <c r="F700" s="248" t="s">
        <v>447</v>
      </c>
      <c r="G700" s="274">
        <f t="shared" si="1"/>
        <v>44637</v>
      </c>
      <c r="H700" s="248" t="s">
        <v>443</v>
      </c>
      <c r="I700" s="276" t="str">
        <f t="shared" si="2"/>
        <v>646665169990</v>
      </c>
      <c r="J700" s="274"/>
      <c r="K700" s="275"/>
      <c r="L700" s="275">
        <f t="shared" si="3"/>
        <v>-169990</v>
      </c>
      <c r="N700" s="277"/>
      <c r="O700" s="274">
        <f t="shared" si="6"/>
        <v>0</v>
      </c>
      <c r="P700" s="248" t="b">
        <f t="shared" si="7"/>
        <v>1</v>
      </c>
    </row>
    <row r="701" ht="14.25" customHeight="1">
      <c r="A701" s="248" t="s">
        <v>523</v>
      </c>
      <c r="B701" s="248" t="s">
        <v>19</v>
      </c>
      <c r="C701" s="273">
        <v>14399.0</v>
      </c>
      <c r="D701" s="274">
        <v>44608.0</v>
      </c>
      <c r="E701" s="275">
        <v>1260030.0</v>
      </c>
      <c r="F701" s="248" t="s">
        <v>447</v>
      </c>
      <c r="G701" s="274">
        <f t="shared" si="1"/>
        <v>44638</v>
      </c>
      <c r="H701" s="248" t="s">
        <v>443</v>
      </c>
      <c r="I701" s="276" t="str">
        <f t="shared" si="2"/>
        <v>143991260030</v>
      </c>
      <c r="J701" s="274"/>
      <c r="K701" s="275"/>
      <c r="L701" s="275">
        <f t="shared" si="3"/>
        <v>-1260030</v>
      </c>
      <c r="N701" s="277"/>
      <c r="O701" s="274">
        <f t="shared" si="6"/>
        <v>0</v>
      </c>
      <c r="P701" s="248" t="b">
        <f t="shared" si="7"/>
        <v>1</v>
      </c>
    </row>
    <row r="702" ht="14.25" customHeight="1">
      <c r="A702" s="248" t="s">
        <v>508</v>
      </c>
      <c r="B702" s="248" t="s">
        <v>19</v>
      </c>
      <c r="C702" s="273">
        <v>5296871.0</v>
      </c>
      <c r="D702" s="274">
        <v>44608.0</v>
      </c>
      <c r="E702" s="275">
        <v>11276.0</v>
      </c>
      <c r="F702" s="248" t="s">
        <v>447</v>
      </c>
      <c r="G702" s="274">
        <f t="shared" si="1"/>
        <v>44638</v>
      </c>
      <c r="H702" s="248" t="s">
        <v>443</v>
      </c>
      <c r="I702" s="276" t="str">
        <f t="shared" si="2"/>
        <v>529687111276</v>
      </c>
      <c r="J702" s="274">
        <f>+G702</f>
        <v>44638</v>
      </c>
      <c r="K702" s="275">
        <f>+E702</f>
        <v>11276</v>
      </c>
      <c r="L702" s="275">
        <f t="shared" si="3"/>
        <v>0</v>
      </c>
      <c r="N702" s="277"/>
      <c r="O702" s="274">
        <f t="shared" si="6"/>
        <v>0</v>
      </c>
      <c r="P702" s="248" t="b">
        <f t="shared" si="7"/>
        <v>0</v>
      </c>
    </row>
    <row r="703" ht="14.25" customHeight="1">
      <c r="A703" s="248" t="s">
        <v>107</v>
      </c>
      <c r="B703" s="248" t="s">
        <v>19</v>
      </c>
      <c r="C703" s="273">
        <v>6788.0</v>
      </c>
      <c r="D703" s="274">
        <v>44609.0</v>
      </c>
      <c r="E703" s="275">
        <v>123785.0</v>
      </c>
      <c r="F703" s="248" t="s">
        <v>447</v>
      </c>
      <c r="G703" s="274">
        <f t="shared" si="1"/>
        <v>44639</v>
      </c>
      <c r="H703" s="248" t="s">
        <v>443</v>
      </c>
      <c r="I703" s="276" t="str">
        <f t="shared" si="2"/>
        <v>6788123785</v>
      </c>
      <c r="J703" s="274"/>
      <c r="K703" s="275"/>
      <c r="L703" s="275">
        <f t="shared" si="3"/>
        <v>-123785</v>
      </c>
      <c r="N703" s="277"/>
      <c r="O703" s="274">
        <f t="shared" si="6"/>
        <v>0</v>
      </c>
      <c r="P703" s="248" t="b">
        <f t="shared" si="7"/>
        <v>1</v>
      </c>
    </row>
    <row r="704" ht="14.25" customHeight="1">
      <c r="A704" s="248" t="s">
        <v>27</v>
      </c>
      <c r="B704" s="248" t="s">
        <v>19</v>
      </c>
      <c r="C704" s="273">
        <v>28986.0</v>
      </c>
      <c r="D704" s="274">
        <v>44613.0</v>
      </c>
      <c r="E704" s="275">
        <v>904594.0</v>
      </c>
      <c r="F704" s="248" t="s">
        <v>447</v>
      </c>
      <c r="G704" s="274">
        <f t="shared" si="1"/>
        <v>44643</v>
      </c>
      <c r="H704" s="248" t="s">
        <v>443</v>
      </c>
      <c r="I704" s="276" t="str">
        <f t="shared" si="2"/>
        <v>28986904594</v>
      </c>
      <c r="J704" s="274"/>
      <c r="K704" s="275"/>
      <c r="L704" s="275">
        <f t="shared" si="3"/>
        <v>-904594</v>
      </c>
      <c r="N704" s="109" t="s">
        <v>456</v>
      </c>
      <c r="O704" s="274">
        <f t="shared" si="6"/>
        <v>0</v>
      </c>
      <c r="P704" s="248" t="b">
        <f t="shared" si="7"/>
        <v>1</v>
      </c>
    </row>
    <row r="705" ht="14.25" customHeight="1">
      <c r="A705" s="248" t="s">
        <v>34</v>
      </c>
      <c r="B705" s="248" t="s">
        <v>19</v>
      </c>
      <c r="C705" s="273">
        <v>100119.0</v>
      </c>
      <c r="D705" s="274">
        <v>44613.0</v>
      </c>
      <c r="E705" s="275">
        <v>114097.0</v>
      </c>
      <c r="F705" s="248" t="s">
        <v>447</v>
      </c>
      <c r="G705" s="274">
        <f t="shared" si="1"/>
        <v>44643</v>
      </c>
      <c r="H705" s="248" t="s">
        <v>443</v>
      </c>
      <c r="I705" s="276" t="str">
        <f t="shared" si="2"/>
        <v>100119114097</v>
      </c>
      <c r="J705" s="274"/>
      <c r="K705" s="275"/>
      <c r="L705" s="275">
        <f t="shared" si="3"/>
        <v>-114097</v>
      </c>
      <c r="N705" s="277"/>
      <c r="O705" s="274">
        <f t="shared" si="6"/>
        <v>0</v>
      </c>
      <c r="P705" s="248" t="b">
        <f t="shared" si="7"/>
        <v>1</v>
      </c>
    </row>
    <row r="706" ht="14.25" customHeight="1">
      <c r="A706" s="248" t="s">
        <v>500</v>
      </c>
      <c r="B706" s="248" t="s">
        <v>19</v>
      </c>
      <c r="C706" s="273">
        <v>3271.0</v>
      </c>
      <c r="D706" s="274">
        <v>44613.0</v>
      </c>
      <c r="E706" s="275">
        <v>279836.0</v>
      </c>
      <c r="F706" s="248" t="s">
        <v>447</v>
      </c>
      <c r="G706" s="274">
        <f t="shared" si="1"/>
        <v>44643</v>
      </c>
      <c r="H706" s="248" t="s">
        <v>443</v>
      </c>
      <c r="I706" s="276" t="str">
        <f t="shared" si="2"/>
        <v>3271279836</v>
      </c>
      <c r="J706" s="274"/>
      <c r="K706" s="275"/>
      <c r="L706" s="275">
        <f t="shared" si="3"/>
        <v>-279836</v>
      </c>
      <c r="N706" s="277"/>
      <c r="O706" s="274">
        <f t="shared" si="6"/>
        <v>0</v>
      </c>
      <c r="P706" s="248" t="b">
        <f t="shared" si="7"/>
        <v>1</v>
      </c>
    </row>
    <row r="707" ht="14.25" customHeight="1">
      <c r="A707" s="248" t="s">
        <v>492</v>
      </c>
      <c r="B707" s="248" t="s">
        <v>19</v>
      </c>
      <c r="C707" s="273">
        <v>1445.0</v>
      </c>
      <c r="D707" s="274">
        <v>44613.0</v>
      </c>
      <c r="E707" s="275">
        <v>169990.0</v>
      </c>
      <c r="F707" s="248" t="s">
        <v>447</v>
      </c>
      <c r="G707" s="274">
        <f t="shared" si="1"/>
        <v>44643</v>
      </c>
      <c r="H707" s="248" t="s">
        <v>443</v>
      </c>
      <c r="I707" s="276" t="str">
        <f t="shared" si="2"/>
        <v>1445169990</v>
      </c>
      <c r="J707" s="274"/>
      <c r="K707" s="275"/>
      <c r="L707" s="275">
        <f t="shared" si="3"/>
        <v>-169990</v>
      </c>
      <c r="N707" s="277"/>
      <c r="O707" s="274">
        <f t="shared" si="6"/>
        <v>0</v>
      </c>
      <c r="P707" s="248" t="b">
        <f t="shared" si="7"/>
        <v>1</v>
      </c>
    </row>
    <row r="708" ht="14.25" customHeight="1">
      <c r="A708" s="248" t="s">
        <v>451</v>
      </c>
      <c r="B708" s="248" t="s">
        <v>19</v>
      </c>
      <c r="C708" s="273">
        <v>37073.0</v>
      </c>
      <c r="D708" s="274">
        <v>44613.0</v>
      </c>
      <c r="E708" s="275">
        <v>114230.0</v>
      </c>
      <c r="F708" s="248" t="s">
        <v>447</v>
      </c>
      <c r="G708" s="274">
        <f t="shared" si="1"/>
        <v>44643</v>
      </c>
      <c r="H708" s="248" t="s">
        <v>443</v>
      </c>
      <c r="I708" s="276" t="str">
        <f t="shared" si="2"/>
        <v>37073114230</v>
      </c>
      <c r="J708" s="274"/>
      <c r="K708" s="275"/>
      <c r="L708" s="275">
        <f t="shared" si="3"/>
        <v>-114230</v>
      </c>
      <c r="N708" s="277"/>
      <c r="O708" s="274">
        <f t="shared" si="6"/>
        <v>0</v>
      </c>
      <c r="P708" s="248" t="b">
        <f t="shared" si="7"/>
        <v>1</v>
      </c>
    </row>
    <row r="709" ht="14.25" customHeight="1">
      <c r="A709" s="248" t="s">
        <v>463</v>
      </c>
      <c r="B709" s="248" t="s">
        <v>19</v>
      </c>
      <c r="C709" s="273">
        <v>4013037.0</v>
      </c>
      <c r="D709" s="274">
        <v>44614.0</v>
      </c>
      <c r="E709" s="275">
        <v>174990.0</v>
      </c>
      <c r="F709" s="248" t="s">
        <v>447</v>
      </c>
      <c r="G709" s="274">
        <f t="shared" si="1"/>
        <v>44644</v>
      </c>
      <c r="H709" s="248" t="s">
        <v>443</v>
      </c>
      <c r="I709" s="276" t="str">
        <f t="shared" si="2"/>
        <v>4013037174990</v>
      </c>
      <c r="J709" s="274"/>
      <c r="K709" s="275"/>
      <c r="L709" s="275">
        <f t="shared" si="3"/>
        <v>-174990</v>
      </c>
      <c r="N709" s="277"/>
      <c r="O709" s="274">
        <f t="shared" si="6"/>
        <v>0</v>
      </c>
      <c r="P709" s="248" t="b">
        <f t="shared" si="7"/>
        <v>1</v>
      </c>
    </row>
    <row r="710" ht="14.25" customHeight="1">
      <c r="A710" s="248" t="s">
        <v>445</v>
      </c>
      <c r="B710" s="248" t="s">
        <v>19</v>
      </c>
      <c r="C710" s="273">
        <v>3015367.0</v>
      </c>
      <c r="D710" s="274">
        <v>44614.0</v>
      </c>
      <c r="E710" s="275">
        <v>150488.0</v>
      </c>
      <c r="F710" s="248" t="s">
        <v>447</v>
      </c>
      <c r="G710" s="274">
        <f t="shared" si="1"/>
        <v>44644</v>
      </c>
      <c r="H710" s="248" t="s">
        <v>443</v>
      </c>
      <c r="I710" s="276" t="str">
        <f t="shared" si="2"/>
        <v>3015367150488</v>
      </c>
      <c r="J710" s="274"/>
      <c r="K710" s="275"/>
      <c r="L710" s="275">
        <f t="shared" si="3"/>
        <v>-150488</v>
      </c>
      <c r="N710" s="277"/>
      <c r="O710" s="274">
        <f t="shared" si="6"/>
        <v>0</v>
      </c>
      <c r="P710" s="248" t="b">
        <f t="shared" si="7"/>
        <v>1</v>
      </c>
    </row>
    <row r="711" ht="14.25" customHeight="1">
      <c r="A711" s="248" t="s">
        <v>467</v>
      </c>
      <c r="B711" s="248" t="s">
        <v>19</v>
      </c>
      <c r="C711" s="273">
        <v>646770.0</v>
      </c>
      <c r="D711" s="274">
        <v>44615.0</v>
      </c>
      <c r="E711" s="275">
        <v>344470.0</v>
      </c>
      <c r="F711" s="248" t="s">
        <v>447</v>
      </c>
      <c r="G711" s="274">
        <f t="shared" si="1"/>
        <v>44645</v>
      </c>
      <c r="H711" s="248" t="s">
        <v>443</v>
      </c>
      <c r="I711" s="276" t="str">
        <f t="shared" si="2"/>
        <v>646770344470</v>
      </c>
      <c r="J711" s="274"/>
      <c r="K711" s="275"/>
      <c r="L711" s="275">
        <f t="shared" si="3"/>
        <v>-344470</v>
      </c>
      <c r="N711" s="277"/>
      <c r="O711" s="274">
        <f t="shared" si="6"/>
        <v>0</v>
      </c>
      <c r="P711" s="248" t="b">
        <f t="shared" si="7"/>
        <v>1</v>
      </c>
    </row>
    <row r="712" ht="14.25" customHeight="1">
      <c r="A712" s="248" t="s">
        <v>517</v>
      </c>
      <c r="B712" s="248" t="s">
        <v>19</v>
      </c>
      <c r="C712" s="273">
        <v>4.0821195E7</v>
      </c>
      <c r="D712" s="274">
        <v>44616.0</v>
      </c>
      <c r="E712" s="275">
        <v>10045.0</v>
      </c>
      <c r="F712" s="248" t="s">
        <v>447</v>
      </c>
      <c r="G712" s="274">
        <f t="shared" si="1"/>
        <v>44646</v>
      </c>
      <c r="H712" s="248" t="s">
        <v>443</v>
      </c>
      <c r="I712" s="276" t="str">
        <f t="shared" si="2"/>
        <v>4082119510045</v>
      </c>
      <c r="J712" s="274"/>
      <c r="K712" s="275"/>
      <c r="L712" s="275">
        <f t="shared" si="3"/>
        <v>-10045</v>
      </c>
      <c r="N712" s="277"/>
      <c r="O712" s="274">
        <f t="shared" si="6"/>
        <v>0</v>
      </c>
      <c r="P712" s="248" t="b">
        <f t="shared" si="7"/>
        <v>1</v>
      </c>
    </row>
    <row r="713" ht="14.25" customHeight="1">
      <c r="A713" s="248" t="s">
        <v>95</v>
      </c>
      <c r="B713" s="248" t="s">
        <v>19</v>
      </c>
      <c r="C713" s="273">
        <v>88204.0</v>
      </c>
      <c r="D713" s="274">
        <v>44616.0</v>
      </c>
      <c r="E713" s="275">
        <v>45020.0</v>
      </c>
      <c r="F713" s="248" t="s">
        <v>447</v>
      </c>
      <c r="G713" s="274">
        <f t="shared" si="1"/>
        <v>44646</v>
      </c>
      <c r="H713" s="248" t="s">
        <v>443</v>
      </c>
      <c r="I713" s="276" t="str">
        <f t="shared" si="2"/>
        <v>8820445020</v>
      </c>
      <c r="J713" s="274"/>
      <c r="K713" s="275"/>
      <c r="L713" s="275">
        <f t="shared" si="3"/>
        <v>-45020</v>
      </c>
      <c r="N713" s="277"/>
      <c r="O713" s="274">
        <f t="shared" si="6"/>
        <v>0</v>
      </c>
      <c r="P713" s="248" t="b">
        <f t="shared" si="7"/>
        <v>1</v>
      </c>
    </row>
    <row r="714" ht="14.25" customHeight="1">
      <c r="A714" s="248" t="s">
        <v>95</v>
      </c>
      <c r="B714" s="248" t="s">
        <v>19</v>
      </c>
      <c r="C714" s="273">
        <v>88214.0</v>
      </c>
      <c r="D714" s="274">
        <v>44616.0</v>
      </c>
      <c r="E714" s="275">
        <v>45020.0</v>
      </c>
      <c r="F714" s="248" t="s">
        <v>447</v>
      </c>
      <c r="G714" s="274">
        <f t="shared" si="1"/>
        <v>44646</v>
      </c>
      <c r="H714" s="248" t="s">
        <v>443</v>
      </c>
      <c r="I714" s="276" t="str">
        <f t="shared" si="2"/>
        <v>8821445020</v>
      </c>
      <c r="J714" s="274"/>
      <c r="K714" s="275"/>
      <c r="L714" s="275">
        <f t="shared" si="3"/>
        <v>-45020</v>
      </c>
      <c r="N714" s="277"/>
      <c r="O714" s="274">
        <f t="shared" si="6"/>
        <v>0</v>
      </c>
      <c r="P714" s="248" t="b">
        <f t="shared" si="7"/>
        <v>1</v>
      </c>
    </row>
    <row r="715" ht="14.25" customHeight="1">
      <c r="A715" s="248" t="s">
        <v>517</v>
      </c>
      <c r="B715" s="248" t="s">
        <v>19</v>
      </c>
      <c r="C715" s="273">
        <v>4.1051378E7</v>
      </c>
      <c r="D715" s="274">
        <v>44617.0</v>
      </c>
      <c r="E715" s="275">
        <v>1616.0</v>
      </c>
      <c r="F715" s="248" t="s">
        <v>447</v>
      </c>
      <c r="G715" s="274">
        <f t="shared" si="1"/>
        <v>44647</v>
      </c>
      <c r="H715" s="248" t="s">
        <v>443</v>
      </c>
      <c r="I715" s="276" t="str">
        <f t="shared" si="2"/>
        <v>410513781616</v>
      </c>
      <c r="J715" s="274"/>
      <c r="K715" s="275"/>
      <c r="L715" s="275">
        <f t="shared" si="3"/>
        <v>-1616</v>
      </c>
      <c r="N715" s="277"/>
      <c r="O715" s="274">
        <f t="shared" si="6"/>
        <v>0</v>
      </c>
      <c r="P715" s="248" t="b">
        <f t="shared" si="7"/>
        <v>1</v>
      </c>
    </row>
    <row r="716" ht="14.25" customHeight="1">
      <c r="A716" s="248" t="s">
        <v>472</v>
      </c>
      <c r="B716" s="248" t="s">
        <v>19</v>
      </c>
      <c r="C716" s="273">
        <v>2756500.0</v>
      </c>
      <c r="D716" s="274">
        <v>44617.0</v>
      </c>
      <c r="E716" s="275">
        <v>146545.0</v>
      </c>
      <c r="F716" s="248" t="s">
        <v>447</v>
      </c>
      <c r="G716" s="274">
        <f t="shared" si="1"/>
        <v>44647</v>
      </c>
      <c r="H716" s="248" t="s">
        <v>443</v>
      </c>
      <c r="I716" s="276" t="str">
        <f t="shared" si="2"/>
        <v>2756500146545</v>
      </c>
      <c r="J716" s="274"/>
      <c r="K716" s="275"/>
      <c r="L716" s="275">
        <f t="shared" si="3"/>
        <v>-146545</v>
      </c>
      <c r="N716" s="277"/>
      <c r="O716" s="274">
        <f t="shared" si="6"/>
        <v>0</v>
      </c>
      <c r="P716" s="248" t="b">
        <f t="shared" si="7"/>
        <v>1</v>
      </c>
    </row>
    <row r="717" ht="14.25" customHeight="1">
      <c r="A717" s="248" t="s">
        <v>528</v>
      </c>
      <c r="B717" s="248" t="s">
        <v>19</v>
      </c>
      <c r="C717" s="273">
        <v>33.0</v>
      </c>
      <c r="D717" s="274">
        <v>44617.0</v>
      </c>
      <c r="E717" s="275">
        <v>108139.0</v>
      </c>
      <c r="F717" s="248" t="s">
        <v>447</v>
      </c>
      <c r="G717" s="274">
        <f t="shared" si="1"/>
        <v>44647</v>
      </c>
      <c r="H717" s="248" t="s">
        <v>443</v>
      </c>
      <c r="I717" s="276" t="str">
        <f t="shared" si="2"/>
        <v>33108139</v>
      </c>
      <c r="J717" s="274"/>
      <c r="K717" s="275"/>
      <c r="L717" s="275">
        <f t="shared" si="3"/>
        <v>-108139</v>
      </c>
      <c r="N717" s="277"/>
      <c r="O717" s="274">
        <f t="shared" si="6"/>
        <v>0</v>
      </c>
      <c r="P717" s="248" t="b">
        <f t="shared" si="7"/>
        <v>1</v>
      </c>
    </row>
    <row r="718" ht="14.25" customHeight="1">
      <c r="A718" s="248" t="s">
        <v>22</v>
      </c>
      <c r="B718" s="248" t="s">
        <v>19</v>
      </c>
      <c r="C718" s="273">
        <v>694720.0</v>
      </c>
      <c r="D718" s="274">
        <v>44621.0</v>
      </c>
      <c r="E718" s="275">
        <v>599990.0</v>
      </c>
      <c r="F718" s="248" t="s">
        <v>447</v>
      </c>
      <c r="G718" s="274">
        <f t="shared" si="1"/>
        <v>44651</v>
      </c>
      <c r="H718" s="248" t="s">
        <v>443</v>
      </c>
      <c r="I718" s="276" t="str">
        <f t="shared" si="2"/>
        <v>694720599990</v>
      </c>
      <c r="J718" s="274"/>
      <c r="K718" s="275"/>
      <c r="L718" s="275">
        <f t="shared" si="3"/>
        <v>-599990</v>
      </c>
      <c r="N718" s="109" t="s">
        <v>462</v>
      </c>
      <c r="O718" s="274">
        <f t="shared" si="6"/>
        <v>0</v>
      </c>
      <c r="P718" s="248" t="b">
        <f t="shared" si="7"/>
        <v>1</v>
      </c>
    </row>
    <row r="719" ht="14.25" customHeight="1">
      <c r="A719" s="248" t="s">
        <v>451</v>
      </c>
      <c r="B719" s="248" t="s">
        <v>19</v>
      </c>
      <c r="C719" s="273">
        <v>37222.0</v>
      </c>
      <c r="D719" s="274">
        <v>44621.0</v>
      </c>
      <c r="E719" s="275">
        <v>107945.0</v>
      </c>
      <c r="F719" s="248" t="s">
        <v>447</v>
      </c>
      <c r="G719" s="274">
        <f t="shared" si="1"/>
        <v>44651</v>
      </c>
      <c r="H719" s="248" t="s">
        <v>443</v>
      </c>
      <c r="I719" s="276" t="str">
        <f t="shared" si="2"/>
        <v>37222107945</v>
      </c>
      <c r="J719" s="274"/>
      <c r="K719" s="275"/>
      <c r="L719" s="275">
        <f t="shared" si="3"/>
        <v>-107945</v>
      </c>
      <c r="N719" s="277"/>
      <c r="O719" s="274">
        <f t="shared" si="6"/>
        <v>0</v>
      </c>
      <c r="P719" s="248" t="b">
        <f t="shared" si="7"/>
        <v>1</v>
      </c>
    </row>
    <row r="720" ht="14.25" customHeight="1">
      <c r="A720" s="248" t="s">
        <v>529</v>
      </c>
      <c r="B720" s="248" t="s">
        <v>19</v>
      </c>
      <c r="C720" s="273">
        <v>13993.0</v>
      </c>
      <c r="D720" s="274">
        <v>44621.0</v>
      </c>
      <c r="E720" s="275">
        <v>282990.0</v>
      </c>
      <c r="F720" s="248" t="s">
        <v>447</v>
      </c>
      <c r="G720" s="274">
        <f t="shared" si="1"/>
        <v>44651</v>
      </c>
      <c r="H720" s="248" t="s">
        <v>443</v>
      </c>
      <c r="I720" s="276" t="str">
        <f t="shared" si="2"/>
        <v>13993282990</v>
      </c>
      <c r="J720" s="274"/>
      <c r="K720" s="275"/>
      <c r="L720" s="275">
        <f t="shared" si="3"/>
        <v>-282990</v>
      </c>
      <c r="N720" s="277"/>
      <c r="O720" s="274">
        <f t="shared" si="6"/>
        <v>0</v>
      </c>
      <c r="P720" s="248" t="b">
        <f t="shared" si="7"/>
        <v>1</v>
      </c>
    </row>
    <row r="721" ht="14.25" customHeight="1">
      <c r="A721" s="248" t="s">
        <v>22</v>
      </c>
      <c r="B721" s="248" t="s">
        <v>19</v>
      </c>
      <c r="C721" s="273">
        <v>694812.0</v>
      </c>
      <c r="D721" s="274">
        <v>44622.0</v>
      </c>
      <c r="E721" s="275">
        <v>1199990.0</v>
      </c>
      <c r="F721" s="248" t="s">
        <v>447</v>
      </c>
      <c r="G721" s="274">
        <f t="shared" si="1"/>
        <v>44652</v>
      </c>
      <c r="H721" s="248" t="s">
        <v>443</v>
      </c>
      <c r="I721" s="276" t="str">
        <f t="shared" si="2"/>
        <v>6948121199990</v>
      </c>
      <c r="J721" s="274"/>
      <c r="K721" s="275"/>
      <c r="L721" s="275">
        <f t="shared" si="3"/>
        <v>-1199990</v>
      </c>
      <c r="N721" s="109" t="s">
        <v>462</v>
      </c>
      <c r="O721" s="274">
        <f t="shared" si="6"/>
        <v>0</v>
      </c>
      <c r="P721" s="248" t="b">
        <f t="shared" si="7"/>
        <v>1</v>
      </c>
    </row>
    <row r="722" ht="14.25" customHeight="1">
      <c r="A722" s="248" t="s">
        <v>34</v>
      </c>
      <c r="B722" s="248" t="s">
        <v>19</v>
      </c>
      <c r="C722" s="273">
        <v>100425.0</v>
      </c>
      <c r="D722" s="274">
        <v>44623.0</v>
      </c>
      <c r="E722" s="275">
        <v>280804.0</v>
      </c>
      <c r="F722" s="248" t="s">
        <v>447</v>
      </c>
      <c r="G722" s="274">
        <f t="shared" si="1"/>
        <v>44653</v>
      </c>
      <c r="H722" s="248" t="s">
        <v>443</v>
      </c>
      <c r="I722" s="276" t="str">
        <f t="shared" si="2"/>
        <v>100425280804</v>
      </c>
      <c r="J722" s="274"/>
      <c r="K722" s="275"/>
      <c r="L722" s="275">
        <f t="shared" si="3"/>
        <v>-280804</v>
      </c>
      <c r="N722" s="277"/>
      <c r="O722" s="274">
        <f t="shared" si="6"/>
        <v>0</v>
      </c>
      <c r="P722" s="248" t="b">
        <f t="shared" si="7"/>
        <v>1</v>
      </c>
    </row>
    <row r="723" ht="14.25" customHeight="1">
      <c r="A723" s="248" t="s">
        <v>470</v>
      </c>
      <c r="B723" s="248" t="s">
        <v>19</v>
      </c>
      <c r="C723" s="273">
        <v>57914.0</v>
      </c>
      <c r="D723" s="274">
        <v>44623.0</v>
      </c>
      <c r="E723" s="275">
        <v>794920.0</v>
      </c>
      <c r="F723" s="248" t="s">
        <v>447</v>
      </c>
      <c r="G723" s="274">
        <f t="shared" si="1"/>
        <v>44653</v>
      </c>
      <c r="H723" s="248" t="s">
        <v>443</v>
      </c>
      <c r="I723" s="276" t="str">
        <f t="shared" si="2"/>
        <v>57914794920</v>
      </c>
      <c r="J723" s="274"/>
      <c r="K723" s="275"/>
      <c r="L723" s="275">
        <f t="shared" si="3"/>
        <v>-794920</v>
      </c>
      <c r="N723" s="277"/>
      <c r="O723" s="274">
        <f t="shared" si="6"/>
        <v>0</v>
      </c>
      <c r="P723" s="248" t="b">
        <f t="shared" si="7"/>
        <v>1</v>
      </c>
    </row>
    <row r="724" ht="14.25" customHeight="1">
      <c r="A724" s="248" t="s">
        <v>455</v>
      </c>
      <c r="B724" s="248" t="s">
        <v>334</v>
      </c>
      <c r="C724" s="273">
        <v>4632.0</v>
      </c>
      <c r="D724" s="274">
        <v>44623.0</v>
      </c>
      <c r="E724" s="275">
        <v>504569.0</v>
      </c>
      <c r="F724" s="248" t="s">
        <v>447</v>
      </c>
      <c r="G724" s="274">
        <f t="shared" si="1"/>
        <v>44653</v>
      </c>
      <c r="H724" s="248" t="s">
        <v>443</v>
      </c>
      <c r="I724" s="276" t="str">
        <f t="shared" si="2"/>
        <v>4632504569</v>
      </c>
      <c r="J724" s="274"/>
      <c r="K724" s="275"/>
      <c r="L724" s="275">
        <f t="shared" si="3"/>
        <v>-504569</v>
      </c>
      <c r="N724" s="277"/>
      <c r="O724" s="274">
        <f t="shared" si="6"/>
        <v>0</v>
      </c>
      <c r="P724" s="248" t="b">
        <f t="shared" si="7"/>
        <v>1</v>
      </c>
    </row>
    <row r="725" ht="14.25" customHeight="1">
      <c r="A725" s="248" t="s">
        <v>455</v>
      </c>
      <c r="B725" s="248" t="s">
        <v>334</v>
      </c>
      <c r="C725" s="273">
        <v>4625.0</v>
      </c>
      <c r="D725" s="274">
        <v>44623.0</v>
      </c>
      <c r="E725" s="275">
        <v>968772.0</v>
      </c>
      <c r="F725" s="248" t="s">
        <v>447</v>
      </c>
      <c r="G725" s="274">
        <f t="shared" si="1"/>
        <v>44653</v>
      </c>
      <c r="H725" s="248" t="s">
        <v>443</v>
      </c>
      <c r="I725" s="276" t="str">
        <f t="shared" si="2"/>
        <v>4625968772</v>
      </c>
      <c r="J725" s="274"/>
      <c r="K725" s="275"/>
      <c r="L725" s="275">
        <f t="shared" si="3"/>
        <v>-968772</v>
      </c>
      <c r="N725" s="277"/>
      <c r="O725" s="274">
        <f t="shared" si="6"/>
        <v>0</v>
      </c>
      <c r="P725" s="248" t="b">
        <f t="shared" si="7"/>
        <v>1</v>
      </c>
    </row>
    <row r="726" ht="14.25" customHeight="1">
      <c r="A726" s="248" t="s">
        <v>454</v>
      </c>
      <c r="B726" s="248" t="s">
        <v>19</v>
      </c>
      <c r="C726" s="273">
        <v>15962.0</v>
      </c>
      <c r="D726" s="274">
        <v>44627.0</v>
      </c>
      <c r="E726" s="275">
        <v>30000.0</v>
      </c>
      <c r="F726" s="248" t="s">
        <v>447</v>
      </c>
      <c r="G726" s="274">
        <f t="shared" si="1"/>
        <v>44657</v>
      </c>
      <c r="H726" s="248" t="s">
        <v>443</v>
      </c>
      <c r="I726" s="276" t="str">
        <f t="shared" si="2"/>
        <v>1596230000</v>
      </c>
      <c r="J726" s="274"/>
      <c r="K726" s="275"/>
      <c r="L726" s="275">
        <f t="shared" si="3"/>
        <v>-30000</v>
      </c>
      <c r="N726" s="277"/>
      <c r="O726" s="274">
        <f t="shared" si="6"/>
        <v>0</v>
      </c>
      <c r="P726" s="248" t="b">
        <f t="shared" si="7"/>
        <v>1</v>
      </c>
    </row>
    <row r="727" ht="14.25" customHeight="1">
      <c r="A727" s="248" t="s">
        <v>509</v>
      </c>
      <c r="B727" s="248" t="s">
        <v>19</v>
      </c>
      <c r="C727" s="273">
        <v>4517495.0</v>
      </c>
      <c r="D727" s="274">
        <v>44628.0</v>
      </c>
      <c r="E727" s="275">
        <v>694190.0</v>
      </c>
      <c r="F727" s="248" t="s">
        <v>447</v>
      </c>
      <c r="G727" s="274">
        <f t="shared" si="1"/>
        <v>44658</v>
      </c>
      <c r="H727" s="248" t="s">
        <v>443</v>
      </c>
      <c r="I727" s="276" t="str">
        <f t="shared" si="2"/>
        <v>4517495694190</v>
      </c>
      <c r="J727" s="274"/>
      <c r="K727" s="275"/>
      <c r="L727" s="275">
        <f t="shared" si="3"/>
        <v>-694190</v>
      </c>
      <c r="N727" s="277"/>
      <c r="O727" s="274">
        <f t="shared" si="6"/>
        <v>0</v>
      </c>
      <c r="P727" s="248" t="b">
        <f t="shared" si="7"/>
        <v>1</v>
      </c>
    </row>
    <row r="728" ht="14.25" customHeight="1">
      <c r="A728" s="248" t="s">
        <v>463</v>
      </c>
      <c r="B728" s="248" t="s">
        <v>19</v>
      </c>
      <c r="C728" s="273">
        <v>4049512.0</v>
      </c>
      <c r="D728" s="274">
        <v>44628.0</v>
      </c>
      <c r="E728" s="275">
        <v>1065960.0</v>
      </c>
      <c r="F728" s="248" t="s">
        <v>447</v>
      </c>
      <c r="G728" s="274">
        <f t="shared" si="1"/>
        <v>44658</v>
      </c>
      <c r="H728" s="248" t="s">
        <v>443</v>
      </c>
      <c r="I728" s="276" t="str">
        <f t="shared" si="2"/>
        <v>40495121065960</v>
      </c>
      <c r="J728" s="274"/>
      <c r="K728" s="275"/>
      <c r="L728" s="275">
        <f t="shared" si="3"/>
        <v>-1065960</v>
      </c>
      <c r="N728" s="277"/>
      <c r="O728" s="274">
        <f t="shared" si="6"/>
        <v>0</v>
      </c>
      <c r="P728" s="248" t="b">
        <f t="shared" si="7"/>
        <v>1</v>
      </c>
    </row>
    <row r="729" ht="14.25" customHeight="1">
      <c r="A729" s="248" t="s">
        <v>472</v>
      </c>
      <c r="B729" s="248" t="s">
        <v>19</v>
      </c>
      <c r="C729" s="273">
        <v>2765331.0</v>
      </c>
      <c r="D729" s="274">
        <v>44629.0</v>
      </c>
      <c r="E729" s="275">
        <v>115192.0</v>
      </c>
      <c r="F729" s="248" t="s">
        <v>447</v>
      </c>
      <c r="G729" s="274">
        <f t="shared" si="1"/>
        <v>44659</v>
      </c>
      <c r="H729" s="248" t="s">
        <v>443</v>
      </c>
      <c r="I729" s="276" t="str">
        <f t="shared" si="2"/>
        <v>2765331115192</v>
      </c>
      <c r="J729" s="274"/>
      <c r="K729" s="275"/>
      <c r="L729" s="275">
        <f t="shared" si="3"/>
        <v>-115192</v>
      </c>
      <c r="N729" s="277"/>
      <c r="O729" s="274">
        <f t="shared" si="6"/>
        <v>0</v>
      </c>
      <c r="P729" s="248" t="b">
        <f t="shared" si="7"/>
        <v>1</v>
      </c>
    </row>
    <row r="730" ht="14.25" customHeight="1">
      <c r="A730" s="248" t="s">
        <v>523</v>
      </c>
      <c r="B730" s="248" t="s">
        <v>19</v>
      </c>
      <c r="C730" s="273">
        <v>14591.0</v>
      </c>
      <c r="D730" s="274">
        <v>44629.0</v>
      </c>
      <c r="E730" s="275">
        <v>2618030.0</v>
      </c>
      <c r="F730" s="248" t="s">
        <v>447</v>
      </c>
      <c r="G730" s="274">
        <f t="shared" si="1"/>
        <v>44659</v>
      </c>
      <c r="H730" s="248" t="s">
        <v>443</v>
      </c>
      <c r="I730" s="276" t="str">
        <f t="shared" si="2"/>
        <v>145912618030</v>
      </c>
      <c r="J730" s="274"/>
      <c r="K730" s="275"/>
      <c r="L730" s="275">
        <f t="shared" si="3"/>
        <v>-2618030</v>
      </c>
      <c r="N730" s="277"/>
      <c r="O730" s="274">
        <f t="shared" si="6"/>
        <v>0</v>
      </c>
      <c r="P730" s="248" t="b">
        <f t="shared" si="7"/>
        <v>1</v>
      </c>
    </row>
    <row r="731" ht="14.25" customHeight="1">
      <c r="A731" s="248" t="s">
        <v>463</v>
      </c>
      <c r="B731" s="248" t="s">
        <v>19</v>
      </c>
      <c r="C731" s="273">
        <v>4050196.0</v>
      </c>
      <c r="D731" s="274">
        <v>44629.0</v>
      </c>
      <c r="E731" s="275">
        <v>179990.0</v>
      </c>
      <c r="F731" s="248" t="s">
        <v>447</v>
      </c>
      <c r="G731" s="274">
        <f t="shared" si="1"/>
        <v>44659</v>
      </c>
      <c r="H731" s="248" t="s">
        <v>443</v>
      </c>
      <c r="I731" s="276" t="str">
        <f t="shared" si="2"/>
        <v>4050196179990</v>
      </c>
      <c r="J731" s="274"/>
      <c r="K731" s="275"/>
      <c r="L731" s="275">
        <f t="shared" si="3"/>
        <v>-179990</v>
      </c>
      <c r="N731" s="277"/>
      <c r="O731" s="274">
        <f t="shared" si="6"/>
        <v>0</v>
      </c>
      <c r="P731" s="248" t="b">
        <f t="shared" si="7"/>
        <v>1</v>
      </c>
    </row>
    <row r="732" ht="14.25" customHeight="1">
      <c r="A732" s="248" t="s">
        <v>463</v>
      </c>
      <c r="B732" s="248" t="s">
        <v>19</v>
      </c>
      <c r="C732" s="273">
        <v>4050190.0</v>
      </c>
      <c r="D732" s="274">
        <v>44629.0</v>
      </c>
      <c r="E732" s="275">
        <v>179990.0</v>
      </c>
      <c r="F732" s="248" t="s">
        <v>447</v>
      </c>
      <c r="G732" s="274">
        <f t="shared" si="1"/>
        <v>44659</v>
      </c>
      <c r="H732" s="248" t="s">
        <v>443</v>
      </c>
      <c r="I732" s="276" t="str">
        <f t="shared" si="2"/>
        <v>4050190179990</v>
      </c>
      <c r="J732" s="274"/>
      <c r="K732" s="275"/>
      <c r="L732" s="275">
        <f t="shared" si="3"/>
        <v>-179990</v>
      </c>
      <c r="N732" s="277"/>
      <c r="O732" s="274">
        <f t="shared" si="6"/>
        <v>0</v>
      </c>
      <c r="P732" s="248" t="b">
        <f t="shared" si="7"/>
        <v>1</v>
      </c>
    </row>
    <row r="733" ht="14.25" customHeight="1">
      <c r="A733" s="248" t="s">
        <v>34</v>
      </c>
      <c r="B733" s="248" t="s">
        <v>19</v>
      </c>
      <c r="C733" s="273">
        <v>100730.0</v>
      </c>
      <c r="D733" s="274">
        <v>44630.0</v>
      </c>
      <c r="E733" s="275">
        <v>122850.0</v>
      </c>
      <c r="F733" s="248" t="s">
        <v>447</v>
      </c>
      <c r="G733" s="274">
        <f t="shared" si="1"/>
        <v>44660</v>
      </c>
      <c r="H733" s="248" t="s">
        <v>443</v>
      </c>
      <c r="I733" s="276" t="str">
        <f t="shared" si="2"/>
        <v>100730122850</v>
      </c>
      <c r="J733" s="274"/>
      <c r="K733" s="275"/>
      <c r="L733" s="275">
        <f t="shared" si="3"/>
        <v>-122850</v>
      </c>
      <c r="N733" s="277"/>
      <c r="O733" s="274">
        <f t="shared" si="6"/>
        <v>0</v>
      </c>
      <c r="P733" s="248" t="b">
        <f t="shared" si="7"/>
        <v>1</v>
      </c>
    </row>
    <row r="734" ht="14.25" customHeight="1">
      <c r="A734" s="248" t="s">
        <v>458</v>
      </c>
      <c r="B734" s="248" t="s">
        <v>19</v>
      </c>
      <c r="C734" s="273">
        <v>4.4746339E7</v>
      </c>
      <c r="D734" s="274">
        <v>44630.0</v>
      </c>
      <c r="E734" s="275">
        <v>35970.0</v>
      </c>
      <c r="F734" s="248" t="s">
        <v>447</v>
      </c>
      <c r="G734" s="274">
        <f t="shared" si="1"/>
        <v>44660</v>
      </c>
      <c r="H734" s="248" t="s">
        <v>443</v>
      </c>
      <c r="I734" s="276" t="str">
        <f t="shared" si="2"/>
        <v>4474633935970</v>
      </c>
      <c r="J734" s="274"/>
      <c r="K734" s="275"/>
      <c r="L734" s="275">
        <f t="shared" si="3"/>
        <v>-35970</v>
      </c>
      <c r="N734" s="277"/>
      <c r="O734" s="274">
        <f t="shared" si="6"/>
        <v>0</v>
      </c>
      <c r="P734" s="248" t="b">
        <f t="shared" si="7"/>
        <v>1</v>
      </c>
    </row>
    <row r="735" ht="14.25" customHeight="1">
      <c r="A735" s="248" t="s">
        <v>445</v>
      </c>
      <c r="B735" s="248" t="s">
        <v>19</v>
      </c>
      <c r="C735" s="273">
        <v>3020772.0</v>
      </c>
      <c r="D735" s="274">
        <v>44630.0</v>
      </c>
      <c r="E735" s="275">
        <v>197456.0</v>
      </c>
      <c r="F735" s="248" t="s">
        <v>447</v>
      </c>
      <c r="G735" s="274">
        <f t="shared" si="1"/>
        <v>44660</v>
      </c>
      <c r="H735" s="248" t="s">
        <v>443</v>
      </c>
      <c r="I735" s="276" t="str">
        <f t="shared" si="2"/>
        <v>3020772197456</v>
      </c>
      <c r="J735" s="274"/>
      <c r="K735" s="275"/>
      <c r="L735" s="275">
        <f t="shared" si="3"/>
        <v>-197456</v>
      </c>
      <c r="N735" s="277"/>
      <c r="O735" s="274">
        <f t="shared" si="6"/>
        <v>0</v>
      </c>
      <c r="P735" s="248" t="b">
        <f t="shared" si="7"/>
        <v>1</v>
      </c>
    </row>
    <row r="736" ht="14.25" customHeight="1">
      <c r="A736" s="248" t="s">
        <v>107</v>
      </c>
      <c r="B736" s="248" t="s">
        <v>19</v>
      </c>
      <c r="C736" s="273">
        <v>6997.0</v>
      </c>
      <c r="D736" s="274">
        <v>44631.0</v>
      </c>
      <c r="E736" s="275">
        <v>142800.0</v>
      </c>
      <c r="F736" s="248" t="s">
        <v>447</v>
      </c>
      <c r="G736" s="274">
        <f t="shared" si="1"/>
        <v>44661</v>
      </c>
      <c r="H736" s="248" t="s">
        <v>443</v>
      </c>
      <c r="I736" s="276" t="str">
        <f t="shared" si="2"/>
        <v>6997142800</v>
      </c>
      <c r="J736" s="274"/>
      <c r="K736" s="275"/>
      <c r="L736" s="275">
        <f t="shared" si="3"/>
        <v>-142800</v>
      </c>
      <c r="N736" s="277"/>
      <c r="O736" s="274">
        <f t="shared" si="6"/>
        <v>0</v>
      </c>
      <c r="P736" s="248" t="b">
        <f t="shared" si="7"/>
        <v>1</v>
      </c>
    </row>
    <row r="737" ht="14.25" customHeight="1">
      <c r="A737" s="248" t="s">
        <v>500</v>
      </c>
      <c r="B737" s="248" t="s">
        <v>19</v>
      </c>
      <c r="C737" s="273">
        <v>3309.0</v>
      </c>
      <c r="D737" s="274">
        <v>44631.0</v>
      </c>
      <c r="E737" s="275">
        <v>1320900.0</v>
      </c>
      <c r="F737" s="248" t="s">
        <v>447</v>
      </c>
      <c r="G737" s="274">
        <f t="shared" si="1"/>
        <v>44661</v>
      </c>
      <c r="H737" s="248" t="s">
        <v>443</v>
      </c>
      <c r="I737" s="276" t="str">
        <f t="shared" si="2"/>
        <v>33091320900</v>
      </c>
      <c r="J737" s="274"/>
      <c r="K737" s="275"/>
      <c r="L737" s="275">
        <f t="shared" si="3"/>
        <v>-1320900</v>
      </c>
      <c r="N737" s="277"/>
      <c r="O737" s="274">
        <f t="shared" si="6"/>
        <v>0</v>
      </c>
      <c r="P737" s="248" t="b">
        <f t="shared" si="7"/>
        <v>1</v>
      </c>
    </row>
    <row r="738" ht="14.25" customHeight="1">
      <c r="A738" s="248" t="s">
        <v>528</v>
      </c>
      <c r="B738" s="248" t="s">
        <v>19</v>
      </c>
      <c r="C738" s="273">
        <v>41.0</v>
      </c>
      <c r="D738" s="274">
        <v>44631.0</v>
      </c>
      <c r="E738" s="275">
        <v>48924.0</v>
      </c>
      <c r="F738" s="248" t="s">
        <v>447</v>
      </c>
      <c r="G738" s="274">
        <f t="shared" si="1"/>
        <v>44661</v>
      </c>
      <c r="H738" s="248" t="s">
        <v>443</v>
      </c>
      <c r="I738" s="276" t="str">
        <f t="shared" si="2"/>
        <v>4148924</v>
      </c>
      <c r="J738" s="274"/>
      <c r="K738" s="275"/>
      <c r="L738" s="275">
        <f t="shared" si="3"/>
        <v>-48924</v>
      </c>
      <c r="N738" s="277"/>
      <c r="O738" s="274">
        <f t="shared" si="6"/>
        <v>0</v>
      </c>
      <c r="P738" s="248" t="b">
        <f t="shared" si="7"/>
        <v>1</v>
      </c>
    </row>
    <row r="739" ht="14.25" customHeight="1">
      <c r="A739" s="248" t="s">
        <v>523</v>
      </c>
      <c r="B739" s="248" t="s">
        <v>19</v>
      </c>
      <c r="C739" s="273">
        <v>14621.0</v>
      </c>
      <c r="D739" s="274">
        <v>44634.0</v>
      </c>
      <c r="E739" s="275">
        <v>2618030.0</v>
      </c>
      <c r="F739" s="248" t="s">
        <v>447</v>
      </c>
      <c r="G739" s="274">
        <f t="shared" si="1"/>
        <v>44664</v>
      </c>
      <c r="H739" s="248" t="s">
        <v>485</v>
      </c>
      <c r="I739" s="276" t="str">
        <f t="shared" si="2"/>
        <v>146212618030</v>
      </c>
      <c r="J739" s="274"/>
      <c r="K739" s="275"/>
      <c r="L739" s="275">
        <f t="shared" si="3"/>
        <v>-2618030</v>
      </c>
      <c r="N739" s="277"/>
      <c r="O739" s="274">
        <f t="shared" si="6"/>
        <v>0</v>
      </c>
      <c r="P739" s="248" t="b">
        <f t="shared" si="7"/>
        <v>1</v>
      </c>
    </row>
    <row r="740" ht="14.25" customHeight="1">
      <c r="A740" s="248" t="s">
        <v>523</v>
      </c>
      <c r="B740" s="248" t="s">
        <v>468</v>
      </c>
      <c r="C740" s="273">
        <v>5709.0</v>
      </c>
      <c r="D740" s="274">
        <v>44634.0</v>
      </c>
      <c r="E740" s="275">
        <v>-2618030.0</v>
      </c>
      <c r="F740" s="248" t="s">
        <v>447</v>
      </c>
      <c r="G740" s="274">
        <f t="shared" si="1"/>
        <v>44664</v>
      </c>
      <c r="H740" s="248" t="s">
        <v>469</v>
      </c>
      <c r="I740" s="276" t="str">
        <f t="shared" si="2"/>
        <v>5709-2618030</v>
      </c>
      <c r="J740" s="274"/>
      <c r="K740" s="275"/>
      <c r="L740" s="275">
        <f t="shared" si="3"/>
        <v>2618030</v>
      </c>
      <c r="N740" s="277"/>
      <c r="O740" s="274">
        <f t="shared" si="6"/>
        <v>0</v>
      </c>
      <c r="P740" s="248" t="b">
        <f t="shared" si="7"/>
        <v>1</v>
      </c>
    </row>
    <row r="741" ht="14.25" customHeight="1">
      <c r="A741" s="248" t="s">
        <v>451</v>
      </c>
      <c r="B741" s="248" t="s">
        <v>19</v>
      </c>
      <c r="C741" s="273">
        <v>37472.0</v>
      </c>
      <c r="D741" s="274">
        <v>44634.0</v>
      </c>
      <c r="E741" s="275">
        <v>239985.0</v>
      </c>
      <c r="F741" s="248" t="s">
        <v>447</v>
      </c>
      <c r="G741" s="274">
        <f t="shared" si="1"/>
        <v>44664</v>
      </c>
      <c r="H741" s="248" t="s">
        <v>443</v>
      </c>
      <c r="I741" s="276" t="str">
        <f t="shared" si="2"/>
        <v>37472239985</v>
      </c>
      <c r="J741" s="274"/>
      <c r="K741" s="275"/>
      <c r="L741" s="275">
        <f t="shared" si="3"/>
        <v>-239985</v>
      </c>
      <c r="N741" s="277"/>
      <c r="O741" s="274">
        <f t="shared" si="6"/>
        <v>0</v>
      </c>
      <c r="P741" s="248" t="b">
        <f t="shared" si="7"/>
        <v>1</v>
      </c>
    </row>
    <row r="742" ht="14.25" customHeight="1">
      <c r="A742" s="248" t="s">
        <v>22</v>
      </c>
      <c r="B742" s="248" t="s">
        <v>19</v>
      </c>
      <c r="C742" s="273">
        <v>695602.0</v>
      </c>
      <c r="D742" s="274">
        <v>44635.0</v>
      </c>
      <c r="E742" s="275">
        <v>2399980.0</v>
      </c>
      <c r="F742" s="248" t="s">
        <v>447</v>
      </c>
      <c r="G742" s="274">
        <f t="shared" si="1"/>
        <v>44665</v>
      </c>
      <c r="H742" s="248" t="s">
        <v>443</v>
      </c>
      <c r="I742" s="276" t="str">
        <f t="shared" si="2"/>
        <v>6956022399980</v>
      </c>
      <c r="J742" s="274"/>
      <c r="K742" s="275"/>
      <c r="L742" s="275">
        <f t="shared" si="3"/>
        <v>-2399980</v>
      </c>
      <c r="N742" s="109" t="s">
        <v>462</v>
      </c>
      <c r="O742" s="274">
        <f t="shared" si="6"/>
        <v>0</v>
      </c>
      <c r="P742" s="248" t="b">
        <f t="shared" si="7"/>
        <v>1</v>
      </c>
    </row>
    <row r="743" ht="14.25" customHeight="1">
      <c r="A743" s="248" t="s">
        <v>22</v>
      </c>
      <c r="B743" s="248" t="s">
        <v>19</v>
      </c>
      <c r="C743" s="273">
        <v>695706.0</v>
      </c>
      <c r="D743" s="274">
        <v>44636.0</v>
      </c>
      <c r="E743" s="275">
        <v>1699979.0</v>
      </c>
      <c r="F743" s="248" t="s">
        <v>447</v>
      </c>
      <c r="G743" s="274">
        <f t="shared" si="1"/>
        <v>44666</v>
      </c>
      <c r="H743" s="248" t="s">
        <v>443</v>
      </c>
      <c r="I743" s="276" t="str">
        <f t="shared" si="2"/>
        <v>6957061699979</v>
      </c>
      <c r="J743" s="274"/>
      <c r="K743" s="275"/>
      <c r="L743" s="275">
        <f t="shared" si="3"/>
        <v>-1699979</v>
      </c>
      <c r="N743" s="109" t="s">
        <v>462</v>
      </c>
      <c r="O743" s="274">
        <f t="shared" si="6"/>
        <v>0</v>
      </c>
      <c r="P743" s="248" t="b">
        <f t="shared" si="7"/>
        <v>1</v>
      </c>
    </row>
    <row r="744" ht="14.25" customHeight="1">
      <c r="A744" s="248" t="s">
        <v>508</v>
      </c>
      <c r="B744" s="248" t="s">
        <v>19</v>
      </c>
      <c r="C744" s="273">
        <v>5394047.0</v>
      </c>
      <c r="D744" s="274">
        <v>44636.0</v>
      </c>
      <c r="E744" s="275">
        <v>11386.0</v>
      </c>
      <c r="F744" s="248" t="s">
        <v>447</v>
      </c>
      <c r="G744" s="274">
        <f t="shared" si="1"/>
        <v>44666</v>
      </c>
      <c r="H744" s="248" t="s">
        <v>443</v>
      </c>
      <c r="I744" s="276" t="str">
        <f t="shared" si="2"/>
        <v>539404711386</v>
      </c>
      <c r="J744" s="274">
        <f>+G744</f>
        <v>44666</v>
      </c>
      <c r="K744" s="275">
        <f>+E744</f>
        <v>11386</v>
      </c>
      <c r="L744" s="275">
        <f t="shared" si="3"/>
        <v>0</v>
      </c>
      <c r="N744" s="277"/>
      <c r="O744" s="274">
        <f t="shared" si="6"/>
        <v>0</v>
      </c>
      <c r="P744" s="248" t="b">
        <f t="shared" si="7"/>
        <v>0</v>
      </c>
    </row>
    <row r="745" ht="14.25" customHeight="1">
      <c r="A745" s="248" t="s">
        <v>449</v>
      </c>
      <c r="B745" s="248" t="s">
        <v>19</v>
      </c>
      <c r="C745" s="273">
        <v>6985.0</v>
      </c>
      <c r="D745" s="274">
        <v>44641.0</v>
      </c>
      <c r="E745" s="275">
        <v>3935975.0</v>
      </c>
      <c r="F745" s="248" t="s">
        <v>447</v>
      </c>
      <c r="G745" s="274">
        <f t="shared" si="1"/>
        <v>44671</v>
      </c>
      <c r="H745" s="248" t="s">
        <v>443</v>
      </c>
      <c r="I745" s="276" t="str">
        <f t="shared" si="2"/>
        <v>69853935975</v>
      </c>
      <c r="J745" s="274"/>
      <c r="K745" s="275"/>
      <c r="L745" s="275">
        <f t="shared" si="3"/>
        <v>-3935975</v>
      </c>
      <c r="N745" s="277"/>
      <c r="O745" s="274">
        <f t="shared" si="6"/>
        <v>0</v>
      </c>
      <c r="P745" s="248" t="b">
        <f t="shared" si="7"/>
        <v>1</v>
      </c>
    </row>
    <row r="746" ht="14.25" customHeight="1">
      <c r="A746" s="248" t="s">
        <v>34</v>
      </c>
      <c r="B746" s="248" t="s">
        <v>19</v>
      </c>
      <c r="C746" s="273">
        <v>100933.0</v>
      </c>
      <c r="D746" s="274">
        <v>44641.0</v>
      </c>
      <c r="E746" s="275">
        <v>453859.0</v>
      </c>
      <c r="F746" s="248" t="s">
        <v>447</v>
      </c>
      <c r="G746" s="274">
        <f t="shared" si="1"/>
        <v>44671</v>
      </c>
      <c r="H746" s="248" t="s">
        <v>443</v>
      </c>
      <c r="I746" s="276" t="str">
        <f t="shared" si="2"/>
        <v>100933453859</v>
      </c>
      <c r="J746" s="274"/>
      <c r="K746" s="275"/>
      <c r="L746" s="275">
        <f t="shared" si="3"/>
        <v>-453859</v>
      </c>
      <c r="N746" s="277"/>
      <c r="O746" s="274">
        <f t="shared" si="6"/>
        <v>0</v>
      </c>
      <c r="P746" s="248" t="b">
        <f t="shared" si="7"/>
        <v>1</v>
      </c>
    </row>
    <row r="747" ht="14.25" customHeight="1">
      <c r="A747" s="248" t="s">
        <v>444</v>
      </c>
      <c r="B747" s="248" t="s">
        <v>19</v>
      </c>
      <c r="C747" s="273">
        <v>653.0</v>
      </c>
      <c r="D747" s="274">
        <v>44641.0</v>
      </c>
      <c r="E747" s="275">
        <v>1630643.0</v>
      </c>
      <c r="F747" s="248" t="s">
        <v>447</v>
      </c>
      <c r="G747" s="274">
        <f t="shared" si="1"/>
        <v>44671</v>
      </c>
      <c r="H747" s="248" t="s">
        <v>443</v>
      </c>
      <c r="I747" s="276" t="str">
        <f t="shared" si="2"/>
        <v>6531630643</v>
      </c>
      <c r="J747" s="278">
        <v>44672.0</v>
      </c>
      <c r="K747" s="279">
        <v>1630643.0</v>
      </c>
      <c r="L747" s="275">
        <f t="shared" si="3"/>
        <v>0</v>
      </c>
      <c r="N747" s="277"/>
      <c r="O747" s="274">
        <f t="shared" si="6"/>
        <v>0</v>
      </c>
      <c r="P747" s="248" t="b">
        <f t="shared" si="7"/>
        <v>0</v>
      </c>
    </row>
    <row r="748" ht="14.25" customHeight="1">
      <c r="A748" s="248" t="s">
        <v>18</v>
      </c>
      <c r="B748" s="248" t="s">
        <v>19</v>
      </c>
      <c r="C748" s="273">
        <v>4367.0</v>
      </c>
      <c r="D748" s="274">
        <v>44641.0</v>
      </c>
      <c r="E748" s="275">
        <v>1780718.0</v>
      </c>
      <c r="F748" s="248" t="s">
        <v>447</v>
      </c>
      <c r="G748" s="274">
        <f t="shared" si="1"/>
        <v>44671</v>
      </c>
      <c r="H748" s="248" t="s">
        <v>443</v>
      </c>
      <c r="I748" s="276" t="str">
        <f t="shared" si="2"/>
        <v>43671780718</v>
      </c>
      <c r="J748" s="274"/>
      <c r="K748" s="275"/>
      <c r="L748" s="275">
        <f t="shared" si="3"/>
        <v>-1780718</v>
      </c>
      <c r="N748" s="277"/>
      <c r="O748" s="274">
        <f t="shared" si="6"/>
        <v>0</v>
      </c>
      <c r="P748" s="248" t="b">
        <f t="shared" si="7"/>
        <v>1</v>
      </c>
    </row>
    <row r="749" ht="14.25" customHeight="1">
      <c r="A749" s="248" t="s">
        <v>523</v>
      </c>
      <c r="B749" s="248" t="s">
        <v>19</v>
      </c>
      <c r="C749" s="273">
        <v>14657.0</v>
      </c>
      <c r="D749" s="274">
        <v>44641.0</v>
      </c>
      <c r="E749" s="275">
        <v>2618030.0</v>
      </c>
      <c r="F749" s="248" t="s">
        <v>447</v>
      </c>
      <c r="G749" s="274">
        <f t="shared" si="1"/>
        <v>44671</v>
      </c>
      <c r="H749" s="248" t="s">
        <v>443</v>
      </c>
      <c r="I749" s="276" t="str">
        <f t="shared" si="2"/>
        <v>146572618030</v>
      </c>
      <c r="J749" s="274"/>
      <c r="K749" s="275"/>
      <c r="L749" s="275">
        <f t="shared" si="3"/>
        <v>-2618030</v>
      </c>
      <c r="N749" s="277"/>
      <c r="O749" s="274">
        <f t="shared" si="6"/>
        <v>0</v>
      </c>
      <c r="P749" s="248" t="b">
        <f t="shared" si="7"/>
        <v>1</v>
      </c>
    </row>
    <row r="750" ht="14.25" customHeight="1">
      <c r="A750" s="248" t="s">
        <v>451</v>
      </c>
      <c r="B750" s="248" t="s">
        <v>19</v>
      </c>
      <c r="C750" s="273">
        <v>37640.0</v>
      </c>
      <c r="D750" s="274">
        <v>44641.0</v>
      </c>
      <c r="E750" s="275">
        <v>71983.0</v>
      </c>
      <c r="F750" s="248" t="s">
        <v>447</v>
      </c>
      <c r="G750" s="274">
        <f t="shared" si="1"/>
        <v>44671</v>
      </c>
      <c r="H750" s="248" t="s">
        <v>443</v>
      </c>
      <c r="I750" s="276" t="str">
        <f t="shared" si="2"/>
        <v>3764071983</v>
      </c>
      <c r="J750" s="274"/>
      <c r="K750" s="275"/>
      <c r="L750" s="275">
        <f t="shared" si="3"/>
        <v>-71983</v>
      </c>
      <c r="N750" s="277"/>
      <c r="O750" s="274">
        <f t="shared" si="6"/>
        <v>0</v>
      </c>
      <c r="P750" s="248" t="b">
        <f t="shared" si="7"/>
        <v>1</v>
      </c>
    </row>
    <row r="751" ht="14.25" customHeight="1">
      <c r="A751" s="248" t="s">
        <v>18</v>
      </c>
      <c r="B751" s="248" t="s">
        <v>19</v>
      </c>
      <c r="C751" s="273">
        <v>4368.0</v>
      </c>
      <c r="D751" s="274">
        <v>44642.0</v>
      </c>
      <c r="E751" s="275">
        <v>1780718.0</v>
      </c>
      <c r="F751" s="248" t="s">
        <v>447</v>
      </c>
      <c r="G751" s="274">
        <f t="shared" si="1"/>
        <v>44672</v>
      </c>
      <c r="H751" s="248" t="s">
        <v>485</v>
      </c>
      <c r="I751" s="276" t="str">
        <f t="shared" si="2"/>
        <v>43681780718</v>
      </c>
      <c r="J751" s="274"/>
      <c r="K751" s="275"/>
      <c r="L751" s="275">
        <f t="shared" si="3"/>
        <v>-1780718</v>
      </c>
      <c r="N751" s="277"/>
      <c r="O751" s="274">
        <f t="shared" si="6"/>
        <v>0</v>
      </c>
      <c r="P751" s="248" t="b">
        <f t="shared" si="7"/>
        <v>1</v>
      </c>
    </row>
    <row r="752" ht="14.25" customHeight="1">
      <c r="A752" s="248" t="s">
        <v>22</v>
      </c>
      <c r="B752" s="248" t="s">
        <v>19</v>
      </c>
      <c r="C752" s="273">
        <v>708187.0</v>
      </c>
      <c r="D752" s="274">
        <v>44642.0</v>
      </c>
      <c r="E752" s="275">
        <v>599990.0</v>
      </c>
      <c r="F752" s="248" t="s">
        <v>447</v>
      </c>
      <c r="G752" s="274">
        <f t="shared" si="1"/>
        <v>44672</v>
      </c>
      <c r="H752" s="248" t="s">
        <v>443</v>
      </c>
      <c r="I752" s="276" t="str">
        <f t="shared" si="2"/>
        <v>708187599990</v>
      </c>
      <c r="J752" s="274"/>
      <c r="K752" s="275"/>
      <c r="L752" s="275">
        <f t="shared" si="3"/>
        <v>-599990</v>
      </c>
      <c r="N752" s="109" t="s">
        <v>462</v>
      </c>
      <c r="O752" s="274">
        <f t="shared" si="6"/>
        <v>0</v>
      </c>
      <c r="P752" s="248" t="b">
        <f t="shared" si="7"/>
        <v>1</v>
      </c>
    </row>
    <row r="753" ht="14.25" customHeight="1">
      <c r="A753" s="248" t="s">
        <v>530</v>
      </c>
      <c r="B753" s="248" t="s">
        <v>19</v>
      </c>
      <c r="C753" s="273">
        <v>2867083.0</v>
      </c>
      <c r="D753" s="274">
        <v>44643.0</v>
      </c>
      <c r="E753" s="275">
        <v>18900.0</v>
      </c>
      <c r="F753" s="248" t="s">
        <v>447</v>
      </c>
      <c r="G753" s="274">
        <f t="shared" si="1"/>
        <v>44673</v>
      </c>
      <c r="H753" s="248" t="s">
        <v>443</v>
      </c>
      <c r="I753" s="276" t="str">
        <f t="shared" si="2"/>
        <v>286708318900</v>
      </c>
      <c r="J753" s="274"/>
      <c r="K753" s="275"/>
      <c r="L753" s="275">
        <f t="shared" si="3"/>
        <v>-18900</v>
      </c>
      <c r="N753" s="277"/>
      <c r="O753" s="274">
        <f t="shared" si="6"/>
        <v>0</v>
      </c>
      <c r="P753" s="248" t="b">
        <f t="shared" si="7"/>
        <v>1</v>
      </c>
    </row>
    <row r="754" ht="14.25" customHeight="1">
      <c r="A754" s="248" t="s">
        <v>530</v>
      </c>
      <c r="B754" s="248" t="s">
        <v>19</v>
      </c>
      <c r="C754" s="273">
        <v>2867084.0</v>
      </c>
      <c r="D754" s="274">
        <v>44643.0</v>
      </c>
      <c r="E754" s="275">
        <v>18900.0</v>
      </c>
      <c r="F754" s="248" t="s">
        <v>447</v>
      </c>
      <c r="G754" s="274">
        <f t="shared" si="1"/>
        <v>44673</v>
      </c>
      <c r="H754" s="248" t="s">
        <v>443</v>
      </c>
      <c r="I754" s="276" t="str">
        <f t="shared" si="2"/>
        <v>286708418900</v>
      </c>
      <c r="J754" s="274"/>
      <c r="K754" s="275"/>
      <c r="L754" s="275">
        <f t="shared" si="3"/>
        <v>-18900</v>
      </c>
      <c r="N754" s="277"/>
      <c r="O754" s="274">
        <f t="shared" si="6"/>
        <v>0</v>
      </c>
      <c r="P754" s="248" t="b">
        <f t="shared" si="7"/>
        <v>1</v>
      </c>
    </row>
    <row r="755" ht="14.25" customHeight="1">
      <c r="A755" s="248" t="s">
        <v>451</v>
      </c>
      <c r="B755" s="248" t="s">
        <v>19</v>
      </c>
      <c r="C755" s="273">
        <v>37707.0</v>
      </c>
      <c r="D755" s="274">
        <v>44643.0</v>
      </c>
      <c r="E755" s="275">
        <v>57584.0</v>
      </c>
      <c r="F755" s="248" t="s">
        <v>447</v>
      </c>
      <c r="G755" s="274">
        <f t="shared" si="1"/>
        <v>44673</v>
      </c>
      <c r="H755" s="248" t="s">
        <v>443</v>
      </c>
      <c r="I755" s="276" t="str">
        <f t="shared" si="2"/>
        <v>3770757584</v>
      </c>
      <c r="J755" s="274"/>
      <c r="K755" s="275"/>
      <c r="L755" s="275">
        <f t="shared" si="3"/>
        <v>-57584</v>
      </c>
      <c r="N755" s="277"/>
      <c r="O755" s="274">
        <f t="shared" si="6"/>
        <v>0</v>
      </c>
      <c r="P755" s="248" t="b">
        <f t="shared" si="7"/>
        <v>1</v>
      </c>
    </row>
    <row r="756" ht="14.25" customHeight="1">
      <c r="A756" s="248" t="s">
        <v>18</v>
      </c>
      <c r="B756" s="248" t="s">
        <v>468</v>
      </c>
      <c r="C756" s="273">
        <v>508.0</v>
      </c>
      <c r="D756" s="274">
        <v>44644.0</v>
      </c>
      <c r="E756" s="275">
        <v>-1780718.0</v>
      </c>
      <c r="F756" s="248" t="s">
        <v>447</v>
      </c>
      <c r="G756" s="274">
        <f t="shared" si="1"/>
        <v>44674</v>
      </c>
      <c r="H756" s="248" t="s">
        <v>469</v>
      </c>
      <c r="I756" s="276" t="str">
        <f t="shared" si="2"/>
        <v>508-1780718</v>
      </c>
      <c r="J756" s="274"/>
      <c r="K756" s="275"/>
      <c r="L756" s="275">
        <f t="shared" si="3"/>
        <v>1780718</v>
      </c>
      <c r="N756" s="277"/>
      <c r="O756" s="274">
        <f t="shared" si="6"/>
        <v>0</v>
      </c>
      <c r="P756" s="248" t="b">
        <f t="shared" si="7"/>
        <v>1</v>
      </c>
    </row>
    <row r="757" ht="14.25" customHeight="1">
      <c r="A757" s="248" t="s">
        <v>502</v>
      </c>
      <c r="B757" s="248" t="s">
        <v>19</v>
      </c>
      <c r="C757" s="273">
        <v>23240.0</v>
      </c>
      <c r="D757" s="274">
        <v>44644.0</v>
      </c>
      <c r="E757" s="275">
        <v>215992.0</v>
      </c>
      <c r="F757" s="248" t="s">
        <v>447</v>
      </c>
      <c r="G757" s="274">
        <f t="shared" si="1"/>
        <v>44674</v>
      </c>
      <c r="H757" s="248" t="s">
        <v>443</v>
      </c>
      <c r="I757" s="276" t="str">
        <f t="shared" si="2"/>
        <v>23240215992</v>
      </c>
      <c r="J757" s="274"/>
      <c r="K757" s="275"/>
      <c r="L757" s="275">
        <f t="shared" si="3"/>
        <v>-215992</v>
      </c>
      <c r="N757" s="277"/>
      <c r="O757" s="274">
        <f t="shared" si="6"/>
        <v>0</v>
      </c>
      <c r="P757" s="248" t="b">
        <f t="shared" si="7"/>
        <v>1</v>
      </c>
    </row>
    <row r="758" ht="14.25" customHeight="1">
      <c r="A758" s="248" t="s">
        <v>451</v>
      </c>
      <c r="B758" s="248" t="s">
        <v>19</v>
      </c>
      <c r="C758" s="273">
        <v>37775.0</v>
      </c>
      <c r="D758" s="274">
        <v>44645.0</v>
      </c>
      <c r="E758" s="275">
        <v>47983.0</v>
      </c>
      <c r="F758" s="248" t="s">
        <v>447</v>
      </c>
      <c r="G758" s="274">
        <f t="shared" si="1"/>
        <v>44675</v>
      </c>
      <c r="H758" s="248" t="s">
        <v>443</v>
      </c>
      <c r="I758" s="276" t="str">
        <f t="shared" si="2"/>
        <v>3777547983</v>
      </c>
      <c r="J758" s="274"/>
      <c r="K758" s="275"/>
      <c r="L758" s="275">
        <f t="shared" si="3"/>
        <v>-47983</v>
      </c>
      <c r="N758" s="277"/>
      <c r="O758" s="274">
        <f t="shared" si="6"/>
        <v>0</v>
      </c>
      <c r="P758" s="248" t="b">
        <f t="shared" si="7"/>
        <v>1</v>
      </c>
    </row>
    <row r="759" ht="14.25" customHeight="1">
      <c r="A759" s="248" t="s">
        <v>444</v>
      </c>
      <c r="B759" s="248" t="s">
        <v>19</v>
      </c>
      <c r="C759" s="273">
        <v>657.0</v>
      </c>
      <c r="D759" s="274">
        <v>44648.0</v>
      </c>
      <c r="E759" s="275">
        <v>799298.0</v>
      </c>
      <c r="F759" s="248" t="s">
        <v>447</v>
      </c>
      <c r="G759" s="274">
        <f t="shared" si="1"/>
        <v>44678</v>
      </c>
      <c r="H759" s="248" t="s">
        <v>443</v>
      </c>
      <c r="I759" s="276" t="str">
        <f t="shared" si="2"/>
        <v>657799298</v>
      </c>
      <c r="J759" s="278">
        <v>44652.0</v>
      </c>
      <c r="K759" s="279">
        <v>799298.0</v>
      </c>
      <c r="L759" s="275">
        <f t="shared" si="3"/>
        <v>0</v>
      </c>
      <c r="N759" s="277"/>
      <c r="O759" s="274">
        <f t="shared" si="6"/>
        <v>0</v>
      </c>
      <c r="P759" s="248" t="b">
        <f t="shared" si="7"/>
        <v>0</v>
      </c>
    </row>
    <row r="760" ht="14.25" customHeight="1">
      <c r="A760" s="248" t="s">
        <v>517</v>
      </c>
      <c r="B760" s="248" t="s">
        <v>19</v>
      </c>
      <c r="C760" s="273">
        <v>4.1294859E7</v>
      </c>
      <c r="D760" s="274">
        <v>44649.0</v>
      </c>
      <c r="E760" s="275">
        <v>7003.0</v>
      </c>
      <c r="F760" s="248" t="s">
        <v>447</v>
      </c>
      <c r="G760" s="274">
        <f t="shared" si="1"/>
        <v>44679</v>
      </c>
      <c r="H760" s="248" t="s">
        <v>443</v>
      </c>
      <c r="I760" s="276" t="str">
        <f t="shared" si="2"/>
        <v>412948597003</v>
      </c>
      <c r="J760" s="274"/>
      <c r="K760" s="275"/>
      <c r="L760" s="275">
        <f t="shared" si="3"/>
        <v>-7003</v>
      </c>
      <c r="N760" s="277"/>
      <c r="O760" s="274">
        <f t="shared" si="6"/>
        <v>0</v>
      </c>
      <c r="P760" s="248" t="b">
        <f t="shared" si="7"/>
        <v>1</v>
      </c>
    </row>
    <row r="761" ht="14.25" customHeight="1">
      <c r="A761" s="248" t="s">
        <v>95</v>
      </c>
      <c r="B761" s="248" t="s">
        <v>468</v>
      </c>
      <c r="C761" s="273">
        <v>639747.0</v>
      </c>
      <c r="D761" s="274">
        <v>44649.0</v>
      </c>
      <c r="E761" s="275">
        <v>-45020.0</v>
      </c>
      <c r="F761" s="248" t="s">
        <v>447</v>
      </c>
      <c r="G761" s="274">
        <f t="shared" si="1"/>
        <v>44679</v>
      </c>
      <c r="H761" s="248" t="s">
        <v>469</v>
      </c>
      <c r="I761" s="276" t="str">
        <f t="shared" si="2"/>
        <v>639747-45020</v>
      </c>
      <c r="J761" s="274"/>
      <c r="K761" s="275"/>
      <c r="L761" s="275">
        <f t="shared" si="3"/>
        <v>45020</v>
      </c>
      <c r="N761" s="277"/>
      <c r="O761" s="274">
        <f t="shared" si="6"/>
        <v>0</v>
      </c>
      <c r="P761" s="248" t="b">
        <f t="shared" si="7"/>
        <v>1</v>
      </c>
    </row>
    <row r="762" ht="14.25" customHeight="1">
      <c r="A762" s="248" t="s">
        <v>472</v>
      </c>
      <c r="B762" s="248" t="s">
        <v>19</v>
      </c>
      <c r="C762" s="273">
        <v>2780947.0</v>
      </c>
      <c r="D762" s="274">
        <v>44649.0</v>
      </c>
      <c r="E762" s="275">
        <v>399008.0</v>
      </c>
      <c r="F762" s="248" t="s">
        <v>447</v>
      </c>
      <c r="G762" s="274">
        <f t="shared" si="1"/>
        <v>44679</v>
      </c>
      <c r="H762" s="248" t="s">
        <v>443</v>
      </c>
      <c r="I762" s="276" t="str">
        <f t="shared" si="2"/>
        <v>2780947399008</v>
      </c>
      <c r="J762" s="274"/>
      <c r="K762" s="275"/>
      <c r="L762" s="275">
        <f t="shared" si="3"/>
        <v>-399008</v>
      </c>
      <c r="N762" s="277"/>
      <c r="O762" s="274">
        <f t="shared" si="6"/>
        <v>0</v>
      </c>
      <c r="P762" s="248" t="b">
        <f t="shared" si="7"/>
        <v>1</v>
      </c>
    </row>
    <row r="763" ht="14.25" customHeight="1">
      <c r="A763" s="248" t="s">
        <v>22</v>
      </c>
      <c r="B763" s="248" t="s">
        <v>19</v>
      </c>
      <c r="C763" s="273">
        <v>708664.0</v>
      </c>
      <c r="D763" s="274">
        <v>44649.0</v>
      </c>
      <c r="E763" s="275">
        <v>979971.0</v>
      </c>
      <c r="F763" s="248" t="s">
        <v>447</v>
      </c>
      <c r="G763" s="274">
        <f t="shared" si="1"/>
        <v>44679</v>
      </c>
      <c r="H763" s="248" t="s">
        <v>443</v>
      </c>
      <c r="I763" s="276" t="str">
        <f t="shared" si="2"/>
        <v>708664979971</v>
      </c>
      <c r="J763" s="274"/>
      <c r="K763" s="275"/>
      <c r="L763" s="275">
        <f t="shared" si="3"/>
        <v>-979971</v>
      </c>
      <c r="N763" s="109" t="s">
        <v>462</v>
      </c>
      <c r="O763" s="274">
        <f t="shared" si="6"/>
        <v>0</v>
      </c>
      <c r="P763" s="248" t="b">
        <f t="shared" si="7"/>
        <v>1</v>
      </c>
    </row>
    <row r="764" ht="14.25" customHeight="1">
      <c r="A764" s="248" t="s">
        <v>517</v>
      </c>
      <c r="B764" s="248" t="s">
        <v>468</v>
      </c>
      <c r="C764" s="273">
        <v>4597165.0</v>
      </c>
      <c r="D764" s="274">
        <v>44650.0</v>
      </c>
      <c r="E764" s="275">
        <v>-264.0</v>
      </c>
      <c r="F764" s="248" t="s">
        <v>447</v>
      </c>
      <c r="G764" s="274">
        <f t="shared" si="1"/>
        <v>44680</v>
      </c>
      <c r="H764" s="248" t="s">
        <v>469</v>
      </c>
      <c r="I764" s="276" t="str">
        <f t="shared" si="2"/>
        <v>4597165-264</v>
      </c>
      <c r="J764" s="274"/>
      <c r="K764" s="275"/>
      <c r="L764" s="275">
        <f t="shared" si="3"/>
        <v>264</v>
      </c>
      <c r="N764" s="277"/>
      <c r="O764" s="274">
        <f t="shared" si="6"/>
        <v>0</v>
      </c>
      <c r="P764" s="248" t="b">
        <f t="shared" si="7"/>
        <v>1</v>
      </c>
    </row>
    <row r="765" ht="14.25" customHeight="1">
      <c r="A765" s="248" t="s">
        <v>517</v>
      </c>
      <c r="B765" s="248" t="s">
        <v>468</v>
      </c>
      <c r="C765" s="273">
        <v>4602238.0</v>
      </c>
      <c r="D765" s="274">
        <v>44650.0</v>
      </c>
      <c r="E765" s="275">
        <v>-423.0</v>
      </c>
      <c r="F765" s="248" t="s">
        <v>447</v>
      </c>
      <c r="G765" s="274">
        <f t="shared" si="1"/>
        <v>44680</v>
      </c>
      <c r="H765" s="248" t="s">
        <v>469</v>
      </c>
      <c r="I765" s="276" t="str">
        <f t="shared" si="2"/>
        <v>4602238-423</v>
      </c>
      <c r="J765" s="274"/>
      <c r="K765" s="275"/>
      <c r="L765" s="275">
        <f t="shared" si="3"/>
        <v>423</v>
      </c>
      <c r="N765" s="277"/>
      <c r="O765" s="274">
        <f t="shared" si="6"/>
        <v>0</v>
      </c>
      <c r="P765" s="248" t="b">
        <f t="shared" si="7"/>
        <v>1</v>
      </c>
    </row>
    <row r="766" ht="14.25" customHeight="1">
      <c r="A766" s="248" t="s">
        <v>457</v>
      </c>
      <c r="B766" s="248" t="s">
        <v>19</v>
      </c>
      <c r="C766" s="273">
        <v>211437.0</v>
      </c>
      <c r="D766" s="274">
        <v>44650.0</v>
      </c>
      <c r="E766" s="275">
        <v>92233.0</v>
      </c>
      <c r="F766" s="248" t="s">
        <v>447</v>
      </c>
      <c r="G766" s="274">
        <f t="shared" si="1"/>
        <v>44680</v>
      </c>
      <c r="H766" s="248" t="s">
        <v>443</v>
      </c>
      <c r="I766" s="276" t="str">
        <f t="shared" si="2"/>
        <v>21143792233</v>
      </c>
      <c r="J766" s="274"/>
      <c r="K766" s="275"/>
      <c r="L766" s="275">
        <f t="shared" si="3"/>
        <v>-92233</v>
      </c>
      <c r="N766" s="277"/>
      <c r="O766" s="274">
        <f t="shared" si="6"/>
        <v>0</v>
      </c>
      <c r="P766" s="248" t="b">
        <f t="shared" si="7"/>
        <v>1</v>
      </c>
    </row>
    <row r="767" ht="14.25" customHeight="1">
      <c r="A767" s="248" t="s">
        <v>451</v>
      </c>
      <c r="B767" s="248" t="s">
        <v>19</v>
      </c>
      <c r="C767" s="273">
        <v>37911.0</v>
      </c>
      <c r="D767" s="274">
        <v>44651.0</v>
      </c>
      <c r="E767" s="275">
        <v>119985.0</v>
      </c>
      <c r="F767" s="248" t="s">
        <v>447</v>
      </c>
      <c r="G767" s="274">
        <f t="shared" si="1"/>
        <v>44681</v>
      </c>
      <c r="H767" s="248" t="s">
        <v>443</v>
      </c>
      <c r="I767" s="276" t="str">
        <f t="shared" si="2"/>
        <v>37911119985</v>
      </c>
      <c r="J767" s="274"/>
      <c r="K767" s="275"/>
      <c r="L767" s="275">
        <f t="shared" si="3"/>
        <v>-119985</v>
      </c>
      <c r="N767" s="277"/>
      <c r="O767" s="274">
        <f t="shared" si="6"/>
        <v>0</v>
      </c>
      <c r="P767" s="248" t="b">
        <f t="shared" si="7"/>
        <v>1</v>
      </c>
    </row>
    <row r="768" ht="14.25" customHeight="1">
      <c r="A768" s="248" t="s">
        <v>451</v>
      </c>
      <c r="B768" s="248" t="s">
        <v>19</v>
      </c>
      <c r="C768" s="273">
        <v>37919.0</v>
      </c>
      <c r="D768" s="274">
        <v>44651.0</v>
      </c>
      <c r="E768" s="275">
        <v>47992.0</v>
      </c>
      <c r="F768" s="248" t="s">
        <v>447</v>
      </c>
      <c r="G768" s="274">
        <f t="shared" si="1"/>
        <v>44681</v>
      </c>
      <c r="H768" s="248" t="s">
        <v>443</v>
      </c>
      <c r="I768" s="276" t="str">
        <f t="shared" si="2"/>
        <v>3791947992</v>
      </c>
      <c r="J768" s="274"/>
      <c r="K768" s="275"/>
      <c r="L768" s="275">
        <f t="shared" si="3"/>
        <v>-47992</v>
      </c>
      <c r="N768" s="277"/>
      <c r="O768" s="274">
        <f t="shared" si="6"/>
        <v>0</v>
      </c>
      <c r="P768" s="248" t="b">
        <f t="shared" si="7"/>
        <v>1</v>
      </c>
    </row>
    <row r="769" ht="14.25" customHeight="1">
      <c r="A769" s="248" t="s">
        <v>531</v>
      </c>
      <c r="B769" s="248" t="s">
        <v>19</v>
      </c>
      <c r="C769" s="273">
        <v>191.0</v>
      </c>
      <c r="D769" s="274">
        <v>44652.0</v>
      </c>
      <c r="E769" s="275">
        <v>1547000.0</v>
      </c>
      <c r="F769" s="248" t="s">
        <v>447</v>
      </c>
      <c r="G769" s="274">
        <f t="shared" si="1"/>
        <v>44682</v>
      </c>
      <c r="H769" s="248" t="s">
        <v>443</v>
      </c>
      <c r="I769" s="276" t="str">
        <f t="shared" si="2"/>
        <v>1911547000</v>
      </c>
      <c r="J769" s="274"/>
      <c r="K769" s="275"/>
      <c r="L769" s="275">
        <f t="shared" si="3"/>
        <v>-1547000</v>
      </c>
      <c r="N769" s="277"/>
      <c r="O769" s="274">
        <f t="shared" si="6"/>
        <v>0</v>
      </c>
      <c r="P769" s="248" t="b">
        <f t="shared" si="7"/>
        <v>1</v>
      </c>
    </row>
    <row r="770" ht="14.25" customHeight="1">
      <c r="A770" s="248" t="s">
        <v>455</v>
      </c>
      <c r="B770" s="248" t="s">
        <v>334</v>
      </c>
      <c r="C770" s="273">
        <v>4724.0</v>
      </c>
      <c r="D770" s="274">
        <v>44655.0</v>
      </c>
      <c r="E770" s="275">
        <v>940140.0</v>
      </c>
      <c r="F770" s="248" t="s">
        <v>447</v>
      </c>
      <c r="G770" s="274">
        <f t="shared" si="1"/>
        <v>44685</v>
      </c>
      <c r="H770" s="248" t="s">
        <v>443</v>
      </c>
      <c r="I770" s="276" t="str">
        <f t="shared" si="2"/>
        <v>4724940140</v>
      </c>
      <c r="J770" s="274"/>
      <c r="K770" s="275"/>
      <c r="L770" s="275">
        <f t="shared" si="3"/>
        <v>-940140</v>
      </c>
      <c r="N770" s="277"/>
      <c r="O770" s="274">
        <f t="shared" si="6"/>
        <v>0</v>
      </c>
      <c r="P770" s="248" t="b">
        <f t="shared" si="7"/>
        <v>1</v>
      </c>
    </row>
    <row r="771" ht="14.25" customHeight="1">
      <c r="A771" s="248" t="s">
        <v>455</v>
      </c>
      <c r="B771" s="248" t="s">
        <v>334</v>
      </c>
      <c r="C771" s="273">
        <v>4725.0</v>
      </c>
      <c r="D771" s="274">
        <v>44655.0</v>
      </c>
      <c r="E771" s="275">
        <v>489656.0</v>
      </c>
      <c r="F771" s="248" t="s">
        <v>447</v>
      </c>
      <c r="G771" s="274">
        <f t="shared" si="1"/>
        <v>44685</v>
      </c>
      <c r="H771" s="248" t="s">
        <v>443</v>
      </c>
      <c r="I771" s="276" t="str">
        <f t="shared" si="2"/>
        <v>4725489656</v>
      </c>
      <c r="J771" s="274"/>
      <c r="K771" s="275"/>
      <c r="L771" s="275">
        <f t="shared" si="3"/>
        <v>-489656</v>
      </c>
      <c r="N771" s="277"/>
      <c r="O771" s="274">
        <f t="shared" si="6"/>
        <v>0</v>
      </c>
      <c r="P771" s="248" t="b">
        <f t="shared" si="7"/>
        <v>1</v>
      </c>
    </row>
    <row r="772" ht="14.25" customHeight="1">
      <c r="A772" s="248" t="s">
        <v>499</v>
      </c>
      <c r="B772" s="248" t="s">
        <v>19</v>
      </c>
      <c r="C772" s="273">
        <v>27202.0</v>
      </c>
      <c r="D772" s="274">
        <v>44657.0</v>
      </c>
      <c r="E772" s="275">
        <v>768697.0</v>
      </c>
      <c r="F772" s="248" t="s">
        <v>447</v>
      </c>
      <c r="G772" s="274">
        <f t="shared" si="1"/>
        <v>44687</v>
      </c>
      <c r="H772" s="248" t="s">
        <v>443</v>
      </c>
      <c r="I772" s="276" t="str">
        <f t="shared" si="2"/>
        <v>27202768697</v>
      </c>
      <c r="J772" s="274"/>
      <c r="K772" s="275"/>
      <c r="L772" s="275">
        <f t="shared" si="3"/>
        <v>-768697</v>
      </c>
      <c r="N772" s="277"/>
      <c r="O772" s="274">
        <f t="shared" si="6"/>
        <v>0</v>
      </c>
      <c r="P772" s="248" t="b">
        <f t="shared" si="7"/>
        <v>1</v>
      </c>
    </row>
    <row r="773" ht="14.25" customHeight="1">
      <c r="A773" s="248" t="s">
        <v>451</v>
      </c>
      <c r="B773" s="248" t="s">
        <v>19</v>
      </c>
      <c r="C773" s="273">
        <v>38131.0</v>
      </c>
      <c r="D773" s="274">
        <v>44659.0</v>
      </c>
      <c r="E773" s="275">
        <v>294970.0</v>
      </c>
      <c r="F773" s="248" t="s">
        <v>447</v>
      </c>
      <c r="G773" s="274">
        <f t="shared" si="1"/>
        <v>44689</v>
      </c>
      <c r="H773" s="248" t="s">
        <v>443</v>
      </c>
      <c r="I773" s="276" t="str">
        <f t="shared" si="2"/>
        <v>38131294970</v>
      </c>
      <c r="J773" s="274"/>
      <c r="K773" s="275"/>
      <c r="L773" s="275">
        <f t="shared" si="3"/>
        <v>-294970</v>
      </c>
      <c r="N773" s="277"/>
      <c r="O773" s="274">
        <f t="shared" si="6"/>
        <v>0</v>
      </c>
      <c r="P773" s="248" t="b">
        <f t="shared" si="7"/>
        <v>1</v>
      </c>
    </row>
    <row r="774" ht="14.25" customHeight="1">
      <c r="A774" s="248" t="s">
        <v>458</v>
      </c>
      <c r="B774" s="248" t="s">
        <v>19</v>
      </c>
      <c r="C774" s="273">
        <v>4.4831444E7</v>
      </c>
      <c r="D774" s="274">
        <v>44661.0</v>
      </c>
      <c r="E774" s="275">
        <v>35970.0</v>
      </c>
      <c r="F774" s="248" t="s">
        <v>447</v>
      </c>
      <c r="G774" s="274">
        <f t="shared" si="1"/>
        <v>44691</v>
      </c>
      <c r="H774" s="248" t="s">
        <v>443</v>
      </c>
      <c r="I774" s="276" t="str">
        <f t="shared" si="2"/>
        <v>4483144435970</v>
      </c>
      <c r="J774" s="274"/>
      <c r="K774" s="275"/>
      <c r="L774" s="275">
        <f t="shared" si="3"/>
        <v>-35970</v>
      </c>
      <c r="N774" s="277"/>
      <c r="O774" s="274">
        <f t="shared" si="6"/>
        <v>0</v>
      </c>
      <c r="P774" s="248" t="b">
        <f t="shared" si="7"/>
        <v>1</v>
      </c>
    </row>
    <row r="775" ht="14.25" customHeight="1">
      <c r="A775" s="248" t="s">
        <v>451</v>
      </c>
      <c r="B775" s="248" t="s">
        <v>19</v>
      </c>
      <c r="C775" s="273">
        <v>38139.0</v>
      </c>
      <c r="D775" s="274">
        <v>44662.0</v>
      </c>
      <c r="E775" s="275">
        <v>19199.0</v>
      </c>
      <c r="F775" s="248" t="s">
        <v>447</v>
      </c>
      <c r="G775" s="274">
        <f t="shared" si="1"/>
        <v>44692</v>
      </c>
      <c r="H775" s="248" t="s">
        <v>443</v>
      </c>
      <c r="I775" s="276" t="str">
        <f t="shared" si="2"/>
        <v>3813919199</v>
      </c>
      <c r="J775" s="274"/>
      <c r="K775" s="275"/>
      <c r="L775" s="275">
        <f t="shared" si="3"/>
        <v>-19199</v>
      </c>
      <c r="N775" s="277"/>
      <c r="O775" s="274">
        <f t="shared" si="6"/>
        <v>0</v>
      </c>
      <c r="P775" s="248" t="b">
        <f t="shared" si="7"/>
        <v>1</v>
      </c>
    </row>
    <row r="776" ht="14.25" customHeight="1">
      <c r="A776" s="248" t="s">
        <v>454</v>
      </c>
      <c r="B776" s="248" t="s">
        <v>19</v>
      </c>
      <c r="C776" s="273">
        <v>16833.0</v>
      </c>
      <c r="D776" s="274">
        <v>44663.0</v>
      </c>
      <c r="E776" s="275">
        <v>39999.0</v>
      </c>
      <c r="F776" s="248" t="s">
        <v>447</v>
      </c>
      <c r="G776" s="274">
        <f t="shared" si="1"/>
        <v>44693</v>
      </c>
      <c r="H776" s="248" t="s">
        <v>443</v>
      </c>
      <c r="I776" s="276" t="str">
        <f t="shared" si="2"/>
        <v>1683339999</v>
      </c>
      <c r="J776" s="274"/>
      <c r="K776" s="275"/>
      <c r="L776" s="275">
        <f t="shared" si="3"/>
        <v>-39999</v>
      </c>
      <c r="N776" s="277"/>
      <c r="O776" s="274">
        <f t="shared" si="6"/>
        <v>0</v>
      </c>
      <c r="P776" s="248" t="b">
        <f t="shared" si="7"/>
        <v>1</v>
      </c>
    </row>
    <row r="777" ht="14.25" customHeight="1">
      <c r="A777" s="248" t="s">
        <v>18</v>
      </c>
      <c r="B777" s="248" t="s">
        <v>19</v>
      </c>
      <c r="C777" s="273">
        <v>4425.0</v>
      </c>
      <c r="D777" s="274">
        <v>44664.0</v>
      </c>
      <c r="E777" s="275">
        <v>1991976.0</v>
      </c>
      <c r="F777" s="248" t="s">
        <v>447</v>
      </c>
      <c r="G777" s="274">
        <f t="shared" si="1"/>
        <v>44694</v>
      </c>
      <c r="H777" s="248" t="s">
        <v>443</v>
      </c>
      <c r="I777" s="276" t="str">
        <f t="shared" si="2"/>
        <v>44251991976</v>
      </c>
      <c r="J777" s="274"/>
      <c r="K777" s="275"/>
      <c r="L777" s="275">
        <f t="shared" si="3"/>
        <v>-1991976</v>
      </c>
      <c r="N777" s="277"/>
      <c r="O777" s="274">
        <f t="shared" si="6"/>
        <v>0</v>
      </c>
      <c r="P777" s="248" t="b">
        <f t="shared" si="7"/>
        <v>1</v>
      </c>
    </row>
    <row r="778" ht="14.25" customHeight="1">
      <c r="A778" s="248" t="s">
        <v>22</v>
      </c>
      <c r="B778" s="248" t="s">
        <v>19</v>
      </c>
      <c r="C778" s="273">
        <v>709519.0</v>
      </c>
      <c r="D778" s="274">
        <v>44664.0</v>
      </c>
      <c r="E778" s="275">
        <v>2459970.0</v>
      </c>
      <c r="F778" s="248" t="s">
        <v>447</v>
      </c>
      <c r="G778" s="274">
        <f t="shared" si="1"/>
        <v>44694</v>
      </c>
      <c r="H778" s="248" t="s">
        <v>443</v>
      </c>
      <c r="I778" s="276" t="str">
        <f t="shared" si="2"/>
        <v>7095192459970</v>
      </c>
      <c r="J778" s="274"/>
      <c r="K778" s="275"/>
      <c r="L778" s="275">
        <f t="shared" si="3"/>
        <v>-2459970</v>
      </c>
      <c r="N778" s="109" t="s">
        <v>462</v>
      </c>
      <c r="O778" s="274">
        <f t="shared" si="6"/>
        <v>0</v>
      </c>
      <c r="P778" s="248" t="b">
        <f t="shared" si="7"/>
        <v>1</v>
      </c>
    </row>
    <row r="779" ht="14.25" customHeight="1">
      <c r="A779" s="248" t="s">
        <v>500</v>
      </c>
      <c r="B779" s="248" t="s">
        <v>19</v>
      </c>
      <c r="C779" s="273">
        <v>3357.0</v>
      </c>
      <c r="D779" s="274">
        <v>44664.0</v>
      </c>
      <c r="E779" s="275">
        <v>76160.0</v>
      </c>
      <c r="F779" s="248" t="s">
        <v>447</v>
      </c>
      <c r="G779" s="274">
        <f t="shared" si="1"/>
        <v>44694</v>
      </c>
      <c r="H779" s="248" t="s">
        <v>443</v>
      </c>
      <c r="I779" s="276" t="str">
        <f t="shared" si="2"/>
        <v>335776160</v>
      </c>
      <c r="J779" s="274"/>
      <c r="K779" s="275"/>
      <c r="L779" s="275">
        <f t="shared" si="3"/>
        <v>-76160</v>
      </c>
      <c r="N779" s="277"/>
      <c r="O779" s="274">
        <f t="shared" si="6"/>
        <v>0</v>
      </c>
      <c r="P779" s="248" t="b">
        <f t="shared" si="7"/>
        <v>1</v>
      </c>
    </row>
    <row r="780" ht="14.25" customHeight="1">
      <c r="A780" s="248" t="s">
        <v>499</v>
      </c>
      <c r="B780" s="248" t="s">
        <v>19</v>
      </c>
      <c r="C780" s="273">
        <v>27334.0</v>
      </c>
      <c r="D780" s="274">
        <v>44665.0</v>
      </c>
      <c r="E780" s="275">
        <v>420930.0</v>
      </c>
      <c r="F780" s="248" t="s">
        <v>447</v>
      </c>
      <c r="G780" s="274">
        <f t="shared" si="1"/>
        <v>44695</v>
      </c>
      <c r="H780" s="248" t="s">
        <v>443</v>
      </c>
      <c r="I780" s="276" t="str">
        <f t="shared" si="2"/>
        <v>27334420930</v>
      </c>
      <c r="J780" s="274"/>
      <c r="K780" s="275"/>
      <c r="L780" s="275">
        <f t="shared" si="3"/>
        <v>-420930</v>
      </c>
      <c r="N780" s="277"/>
      <c r="O780" s="274">
        <f t="shared" si="6"/>
        <v>0</v>
      </c>
      <c r="P780" s="248" t="b">
        <f t="shared" si="7"/>
        <v>1</v>
      </c>
    </row>
    <row r="781" ht="14.25" customHeight="1">
      <c r="A781" s="248" t="s">
        <v>500</v>
      </c>
      <c r="B781" s="248" t="s">
        <v>468</v>
      </c>
      <c r="C781" s="273">
        <v>2661.0</v>
      </c>
      <c r="D781" s="274">
        <v>44665.0</v>
      </c>
      <c r="E781" s="275">
        <v>-1320900.0</v>
      </c>
      <c r="F781" s="248" t="s">
        <v>447</v>
      </c>
      <c r="G781" s="274">
        <f t="shared" si="1"/>
        <v>44695</v>
      </c>
      <c r="H781" s="248" t="s">
        <v>469</v>
      </c>
      <c r="I781" s="276" t="str">
        <f t="shared" si="2"/>
        <v>2661-1320900</v>
      </c>
      <c r="J781" s="274"/>
      <c r="K781" s="275"/>
      <c r="L781" s="275">
        <f t="shared" si="3"/>
        <v>1320900</v>
      </c>
      <c r="N781" s="277"/>
      <c r="O781" s="274">
        <f t="shared" si="6"/>
        <v>0</v>
      </c>
      <c r="P781" s="248" t="b">
        <f t="shared" si="7"/>
        <v>1</v>
      </c>
    </row>
    <row r="782" ht="14.25" customHeight="1">
      <c r="A782" s="248" t="s">
        <v>22</v>
      </c>
      <c r="B782" s="248" t="s">
        <v>19</v>
      </c>
      <c r="C782" s="273">
        <v>709707.0</v>
      </c>
      <c r="D782" s="274">
        <v>44669.0</v>
      </c>
      <c r="E782" s="275">
        <v>579991.0</v>
      </c>
      <c r="F782" s="248" t="s">
        <v>447</v>
      </c>
      <c r="G782" s="274">
        <f t="shared" si="1"/>
        <v>44699</v>
      </c>
      <c r="H782" s="248" t="s">
        <v>443</v>
      </c>
      <c r="I782" s="276" t="str">
        <f t="shared" si="2"/>
        <v>709707579991</v>
      </c>
      <c r="J782" s="274"/>
      <c r="K782" s="275"/>
      <c r="L782" s="275">
        <f t="shared" si="3"/>
        <v>-579991</v>
      </c>
      <c r="N782" s="109" t="s">
        <v>462</v>
      </c>
      <c r="O782" s="274">
        <f t="shared" si="6"/>
        <v>0</v>
      </c>
      <c r="P782" s="248" t="b">
        <f t="shared" si="7"/>
        <v>1</v>
      </c>
    </row>
    <row r="783" ht="14.25" customHeight="1">
      <c r="A783" s="248" t="s">
        <v>508</v>
      </c>
      <c r="B783" s="248" t="s">
        <v>19</v>
      </c>
      <c r="C783" s="273">
        <v>5445688.0</v>
      </c>
      <c r="D783" s="274">
        <v>44669.0</v>
      </c>
      <c r="E783" s="275">
        <v>11476.0</v>
      </c>
      <c r="F783" s="248" t="s">
        <v>447</v>
      </c>
      <c r="G783" s="274">
        <f t="shared" si="1"/>
        <v>44699</v>
      </c>
      <c r="H783" s="248" t="s">
        <v>443</v>
      </c>
      <c r="I783" s="276" t="str">
        <f t="shared" si="2"/>
        <v>544568811476</v>
      </c>
      <c r="J783" s="274">
        <f>+G783</f>
        <v>44699</v>
      </c>
      <c r="K783" s="275">
        <f>+E783</f>
        <v>11476</v>
      </c>
      <c r="L783" s="275">
        <f t="shared" si="3"/>
        <v>0</v>
      </c>
      <c r="N783" s="277"/>
      <c r="O783" s="274">
        <f t="shared" si="6"/>
        <v>0</v>
      </c>
      <c r="P783" s="248" t="b">
        <f t="shared" si="7"/>
        <v>0</v>
      </c>
    </row>
    <row r="784" ht="14.25" customHeight="1">
      <c r="A784" s="248" t="s">
        <v>528</v>
      </c>
      <c r="B784" s="248" t="s">
        <v>19</v>
      </c>
      <c r="C784" s="273">
        <v>61.0</v>
      </c>
      <c r="D784" s="274">
        <v>44672.0</v>
      </c>
      <c r="E784" s="275">
        <v>27245.0</v>
      </c>
      <c r="F784" s="248" t="s">
        <v>447</v>
      </c>
      <c r="G784" s="274">
        <f t="shared" si="1"/>
        <v>44702</v>
      </c>
      <c r="H784" s="248" t="s">
        <v>443</v>
      </c>
      <c r="I784" s="276" t="str">
        <f t="shared" si="2"/>
        <v>6127245</v>
      </c>
      <c r="J784" s="274"/>
      <c r="K784" s="275"/>
      <c r="L784" s="275">
        <f t="shared" si="3"/>
        <v>-27245</v>
      </c>
      <c r="N784" s="277"/>
      <c r="O784" s="274">
        <f t="shared" si="6"/>
        <v>0</v>
      </c>
      <c r="P784" s="248" t="b">
        <f t="shared" si="7"/>
        <v>1</v>
      </c>
    </row>
    <row r="785" ht="14.25" customHeight="1">
      <c r="A785" s="248" t="s">
        <v>450</v>
      </c>
      <c r="B785" s="248" t="s">
        <v>19</v>
      </c>
      <c r="C785" s="273">
        <v>1240.0</v>
      </c>
      <c r="D785" s="274">
        <v>44673.0</v>
      </c>
      <c r="E785" s="275">
        <v>141693.0</v>
      </c>
      <c r="F785" s="248" t="s">
        <v>447</v>
      </c>
      <c r="G785" s="274">
        <f t="shared" si="1"/>
        <v>44703</v>
      </c>
      <c r="H785" s="248" t="s">
        <v>443</v>
      </c>
      <c r="I785" s="276" t="str">
        <f t="shared" si="2"/>
        <v>1240141693</v>
      </c>
      <c r="J785" s="274"/>
      <c r="K785" s="275"/>
      <c r="L785" s="275">
        <f t="shared" si="3"/>
        <v>-141693</v>
      </c>
      <c r="N785" s="277"/>
      <c r="O785" s="274">
        <f t="shared" si="6"/>
        <v>0</v>
      </c>
      <c r="P785" s="248" t="b">
        <f t="shared" si="7"/>
        <v>1</v>
      </c>
    </row>
    <row r="786" ht="14.25" customHeight="1">
      <c r="A786" s="248" t="s">
        <v>532</v>
      </c>
      <c r="B786" s="248" t="s">
        <v>19</v>
      </c>
      <c r="C786" s="273">
        <v>16779.0</v>
      </c>
      <c r="D786" s="274">
        <v>44676.0</v>
      </c>
      <c r="E786" s="275">
        <v>46648.0</v>
      </c>
      <c r="F786" s="248" t="s">
        <v>447</v>
      </c>
      <c r="G786" s="274">
        <f t="shared" si="1"/>
        <v>44706</v>
      </c>
      <c r="H786" s="248" t="s">
        <v>443</v>
      </c>
      <c r="I786" s="276" t="str">
        <f t="shared" si="2"/>
        <v>1677946648</v>
      </c>
      <c r="J786" s="274"/>
      <c r="K786" s="275"/>
      <c r="L786" s="275">
        <f t="shared" si="3"/>
        <v>-46648</v>
      </c>
      <c r="N786" s="277"/>
      <c r="O786" s="274">
        <f t="shared" si="6"/>
        <v>0</v>
      </c>
      <c r="P786" s="248" t="b">
        <f t="shared" si="7"/>
        <v>1</v>
      </c>
    </row>
    <row r="787" ht="14.25" customHeight="1">
      <c r="A787" s="248" t="s">
        <v>449</v>
      </c>
      <c r="B787" s="248" t="s">
        <v>19</v>
      </c>
      <c r="C787" s="273">
        <v>7124.0</v>
      </c>
      <c r="D787" s="274">
        <v>44676.0</v>
      </c>
      <c r="E787" s="275">
        <v>1279991.0</v>
      </c>
      <c r="F787" s="248" t="s">
        <v>447</v>
      </c>
      <c r="G787" s="274">
        <f t="shared" si="1"/>
        <v>44706</v>
      </c>
      <c r="H787" s="248" t="s">
        <v>443</v>
      </c>
      <c r="I787" s="276" t="str">
        <f t="shared" si="2"/>
        <v>71241279991</v>
      </c>
      <c r="J787" s="274"/>
      <c r="K787" s="275"/>
      <c r="L787" s="275">
        <f t="shared" si="3"/>
        <v>-1279991</v>
      </c>
      <c r="N787" s="277"/>
      <c r="O787" s="274">
        <f t="shared" si="6"/>
        <v>0</v>
      </c>
      <c r="P787" s="248" t="b">
        <f t="shared" si="7"/>
        <v>1</v>
      </c>
    </row>
    <row r="788" ht="14.25" customHeight="1">
      <c r="A788" s="248" t="s">
        <v>451</v>
      </c>
      <c r="B788" s="248" t="s">
        <v>19</v>
      </c>
      <c r="C788" s="273">
        <v>38391.0</v>
      </c>
      <c r="D788" s="274">
        <v>44676.0</v>
      </c>
      <c r="E788" s="275">
        <v>94367.0</v>
      </c>
      <c r="F788" s="248" t="s">
        <v>447</v>
      </c>
      <c r="G788" s="274">
        <f t="shared" si="1"/>
        <v>44706</v>
      </c>
      <c r="H788" s="248" t="s">
        <v>443</v>
      </c>
      <c r="I788" s="276" t="str">
        <f t="shared" si="2"/>
        <v>3839194367</v>
      </c>
      <c r="J788" s="274"/>
      <c r="K788" s="275"/>
      <c r="L788" s="275">
        <f t="shared" si="3"/>
        <v>-94367</v>
      </c>
      <c r="N788" s="277"/>
      <c r="O788" s="274">
        <f t="shared" si="6"/>
        <v>0</v>
      </c>
      <c r="P788" s="248" t="b">
        <f t="shared" si="7"/>
        <v>1</v>
      </c>
    </row>
    <row r="789" ht="14.25" customHeight="1">
      <c r="A789" s="248" t="s">
        <v>502</v>
      </c>
      <c r="B789" s="248" t="s">
        <v>19</v>
      </c>
      <c r="C789" s="273">
        <v>23469.0</v>
      </c>
      <c r="D789" s="274">
        <v>44676.0</v>
      </c>
      <c r="E789" s="275">
        <v>159984.0</v>
      </c>
      <c r="F789" s="248" t="s">
        <v>447</v>
      </c>
      <c r="G789" s="274">
        <f t="shared" si="1"/>
        <v>44706</v>
      </c>
      <c r="H789" s="248" t="s">
        <v>443</v>
      </c>
      <c r="I789" s="276" t="str">
        <f t="shared" si="2"/>
        <v>23469159984</v>
      </c>
      <c r="J789" s="274"/>
      <c r="K789" s="275"/>
      <c r="L789" s="275">
        <f t="shared" si="3"/>
        <v>-159984</v>
      </c>
      <c r="N789" s="277"/>
      <c r="O789" s="274">
        <f t="shared" si="6"/>
        <v>0</v>
      </c>
      <c r="P789" s="248" t="b">
        <f t="shared" si="7"/>
        <v>1</v>
      </c>
    </row>
    <row r="790" ht="14.25" customHeight="1">
      <c r="A790" s="248" t="s">
        <v>34</v>
      </c>
      <c r="B790" s="248" t="s">
        <v>468</v>
      </c>
      <c r="C790" s="273">
        <v>24074.0</v>
      </c>
      <c r="D790" s="274">
        <v>44677.0</v>
      </c>
      <c r="E790" s="275">
        <v>-201952.0</v>
      </c>
      <c r="F790" s="248" t="s">
        <v>447</v>
      </c>
      <c r="G790" s="274">
        <f t="shared" si="1"/>
        <v>44707</v>
      </c>
      <c r="H790" s="248" t="s">
        <v>469</v>
      </c>
      <c r="I790" s="276" t="str">
        <f t="shared" si="2"/>
        <v>24074-201952</v>
      </c>
      <c r="J790" s="274"/>
      <c r="K790" s="275"/>
      <c r="L790" s="275">
        <f t="shared" si="3"/>
        <v>201952</v>
      </c>
      <c r="N790" s="277"/>
      <c r="O790" s="274">
        <f t="shared" si="6"/>
        <v>0</v>
      </c>
      <c r="P790" s="248" t="b">
        <f t="shared" si="7"/>
        <v>1</v>
      </c>
    </row>
    <row r="791" ht="14.25" customHeight="1">
      <c r="A791" s="248" t="s">
        <v>517</v>
      </c>
      <c r="B791" s="248" t="s">
        <v>19</v>
      </c>
      <c r="C791" s="273">
        <v>4.2372633E7</v>
      </c>
      <c r="D791" s="274">
        <v>44678.0</v>
      </c>
      <c r="E791" s="275">
        <v>6337.0</v>
      </c>
      <c r="F791" s="248" t="s">
        <v>447</v>
      </c>
      <c r="G791" s="274">
        <f t="shared" si="1"/>
        <v>44708</v>
      </c>
      <c r="H791" s="248" t="s">
        <v>443</v>
      </c>
      <c r="I791" s="276" t="str">
        <f t="shared" si="2"/>
        <v>423726336337</v>
      </c>
      <c r="J791" s="274"/>
      <c r="K791" s="275"/>
      <c r="L791" s="275">
        <f t="shared" si="3"/>
        <v>-6337</v>
      </c>
      <c r="N791" s="277"/>
      <c r="O791" s="274">
        <f t="shared" si="6"/>
        <v>0</v>
      </c>
      <c r="P791" s="248" t="b">
        <f t="shared" si="7"/>
        <v>1</v>
      </c>
    </row>
    <row r="792" ht="14.25" customHeight="1">
      <c r="A792" s="248" t="s">
        <v>22</v>
      </c>
      <c r="B792" s="248" t="s">
        <v>19</v>
      </c>
      <c r="C792" s="273">
        <v>710227.0</v>
      </c>
      <c r="D792" s="274">
        <v>44678.0</v>
      </c>
      <c r="E792" s="275">
        <v>5399920.0</v>
      </c>
      <c r="F792" s="248" t="s">
        <v>447</v>
      </c>
      <c r="G792" s="274">
        <f t="shared" si="1"/>
        <v>44708</v>
      </c>
      <c r="H792" s="248" t="s">
        <v>443</v>
      </c>
      <c r="I792" s="276" t="str">
        <f t="shared" si="2"/>
        <v>7102275399920</v>
      </c>
      <c r="J792" s="274"/>
      <c r="K792" s="275"/>
      <c r="L792" s="275">
        <f t="shared" si="3"/>
        <v>-5399920</v>
      </c>
      <c r="N792" s="109" t="s">
        <v>462</v>
      </c>
      <c r="O792" s="274">
        <f t="shared" si="6"/>
        <v>0</v>
      </c>
      <c r="P792" s="248" t="b">
        <f t="shared" si="7"/>
        <v>1</v>
      </c>
    </row>
    <row r="793" ht="14.25" customHeight="1">
      <c r="A793" s="248" t="s">
        <v>517</v>
      </c>
      <c r="B793" s="248" t="s">
        <v>19</v>
      </c>
      <c r="C793" s="273">
        <v>4.2601356E7</v>
      </c>
      <c r="D793" s="274">
        <v>44679.0</v>
      </c>
      <c r="E793" s="275">
        <v>1679.0</v>
      </c>
      <c r="F793" s="248" t="s">
        <v>447</v>
      </c>
      <c r="G793" s="274">
        <f t="shared" si="1"/>
        <v>44709</v>
      </c>
      <c r="H793" s="248" t="s">
        <v>443</v>
      </c>
      <c r="I793" s="276" t="str">
        <f t="shared" si="2"/>
        <v>426013561679</v>
      </c>
      <c r="J793" s="274"/>
      <c r="K793" s="275"/>
      <c r="L793" s="275">
        <f t="shared" si="3"/>
        <v>-1679</v>
      </c>
      <c r="N793" s="277"/>
      <c r="O793" s="274">
        <f t="shared" si="6"/>
        <v>0</v>
      </c>
      <c r="P793" s="248" t="b">
        <f t="shared" si="7"/>
        <v>1</v>
      </c>
    </row>
    <row r="794" ht="14.25" customHeight="1">
      <c r="A794" s="248" t="s">
        <v>451</v>
      </c>
      <c r="B794" s="248" t="s">
        <v>19</v>
      </c>
      <c r="C794" s="273">
        <v>38502.0</v>
      </c>
      <c r="D794" s="274">
        <v>44679.0</v>
      </c>
      <c r="E794" s="275">
        <v>191985.0</v>
      </c>
      <c r="F794" s="248" t="s">
        <v>447</v>
      </c>
      <c r="G794" s="274">
        <f t="shared" si="1"/>
        <v>44709</v>
      </c>
      <c r="H794" s="248" t="s">
        <v>443</v>
      </c>
      <c r="I794" s="276" t="str">
        <f t="shared" si="2"/>
        <v>38502191985</v>
      </c>
      <c r="J794" s="274"/>
      <c r="K794" s="275"/>
      <c r="L794" s="275">
        <f t="shared" si="3"/>
        <v>-191985</v>
      </c>
      <c r="N794" s="277"/>
      <c r="O794" s="274">
        <f t="shared" si="6"/>
        <v>0</v>
      </c>
      <c r="P794" s="248" t="b">
        <f t="shared" si="7"/>
        <v>1</v>
      </c>
    </row>
    <row r="795" ht="14.25" customHeight="1">
      <c r="A795" s="248" t="s">
        <v>533</v>
      </c>
      <c r="B795" s="248" t="s">
        <v>19</v>
      </c>
      <c r="C795" s="273">
        <v>7472744.0</v>
      </c>
      <c r="D795" s="274">
        <v>44680.0</v>
      </c>
      <c r="E795" s="275">
        <v>38541.0</v>
      </c>
      <c r="F795" s="248" t="s">
        <v>447</v>
      </c>
      <c r="G795" s="274">
        <f t="shared" si="1"/>
        <v>44710</v>
      </c>
      <c r="H795" s="248" t="s">
        <v>443</v>
      </c>
      <c r="I795" s="276" t="str">
        <f t="shared" si="2"/>
        <v>747274438541</v>
      </c>
      <c r="J795" s="274">
        <f>+G795</f>
        <v>44710</v>
      </c>
      <c r="K795" s="275">
        <f>+E795</f>
        <v>38541</v>
      </c>
      <c r="L795" s="275">
        <f t="shared" si="3"/>
        <v>0</v>
      </c>
      <c r="N795" s="277"/>
      <c r="O795" s="274">
        <f t="shared" si="6"/>
        <v>0</v>
      </c>
      <c r="P795" s="248" t="b">
        <f t="shared" si="7"/>
        <v>0</v>
      </c>
    </row>
    <row r="796" ht="14.25" customHeight="1">
      <c r="A796" s="248" t="s">
        <v>532</v>
      </c>
      <c r="B796" s="248" t="s">
        <v>19</v>
      </c>
      <c r="C796" s="273">
        <v>18066.0</v>
      </c>
      <c r="D796" s="274">
        <v>44682.0</v>
      </c>
      <c r="E796" s="275">
        <v>233240.0</v>
      </c>
      <c r="F796" s="248" t="s">
        <v>447</v>
      </c>
      <c r="G796" s="274">
        <f t="shared" si="1"/>
        <v>44712</v>
      </c>
      <c r="H796" s="248" t="s">
        <v>443</v>
      </c>
      <c r="I796" s="276" t="str">
        <f t="shared" si="2"/>
        <v>18066233240</v>
      </c>
      <c r="J796" s="274"/>
      <c r="K796" s="275"/>
      <c r="L796" s="275">
        <f t="shared" si="3"/>
        <v>-233240</v>
      </c>
      <c r="N796" s="277"/>
      <c r="O796" s="274">
        <f t="shared" si="6"/>
        <v>0</v>
      </c>
      <c r="P796" s="248" t="b">
        <f t="shared" si="7"/>
        <v>1</v>
      </c>
    </row>
    <row r="797" ht="14.25" customHeight="1">
      <c r="A797" s="248" t="s">
        <v>488</v>
      </c>
      <c r="B797" s="248" t="s">
        <v>19</v>
      </c>
      <c r="C797" s="273">
        <v>463624.0</v>
      </c>
      <c r="D797" s="274">
        <v>44683.0</v>
      </c>
      <c r="E797" s="275">
        <v>71509.0</v>
      </c>
      <c r="F797" s="248" t="s">
        <v>447</v>
      </c>
      <c r="G797" s="274">
        <f t="shared" si="1"/>
        <v>44713</v>
      </c>
      <c r="H797" s="248" t="s">
        <v>443</v>
      </c>
      <c r="I797" s="276" t="str">
        <f t="shared" si="2"/>
        <v>46362471509</v>
      </c>
      <c r="J797" s="274"/>
      <c r="K797" s="275"/>
      <c r="L797" s="275">
        <f t="shared" si="3"/>
        <v>-71509</v>
      </c>
      <c r="N797" s="277"/>
      <c r="O797" s="274">
        <f t="shared" si="6"/>
        <v>0</v>
      </c>
      <c r="P797" s="248" t="b">
        <f t="shared" si="7"/>
        <v>1</v>
      </c>
    </row>
    <row r="798" ht="14.25" customHeight="1">
      <c r="A798" s="248" t="s">
        <v>451</v>
      </c>
      <c r="B798" s="248" t="s">
        <v>19</v>
      </c>
      <c r="C798" s="273">
        <v>38616.0</v>
      </c>
      <c r="D798" s="274">
        <v>44685.0</v>
      </c>
      <c r="E798" s="275">
        <v>593233.0</v>
      </c>
      <c r="F798" s="248" t="s">
        <v>447</v>
      </c>
      <c r="G798" s="274">
        <f t="shared" si="1"/>
        <v>44715</v>
      </c>
      <c r="H798" s="248" t="s">
        <v>443</v>
      </c>
      <c r="I798" s="276" t="str">
        <f t="shared" si="2"/>
        <v>38616593233</v>
      </c>
      <c r="J798" s="274"/>
      <c r="K798" s="275"/>
      <c r="L798" s="275">
        <f t="shared" si="3"/>
        <v>-593233</v>
      </c>
      <c r="N798" s="277"/>
      <c r="O798" s="274">
        <f t="shared" si="6"/>
        <v>0</v>
      </c>
      <c r="P798" s="248" t="b">
        <f t="shared" si="7"/>
        <v>1</v>
      </c>
    </row>
    <row r="799" ht="14.25" customHeight="1">
      <c r="A799" s="248" t="s">
        <v>455</v>
      </c>
      <c r="B799" s="248" t="s">
        <v>334</v>
      </c>
      <c r="C799" s="273">
        <v>4866.0</v>
      </c>
      <c r="D799" s="274">
        <v>44685.0</v>
      </c>
      <c r="E799" s="275">
        <v>1028088.0</v>
      </c>
      <c r="F799" s="248" t="s">
        <v>447</v>
      </c>
      <c r="G799" s="274">
        <f t="shared" si="1"/>
        <v>44715</v>
      </c>
      <c r="H799" s="248" t="s">
        <v>443</v>
      </c>
      <c r="I799" s="276" t="str">
        <f t="shared" si="2"/>
        <v>48661028088</v>
      </c>
      <c r="J799" s="274"/>
      <c r="K799" s="275"/>
      <c r="L799" s="275">
        <f t="shared" si="3"/>
        <v>-1028088</v>
      </c>
      <c r="N799" s="277"/>
      <c r="O799" s="274">
        <f t="shared" si="6"/>
        <v>0</v>
      </c>
      <c r="P799" s="248" t="b">
        <f t="shared" si="7"/>
        <v>1</v>
      </c>
    </row>
    <row r="800" ht="14.25" customHeight="1">
      <c r="A800" s="248" t="s">
        <v>34</v>
      </c>
      <c r="B800" s="248" t="s">
        <v>19</v>
      </c>
      <c r="C800" s="273">
        <v>101938.0</v>
      </c>
      <c r="D800" s="274">
        <v>44686.0</v>
      </c>
      <c r="E800" s="275">
        <v>816398.0</v>
      </c>
      <c r="F800" s="248" t="s">
        <v>447</v>
      </c>
      <c r="G800" s="274">
        <f t="shared" si="1"/>
        <v>44716</v>
      </c>
      <c r="H800" s="248" t="s">
        <v>443</v>
      </c>
      <c r="I800" s="276" t="str">
        <f t="shared" si="2"/>
        <v>101938816398</v>
      </c>
      <c r="J800" s="274"/>
      <c r="K800" s="275"/>
      <c r="L800" s="275">
        <f t="shared" si="3"/>
        <v>-816398</v>
      </c>
      <c r="N800" s="277"/>
      <c r="O800" s="274">
        <f t="shared" si="6"/>
        <v>0</v>
      </c>
      <c r="P800" s="248" t="b">
        <f t="shared" si="7"/>
        <v>1</v>
      </c>
    </row>
    <row r="801" ht="14.25" customHeight="1">
      <c r="A801" s="248" t="s">
        <v>451</v>
      </c>
      <c r="B801" s="248" t="s">
        <v>19</v>
      </c>
      <c r="C801" s="273">
        <v>38661.0</v>
      </c>
      <c r="D801" s="274">
        <v>44686.0</v>
      </c>
      <c r="E801" s="275">
        <v>57602.0</v>
      </c>
      <c r="F801" s="248" t="s">
        <v>447</v>
      </c>
      <c r="G801" s="274">
        <f t="shared" si="1"/>
        <v>44716</v>
      </c>
      <c r="H801" s="248" t="s">
        <v>485</v>
      </c>
      <c r="I801" s="276" t="str">
        <f t="shared" si="2"/>
        <v>3866157602</v>
      </c>
      <c r="J801" s="274"/>
      <c r="K801" s="275"/>
      <c r="L801" s="275">
        <f t="shared" si="3"/>
        <v>-57602</v>
      </c>
      <c r="N801" s="277"/>
      <c r="O801" s="274">
        <f t="shared" si="6"/>
        <v>0</v>
      </c>
      <c r="P801" s="248" t="b">
        <f t="shared" si="7"/>
        <v>1</v>
      </c>
    </row>
    <row r="802" ht="14.25" customHeight="1">
      <c r="A802" s="248" t="s">
        <v>451</v>
      </c>
      <c r="B802" s="248" t="s">
        <v>468</v>
      </c>
      <c r="C802" s="273">
        <v>13300.0</v>
      </c>
      <c r="D802" s="274">
        <v>44687.0</v>
      </c>
      <c r="E802" s="275">
        <v>-57602.0</v>
      </c>
      <c r="F802" s="248" t="s">
        <v>447</v>
      </c>
      <c r="G802" s="274">
        <f t="shared" si="1"/>
        <v>44717</v>
      </c>
      <c r="H802" s="248" t="s">
        <v>469</v>
      </c>
      <c r="I802" s="276" t="str">
        <f t="shared" si="2"/>
        <v>13300-57602</v>
      </c>
      <c r="J802" s="274"/>
      <c r="K802" s="275"/>
      <c r="L802" s="275">
        <f t="shared" si="3"/>
        <v>57602</v>
      </c>
      <c r="N802" s="277"/>
      <c r="O802" s="274">
        <f t="shared" si="6"/>
        <v>0</v>
      </c>
      <c r="P802" s="248" t="b">
        <f t="shared" si="7"/>
        <v>1</v>
      </c>
    </row>
    <row r="803" ht="14.25" customHeight="1">
      <c r="A803" s="248" t="s">
        <v>44</v>
      </c>
      <c r="B803" s="248" t="s">
        <v>19</v>
      </c>
      <c r="C803" s="273">
        <v>3291.0</v>
      </c>
      <c r="D803" s="274">
        <v>44690.0</v>
      </c>
      <c r="E803" s="275">
        <v>2351415.0</v>
      </c>
      <c r="F803" s="248" t="s">
        <v>447</v>
      </c>
      <c r="G803" s="274">
        <f t="shared" si="1"/>
        <v>44720</v>
      </c>
      <c r="H803" s="248" t="s">
        <v>485</v>
      </c>
      <c r="I803" s="276" t="str">
        <f t="shared" si="2"/>
        <v>32912351415</v>
      </c>
      <c r="J803" s="274"/>
      <c r="K803" s="275"/>
      <c r="L803" s="275">
        <f t="shared" si="3"/>
        <v>-2351415</v>
      </c>
      <c r="N803" s="277"/>
      <c r="O803" s="274">
        <f t="shared" si="6"/>
        <v>0</v>
      </c>
      <c r="P803" s="248" t="b">
        <f t="shared" si="7"/>
        <v>1</v>
      </c>
    </row>
    <row r="804" ht="14.25" customHeight="1">
      <c r="A804" s="248" t="s">
        <v>44</v>
      </c>
      <c r="B804" s="248" t="s">
        <v>19</v>
      </c>
      <c r="C804" s="273">
        <v>3290.0</v>
      </c>
      <c r="D804" s="274">
        <v>44690.0</v>
      </c>
      <c r="E804" s="275">
        <v>2351415.0</v>
      </c>
      <c r="F804" s="248" t="s">
        <v>447</v>
      </c>
      <c r="G804" s="274">
        <f t="shared" si="1"/>
        <v>44720</v>
      </c>
      <c r="H804" s="248" t="s">
        <v>443</v>
      </c>
      <c r="I804" s="276" t="str">
        <f t="shared" si="2"/>
        <v>32902351415</v>
      </c>
      <c r="J804" s="274"/>
      <c r="K804" s="275"/>
      <c r="L804" s="275">
        <f t="shared" si="3"/>
        <v>-2351415</v>
      </c>
      <c r="N804" s="277"/>
      <c r="O804" s="274">
        <f t="shared" si="6"/>
        <v>0</v>
      </c>
      <c r="P804" s="248" t="b">
        <f t="shared" si="7"/>
        <v>1</v>
      </c>
    </row>
    <row r="805" ht="14.25" customHeight="1">
      <c r="A805" s="248" t="s">
        <v>44</v>
      </c>
      <c r="B805" s="248" t="s">
        <v>468</v>
      </c>
      <c r="C805" s="273">
        <v>282.0</v>
      </c>
      <c r="D805" s="274">
        <v>44690.0</v>
      </c>
      <c r="E805" s="275">
        <v>-2351415.0</v>
      </c>
      <c r="F805" s="248" t="s">
        <v>447</v>
      </c>
      <c r="G805" s="274">
        <f t="shared" si="1"/>
        <v>44720</v>
      </c>
      <c r="H805" s="248" t="s">
        <v>469</v>
      </c>
      <c r="I805" s="276" t="str">
        <f t="shared" si="2"/>
        <v>282-2351415</v>
      </c>
      <c r="J805" s="274"/>
      <c r="K805" s="275"/>
      <c r="L805" s="275">
        <f t="shared" si="3"/>
        <v>2351415</v>
      </c>
      <c r="N805" s="277"/>
      <c r="O805" s="274">
        <f t="shared" si="6"/>
        <v>0</v>
      </c>
      <c r="P805" s="248" t="b">
        <f t="shared" si="7"/>
        <v>1</v>
      </c>
    </row>
    <row r="806" ht="14.25" customHeight="1">
      <c r="A806" s="248" t="s">
        <v>454</v>
      </c>
      <c r="B806" s="248" t="s">
        <v>19</v>
      </c>
      <c r="C806" s="273">
        <v>17403.0</v>
      </c>
      <c r="D806" s="274">
        <v>44691.0</v>
      </c>
      <c r="E806" s="275">
        <v>39999.0</v>
      </c>
      <c r="F806" s="248" t="s">
        <v>447</v>
      </c>
      <c r="G806" s="274">
        <f t="shared" si="1"/>
        <v>44721</v>
      </c>
      <c r="H806" s="248" t="s">
        <v>443</v>
      </c>
      <c r="I806" s="276" t="str">
        <f t="shared" si="2"/>
        <v>1740339999</v>
      </c>
      <c r="J806" s="274"/>
      <c r="K806" s="275"/>
      <c r="L806" s="275">
        <f t="shared" si="3"/>
        <v>-39999</v>
      </c>
      <c r="N806" s="277"/>
      <c r="O806" s="274">
        <f t="shared" si="6"/>
        <v>0</v>
      </c>
      <c r="P806" s="248" t="b">
        <f t="shared" si="7"/>
        <v>1</v>
      </c>
    </row>
    <row r="807" ht="14.25" customHeight="1">
      <c r="A807" s="248" t="s">
        <v>458</v>
      </c>
      <c r="B807" s="248" t="s">
        <v>19</v>
      </c>
      <c r="C807" s="273">
        <v>4.5059693E7</v>
      </c>
      <c r="D807" s="274">
        <v>44691.0</v>
      </c>
      <c r="E807" s="275">
        <v>35970.0</v>
      </c>
      <c r="F807" s="248" t="s">
        <v>447</v>
      </c>
      <c r="G807" s="274">
        <f t="shared" si="1"/>
        <v>44721</v>
      </c>
      <c r="H807" s="248" t="s">
        <v>443</v>
      </c>
      <c r="I807" s="276" t="str">
        <f t="shared" si="2"/>
        <v>4505969335970</v>
      </c>
      <c r="J807" s="274"/>
      <c r="K807" s="275"/>
      <c r="L807" s="275">
        <f t="shared" si="3"/>
        <v>-35970</v>
      </c>
      <c r="N807" s="277"/>
      <c r="O807" s="274">
        <f t="shared" si="6"/>
        <v>0</v>
      </c>
      <c r="P807" s="248" t="b">
        <f t="shared" si="7"/>
        <v>1</v>
      </c>
    </row>
    <row r="808" ht="14.25" customHeight="1">
      <c r="A808" s="248" t="s">
        <v>531</v>
      </c>
      <c r="B808" s="248" t="s">
        <v>19</v>
      </c>
      <c r="C808" s="273">
        <v>208.0</v>
      </c>
      <c r="D808" s="274">
        <v>44691.0</v>
      </c>
      <c r="E808" s="275">
        <v>1547000.0</v>
      </c>
      <c r="F808" s="248" t="s">
        <v>447</v>
      </c>
      <c r="G808" s="274">
        <f t="shared" si="1"/>
        <v>44721</v>
      </c>
      <c r="H808" s="248" t="s">
        <v>443</v>
      </c>
      <c r="I808" s="276" t="str">
        <f t="shared" si="2"/>
        <v>2081547000</v>
      </c>
      <c r="J808" s="274"/>
      <c r="K808" s="275"/>
      <c r="L808" s="275">
        <f t="shared" si="3"/>
        <v>-1547000</v>
      </c>
      <c r="N808" s="277"/>
      <c r="O808" s="274">
        <f t="shared" si="6"/>
        <v>0</v>
      </c>
      <c r="P808" s="248" t="b">
        <f t="shared" si="7"/>
        <v>1</v>
      </c>
    </row>
    <row r="809" ht="14.25" customHeight="1">
      <c r="A809" s="248" t="s">
        <v>528</v>
      </c>
      <c r="B809" s="248" t="s">
        <v>19</v>
      </c>
      <c r="C809" s="273">
        <v>85.0</v>
      </c>
      <c r="D809" s="274">
        <v>44692.0</v>
      </c>
      <c r="E809" s="275">
        <v>39566.0</v>
      </c>
      <c r="F809" s="248" t="s">
        <v>447</v>
      </c>
      <c r="G809" s="274">
        <f t="shared" si="1"/>
        <v>44722</v>
      </c>
      <c r="H809" s="248" t="s">
        <v>443</v>
      </c>
      <c r="I809" s="276" t="str">
        <f t="shared" si="2"/>
        <v>8539566</v>
      </c>
      <c r="J809" s="274"/>
      <c r="K809" s="275"/>
      <c r="L809" s="275">
        <f t="shared" si="3"/>
        <v>-39566</v>
      </c>
      <c r="N809" s="277"/>
      <c r="O809" s="274">
        <f t="shared" si="6"/>
        <v>0</v>
      </c>
      <c r="P809" s="248" t="b">
        <f t="shared" si="7"/>
        <v>1</v>
      </c>
    </row>
    <row r="810" ht="14.25" customHeight="1">
      <c r="A810" s="248" t="s">
        <v>18</v>
      </c>
      <c r="B810" s="248" t="s">
        <v>19</v>
      </c>
      <c r="C810" s="273">
        <v>4476.0</v>
      </c>
      <c r="D810" s="274">
        <v>44693.0</v>
      </c>
      <c r="E810" s="275">
        <v>2560306.0</v>
      </c>
      <c r="F810" s="248" t="s">
        <v>447</v>
      </c>
      <c r="G810" s="274">
        <f t="shared" si="1"/>
        <v>44723</v>
      </c>
      <c r="H810" s="248" t="s">
        <v>443</v>
      </c>
      <c r="I810" s="276" t="str">
        <f t="shared" si="2"/>
        <v>44762560306</v>
      </c>
      <c r="J810" s="274"/>
      <c r="K810" s="275"/>
      <c r="L810" s="275">
        <f t="shared" si="3"/>
        <v>-2560306</v>
      </c>
      <c r="N810" s="277"/>
      <c r="O810" s="274">
        <f t="shared" si="6"/>
        <v>0</v>
      </c>
      <c r="P810" s="248" t="b">
        <f t="shared" si="7"/>
        <v>1</v>
      </c>
    </row>
    <row r="811" ht="14.25" customHeight="1">
      <c r="A811" s="248" t="s">
        <v>523</v>
      </c>
      <c r="B811" s="248" t="s">
        <v>19</v>
      </c>
      <c r="C811" s="273">
        <v>15095.0</v>
      </c>
      <c r="D811" s="274">
        <v>44693.0</v>
      </c>
      <c r="E811" s="275">
        <v>2618030.0</v>
      </c>
      <c r="F811" s="248" t="s">
        <v>447</v>
      </c>
      <c r="G811" s="274">
        <f t="shared" si="1"/>
        <v>44723</v>
      </c>
      <c r="H811" s="248" t="s">
        <v>443</v>
      </c>
      <c r="I811" s="276" t="str">
        <f t="shared" si="2"/>
        <v>150952618030</v>
      </c>
      <c r="J811" s="274"/>
      <c r="K811" s="275"/>
      <c r="L811" s="275">
        <f t="shared" si="3"/>
        <v>-2618030</v>
      </c>
      <c r="N811" s="277"/>
      <c r="O811" s="274">
        <f t="shared" si="6"/>
        <v>0</v>
      </c>
      <c r="P811" s="248" t="b">
        <f t="shared" si="7"/>
        <v>1</v>
      </c>
    </row>
    <row r="812" ht="14.25" customHeight="1">
      <c r="A812" s="248" t="s">
        <v>448</v>
      </c>
      <c r="B812" s="248" t="s">
        <v>19</v>
      </c>
      <c r="C812" s="273">
        <v>4530.0</v>
      </c>
      <c r="D812" s="274">
        <v>44694.0</v>
      </c>
      <c r="E812" s="275">
        <v>79566.0</v>
      </c>
      <c r="F812" s="248" t="s">
        <v>447</v>
      </c>
      <c r="G812" s="274">
        <f t="shared" si="1"/>
        <v>44724</v>
      </c>
      <c r="H812" s="248" t="s">
        <v>443</v>
      </c>
      <c r="I812" s="276" t="str">
        <f t="shared" si="2"/>
        <v>453079566</v>
      </c>
      <c r="J812" s="274"/>
      <c r="K812" s="275"/>
      <c r="L812" s="275">
        <f t="shared" si="3"/>
        <v>-79566</v>
      </c>
      <c r="N812" s="277"/>
      <c r="O812" s="274">
        <f t="shared" si="6"/>
        <v>0</v>
      </c>
      <c r="P812" s="248" t="b">
        <f t="shared" si="7"/>
        <v>1</v>
      </c>
    </row>
    <row r="813" ht="14.25" customHeight="1">
      <c r="A813" s="248" t="s">
        <v>451</v>
      </c>
      <c r="B813" s="248" t="s">
        <v>19</v>
      </c>
      <c r="C813" s="273">
        <v>38812.0</v>
      </c>
      <c r="D813" s="274">
        <v>44694.0</v>
      </c>
      <c r="E813" s="275">
        <v>179978.0</v>
      </c>
      <c r="F813" s="248" t="s">
        <v>447</v>
      </c>
      <c r="G813" s="274">
        <f t="shared" si="1"/>
        <v>44724</v>
      </c>
      <c r="H813" s="248" t="s">
        <v>443</v>
      </c>
      <c r="I813" s="276" t="str">
        <f t="shared" si="2"/>
        <v>38812179978</v>
      </c>
      <c r="J813" s="274"/>
      <c r="K813" s="275"/>
      <c r="L813" s="275">
        <f t="shared" si="3"/>
        <v>-179978</v>
      </c>
      <c r="N813" s="277"/>
      <c r="O813" s="274">
        <f t="shared" si="6"/>
        <v>0</v>
      </c>
      <c r="P813" s="248" t="b">
        <f t="shared" si="7"/>
        <v>1</v>
      </c>
    </row>
    <row r="814" ht="14.25" customHeight="1">
      <c r="A814" s="248" t="s">
        <v>502</v>
      </c>
      <c r="B814" s="248" t="s">
        <v>19</v>
      </c>
      <c r="C814" s="273">
        <v>23614.0</v>
      </c>
      <c r="D814" s="274">
        <v>44694.0</v>
      </c>
      <c r="E814" s="275">
        <v>895970.0</v>
      </c>
      <c r="F814" s="248" t="s">
        <v>447</v>
      </c>
      <c r="G814" s="274">
        <f t="shared" si="1"/>
        <v>44724</v>
      </c>
      <c r="H814" s="248" t="s">
        <v>443</v>
      </c>
      <c r="I814" s="276" t="str">
        <f t="shared" si="2"/>
        <v>23614895970</v>
      </c>
      <c r="J814" s="274"/>
      <c r="K814" s="275"/>
      <c r="L814" s="275">
        <f t="shared" si="3"/>
        <v>-895970</v>
      </c>
      <c r="N814" s="277"/>
      <c r="O814" s="274">
        <f t="shared" si="6"/>
        <v>0</v>
      </c>
      <c r="P814" s="248" t="b">
        <f t="shared" si="7"/>
        <v>1</v>
      </c>
    </row>
    <row r="815" ht="14.25" customHeight="1">
      <c r="A815" s="248" t="s">
        <v>34</v>
      </c>
      <c r="B815" s="248" t="s">
        <v>19</v>
      </c>
      <c r="C815" s="273">
        <v>102118.0</v>
      </c>
      <c r="D815" s="274">
        <v>44697.0</v>
      </c>
      <c r="E815" s="275">
        <v>425639.0</v>
      </c>
      <c r="F815" s="248" t="s">
        <v>447</v>
      </c>
      <c r="G815" s="274">
        <f t="shared" si="1"/>
        <v>44727</v>
      </c>
      <c r="H815" s="248" t="s">
        <v>443</v>
      </c>
      <c r="I815" s="276" t="str">
        <f t="shared" si="2"/>
        <v>102118425639</v>
      </c>
      <c r="J815" s="274"/>
      <c r="K815" s="275"/>
      <c r="L815" s="275">
        <f t="shared" si="3"/>
        <v>-425639</v>
      </c>
      <c r="N815" s="277"/>
      <c r="O815" s="274">
        <f t="shared" si="6"/>
        <v>0</v>
      </c>
      <c r="P815" s="248" t="b">
        <f t="shared" si="7"/>
        <v>1</v>
      </c>
    </row>
    <row r="816" ht="14.25" customHeight="1">
      <c r="A816" s="248" t="s">
        <v>44</v>
      </c>
      <c r="B816" s="248" t="s">
        <v>19</v>
      </c>
      <c r="C816" s="273">
        <v>3313.0</v>
      </c>
      <c r="D816" s="274">
        <v>44697.0</v>
      </c>
      <c r="E816" s="275">
        <v>2385212.0</v>
      </c>
      <c r="F816" s="248" t="s">
        <v>447</v>
      </c>
      <c r="G816" s="274">
        <f t="shared" si="1"/>
        <v>44727</v>
      </c>
      <c r="H816" s="248" t="s">
        <v>443</v>
      </c>
      <c r="I816" s="276" t="str">
        <f t="shared" si="2"/>
        <v>33132385212</v>
      </c>
      <c r="J816" s="274"/>
      <c r="K816" s="275"/>
      <c r="L816" s="275">
        <f t="shared" si="3"/>
        <v>-2385212</v>
      </c>
      <c r="N816" s="277"/>
      <c r="O816" s="274">
        <f t="shared" si="6"/>
        <v>0</v>
      </c>
      <c r="P816" s="248" t="b">
        <f t="shared" si="7"/>
        <v>1</v>
      </c>
    </row>
    <row r="817" ht="14.25" customHeight="1">
      <c r="A817" s="248" t="s">
        <v>508</v>
      </c>
      <c r="B817" s="248" t="s">
        <v>19</v>
      </c>
      <c r="C817" s="273">
        <v>5524063.0</v>
      </c>
      <c r="D817" s="274">
        <v>44697.0</v>
      </c>
      <c r="E817" s="275">
        <v>11666.0</v>
      </c>
      <c r="F817" s="248" t="s">
        <v>447</v>
      </c>
      <c r="G817" s="274">
        <f t="shared" si="1"/>
        <v>44727</v>
      </c>
      <c r="H817" s="248" t="s">
        <v>443</v>
      </c>
      <c r="I817" s="276" t="str">
        <f t="shared" si="2"/>
        <v>552406311666</v>
      </c>
      <c r="J817" s="274">
        <f>+G817</f>
        <v>44727</v>
      </c>
      <c r="K817" s="275">
        <f>+E817</f>
        <v>11666</v>
      </c>
      <c r="L817" s="275">
        <f t="shared" si="3"/>
        <v>0</v>
      </c>
      <c r="N817" s="277"/>
      <c r="O817" s="274">
        <f t="shared" si="6"/>
        <v>0</v>
      </c>
      <c r="P817" s="248" t="b">
        <f t="shared" si="7"/>
        <v>0</v>
      </c>
    </row>
    <row r="818" ht="14.25" customHeight="1">
      <c r="A818" s="248" t="s">
        <v>534</v>
      </c>
      <c r="B818" s="248" t="s">
        <v>334</v>
      </c>
      <c r="C818" s="273">
        <v>470.0</v>
      </c>
      <c r="D818" s="274">
        <v>44698.0</v>
      </c>
      <c r="E818" s="275">
        <v>1557118.0</v>
      </c>
      <c r="F818" s="248" t="s">
        <v>447</v>
      </c>
      <c r="G818" s="274">
        <f t="shared" si="1"/>
        <v>44728</v>
      </c>
      <c r="H818" s="248" t="s">
        <v>443</v>
      </c>
      <c r="I818" s="276" t="str">
        <f t="shared" si="2"/>
        <v>4701557118</v>
      </c>
      <c r="J818" s="274"/>
      <c r="K818" s="275"/>
      <c r="L818" s="275">
        <f t="shared" si="3"/>
        <v>-1557118</v>
      </c>
      <c r="N818" s="277"/>
      <c r="O818" s="274">
        <f t="shared" si="6"/>
        <v>0</v>
      </c>
      <c r="P818" s="248" t="b">
        <f t="shared" si="7"/>
        <v>1</v>
      </c>
    </row>
    <row r="819" ht="14.25" customHeight="1">
      <c r="A819" s="248" t="s">
        <v>95</v>
      </c>
      <c r="B819" s="248" t="s">
        <v>19</v>
      </c>
      <c r="C819" s="273">
        <v>91691.0</v>
      </c>
      <c r="D819" s="274">
        <v>44698.0</v>
      </c>
      <c r="E819" s="275">
        <v>133754.0</v>
      </c>
      <c r="F819" s="248" t="s">
        <v>447</v>
      </c>
      <c r="G819" s="274">
        <f t="shared" si="1"/>
        <v>44728</v>
      </c>
      <c r="H819" s="248" t="s">
        <v>443</v>
      </c>
      <c r="I819" s="276" t="str">
        <f t="shared" si="2"/>
        <v>91691133754</v>
      </c>
      <c r="J819" s="274"/>
      <c r="K819" s="275"/>
      <c r="L819" s="275">
        <f t="shared" si="3"/>
        <v>-133754</v>
      </c>
      <c r="N819" s="277"/>
      <c r="O819" s="274">
        <f t="shared" si="6"/>
        <v>0</v>
      </c>
      <c r="P819" s="248" t="b">
        <f t="shared" si="7"/>
        <v>1</v>
      </c>
    </row>
    <row r="820" ht="14.25" customHeight="1">
      <c r="A820" s="248" t="s">
        <v>448</v>
      </c>
      <c r="B820" s="248" t="s">
        <v>19</v>
      </c>
      <c r="C820" s="273">
        <v>4536.0</v>
      </c>
      <c r="D820" s="274">
        <v>44698.0</v>
      </c>
      <c r="E820" s="275">
        <v>180680.0</v>
      </c>
      <c r="F820" s="248" t="s">
        <v>447</v>
      </c>
      <c r="G820" s="274">
        <f t="shared" si="1"/>
        <v>44728</v>
      </c>
      <c r="H820" s="248" t="s">
        <v>443</v>
      </c>
      <c r="I820" s="276" t="str">
        <f t="shared" si="2"/>
        <v>4536180680</v>
      </c>
      <c r="J820" s="274"/>
      <c r="K820" s="275"/>
      <c r="L820" s="275">
        <f t="shared" si="3"/>
        <v>-180680</v>
      </c>
      <c r="N820" s="277"/>
      <c r="O820" s="274">
        <f t="shared" si="6"/>
        <v>0</v>
      </c>
      <c r="P820" s="248" t="b">
        <f t="shared" si="7"/>
        <v>1</v>
      </c>
    </row>
    <row r="821" ht="14.25" customHeight="1">
      <c r="A821" s="248" t="s">
        <v>451</v>
      </c>
      <c r="B821" s="248" t="s">
        <v>19</v>
      </c>
      <c r="C821" s="273">
        <v>38893.0</v>
      </c>
      <c r="D821" s="274">
        <v>44699.0</v>
      </c>
      <c r="E821" s="275">
        <v>333545.0</v>
      </c>
      <c r="F821" s="248" t="s">
        <v>447</v>
      </c>
      <c r="G821" s="274">
        <f t="shared" si="1"/>
        <v>44729</v>
      </c>
      <c r="H821" s="248" t="s">
        <v>443</v>
      </c>
      <c r="I821" s="276" t="str">
        <f t="shared" si="2"/>
        <v>38893333545</v>
      </c>
      <c r="J821" s="274"/>
      <c r="K821" s="275"/>
      <c r="L821" s="275">
        <f t="shared" si="3"/>
        <v>-333545</v>
      </c>
      <c r="N821" s="277"/>
      <c r="O821" s="274">
        <f t="shared" si="6"/>
        <v>0</v>
      </c>
      <c r="P821" s="248" t="b">
        <f t="shared" si="7"/>
        <v>1</v>
      </c>
    </row>
    <row r="822" ht="14.25" customHeight="1">
      <c r="A822" s="248" t="s">
        <v>499</v>
      </c>
      <c r="B822" s="248" t="s">
        <v>19</v>
      </c>
      <c r="C822" s="273">
        <v>27787.0</v>
      </c>
      <c r="D822" s="274">
        <v>44700.0</v>
      </c>
      <c r="E822" s="275">
        <v>10.0</v>
      </c>
      <c r="F822" s="248" t="s">
        <v>447</v>
      </c>
      <c r="G822" s="274">
        <f t="shared" si="1"/>
        <v>44730</v>
      </c>
      <c r="H822" s="248" t="s">
        <v>443</v>
      </c>
      <c r="I822" s="276" t="str">
        <f t="shared" si="2"/>
        <v>2778710</v>
      </c>
      <c r="J822" s="274"/>
      <c r="K822" s="275"/>
      <c r="L822" s="275">
        <f t="shared" si="3"/>
        <v>-10</v>
      </c>
      <c r="N822" s="277"/>
      <c r="O822" s="274">
        <f t="shared" si="6"/>
        <v>0</v>
      </c>
      <c r="P822" s="248" t="b">
        <f t="shared" si="7"/>
        <v>1</v>
      </c>
    </row>
    <row r="823" ht="14.25" customHeight="1">
      <c r="A823" s="248" t="s">
        <v>472</v>
      </c>
      <c r="B823" s="248" t="s">
        <v>19</v>
      </c>
      <c r="C823" s="273">
        <v>2816855.0</v>
      </c>
      <c r="D823" s="274">
        <v>44704.0</v>
      </c>
      <c r="E823" s="275">
        <v>134081.0</v>
      </c>
      <c r="F823" s="248" t="s">
        <v>447</v>
      </c>
      <c r="G823" s="274">
        <f t="shared" si="1"/>
        <v>44734</v>
      </c>
      <c r="H823" s="248" t="s">
        <v>443</v>
      </c>
      <c r="I823" s="276" t="str">
        <f t="shared" si="2"/>
        <v>2816855134081</v>
      </c>
      <c r="J823" s="274"/>
      <c r="K823" s="275"/>
      <c r="L823" s="275">
        <f t="shared" si="3"/>
        <v>-134081</v>
      </c>
      <c r="N823" s="277"/>
      <c r="O823" s="274">
        <f t="shared" si="6"/>
        <v>0</v>
      </c>
      <c r="P823" s="248" t="b">
        <f t="shared" si="7"/>
        <v>1</v>
      </c>
    </row>
    <row r="824" ht="14.25" customHeight="1">
      <c r="A824" s="248" t="s">
        <v>22</v>
      </c>
      <c r="B824" s="248" t="s">
        <v>19</v>
      </c>
      <c r="C824" s="273">
        <v>763250.0</v>
      </c>
      <c r="D824" s="274">
        <v>44704.0</v>
      </c>
      <c r="E824" s="275">
        <v>8672927.0</v>
      </c>
      <c r="F824" s="248" t="s">
        <v>447</v>
      </c>
      <c r="G824" s="274">
        <f t="shared" si="1"/>
        <v>44734</v>
      </c>
      <c r="H824" s="248" t="s">
        <v>443</v>
      </c>
      <c r="I824" s="276" t="str">
        <f t="shared" si="2"/>
        <v>7632508672927</v>
      </c>
      <c r="J824" s="274"/>
      <c r="K824" s="275"/>
      <c r="L824" s="275">
        <f t="shared" si="3"/>
        <v>-8672927</v>
      </c>
      <c r="N824" s="109" t="s">
        <v>462</v>
      </c>
      <c r="O824" s="274">
        <f t="shared" si="6"/>
        <v>0</v>
      </c>
      <c r="P824" s="248" t="b">
        <f t="shared" si="7"/>
        <v>1</v>
      </c>
    </row>
    <row r="825" ht="14.25" customHeight="1">
      <c r="A825" s="248" t="s">
        <v>34</v>
      </c>
      <c r="B825" s="248" t="s">
        <v>19</v>
      </c>
      <c r="C825" s="273">
        <v>102348.0</v>
      </c>
      <c r="D825" s="274">
        <v>44705.0</v>
      </c>
      <c r="E825" s="275">
        <v>143625.0</v>
      </c>
      <c r="F825" s="248" t="s">
        <v>447</v>
      </c>
      <c r="G825" s="274">
        <f t="shared" si="1"/>
        <v>44735</v>
      </c>
      <c r="H825" s="248" t="s">
        <v>443</v>
      </c>
      <c r="I825" s="276" t="str">
        <f t="shared" si="2"/>
        <v>102348143625</v>
      </c>
      <c r="J825" s="274"/>
      <c r="K825" s="275"/>
      <c r="L825" s="275">
        <f t="shared" si="3"/>
        <v>-143625</v>
      </c>
      <c r="N825" s="277"/>
      <c r="O825" s="274">
        <f t="shared" si="6"/>
        <v>0</v>
      </c>
      <c r="P825" s="248" t="b">
        <f t="shared" si="7"/>
        <v>1</v>
      </c>
    </row>
    <row r="826" ht="14.25" customHeight="1">
      <c r="A826" s="248" t="s">
        <v>535</v>
      </c>
      <c r="B826" s="248" t="s">
        <v>19</v>
      </c>
      <c r="C826" s="273">
        <v>94.0</v>
      </c>
      <c r="D826" s="274">
        <v>44705.0</v>
      </c>
      <c r="E826" s="275">
        <v>27986.0</v>
      </c>
      <c r="F826" s="248" t="s">
        <v>447</v>
      </c>
      <c r="G826" s="274">
        <f t="shared" si="1"/>
        <v>44735</v>
      </c>
      <c r="H826" s="248" t="s">
        <v>443</v>
      </c>
      <c r="I826" s="276" t="str">
        <f t="shared" si="2"/>
        <v>9427986</v>
      </c>
      <c r="J826" s="274"/>
      <c r="K826" s="275"/>
      <c r="L826" s="275">
        <f t="shared" si="3"/>
        <v>-27986</v>
      </c>
      <c r="N826" s="277"/>
      <c r="O826" s="274">
        <f t="shared" si="6"/>
        <v>0</v>
      </c>
      <c r="P826" s="248" t="b">
        <f t="shared" si="7"/>
        <v>1</v>
      </c>
    </row>
    <row r="827" ht="14.25" customHeight="1">
      <c r="A827" s="248" t="s">
        <v>523</v>
      </c>
      <c r="B827" s="248" t="s">
        <v>19</v>
      </c>
      <c r="C827" s="273">
        <v>15201.0</v>
      </c>
      <c r="D827" s="274">
        <v>44705.0</v>
      </c>
      <c r="E827" s="275">
        <v>387903.0</v>
      </c>
      <c r="F827" s="248" t="s">
        <v>447</v>
      </c>
      <c r="G827" s="274">
        <f t="shared" si="1"/>
        <v>44735</v>
      </c>
      <c r="H827" s="248" t="s">
        <v>443</v>
      </c>
      <c r="I827" s="276" t="str">
        <f t="shared" si="2"/>
        <v>15201387903</v>
      </c>
      <c r="J827" s="274"/>
      <c r="K827" s="275"/>
      <c r="L827" s="275">
        <f t="shared" si="3"/>
        <v>-387903</v>
      </c>
      <c r="N827" s="277"/>
      <c r="O827" s="274">
        <f t="shared" si="6"/>
        <v>0</v>
      </c>
      <c r="P827" s="248" t="b">
        <f t="shared" si="7"/>
        <v>1</v>
      </c>
    </row>
    <row r="828" ht="14.25" customHeight="1">
      <c r="A828" s="248" t="s">
        <v>451</v>
      </c>
      <c r="B828" s="248" t="s">
        <v>19</v>
      </c>
      <c r="C828" s="273">
        <v>38974.0</v>
      </c>
      <c r="D828" s="274">
        <v>44705.0</v>
      </c>
      <c r="E828" s="275">
        <v>171184.0</v>
      </c>
      <c r="F828" s="248" t="s">
        <v>447</v>
      </c>
      <c r="G828" s="274">
        <f t="shared" si="1"/>
        <v>44735</v>
      </c>
      <c r="H828" s="248" t="s">
        <v>443</v>
      </c>
      <c r="I828" s="276" t="str">
        <f t="shared" si="2"/>
        <v>38974171184</v>
      </c>
      <c r="J828" s="274"/>
      <c r="K828" s="275"/>
      <c r="L828" s="275">
        <f t="shared" si="3"/>
        <v>-171184</v>
      </c>
      <c r="N828" s="277"/>
      <c r="O828" s="274">
        <f t="shared" si="6"/>
        <v>0</v>
      </c>
      <c r="P828" s="248" t="b">
        <f t="shared" si="7"/>
        <v>1</v>
      </c>
    </row>
    <row r="829" ht="14.25" customHeight="1">
      <c r="A829" s="248" t="s">
        <v>449</v>
      </c>
      <c r="B829" s="248" t="s">
        <v>19</v>
      </c>
      <c r="C829" s="273">
        <v>7226.0</v>
      </c>
      <c r="D829" s="274">
        <v>44706.0</v>
      </c>
      <c r="E829" s="275">
        <v>431984.0</v>
      </c>
      <c r="F829" s="248" t="s">
        <v>447</v>
      </c>
      <c r="G829" s="274">
        <f t="shared" si="1"/>
        <v>44736</v>
      </c>
      <c r="H829" s="248" t="s">
        <v>443</v>
      </c>
      <c r="I829" s="276" t="str">
        <f t="shared" si="2"/>
        <v>7226431984</v>
      </c>
      <c r="J829" s="274"/>
      <c r="K829" s="275"/>
      <c r="L829" s="275">
        <f t="shared" si="3"/>
        <v>-431984</v>
      </c>
      <c r="N829" s="277"/>
      <c r="O829" s="274">
        <f t="shared" si="6"/>
        <v>0</v>
      </c>
      <c r="P829" s="248" t="b">
        <f t="shared" si="7"/>
        <v>1</v>
      </c>
    </row>
    <row r="830" ht="14.25" customHeight="1">
      <c r="A830" s="248" t="s">
        <v>536</v>
      </c>
      <c r="B830" s="248" t="s">
        <v>19</v>
      </c>
      <c r="C830" s="273">
        <v>9106.0</v>
      </c>
      <c r="D830" s="274">
        <v>44706.0</v>
      </c>
      <c r="E830" s="275">
        <v>1843776.0</v>
      </c>
      <c r="F830" s="248" t="s">
        <v>447</v>
      </c>
      <c r="G830" s="274">
        <f t="shared" si="1"/>
        <v>44736</v>
      </c>
      <c r="H830" s="248" t="s">
        <v>443</v>
      </c>
      <c r="I830" s="276" t="str">
        <f t="shared" si="2"/>
        <v>91061843776</v>
      </c>
      <c r="J830" s="274"/>
      <c r="K830" s="275"/>
      <c r="L830" s="275">
        <f t="shared" si="3"/>
        <v>-1843776</v>
      </c>
      <c r="N830" s="277"/>
      <c r="O830" s="274">
        <f t="shared" si="6"/>
        <v>0</v>
      </c>
      <c r="P830" s="248" t="b">
        <f t="shared" si="7"/>
        <v>1</v>
      </c>
    </row>
    <row r="831" ht="14.25" customHeight="1">
      <c r="A831" s="248" t="s">
        <v>22</v>
      </c>
      <c r="B831" s="248" t="s">
        <v>19</v>
      </c>
      <c r="C831" s="273">
        <v>763354.0</v>
      </c>
      <c r="D831" s="274">
        <v>44706.0</v>
      </c>
      <c r="E831" s="275">
        <v>7079880.0</v>
      </c>
      <c r="F831" s="248" t="s">
        <v>447</v>
      </c>
      <c r="G831" s="274">
        <f t="shared" si="1"/>
        <v>44736</v>
      </c>
      <c r="H831" s="248" t="s">
        <v>443</v>
      </c>
      <c r="I831" s="276" t="str">
        <f t="shared" si="2"/>
        <v>7633547079880</v>
      </c>
      <c r="J831" s="274"/>
      <c r="K831" s="275"/>
      <c r="L831" s="275">
        <f t="shared" si="3"/>
        <v>-7079880</v>
      </c>
      <c r="N831" s="109" t="s">
        <v>462</v>
      </c>
      <c r="O831" s="274">
        <f t="shared" si="6"/>
        <v>0</v>
      </c>
      <c r="P831" s="248" t="b">
        <f t="shared" si="7"/>
        <v>1</v>
      </c>
    </row>
    <row r="832" ht="14.25" customHeight="1">
      <c r="A832" s="248" t="s">
        <v>517</v>
      </c>
      <c r="B832" s="248" t="s">
        <v>468</v>
      </c>
      <c r="C832" s="273">
        <v>4782012.0</v>
      </c>
      <c r="D832" s="274">
        <v>44707.0</v>
      </c>
      <c r="E832" s="275">
        <v>-253.0</v>
      </c>
      <c r="F832" s="248" t="s">
        <v>447</v>
      </c>
      <c r="G832" s="274">
        <f t="shared" si="1"/>
        <v>44737</v>
      </c>
      <c r="H832" s="248" t="s">
        <v>469</v>
      </c>
      <c r="I832" s="276" t="str">
        <f t="shared" si="2"/>
        <v>4782012-253</v>
      </c>
      <c r="J832" s="274"/>
      <c r="K832" s="275"/>
      <c r="L832" s="275">
        <f t="shared" si="3"/>
        <v>253</v>
      </c>
      <c r="N832" s="277"/>
      <c r="O832" s="274">
        <f t="shared" si="6"/>
        <v>0</v>
      </c>
      <c r="P832" s="248" t="b">
        <f t="shared" si="7"/>
        <v>1</v>
      </c>
    </row>
    <row r="833" ht="14.25" customHeight="1">
      <c r="A833" s="248" t="s">
        <v>517</v>
      </c>
      <c r="B833" s="248" t="s">
        <v>19</v>
      </c>
      <c r="C833" s="273">
        <v>4.2709601E7</v>
      </c>
      <c r="D833" s="274">
        <v>44708.0</v>
      </c>
      <c r="E833" s="275">
        <v>2003.0</v>
      </c>
      <c r="F833" s="248" t="s">
        <v>447</v>
      </c>
      <c r="G833" s="274">
        <f t="shared" si="1"/>
        <v>44738</v>
      </c>
      <c r="H833" s="248" t="s">
        <v>443</v>
      </c>
      <c r="I833" s="276" t="str">
        <f t="shared" si="2"/>
        <v>427096012003</v>
      </c>
      <c r="J833" s="274"/>
      <c r="K833" s="275"/>
      <c r="L833" s="275">
        <f t="shared" si="3"/>
        <v>-2003</v>
      </c>
      <c r="N833" s="277"/>
      <c r="O833" s="274">
        <f t="shared" si="6"/>
        <v>0</v>
      </c>
      <c r="P833" s="248" t="b">
        <f t="shared" si="7"/>
        <v>1</v>
      </c>
    </row>
    <row r="834" ht="14.25" customHeight="1">
      <c r="A834" s="248" t="s">
        <v>537</v>
      </c>
      <c r="B834" s="248" t="s">
        <v>19</v>
      </c>
      <c r="C834" s="273">
        <v>27348.0</v>
      </c>
      <c r="D834" s="274">
        <v>44708.0</v>
      </c>
      <c r="E834" s="275">
        <v>1059624.0</v>
      </c>
      <c r="F834" s="248" t="s">
        <v>447</v>
      </c>
      <c r="G834" s="274">
        <f t="shared" si="1"/>
        <v>44738</v>
      </c>
      <c r="H834" s="248" t="s">
        <v>443</v>
      </c>
      <c r="I834" s="276" t="str">
        <f t="shared" si="2"/>
        <v>273481059624</v>
      </c>
      <c r="J834" s="274"/>
      <c r="K834" s="275"/>
      <c r="L834" s="275">
        <f t="shared" si="3"/>
        <v>-1059624</v>
      </c>
      <c r="N834" s="277"/>
      <c r="O834" s="274">
        <f t="shared" si="6"/>
        <v>0</v>
      </c>
      <c r="P834" s="248" t="b">
        <f t="shared" si="7"/>
        <v>1</v>
      </c>
    </row>
    <row r="835" ht="14.25" customHeight="1">
      <c r="A835" s="248" t="s">
        <v>472</v>
      </c>
      <c r="B835" s="248" t="s">
        <v>19</v>
      </c>
      <c r="C835" s="273">
        <v>2820582.0</v>
      </c>
      <c r="D835" s="274">
        <v>44708.0</v>
      </c>
      <c r="E835" s="275">
        <v>92527.0</v>
      </c>
      <c r="F835" s="248" t="s">
        <v>447</v>
      </c>
      <c r="G835" s="274">
        <f t="shared" si="1"/>
        <v>44738</v>
      </c>
      <c r="H835" s="248" t="s">
        <v>443</v>
      </c>
      <c r="I835" s="276" t="str">
        <f t="shared" si="2"/>
        <v>282058292527</v>
      </c>
      <c r="J835" s="274"/>
      <c r="K835" s="275"/>
      <c r="L835" s="275">
        <f t="shared" si="3"/>
        <v>-92527</v>
      </c>
      <c r="N835" s="277"/>
      <c r="O835" s="274">
        <f t="shared" si="6"/>
        <v>0</v>
      </c>
      <c r="P835" s="248" t="b">
        <f t="shared" si="7"/>
        <v>1</v>
      </c>
    </row>
    <row r="836" ht="14.25" customHeight="1">
      <c r="A836" s="248" t="s">
        <v>455</v>
      </c>
      <c r="B836" s="248" t="s">
        <v>334</v>
      </c>
      <c r="C836" s="273">
        <v>4946.0</v>
      </c>
      <c r="D836" s="274">
        <v>44708.0</v>
      </c>
      <c r="E836" s="275">
        <v>128511.0</v>
      </c>
      <c r="F836" s="248" t="s">
        <v>447</v>
      </c>
      <c r="G836" s="274">
        <f t="shared" si="1"/>
        <v>44738</v>
      </c>
      <c r="H836" s="248" t="s">
        <v>443</v>
      </c>
      <c r="I836" s="276" t="str">
        <f t="shared" si="2"/>
        <v>4946128511</v>
      </c>
      <c r="J836" s="274"/>
      <c r="K836" s="275"/>
      <c r="L836" s="275">
        <f t="shared" si="3"/>
        <v>-128511</v>
      </c>
      <c r="N836" s="277"/>
      <c r="O836" s="274">
        <f t="shared" si="6"/>
        <v>0</v>
      </c>
      <c r="P836" s="248" t="b">
        <f t="shared" si="7"/>
        <v>1</v>
      </c>
    </row>
    <row r="837" ht="14.25" customHeight="1">
      <c r="A837" s="248" t="s">
        <v>444</v>
      </c>
      <c r="B837" s="248" t="s">
        <v>19</v>
      </c>
      <c r="C837" s="273">
        <v>700.0</v>
      </c>
      <c r="D837" s="274">
        <v>44710.0</v>
      </c>
      <c r="E837" s="275">
        <v>2876563.0</v>
      </c>
      <c r="F837" s="248" t="s">
        <v>447</v>
      </c>
      <c r="G837" s="274">
        <f t="shared" si="1"/>
        <v>44740</v>
      </c>
      <c r="H837" s="248" t="s">
        <v>443</v>
      </c>
      <c r="I837" s="276" t="str">
        <f t="shared" si="2"/>
        <v>7002876563</v>
      </c>
      <c r="J837" s="278">
        <v>44735.0</v>
      </c>
      <c r="K837" s="279">
        <v>2876563.0</v>
      </c>
      <c r="L837" s="275">
        <f t="shared" si="3"/>
        <v>0</v>
      </c>
      <c r="N837" s="277"/>
      <c r="O837" s="274">
        <f t="shared" si="6"/>
        <v>0</v>
      </c>
      <c r="P837" s="248" t="b">
        <f t="shared" si="7"/>
        <v>0</v>
      </c>
    </row>
    <row r="838" ht="14.25" customHeight="1">
      <c r="A838" s="248" t="s">
        <v>538</v>
      </c>
      <c r="B838" s="248" t="s">
        <v>19</v>
      </c>
      <c r="C838" s="273">
        <v>28979.0</v>
      </c>
      <c r="D838" s="274">
        <v>44710.0</v>
      </c>
      <c r="E838" s="275">
        <v>327508.0</v>
      </c>
      <c r="F838" s="248" t="s">
        <v>447</v>
      </c>
      <c r="G838" s="274">
        <f t="shared" si="1"/>
        <v>44740</v>
      </c>
      <c r="H838" s="248" t="s">
        <v>443</v>
      </c>
      <c r="I838" s="276" t="str">
        <f t="shared" si="2"/>
        <v>28979327508</v>
      </c>
      <c r="J838" s="274"/>
      <c r="K838" s="275"/>
      <c r="L838" s="275">
        <f t="shared" si="3"/>
        <v>-327508</v>
      </c>
      <c r="N838" s="277"/>
      <c r="O838" s="274">
        <f t="shared" si="6"/>
        <v>0</v>
      </c>
      <c r="P838" s="248" t="b">
        <f t="shared" si="7"/>
        <v>1</v>
      </c>
    </row>
    <row r="839" ht="14.25" customHeight="1">
      <c r="A839" s="248" t="s">
        <v>457</v>
      </c>
      <c r="B839" s="248" t="s">
        <v>19</v>
      </c>
      <c r="C839" s="273">
        <v>212913.0</v>
      </c>
      <c r="D839" s="274">
        <v>44711.0</v>
      </c>
      <c r="E839" s="275">
        <v>318285.0</v>
      </c>
      <c r="F839" s="248" t="s">
        <v>447</v>
      </c>
      <c r="G839" s="274">
        <f t="shared" si="1"/>
        <v>44741</v>
      </c>
      <c r="H839" s="248" t="s">
        <v>443</v>
      </c>
      <c r="I839" s="276" t="str">
        <f t="shared" si="2"/>
        <v>212913318285</v>
      </c>
      <c r="J839" s="274"/>
      <c r="K839" s="275"/>
      <c r="L839" s="275">
        <f t="shared" si="3"/>
        <v>-318285</v>
      </c>
      <c r="N839" s="277"/>
      <c r="O839" s="274">
        <f t="shared" si="6"/>
        <v>0</v>
      </c>
      <c r="P839" s="248" t="b">
        <f t="shared" si="7"/>
        <v>1</v>
      </c>
    </row>
    <row r="840" ht="14.25" customHeight="1">
      <c r="A840" s="248" t="s">
        <v>533</v>
      </c>
      <c r="B840" s="248" t="s">
        <v>19</v>
      </c>
      <c r="C840" s="273">
        <v>7506497.0</v>
      </c>
      <c r="D840" s="274">
        <v>44712.0</v>
      </c>
      <c r="E840" s="275">
        <v>39105.0</v>
      </c>
      <c r="F840" s="248" t="s">
        <v>447</v>
      </c>
      <c r="G840" s="274">
        <f t="shared" si="1"/>
        <v>44742</v>
      </c>
      <c r="H840" s="248" t="s">
        <v>443</v>
      </c>
      <c r="I840" s="276" t="str">
        <f t="shared" si="2"/>
        <v>750649739105</v>
      </c>
      <c r="J840" s="274">
        <f>+G840</f>
        <v>44742</v>
      </c>
      <c r="K840" s="275">
        <f>+E840</f>
        <v>39105</v>
      </c>
      <c r="L840" s="275">
        <f t="shared" si="3"/>
        <v>0</v>
      </c>
      <c r="N840" s="277"/>
      <c r="O840" s="274">
        <f t="shared" si="6"/>
        <v>0</v>
      </c>
      <c r="P840" s="248" t="b">
        <f t="shared" si="7"/>
        <v>0</v>
      </c>
    </row>
    <row r="841" ht="14.25" customHeight="1">
      <c r="A841" s="248" t="s">
        <v>488</v>
      </c>
      <c r="B841" s="248" t="s">
        <v>19</v>
      </c>
      <c r="C841" s="273">
        <v>466009.0</v>
      </c>
      <c r="D841" s="274">
        <v>44712.0</v>
      </c>
      <c r="E841" s="275">
        <v>361219.0</v>
      </c>
      <c r="F841" s="248" t="s">
        <v>447</v>
      </c>
      <c r="G841" s="274">
        <f t="shared" si="1"/>
        <v>44742</v>
      </c>
      <c r="H841" s="248" t="s">
        <v>443</v>
      </c>
      <c r="I841" s="276" t="str">
        <f t="shared" si="2"/>
        <v>466009361219</v>
      </c>
      <c r="J841" s="274"/>
      <c r="K841" s="275"/>
      <c r="L841" s="275">
        <f t="shared" si="3"/>
        <v>-361219</v>
      </c>
      <c r="N841" s="277"/>
      <c r="O841" s="274">
        <f t="shared" si="6"/>
        <v>0</v>
      </c>
      <c r="P841" s="248" t="b">
        <f t="shared" si="7"/>
        <v>1</v>
      </c>
    </row>
    <row r="842" ht="14.25" customHeight="1">
      <c r="A842" s="248" t="s">
        <v>488</v>
      </c>
      <c r="B842" s="248" t="s">
        <v>19</v>
      </c>
      <c r="C842" s="273">
        <v>466494.0</v>
      </c>
      <c r="D842" s="274">
        <v>44712.0</v>
      </c>
      <c r="E842" s="275">
        <v>638907.0</v>
      </c>
      <c r="F842" s="248" t="s">
        <v>447</v>
      </c>
      <c r="G842" s="274">
        <f t="shared" si="1"/>
        <v>44742</v>
      </c>
      <c r="H842" s="248" t="s">
        <v>443</v>
      </c>
      <c r="I842" s="276" t="str">
        <f t="shared" si="2"/>
        <v>466494638907</v>
      </c>
      <c r="J842" s="274"/>
      <c r="K842" s="275"/>
      <c r="L842" s="275">
        <f t="shared" si="3"/>
        <v>-638907</v>
      </c>
      <c r="N842" s="277"/>
      <c r="O842" s="274">
        <f t="shared" si="6"/>
        <v>0</v>
      </c>
      <c r="P842" s="248" t="b">
        <f t="shared" si="7"/>
        <v>1</v>
      </c>
    </row>
    <row r="843" ht="14.25" customHeight="1">
      <c r="A843" s="248" t="s">
        <v>18</v>
      </c>
      <c r="B843" s="248" t="s">
        <v>19</v>
      </c>
      <c r="C843" s="273">
        <v>4536.0</v>
      </c>
      <c r="D843" s="274">
        <v>44712.0</v>
      </c>
      <c r="E843" s="275">
        <v>2068426.0</v>
      </c>
      <c r="F843" s="248" t="s">
        <v>447</v>
      </c>
      <c r="G843" s="274">
        <f t="shared" si="1"/>
        <v>44742</v>
      </c>
      <c r="H843" s="248" t="s">
        <v>443</v>
      </c>
      <c r="I843" s="276" t="str">
        <f t="shared" si="2"/>
        <v>45362068426</v>
      </c>
      <c r="J843" s="274"/>
      <c r="K843" s="275"/>
      <c r="L843" s="275">
        <f t="shared" si="3"/>
        <v>-2068426</v>
      </c>
      <c r="N843" s="277"/>
      <c r="O843" s="274">
        <f t="shared" si="6"/>
        <v>0</v>
      </c>
      <c r="P843" s="248" t="b">
        <f t="shared" si="7"/>
        <v>1</v>
      </c>
    </row>
    <row r="844" ht="14.25" customHeight="1">
      <c r="A844" s="248" t="s">
        <v>451</v>
      </c>
      <c r="B844" s="248" t="s">
        <v>19</v>
      </c>
      <c r="C844" s="273">
        <v>39177.0</v>
      </c>
      <c r="D844" s="274">
        <v>44712.0</v>
      </c>
      <c r="E844" s="275">
        <v>169970.0</v>
      </c>
      <c r="F844" s="248" t="s">
        <v>447</v>
      </c>
      <c r="G844" s="274">
        <f t="shared" si="1"/>
        <v>44742</v>
      </c>
      <c r="H844" s="248" t="s">
        <v>443</v>
      </c>
      <c r="I844" s="276" t="str">
        <f t="shared" si="2"/>
        <v>39177169970</v>
      </c>
      <c r="J844" s="274"/>
      <c r="K844" s="275"/>
      <c r="L844" s="275">
        <f t="shared" si="3"/>
        <v>-169970</v>
      </c>
      <c r="N844" s="277"/>
      <c r="O844" s="274">
        <f t="shared" si="6"/>
        <v>0</v>
      </c>
      <c r="P844" s="248" t="b">
        <f t="shared" si="7"/>
        <v>1</v>
      </c>
    </row>
    <row r="845" ht="14.25" customHeight="1">
      <c r="A845" s="248" t="s">
        <v>532</v>
      </c>
      <c r="B845" s="248" t="s">
        <v>19</v>
      </c>
      <c r="C845" s="273">
        <v>18819.0</v>
      </c>
      <c r="D845" s="274">
        <v>44713.0</v>
      </c>
      <c r="E845" s="275">
        <v>426020.0</v>
      </c>
      <c r="F845" s="248" t="s">
        <v>447</v>
      </c>
      <c r="G845" s="274">
        <f t="shared" si="1"/>
        <v>44743</v>
      </c>
      <c r="H845" s="248" t="s">
        <v>443</v>
      </c>
      <c r="I845" s="276" t="str">
        <f t="shared" si="2"/>
        <v>18819426020</v>
      </c>
      <c r="J845" s="274"/>
      <c r="K845" s="275"/>
      <c r="L845" s="275">
        <f t="shared" si="3"/>
        <v>-426020</v>
      </c>
      <c r="N845" s="277"/>
      <c r="O845" s="274">
        <f t="shared" si="6"/>
        <v>0</v>
      </c>
      <c r="P845" s="248" t="b">
        <f t="shared" si="7"/>
        <v>1</v>
      </c>
    </row>
    <row r="846" ht="14.25" customHeight="1">
      <c r="A846" s="248" t="s">
        <v>444</v>
      </c>
      <c r="B846" s="248" t="s">
        <v>19</v>
      </c>
      <c r="C846" s="273">
        <v>702.0</v>
      </c>
      <c r="D846" s="274">
        <v>44713.0</v>
      </c>
      <c r="E846" s="275">
        <v>1705141.0</v>
      </c>
      <c r="F846" s="248" t="s">
        <v>447</v>
      </c>
      <c r="G846" s="274">
        <f t="shared" si="1"/>
        <v>44743</v>
      </c>
      <c r="H846" s="248" t="s">
        <v>443</v>
      </c>
      <c r="I846" s="276" t="str">
        <f t="shared" si="2"/>
        <v>7021705141</v>
      </c>
      <c r="J846" s="278">
        <v>44753.0</v>
      </c>
      <c r="K846" s="279">
        <v>1705141.0</v>
      </c>
      <c r="L846" s="275">
        <f t="shared" si="3"/>
        <v>0</v>
      </c>
      <c r="N846" s="277"/>
      <c r="O846" s="274">
        <f t="shared" si="6"/>
        <v>0</v>
      </c>
      <c r="P846" s="248" t="b">
        <f t="shared" si="7"/>
        <v>0</v>
      </c>
    </row>
    <row r="847" ht="14.25" customHeight="1">
      <c r="A847" s="248" t="s">
        <v>455</v>
      </c>
      <c r="B847" s="248" t="s">
        <v>334</v>
      </c>
      <c r="C847" s="273">
        <v>4961.0</v>
      </c>
      <c r="D847" s="274">
        <v>44714.0</v>
      </c>
      <c r="E847" s="275">
        <v>990336.0</v>
      </c>
      <c r="F847" s="248" t="s">
        <v>447</v>
      </c>
      <c r="G847" s="274">
        <f t="shared" si="1"/>
        <v>44744</v>
      </c>
      <c r="H847" s="248" t="s">
        <v>443</v>
      </c>
      <c r="I847" s="276" t="str">
        <f t="shared" si="2"/>
        <v>4961990336</v>
      </c>
      <c r="J847" s="274"/>
      <c r="K847" s="275"/>
      <c r="L847" s="275">
        <f t="shared" si="3"/>
        <v>-990336</v>
      </c>
      <c r="N847" s="277"/>
      <c r="O847" s="274">
        <f t="shared" si="6"/>
        <v>0</v>
      </c>
      <c r="P847" s="248" t="b">
        <f t="shared" si="7"/>
        <v>1</v>
      </c>
    </row>
    <row r="848" ht="14.25" customHeight="1">
      <c r="A848" s="248" t="s">
        <v>107</v>
      </c>
      <c r="B848" s="248" t="s">
        <v>19</v>
      </c>
      <c r="C848" s="273">
        <v>7682.0</v>
      </c>
      <c r="D848" s="274">
        <v>44715.0</v>
      </c>
      <c r="E848" s="275">
        <v>30841.0</v>
      </c>
      <c r="F848" s="248" t="s">
        <v>447</v>
      </c>
      <c r="G848" s="274">
        <f t="shared" si="1"/>
        <v>44745</v>
      </c>
      <c r="H848" s="248" t="s">
        <v>443</v>
      </c>
      <c r="I848" s="276" t="str">
        <f t="shared" si="2"/>
        <v>768230841</v>
      </c>
      <c r="J848" s="274"/>
      <c r="K848" s="275"/>
      <c r="L848" s="275">
        <f t="shared" si="3"/>
        <v>-30841</v>
      </c>
      <c r="N848" s="277"/>
      <c r="O848" s="274">
        <f t="shared" si="6"/>
        <v>0</v>
      </c>
      <c r="P848" s="248" t="b">
        <f t="shared" si="7"/>
        <v>1</v>
      </c>
    </row>
    <row r="849" ht="14.25" customHeight="1">
      <c r="A849" s="248" t="s">
        <v>22</v>
      </c>
      <c r="B849" s="248" t="s">
        <v>19</v>
      </c>
      <c r="C849" s="273">
        <v>767748.0</v>
      </c>
      <c r="D849" s="274">
        <v>44715.0</v>
      </c>
      <c r="E849" s="275">
        <v>1.3769849E7</v>
      </c>
      <c r="F849" s="248" t="s">
        <v>447</v>
      </c>
      <c r="G849" s="274">
        <f t="shared" si="1"/>
        <v>44745</v>
      </c>
      <c r="H849" s="248" t="s">
        <v>443</v>
      </c>
      <c r="I849" s="276" t="str">
        <f t="shared" si="2"/>
        <v>76774813769849</v>
      </c>
      <c r="J849" s="274"/>
      <c r="K849" s="275"/>
      <c r="L849" s="275">
        <f t="shared" si="3"/>
        <v>-13769849</v>
      </c>
      <c r="N849" s="109" t="s">
        <v>462</v>
      </c>
      <c r="O849" s="274">
        <f t="shared" si="6"/>
        <v>0</v>
      </c>
      <c r="P849" s="248" t="b">
        <f t="shared" si="7"/>
        <v>1</v>
      </c>
    </row>
    <row r="850" ht="14.25" customHeight="1">
      <c r="A850" s="248" t="s">
        <v>454</v>
      </c>
      <c r="B850" s="248" t="s">
        <v>19</v>
      </c>
      <c r="C850" s="273">
        <v>17925.0</v>
      </c>
      <c r="D850" s="274">
        <v>44719.0</v>
      </c>
      <c r="E850" s="275">
        <v>39999.0</v>
      </c>
      <c r="F850" s="248" t="s">
        <v>447</v>
      </c>
      <c r="G850" s="274">
        <f t="shared" si="1"/>
        <v>44749</v>
      </c>
      <c r="H850" s="248" t="s">
        <v>443</v>
      </c>
      <c r="I850" s="276" t="str">
        <f t="shared" si="2"/>
        <v>1792539999</v>
      </c>
      <c r="J850" s="274"/>
      <c r="K850" s="275"/>
      <c r="L850" s="275">
        <f t="shared" si="3"/>
        <v>-39999</v>
      </c>
      <c r="N850" s="277"/>
      <c r="O850" s="274">
        <f t="shared" si="6"/>
        <v>0</v>
      </c>
      <c r="P850" s="248" t="b">
        <f t="shared" si="7"/>
        <v>1</v>
      </c>
    </row>
    <row r="851" ht="14.25" customHeight="1">
      <c r="A851" s="248" t="s">
        <v>539</v>
      </c>
      <c r="B851" s="248" t="s">
        <v>19</v>
      </c>
      <c r="C851" s="273">
        <v>328.0</v>
      </c>
      <c r="D851" s="274">
        <v>44720.0</v>
      </c>
      <c r="E851" s="275">
        <v>537985.0</v>
      </c>
      <c r="F851" s="248" t="s">
        <v>447</v>
      </c>
      <c r="G851" s="274">
        <f t="shared" si="1"/>
        <v>44750</v>
      </c>
      <c r="H851" s="248" t="s">
        <v>443</v>
      </c>
      <c r="I851" s="276" t="str">
        <f t="shared" si="2"/>
        <v>328537985</v>
      </c>
      <c r="J851" s="274"/>
      <c r="K851" s="275"/>
      <c r="L851" s="275">
        <f t="shared" si="3"/>
        <v>-537985</v>
      </c>
      <c r="N851" s="277"/>
      <c r="O851" s="274">
        <f t="shared" si="6"/>
        <v>0</v>
      </c>
      <c r="P851" s="248" t="b">
        <f t="shared" si="7"/>
        <v>1</v>
      </c>
    </row>
    <row r="852" ht="14.25" customHeight="1">
      <c r="A852" s="248" t="s">
        <v>540</v>
      </c>
      <c r="B852" s="248" t="s">
        <v>19</v>
      </c>
      <c r="C852" s="273">
        <v>489.0</v>
      </c>
      <c r="D852" s="274">
        <v>44721.0</v>
      </c>
      <c r="E852" s="275">
        <v>228990.0</v>
      </c>
      <c r="F852" s="248" t="s">
        <v>447</v>
      </c>
      <c r="G852" s="274">
        <f t="shared" si="1"/>
        <v>44751</v>
      </c>
      <c r="H852" s="248" t="s">
        <v>443</v>
      </c>
      <c r="I852" s="276" t="str">
        <f t="shared" si="2"/>
        <v>489228990</v>
      </c>
      <c r="J852" s="274"/>
      <c r="K852" s="275"/>
      <c r="L852" s="275">
        <f t="shared" si="3"/>
        <v>-228990</v>
      </c>
      <c r="N852" s="277"/>
      <c r="O852" s="274">
        <f t="shared" si="6"/>
        <v>0</v>
      </c>
      <c r="P852" s="248" t="b">
        <f t="shared" si="7"/>
        <v>1</v>
      </c>
    </row>
    <row r="853" ht="14.25" customHeight="1">
      <c r="A853" s="248" t="s">
        <v>451</v>
      </c>
      <c r="B853" s="248" t="s">
        <v>19</v>
      </c>
      <c r="C853" s="273">
        <v>39532.0</v>
      </c>
      <c r="D853" s="274">
        <v>44721.0</v>
      </c>
      <c r="E853" s="275">
        <v>137569.0</v>
      </c>
      <c r="F853" s="248" t="s">
        <v>447</v>
      </c>
      <c r="G853" s="274">
        <f t="shared" si="1"/>
        <v>44751</v>
      </c>
      <c r="H853" s="248" t="s">
        <v>443</v>
      </c>
      <c r="I853" s="276" t="str">
        <f t="shared" si="2"/>
        <v>39532137569</v>
      </c>
      <c r="J853" s="274"/>
      <c r="K853" s="275"/>
      <c r="L853" s="275">
        <f t="shared" si="3"/>
        <v>-137569</v>
      </c>
      <c r="N853" s="277"/>
      <c r="O853" s="274">
        <f t="shared" si="6"/>
        <v>0</v>
      </c>
      <c r="P853" s="248" t="b">
        <f t="shared" si="7"/>
        <v>1</v>
      </c>
    </row>
    <row r="854" ht="14.25" customHeight="1">
      <c r="A854" s="248" t="s">
        <v>34</v>
      </c>
      <c r="B854" s="248" t="s">
        <v>19</v>
      </c>
      <c r="C854" s="273">
        <v>102760.0</v>
      </c>
      <c r="D854" s="274">
        <v>44722.0</v>
      </c>
      <c r="E854" s="275">
        <v>71781.0</v>
      </c>
      <c r="F854" s="248" t="s">
        <v>447</v>
      </c>
      <c r="G854" s="274">
        <f t="shared" si="1"/>
        <v>44752</v>
      </c>
      <c r="H854" s="248" t="s">
        <v>443</v>
      </c>
      <c r="I854" s="276" t="str">
        <f t="shared" si="2"/>
        <v>10276071781</v>
      </c>
      <c r="J854" s="274"/>
      <c r="K854" s="275"/>
      <c r="L854" s="275">
        <f t="shared" si="3"/>
        <v>-71781</v>
      </c>
      <c r="N854" s="277"/>
      <c r="O854" s="274">
        <f t="shared" si="6"/>
        <v>0</v>
      </c>
      <c r="P854" s="248" t="b">
        <f t="shared" si="7"/>
        <v>1</v>
      </c>
    </row>
    <row r="855" ht="14.25" customHeight="1">
      <c r="A855" s="248" t="s">
        <v>488</v>
      </c>
      <c r="B855" s="248" t="s">
        <v>19</v>
      </c>
      <c r="C855" s="273">
        <v>467366.0</v>
      </c>
      <c r="D855" s="274">
        <v>44722.0</v>
      </c>
      <c r="E855" s="275">
        <v>1285301.0</v>
      </c>
      <c r="F855" s="248" t="s">
        <v>447</v>
      </c>
      <c r="G855" s="274">
        <f t="shared" si="1"/>
        <v>44752</v>
      </c>
      <c r="H855" s="248" t="s">
        <v>443</v>
      </c>
      <c r="I855" s="276" t="str">
        <f t="shared" si="2"/>
        <v>4673661285301</v>
      </c>
      <c r="J855" s="274"/>
      <c r="K855" s="275"/>
      <c r="L855" s="275">
        <f t="shared" si="3"/>
        <v>-1285301</v>
      </c>
      <c r="N855" s="277"/>
      <c r="O855" s="274">
        <f t="shared" si="6"/>
        <v>0</v>
      </c>
      <c r="P855" s="248" t="b">
        <f t="shared" si="7"/>
        <v>1</v>
      </c>
    </row>
    <row r="856" ht="14.25" customHeight="1">
      <c r="A856" s="248" t="s">
        <v>458</v>
      </c>
      <c r="B856" s="248" t="s">
        <v>19</v>
      </c>
      <c r="C856" s="273">
        <v>4.5228304E7</v>
      </c>
      <c r="D856" s="274">
        <v>44722.0</v>
      </c>
      <c r="E856" s="275">
        <v>28428.0</v>
      </c>
      <c r="F856" s="248" t="s">
        <v>447</v>
      </c>
      <c r="G856" s="274">
        <f t="shared" si="1"/>
        <v>44752</v>
      </c>
      <c r="H856" s="248" t="s">
        <v>443</v>
      </c>
      <c r="I856" s="276" t="str">
        <f t="shared" si="2"/>
        <v>4522830428428</v>
      </c>
      <c r="J856" s="274"/>
      <c r="K856" s="275"/>
      <c r="L856" s="275">
        <f t="shared" si="3"/>
        <v>-28428</v>
      </c>
      <c r="N856" s="277"/>
      <c r="O856" s="274">
        <f t="shared" si="6"/>
        <v>0</v>
      </c>
      <c r="P856" s="248" t="b">
        <f t="shared" si="7"/>
        <v>1</v>
      </c>
    </row>
    <row r="857" ht="14.25" customHeight="1">
      <c r="A857" s="248" t="s">
        <v>451</v>
      </c>
      <c r="B857" s="248" t="s">
        <v>19</v>
      </c>
      <c r="C857" s="273">
        <v>39536.0</v>
      </c>
      <c r="D857" s="274">
        <v>44722.0</v>
      </c>
      <c r="E857" s="275">
        <v>944885.0</v>
      </c>
      <c r="F857" s="248" t="s">
        <v>447</v>
      </c>
      <c r="G857" s="274">
        <f t="shared" si="1"/>
        <v>44752</v>
      </c>
      <c r="H857" s="248" t="s">
        <v>443</v>
      </c>
      <c r="I857" s="276" t="str">
        <f t="shared" si="2"/>
        <v>39536944885</v>
      </c>
      <c r="J857" s="274"/>
      <c r="K857" s="275"/>
      <c r="L857" s="275">
        <f t="shared" si="3"/>
        <v>-944885</v>
      </c>
      <c r="N857" s="277"/>
      <c r="O857" s="274">
        <f t="shared" si="6"/>
        <v>0</v>
      </c>
      <c r="P857" s="248" t="b">
        <f t="shared" si="7"/>
        <v>1</v>
      </c>
    </row>
    <row r="858" ht="14.25" customHeight="1">
      <c r="A858" s="248" t="s">
        <v>448</v>
      </c>
      <c r="B858" s="248" t="s">
        <v>19</v>
      </c>
      <c r="C858" s="273">
        <v>4611.0</v>
      </c>
      <c r="D858" s="274">
        <v>44725.0</v>
      </c>
      <c r="E858" s="275">
        <v>506816.0</v>
      </c>
      <c r="F858" s="248" t="s">
        <v>447</v>
      </c>
      <c r="G858" s="274">
        <f t="shared" si="1"/>
        <v>44755</v>
      </c>
      <c r="H858" s="248" t="s">
        <v>443</v>
      </c>
      <c r="I858" s="276" t="str">
        <f t="shared" si="2"/>
        <v>4611506816</v>
      </c>
      <c r="J858" s="274"/>
      <c r="K858" s="275"/>
      <c r="L858" s="275">
        <f t="shared" si="3"/>
        <v>-506816</v>
      </c>
      <c r="N858" s="277"/>
      <c r="O858" s="274">
        <f t="shared" si="6"/>
        <v>0</v>
      </c>
      <c r="P858" s="248" t="b">
        <f t="shared" si="7"/>
        <v>1</v>
      </c>
    </row>
    <row r="859" ht="14.25" customHeight="1">
      <c r="A859" s="248" t="s">
        <v>451</v>
      </c>
      <c r="B859" s="248" t="s">
        <v>19</v>
      </c>
      <c r="C859" s="273">
        <v>39548.0</v>
      </c>
      <c r="D859" s="274">
        <v>44725.0</v>
      </c>
      <c r="E859" s="275">
        <v>74993.0</v>
      </c>
      <c r="F859" s="248" t="s">
        <v>447</v>
      </c>
      <c r="G859" s="274">
        <f t="shared" si="1"/>
        <v>44755</v>
      </c>
      <c r="H859" s="248" t="s">
        <v>443</v>
      </c>
      <c r="I859" s="276" t="str">
        <f t="shared" si="2"/>
        <v>3954874993</v>
      </c>
      <c r="J859" s="274"/>
      <c r="K859" s="275"/>
      <c r="L859" s="275">
        <f t="shared" si="3"/>
        <v>-74993</v>
      </c>
      <c r="N859" s="277"/>
      <c r="O859" s="274">
        <f t="shared" si="6"/>
        <v>0</v>
      </c>
      <c r="P859" s="248" t="b">
        <f t="shared" si="7"/>
        <v>1</v>
      </c>
    </row>
    <row r="860" ht="14.25" customHeight="1">
      <c r="A860" s="248" t="s">
        <v>22</v>
      </c>
      <c r="B860" s="248" t="s">
        <v>19</v>
      </c>
      <c r="C860" s="273">
        <v>768385.0</v>
      </c>
      <c r="D860" s="274">
        <v>44726.0</v>
      </c>
      <c r="E860" s="275">
        <v>2209950.0</v>
      </c>
      <c r="F860" s="248" t="s">
        <v>447</v>
      </c>
      <c r="G860" s="274">
        <f t="shared" si="1"/>
        <v>44756</v>
      </c>
      <c r="H860" s="248" t="s">
        <v>443</v>
      </c>
      <c r="I860" s="276" t="str">
        <f t="shared" si="2"/>
        <v>7683852209950</v>
      </c>
      <c r="J860" s="274"/>
      <c r="K860" s="275"/>
      <c r="L860" s="275">
        <f t="shared" si="3"/>
        <v>-2209950</v>
      </c>
      <c r="N860" s="109" t="s">
        <v>462</v>
      </c>
      <c r="O860" s="274">
        <f t="shared" si="6"/>
        <v>0</v>
      </c>
      <c r="P860" s="248" t="b">
        <f t="shared" si="7"/>
        <v>1</v>
      </c>
    </row>
    <row r="861" ht="14.25" customHeight="1">
      <c r="A861" s="248" t="s">
        <v>451</v>
      </c>
      <c r="B861" s="248" t="s">
        <v>19</v>
      </c>
      <c r="C861" s="273">
        <v>39661.0</v>
      </c>
      <c r="D861" s="274">
        <v>44726.0</v>
      </c>
      <c r="E861" s="275">
        <v>1919839.0</v>
      </c>
      <c r="F861" s="248" t="s">
        <v>447</v>
      </c>
      <c r="G861" s="274">
        <f t="shared" si="1"/>
        <v>44756</v>
      </c>
      <c r="H861" s="248" t="s">
        <v>443</v>
      </c>
      <c r="I861" s="276" t="str">
        <f t="shared" si="2"/>
        <v>396611919839</v>
      </c>
      <c r="J861" s="274"/>
      <c r="K861" s="275"/>
      <c r="L861" s="275">
        <f t="shared" si="3"/>
        <v>-1919839</v>
      </c>
      <c r="N861" s="277"/>
      <c r="O861" s="274">
        <f t="shared" si="6"/>
        <v>0</v>
      </c>
      <c r="P861" s="248" t="b">
        <f t="shared" si="7"/>
        <v>1</v>
      </c>
    </row>
    <row r="862" ht="14.25" customHeight="1">
      <c r="A862" s="248" t="s">
        <v>95</v>
      </c>
      <c r="B862" s="248" t="s">
        <v>19</v>
      </c>
      <c r="C862" s="273">
        <v>92389.0</v>
      </c>
      <c r="D862" s="274">
        <v>44727.0</v>
      </c>
      <c r="E862" s="275">
        <v>206460.0</v>
      </c>
      <c r="F862" s="248" t="s">
        <v>447</v>
      </c>
      <c r="G862" s="274">
        <f t="shared" si="1"/>
        <v>44757</v>
      </c>
      <c r="H862" s="248" t="s">
        <v>443</v>
      </c>
      <c r="I862" s="276" t="str">
        <f t="shared" si="2"/>
        <v>92389206460</v>
      </c>
      <c r="J862" s="274"/>
      <c r="K862" s="275"/>
      <c r="L862" s="275">
        <f t="shared" si="3"/>
        <v>-206460</v>
      </c>
      <c r="N862" s="277"/>
      <c r="O862" s="274">
        <f t="shared" si="6"/>
        <v>0</v>
      </c>
      <c r="P862" s="248" t="b">
        <f t="shared" si="7"/>
        <v>1</v>
      </c>
    </row>
    <row r="863" ht="14.25" customHeight="1">
      <c r="A863" s="248" t="s">
        <v>95</v>
      </c>
      <c r="B863" s="248" t="s">
        <v>19</v>
      </c>
      <c r="C863" s="273">
        <v>92391.0</v>
      </c>
      <c r="D863" s="274">
        <v>44727.0</v>
      </c>
      <c r="E863" s="275">
        <v>97747.0</v>
      </c>
      <c r="F863" s="248" t="s">
        <v>447</v>
      </c>
      <c r="G863" s="274">
        <f t="shared" si="1"/>
        <v>44757</v>
      </c>
      <c r="H863" s="248" t="s">
        <v>443</v>
      </c>
      <c r="I863" s="276" t="str">
        <f t="shared" si="2"/>
        <v>9239197747</v>
      </c>
      <c r="J863" s="274"/>
      <c r="K863" s="275"/>
      <c r="L863" s="275">
        <f t="shared" si="3"/>
        <v>-97747</v>
      </c>
      <c r="N863" s="277"/>
      <c r="O863" s="274">
        <f t="shared" si="6"/>
        <v>0</v>
      </c>
      <c r="P863" s="248" t="b">
        <f t="shared" si="7"/>
        <v>1</v>
      </c>
    </row>
    <row r="864" ht="14.25" customHeight="1">
      <c r="A864" s="248" t="s">
        <v>444</v>
      </c>
      <c r="B864" s="248" t="s">
        <v>19</v>
      </c>
      <c r="C864" s="273">
        <v>723.0</v>
      </c>
      <c r="D864" s="274">
        <v>44727.0</v>
      </c>
      <c r="E864" s="275">
        <v>2876563.0</v>
      </c>
      <c r="F864" s="248" t="s">
        <v>447</v>
      </c>
      <c r="G864" s="274">
        <f t="shared" si="1"/>
        <v>44757</v>
      </c>
      <c r="H864" s="248" t="s">
        <v>443</v>
      </c>
      <c r="I864" s="276" t="str">
        <f t="shared" si="2"/>
        <v>7232876563</v>
      </c>
      <c r="J864" s="282">
        <v>44757.0</v>
      </c>
      <c r="K864" s="283">
        <v>5618068.0</v>
      </c>
      <c r="L864" s="275">
        <f t="shared" si="3"/>
        <v>2741505</v>
      </c>
      <c r="N864" s="277"/>
      <c r="O864" s="274">
        <f t="shared" si="6"/>
        <v>0</v>
      </c>
      <c r="P864" s="248" t="b">
        <f t="shared" si="7"/>
        <v>0</v>
      </c>
    </row>
    <row r="865" ht="14.25" customHeight="1">
      <c r="A865" s="248" t="s">
        <v>523</v>
      </c>
      <c r="B865" s="248" t="s">
        <v>19</v>
      </c>
      <c r="C865" s="273">
        <v>15451.0</v>
      </c>
      <c r="D865" s="274">
        <v>44727.0</v>
      </c>
      <c r="E865" s="275">
        <v>5052633.0</v>
      </c>
      <c r="F865" s="248" t="s">
        <v>447</v>
      </c>
      <c r="G865" s="274">
        <f t="shared" si="1"/>
        <v>44757</v>
      </c>
      <c r="H865" s="248" t="s">
        <v>443</v>
      </c>
      <c r="I865" s="276" t="str">
        <f t="shared" si="2"/>
        <v>154515052633</v>
      </c>
      <c r="J865" s="274"/>
      <c r="K865" s="275"/>
      <c r="L865" s="275">
        <f t="shared" si="3"/>
        <v>-5052633</v>
      </c>
      <c r="N865" s="277"/>
      <c r="O865" s="274">
        <f t="shared" si="6"/>
        <v>0</v>
      </c>
      <c r="P865" s="248" t="b">
        <f t="shared" si="7"/>
        <v>1</v>
      </c>
    </row>
    <row r="866" ht="14.25" customHeight="1">
      <c r="A866" s="248" t="s">
        <v>449</v>
      </c>
      <c r="B866" s="248" t="s">
        <v>19</v>
      </c>
      <c r="C866" s="273">
        <v>7335.0</v>
      </c>
      <c r="D866" s="274">
        <v>44728.0</v>
      </c>
      <c r="E866" s="275">
        <v>895984.0</v>
      </c>
      <c r="F866" s="248" t="s">
        <v>447</v>
      </c>
      <c r="G866" s="274">
        <f t="shared" si="1"/>
        <v>44758</v>
      </c>
      <c r="H866" s="248" t="s">
        <v>443</v>
      </c>
      <c r="I866" s="276" t="str">
        <f t="shared" si="2"/>
        <v>7335895984</v>
      </c>
      <c r="J866" s="274"/>
      <c r="K866" s="275"/>
      <c r="L866" s="275">
        <f t="shared" si="3"/>
        <v>-895984</v>
      </c>
      <c r="N866" s="277"/>
      <c r="O866" s="274">
        <f t="shared" si="6"/>
        <v>0</v>
      </c>
      <c r="P866" s="248" t="b">
        <f t="shared" si="7"/>
        <v>1</v>
      </c>
    </row>
    <row r="867" ht="14.25" customHeight="1">
      <c r="A867" s="248" t="s">
        <v>508</v>
      </c>
      <c r="B867" s="248" t="s">
        <v>19</v>
      </c>
      <c r="C867" s="273">
        <v>5571552.0</v>
      </c>
      <c r="D867" s="274">
        <v>44728.0</v>
      </c>
      <c r="E867" s="275">
        <v>11825.0</v>
      </c>
      <c r="F867" s="248" t="s">
        <v>447</v>
      </c>
      <c r="G867" s="274">
        <f t="shared" si="1"/>
        <v>44758</v>
      </c>
      <c r="H867" s="248" t="s">
        <v>443</v>
      </c>
      <c r="I867" s="276" t="str">
        <f t="shared" si="2"/>
        <v>557155211825</v>
      </c>
      <c r="J867" s="274">
        <f>+G867</f>
        <v>44758</v>
      </c>
      <c r="K867" s="275">
        <f>+E867</f>
        <v>11825</v>
      </c>
      <c r="L867" s="275">
        <f t="shared" si="3"/>
        <v>0</v>
      </c>
      <c r="N867" s="277"/>
      <c r="O867" s="274">
        <f t="shared" si="6"/>
        <v>0</v>
      </c>
      <c r="P867" s="248" t="b">
        <f t="shared" si="7"/>
        <v>0</v>
      </c>
    </row>
    <row r="868" ht="14.25" customHeight="1">
      <c r="A868" s="248" t="s">
        <v>22</v>
      </c>
      <c r="B868" s="248" t="s">
        <v>19</v>
      </c>
      <c r="C868" s="273">
        <v>768561.0</v>
      </c>
      <c r="D868" s="274">
        <v>44729.0</v>
      </c>
      <c r="E868" s="275">
        <v>5199960.0</v>
      </c>
      <c r="F868" s="248" t="s">
        <v>447</v>
      </c>
      <c r="G868" s="274">
        <f t="shared" si="1"/>
        <v>44759</v>
      </c>
      <c r="H868" s="248" t="s">
        <v>443</v>
      </c>
      <c r="I868" s="276" t="str">
        <f t="shared" si="2"/>
        <v>7685615199960</v>
      </c>
      <c r="J868" s="274"/>
      <c r="K868" s="275"/>
      <c r="L868" s="275">
        <f t="shared" si="3"/>
        <v>-5199960</v>
      </c>
      <c r="N868" s="109" t="s">
        <v>462</v>
      </c>
      <c r="O868" s="274">
        <f t="shared" si="6"/>
        <v>0</v>
      </c>
      <c r="P868" s="248" t="b">
        <f t="shared" si="7"/>
        <v>1</v>
      </c>
    </row>
    <row r="869" ht="14.25" customHeight="1">
      <c r="A869" s="248" t="s">
        <v>451</v>
      </c>
      <c r="B869" s="248" t="s">
        <v>19</v>
      </c>
      <c r="C869" s="273">
        <v>39916.0</v>
      </c>
      <c r="D869" s="274">
        <v>44729.0</v>
      </c>
      <c r="E869" s="275">
        <v>93555.0</v>
      </c>
      <c r="F869" s="248" t="s">
        <v>447</v>
      </c>
      <c r="G869" s="274">
        <f t="shared" si="1"/>
        <v>44759</v>
      </c>
      <c r="H869" s="248" t="s">
        <v>443</v>
      </c>
      <c r="I869" s="276" t="str">
        <f t="shared" si="2"/>
        <v>3991693555</v>
      </c>
      <c r="J869" s="274"/>
      <c r="K869" s="275"/>
      <c r="L869" s="275">
        <f t="shared" si="3"/>
        <v>-93555</v>
      </c>
      <c r="N869" s="277"/>
      <c r="O869" s="274">
        <f t="shared" si="6"/>
        <v>0</v>
      </c>
      <c r="P869" s="248" t="b">
        <f t="shared" si="7"/>
        <v>1</v>
      </c>
    </row>
    <row r="870" ht="14.25" customHeight="1">
      <c r="A870" s="248" t="s">
        <v>444</v>
      </c>
      <c r="B870" s="248" t="s">
        <v>19</v>
      </c>
      <c r="C870" s="273">
        <v>727.0</v>
      </c>
      <c r="D870" s="274">
        <v>44730.0</v>
      </c>
      <c r="E870" s="275">
        <v>2741505.0</v>
      </c>
      <c r="F870" s="248" t="s">
        <v>447</v>
      </c>
      <c r="G870" s="274">
        <f t="shared" si="1"/>
        <v>44760</v>
      </c>
      <c r="H870" s="248" t="s">
        <v>443</v>
      </c>
      <c r="I870" s="276" t="str">
        <f t="shared" si="2"/>
        <v>7272741505</v>
      </c>
      <c r="J870" s="282">
        <v>44757.0</v>
      </c>
      <c r="K870" s="283">
        <f>+L863</f>
        <v>-97747</v>
      </c>
      <c r="L870" s="275">
        <f t="shared" si="3"/>
        <v>-2839252</v>
      </c>
      <c r="N870" s="277"/>
      <c r="O870" s="274">
        <f t="shared" si="6"/>
        <v>0</v>
      </c>
      <c r="P870" s="248" t="b">
        <f t="shared" si="7"/>
        <v>0</v>
      </c>
    </row>
    <row r="871" ht="14.25" customHeight="1">
      <c r="A871" s="248" t="s">
        <v>34</v>
      </c>
      <c r="B871" s="248" t="s">
        <v>19</v>
      </c>
      <c r="C871" s="273">
        <v>102940.0</v>
      </c>
      <c r="D871" s="274">
        <v>44732.0</v>
      </c>
      <c r="E871" s="275">
        <v>117067.0</v>
      </c>
      <c r="F871" s="248" t="s">
        <v>447</v>
      </c>
      <c r="G871" s="274">
        <f t="shared" si="1"/>
        <v>44762</v>
      </c>
      <c r="H871" s="248" t="s">
        <v>443</v>
      </c>
      <c r="I871" s="276" t="str">
        <f t="shared" si="2"/>
        <v>102940117067</v>
      </c>
      <c r="J871" s="274"/>
      <c r="K871" s="275"/>
      <c r="L871" s="275">
        <f t="shared" si="3"/>
        <v>-117067</v>
      </c>
      <c r="N871" s="277"/>
      <c r="O871" s="274">
        <f t="shared" si="6"/>
        <v>0</v>
      </c>
      <c r="P871" s="248" t="b">
        <f t="shared" si="7"/>
        <v>1</v>
      </c>
    </row>
    <row r="872" ht="14.25" customHeight="1">
      <c r="A872" s="248" t="s">
        <v>535</v>
      </c>
      <c r="B872" s="248" t="s">
        <v>19</v>
      </c>
      <c r="C872" s="273">
        <v>104.0</v>
      </c>
      <c r="D872" s="274">
        <v>44735.0</v>
      </c>
      <c r="E872" s="275">
        <v>2624485.0</v>
      </c>
      <c r="F872" s="248" t="s">
        <v>447</v>
      </c>
      <c r="G872" s="274">
        <f t="shared" si="1"/>
        <v>44765</v>
      </c>
      <c r="H872" s="248" t="s">
        <v>443</v>
      </c>
      <c r="I872" s="276" t="str">
        <f t="shared" si="2"/>
        <v>1042624485</v>
      </c>
      <c r="J872" s="274"/>
      <c r="K872" s="275"/>
      <c r="L872" s="275">
        <f t="shared" si="3"/>
        <v>-2624485</v>
      </c>
      <c r="N872" s="277"/>
      <c r="O872" s="274">
        <f t="shared" si="6"/>
        <v>0</v>
      </c>
      <c r="P872" s="248" t="b">
        <f t="shared" si="7"/>
        <v>1</v>
      </c>
    </row>
    <row r="873" ht="14.25" customHeight="1">
      <c r="A873" s="248" t="s">
        <v>472</v>
      </c>
      <c r="B873" s="248" t="s">
        <v>19</v>
      </c>
      <c r="C873" s="273">
        <v>2841395.0</v>
      </c>
      <c r="D873" s="274">
        <v>44735.0</v>
      </c>
      <c r="E873" s="275">
        <v>340836.0</v>
      </c>
      <c r="F873" s="248" t="s">
        <v>447</v>
      </c>
      <c r="G873" s="274">
        <f t="shared" si="1"/>
        <v>44765</v>
      </c>
      <c r="H873" s="248" t="s">
        <v>443</v>
      </c>
      <c r="I873" s="276" t="str">
        <f t="shared" si="2"/>
        <v>2841395340836</v>
      </c>
      <c r="J873" s="274"/>
      <c r="K873" s="275"/>
      <c r="L873" s="275">
        <f t="shared" si="3"/>
        <v>-340836</v>
      </c>
      <c r="N873" s="277"/>
      <c r="O873" s="274">
        <f t="shared" si="6"/>
        <v>0</v>
      </c>
      <c r="P873" s="248" t="b">
        <f t="shared" si="7"/>
        <v>1</v>
      </c>
    </row>
    <row r="874" ht="14.25" customHeight="1">
      <c r="A874" s="248" t="s">
        <v>470</v>
      </c>
      <c r="B874" s="248" t="s">
        <v>19</v>
      </c>
      <c r="C874" s="273">
        <v>59283.0</v>
      </c>
      <c r="D874" s="274">
        <v>44735.0</v>
      </c>
      <c r="E874" s="275">
        <v>452200.0</v>
      </c>
      <c r="F874" s="248" t="s">
        <v>447</v>
      </c>
      <c r="G874" s="274">
        <f t="shared" si="1"/>
        <v>44765</v>
      </c>
      <c r="H874" s="248" t="s">
        <v>443</v>
      </c>
      <c r="I874" s="276" t="str">
        <f t="shared" si="2"/>
        <v>59283452200</v>
      </c>
      <c r="J874" s="274"/>
      <c r="K874" s="275"/>
      <c r="L874" s="275">
        <f t="shared" si="3"/>
        <v>-452200</v>
      </c>
      <c r="N874" s="277"/>
      <c r="O874" s="274">
        <f t="shared" si="6"/>
        <v>0</v>
      </c>
      <c r="P874" s="248" t="b">
        <f t="shared" si="7"/>
        <v>1</v>
      </c>
    </row>
    <row r="875" ht="14.25" customHeight="1">
      <c r="A875" s="248" t="s">
        <v>535</v>
      </c>
      <c r="B875" s="248" t="s">
        <v>19</v>
      </c>
      <c r="C875" s="273">
        <v>105.0</v>
      </c>
      <c r="D875" s="274">
        <v>44736.0</v>
      </c>
      <c r="E875" s="275">
        <v>874828.0</v>
      </c>
      <c r="F875" s="248" t="s">
        <v>447</v>
      </c>
      <c r="G875" s="274">
        <f t="shared" si="1"/>
        <v>44766</v>
      </c>
      <c r="H875" s="248" t="s">
        <v>443</v>
      </c>
      <c r="I875" s="276" t="str">
        <f t="shared" si="2"/>
        <v>105874828</v>
      </c>
      <c r="J875" s="274"/>
      <c r="K875" s="275"/>
      <c r="L875" s="275">
        <f t="shared" si="3"/>
        <v>-874828</v>
      </c>
      <c r="N875" s="277"/>
      <c r="O875" s="274">
        <f t="shared" si="6"/>
        <v>0</v>
      </c>
      <c r="P875" s="248" t="b">
        <f t="shared" si="7"/>
        <v>1</v>
      </c>
    </row>
    <row r="876" ht="14.25" customHeight="1">
      <c r="A876" s="248" t="s">
        <v>488</v>
      </c>
      <c r="B876" s="248" t="s">
        <v>19</v>
      </c>
      <c r="C876" s="273">
        <v>468446.0</v>
      </c>
      <c r="D876" s="274">
        <v>44736.0</v>
      </c>
      <c r="E876" s="275">
        <v>662179.0</v>
      </c>
      <c r="F876" s="248" t="s">
        <v>447</v>
      </c>
      <c r="G876" s="274">
        <f t="shared" si="1"/>
        <v>44766</v>
      </c>
      <c r="H876" s="248" t="s">
        <v>443</v>
      </c>
      <c r="I876" s="276" t="str">
        <f t="shared" si="2"/>
        <v>468446662179</v>
      </c>
      <c r="J876" s="274"/>
      <c r="K876" s="275"/>
      <c r="L876" s="275">
        <f t="shared" si="3"/>
        <v>-662179</v>
      </c>
      <c r="N876" s="277"/>
      <c r="O876" s="274">
        <f t="shared" si="6"/>
        <v>0</v>
      </c>
      <c r="P876" s="248" t="b">
        <f t="shared" si="7"/>
        <v>1</v>
      </c>
    </row>
    <row r="877" ht="14.25" customHeight="1">
      <c r="A877" s="248" t="s">
        <v>539</v>
      </c>
      <c r="B877" s="248" t="s">
        <v>19</v>
      </c>
      <c r="C877" s="273">
        <v>335.0</v>
      </c>
      <c r="D877" s="274">
        <v>44736.0</v>
      </c>
      <c r="E877" s="275">
        <v>1046468.0</v>
      </c>
      <c r="F877" s="248" t="s">
        <v>447</v>
      </c>
      <c r="G877" s="274">
        <f t="shared" si="1"/>
        <v>44766</v>
      </c>
      <c r="H877" s="248" t="s">
        <v>443</v>
      </c>
      <c r="I877" s="276" t="str">
        <f t="shared" si="2"/>
        <v>3351046468</v>
      </c>
      <c r="J877" s="274"/>
      <c r="K877" s="275"/>
      <c r="L877" s="275">
        <f t="shared" si="3"/>
        <v>-1046468</v>
      </c>
      <c r="N877" s="277"/>
      <c r="O877" s="274">
        <f t="shared" si="6"/>
        <v>0</v>
      </c>
      <c r="P877" s="248" t="b">
        <f t="shared" si="7"/>
        <v>1</v>
      </c>
    </row>
    <row r="878" ht="14.25" customHeight="1">
      <c r="A878" s="248" t="s">
        <v>517</v>
      </c>
      <c r="B878" s="248" t="s">
        <v>19</v>
      </c>
      <c r="C878" s="273">
        <v>4.320591E7</v>
      </c>
      <c r="D878" s="274">
        <v>44740.0</v>
      </c>
      <c r="E878" s="275">
        <v>2693.0</v>
      </c>
      <c r="F878" s="248" t="s">
        <v>447</v>
      </c>
      <c r="G878" s="274">
        <f t="shared" si="1"/>
        <v>44770</v>
      </c>
      <c r="H878" s="248" t="s">
        <v>443</v>
      </c>
      <c r="I878" s="276" t="str">
        <f t="shared" si="2"/>
        <v>432059102693</v>
      </c>
      <c r="J878" s="274"/>
      <c r="K878" s="275"/>
      <c r="L878" s="275">
        <f t="shared" si="3"/>
        <v>-2693</v>
      </c>
      <c r="N878" s="277"/>
      <c r="O878" s="274">
        <f t="shared" si="6"/>
        <v>0</v>
      </c>
      <c r="P878" s="248" t="b">
        <f t="shared" si="7"/>
        <v>1</v>
      </c>
    </row>
    <row r="879" ht="14.25" customHeight="1">
      <c r="A879" s="248" t="s">
        <v>107</v>
      </c>
      <c r="B879" s="248" t="s">
        <v>19</v>
      </c>
      <c r="C879" s="273">
        <v>7979.0</v>
      </c>
      <c r="D879" s="274">
        <v>44740.0</v>
      </c>
      <c r="E879" s="275">
        <v>164025.0</v>
      </c>
      <c r="F879" s="248" t="s">
        <v>447</v>
      </c>
      <c r="G879" s="274">
        <f t="shared" si="1"/>
        <v>44770</v>
      </c>
      <c r="H879" s="248" t="s">
        <v>443</v>
      </c>
      <c r="I879" s="276" t="str">
        <f t="shared" si="2"/>
        <v>7979164025</v>
      </c>
      <c r="J879" s="274"/>
      <c r="K879" s="275"/>
      <c r="L879" s="275">
        <f t="shared" si="3"/>
        <v>-164025</v>
      </c>
      <c r="N879" s="277"/>
      <c r="O879" s="274">
        <f t="shared" si="6"/>
        <v>0</v>
      </c>
      <c r="P879" s="248" t="b">
        <f t="shared" si="7"/>
        <v>1</v>
      </c>
    </row>
    <row r="880" ht="14.25" customHeight="1">
      <c r="A880" s="248" t="s">
        <v>451</v>
      </c>
      <c r="B880" s="248" t="s">
        <v>19</v>
      </c>
      <c r="C880" s="273">
        <v>40241.0</v>
      </c>
      <c r="D880" s="274">
        <v>44740.0</v>
      </c>
      <c r="E880" s="275">
        <v>342368.0</v>
      </c>
      <c r="F880" s="248" t="s">
        <v>447</v>
      </c>
      <c r="G880" s="274">
        <f t="shared" si="1"/>
        <v>44770</v>
      </c>
      <c r="H880" s="248" t="s">
        <v>443</v>
      </c>
      <c r="I880" s="276" t="str">
        <f t="shared" si="2"/>
        <v>40241342368</v>
      </c>
      <c r="J880" s="274"/>
      <c r="K880" s="275"/>
      <c r="L880" s="275">
        <f t="shared" si="3"/>
        <v>-342368</v>
      </c>
      <c r="N880" s="277"/>
      <c r="O880" s="274">
        <f t="shared" si="6"/>
        <v>0</v>
      </c>
      <c r="P880" s="248" t="b">
        <f t="shared" si="7"/>
        <v>1</v>
      </c>
    </row>
    <row r="881" ht="14.25" customHeight="1">
      <c r="A881" s="248" t="s">
        <v>533</v>
      </c>
      <c r="B881" s="248" t="s">
        <v>19</v>
      </c>
      <c r="C881" s="273">
        <v>7540483.0</v>
      </c>
      <c r="D881" s="274">
        <v>44742.0</v>
      </c>
      <c r="E881" s="275">
        <v>39684.0</v>
      </c>
      <c r="F881" s="248" t="s">
        <v>447</v>
      </c>
      <c r="G881" s="274">
        <f t="shared" si="1"/>
        <v>44772</v>
      </c>
      <c r="H881" s="248" t="s">
        <v>443</v>
      </c>
      <c r="I881" s="276" t="str">
        <f t="shared" si="2"/>
        <v>754048339684</v>
      </c>
      <c r="J881" s="274">
        <f>+G881</f>
        <v>44772</v>
      </c>
      <c r="K881" s="275">
        <f>+E881</f>
        <v>39684</v>
      </c>
      <c r="L881" s="275">
        <f t="shared" si="3"/>
        <v>0</v>
      </c>
      <c r="N881" s="277"/>
      <c r="O881" s="274">
        <f t="shared" si="6"/>
        <v>0</v>
      </c>
      <c r="P881" s="248" t="b">
        <f t="shared" si="7"/>
        <v>0</v>
      </c>
    </row>
    <row r="882" ht="14.25" customHeight="1">
      <c r="A882" s="248" t="s">
        <v>532</v>
      </c>
      <c r="B882" s="248" t="s">
        <v>19</v>
      </c>
      <c r="C882" s="273">
        <v>19289.0</v>
      </c>
      <c r="D882" s="274">
        <v>44743.0</v>
      </c>
      <c r="E882" s="275">
        <v>233240.0</v>
      </c>
      <c r="F882" s="248" t="s">
        <v>447</v>
      </c>
      <c r="G882" s="274">
        <f t="shared" si="1"/>
        <v>44773</v>
      </c>
      <c r="H882" s="248" t="s">
        <v>443</v>
      </c>
      <c r="I882" s="276" t="str">
        <f t="shared" si="2"/>
        <v>19289233240</v>
      </c>
      <c r="J882" s="274"/>
      <c r="K882" s="275"/>
      <c r="L882" s="275">
        <f t="shared" si="3"/>
        <v>-233240</v>
      </c>
      <c r="N882" s="277"/>
      <c r="O882" s="274">
        <f t="shared" si="6"/>
        <v>0</v>
      </c>
      <c r="P882" s="248" t="b">
        <f t="shared" si="7"/>
        <v>1</v>
      </c>
    </row>
    <row r="883" ht="14.25" customHeight="1">
      <c r="A883" s="248" t="s">
        <v>34</v>
      </c>
      <c r="B883" s="248" t="s">
        <v>19</v>
      </c>
      <c r="C883" s="273">
        <v>103154.0</v>
      </c>
      <c r="D883" s="274">
        <v>44746.0</v>
      </c>
      <c r="E883" s="275">
        <v>114097.0</v>
      </c>
      <c r="F883" s="248" t="s">
        <v>447</v>
      </c>
      <c r="G883" s="274">
        <f t="shared" si="1"/>
        <v>44776</v>
      </c>
      <c r="H883" s="248" t="s">
        <v>443</v>
      </c>
      <c r="I883" s="276" t="str">
        <f t="shared" si="2"/>
        <v>103154114097</v>
      </c>
      <c r="J883" s="274"/>
      <c r="K883" s="275"/>
      <c r="L883" s="275">
        <f t="shared" si="3"/>
        <v>-114097</v>
      </c>
      <c r="N883" s="277"/>
      <c r="O883" s="274">
        <f t="shared" si="6"/>
        <v>0</v>
      </c>
      <c r="P883" s="248" t="b">
        <f t="shared" si="7"/>
        <v>1</v>
      </c>
    </row>
    <row r="884" ht="14.25" customHeight="1">
      <c r="A884" s="248" t="s">
        <v>168</v>
      </c>
      <c r="B884" s="248" t="s">
        <v>19</v>
      </c>
      <c r="C884" s="273">
        <v>10946.0</v>
      </c>
      <c r="D884" s="274">
        <v>44746.0</v>
      </c>
      <c r="E884" s="275">
        <v>2124150.0</v>
      </c>
      <c r="F884" s="248" t="s">
        <v>447</v>
      </c>
      <c r="G884" s="274">
        <f t="shared" si="1"/>
        <v>44776</v>
      </c>
      <c r="H884" s="248" t="s">
        <v>443</v>
      </c>
      <c r="I884" s="276" t="str">
        <f t="shared" si="2"/>
        <v>109462124150</v>
      </c>
      <c r="J884" s="274"/>
      <c r="K884" s="275"/>
      <c r="L884" s="275">
        <f t="shared" si="3"/>
        <v>-2124150</v>
      </c>
      <c r="N884" s="277"/>
      <c r="O884" s="274">
        <f t="shared" si="6"/>
        <v>0</v>
      </c>
      <c r="P884" s="248" t="b">
        <f t="shared" si="7"/>
        <v>1</v>
      </c>
    </row>
    <row r="885" ht="14.25" customHeight="1">
      <c r="A885" s="248" t="s">
        <v>455</v>
      </c>
      <c r="B885" s="248" t="s">
        <v>334</v>
      </c>
      <c r="C885" s="273">
        <v>5044.0</v>
      </c>
      <c r="D885" s="274">
        <v>44746.0</v>
      </c>
      <c r="E885" s="275">
        <v>1121448.0</v>
      </c>
      <c r="F885" s="248" t="s">
        <v>447</v>
      </c>
      <c r="G885" s="274">
        <f t="shared" si="1"/>
        <v>44776</v>
      </c>
      <c r="H885" s="248" t="s">
        <v>443</v>
      </c>
      <c r="I885" s="276" t="str">
        <f t="shared" si="2"/>
        <v>50441121448</v>
      </c>
      <c r="J885" s="274"/>
      <c r="K885" s="275"/>
      <c r="L885" s="275">
        <f t="shared" si="3"/>
        <v>-1121448</v>
      </c>
      <c r="N885" s="277"/>
      <c r="O885" s="274">
        <f t="shared" si="6"/>
        <v>0</v>
      </c>
      <c r="P885" s="248" t="b">
        <f t="shared" si="7"/>
        <v>1</v>
      </c>
    </row>
    <row r="886" ht="14.25" customHeight="1">
      <c r="A886" s="248" t="s">
        <v>541</v>
      </c>
      <c r="B886" s="248" t="s">
        <v>19</v>
      </c>
      <c r="C886" s="273">
        <v>1885034.0</v>
      </c>
      <c r="D886" s="274">
        <v>44747.0</v>
      </c>
      <c r="E886" s="275">
        <v>76160.0</v>
      </c>
      <c r="F886" s="248" t="s">
        <v>447</v>
      </c>
      <c r="G886" s="274">
        <f t="shared" si="1"/>
        <v>44777</v>
      </c>
      <c r="H886" s="248" t="s">
        <v>443</v>
      </c>
      <c r="I886" s="276" t="str">
        <f t="shared" si="2"/>
        <v>188503476160</v>
      </c>
      <c r="J886" s="274"/>
      <c r="K886" s="275"/>
      <c r="L886" s="275">
        <f t="shared" si="3"/>
        <v>-76160</v>
      </c>
      <c r="N886" s="277"/>
      <c r="O886" s="274">
        <f t="shared" si="6"/>
        <v>0</v>
      </c>
      <c r="P886" s="248" t="b">
        <f t="shared" si="7"/>
        <v>1</v>
      </c>
    </row>
    <row r="887" ht="14.25" customHeight="1">
      <c r="A887" s="248" t="s">
        <v>454</v>
      </c>
      <c r="B887" s="248" t="s">
        <v>19</v>
      </c>
      <c r="C887" s="273">
        <v>18507.0</v>
      </c>
      <c r="D887" s="274">
        <v>44747.0</v>
      </c>
      <c r="E887" s="275">
        <v>39999.0</v>
      </c>
      <c r="F887" s="248" t="s">
        <v>447</v>
      </c>
      <c r="G887" s="274">
        <f t="shared" si="1"/>
        <v>44777</v>
      </c>
      <c r="H887" s="248" t="s">
        <v>443</v>
      </c>
      <c r="I887" s="276" t="str">
        <f t="shared" si="2"/>
        <v>1850739999</v>
      </c>
      <c r="J887" s="274"/>
      <c r="K887" s="275"/>
      <c r="L887" s="275">
        <f t="shared" si="3"/>
        <v>-39999</v>
      </c>
      <c r="N887" s="277"/>
      <c r="O887" s="274">
        <f t="shared" si="6"/>
        <v>0</v>
      </c>
      <c r="P887" s="248" t="b">
        <f t="shared" si="7"/>
        <v>1</v>
      </c>
    </row>
    <row r="888" ht="14.25" customHeight="1">
      <c r="A888" s="248" t="s">
        <v>472</v>
      </c>
      <c r="B888" s="248" t="s">
        <v>19</v>
      </c>
      <c r="C888" s="273">
        <v>2847930.0</v>
      </c>
      <c r="D888" s="274">
        <v>44747.0</v>
      </c>
      <c r="E888" s="275">
        <v>629086.0</v>
      </c>
      <c r="F888" s="248" t="s">
        <v>447</v>
      </c>
      <c r="G888" s="274">
        <f t="shared" si="1"/>
        <v>44777</v>
      </c>
      <c r="H888" s="248" t="s">
        <v>443</v>
      </c>
      <c r="I888" s="276" t="str">
        <f t="shared" si="2"/>
        <v>2847930629086</v>
      </c>
      <c r="J888" s="274"/>
      <c r="K888" s="275"/>
      <c r="L888" s="275">
        <f t="shared" si="3"/>
        <v>-629086</v>
      </c>
      <c r="N888" s="277"/>
      <c r="O888" s="274">
        <f t="shared" si="6"/>
        <v>0</v>
      </c>
      <c r="P888" s="248" t="b">
        <f t="shared" si="7"/>
        <v>1</v>
      </c>
    </row>
    <row r="889" ht="14.25" customHeight="1">
      <c r="A889" s="248" t="s">
        <v>22</v>
      </c>
      <c r="B889" s="248" t="s">
        <v>19</v>
      </c>
      <c r="C889" s="273">
        <v>772901.0</v>
      </c>
      <c r="D889" s="274">
        <v>44747.0</v>
      </c>
      <c r="E889" s="275">
        <v>2479910.0</v>
      </c>
      <c r="F889" s="248" t="s">
        <v>447</v>
      </c>
      <c r="G889" s="274">
        <f t="shared" si="1"/>
        <v>44777</v>
      </c>
      <c r="H889" s="248" t="s">
        <v>443</v>
      </c>
      <c r="I889" s="276" t="str">
        <f t="shared" si="2"/>
        <v>7729012479910</v>
      </c>
      <c r="J889" s="274"/>
      <c r="K889" s="275"/>
      <c r="L889" s="275">
        <f t="shared" si="3"/>
        <v>-2479910</v>
      </c>
      <c r="N889" s="109" t="s">
        <v>462</v>
      </c>
      <c r="O889" s="274">
        <f t="shared" si="6"/>
        <v>0</v>
      </c>
      <c r="P889" s="248" t="b">
        <f t="shared" si="7"/>
        <v>1</v>
      </c>
    </row>
    <row r="890" ht="14.25" customHeight="1">
      <c r="A890" s="248" t="s">
        <v>539</v>
      </c>
      <c r="B890" s="248" t="s">
        <v>19</v>
      </c>
      <c r="C890" s="273">
        <v>338.0</v>
      </c>
      <c r="D890" s="274">
        <v>44747.0</v>
      </c>
      <c r="E890" s="275">
        <v>171360.0</v>
      </c>
      <c r="F890" s="248" t="s">
        <v>447</v>
      </c>
      <c r="G890" s="274">
        <f t="shared" si="1"/>
        <v>44777</v>
      </c>
      <c r="H890" s="248" t="s">
        <v>443</v>
      </c>
      <c r="I890" s="276" t="str">
        <f t="shared" si="2"/>
        <v>338171360</v>
      </c>
      <c r="J890" s="274"/>
      <c r="K890" s="275"/>
      <c r="L890" s="275">
        <f t="shared" si="3"/>
        <v>-171360</v>
      </c>
      <c r="N890" s="277"/>
      <c r="O890" s="274">
        <f t="shared" si="6"/>
        <v>0</v>
      </c>
      <c r="P890" s="248" t="b">
        <f t="shared" si="7"/>
        <v>1</v>
      </c>
    </row>
    <row r="891" ht="14.25" customHeight="1">
      <c r="A891" s="248" t="s">
        <v>448</v>
      </c>
      <c r="B891" s="248" t="s">
        <v>19</v>
      </c>
      <c r="C891" s="273">
        <v>4668.0</v>
      </c>
      <c r="D891" s="274">
        <v>44747.0</v>
      </c>
      <c r="E891" s="275">
        <v>135510.0</v>
      </c>
      <c r="F891" s="248" t="s">
        <v>447</v>
      </c>
      <c r="G891" s="274">
        <f t="shared" si="1"/>
        <v>44777</v>
      </c>
      <c r="H891" s="248" t="s">
        <v>443</v>
      </c>
      <c r="I891" s="276" t="str">
        <f t="shared" si="2"/>
        <v>4668135510</v>
      </c>
      <c r="J891" s="274"/>
      <c r="K891" s="275"/>
      <c r="L891" s="275">
        <f t="shared" si="3"/>
        <v>-135510</v>
      </c>
      <c r="N891" s="277"/>
      <c r="O891" s="274">
        <f t="shared" si="6"/>
        <v>0</v>
      </c>
      <c r="P891" s="248" t="b">
        <f t="shared" si="7"/>
        <v>1</v>
      </c>
    </row>
    <row r="892" ht="14.25" customHeight="1">
      <c r="A892" s="248" t="s">
        <v>451</v>
      </c>
      <c r="B892" s="248" t="s">
        <v>19</v>
      </c>
      <c r="C892" s="273">
        <v>40606.0</v>
      </c>
      <c r="D892" s="274">
        <v>44747.0</v>
      </c>
      <c r="E892" s="275">
        <v>51992.0</v>
      </c>
      <c r="F892" s="248" t="s">
        <v>447</v>
      </c>
      <c r="G892" s="274">
        <f t="shared" si="1"/>
        <v>44777</v>
      </c>
      <c r="H892" s="248" t="s">
        <v>443</v>
      </c>
      <c r="I892" s="276" t="str">
        <f t="shared" si="2"/>
        <v>4060651992</v>
      </c>
      <c r="J892" s="274"/>
      <c r="K892" s="275"/>
      <c r="L892" s="275">
        <f t="shared" si="3"/>
        <v>-51992</v>
      </c>
      <c r="N892" s="277"/>
      <c r="O892" s="274">
        <f t="shared" si="6"/>
        <v>0</v>
      </c>
      <c r="P892" s="248" t="b">
        <f t="shared" si="7"/>
        <v>1</v>
      </c>
    </row>
    <row r="893" ht="14.25" customHeight="1">
      <c r="A893" s="248" t="s">
        <v>528</v>
      </c>
      <c r="B893" s="248" t="s">
        <v>19</v>
      </c>
      <c r="C893" s="273">
        <v>168.0</v>
      </c>
      <c r="D893" s="274">
        <v>44749.0</v>
      </c>
      <c r="E893" s="275">
        <v>10160.0</v>
      </c>
      <c r="F893" s="248" t="s">
        <v>447</v>
      </c>
      <c r="G893" s="274">
        <f t="shared" si="1"/>
        <v>44779</v>
      </c>
      <c r="H893" s="248" t="s">
        <v>443</v>
      </c>
      <c r="I893" s="276" t="str">
        <f t="shared" si="2"/>
        <v>16810160</v>
      </c>
      <c r="J893" s="274"/>
      <c r="K893" s="275"/>
      <c r="L893" s="275">
        <f t="shared" si="3"/>
        <v>-10160</v>
      </c>
      <c r="N893" s="277"/>
      <c r="O893" s="274">
        <f t="shared" si="6"/>
        <v>0</v>
      </c>
      <c r="P893" s="248" t="b">
        <f t="shared" si="7"/>
        <v>1</v>
      </c>
    </row>
    <row r="894" ht="14.25" customHeight="1">
      <c r="A894" s="248" t="s">
        <v>458</v>
      </c>
      <c r="B894" s="248" t="s">
        <v>19</v>
      </c>
      <c r="C894" s="273">
        <v>4.5354591E7</v>
      </c>
      <c r="D894" s="274">
        <v>44752.0</v>
      </c>
      <c r="E894" s="275">
        <v>10990.0</v>
      </c>
      <c r="F894" s="248" t="s">
        <v>447</v>
      </c>
      <c r="G894" s="274">
        <f t="shared" si="1"/>
        <v>44782</v>
      </c>
      <c r="H894" s="248" t="s">
        <v>443</v>
      </c>
      <c r="I894" s="276" t="str">
        <f t="shared" si="2"/>
        <v>4535459110990</v>
      </c>
      <c r="J894" s="274"/>
      <c r="K894" s="275"/>
      <c r="L894" s="275">
        <f t="shared" si="3"/>
        <v>-10990</v>
      </c>
      <c r="N894" s="277"/>
      <c r="O894" s="274">
        <f t="shared" si="6"/>
        <v>0</v>
      </c>
      <c r="P894" s="248" t="b">
        <f t="shared" si="7"/>
        <v>1</v>
      </c>
    </row>
    <row r="895" ht="14.25" customHeight="1">
      <c r="A895" s="248" t="s">
        <v>18</v>
      </c>
      <c r="B895" s="248" t="s">
        <v>19</v>
      </c>
      <c r="C895" s="273">
        <v>4600.0</v>
      </c>
      <c r="D895" s="274">
        <v>44753.0</v>
      </c>
      <c r="E895" s="275">
        <v>2031858.0</v>
      </c>
      <c r="F895" s="248" t="s">
        <v>447</v>
      </c>
      <c r="G895" s="274">
        <f t="shared" si="1"/>
        <v>44783</v>
      </c>
      <c r="H895" s="248" t="s">
        <v>443</v>
      </c>
      <c r="I895" s="276" t="str">
        <f t="shared" si="2"/>
        <v>46002031858</v>
      </c>
      <c r="J895" s="274"/>
      <c r="K895" s="275"/>
      <c r="L895" s="275">
        <f t="shared" si="3"/>
        <v>-2031858</v>
      </c>
      <c r="N895" s="277"/>
      <c r="O895" s="274">
        <f t="shared" si="6"/>
        <v>0</v>
      </c>
      <c r="P895" s="248" t="b">
        <f t="shared" si="7"/>
        <v>1</v>
      </c>
    </row>
    <row r="896" ht="14.25" customHeight="1">
      <c r="A896" s="248" t="s">
        <v>107</v>
      </c>
      <c r="B896" s="248" t="s">
        <v>19</v>
      </c>
      <c r="C896" s="273">
        <v>8174.0</v>
      </c>
      <c r="D896" s="274">
        <v>44754.0</v>
      </c>
      <c r="E896" s="275">
        <v>47600.0</v>
      </c>
      <c r="F896" s="248" t="s">
        <v>447</v>
      </c>
      <c r="G896" s="274">
        <f t="shared" si="1"/>
        <v>44784</v>
      </c>
      <c r="H896" s="248" t="s">
        <v>443</v>
      </c>
      <c r="I896" s="276" t="str">
        <f t="shared" si="2"/>
        <v>817447600</v>
      </c>
      <c r="J896" s="274"/>
      <c r="K896" s="275"/>
      <c r="L896" s="275">
        <f t="shared" si="3"/>
        <v>-47600</v>
      </c>
      <c r="N896" s="277"/>
      <c r="O896" s="274">
        <f t="shared" si="6"/>
        <v>0</v>
      </c>
      <c r="P896" s="248" t="b">
        <f t="shared" si="7"/>
        <v>1</v>
      </c>
    </row>
    <row r="897" ht="14.25" customHeight="1">
      <c r="A897" s="248" t="s">
        <v>502</v>
      </c>
      <c r="B897" s="248" t="s">
        <v>19</v>
      </c>
      <c r="C897" s="273">
        <v>24238.0</v>
      </c>
      <c r="D897" s="274">
        <v>44754.0</v>
      </c>
      <c r="E897" s="275">
        <v>319967.0</v>
      </c>
      <c r="F897" s="248" t="s">
        <v>447</v>
      </c>
      <c r="G897" s="274">
        <f t="shared" si="1"/>
        <v>44784</v>
      </c>
      <c r="H897" s="248" t="s">
        <v>443</v>
      </c>
      <c r="I897" s="276" t="str">
        <f t="shared" si="2"/>
        <v>24238319967</v>
      </c>
      <c r="J897" s="274"/>
      <c r="K897" s="275"/>
      <c r="L897" s="275">
        <f t="shared" si="3"/>
        <v>-319967</v>
      </c>
      <c r="N897" s="277"/>
      <c r="O897" s="274">
        <f t="shared" si="6"/>
        <v>0</v>
      </c>
      <c r="P897" s="248" t="b">
        <f t="shared" si="7"/>
        <v>1</v>
      </c>
    </row>
    <row r="898" ht="14.25" customHeight="1">
      <c r="A898" s="248" t="s">
        <v>34</v>
      </c>
      <c r="B898" s="248" t="s">
        <v>19</v>
      </c>
      <c r="C898" s="273">
        <v>103396.0</v>
      </c>
      <c r="D898" s="274">
        <v>44757.0</v>
      </c>
      <c r="E898" s="275">
        <v>162867.0</v>
      </c>
      <c r="F898" s="248" t="s">
        <v>447</v>
      </c>
      <c r="G898" s="274">
        <f t="shared" si="1"/>
        <v>44787</v>
      </c>
      <c r="H898" s="248" t="s">
        <v>443</v>
      </c>
      <c r="I898" s="276" t="str">
        <f t="shared" si="2"/>
        <v>103396162867</v>
      </c>
      <c r="J898" s="274"/>
      <c r="K898" s="275"/>
      <c r="L898" s="275">
        <f t="shared" si="3"/>
        <v>-162867</v>
      </c>
      <c r="N898" s="277"/>
      <c r="O898" s="274">
        <f t="shared" si="6"/>
        <v>0</v>
      </c>
      <c r="P898" s="248" t="b">
        <f t="shared" si="7"/>
        <v>1</v>
      </c>
    </row>
    <row r="899" ht="14.25" customHeight="1">
      <c r="A899" s="248" t="s">
        <v>448</v>
      </c>
      <c r="B899" s="248" t="s">
        <v>468</v>
      </c>
      <c r="C899" s="273">
        <v>655.0</v>
      </c>
      <c r="D899" s="274">
        <v>44757.0</v>
      </c>
      <c r="E899" s="275">
        <v>-386.0</v>
      </c>
      <c r="F899" s="248" t="s">
        <v>447</v>
      </c>
      <c r="G899" s="274">
        <f t="shared" si="1"/>
        <v>44787</v>
      </c>
      <c r="H899" s="248" t="s">
        <v>469</v>
      </c>
      <c r="I899" s="276" t="str">
        <f t="shared" si="2"/>
        <v>655-386</v>
      </c>
      <c r="J899" s="274"/>
      <c r="K899" s="275"/>
      <c r="L899" s="275">
        <f t="shared" si="3"/>
        <v>386</v>
      </c>
      <c r="N899" s="277"/>
      <c r="O899" s="274">
        <f t="shared" si="6"/>
        <v>0</v>
      </c>
      <c r="P899" s="248" t="b">
        <f t="shared" si="7"/>
        <v>1</v>
      </c>
    </row>
    <row r="900" ht="14.25" customHeight="1">
      <c r="A900" s="248" t="s">
        <v>451</v>
      </c>
      <c r="B900" s="248" t="s">
        <v>19</v>
      </c>
      <c r="C900" s="273">
        <v>40934.0</v>
      </c>
      <c r="D900" s="274">
        <v>44757.0</v>
      </c>
      <c r="E900" s="275">
        <v>902897.0</v>
      </c>
      <c r="F900" s="248" t="s">
        <v>447</v>
      </c>
      <c r="G900" s="274">
        <f t="shared" si="1"/>
        <v>44787</v>
      </c>
      <c r="H900" s="248" t="s">
        <v>443</v>
      </c>
      <c r="I900" s="276" t="str">
        <f t="shared" si="2"/>
        <v>40934902897</v>
      </c>
      <c r="J900" s="274"/>
      <c r="K900" s="275"/>
      <c r="L900" s="275">
        <f t="shared" si="3"/>
        <v>-902897</v>
      </c>
      <c r="N900" s="277"/>
      <c r="O900" s="274">
        <f t="shared" si="6"/>
        <v>0</v>
      </c>
      <c r="P900" s="248" t="b">
        <f t="shared" si="7"/>
        <v>1</v>
      </c>
    </row>
    <row r="901" ht="14.25" customHeight="1">
      <c r="A901" s="248" t="s">
        <v>470</v>
      </c>
      <c r="B901" s="248" t="s">
        <v>19</v>
      </c>
      <c r="C901" s="273">
        <v>59622.0</v>
      </c>
      <c r="D901" s="274">
        <v>44759.0</v>
      </c>
      <c r="E901" s="275">
        <v>399700.0</v>
      </c>
      <c r="F901" s="248" t="s">
        <v>447</v>
      </c>
      <c r="G901" s="274">
        <f t="shared" si="1"/>
        <v>44789</v>
      </c>
      <c r="H901" s="248" t="s">
        <v>443</v>
      </c>
      <c r="I901" s="276" t="str">
        <f t="shared" si="2"/>
        <v>59622399700</v>
      </c>
      <c r="J901" s="274"/>
      <c r="K901" s="275"/>
      <c r="L901" s="275">
        <f t="shared" si="3"/>
        <v>-399700</v>
      </c>
      <c r="N901" s="277"/>
      <c r="O901" s="274">
        <f t="shared" si="6"/>
        <v>0</v>
      </c>
      <c r="P901" s="248" t="b">
        <f t="shared" si="7"/>
        <v>1</v>
      </c>
    </row>
    <row r="902" ht="14.25" customHeight="1">
      <c r="A902" s="248" t="s">
        <v>22</v>
      </c>
      <c r="B902" s="248" t="s">
        <v>19</v>
      </c>
      <c r="C902" s="273">
        <v>775245.0</v>
      </c>
      <c r="D902" s="274">
        <v>44760.0</v>
      </c>
      <c r="E902" s="275">
        <v>1499980.0</v>
      </c>
      <c r="F902" s="248" t="s">
        <v>447</v>
      </c>
      <c r="G902" s="274">
        <f t="shared" si="1"/>
        <v>44790</v>
      </c>
      <c r="H902" s="248" t="s">
        <v>443</v>
      </c>
      <c r="I902" s="276" t="str">
        <f t="shared" si="2"/>
        <v>7752451499980</v>
      </c>
      <c r="J902" s="274"/>
      <c r="K902" s="275"/>
      <c r="L902" s="275">
        <f t="shared" si="3"/>
        <v>-1499980</v>
      </c>
      <c r="N902" s="109" t="s">
        <v>462</v>
      </c>
      <c r="O902" s="274">
        <f t="shared" si="6"/>
        <v>0</v>
      </c>
      <c r="P902" s="248" t="b">
        <f t="shared" si="7"/>
        <v>1</v>
      </c>
    </row>
    <row r="903" ht="14.25" customHeight="1">
      <c r="A903" s="248" t="s">
        <v>542</v>
      </c>
      <c r="B903" s="248" t="s">
        <v>19</v>
      </c>
      <c r="C903" s="273">
        <v>37.0</v>
      </c>
      <c r="D903" s="274">
        <v>44760.0</v>
      </c>
      <c r="E903" s="275">
        <v>199999.0</v>
      </c>
      <c r="F903" s="248" t="s">
        <v>447</v>
      </c>
      <c r="G903" s="274">
        <f t="shared" si="1"/>
        <v>44790</v>
      </c>
      <c r="H903" s="248" t="s">
        <v>443</v>
      </c>
      <c r="I903" s="276" t="str">
        <f t="shared" si="2"/>
        <v>37199999</v>
      </c>
      <c r="J903" s="274"/>
      <c r="K903" s="275"/>
      <c r="L903" s="275">
        <f t="shared" si="3"/>
        <v>-199999</v>
      </c>
      <c r="N903" s="277" t="s">
        <v>543</v>
      </c>
      <c r="O903" s="274">
        <f t="shared" si="6"/>
        <v>0</v>
      </c>
      <c r="P903" s="248" t="b">
        <f t="shared" si="7"/>
        <v>1</v>
      </c>
    </row>
    <row r="904" ht="14.25" customHeight="1">
      <c r="A904" s="248" t="s">
        <v>508</v>
      </c>
      <c r="B904" s="248" t="s">
        <v>19</v>
      </c>
      <c r="C904" s="273">
        <v>5629050.0</v>
      </c>
      <c r="D904" s="274">
        <v>44760.0</v>
      </c>
      <c r="E904" s="275">
        <v>11964.0</v>
      </c>
      <c r="F904" s="248" t="s">
        <v>447</v>
      </c>
      <c r="G904" s="274">
        <f t="shared" si="1"/>
        <v>44790</v>
      </c>
      <c r="H904" s="248" t="s">
        <v>443</v>
      </c>
      <c r="I904" s="276" t="str">
        <f t="shared" si="2"/>
        <v>562905011964</v>
      </c>
      <c r="J904" s="274">
        <f>+G904</f>
        <v>44790</v>
      </c>
      <c r="K904" s="275">
        <f>+E904</f>
        <v>11964</v>
      </c>
      <c r="L904" s="275">
        <f t="shared" si="3"/>
        <v>0</v>
      </c>
      <c r="N904" s="277"/>
      <c r="O904" s="274">
        <f t="shared" si="6"/>
        <v>0</v>
      </c>
      <c r="P904" s="248" t="b">
        <f t="shared" si="7"/>
        <v>0</v>
      </c>
    </row>
    <row r="905" ht="14.25" customHeight="1">
      <c r="A905" s="248" t="s">
        <v>107</v>
      </c>
      <c r="B905" s="248" t="s">
        <v>19</v>
      </c>
      <c r="C905" s="273">
        <v>8243.0</v>
      </c>
      <c r="D905" s="274">
        <v>44761.0</v>
      </c>
      <c r="E905" s="275">
        <v>390739.0</v>
      </c>
      <c r="F905" s="248" t="s">
        <v>447</v>
      </c>
      <c r="G905" s="274">
        <f t="shared" si="1"/>
        <v>44791</v>
      </c>
      <c r="H905" s="248" t="s">
        <v>443</v>
      </c>
      <c r="I905" s="276" t="str">
        <f t="shared" si="2"/>
        <v>8243390739</v>
      </c>
      <c r="J905" s="274"/>
      <c r="K905" s="275"/>
      <c r="L905" s="275">
        <f t="shared" si="3"/>
        <v>-390739</v>
      </c>
      <c r="N905" s="277"/>
      <c r="O905" s="274">
        <f t="shared" si="6"/>
        <v>0</v>
      </c>
      <c r="P905" s="248" t="b">
        <f t="shared" si="7"/>
        <v>1</v>
      </c>
    </row>
    <row r="906" ht="14.25" customHeight="1">
      <c r="A906" s="248" t="s">
        <v>488</v>
      </c>
      <c r="B906" s="248" t="s">
        <v>19</v>
      </c>
      <c r="C906" s="273">
        <v>472589.0</v>
      </c>
      <c r="D906" s="274">
        <v>44763.0</v>
      </c>
      <c r="E906" s="275">
        <v>759194.0</v>
      </c>
      <c r="F906" s="248" t="s">
        <v>447</v>
      </c>
      <c r="G906" s="274">
        <f t="shared" si="1"/>
        <v>44793</v>
      </c>
      <c r="H906" s="248" t="s">
        <v>443</v>
      </c>
      <c r="I906" s="276" t="str">
        <f t="shared" si="2"/>
        <v>472589759194</v>
      </c>
      <c r="J906" s="274"/>
      <c r="K906" s="275"/>
      <c r="L906" s="275">
        <f t="shared" si="3"/>
        <v>-759194</v>
      </c>
      <c r="N906" s="277"/>
      <c r="O906" s="274">
        <f t="shared" si="6"/>
        <v>0</v>
      </c>
      <c r="P906" s="248" t="b">
        <f t="shared" si="7"/>
        <v>1</v>
      </c>
    </row>
    <row r="907" ht="14.25" customHeight="1">
      <c r="A907" s="248" t="s">
        <v>22</v>
      </c>
      <c r="B907" s="248" t="s">
        <v>19</v>
      </c>
      <c r="C907" s="273">
        <v>775850.0</v>
      </c>
      <c r="D907" s="274">
        <v>44763.0</v>
      </c>
      <c r="E907" s="275">
        <v>4139940.0</v>
      </c>
      <c r="F907" s="248" t="s">
        <v>447</v>
      </c>
      <c r="G907" s="274">
        <f t="shared" si="1"/>
        <v>44793</v>
      </c>
      <c r="H907" s="248" t="s">
        <v>443</v>
      </c>
      <c r="I907" s="276" t="str">
        <f t="shared" si="2"/>
        <v>7758504139940</v>
      </c>
      <c r="J907" s="274"/>
      <c r="K907" s="275"/>
      <c r="L907" s="275">
        <f t="shared" si="3"/>
        <v>-4139940</v>
      </c>
      <c r="N907" s="109" t="s">
        <v>462</v>
      </c>
      <c r="O907" s="274">
        <f t="shared" si="6"/>
        <v>0</v>
      </c>
      <c r="P907" s="248" t="b">
        <f t="shared" si="7"/>
        <v>1</v>
      </c>
    </row>
    <row r="908" ht="14.25" customHeight="1">
      <c r="A908" s="248" t="s">
        <v>451</v>
      </c>
      <c r="B908" s="248" t="s">
        <v>19</v>
      </c>
      <c r="C908" s="273">
        <v>41169.0</v>
      </c>
      <c r="D908" s="274">
        <v>44763.0</v>
      </c>
      <c r="E908" s="275">
        <v>195935.0</v>
      </c>
      <c r="F908" s="248" t="s">
        <v>447</v>
      </c>
      <c r="G908" s="274">
        <f t="shared" si="1"/>
        <v>44793</v>
      </c>
      <c r="H908" s="248" t="s">
        <v>443</v>
      </c>
      <c r="I908" s="276" t="str">
        <f t="shared" si="2"/>
        <v>41169195935</v>
      </c>
      <c r="J908" s="274"/>
      <c r="K908" s="275"/>
      <c r="L908" s="275">
        <f t="shared" si="3"/>
        <v>-195935</v>
      </c>
      <c r="N908" s="277"/>
      <c r="O908" s="274">
        <f t="shared" si="6"/>
        <v>0</v>
      </c>
      <c r="P908" s="248" t="b">
        <f t="shared" si="7"/>
        <v>1</v>
      </c>
    </row>
    <row r="909" ht="14.25" customHeight="1">
      <c r="A909" s="248" t="s">
        <v>544</v>
      </c>
      <c r="B909" s="248" t="s">
        <v>334</v>
      </c>
      <c r="C909" s="273">
        <v>429739.0</v>
      </c>
      <c r="D909" s="274">
        <v>44764.0</v>
      </c>
      <c r="E909" s="275">
        <v>5280000.0</v>
      </c>
      <c r="F909" s="248" t="s">
        <v>447</v>
      </c>
      <c r="G909" s="274">
        <f t="shared" si="1"/>
        <v>44794</v>
      </c>
      <c r="H909" s="248" t="s">
        <v>443</v>
      </c>
      <c r="I909" s="276" t="str">
        <f t="shared" si="2"/>
        <v>4297395280000</v>
      </c>
      <c r="J909" s="274"/>
      <c r="K909" s="275"/>
      <c r="L909" s="275">
        <f t="shared" si="3"/>
        <v>-5280000</v>
      </c>
      <c r="N909" s="277"/>
      <c r="O909" s="274">
        <f t="shared" si="6"/>
        <v>0</v>
      </c>
      <c r="P909" s="248" t="b">
        <f t="shared" si="7"/>
        <v>1</v>
      </c>
    </row>
    <row r="910" ht="14.25" customHeight="1">
      <c r="A910" s="248" t="s">
        <v>544</v>
      </c>
      <c r="B910" s="248" t="s">
        <v>334</v>
      </c>
      <c r="C910" s="273">
        <v>429740.0</v>
      </c>
      <c r="D910" s="274">
        <v>44764.0</v>
      </c>
      <c r="E910" s="275">
        <v>1760000.0</v>
      </c>
      <c r="F910" s="248" t="s">
        <v>447</v>
      </c>
      <c r="G910" s="274">
        <f t="shared" si="1"/>
        <v>44794</v>
      </c>
      <c r="H910" s="248" t="s">
        <v>443</v>
      </c>
      <c r="I910" s="276" t="str">
        <f t="shared" si="2"/>
        <v>4297401760000</v>
      </c>
      <c r="J910" s="274"/>
      <c r="K910" s="275"/>
      <c r="L910" s="275">
        <f t="shared" si="3"/>
        <v>-1760000</v>
      </c>
      <c r="N910" s="277"/>
      <c r="O910" s="274">
        <f t="shared" si="6"/>
        <v>0</v>
      </c>
      <c r="P910" s="248" t="b">
        <f t="shared" si="7"/>
        <v>1</v>
      </c>
    </row>
    <row r="911" ht="14.25" customHeight="1">
      <c r="A911" s="248" t="s">
        <v>517</v>
      </c>
      <c r="B911" s="248" t="s">
        <v>468</v>
      </c>
      <c r="C911" s="273">
        <v>5414891.0</v>
      </c>
      <c r="D911" s="274">
        <v>44767.0</v>
      </c>
      <c r="E911" s="275">
        <v>-40.0</v>
      </c>
      <c r="F911" s="248" t="s">
        <v>447</v>
      </c>
      <c r="G911" s="274">
        <f t="shared" si="1"/>
        <v>44797</v>
      </c>
      <c r="H911" s="248" t="s">
        <v>469</v>
      </c>
      <c r="I911" s="276" t="str">
        <f t="shared" si="2"/>
        <v>5414891-40</v>
      </c>
      <c r="J911" s="274"/>
      <c r="K911" s="275"/>
      <c r="L911" s="275">
        <f t="shared" si="3"/>
        <v>40</v>
      </c>
      <c r="N911" s="277"/>
      <c r="O911" s="274">
        <f t="shared" si="6"/>
        <v>0</v>
      </c>
      <c r="P911" s="248" t="b">
        <f t="shared" si="7"/>
        <v>1</v>
      </c>
    </row>
    <row r="912" ht="14.25" customHeight="1">
      <c r="A912" s="248" t="s">
        <v>34</v>
      </c>
      <c r="B912" s="248" t="s">
        <v>19</v>
      </c>
      <c r="C912" s="273">
        <v>103580.0</v>
      </c>
      <c r="D912" s="274">
        <v>44768.0</v>
      </c>
      <c r="E912" s="275">
        <v>851278.0</v>
      </c>
      <c r="F912" s="248" t="s">
        <v>447</v>
      </c>
      <c r="G912" s="274">
        <f t="shared" si="1"/>
        <v>44798</v>
      </c>
      <c r="H912" s="248" t="s">
        <v>443</v>
      </c>
      <c r="I912" s="276" t="str">
        <f t="shared" si="2"/>
        <v>103580851278</v>
      </c>
      <c r="J912" s="274"/>
      <c r="K912" s="275"/>
      <c r="L912" s="275">
        <f t="shared" si="3"/>
        <v>-851278</v>
      </c>
      <c r="N912" s="277"/>
      <c r="O912" s="274">
        <f t="shared" si="6"/>
        <v>0</v>
      </c>
      <c r="P912" s="248" t="b">
        <f t="shared" si="7"/>
        <v>1</v>
      </c>
    </row>
    <row r="913" ht="14.25" customHeight="1">
      <c r="A913" s="248" t="s">
        <v>545</v>
      </c>
      <c r="B913" s="248" t="s">
        <v>334</v>
      </c>
      <c r="C913" s="273">
        <v>8231.0</v>
      </c>
      <c r="D913" s="274">
        <v>44768.0</v>
      </c>
      <c r="E913" s="275">
        <v>1486800.0</v>
      </c>
      <c r="F913" s="248" t="s">
        <v>447</v>
      </c>
      <c r="G913" s="274">
        <f t="shared" si="1"/>
        <v>44798</v>
      </c>
      <c r="H913" s="248" t="s">
        <v>443</v>
      </c>
      <c r="I913" s="276" t="str">
        <f t="shared" si="2"/>
        <v>82311486800</v>
      </c>
      <c r="J913" s="274"/>
      <c r="K913" s="275"/>
      <c r="L913" s="275">
        <f t="shared" si="3"/>
        <v>-1486800</v>
      </c>
      <c r="N913" s="277"/>
      <c r="O913" s="274">
        <f t="shared" si="6"/>
        <v>0</v>
      </c>
      <c r="P913" s="248" t="b">
        <f t="shared" si="7"/>
        <v>1</v>
      </c>
    </row>
    <row r="914" ht="14.25" customHeight="1">
      <c r="A914" s="248" t="s">
        <v>460</v>
      </c>
      <c r="B914" s="248" t="s">
        <v>19</v>
      </c>
      <c r="C914" s="273">
        <v>8619.0</v>
      </c>
      <c r="D914" s="274">
        <v>44769.0</v>
      </c>
      <c r="E914" s="275">
        <v>1499935.0</v>
      </c>
      <c r="F914" s="248" t="s">
        <v>447</v>
      </c>
      <c r="G914" s="274">
        <f t="shared" si="1"/>
        <v>44799</v>
      </c>
      <c r="H914" s="248" t="s">
        <v>443</v>
      </c>
      <c r="I914" s="276" t="str">
        <f t="shared" si="2"/>
        <v>86191499935</v>
      </c>
      <c r="J914" s="274"/>
      <c r="K914" s="275"/>
      <c r="L914" s="275">
        <f t="shared" si="3"/>
        <v>-1499935</v>
      </c>
      <c r="N914" s="277"/>
      <c r="O914" s="274">
        <f t="shared" si="6"/>
        <v>0</v>
      </c>
      <c r="P914" s="248" t="b">
        <f t="shared" si="7"/>
        <v>1</v>
      </c>
    </row>
    <row r="915" ht="14.25" customHeight="1">
      <c r="A915" s="248" t="s">
        <v>517</v>
      </c>
      <c r="B915" s="248" t="s">
        <v>19</v>
      </c>
      <c r="C915" s="273">
        <v>4.3542265E7</v>
      </c>
      <c r="D915" s="274">
        <v>44769.0</v>
      </c>
      <c r="E915" s="275">
        <v>8201.0</v>
      </c>
      <c r="F915" s="248" t="s">
        <v>447</v>
      </c>
      <c r="G915" s="274">
        <f t="shared" si="1"/>
        <v>44799</v>
      </c>
      <c r="H915" s="248" t="s">
        <v>443</v>
      </c>
      <c r="I915" s="276" t="str">
        <f t="shared" si="2"/>
        <v>435422658201</v>
      </c>
      <c r="J915" s="274"/>
      <c r="K915" s="275"/>
      <c r="L915" s="275">
        <f t="shared" si="3"/>
        <v>-8201</v>
      </c>
      <c r="N915" s="277"/>
      <c r="O915" s="274">
        <f t="shared" si="6"/>
        <v>0</v>
      </c>
      <c r="P915" s="248" t="b">
        <f t="shared" si="7"/>
        <v>1</v>
      </c>
    </row>
    <row r="916" ht="14.25" customHeight="1">
      <c r="A916" s="248" t="s">
        <v>523</v>
      </c>
      <c r="B916" s="248" t="s">
        <v>19</v>
      </c>
      <c r="C916" s="273">
        <v>15848.0</v>
      </c>
      <c r="D916" s="274">
        <v>44769.0</v>
      </c>
      <c r="E916" s="275">
        <v>629530.0</v>
      </c>
      <c r="F916" s="248" t="s">
        <v>447</v>
      </c>
      <c r="G916" s="274">
        <f t="shared" si="1"/>
        <v>44799</v>
      </c>
      <c r="H916" s="248" t="s">
        <v>443</v>
      </c>
      <c r="I916" s="276" t="str">
        <f t="shared" si="2"/>
        <v>15848629530</v>
      </c>
      <c r="J916" s="274"/>
      <c r="K916" s="275"/>
      <c r="L916" s="275">
        <f t="shared" si="3"/>
        <v>-629530</v>
      </c>
      <c r="N916" s="277"/>
      <c r="O916" s="274">
        <f t="shared" si="6"/>
        <v>0</v>
      </c>
      <c r="P916" s="248" t="b">
        <f t="shared" si="7"/>
        <v>1</v>
      </c>
    </row>
    <row r="917" ht="14.25" customHeight="1">
      <c r="A917" s="248" t="s">
        <v>525</v>
      </c>
      <c r="B917" s="248" t="s">
        <v>19</v>
      </c>
      <c r="C917" s="273">
        <v>38769.0</v>
      </c>
      <c r="D917" s="274">
        <v>44769.0</v>
      </c>
      <c r="E917" s="275">
        <v>494397.0</v>
      </c>
      <c r="F917" s="248" t="s">
        <v>447</v>
      </c>
      <c r="G917" s="274">
        <f t="shared" si="1"/>
        <v>44799</v>
      </c>
      <c r="H917" s="248" t="s">
        <v>443</v>
      </c>
      <c r="I917" s="276" t="str">
        <f t="shared" si="2"/>
        <v>38769494397</v>
      </c>
      <c r="J917" s="274"/>
      <c r="K917" s="275"/>
      <c r="L917" s="275">
        <f t="shared" si="3"/>
        <v>-494397</v>
      </c>
      <c r="N917" s="277"/>
      <c r="O917" s="274">
        <f t="shared" si="6"/>
        <v>0</v>
      </c>
      <c r="P917" s="248" t="b">
        <f t="shared" si="7"/>
        <v>1</v>
      </c>
    </row>
    <row r="918" ht="14.25" customHeight="1">
      <c r="A918" s="248" t="s">
        <v>451</v>
      </c>
      <c r="B918" s="248" t="s">
        <v>19</v>
      </c>
      <c r="C918" s="273">
        <v>41395.0</v>
      </c>
      <c r="D918" s="274">
        <v>44769.0</v>
      </c>
      <c r="E918" s="275">
        <v>329509.0</v>
      </c>
      <c r="F918" s="248" t="s">
        <v>447</v>
      </c>
      <c r="G918" s="274">
        <f t="shared" si="1"/>
        <v>44799</v>
      </c>
      <c r="H918" s="248" t="s">
        <v>443</v>
      </c>
      <c r="I918" s="276" t="str">
        <f t="shared" si="2"/>
        <v>41395329509</v>
      </c>
      <c r="J918" s="274"/>
      <c r="K918" s="275"/>
      <c r="L918" s="275">
        <f t="shared" si="3"/>
        <v>-329509</v>
      </c>
      <c r="N918" s="277"/>
      <c r="O918" s="274">
        <f t="shared" si="6"/>
        <v>0</v>
      </c>
      <c r="P918" s="248" t="b">
        <f t="shared" si="7"/>
        <v>1</v>
      </c>
    </row>
    <row r="919" ht="14.25" customHeight="1">
      <c r="A919" s="248" t="s">
        <v>451</v>
      </c>
      <c r="B919" s="248" t="s">
        <v>19</v>
      </c>
      <c r="C919" s="273">
        <v>41424.0</v>
      </c>
      <c r="D919" s="274">
        <v>44769.0</v>
      </c>
      <c r="E919" s="275">
        <v>139984.0</v>
      </c>
      <c r="F919" s="248" t="s">
        <v>447</v>
      </c>
      <c r="G919" s="274">
        <f t="shared" si="1"/>
        <v>44799</v>
      </c>
      <c r="H919" s="248" t="s">
        <v>443</v>
      </c>
      <c r="I919" s="276" t="str">
        <f t="shared" si="2"/>
        <v>41424139984</v>
      </c>
      <c r="J919" s="274"/>
      <c r="K919" s="275"/>
      <c r="L919" s="275">
        <f t="shared" si="3"/>
        <v>-139984</v>
      </c>
      <c r="N919" s="277"/>
      <c r="O919" s="274">
        <f t="shared" si="6"/>
        <v>0</v>
      </c>
      <c r="P919" s="248" t="b">
        <f t="shared" si="7"/>
        <v>1</v>
      </c>
    </row>
    <row r="920" ht="14.25" customHeight="1">
      <c r="A920" s="248" t="s">
        <v>488</v>
      </c>
      <c r="B920" s="248" t="s">
        <v>19</v>
      </c>
      <c r="C920" s="273">
        <v>474659.0</v>
      </c>
      <c r="D920" s="274">
        <v>44770.0</v>
      </c>
      <c r="E920" s="275">
        <v>1780040.0</v>
      </c>
      <c r="F920" s="248" t="s">
        <v>447</v>
      </c>
      <c r="G920" s="274">
        <f t="shared" si="1"/>
        <v>44800</v>
      </c>
      <c r="H920" s="248" t="s">
        <v>443</v>
      </c>
      <c r="I920" s="276" t="str">
        <f t="shared" si="2"/>
        <v>4746591780040</v>
      </c>
      <c r="J920" s="274"/>
      <c r="K920" s="275"/>
      <c r="L920" s="275">
        <f t="shared" si="3"/>
        <v>-1780040</v>
      </c>
      <c r="N920" s="277"/>
      <c r="O920" s="274">
        <f t="shared" si="6"/>
        <v>0</v>
      </c>
      <c r="P920" s="248" t="b">
        <f t="shared" si="7"/>
        <v>1</v>
      </c>
    </row>
    <row r="921" ht="14.25" customHeight="1">
      <c r="A921" s="248" t="s">
        <v>27</v>
      </c>
      <c r="B921" s="248" t="s">
        <v>19</v>
      </c>
      <c r="C921" s="273">
        <v>31179.0</v>
      </c>
      <c r="D921" s="274">
        <v>44771.0</v>
      </c>
      <c r="E921" s="275">
        <v>251996.0</v>
      </c>
      <c r="F921" s="248" t="s">
        <v>447</v>
      </c>
      <c r="G921" s="274">
        <f t="shared" si="1"/>
        <v>44801</v>
      </c>
      <c r="H921" s="248" t="s">
        <v>443</v>
      </c>
      <c r="I921" s="276" t="str">
        <f t="shared" si="2"/>
        <v>31179251996</v>
      </c>
      <c r="J921" s="274"/>
      <c r="K921" s="275"/>
      <c r="L921" s="275">
        <f t="shared" si="3"/>
        <v>-251996</v>
      </c>
      <c r="N921" s="109" t="s">
        <v>456</v>
      </c>
      <c r="O921" s="274">
        <f t="shared" si="6"/>
        <v>0</v>
      </c>
      <c r="P921" s="248" t="b">
        <f t="shared" si="7"/>
        <v>1</v>
      </c>
    </row>
    <row r="922" ht="14.25" customHeight="1">
      <c r="A922" s="248" t="s">
        <v>34</v>
      </c>
      <c r="B922" s="248" t="s">
        <v>19</v>
      </c>
      <c r="C922" s="273">
        <v>103700.0</v>
      </c>
      <c r="D922" s="274">
        <v>44771.0</v>
      </c>
      <c r="E922" s="275">
        <v>418342.0</v>
      </c>
      <c r="F922" s="248" t="s">
        <v>447</v>
      </c>
      <c r="G922" s="274">
        <f t="shared" si="1"/>
        <v>44801</v>
      </c>
      <c r="H922" s="248" t="s">
        <v>443</v>
      </c>
      <c r="I922" s="276" t="str">
        <f t="shared" si="2"/>
        <v>103700418342</v>
      </c>
      <c r="J922" s="274"/>
      <c r="K922" s="275"/>
      <c r="L922" s="275">
        <f t="shared" si="3"/>
        <v>-418342</v>
      </c>
      <c r="N922" s="277"/>
      <c r="O922" s="274">
        <f t="shared" si="6"/>
        <v>0</v>
      </c>
      <c r="P922" s="248" t="b">
        <f t="shared" si="7"/>
        <v>1</v>
      </c>
    </row>
    <row r="923" ht="14.25" customHeight="1">
      <c r="A923" s="248" t="s">
        <v>533</v>
      </c>
      <c r="B923" s="248" t="s">
        <v>19</v>
      </c>
      <c r="C923" s="273">
        <v>7572750.0</v>
      </c>
      <c r="D923" s="274">
        <v>44771.0</v>
      </c>
      <c r="E923" s="275">
        <v>59871.0</v>
      </c>
      <c r="F923" s="248" t="s">
        <v>447</v>
      </c>
      <c r="G923" s="274">
        <f t="shared" si="1"/>
        <v>44801</v>
      </c>
      <c r="H923" s="248" t="s">
        <v>443</v>
      </c>
      <c r="I923" s="276" t="str">
        <f t="shared" si="2"/>
        <v>757275059871</v>
      </c>
      <c r="J923" s="274">
        <f>+G923</f>
        <v>44801</v>
      </c>
      <c r="K923" s="275">
        <f>+E923</f>
        <v>59871</v>
      </c>
      <c r="L923" s="275">
        <f t="shared" si="3"/>
        <v>0</v>
      </c>
      <c r="N923" s="277"/>
      <c r="O923" s="274">
        <f t="shared" si="6"/>
        <v>0</v>
      </c>
      <c r="P923" s="248" t="b">
        <f t="shared" si="7"/>
        <v>0</v>
      </c>
    </row>
    <row r="924" ht="14.25" customHeight="1">
      <c r="A924" s="248" t="s">
        <v>539</v>
      </c>
      <c r="B924" s="248" t="s">
        <v>19</v>
      </c>
      <c r="C924" s="273">
        <v>345.0</v>
      </c>
      <c r="D924" s="274">
        <v>44771.0</v>
      </c>
      <c r="E924" s="275">
        <v>671972.0</v>
      </c>
      <c r="F924" s="248" t="s">
        <v>447</v>
      </c>
      <c r="G924" s="274">
        <f t="shared" si="1"/>
        <v>44801</v>
      </c>
      <c r="H924" s="248" t="s">
        <v>443</v>
      </c>
      <c r="I924" s="276" t="str">
        <f t="shared" si="2"/>
        <v>345671972</v>
      </c>
      <c r="J924" s="274"/>
      <c r="K924" s="275"/>
      <c r="L924" s="275">
        <f t="shared" si="3"/>
        <v>-671972</v>
      </c>
      <c r="N924" s="277"/>
      <c r="O924" s="274">
        <f t="shared" si="6"/>
        <v>0</v>
      </c>
      <c r="P924" s="248" t="b">
        <f t="shared" si="7"/>
        <v>1</v>
      </c>
    </row>
    <row r="925" ht="14.25" customHeight="1">
      <c r="A925" s="248" t="s">
        <v>546</v>
      </c>
      <c r="B925" s="248" t="s">
        <v>19</v>
      </c>
      <c r="C925" s="273">
        <v>328171.0</v>
      </c>
      <c r="D925" s="274">
        <v>44771.0</v>
      </c>
      <c r="E925" s="275">
        <v>2.61681E7</v>
      </c>
      <c r="F925" s="248" t="s">
        <v>447</v>
      </c>
      <c r="G925" s="274">
        <f t="shared" si="1"/>
        <v>44801</v>
      </c>
      <c r="H925" s="248" t="s">
        <v>443</v>
      </c>
      <c r="I925" s="276" t="str">
        <f t="shared" si="2"/>
        <v>32817126168100</v>
      </c>
      <c r="J925" s="274"/>
      <c r="K925" s="275"/>
      <c r="L925" s="275">
        <f t="shared" si="3"/>
        <v>-26168100</v>
      </c>
      <c r="N925" s="277"/>
      <c r="O925" s="274">
        <f t="shared" si="6"/>
        <v>0</v>
      </c>
      <c r="P925" s="248" t="b">
        <f t="shared" si="7"/>
        <v>1</v>
      </c>
    </row>
    <row r="926" ht="14.25" customHeight="1">
      <c r="A926" s="248" t="s">
        <v>546</v>
      </c>
      <c r="B926" s="248" t="s">
        <v>19</v>
      </c>
      <c r="C926" s="273">
        <v>328170.0</v>
      </c>
      <c r="D926" s="274">
        <v>44771.0</v>
      </c>
      <c r="E926" s="275">
        <v>2.61681E7</v>
      </c>
      <c r="F926" s="248" t="s">
        <v>447</v>
      </c>
      <c r="G926" s="274">
        <f t="shared" si="1"/>
        <v>44801</v>
      </c>
      <c r="H926" s="248" t="s">
        <v>443</v>
      </c>
      <c r="I926" s="276" t="str">
        <f t="shared" si="2"/>
        <v>32817026168100</v>
      </c>
      <c r="J926" s="274"/>
      <c r="K926" s="275"/>
      <c r="L926" s="275">
        <f t="shared" si="3"/>
        <v>-26168100</v>
      </c>
      <c r="N926" s="277"/>
      <c r="O926" s="274">
        <f t="shared" si="6"/>
        <v>0</v>
      </c>
      <c r="P926" s="248" t="b">
        <f t="shared" si="7"/>
        <v>1</v>
      </c>
    </row>
    <row r="927" ht="14.25" customHeight="1">
      <c r="A927" s="248" t="s">
        <v>18</v>
      </c>
      <c r="B927" s="248" t="s">
        <v>19</v>
      </c>
      <c r="C927" s="273">
        <v>4671.0</v>
      </c>
      <c r="D927" s="274">
        <v>44773.0</v>
      </c>
      <c r="E927" s="275">
        <v>2241729.0</v>
      </c>
      <c r="F927" s="248" t="s">
        <v>447</v>
      </c>
      <c r="G927" s="274">
        <f t="shared" si="1"/>
        <v>44803</v>
      </c>
      <c r="H927" s="248" t="s">
        <v>443</v>
      </c>
      <c r="I927" s="276" t="str">
        <f t="shared" si="2"/>
        <v>46712241729</v>
      </c>
      <c r="J927" s="274"/>
      <c r="K927" s="275"/>
      <c r="L927" s="275">
        <f t="shared" si="3"/>
        <v>-2241729</v>
      </c>
      <c r="N927" s="277"/>
      <c r="O927" s="274">
        <f t="shared" si="6"/>
        <v>0</v>
      </c>
      <c r="P927" s="248" t="b">
        <f t="shared" si="7"/>
        <v>1</v>
      </c>
    </row>
    <row r="928" ht="14.25" customHeight="1">
      <c r="A928" s="248" t="s">
        <v>532</v>
      </c>
      <c r="B928" s="248" t="s">
        <v>19</v>
      </c>
      <c r="C928" s="273">
        <v>20017.0</v>
      </c>
      <c r="D928" s="274">
        <v>44774.0</v>
      </c>
      <c r="E928" s="275">
        <v>249305.0</v>
      </c>
      <c r="F928" s="248" t="s">
        <v>447</v>
      </c>
      <c r="G928" s="274">
        <f t="shared" si="1"/>
        <v>44804</v>
      </c>
      <c r="H928" s="248" t="s">
        <v>443</v>
      </c>
      <c r="I928" s="276" t="str">
        <f t="shared" si="2"/>
        <v>20017249305</v>
      </c>
      <c r="J928" s="274"/>
      <c r="K928" s="275"/>
      <c r="L928" s="275">
        <f t="shared" si="3"/>
        <v>-249305</v>
      </c>
      <c r="N928" s="277"/>
      <c r="O928" s="274">
        <f t="shared" si="6"/>
        <v>0</v>
      </c>
      <c r="P928" s="248" t="b">
        <f t="shared" si="7"/>
        <v>1</v>
      </c>
    </row>
    <row r="929" ht="14.25" customHeight="1">
      <c r="A929" s="248" t="s">
        <v>22</v>
      </c>
      <c r="B929" s="248" t="s">
        <v>19</v>
      </c>
      <c r="C929" s="273">
        <v>786366.0</v>
      </c>
      <c r="D929" s="274">
        <v>44774.0</v>
      </c>
      <c r="E929" s="275">
        <v>5089930.0</v>
      </c>
      <c r="F929" s="248" t="s">
        <v>447</v>
      </c>
      <c r="G929" s="274">
        <f t="shared" si="1"/>
        <v>44804</v>
      </c>
      <c r="H929" s="248" t="s">
        <v>443</v>
      </c>
      <c r="I929" s="276" t="str">
        <f t="shared" si="2"/>
        <v>7863665089930</v>
      </c>
      <c r="J929" s="274"/>
      <c r="K929" s="275"/>
      <c r="L929" s="275">
        <f t="shared" si="3"/>
        <v>-5089930</v>
      </c>
      <c r="N929" s="109" t="s">
        <v>462</v>
      </c>
      <c r="O929" s="274">
        <f t="shared" si="6"/>
        <v>0</v>
      </c>
      <c r="P929" s="248" t="b">
        <f t="shared" si="7"/>
        <v>1</v>
      </c>
    </row>
    <row r="930" ht="14.25" customHeight="1">
      <c r="A930" s="248" t="s">
        <v>541</v>
      </c>
      <c r="B930" s="248" t="s">
        <v>19</v>
      </c>
      <c r="C930" s="273">
        <v>1906327.0</v>
      </c>
      <c r="D930" s="274">
        <v>44775.0</v>
      </c>
      <c r="E930" s="275">
        <v>229551.0</v>
      </c>
      <c r="F930" s="248" t="s">
        <v>447</v>
      </c>
      <c r="G930" s="274">
        <f t="shared" si="1"/>
        <v>44805</v>
      </c>
      <c r="H930" s="248" t="s">
        <v>443</v>
      </c>
      <c r="I930" s="276" t="str">
        <f t="shared" si="2"/>
        <v>1906327229551</v>
      </c>
      <c r="J930" s="274"/>
      <c r="K930" s="275"/>
      <c r="L930" s="275">
        <f t="shared" si="3"/>
        <v>-229551</v>
      </c>
      <c r="N930" s="277"/>
      <c r="O930" s="274">
        <f t="shared" si="6"/>
        <v>0</v>
      </c>
      <c r="P930" s="248" t="b">
        <f t="shared" si="7"/>
        <v>1</v>
      </c>
    </row>
    <row r="931" ht="14.25" customHeight="1">
      <c r="A931" s="248" t="s">
        <v>547</v>
      </c>
      <c r="B931" s="248" t="s">
        <v>19</v>
      </c>
      <c r="C931" s="273">
        <v>98806.0</v>
      </c>
      <c r="D931" s="274">
        <v>44775.0</v>
      </c>
      <c r="E931" s="275">
        <v>1368500.0</v>
      </c>
      <c r="F931" s="248" t="s">
        <v>447</v>
      </c>
      <c r="G931" s="274">
        <f t="shared" si="1"/>
        <v>44805</v>
      </c>
      <c r="H931" s="248" t="s">
        <v>443</v>
      </c>
      <c r="I931" s="276" t="str">
        <f t="shared" si="2"/>
        <v>988061368500</v>
      </c>
      <c r="J931" s="274"/>
      <c r="K931" s="275"/>
      <c r="L931" s="275">
        <f t="shared" si="3"/>
        <v>-1368500</v>
      </c>
      <c r="N931" s="277"/>
      <c r="O931" s="274">
        <f t="shared" si="6"/>
        <v>0</v>
      </c>
      <c r="P931" s="248" t="b">
        <f t="shared" si="7"/>
        <v>1</v>
      </c>
    </row>
    <row r="932" ht="14.25" customHeight="1">
      <c r="A932" s="248" t="s">
        <v>535</v>
      </c>
      <c r="B932" s="248" t="s">
        <v>19</v>
      </c>
      <c r="C932" s="273">
        <v>129.0</v>
      </c>
      <c r="D932" s="274">
        <v>44775.0</v>
      </c>
      <c r="E932" s="275">
        <v>309967.0</v>
      </c>
      <c r="F932" s="248" t="s">
        <v>447</v>
      </c>
      <c r="G932" s="274">
        <f t="shared" si="1"/>
        <v>44805</v>
      </c>
      <c r="H932" s="248" t="s">
        <v>443</v>
      </c>
      <c r="I932" s="276" t="str">
        <f t="shared" si="2"/>
        <v>129309967</v>
      </c>
      <c r="J932" s="274"/>
      <c r="K932" s="275"/>
      <c r="L932" s="275">
        <f t="shared" si="3"/>
        <v>-309967</v>
      </c>
      <c r="N932" s="277"/>
      <c r="O932" s="274">
        <f t="shared" si="6"/>
        <v>0</v>
      </c>
      <c r="P932" s="248" t="b">
        <f t="shared" si="7"/>
        <v>1</v>
      </c>
    </row>
    <row r="933" ht="14.25" customHeight="1">
      <c r="A933" s="248" t="s">
        <v>499</v>
      </c>
      <c r="B933" s="248" t="s">
        <v>19</v>
      </c>
      <c r="C933" s="273">
        <v>28655.0</v>
      </c>
      <c r="D933" s="274">
        <v>44775.0</v>
      </c>
      <c r="E933" s="275">
        <v>641088.0</v>
      </c>
      <c r="F933" s="248" t="s">
        <v>447</v>
      </c>
      <c r="G933" s="274">
        <f t="shared" si="1"/>
        <v>44805</v>
      </c>
      <c r="H933" s="248" t="s">
        <v>443</v>
      </c>
      <c r="I933" s="276" t="str">
        <f t="shared" si="2"/>
        <v>28655641088</v>
      </c>
      <c r="J933" s="274"/>
      <c r="K933" s="275"/>
      <c r="L933" s="275">
        <f t="shared" si="3"/>
        <v>-641088</v>
      </c>
      <c r="N933" s="277"/>
      <c r="O933" s="274">
        <f t="shared" si="6"/>
        <v>0</v>
      </c>
      <c r="P933" s="248" t="b">
        <f t="shared" si="7"/>
        <v>1</v>
      </c>
    </row>
    <row r="934" ht="14.25" customHeight="1">
      <c r="A934" s="248" t="s">
        <v>528</v>
      </c>
      <c r="B934" s="248" t="s">
        <v>19</v>
      </c>
      <c r="C934" s="273">
        <v>178.0</v>
      </c>
      <c r="D934" s="274">
        <v>44775.0</v>
      </c>
      <c r="E934" s="275">
        <v>40145.0</v>
      </c>
      <c r="F934" s="248" t="s">
        <v>447</v>
      </c>
      <c r="G934" s="274">
        <f t="shared" si="1"/>
        <v>44805</v>
      </c>
      <c r="H934" s="248" t="s">
        <v>443</v>
      </c>
      <c r="I934" s="276" t="str">
        <f t="shared" si="2"/>
        <v>17840145</v>
      </c>
      <c r="J934" s="274"/>
      <c r="K934" s="275"/>
      <c r="L934" s="275">
        <f t="shared" si="3"/>
        <v>-40145</v>
      </c>
      <c r="N934" s="277"/>
      <c r="O934" s="274">
        <f t="shared" si="6"/>
        <v>0</v>
      </c>
      <c r="P934" s="248" t="b">
        <f t="shared" si="7"/>
        <v>1</v>
      </c>
    </row>
    <row r="935" ht="14.25" customHeight="1">
      <c r="A935" s="248" t="s">
        <v>488</v>
      </c>
      <c r="B935" s="248" t="s">
        <v>19</v>
      </c>
      <c r="C935" s="273">
        <v>475744.0</v>
      </c>
      <c r="D935" s="274">
        <v>44776.0</v>
      </c>
      <c r="E935" s="275">
        <v>201740.0</v>
      </c>
      <c r="F935" s="248" t="s">
        <v>447</v>
      </c>
      <c r="G935" s="274">
        <f t="shared" si="1"/>
        <v>44806</v>
      </c>
      <c r="H935" s="248" t="s">
        <v>443</v>
      </c>
      <c r="I935" s="276" t="str">
        <f t="shared" si="2"/>
        <v>475744201740</v>
      </c>
      <c r="J935" s="274"/>
      <c r="K935" s="275"/>
      <c r="L935" s="275">
        <f t="shared" si="3"/>
        <v>-201740</v>
      </c>
      <c r="N935" s="277"/>
      <c r="O935" s="274">
        <f t="shared" si="6"/>
        <v>0</v>
      </c>
      <c r="P935" s="248" t="b">
        <f t="shared" si="7"/>
        <v>1</v>
      </c>
    </row>
    <row r="936" ht="14.25" customHeight="1">
      <c r="A936" s="248" t="s">
        <v>463</v>
      </c>
      <c r="B936" s="248" t="s">
        <v>19</v>
      </c>
      <c r="C936" s="273">
        <v>4265123.0</v>
      </c>
      <c r="D936" s="274">
        <v>44776.0</v>
      </c>
      <c r="E936" s="275">
        <v>549990.0</v>
      </c>
      <c r="F936" s="248" t="s">
        <v>447</v>
      </c>
      <c r="G936" s="274">
        <f t="shared" si="1"/>
        <v>44806</v>
      </c>
      <c r="H936" s="248" t="s">
        <v>443</v>
      </c>
      <c r="I936" s="276" t="str">
        <f t="shared" si="2"/>
        <v>4265123549990</v>
      </c>
      <c r="J936" s="274"/>
      <c r="K936" s="275"/>
      <c r="L936" s="275">
        <f t="shared" si="3"/>
        <v>-549990</v>
      </c>
      <c r="N936" s="277"/>
      <c r="O936" s="274">
        <f t="shared" si="6"/>
        <v>0</v>
      </c>
      <c r="P936" s="248" t="b">
        <f t="shared" si="7"/>
        <v>1</v>
      </c>
    </row>
    <row r="937" ht="14.25" customHeight="1">
      <c r="A937" s="248" t="s">
        <v>455</v>
      </c>
      <c r="B937" s="248" t="s">
        <v>334</v>
      </c>
      <c r="C937" s="273">
        <v>5122.0</v>
      </c>
      <c r="D937" s="274">
        <v>44777.0</v>
      </c>
      <c r="E937" s="275">
        <v>1089384.0</v>
      </c>
      <c r="F937" s="248" t="s">
        <v>447</v>
      </c>
      <c r="G937" s="274">
        <f t="shared" si="1"/>
        <v>44807</v>
      </c>
      <c r="H937" s="248" t="s">
        <v>443</v>
      </c>
      <c r="I937" s="276" t="str">
        <f t="shared" si="2"/>
        <v>51221089384</v>
      </c>
      <c r="J937" s="274"/>
      <c r="K937" s="275"/>
      <c r="L937" s="275">
        <f t="shared" si="3"/>
        <v>-1089384</v>
      </c>
      <c r="N937" s="277"/>
      <c r="O937" s="274">
        <f t="shared" si="6"/>
        <v>0</v>
      </c>
      <c r="P937" s="248" t="b">
        <f t="shared" si="7"/>
        <v>1</v>
      </c>
    </row>
    <row r="938" ht="14.25" customHeight="1">
      <c r="A938" s="248" t="s">
        <v>470</v>
      </c>
      <c r="B938" s="248" t="s">
        <v>19</v>
      </c>
      <c r="C938" s="273">
        <v>59852.0</v>
      </c>
      <c r="D938" s="274">
        <v>44781.0</v>
      </c>
      <c r="E938" s="275">
        <v>273700.0</v>
      </c>
      <c r="F938" s="248" t="s">
        <v>447</v>
      </c>
      <c r="G938" s="274">
        <f t="shared" si="1"/>
        <v>44811</v>
      </c>
      <c r="H938" s="248" t="s">
        <v>443</v>
      </c>
      <c r="I938" s="276" t="str">
        <f t="shared" si="2"/>
        <v>59852273700</v>
      </c>
      <c r="J938" s="274"/>
      <c r="K938" s="275"/>
      <c r="L938" s="275">
        <f t="shared" si="3"/>
        <v>-273700</v>
      </c>
      <c r="N938" s="277"/>
      <c r="O938" s="274">
        <f t="shared" si="6"/>
        <v>0</v>
      </c>
      <c r="P938" s="248" t="b">
        <f t="shared" si="7"/>
        <v>1</v>
      </c>
    </row>
    <row r="939" ht="14.25" customHeight="1">
      <c r="A939" s="248" t="s">
        <v>454</v>
      </c>
      <c r="B939" s="248" t="s">
        <v>19</v>
      </c>
      <c r="C939" s="273">
        <v>19298.0</v>
      </c>
      <c r="D939" s="274">
        <v>44783.0</v>
      </c>
      <c r="E939" s="275">
        <v>39999.0</v>
      </c>
      <c r="F939" s="248" t="s">
        <v>447</v>
      </c>
      <c r="G939" s="274">
        <f t="shared" si="1"/>
        <v>44813</v>
      </c>
      <c r="H939" s="248" t="s">
        <v>443</v>
      </c>
      <c r="I939" s="276" t="str">
        <f t="shared" si="2"/>
        <v>1929839999</v>
      </c>
      <c r="J939" s="274"/>
      <c r="K939" s="275"/>
      <c r="L939" s="275">
        <f t="shared" si="3"/>
        <v>-39999</v>
      </c>
      <c r="N939" s="277"/>
      <c r="O939" s="274">
        <f t="shared" si="6"/>
        <v>0</v>
      </c>
      <c r="P939" s="248" t="b">
        <f t="shared" si="7"/>
        <v>1</v>
      </c>
    </row>
    <row r="940" ht="14.25" customHeight="1">
      <c r="A940" s="248" t="s">
        <v>548</v>
      </c>
      <c r="B940" s="248" t="s">
        <v>19</v>
      </c>
      <c r="C940" s="273">
        <v>44407.0</v>
      </c>
      <c r="D940" s="274">
        <v>44783.0</v>
      </c>
      <c r="E940" s="275">
        <v>489075.0</v>
      </c>
      <c r="F940" s="248" t="s">
        <v>447</v>
      </c>
      <c r="G940" s="274">
        <f t="shared" si="1"/>
        <v>44813</v>
      </c>
      <c r="H940" s="248" t="s">
        <v>443</v>
      </c>
      <c r="I940" s="276" t="str">
        <f t="shared" si="2"/>
        <v>44407489075</v>
      </c>
      <c r="J940" s="274"/>
      <c r="K940" s="275"/>
      <c r="L940" s="275">
        <f t="shared" si="3"/>
        <v>-489075</v>
      </c>
      <c r="N940" s="277"/>
      <c r="O940" s="274">
        <f t="shared" si="6"/>
        <v>0</v>
      </c>
      <c r="P940" s="248" t="b">
        <f t="shared" si="7"/>
        <v>1</v>
      </c>
    </row>
    <row r="941" ht="14.25" customHeight="1">
      <c r="A941" s="248" t="s">
        <v>458</v>
      </c>
      <c r="B941" s="248" t="s">
        <v>19</v>
      </c>
      <c r="C941" s="273">
        <v>4.5593857E7</v>
      </c>
      <c r="D941" s="274">
        <v>44783.0</v>
      </c>
      <c r="E941" s="275">
        <v>10990.0</v>
      </c>
      <c r="F941" s="248" t="s">
        <v>447</v>
      </c>
      <c r="G941" s="274">
        <f t="shared" si="1"/>
        <v>44813</v>
      </c>
      <c r="H941" s="248" t="s">
        <v>443</v>
      </c>
      <c r="I941" s="276" t="str">
        <f t="shared" si="2"/>
        <v>4559385710990</v>
      </c>
      <c r="J941" s="274"/>
      <c r="K941" s="275"/>
      <c r="L941" s="275">
        <f t="shared" si="3"/>
        <v>-10990</v>
      </c>
      <c r="N941" s="277"/>
      <c r="O941" s="274">
        <f t="shared" si="6"/>
        <v>0</v>
      </c>
      <c r="P941" s="248" t="b">
        <f t="shared" si="7"/>
        <v>1</v>
      </c>
    </row>
    <row r="942" ht="14.25" customHeight="1">
      <c r="A942" s="248" t="s">
        <v>541</v>
      </c>
      <c r="B942" s="248" t="s">
        <v>19</v>
      </c>
      <c r="C942" s="273">
        <v>1915157.0</v>
      </c>
      <c r="D942" s="274">
        <v>44785.0</v>
      </c>
      <c r="E942" s="275">
        <v>38080.0</v>
      </c>
      <c r="F942" s="248" t="s">
        <v>447</v>
      </c>
      <c r="G942" s="274">
        <f t="shared" si="1"/>
        <v>44815</v>
      </c>
      <c r="H942" s="248" t="s">
        <v>443</v>
      </c>
      <c r="I942" s="276" t="str">
        <f t="shared" si="2"/>
        <v>191515738080</v>
      </c>
      <c r="J942" s="274"/>
      <c r="K942" s="275"/>
      <c r="L942" s="275">
        <f t="shared" si="3"/>
        <v>-38080</v>
      </c>
      <c r="N942" s="277"/>
      <c r="O942" s="274">
        <f t="shared" si="6"/>
        <v>0</v>
      </c>
      <c r="P942" s="248" t="b">
        <f t="shared" si="7"/>
        <v>1</v>
      </c>
    </row>
    <row r="943" ht="14.25" customHeight="1">
      <c r="A943" s="248" t="s">
        <v>34</v>
      </c>
      <c r="B943" s="248" t="s">
        <v>19</v>
      </c>
      <c r="C943" s="273">
        <v>104006.0</v>
      </c>
      <c r="D943" s="274">
        <v>44785.0</v>
      </c>
      <c r="E943" s="275">
        <v>144560.0</v>
      </c>
      <c r="F943" s="248" t="s">
        <v>447</v>
      </c>
      <c r="G943" s="274">
        <f t="shared" si="1"/>
        <v>44815</v>
      </c>
      <c r="H943" s="248" t="s">
        <v>443</v>
      </c>
      <c r="I943" s="276" t="str">
        <f t="shared" si="2"/>
        <v>104006144560</v>
      </c>
      <c r="J943" s="274"/>
      <c r="K943" s="275"/>
      <c r="L943" s="275">
        <f t="shared" si="3"/>
        <v>-144560</v>
      </c>
      <c r="N943" s="277"/>
      <c r="O943" s="274">
        <f t="shared" si="6"/>
        <v>0</v>
      </c>
      <c r="P943" s="248" t="b">
        <f t="shared" si="7"/>
        <v>1</v>
      </c>
    </row>
    <row r="944" ht="14.25" customHeight="1">
      <c r="A944" s="248" t="s">
        <v>451</v>
      </c>
      <c r="B944" s="248" t="s">
        <v>19</v>
      </c>
      <c r="C944" s="273">
        <v>42259.0</v>
      </c>
      <c r="D944" s="274">
        <v>44785.0</v>
      </c>
      <c r="E944" s="275">
        <v>658982.0</v>
      </c>
      <c r="F944" s="248" t="s">
        <v>447</v>
      </c>
      <c r="G944" s="274">
        <f t="shared" si="1"/>
        <v>44815</v>
      </c>
      <c r="H944" s="248" t="s">
        <v>443</v>
      </c>
      <c r="I944" s="276" t="str">
        <f t="shared" si="2"/>
        <v>42259658982</v>
      </c>
      <c r="J944" s="274"/>
      <c r="K944" s="275"/>
      <c r="L944" s="275">
        <f t="shared" si="3"/>
        <v>-658982</v>
      </c>
      <c r="N944" s="277"/>
      <c r="O944" s="274">
        <f t="shared" si="6"/>
        <v>0</v>
      </c>
      <c r="P944" s="248" t="b">
        <f t="shared" si="7"/>
        <v>1</v>
      </c>
    </row>
    <row r="945" ht="14.25" customHeight="1">
      <c r="A945" s="248" t="s">
        <v>460</v>
      </c>
      <c r="B945" s="248" t="s">
        <v>19</v>
      </c>
      <c r="C945" s="273">
        <v>8655.0</v>
      </c>
      <c r="D945" s="274">
        <v>44789.0</v>
      </c>
      <c r="E945" s="275">
        <v>229999.0</v>
      </c>
      <c r="F945" s="248" t="s">
        <v>447</v>
      </c>
      <c r="G945" s="274">
        <f t="shared" si="1"/>
        <v>44819</v>
      </c>
      <c r="H945" s="248" t="s">
        <v>443</v>
      </c>
      <c r="I945" s="276" t="str">
        <f t="shared" si="2"/>
        <v>8655229999</v>
      </c>
      <c r="J945" s="274"/>
      <c r="K945" s="275"/>
      <c r="L945" s="275">
        <f t="shared" si="3"/>
        <v>-229999</v>
      </c>
      <c r="N945" s="277"/>
      <c r="O945" s="274">
        <f t="shared" si="6"/>
        <v>0</v>
      </c>
      <c r="P945" s="248" t="b">
        <f t="shared" si="7"/>
        <v>1</v>
      </c>
    </row>
    <row r="946" ht="14.25" customHeight="1">
      <c r="A946" s="248" t="s">
        <v>444</v>
      </c>
      <c r="B946" s="248" t="s">
        <v>19</v>
      </c>
      <c r="C946" s="273">
        <v>799.0</v>
      </c>
      <c r="D946" s="274">
        <v>44789.0</v>
      </c>
      <c r="E946" s="275">
        <v>1823004.0</v>
      </c>
      <c r="F946" s="248" t="s">
        <v>447</v>
      </c>
      <c r="G946" s="274">
        <f t="shared" si="1"/>
        <v>44819</v>
      </c>
      <c r="H946" s="248" t="s">
        <v>443</v>
      </c>
      <c r="I946" s="276" t="str">
        <f t="shared" si="2"/>
        <v>7991823004</v>
      </c>
      <c r="J946" s="278">
        <v>44813.0</v>
      </c>
      <c r="K946" s="279">
        <v>1823004.0</v>
      </c>
      <c r="L946" s="275">
        <f t="shared" si="3"/>
        <v>0</v>
      </c>
      <c r="N946" s="277"/>
      <c r="O946" s="274">
        <f t="shared" si="6"/>
        <v>0</v>
      </c>
      <c r="P946" s="248" t="b">
        <f t="shared" si="7"/>
        <v>0</v>
      </c>
    </row>
    <row r="947" ht="14.25" customHeight="1">
      <c r="A947" s="248" t="s">
        <v>502</v>
      </c>
      <c r="B947" s="248" t="s">
        <v>19</v>
      </c>
      <c r="C947" s="273">
        <v>25458.0</v>
      </c>
      <c r="D947" s="274">
        <v>44789.0</v>
      </c>
      <c r="E947" s="275">
        <v>235117.0</v>
      </c>
      <c r="F947" s="248" t="s">
        <v>447</v>
      </c>
      <c r="G947" s="274">
        <f t="shared" si="1"/>
        <v>44819</v>
      </c>
      <c r="H947" s="248" t="s">
        <v>443</v>
      </c>
      <c r="I947" s="276" t="str">
        <f t="shared" si="2"/>
        <v>25458235117</v>
      </c>
      <c r="J947" s="274"/>
      <c r="K947" s="275"/>
      <c r="L947" s="275">
        <f t="shared" si="3"/>
        <v>-235117</v>
      </c>
      <c r="N947" s="277"/>
      <c r="O947" s="274">
        <f t="shared" si="6"/>
        <v>0</v>
      </c>
      <c r="P947" s="248" t="b">
        <f t="shared" si="7"/>
        <v>1</v>
      </c>
    </row>
    <row r="948" ht="14.25" customHeight="1">
      <c r="A948" s="248" t="s">
        <v>508</v>
      </c>
      <c r="B948" s="248" t="s">
        <v>19</v>
      </c>
      <c r="C948" s="273">
        <v>5674413.0</v>
      </c>
      <c r="D948" s="274">
        <v>44789.0</v>
      </c>
      <c r="E948" s="275">
        <v>12079.0</v>
      </c>
      <c r="F948" s="248" t="s">
        <v>447</v>
      </c>
      <c r="G948" s="274">
        <f t="shared" si="1"/>
        <v>44819</v>
      </c>
      <c r="H948" s="248" t="s">
        <v>443</v>
      </c>
      <c r="I948" s="276" t="str">
        <f t="shared" si="2"/>
        <v>567441312079</v>
      </c>
      <c r="J948" s="274">
        <f>+G948</f>
        <v>44819</v>
      </c>
      <c r="K948" s="275">
        <f>+E948</f>
        <v>12079</v>
      </c>
      <c r="L948" s="275">
        <f t="shared" si="3"/>
        <v>0</v>
      </c>
      <c r="N948" s="277"/>
      <c r="O948" s="274">
        <f t="shared" si="6"/>
        <v>0</v>
      </c>
      <c r="P948" s="248" t="b">
        <f t="shared" si="7"/>
        <v>0</v>
      </c>
    </row>
    <row r="949" ht="14.25" customHeight="1">
      <c r="A949" s="248" t="s">
        <v>449</v>
      </c>
      <c r="B949" s="248" t="s">
        <v>19</v>
      </c>
      <c r="C949" s="273">
        <v>7594.0</v>
      </c>
      <c r="D949" s="274">
        <v>44790.0</v>
      </c>
      <c r="E949" s="275">
        <v>1855986.0</v>
      </c>
      <c r="F949" s="248" t="s">
        <v>447</v>
      </c>
      <c r="G949" s="274">
        <f t="shared" si="1"/>
        <v>44820</v>
      </c>
      <c r="H949" s="248" t="s">
        <v>443</v>
      </c>
      <c r="I949" s="276" t="str">
        <f t="shared" si="2"/>
        <v>75941855986</v>
      </c>
      <c r="J949" s="274"/>
      <c r="K949" s="275"/>
      <c r="L949" s="275">
        <f t="shared" si="3"/>
        <v>-1855986</v>
      </c>
      <c r="N949" s="277"/>
      <c r="O949" s="274">
        <f t="shared" si="6"/>
        <v>0</v>
      </c>
      <c r="P949" s="248" t="b">
        <f t="shared" si="7"/>
        <v>1</v>
      </c>
    </row>
    <row r="950" ht="14.25" customHeight="1">
      <c r="A950" s="248" t="s">
        <v>534</v>
      </c>
      <c r="B950" s="248" t="s">
        <v>334</v>
      </c>
      <c r="C950" s="273">
        <v>537.0</v>
      </c>
      <c r="D950" s="274">
        <v>44790.0</v>
      </c>
      <c r="E950" s="275">
        <v>9.9158291E7</v>
      </c>
      <c r="F950" s="248" t="s">
        <v>447</v>
      </c>
      <c r="G950" s="274">
        <f t="shared" si="1"/>
        <v>44820</v>
      </c>
      <c r="H950" s="248" t="s">
        <v>485</v>
      </c>
      <c r="I950" s="276" t="str">
        <f t="shared" si="2"/>
        <v>53799158291</v>
      </c>
      <c r="J950" s="274"/>
      <c r="K950" s="275"/>
      <c r="L950" s="275">
        <f t="shared" si="3"/>
        <v>-99158291</v>
      </c>
      <c r="N950" s="277"/>
      <c r="O950" s="274">
        <f t="shared" si="6"/>
        <v>0</v>
      </c>
      <c r="P950" s="248" t="b">
        <f t="shared" si="7"/>
        <v>1</v>
      </c>
    </row>
    <row r="951" ht="14.25" customHeight="1">
      <c r="A951" s="248" t="s">
        <v>534</v>
      </c>
      <c r="B951" s="248" t="s">
        <v>334</v>
      </c>
      <c r="C951" s="273">
        <v>538.0</v>
      </c>
      <c r="D951" s="274">
        <v>44790.0</v>
      </c>
      <c r="E951" s="275">
        <v>2601581.0</v>
      </c>
      <c r="F951" s="248" t="s">
        <v>447</v>
      </c>
      <c r="G951" s="274">
        <f t="shared" si="1"/>
        <v>44820</v>
      </c>
      <c r="H951" s="248" t="s">
        <v>443</v>
      </c>
      <c r="I951" s="276" t="str">
        <f t="shared" si="2"/>
        <v>5382601581</v>
      </c>
      <c r="J951" s="274"/>
      <c r="K951" s="275"/>
      <c r="L951" s="275">
        <f t="shared" si="3"/>
        <v>-2601581</v>
      </c>
      <c r="N951" s="277"/>
      <c r="O951" s="274">
        <f t="shared" si="6"/>
        <v>0</v>
      </c>
      <c r="P951" s="248" t="b">
        <f t="shared" si="7"/>
        <v>1</v>
      </c>
    </row>
    <row r="952" ht="14.25" customHeight="1">
      <c r="A952" s="248" t="s">
        <v>534</v>
      </c>
      <c r="B952" s="248" t="s">
        <v>468</v>
      </c>
      <c r="C952" s="273">
        <v>80.0</v>
      </c>
      <c r="D952" s="274">
        <v>44790.0</v>
      </c>
      <c r="E952" s="275">
        <v>-9.9158291E7</v>
      </c>
      <c r="F952" s="248" t="s">
        <v>447</v>
      </c>
      <c r="G952" s="274">
        <f t="shared" si="1"/>
        <v>44820</v>
      </c>
      <c r="H952" s="248" t="s">
        <v>469</v>
      </c>
      <c r="I952" s="276" t="str">
        <f t="shared" si="2"/>
        <v>80-99158291</v>
      </c>
      <c r="J952" s="274"/>
      <c r="K952" s="275"/>
      <c r="L952" s="275">
        <f t="shared" si="3"/>
        <v>99158291</v>
      </c>
      <c r="N952" s="277"/>
      <c r="O952" s="274">
        <f t="shared" si="6"/>
        <v>0</v>
      </c>
      <c r="P952" s="248" t="b">
        <f t="shared" si="7"/>
        <v>1</v>
      </c>
    </row>
    <row r="953" ht="14.25" customHeight="1">
      <c r="A953" s="248" t="s">
        <v>22</v>
      </c>
      <c r="B953" s="248" t="s">
        <v>19</v>
      </c>
      <c r="C953" s="273">
        <v>792879.0</v>
      </c>
      <c r="D953" s="274">
        <v>44790.0</v>
      </c>
      <c r="E953" s="275">
        <v>5859921.0</v>
      </c>
      <c r="F953" s="248" t="s">
        <v>447</v>
      </c>
      <c r="G953" s="274">
        <f t="shared" si="1"/>
        <v>44820</v>
      </c>
      <c r="H953" s="248" t="s">
        <v>443</v>
      </c>
      <c r="I953" s="276" t="str">
        <f t="shared" si="2"/>
        <v>7928795859921</v>
      </c>
      <c r="J953" s="274"/>
      <c r="K953" s="275"/>
      <c r="L953" s="275">
        <f t="shared" si="3"/>
        <v>-5859921</v>
      </c>
      <c r="N953" s="109" t="s">
        <v>462</v>
      </c>
      <c r="O953" s="274">
        <f t="shared" si="6"/>
        <v>0</v>
      </c>
      <c r="P953" s="248" t="b">
        <f t="shared" si="7"/>
        <v>1</v>
      </c>
    </row>
    <row r="954" ht="14.25" customHeight="1">
      <c r="A954" s="248" t="s">
        <v>448</v>
      </c>
      <c r="B954" s="248" t="s">
        <v>19</v>
      </c>
      <c r="C954" s="273">
        <v>4761.0</v>
      </c>
      <c r="D954" s="274">
        <v>44790.0</v>
      </c>
      <c r="E954" s="275">
        <v>327373.0</v>
      </c>
      <c r="F954" s="248" t="s">
        <v>447</v>
      </c>
      <c r="G954" s="274">
        <f t="shared" si="1"/>
        <v>44820</v>
      </c>
      <c r="H954" s="248" t="s">
        <v>443</v>
      </c>
      <c r="I954" s="276" t="str">
        <f t="shared" si="2"/>
        <v>4761327373</v>
      </c>
      <c r="J954" s="274"/>
      <c r="K954" s="275"/>
      <c r="L954" s="275">
        <f t="shared" si="3"/>
        <v>-327373</v>
      </c>
      <c r="N954" s="277"/>
      <c r="O954" s="274">
        <f t="shared" si="6"/>
        <v>0</v>
      </c>
      <c r="P954" s="248" t="b">
        <f t="shared" si="7"/>
        <v>1</v>
      </c>
    </row>
    <row r="955" ht="14.25" customHeight="1">
      <c r="A955" s="248" t="s">
        <v>451</v>
      </c>
      <c r="B955" s="248" t="s">
        <v>19</v>
      </c>
      <c r="C955" s="273">
        <v>42355.0</v>
      </c>
      <c r="D955" s="274">
        <v>44790.0</v>
      </c>
      <c r="E955" s="275">
        <v>674844.0</v>
      </c>
      <c r="F955" s="248" t="s">
        <v>447</v>
      </c>
      <c r="G955" s="274">
        <f t="shared" si="1"/>
        <v>44820</v>
      </c>
      <c r="H955" s="248" t="s">
        <v>443</v>
      </c>
      <c r="I955" s="276" t="str">
        <f t="shared" si="2"/>
        <v>42355674844</v>
      </c>
      <c r="J955" s="274"/>
      <c r="K955" s="275"/>
      <c r="L955" s="275">
        <f t="shared" si="3"/>
        <v>-674844</v>
      </c>
      <c r="N955" s="277"/>
      <c r="O955" s="274">
        <f t="shared" si="6"/>
        <v>0</v>
      </c>
      <c r="P955" s="248" t="b">
        <f t="shared" si="7"/>
        <v>1</v>
      </c>
    </row>
    <row r="956" ht="14.25" customHeight="1">
      <c r="A956" s="248" t="s">
        <v>535</v>
      </c>
      <c r="B956" s="248" t="s">
        <v>19</v>
      </c>
      <c r="C956" s="273">
        <v>142.0</v>
      </c>
      <c r="D956" s="274">
        <v>44791.0</v>
      </c>
      <c r="E956" s="275">
        <v>331954.0</v>
      </c>
      <c r="F956" s="248" t="s">
        <v>447</v>
      </c>
      <c r="G956" s="274">
        <f t="shared" si="1"/>
        <v>44821</v>
      </c>
      <c r="H956" s="248" t="s">
        <v>443</v>
      </c>
      <c r="I956" s="276" t="str">
        <f t="shared" si="2"/>
        <v>142331954</v>
      </c>
      <c r="J956" s="274"/>
      <c r="K956" s="275"/>
      <c r="L956" s="275">
        <f t="shared" si="3"/>
        <v>-331954</v>
      </c>
      <c r="N956" s="277"/>
      <c r="O956" s="274">
        <f t="shared" si="6"/>
        <v>0</v>
      </c>
      <c r="P956" s="248" t="b">
        <f t="shared" si="7"/>
        <v>1</v>
      </c>
    </row>
    <row r="957" ht="14.25" customHeight="1">
      <c r="A957" s="248" t="s">
        <v>539</v>
      </c>
      <c r="B957" s="248" t="s">
        <v>19</v>
      </c>
      <c r="C957" s="273">
        <v>353.0</v>
      </c>
      <c r="D957" s="274">
        <v>44791.0</v>
      </c>
      <c r="E957" s="275">
        <v>254092.0</v>
      </c>
      <c r="F957" s="248" t="s">
        <v>447</v>
      </c>
      <c r="G957" s="274">
        <f t="shared" si="1"/>
        <v>44821</v>
      </c>
      <c r="H957" s="248" t="s">
        <v>443</v>
      </c>
      <c r="I957" s="276" t="str">
        <f t="shared" si="2"/>
        <v>353254092</v>
      </c>
      <c r="J957" s="274"/>
      <c r="K957" s="275"/>
      <c r="L957" s="275">
        <f t="shared" si="3"/>
        <v>-254092</v>
      </c>
      <c r="N957" s="277"/>
      <c r="O957" s="274">
        <f t="shared" si="6"/>
        <v>0</v>
      </c>
      <c r="P957" s="248" t="b">
        <f t="shared" si="7"/>
        <v>1</v>
      </c>
    </row>
    <row r="958" ht="14.25" customHeight="1">
      <c r="A958" s="248" t="s">
        <v>107</v>
      </c>
      <c r="B958" s="248" t="s">
        <v>19</v>
      </c>
      <c r="C958" s="273">
        <v>8584.0</v>
      </c>
      <c r="D958" s="274">
        <v>44796.0</v>
      </c>
      <c r="E958" s="275">
        <v>77124.0</v>
      </c>
      <c r="F958" s="248" t="s">
        <v>447</v>
      </c>
      <c r="G958" s="274">
        <f t="shared" si="1"/>
        <v>44826</v>
      </c>
      <c r="H958" s="248" t="s">
        <v>443</v>
      </c>
      <c r="I958" s="276" t="str">
        <f t="shared" si="2"/>
        <v>858477124</v>
      </c>
      <c r="J958" s="274"/>
      <c r="K958" s="275"/>
      <c r="L958" s="275">
        <f t="shared" si="3"/>
        <v>-77124</v>
      </c>
      <c r="N958" s="277"/>
      <c r="O958" s="274">
        <f t="shared" si="6"/>
        <v>0</v>
      </c>
      <c r="P958" s="248" t="b">
        <f t="shared" si="7"/>
        <v>1</v>
      </c>
    </row>
    <row r="959" ht="14.25" customHeight="1">
      <c r="A959" s="248" t="s">
        <v>523</v>
      </c>
      <c r="B959" s="248" t="s">
        <v>19</v>
      </c>
      <c r="C959" s="273">
        <v>16103.0</v>
      </c>
      <c r="D959" s="274">
        <v>44796.0</v>
      </c>
      <c r="E959" s="275">
        <v>2035060.0</v>
      </c>
      <c r="F959" s="248" t="s">
        <v>447</v>
      </c>
      <c r="G959" s="274">
        <f t="shared" si="1"/>
        <v>44826</v>
      </c>
      <c r="H959" s="248" t="s">
        <v>485</v>
      </c>
      <c r="I959" s="276" t="str">
        <f t="shared" si="2"/>
        <v>161032035060</v>
      </c>
      <c r="J959" s="274"/>
      <c r="K959" s="275"/>
      <c r="L959" s="275">
        <f t="shared" si="3"/>
        <v>-2035060</v>
      </c>
      <c r="N959" s="277"/>
      <c r="O959" s="274">
        <f t="shared" si="6"/>
        <v>0</v>
      </c>
      <c r="P959" s="248" t="b">
        <f t="shared" si="7"/>
        <v>1</v>
      </c>
    </row>
    <row r="960" ht="14.25" customHeight="1">
      <c r="A960" s="248" t="s">
        <v>523</v>
      </c>
      <c r="B960" s="248" t="s">
        <v>468</v>
      </c>
      <c r="C960" s="273">
        <v>6638.0</v>
      </c>
      <c r="D960" s="274">
        <v>44796.0</v>
      </c>
      <c r="E960" s="275">
        <v>-2035060.0</v>
      </c>
      <c r="F960" s="248" t="s">
        <v>447</v>
      </c>
      <c r="G960" s="274">
        <f t="shared" si="1"/>
        <v>44826</v>
      </c>
      <c r="H960" s="248" t="s">
        <v>469</v>
      </c>
      <c r="I960" s="276" t="str">
        <f t="shared" si="2"/>
        <v>6638-2035060</v>
      </c>
      <c r="J960" s="274"/>
      <c r="K960" s="275"/>
      <c r="L960" s="275">
        <f t="shared" si="3"/>
        <v>2035060</v>
      </c>
      <c r="N960" s="277"/>
      <c r="O960" s="274">
        <f t="shared" si="6"/>
        <v>0</v>
      </c>
      <c r="P960" s="248" t="b">
        <f t="shared" si="7"/>
        <v>1</v>
      </c>
    </row>
    <row r="961" ht="14.25" customHeight="1">
      <c r="A961" s="248" t="s">
        <v>517</v>
      </c>
      <c r="B961" s="248" t="s">
        <v>468</v>
      </c>
      <c r="C961" s="273">
        <v>5595368.0</v>
      </c>
      <c r="D961" s="274">
        <v>44798.0</v>
      </c>
      <c r="E961" s="275">
        <v>-519.0</v>
      </c>
      <c r="F961" s="248" t="s">
        <v>447</v>
      </c>
      <c r="G961" s="274">
        <f t="shared" si="1"/>
        <v>44828</v>
      </c>
      <c r="H961" s="248" t="s">
        <v>469</v>
      </c>
      <c r="I961" s="276" t="str">
        <f t="shared" si="2"/>
        <v>5595368-519</v>
      </c>
      <c r="J961" s="274"/>
      <c r="K961" s="275"/>
      <c r="L961" s="275">
        <f t="shared" si="3"/>
        <v>519</v>
      </c>
      <c r="N961" s="277"/>
      <c r="O961" s="274">
        <f t="shared" si="6"/>
        <v>0</v>
      </c>
      <c r="P961" s="248" t="b">
        <f t="shared" si="7"/>
        <v>1</v>
      </c>
    </row>
    <row r="962" ht="14.25" customHeight="1">
      <c r="A962" s="248" t="s">
        <v>472</v>
      </c>
      <c r="B962" s="248" t="s">
        <v>19</v>
      </c>
      <c r="C962" s="273">
        <v>2874663.0</v>
      </c>
      <c r="D962" s="274">
        <v>44798.0</v>
      </c>
      <c r="E962" s="275">
        <v>513310.0</v>
      </c>
      <c r="F962" s="248" t="s">
        <v>447</v>
      </c>
      <c r="G962" s="274">
        <f t="shared" si="1"/>
        <v>44828</v>
      </c>
      <c r="H962" s="248" t="s">
        <v>443</v>
      </c>
      <c r="I962" s="276" t="str">
        <f t="shared" si="2"/>
        <v>2874663513310</v>
      </c>
      <c r="J962" s="274"/>
      <c r="K962" s="275"/>
      <c r="L962" s="275">
        <f t="shared" si="3"/>
        <v>-513310</v>
      </c>
      <c r="N962" s="277"/>
      <c r="O962" s="274">
        <f t="shared" si="6"/>
        <v>0</v>
      </c>
      <c r="P962" s="248" t="b">
        <f t="shared" si="7"/>
        <v>1</v>
      </c>
    </row>
    <row r="963" ht="14.25" customHeight="1">
      <c r="A963" s="248" t="s">
        <v>22</v>
      </c>
      <c r="B963" s="248" t="s">
        <v>19</v>
      </c>
      <c r="C963" s="273">
        <v>797720.0</v>
      </c>
      <c r="D963" s="274">
        <v>44798.0</v>
      </c>
      <c r="E963" s="275">
        <v>2599980.0</v>
      </c>
      <c r="F963" s="248" t="s">
        <v>447</v>
      </c>
      <c r="G963" s="274">
        <f t="shared" si="1"/>
        <v>44828</v>
      </c>
      <c r="H963" s="248" t="s">
        <v>443</v>
      </c>
      <c r="I963" s="276" t="str">
        <f t="shared" si="2"/>
        <v>7977202599980</v>
      </c>
      <c r="J963" s="274"/>
      <c r="K963" s="275"/>
      <c r="L963" s="275">
        <f t="shared" si="3"/>
        <v>-2599980</v>
      </c>
      <c r="N963" s="109" t="s">
        <v>462</v>
      </c>
      <c r="O963" s="274">
        <f t="shared" si="6"/>
        <v>0</v>
      </c>
      <c r="P963" s="248" t="b">
        <f t="shared" si="7"/>
        <v>1</v>
      </c>
    </row>
    <row r="964" ht="14.25" customHeight="1">
      <c r="A964" s="248" t="s">
        <v>451</v>
      </c>
      <c r="B964" s="248" t="s">
        <v>19</v>
      </c>
      <c r="C964" s="273">
        <v>42601.0</v>
      </c>
      <c r="D964" s="274">
        <v>44798.0</v>
      </c>
      <c r="E964" s="275">
        <v>95966.0</v>
      </c>
      <c r="F964" s="248" t="s">
        <v>447</v>
      </c>
      <c r="G964" s="274">
        <f t="shared" si="1"/>
        <v>44828</v>
      </c>
      <c r="H964" s="248" t="s">
        <v>443</v>
      </c>
      <c r="I964" s="276" t="str">
        <f t="shared" si="2"/>
        <v>4260195966</v>
      </c>
      <c r="J964" s="274"/>
      <c r="K964" s="275"/>
      <c r="L964" s="275">
        <f t="shared" si="3"/>
        <v>-95966</v>
      </c>
      <c r="N964" s="277"/>
      <c r="O964" s="274">
        <f t="shared" si="6"/>
        <v>0</v>
      </c>
      <c r="P964" s="248" t="b">
        <f t="shared" si="7"/>
        <v>1</v>
      </c>
    </row>
    <row r="965" ht="14.25" customHeight="1">
      <c r="A965" s="248" t="s">
        <v>549</v>
      </c>
      <c r="B965" s="248" t="s">
        <v>19</v>
      </c>
      <c r="C965" s="273">
        <v>9451899.0</v>
      </c>
      <c r="D965" s="274">
        <v>44799.0</v>
      </c>
      <c r="E965" s="275">
        <v>140363.0</v>
      </c>
      <c r="F965" s="248" t="s">
        <v>447</v>
      </c>
      <c r="G965" s="274">
        <f t="shared" si="1"/>
        <v>44829</v>
      </c>
      <c r="H965" s="248" t="s">
        <v>443</v>
      </c>
      <c r="I965" s="276" t="str">
        <f t="shared" si="2"/>
        <v>9451899140363</v>
      </c>
      <c r="J965" s="274"/>
      <c r="K965" s="275"/>
      <c r="L965" s="275">
        <f t="shared" si="3"/>
        <v>-140363</v>
      </c>
      <c r="N965" s="277"/>
      <c r="O965" s="274">
        <f t="shared" si="6"/>
        <v>0</v>
      </c>
      <c r="P965" s="248" t="b">
        <f t="shared" si="7"/>
        <v>1</v>
      </c>
    </row>
    <row r="966" ht="14.25" customHeight="1">
      <c r="A966" s="248" t="s">
        <v>523</v>
      </c>
      <c r="B966" s="248" t="s">
        <v>19</v>
      </c>
      <c r="C966" s="273">
        <v>16146.0</v>
      </c>
      <c r="D966" s="274">
        <v>44800.0</v>
      </c>
      <c r="E966" s="275">
        <v>4070120.0</v>
      </c>
      <c r="F966" s="248" t="s">
        <v>447</v>
      </c>
      <c r="G966" s="274">
        <f t="shared" si="1"/>
        <v>44830</v>
      </c>
      <c r="H966" s="248" t="s">
        <v>443</v>
      </c>
      <c r="I966" s="276" t="str">
        <f t="shared" si="2"/>
        <v>161464070120</v>
      </c>
      <c r="J966" s="274"/>
      <c r="K966" s="275"/>
      <c r="L966" s="275">
        <f t="shared" si="3"/>
        <v>-4070120</v>
      </c>
      <c r="N966" s="277"/>
      <c r="O966" s="274">
        <f t="shared" si="6"/>
        <v>0</v>
      </c>
      <c r="P966" s="248" t="b">
        <f t="shared" si="7"/>
        <v>1</v>
      </c>
    </row>
    <row r="967" ht="14.25" customHeight="1">
      <c r="A967" s="248" t="s">
        <v>517</v>
      </c>
      <c r="B967" s="248" t="s">
        <v>19</v>
      </c>
      <c r="C967" s="273">
        <v>4.389105E7</v>
      </c>
      <c r="D967" s="274">
        <v>44802.0</v>
      </c>
      <c r="E967" s="275">
        <v>9770.0</v>
      </c>
      <c r="F967" s="248" t="s">
        <v>447</v>
      </c>
      <c r="G967" s="274">
        <f t="shared" si="1"/>
        <v>44832</v>
      </c>
      <c r="H967" s="248" t="s">
        <v>443</v>
      </c>
      <c r="I967" s="276" t="str">
        <f t="shared" si="2"/>
        <v>438910509770</v>
      </c>
      <c r="J967" s="274"/>
      <c r="K967" s="275"/>
      <c r="L967" s="275">
        <f t="shared" si="3"/>
        <v>-9770</v>
      </c>
      <c r="N967" s="277"/>
      <c r="O967" s="274">
        <f t="shared" si="6"/>
        <v>0</v>
      </c>
      <c r="P967" s="248" t="b">
        <f t="shared" si="7"/>
        <v>1</v>
      </c>
    </row>
    <row r="968" ht="14.25" customHeight="1">
      <c r="A968" s="248" t="s">
        <v>22</v>
      </c>
      <c r="B968" s="248" t="s">
        <v>19</v>
      </c>
      <c r="C968" s="273">
        <v>798811.0</v>
      </c>
      <c r="D968" s="274">
        <v>44802.0</v>
      </c>
      <c r="E968" s="275">
        <v>1.2269847E7</v>
      </c>
      <c r="F968" s="248" t="s">
        <v>447</v>
      </c>
      <c r="G968" s="274">
        <f t="shared" si="1"/>
        <v>44832</v>
      </c>
      <c r="H968" s="248" t="s">
        <v>443</v>
      </c>
      <c r="I968" s="276" t="str">
        <f t="shared" si="2"/>
        <v>79881112269847</v>
      </c>
      <c r="J968" s="274"/>
      <c r="K968" s="275"/>
      <c r="L968" s="275">
        <f t="shared" si="3"/>
        <v>-12269847</v>
      </c>
      <c r="N968" s="109" t="s">
        <v>462</v>
      </c>
      <c r="O968" s="274">
        <f t="shared" si="6"/>
        <v>0</v>
      </c>
      <c r="P968" s="248" t="b">
        <f t="shared" si="7"/>
        <v>1</v>
      </c>
    </row>
    <row r="969" ht="14.25" customHeight="1">
      <c r="A969" s="248" t="s">
        <v>511</v>
      </c>
      <c r="B969" s="248" t="s">
        <v>19</v>
      </c>
      <c r="C969" s="273">
        <v>2461.0</v>
      </c>
      <c r="D969" s="274">
        <v>44803.0</v>
      </c>
      <c r="E969" s="275">
        <v>2489736.0</v>
      </c>
      <c r="F969" s="248" t="s">
        <v>447</v>
      </c>
      <c r="G969" s="274">
        <f t="shared" si="1"/>
        <v>44833</v>
      </c>
      <c r="H969" s="248" t="s">
        <v>443</v>
      </c>
      <c r="I969" s="276" t="str">
        <f t="shared" si="2"/>
        <v>24612489736</v>
      </c>
      <c r="J969" s="280">
        <v>44799.0</v>
      </c>
      <c r="K969" s="281">
        <v>2489736.0</v>
      </c>
      <c r="L969" s="275">
        <f t="shared" si="3"/>
        <v>0</v>
      </c>
      <c r="N969" s="277"/>
      <c r="O969" s="274">
        <f t="shared" si="6"/>
        <v>0</v>
      </c>
      <c r="P969" s="248" t="b">
        <f t="shared" si="7"/>
        <v>0</v>
      </c>
    </row>
    <row r="970" ht="14.25" customHeight="1">
      <c r="A970" s="248" t="s">
        <v>533</v>
      </c>
      <c r="B970" s="248" t="s">
        <v>19</v>
      </c>
      <c r="C970" s="273">
        <v>7607704.0</v>
      </c>
      <c r="D970" s="274">
        <v>44804.0</v>
      </c>
      <c r="E970" s="275">
        <v>60463.0</v>
      </c>
      <c r="F970" s="248" t="s">
        <v>447</v>
      </c>
      <c r="G970" s="274">
        <f t="shared" si="1"/>
        <v>44834</v>
      </c>
      <c r="H970" s="248" t="s">
        <v>443</v>
      </c>
      <c r="I970" s="276" t="str">
        <f t="shared" si="2"/>
        <v>760770460463</v>
      </c>
      <c r="J970" s="274">
        <f>+G970</f>
        <v>44834</v>
      </c>
      <c r="K970" s="275">
        <f>+E970</f>
        <v>60463</v>
      </c>
      <c r="L970" s="275">
        <f t="shared" si="3"/>
        <v>0</v>
      </c>
      <c r="N970" s="277"/>
      <c r="O970" s="274">
        <f t="shared" si="6"/>
        <v>0</v>
      </c>
      <c r="P970" s="248" t="b">
        <f t="shared" si="7"/>
        <v>0</v>
      </c>
    </row>
    <row r="971" ht="14.25" customHeight="1">
      <c r="A971" s="248" t="s">
        <v>18</v>
      </c>
      <c r="B971" s="248" t="s">
        <v>19</v>
      </c>
      <c r="C971" s="273">
        <v>4735.0</v>
      </c>
      <c r="D971" s="274">
        <v>44804.0</v>
      </c>
      <c r="E971" s="275">
        <v>2854718.0</v>
      </c>
      <c r="F971" s="248" t="s">
        <v>447</v>
      </c>
      <c r="G971" s="274">
        <f t="shared" si="1"/>
        <v>44834</v>
      </c>
      <c r="H971" s="248" t="s">
        <v>443</v>
      </c>
      <c r="I971" s="276" t="str">
        <f t="shared" si="2"/>
        <v>47352854718</v>
      </c>
      <c r="J971" s="274"/>
      <c r="K971" s="275"/>
      <c r="L971" s="275">
        <f t="shared" si="3"/>
        <v>-2854718</v>
      </c>
      <c r="N971" s="277"/>
      <c r="O971" s="274">
        <f t="shared" si="6"/>
        <v>0</v>
      </c>
      <c r="P971" s="248" t="b">
        <f t="shared" si="7"/>
        <v>1</v>
      </c>
    </row>
    <row r="972" ht="14.25" customHeight="1">
      <c r="A972" s="248" t="s">
        <v>448</v>
      </c>
      <c r="B972" s="248" t="s">
        <v>19</v>
      </c>
      <c r="C972" s="273">
        <v>4815.0</v>
      </c>
      <c r="D972" s="274">
        <v>44804.0</v>
      </c>
      <c r="E972" s="275">
        <v>451703.0</v>
      </c>
      <c r="F972" s="248" t="s">
        <v>447</v>
      </c>
      <c r="G972" s="274">
        <f t="shared" si="1"/>
        <v>44834</v>
      </c>
      <c r="H972" s="248" t="s">
        <v>443</v>
      </c>
      <c r="I972" s="276" t="str">
        <f t="shared" si="2"/>
        <v>4815451703</v>
      </c>
      <c r="J972" s="274"/>
      <c r="K972" s="275"/>
      <c r="L972" s="275">
        <f t="shared" si="3"/>
        <v>-451703</v>
      </c>
      <c r="N972" s="277"/>
      <c r="O972" s="274">
        <f t="shared" si="6"/>
        <v>0</v>
      </c>
      <c r="P972" s="248" t="b">
        <f t="shared" si="7"/>
        <v>1</v>
      </c>
    </row>
    <row r="973" ht="14.25" customHeight="1">
      <c r="A973" s="248" t="s">
        <v>532</v>
      </c>
      <c r="B973" s="248" t="s">
        <v>19</v>
      </c>
      <c r="C973" s="273">
        <v>20631.0</v>
      </c>
      <c r="D973" s="274">
        <v>44805.0</v>
      </c>
      <c r="E973" s="275">
        <v>233240.0</v>
      </c>
      <c r="F973" s="248" t="s">
        <v>447</v>
      </c>
      <c r="G973" s="274">
        <f t="shared" si="1"/>
        <v>44835</v>
      </c>
      <c r="H973" s="248" t="s">
        <v>443</v>
      </c>
      <c r="I973" s="276" t="str">
        <f t="shared" si="2"/>
        <v>20631233240</v>
      </c>
      <c r="J973" s="274"/>
      <c r="K973" s="275"/>
      <c r="L973" s="275">
        <f t="shared" si="3"/>
        <v>-233240</v>
      </c>
      <c r="N973" s="277"/>
      <c r="O973" s="274">
        <f t="shared" si="6"/>
        <v>0</v>
      </c>
      <c r="P973" s="248" t="b">
        <f t="shared" si="7"/>
        <v>1</v>
      </c>
    </row>
    <row r="974" ht="14.25" customHeight="1">
      <c r="A974" s="248" t="s">
        <v>107</v>
      </c>
      <c r="B974" s="248" t="s">
        <v>19</v>
      </c>
      <c r="C974" s="273">
        <v>10758.0</v>
      </c>
      <c r="D974" s="274">
        <v>44805.0</v>
      </c>
      <c r="E974" s="275">
        <v>473424.0</v>
      </c>
      <c r="F974" s="248" t="s">
        <v>447</v>
      </c>
      <c r="G974" s="274">
        <f t="shared" si="1"/>
        <v>44835</v>
      </c>
      <c r="H974" s="248" t="s">
        <v>443</v>
      </c>
      <c r="I974" s="276" t="str">
        <f t="shared" si="2"/>
        <v>10758473424</v>
      </c>
      <c r="J974" s="274"/>
      <c r="K974" s="275"/>
      <c r="L974" s="275">
        <f t="shared" si="3"/>
        <v>-473424</v>
      </c>
      <c r="N974" s="277"/>
      <c r="O974" s="274">
        <f t="shared" si="6"/>
        <v>0</v>
      </c>
      <c r="P974" s="248" t="b">
        <f t="shared" si="7"/>
        <v>1</v>
      </c>
    </row>
    <row r="975" ht="14.25" customHeight="1">
      <c r="A975" s="248" t="s">
        <v>451</v>
      </c>
      <c r="B975" s="248" t="s">
        <v>19</v>
      </c>
      <c r="C975" s="273">
        <v>42786.0</v>
      </c>
      <c r="D975" s="274">
        <v>44805.0</v>
      </c>
      <c r="E975" s="275">
        <v>499924.0</v>
      </c>
      <c r="F975" s="248" t="s">
        <v>447</v>
      </c>
      <c r="G975" s="274">
        <f t="shared" si="1"/>
        <v>44835</v>
      </c>
      <c r="H975" s="248" t="s">
        <v>443</v>
      </c>
      <c r="I975" s="276" t="str">
        <f t="shared" si="2"/>
        <v>42786499924</v>
      </c>
      <c r="J975" s="274"/>
      <c r="K975" s="275"/>
      <c r="L975" s="275">
        <f t="shared" si="3"/>
        <v>-499924</v>
      </c>
      <c r="N975" s="277"/>
      <c r="O975" s="274">
        <f t="shared" si="6"/>
        <v>0</v>
      </c>
      <c r="P975" s="248" t="b">
        <f t="shared" si="7"/>
        <v>1</v>
      </c>
    </row>
    <row r="976" ht="14.25" customHeight="1">
      <c r="A976" s="248" t="s">
        <v>34</v>
      </c>
      <c r="B976" s="248" t="s">
        <v>19</v>
      </c>
      <c r="C976" s="273">
        <v>104437.0</v>
      </c>
      <c r="D976" s="274">
        <v>44806.0</v>
      </c>
      <c r="E976" s="275">
        <v>842964.0</v>
      </c>
      <c r="F976" s="248" t="s">
        <v>447</v>
      </c>
      <c r="G976" s="274">
        <f t="shared" si="1"/>
        <v>44836</v>
      </c>
      <c r="H976" s="248" t="s">
        <v>443</v>
      </c>
      <c r="I976" s="276" t="str">
        <f t="shared" si="2"/>
        <v>104437842964</v>
      </c>
      <c r="J976" s="274"/>
      <c r="K976" s="275"/>
      <c r="L976" s="275">
        <f t="shared" si="3"/>
        <v>-842964</v>
      </c>
      <c r="N976" s="277"/>
      <c r="O976" s="274">
        <f t="shared" si="6"/>
        <v>0</v>
      </c>
      <c r="P976" s="248" t="b">
        <f t="shared" si="7"/>
        <v>1</v>
      </c>
    </row>
    <row r="977" ht="14.25" customHeight="1">
      <c r="A977" s="248" t="s">
        <v>535</v>
      </c>
      <c r="B977" s="248" t="s">
        <v>19</v>
      </c>
      <c r="C977" s="273">
        <v>157.0</v>
      </c>
      <c r="D977" s="274">
        <v>44809.0</v>
      </c>
      <c r="E977" s="275">
        <v>678911.0</v>
      </c>
      <c r="F977" s="248" t="s">
        <v>447</v>
      </c>
      <c r="G977" s="274">
        <f t="shared" si="1"/>
        <v>44839</v>
      </c>
      <c r="H977" s="248" t="s">
        <v>443</v>
      </c>
      <c r="I977" s="276" t="str">
        <f t="shared" si="2"/>
        <v>157678911</v>
      </c>
      <c r="J977" s="274"/>
      <c r="K977" s="275"/>
      <c r="L977" s="275">
        <f t="shared" si="3"/>
        <v>-678911</v>
      </c>
      <c r="N977" s="277"/>
      <c r="O977" s="274">
        <f t="shared" si="6"/>
        <v>0</v>
      </c>
      <c r="P977" s="248" t="b">
        <f t="shared" si="7"/>
        <v>1</v>
      </c>
    </row>
    <row r="978" ht="14.25" customHeight="1">
      <c r="A978" s="248" t="s">
        <v>498</v>
      </c>
      <c r="B978" s="248" t="s">
        <v>19</v>
      </c>
      <c r="C978" s="273">
        <v>836.0</v>
      </c>
      <c r="D978" s="274">
        <v>44809.0</v>
      </c>
      <c r="E978" s="275">
        <v>384462.0</v>
      </c>
      <c r="F978" s="248" t="s">
        <v>447</v>
      </c>
      <c r="G978" s="274">
        <f t="shared" si="1"/>
        <v>44839</v>
      </c>
      <c r="H978" s="248" t="s">
        <v>443</v>
      </c>
      <c r="I978" s="276" t="str">
        <f t="shared" si="2"/>
        <v>836384462</v>
      </c>
      <c r="J978" s="274"/>
      <c r="K978" s="275"/>
      <c r="L978" s="275">
        <f t="shared" si="3"/>
        <v>-384462</v>
      </c>
      <c r="N978" s="277"/>
      <c r="O978" s="274">
        <f t="shared" si="6"/>
        <v>0</v>
      </c>
      <c r="P978" s="248" t="b">
        <f t="shared" si="7"/>
        <v>1</v>
      </c>
    </row>
    <row r="979" ht="14.25" customHeight="1">
      <c r="A979" s="248" t="s">
        <v>528</v>
      </c>
      <c r="B979" s="248" t="s">
        <v>19</v>
      </c>
      <c r="C979" s="273">
        <v>213.0</v>
      </c>
      <c r="D979" s="274">
        <v>44809.0</v>
      </c>
      <c r="E979" s="275">
        <v>38758.0</v>
      </c>
      <c r="F979" s="248" t="s">
        <v>447</v>
      </c>
      <c r="G979" s="274">
        <f t="shared" si="1"/>
        <v>44839</v>
      </c>
      <c r="H979" s="248" t="s">
        <v>443</v>
      </c>
      <c r="I979" s="276" t="str">
        <f t="shared" si="2"/>
        <v>21338758</v>
      </c>
      <c r="J979" s="274"/>
      <c r="K979" s="275"/>
      <c r="L979" s="275">
        <f t="shared" si="3"/>
        <v>-38758</v>
      </c>
      <c r="N979" s="277"/>
      <c r="O979" s="274">
        <f t="shared" si="6"/>
        <v>0</v>
      </c>
      <c r="P979" s="248" t="b">
        <f t="shared" si="7"/>
        <v>1</v>
      </c>
    </row>
    <row r="980" ht="14.25" customHeight="1">
      <c r="A980" s="248" t="s">
        <v>550</v>
      </c>
      <c r="B980" s="248" t="s">
        <v>19</v>
      </c>
      <c r="C980" s="273">
        <v>20702.0</v>
      </c>
      <c r="D980" s="274">
        <v>44810.0</v>
      </c>
      <c r="E980" s="275">
        <v>13744.0</v>
      </c>
      <c r="F980" s="248" t="s">
        <v>447</v>
      </c>
      <c r="G980" s="274">
        <f t="shared" si="1"/>
        <v>44840</v>
      </c>
      <c r="H980" s="248" t="s">
        <v>443</v>
      </c>
      <c r="I980" s="276" t="str">
        <f t="shared" si="2"/>
        <v>2070213744</v>
      </c>
      <c r="J980" s="274"/>
      <c r="K980" s="275"/>
      <c r="L980" s="275">
        <f t="shared" si="3"/>
        <v>-13744</v>
      </c>
      <c r="N980" s="277"/>
      <c r="O980" s="274">
        <f t="shared" si="6"/>
        <v>0</v>
      </c>
      <c r="P980" s="248" t="b">
        <f t="shared" si="7"/>
        <v>1</v>
      </c>
    </row>
    <row r="981" ht="14.25" customHeight="1">
      <c r="A981" s="248" t="s">
        <v>455</v>
      </c>
      <c r="B981" s="248" t="s">
        <v>334</v>
      </c>
      <c r="C981" s="273">
        <v>5185.0</v>
      </c>
      <c r="D981" s="274">
        <v>44810.0</v>
      </c>
      <c r="E981" s="275">
        <v>1039536.0</v>
      </c>
      <c r="F981" s="248" t="s">
        <v>447</v>
      </c>
      <c r="G981" s="274">
        <f t="shared" si="1"/>
        <v>44840</v>
      </c>
      <c r="H981" s="248" t="s">
        <v>443</v>
      </c>
      <c r="I981" s="276" t="str">
        <f t="shared" si="2"/>
        <v>51851039536</v>
      </c>
      <c r="J981" s="274"/>
      <c r="K981" s="275"/>
      <c r="L981" s="275">
        <f t="shared" si="3"/>
        <v>-1039536</v>
      </c>
      <c r="N981" s="277"/>
      <c r="O981" s="274">
        <f t="shared" si="6"/>
        <v>0</v>
      </c>
      <c r="P981" s="248" t="b">
        <f t="shared" si="7"/>
        <v>1</v>
      </c>
    </row>
    <row r="982" ht="14.25" customHeight="1">
      <c r="A982" s="248" t="s">
        <v>546</v>
      </c>
      <c r="B982" s="248" t="s">
        <v>468</v>
      </c>
      <c r="C982" s="273">
        <v>211332.0</v>
      </c>
      <c r="D982" s="274">
        <v>44811.0</v>
      </c>
      <c r="E982" s="275">
        <v>-2.61681E7</v>
      </c>
      <c r="F982" s="248" t="s">
        <v>447</v>
      </c>
      <c r="G982" s="274">
        <f t="shared" si="1"/>
        <v>44841</v>
      </c>
      <c r="H982" s="248" t="s">
        <v>469</v>
      </c>
      <c r="I982" s="276" t="str">
        <f t="shared" si="2"/>
        <v>211332-26168100</v>
      </c>
      <c r="J982" s="274"/>
      <c r="K982" s="275"/>
      <c r="L982" s="275">
        <f t="shared" si="3"/>
        <v>26168100</v>
      </c>
      <c r="N982" s="277"/>
      <c r="O982" s="274">
        <f t="shared" si="6"/>
        <v>0</v>
      </c>
      <c r="P982" s="248" t="b">
        <f t="shared" si="7"/>
        <v>1</v>
      </c>
    </row>
    <row r="983" ht="14.25" customHeight="1">
      <c r="A983" s="248" t="s">
        <v>546</v>
      </c>
      <c r="B983" s="248" t="s">
        <v>468</v>
      </c>
      <c r="C983" s="273">
        <v>211326.0</v>
      </c>
      <c r="D983" s="274">
        <v>44811.0</v>
      </c>
      <c r="E983" s="275">
        <v>-2.61681E7</v>
      </c>
      <c r="F983" s="248" t="s">
        <v>447</v>
      </c>
      <c r="G983" s="274">
        <f t="shared" si="1"/>
        <v>44841</v>
      </c>
      <c r="H983" s="248" t="s">
        <v>469</v>
      </c>
      <c r="I983" s="276" t="str">
        <f t="shared" si="2"/>
        <v>211326-26168100</v>
      </c>
      <c r="J983" s="274"/>
      <c r="K983" s="275"/>
      <c r="L983" s="275">
        <f t="shared" si="3"/>
        <v>26168100</v>
      </c>
      <c r="N983" s="277"/>
      <c r="O983" s="274">
        <f t="shared" si="6"/>
        <v>0</v>
      </c>
      <c r="P983" s="248" t="b">
        <f t="shared" si="7"/>
        <v>1</v>
      </c>
    </row>
    <row r="984" ht="14.25" customHeight="1">
      <c r="A984" s="248" t="s">
        <v>460</v>
      </c>
      <c r="B984" s="248" t="s">
        <v>19</v>
      </c>
      <c r="C984" s="273">
        <v>8740.0</v>
      </c>
      <c r="D984" s="274">
        <v>44812.0</v>
      </c>
      <c r="E984" s="275">
        <v>394001.0</v>
      </c>
      <c r="F984" s="248" t="s">
        <v>447</v>
      </c>
      <c r="G984" s="274">
        <f t="shared" si="1"/>
        <v>44842</v>
      </c>
      <c r="H984" s="248" t="s">
        <v>443</v>
      </c>
      <c r="I984" s="276" t="str">
        <f t="shared" si="2"/>
        <v>8740394001</v>
      </c>
      <c r="J984" s="274"/>
      <c r="K984" s="275"/>
      <c r="L984" s="275">
        <f t="shared" si="3"/>
        <v>-394001</v>
      </c>
      <c r="N984" s="277"/>
      <c r="O984" s="274">
        <f t="shared" si="6"/>
        <v>0</v>
      </c>
      <c r="P984" s="248" t="b">
        <f t="shared" si="7"/>
        <v>1</v>
      </c>
    </row>
    <row r="985" ht="14.25" customHeight="1">
      <c r="A985" s="248" t="s">
        <v>454</v>
      </c>
      <c r="B985" s="248" t="s">
        <v>19</v>
      </c>
      <c r="C985" s="273">
        <v>19918.0</v>
      </c>
      <c r="D985" s="274">
        <v>44812.0</v>
      </c>
      <c r="E985" s="275">
        <v>39999.0</v>
      </c>
      <c r="F985" s="248" t="s">
        <v>447</v>
      </c>
      <c r="G985" s="274">
        <f t="shared" si="1"/>
        <v>44842</v>
      </c>
      <c r="H985" s="248" t="s">
        <v>443</v>
      </c>
      <c r="I985" s="276" t="str">
        <f t="shared" si="2"/>
        <v>1991839999</v>
      </c>
      <c r="J985" s="274"/>
      <c r="K985" s="275"/>
      <c r="L985" s="275">
        <f t="shared" si="3"/>
        <v>-39999</v>
      </c>
      <c r="N985" s="277"/>
      <c r="O985" s="274">
        <f t="shared" si="6"/>
        <v>0</v>
      </c>
      <c r="P985" s="248" t="b">
        <f t="shared" si="7"/>
        <v>1</v>
      </c>
    </row>
    <row r="986" ht="14.25" customHeight="1">
      <c r="A986" s="248" t="s">
        <v>523</v>
      </c>
      <c r="B986" s="248" t="s">
        <v>19</v>
      </c>
      <c r="C986" s="273">
        <v>16274.0</v>
      </c>
      <c r="D986" s="274">
        <v>44812.0</v>
      </c>
      <c r="E986" s="275">
        <v>4740390.0</v>
      </c>
      <c r="F986" s="248" t="s">
        <v>447</v>
      </c>
      <c r="G986" s="274">
        <f t="shared" si="1"/>
        <v>44842</v>
      </c>
      <c r="H986" s="248" t="s">
        <v>443</v>
      </c>
      <c r="I986" s="276" t="str">
        <f t="shared" si="2"/>
        <v>162744740390</v>
      </c>
      <c r="J986" s="274"/>
      <c r="K986" s="275"/>
      <c r="L986" s="275">
        <f t="shared" si="3"/>
        <v>-4740390</v>
      </c>
      <c r="N986" s="277"/>
      <c r="O986" s="274">
        <f t="shared" si="6"/>
        <v>0</v>
      </c>
      <c r="P986" s="248" t="b">
        <f t="shared" si="7"/>
        <v>1</v>
      </c>
    </row>
    <row r="987" ht="14.25" customHeight="1">
      <c r="A987" s="248" t="s">
        <v>501</v>
      </c>
      <c r="B987" s="248" t="s">
        <v>19</v>
      </c>
      <c r="C987" s="273">
        <v>2557.0</v>
      </c>
      <c r="D987" s="274">
        <v>44813.0</v>
      </c>
      <c r="E987" s="275">
        <v>355614.0</v>
      </c>
      <c r="F987" s="248" t="s">
        <v>447</v>
      </c>
      <c r="G987" s="274">
        <f t="shared" si="1"/>
        <v>44843</v>
      </c>
      <c r="H987" s="248" t="s">
        <v>443</v>
      </c>
      <c r="I987" s="276" t="str">
        <f t="shared" si="2"/>
        <v>2557355614</v>
      </c>
      <c r="J987" s="274"/>
      <c r="K987" s="275"/>
      <c r="L987" s="275">
        <f t="shared" si="3"/>
        <v>-355614</v>
      </c>
      <c r="N987" s="277"/>
      <c r="O987" s="274">
        <f t="shared" si="6"/>
        <v>0</v>
      </c>
      <c r="P987" s="248" t="b">
        <f t="shared" si="7"/>
        <v>1</v>
      </c>
    </row>
    <row r="988" ht="14.25" customHeight="1">
      <c r="A988" s="248" t="s">
        <v>458</v>
      </c>
      <c r="B988" s="248" t="s">
        <v>19</v>
      </c>
      <c r="C988" s="273">
        <v>4.5725745E7</v>
      </c>
      <c r="D988" s="274">
        <v>44814.0</v>
      </c>
      <c r="E988" s="275">
        <v>10990.0</v>
      </c>
      <c r="F988" s="248" t="s">
        <v>447</v>
      </c>
      <c r="G988" s="274">
        <f t="shared" si="1"/>
        <v>44844</v>
      </c>
      <c r="H988" s="248" t="s">
        <v>443</v>
      </c>
      <c r="I988" s="276" t="str">
        <f t="shared" si="2"/>
        <v>4572574510990</v>
      </c>
      <c r="J988" s="274"/>
      <c r="K988" s="275"/>
      <c r="L988" s="275">
        <f t="shared" si="3"/>
        <v>-10990</v>
      </c>
      <c r="N988" s="277"/>
      <c r="O988" s="274">
        <f t="shared" si="6"/>
        <v>0</v>
      </c>
      <c r="P988" s="248" t="b">
        <f t="shared" si="7"/>
        <v>1</v>
      </c>
    </row>
    <row r="989" ht="14.25" customHeight="1">
      <c r="A989" s="248" t="s">
        <v>449</v>
      </c>
      <c r="B989" s="248" t="s">
        <v>19</v>
      </c>
      <c r="C989" s="273">
        <v>7848.0</v>
      </c>
      <c r="D989" s="274">
        <v>44816.0</v>
      </c>
      <c r="E989" s="275">
        <v>3119966.0</v>
      </c>
      <c r="F989" s="248" t="s">
        <v>447</v>
      </c>
      <c r="G989" s="274">
        <f t="shared" si="1"/>
        <v>44846</v>
      </c>
      <c r="H989" s="248" t="s">
        <v>443</v>
      </c>
      <c r="I989" s="276" t="str">
        <f t="shared" si="2"/>
        <v>78483119966</v>
      </c>
      <c r="J989" s="274"/>
      <c r="K989" s="275"/>
      <c r="L989" s="275">
        <f t="shared" si="3"/>
        <v>-3119966</v>
      </c>
      <c r="N989" s="277"/>
      <c r="O989" s="274">
        <f t="shared" si="6"/>
        <v>0</v>
      </c>
      <c r="P989" s="248" t="b">
        <f t="shared" si="7"/>
        <v>1</v>
      </c>
    </row>
    <row r="990" ht="14.25" customHeight="1">
      <c r="A990" s="248" t="s">
        <v>27</v>
      </c>
      <c r="B990" s="248" t="s">
        <v>19</v>
      </c>
      <c r="C990" s="273">
        <v>31782.0</v>
      </c>
      <c r="D990" s="274">
        <v>44816.0</v>
      </c>
      <c r="E990" s="275">
        <v>2022206.0</v>
      </c>
      <c r="F990" s="248" t="s">
        <v>447</v>
      </c>
      <c r="G990" s="274">
        <f t="shared" si="1"/>
        <v>44846</v>
      </c>
      <c r="H990" s="248" t="s">
        <v>443</v>
      </c>
      <c r="I990" s="276" t="str">
        <f t="shared" si="2"/>
        <v>317822022206</v>
      </c>
      <c r="J990" s="274"/>
      <c r="K990" s="275"/>
      <c r="L990" s="275">
        <f t="shared" si="3"/>
        <v>-2022206</v>
      </c>
      <c r="N990" s="109" t="s">
        <v>456</v>
      </c>
      <c r="O990" s="274">
        <f t="shared" si="6"/>
        <v>0</v>
      </c>
      <c r="P990" s="248" t="b">
        <f t="shared" si="7"/>
        <v>1</v>
      </c>
    </row>
    <row r="991" ht="14.25" customHeight="1">
      <c r="A991" s="248" t="s">
        <v>34</v>
      </c>
      <c r="B991" s="248" t="s">
        <v>19</v>
      </c>
      <c r="C991" s="273">
        <v>104591.0</v>
      </c>
      <c r="D991" s="274">
        <v>44816.0</v>
      </c>
      <c r="E991" s="275">
        <v>169389.0</v>
      </c>
      <c r="F991" s="248" t="s">
        <v>447</v>
      </c>
      <c r="G991" s="274">
        <f t="shared" si="1"/>
        <v>44846</v>
      </c>
      <c r="H991" s="248" t="s">
        <v>443</v>
      </c>
      <c r="I991" s="276" t="str">
        <f t="shared" si="2"/>
        <v>104591169389</v>
      </c>
      <c r="J991" s="274"/>
      <c r="K991" s="275"/>
      <c r="L991" s="275">
        <f t="shared" si="3"/>
        <v>-169389</v>
      </c>
      <c r="N991" s="277"/>
      <c r="O991" s="274">
        <f t="shared" si="6"/>
        <v>0</v>
      </c>
      <c r="P991" s="248" t="b">
        <f t="shared" si="7"/>
        <v>1</v>
      </c>
    </row>
    <row r="992" ht="14.25" customHeight="1">
      <c r="A992" s="248" t="s">
        <v>22</v>
      </c>
      <c r="B992" s="248" t="s">
        <v>19</v>
      </c>
      <c r="C992" s="273">
        <v>804584.0</v>
      </c>
      <c r="D992" s="274">
        <v>44816.0</v>
      </c>
      <c r="E992" s="275">
        <v>1.0459868E7</v>
      </c>
      <c r="F992" s="248" t="s">
        <v>447</v>
      </c>
      <c r="G992" s="274">
        <f t="shared" si="1"/>
        <v>44846</v>
      </c>
      <c r="H992" s="248" t="s">
        <v>443</v>
      </c>
      <c r="I992" s="276" t="str">
        <f t="shared" si="2"/>
        <v>80458410459868</v>
      </c>
      <c r="J992" s="274"/>
      <c r="K992" s="275"/>
      <c r="L992" s="275">
        <f t="shared" si="3"/>
        <v>-10459868</v>
      </c>
      <c r="N992" s="109" t="s">
        <v>462</v>
      </c>
      <c r="O992" s="274">
        <f t="shared" si="6"/>
        <v>0</v>
      </c>
      <c r="P992" s="248" t="b">
        <f t="shared" si="7"/>
        <v>1</v>
      </c>
    </row>
    <row r="993" ht="14.25" customHeight="1">
      <c r="A993" s="248" t="s">
        <v>551</v>
      </c>
      <c r="B993" s="248" t="s">
        <v>19</v>
      </c>
      <c r="C993" s="273">
        <v>1269.0</v>
      </c>
      <c r="D993" s="274">
        <v>44816.0</v>
      </c>
      <c r="E993" s="275">
        <v>904400.0</v>
      </c>
      <c r="F993" s="248" t="s">
        <v>447</v>
      </c>
      <c r="G993" s="274">
        <f t="shared" si="1"/>
        <v>44846</v>
      </c>
      <c r="H993" s="248" t="s">
        <v>443</v>
      </c>
      <c r="I993" s="276" t="str">
        <f t="shared" si="2"/>
        <v>1269904400</v>
      </c>
      <c r="J993" s="274"/>
      <c r="K993" s="275"/>
      <c r="L993" s="275">
        <f t="shared" si="3"/>
        <v>-904400</v>
      </c>
      <c r="N993" s="277"/>
      <c r="O993" s="274">
        <f t="shared" si="6"/>
        <v>0</v>
      </c>
      <c r="P993" s="248" t="b">
        <f t="shared" si="7"/>
        <v>1</v>
      </c>
    </row>
    <row r="994" ht="14.25" customHeight="1">
      <c r="A994" s="248" t="s">
        <v>448</v>
      </c>
      <c r="B994" s="248" t="s">
        <v>19</v>
      </c>
      <c r="C994" s="273">
        <v>4904.0</v>
      </c>
      <c r="D994" s="274">
        <v>44818.0</v>
      </c>
      <c r="E994" s="275">
        <v>1171959.0</v>
      </c>
      <c r="F994" s="248" t="s">
        <v>447</v>
      </c>
      <c r="G994" s="274">
        <f t="shared" si="1"/>
        <v>44848</v>
      </c>
      <c r="H994" s="248" t="s">
        <v>443</v>
      </c>
      <c r="I994" s="276" t="str">
        <f t="shared" si="2"/>
        <v>49041171959</v>
      </c>
      <c r="J994" s="274"/>
      <c r="K994" s="275"/>
      <c r="L994" s="275">
        <f t="shared" si="3"/>
        <v>-1171959</v>
      </c>
      <c r="N994" s="277"/>
      <c r="O994" s="274">
        <f t="shared" si="6"/>
        <v>0</v>
      </c>
      <c r="P994" s="248" t="b">
        <f t="shared" si="7"/>
        <v>1</v>
      </c>
    </row>
    <row r="995" ht="14.25" customHeight="1">
      <c r="A995" s="248" t="s">
        <v>448</v>
      </c>
      <c r="B995" s="248" t="s">
        <v>19</v>
      </c>
      <c r="C995" s="273">
        <v>4903.0</v>
      </c>
      <c r="D995" s="274">
        <v>44818.0</v>
      </c>
      <c r="E995" s="275">
        <v>186270.0</v>
      </c>
      <c r="F995" s="248" t="s">
        <v>447</v>
      </c>
      <c r="G995" s="274">
        <f t="shared" si="1"/>
        <v>44848</v>
      </c>
      <c r="H995" s="248" t="s">
        <v>443</v>
      </c>
      <c r="I995" s="276" t="str">
        <f t="shared" si="2"/>
        <v>4903186270</v>
      </c>
      <c r="J995" s="274"/>
      <c r="K995" s="275"/>
      <c r="L995" s="275">
        <f t="shared" si="3"/>
        <v>-186270</v>
      </c>
      <c r="N995" s="277"/>
      <c r="O995" s="274">
        <f t="shared" si="6"/>
        <v>0</v>
      </c>
      <c r="P995" s="248" t="b">
        <f t="shared" si="7"/>
        <v>1</v>
      </c>
    </row>
    <row r="996" ht="14.25" customHeight="1">
      <c r="A996" s="248" t="s">
        <v>501</v>
      </c>
      <c r="B996" s="248" t="s">
        <v>19</v>
      </c>
      <c r="C996" s="273">
        <v>2564.0</v>
      </c>
      <c r="D996" s="274">
        <v>44818.0</v>
      </c>
      <c r="E996" s="275">
        <v>55148.0</v>
      </c>
      <c r="F996" s="248" t="s">
        <v>447</v>
      </c>
      <c r="G996" s="274">
        <f t="shared" si="1"/>
        <v>44848</v>
      </c>
      <c r="H996" s="248" t="s">
        <v>443</v>
      </c>
      <c r="I996" s="276" t="str">
        <f t="shared" si="2"/>
        <v>256455148</v>
      </c>
      <c r="J996" s="274"/>
      <c r="K996" s="275"/>
      <c r="L996" s="275">
        <f t="shared" si="3"/>
        <v>-55148</v>
      </c>
      <c r="N996" s="277"/>
      <c r="O996" s="274">
        <f t="shared" si="6"/>
        <v>0</v>
      </c>
      <c r="P996" s="248" t="b">
        <f t="shared" si="7"/>
        <v>1</v>
      </c>
    </row>
    <row r="997" ht="14.25" customHeight="1">
      <c r="A997" s="248" t="s">
        <v>451</v>
      </c>
      <c r="B997" s="248" t="s">
        <v>19</v>
      </c>
      <c r="C997" s="273">
        <v>43077.0</v>
      </c>
      <c r="D997" s="274">
        <v>44818.0</v>
      </c>
      <c r="E997" s="275">
        <v>927549.0</v>
      </c>
      <c r="F997" s="248" t="s">
        <v>447</v>
      </c>
      <c r="G997" s="274">
        <f t="shared" si="1"/>
        <v>44848</v>
      </c>
      <c r="H997" s="248" t="s">
        <v>443</v>
      </c>
      <c r="I997" s="276" t="str">
        <f t="shared" si="2"/>
        <v>43077927549</v>
      </c>
      <c r="J997" s="274"/>
      <c r="K997" s="275"/>
      <c r="L997" s="275">
        <f t="shared" si="3"/>
        <v>-927549</v>
      </c>
      <c r="N997" s="277"/>
      <c r="O997" s="274">
        <f t="shared" si="6"/>
        <v>0</v>
      </c>
      <c r="P997" s="248" t="b">
        <f t="shared" si="7"/>
        <v>1</v>
      </c>
    </row>
    <row r="998" ht="14.25" customHeight="1">
      <c r="A998" s="248" t="s">
        <v>451</v>
      </c>
      <c r="B998" s="248" t="s">
        <v>19</v>
      </c>
      <c r="C998" s="273">
        <v>43040.0</v>
      </c>
      <c r="D998" s="274">
        <v>44818.0</v>
      </c>
      <c r="E998" s="275">
        <v>198043.0</v>
      </c>
      <c r="F998" s="248" t="s">
        <v>447</v>
      </c>
      <c r="G998" s="274">
        <f t="shared" si="1"/>
        <v>44848</v>
      </c>
      <c r="H998" s="248" t="s">
        <v>443</v>
      </c>
      <c r="I998" s="276" t="str">
        <f t="shared" si="2"/>
        <v>43040198043</v>
      </c>
      <c r="J998" s="274"/>
      <c r="K998" s="275"/>
      <c r="L998" s="275">
        <f t="shared" si="3"/>
        <v>-198043</v>
      </c>
      <c r="N998" s="277"/>
      <c r="O998" s="274">
        <f t="shared" si="6"/>
        <v>0</v>
      </c>
      <c r="P998" s="248" t="b">
        <f t="shared" si="7"/>
        <v>1</v>
      </c>
    </row>
    <row r="999" ht="14.25" customHeight="1">
      <c r="A999" s="248" t="s">
        <v>451</v>
      </c>
      <c r="B999" s="248" t="s">
        <v>19</v>
      </c>
      <c r="C999" s="273">
        <v>43076.0</v>
      </c>
      <c r="D999" s="274">
        <v>44818.0</v>
      </c>
      <c r="E999" s="275">
        <v>1103541.0</v>
      </c>
      <c r="F999" s="248" t="s">
        <v>447</v>
      </c>
      <c r="G999" s="274">
        <f t="shared" si="1"/>
        <v>44848</v>
      </c>
      <c r="H999" s="248" t="s">
        <v>485</v>
      </c>
      <c r="I999" s="276" t="str">
        <f t="shared" si="2"/>
        <v>430761103541</v>
      </c>
      <c r="J999" s="274"/>
      <c r="K999" s="275"/>
      <c r="L999" s="275">
        <f t="shared" si="3"/>
        <v>-1103541</v>
      </c>
      <c r="N999" s="277"/>
      <c r="O999" s="274">
        <f t="shared" si="6"/>
        <v>0</v>
      </c>
      <c r="P999" s="248" t="b">
        <f t="shared" si="7"/>
        <v>1</v>
      </c>
    </row>
    <row r="1000" ht="14.25" customHeight="1">
      <c r="A1000" s="248" t="s">
        <v>451</v>
      </c>
      <c r="B1000" s="248" t="s">
        <v>468</v>
      </c>
      <c r="C1000" s="273">
        <v>15038.0</v>
      </c>
      <c r="D1000" s="274">
        <v>44818.0</v>
      </c>
      <c r="E1000" s="275">
        <v>-1103541.0</v>
      </c>
      <c r="F1000" s="248" t="s">
        <v>447</v>
      </c>
      <c r="G1000" s="274">
        <f t="shared" si="1"/>
        <v>44848</v>
      </c>
      <c r="H1000" s="248" t="s">
        <v>469</v>
      </c>
      <c r="I1000" s="276" t="str">
        <f t="shared" si="2"/>
        <v>15038-1103541</v>
      </c>
      <c r="J1000" s="274"/>
      <c r="K1000" s="275"/>
      <c r="L1000" s="275">
        <f t="shared" si="3"/>
        <v>1103541</v>
      </c>
      <c r="N1000" s="277"/>
      <c r="O1000" s="274">
        <f t="shared" si="6"/>
        <v>0</v>
      </c>
      <c r="P1000" s="248" t="b">
        <f t="shared" si="7"/>
        <v>1</v>
      </c>
    </row>
    <row r="1001" ht="14.25" customHeight="1">
      <c r="A1001" s="248" t="s">
        <v>107</v>
      </c>
      <c r="B1001" s="248" t="s">
        <v>19</v>
      </c>
      <c r="C1001" s="273">
        <v>11006.0</v>
      </c>
      <c r="D1001" s="274">
        <v>44824.0</v>
      </c>
      <c r="E1001" s="275">
        <v>1211283.0</v>
      </c>
      <c r="F1001" s="248" t="s">
        <v>447</v>
      </c>
      <c r="G1001" s="274">
        <f t="shared" si="1"/>
        <v>44854</v>
      </c>
      <c r="H1001" s="248" t="s">
        <v>443</v>
      </c>
      <c r="I1001" s="276" t="str">
        <f t="shared" si="2"/>
        <v>110061211283</v>
      </c>
      <c r="J1001" s="274"/>
      <c r="K1001" s="275"/>
      <c r="L1001" s="275">
        <f t="shared" si="3"/>
        <v>-1211283</v>
      </c>
      <c r="N1001" s="277"/>
      <c r="O1001" s="274">
        <f t="shared" si="6"/>
        <v>0</v>
      </c>
      <c r="P1001" s="248" t="b">
        <f t="shared" si="7"/>
        <v>1</v>
      </c>
    </row>
    <row r="1002" ht="14.25" customHeight="1">
      <c r="A1002" s="248" t="s">
        <v>552</v>
      </c>
      <c r="B1002" s="248" t="s">
        <v>334</v>
      </c>
      <c r="C1002" s="273">
        <v>725.0</v>
      </c>
      <c r="D1002" s="274">
        <v>44824.0</v>
      </c>
      <c r="E1002" s="275">
        <v>745600.0</v>
      </c>
      <c r="F1002" s="248" t="s">
        <v>447</v>
      </c>
      <c r="G1002" s="274">
        <f t="shared" si="1"/>
        <v>44854</v>
      </c>
      <c r="H1002" s="248" t="s">
        <v>443</v>
      </c>
      <c r="I1002" s="276" t="str">
        <f t="shared" si="2"/>
        <v>725745600</v>
      </c>
      <c r="J1002" s="274"/>
      <c r="K1002" s="275"/>
      <c r="L1002" s="275">
        <f t="shared" si="3"/>
        <v>-745600</v>
      </c>
      <c r="N1002" s="277"/>
      <c r="O1002" s="274">
        <f t="shared" si="6"/>
        <v>0</v>
      </c>
      <c r="P1002" s="248" t="b">
        <f t="shared" si="7"/>
        <v>1</v>
      </c>
    </row>
    <row r="1003" ht="14.25" customHeight="1">
      <c r="A1003" s="248" t="s">
        <v>470</v>
      </c>
      <c r="B1003" s="248" t="s">
        <v>19</v>
      </c>
      <c r="C1003" s="273">
        <v>60465.0</v>
      </c>
      <c r="D1003" s="274">
        <v>44825.0</v>
      </c>
      <c r="E1003" s="275">
        <v>159460.0</v>
      </c>
      <c r="F1003" s="248" t="s">
        <v>447</v>
      </c>
      <c r="G1003" s="274">
        <f t="shared" si="1"/>
        <v>44855</v>
      </c>
      <c r="H1003" s="248" t="s">
        <v>443</v>
      </c>
      <c r="I1003" s="276" t="str">
        <f t="shared" si="2"/>
        <v>60465159460</v>
      </c>
      <c r="J1003" s="274"/>
      <c r="K1003" s="275"/>
      <c r="L1003" s="275">
        <f t="shared" si="3"/>
        <v>-159460</v>
      </c>
      <c r="N1003" s="277"/>
      <c r="O1003" s="274">
        <f t="shared" si="6"/>
        <v>0</v>
      </c>
      <c r="P1003" s="248" t="b">
        <f t="shared" si="7"/>
        <v>1</v>
      </c>
    </row>
    <row r="1004" ht="14.25" customHeight="1">
      <c r="A1004" s="248" t="s">
        <v>449</v>
      </c>
      <c r="B1004" s="248" t="s">
        <v>19</v>
      </c>
      <c r="C1004" s="273">
        <v>7879.0</v>
      </c>
      <c r="D1004" s="274">
        <v>44826.0</v>
      </c>
      <c r="E1004" s="275">
        <v>215992.0</v>
      </c>
      <c r="F1004" s="248" t="s">
        <v>447</v>
      </c>
      <c r="G1004" s="274">
        <f t="shared" si="1"/>
        <v>44856</v>
      </c>
      <c r="H1004" s="248" t="s">
        <v>443</v>
      </c>
      <c r="I1004" s="276" t="str">
        <f t="shared" si="2"/>
        <v>7879215992</v>
      </c>
      <c r="J1004" s="274"/>
      <c r="K1004" s="275"/>
      <c r="L1004" s="275">
        <f t="shared" si="3"/>
        <v>-215992</v>
      </c>
      <c r="N1004" s="277"/>
      <c r="O1004" s="274">
        <f t="shared" si="6"/>
        <v>0</v>
      </c>
      <c r="P1004" s="248" t="b">
        <f t="shared" si="7"/>
        <v>1</v>
      </c>
    </row>
    <row r="1005" ht="14.25" customHeight="1">
      <c r="A1005" s="248" t="s">
        <v>448</v>
      </c>
      <c r="B1005" s="248" t="s">
        <v>19</v>
      </c>
      <c r="C1005" s="273">
        <v>4929.0</v>
      </c>
      <c r="D1005" s="274">
        <v>44826.0</v>
      </c>
      <c r="E1005" s="275">
        <v>1434462.0</v>
      </c>
      <c r="F1005" s="248" t="s">
        <v>447</v>
      </c>
      <c r="G1005" s="274">
        <f t="shared" si="1"/>
        <v>44856</v>
      </c>
      <c r="H1005" s="248" t="s">
        <v>443</v>
      </c>
      <c r="I1005" s="276" t="str">
        <f t="shared" si="2"/>
        <v>49291434462</v>
      </c>
      <c r="J1005" s="274"/>
      <c r="K1005" s="275"/>
      <c r="L1005" s="275">
        <f t="shared" si="3"/>
        <v>-1434462</v>
      </c>
      <c r="N1005" s="277"/>
      <c r="O1005" s="274">
        <f t="shared" si="6"/>
        <v>0</v>
      </c>
      <c r="P1005" s="248" t="b">
        <f t="shared" si="7"/>
        <v>1</v>
      </c>
    </row>
    <row r="1006" ht="14.25" customHeight="1">
      <c r="A1006" s="248" t="s">
        <v>30</v>
      </c>
      <c r="B1006" s="248" t="s">
        <v>19</v>
      </c>
      <c r="C1006" s="273">
        <v>10289.0</v>
      </c>
      <c r="D1006" s="274">
        <v>44830.0</v>
      </c>
      <c r="E1006" s="275">
        <v>3226710.0</v>
      </c>
      <c r="F1006" s="248" t="s">
        <v>447</v>
      </c>
      <c r="G1006" s="274">
        <f t="shared" si="1"/>
        <v>44860</v>
      </c>
      <c r="H1006" s="248" t="s">
        <v>443</v>
      </c>
      <c r="I1006" s="276" t="str">
        <f t="shared" si="2"/>
        <v>102893226710</v>
      </c>
      <c r="J1006" s="274"/>
      <c r="K1006" s="275"/>
      <c r="L1006" s="275">
        <f t="shared" si="3"/>
        <v>-3226710</v>
      </c>
      <c r="N1006" s="277"/>
      <c r="O1006" s="274">
        <f t="shared" si="6"/>
        <v>0</v>
      </c>
      <c r="P1006" s="248" t="b">
        <f t="shared" si="7"/>
        <v>1</v>
      </c>
    </row>
    <row r="1007" ht="14.25" customHeight="1">
      <c r="A1007" s="248" t="s">
        <v>22</v>
      </c>
      <c r="B1007" s="248" t="s">
        <v>19</v>
      </c>
      <c r="C1007" s="273">
        <v>809222.0</v>
      </c>
      <c r="D1007" s="274">
        <v>44831.0</v>
      </c>
      <c r="E1007" s="275">
        <v>1.9799778E7</v>
      </c>
      <c r="F1007" s="248" t="s">
        <v>447</v>
      </c>
      <c r="G1007" s="274">
        <f t="shared" si="1"/>
        <v>44861</v>
      </c>
      <c r="H1007" s="248" t="s">
        <v>443</v>
      </c>
      <c r="I1007" s="276" t="str">
        <f t="shared" si="2"/>
        <v>80922219799778</v>
      </c>
      <c r="J1007" s="274"/>
      <c r="K1007" s="275"/>
      <c r="L1007" s="275">
        <f t="shared" si="3"/>
        <v>-19799778</v>
      </c>
      <c r="N1007" s="109" t="s">
        <v>462</v>
      </c>
      <c r="O1007" s="274">
        <f t="shared" si="6"/>
        <v>0</v>
      </c>
      <c r="P1007" s="248" t="b">
        <f t="shared" si="7"/>
        <v>1</v>
      </c>
    </row>
    <row r="1008" ht="14.25" customHeight="1">
      <c r="A1008" s="248" t="s">
        <v>517</v>
      </c>
      <c r="B1008" s="248" t="s">
        <v>19</v>
      </c>
      <c r="C1008" s="273">
        <v>4.4638102E7</v>
      </c>
      <c r="D1008" s="274">
        <v>44832.0</v>
      </c>
      <c r="E1008" s="275">
        <v>2949.0</v>
      </c>
      <c r="F1008" s="248" t="s">
        <v>447</v>
      </c>
      <c r="G1008" s="274">
        <f t="shared" si="1"/>
        <v>44862</v>
      </c>
      <c r="H1008" s="248" t="s">
        <v>443</v>
      </c>
      <c r="I1008" s="276" t="str">
        <f t="shared" si="2"/>
        <v>446381022949</v>
      </c>
      <c r="J1008" s="274"/>
      <c r="K1008" s="275"/>
      <c r="L1008" s="275">
        <f t="shared" si="3"/>
        <v>-2949</v>
      </c>
      <c r="N1008" s="277"/>
      <c r="O1008" s="274">
        <f t="shared" si="6"/>
        <v>0</v>
      </c>
      <c r="P1008" s="248" t="b">
        <f t="shared" si="7"/>
        <v>1</v>
      </c>
    </row>
    <row r="1009" ht="14.25" customHeight="1">
      <c r="A1009" s="248" t="s">
        <v>523</v>
      </c>
      <c r="B1009" s="248" t="s">
        <v>19</v>
      </c>
      <c r="C1009" s="273">
        <v>16423.0</v>
      </c>
      <c r="D1009" s="274">
        <v>44832.0</v>
      </c>
      <c r="E1009" s="275">
        <v>1.24548E7</v>
      </c>
      <c r="F1009" s="248" t="s">
        <v>447</v>
      </c>
      <c r="G1009" s="274">
        <f t="shared" si="1"/>
        <v>44862</v>
      </c>
      <c r="H1009" s="248" t="s">
        <v>443</v>
      </c>
      <c r="I1009" s="276" t="str">
        <f t="shared" si="2"/>
        <v>1642312454800</v>
      </c>
      <c r="J1009" s="274"/>
      <c r="K1009" s="275"/>
      <c r="L1009" s="275">
        <f t="shared" si="3"/>
        <v>-12454800</v>
      </c>
      <c r="N1009" s="277"/>
      <c r="O1009" s="274">
        <f t="shared" si="6"/>
        <v>0</v>
      </c>
      <c r="P1009" s="248" t="b">
        <f t="shared" si="7"/>
        <v>1</v>
      </c>
    </row>
    <row r="1010" ht="14.25" customHeight="1">
      <c r="A1010" s="248" t="s">
        <v>451</v>
      </c>
      <c r="B1010" s="248" t="s">
        <v>19</v>
      </c>
      <c r="C1010" s="273">
        <v>43463.0</v>
      </c>
      <c r="D1010" s="274">
        <v>44832.0</v>
      </c>
      <c r="E1010" s="275">
        <v>2882805.0</v>
      </c>
      <c r="F1010" s="248" t="s">
        <v>447</v>
      </c>
      <c r="G1010" s="274">
        <f t="shared" si="1"/>
        <v>44862</v>
      </c>
      <c r="H1010" s="248" t="s">
        <v>443</v>
      </c>
      <c r="I1010" s="276" t="str">
        <f t="shared" si="2"/>
        <v>434632882805</v>
      </c>
      <c r="J1010" s="274"/>
      <c r="K1010" s="275"/>
      <c r="L1010" s="275">
        <f t="shared" si="3"/>
        <v>-2882805</v>
      </c>
      <c r="N1010" s="277"/>
      <c r="O1010" s="274">
        <f t="shared" si="6"/>
        <v>0</v>
      </c>
      <c r="P1010" s="248" t="b">
        <f t="shared" si="7"/>
        <v>1</v>
      </c>
    </row>
    <row r="1011" ht="14.25" customHeight="1">
      <c r="A1011" s="248" t="s">
        <v>517</v>
      </c>
      <c r="B1011" s="248" t="s">
        <v>468</v>
      </c>
      <c r="C1011" s="273">
        <v>5714418.0</v>
      </c>
      <c r="D1011" s="274">
        <v>44833.0</v>
      </c>
      <c r="E1011" s="275">
        <v>-29.0</v>
      </c>
      <c r="F1011" s="248" t="s">
        <v>447</v>
      </c>
      <c r="G1011" s="274">
        <f t="shared" si="1"/>
        <v>44863</v>
      </c>
      <c r="H1011" s="248" t="s">
        <v>469</v>
      </c>
      <c r="I1011" s="276" t="str">
        <f t="shared" si="2"/>
        <v>5714418-29</v>
      </c>
      <c r="J1011" s="274"/>
      <c r="K1011" s="275"/>
      <c r="L1011" s="275">
        <f t="shared" si="3"/>
        <v>29</v>
      </c>
      <c r="N1011" s="277"/>
      <c r="O1011" s="274">
        <f t="shared" si="6"/>
        <v>0</v>
      </c>
      <c r="P1011" s="248" t="b">
        <f t="shared" si="7"/>
        <v>1</v>
      </c>
    </row>
    <row r="1012" ht="14.25" customHeight="1">
      <c r="A1012" s="248" t="s">
        <v>107</v>
      </c>
      <c r="B1012" s="248" t="s">
        <v>19</v>
      </c>
      <c r="C1012" s="273">
        <v>11142.0</v>
      </c>
      <c r="D1012" s="274">
        <v>44833.0</v>
      </c>
      <c r="E1012" s="275">
        <v>790083.0</v>
      </c>
      <c r="F1012" s="248" t="s">
        <v>447</v>
      </c>
      <c r="G1012" s="274">
        <f t="shared" si="1"/>
        <v>44863</v>
      </c>
      <c r="H1012" s="248" t="s">
        <v>443</v>
      </c>
      <c r="I1012" s="276" t="str">
        <f t="shared" si="2"/>
        <v>11142790083</v>
      </c>
      <c r="J1012" s="274"/>
      <c r="K1012" s="275"/>
      <c r="L1012" s="275">
        <f t="shared" si="3"/>
        <v>-790083</v>
      </c>
      <c r="N1012" s="277"/>
      <c r="O1012" s="274">
        <f t="shared" si="6"/>
        <v>0</v>
      </c>
      <c r="P1012" s="248" t="b">
        <f t="shared" si="7"/>
        <v>1</v>
      </c>
    </row>
    <row r="1013" ht="14.25" customHeight="1">
      <c r="A1013" s="248" t="s">
        <v>535</v>
      </c>
      <c r="B1013" s="248" t="s">
        <v>19</v>
      </c>
      <c r="C1013" s="273">
        <v>174.0</v>
      </c>
      <c r="D1013" s="274">
        <v>44834.0</v>
      </c>
      <c r="E1013" s="275">
        <v>559947.0</v>
      </c>
      <c r="F1013" s="248" t="s">
        <v>447</v>
      </c>
      <c r="G1013" s="274">
        <f t="shared" si="1"/>
        <v>44864</v>
      </c>
      <c r="H1013" s="248" t="s">
        <v>443</v>
      </c>
      <c r="I1013" s="276" t="str">
        <f t="shared" si="2"/>
        <v>174559947</v>
      </c>
      <c r="J1013" s="274"/>
      <c r="K1013" s="275"/>
      <c r="L1013" s="275">
        <f t="shared" si="3"/>
        <v>-559947</v>
      </c>
      <c r="N1013" s="277"/>
      <c r="O1013" s="274">
        <f t="shared" si="6"/>
        <v>0</v>
      </c>
      <c r="P1013" s="248" t="b">
        <f t="shared" si="7"/>
        <v>1</v>
      </c>
    </row>
    <row r="1014" ht="14.25" customHeight="1">
      <c r="A1014" s="248" t="s">
        <v>30</v>
      </c>
      <c r="B1014" s="248" t="s">
        <v>19</v>
      </c>
      <c r="C1014" s="273">
        <v>10326.0</v>
      </c>
      <c r="D1014" s="274">
        <v>44834.0</v>
      </c>
      <c r="E1014" s="275">
        <v>7869910.0</v>
      </c>
      <c r="F1014" s="248" t="s">
        <v>447</v>
      </c>
      <c r="G1014" s="274">
        <f t="shared" si="1"/>
        <v>44864</v>
      </c>
      <c r="H1014" s="248" t="s">
        <v>443</v>
      </c>
      <c r="I1014" s="276" t="str">
        <f t="shared" si="2"/>
        <v>103267869910</v>
      </c>
      <c r="J1014" s="274"/>
      <c r="K1014" s="275"/>
      <c r="L1014" s="275">
        <f t="shared" si="3"/>
        <v>-7869910</v>
      </c>
      <c r="N1014" s="277"/>
      <c r="O1014" s="274">
        <f t="shared" si="6"/>
        <v>0</v>
      </c>
      <c r="P1014" s="248" t="b">
        <f t="shared" si="7"/>
        <v>1</v>
      </c>
    </row>
    <row r="1015" ht="14.25" customHeight="1">
      <c r="A1015" s="248" t="s">
        <v>533</v>
      </c>
      <c r="B1015" s="248" t="s">
        <v>19</v>
      </c>
      <c r="C1015" s="273">
        <v>7641529.0</v>
      </c>
      <c r="D1015" s="274">
        <v>44834.0</v>
      </c>
      <c r="E1015" s="275">
        <v>61231.0</v>
      </c>
      <c r="F1015" s="248" t="s">
        <v>447</v>
      </c>
      <c r="G1015" s="274">
        <f t="shared" si="1"/>
        <v>44864</v>
      </c>
      <c r="H1015" s="248" t="s">
        <v>443</v>
      </c>
      <c r="I1015" s="276" t="str">
        <f t="shared" si="2"/>
        <v>764152961231</v>
      </c>
      <c r="J1015" s="274">
        <f>+G1015</f>
        <v>44864</v>
      </c>
      <c r="K1015" s="275">
        <f>+E1015</f>
        <v>61231</v>
      </c>
      <c r="L1015" s="275">
        <f t="shared" si="3"/>
        <v>0</v>
      </c>
      <c r="N1015" s="277"/>
      <c r="O1015" s="274">
        <f t="shared" si="6"/>
        <v>0</v>
      </c>
      <c r="P1015" s="248" t="b">
        <f t="shared" si="7"/>
        <v>0</v>
      </c>
    </row>
    <row r="1016" ht="14.25" customHeight="1">
      <c r="A1016" s="248" t="s">
        <v>488</v>
      </c>
      <c r="B1016" s="248" t="s">
        <v>19</v>
      </c>
      <c r="C1016" s="273">
        <v>483388.0</v>
      </c>
      <c r="D1016" s="274">
        <v>44834.0</v>
      </c>
      <c r="E1016" s="275">
        <v>351726.0</v>
      </c>
      <c r="F1016" s="248" t="s">
        <v>447</v>
      </c>
      <c r="G1016" s="274">
        <f t="shared" si="1"/>
        <v>44864</v>
      </c>
      <c r="H1016" s="248" t="s">
        <v>443</v>
      </c>
      <c r="I1016" s="276" t="str">
        <f t="shared" si="2"/>
        <v>483388351726</v>
      </c>
      <c r="J1016" s="274"/>
      <c r="K1016" s="275"/>
      <c r="L1016" s="275">
        <f t="shared" si="3"/>
        <v>-351726</v>
      </c>
      <c r="N1016" s="277"/>
      <c r="O1016" s="274">
        <f t="shared" si="6"/>
        <v>0</v>
      </c>
      <c r="P1016" s="248" t="b">
        <f t="shared" si="7"/>
        <v>1</v>
      </c>
    </row>
    <row r="1017" ht="14.25" customHeight="1">
      <c r="A1017" s="248" t="s">
        <v>444</v>
      </c>
      <c r="B1017" s="248" t="s">
        <v>19</v>
      </c>
      <c r="C1017" s="273">
        <v>861.0</v>
      </c>
      <c r="D1017" s="274">
        <v>44834.0</v>
      </c>
      <c r="E1017" s="275">
        <v>2157422.0</v>
      </c>
      <c r="F1017" s="248" t="s">
        <v>447</v>
      </c>
      <c r="G1017" s="274">
        <f t="shared" si="1"/>
        <v>44864</v>
      </c>
      <c r="H1017" s="248" t="s">
        <v>443</v>
      </c>
      <c r="I1017" s="276" t="str">
        <f t="shared" si="2"/>
        <v>8612157422</v>
      </c>
      <c r="J1017" s="278">
        <v>44876.0</v>
      </c>
      <c r="K1017" s="279">
        <v>2157422.0</v>
      </c>
      <c r="L1017" s="275">
        <f t="shared" si="3"/>
        <v>0</v>
      </c>
      <c r="N1017" s="277"/>
      <c r="O1017" s="274">
        <f t="shared" si="6"/>
        <v>0</v>
      </c>
      <c r="P1017" s="248" t="b">
        <f t="shared" si="7"/>
        <v>0</v>
      </c>
    </row>
    <row r="1018" ht="14.25" customHeight="1">
      <c r="A1018" s="248" t="s">
        <v>18</v>
      </c>
      <c r="B1018" s="248" t="s">
        <v>19</v>
      </c>
      <c r="C1018" s="273">
        <v>4795.0</v>
      </c>
      <c r="D1018" s="274">
        <v>44834.0</v>
      </c>
      <c r="E1018" s="275">
        <v>3964748.0</v>
      </c>
      <c r="F1018" s="248" t="s">
        <v>447</v>
      </c>
      <c r="G1018" s="274">
        <f t="shared" si="1"/>
        <v>44864</v>
      </c>
      <c r="H1018" s="248" t="s">
        <v>443</v>
      </c>
      <c r="I1018" s="276" t="str">
        <f t="shared" si="2"/>
        <v>47953964748</v>
      </c>
      <c r="J1018" s="274"/>
      <c r="K1018" s="275"/>
      <c r="L1018" s="275">
        <f t="shared" si="3"/>
        <v>-3964748</v>
      </c>
      <c r="N1018" s="277"/>
      <c r="O1018" s="274">
        <f t="shared" si="6"/>
        <v>0</v>
      </c>
      <c r="P1018" s="248" t="b">
        <f t="shared" si="7"/>
        <v>1</v>
      </c>
    </row>
    <row r="1019" ht="14.25" customHeight="1">
      <c r="A1019" s="248" t="s">
        <v>532</v>
      </c>
      <c r="B1019" s="248" t="s">
        <v>19</v>
      </c>
      <c r="C1019" s="273">
        <v>21640.0</v>
      </c>
      <c r="D1019" s="274">
        <v>44835.0</v>
      </c>
      <c r="E1019" s="275">
        <v>233240.0</v>
      </c>
      <c r="F1019" s="248" t="s">
        <v>447</v>
      </c>
      <c r="G1019" s="274">
        <f t="shared" si="1"/>
        <v>44865</v>
      </c>
      <c r="H1019" s="248" t="s">
        <v>443</v>
      </c>
      <c r="I1019" s="276" t="str">
        <f t="shared" si="2"/>
        <v>21640233240</v>
      </c>
      <c r="J1019" s="274"/>
      <c r="K1019" s="275"/>
      <c r="L1019" s="275">
        <f t="shared" si="3"/>
        <v>-233240</v>
      </c>
      <c r="N1019" s="277"/>
      <c r="O1019" s="274">
        <f t="shared" si="6"/>
        <v>0</v>
      </c>
      <c r="P1019" s="248" t="b">
        <f t="shared" si="7"/>
        <v>1</v>
      </c>
    </row>
    <row r="1020" ht="14.25" customHeight="1">
      <c r="A1020" s="248" t="s">
        <v>27</v>
      </c>
      <c r="B1020" s="248" t="s">
        <v>19</v>
      </c>
      <c r="C1020" s="273">
        <v>31975.0</v>
      </c>
      <c r="D1020" s="274">
        <v>44837.0</v>
      </c>
      <c r="E1020" s="275">
        <v>397748.0</v>
      </c>
      <c r="F1020" s="248" t="s">
        <v>447</v>
      </c>
      <c r="G1020" s="274">
        <f t="shared" si="1"/>
        <v>44867</v>
      </c>
      <c r="H1020" s="248" t="s">
        <v>443</v>
      </c>
      <c r="I1020" s="276" t="str">
        <f t="shared" si="2"/>
        <v>31975397748</v>
      </c>
      <c r="J1020" s="274"/>
      <c r="K1020" s="275"/>
      <c r="L1020" s="275">
        <f t="shared" si="3"/>
        <v>-397748</v>
      </c>
      <c r="N1020" s="109" t="s">
        <v>456</v>
      </c>
      <c r="O1020" s="274">
        <f t="shared" si="6"/>
        <v>0</v>
      </c>
      <c r="P1020" s="248" t="b">
        <f t="shared" si="7"/>
        <v>1</v>
      </c>
    </row>
    <row r="1021" ht="14.25" customHeight="1">
      <c r="A1021" s="248" t="s">
        <v>503</v>
      </c>
      <c r="B1021" s="248" t="s">
        <v>19</v>
      </c>
      <c r="C1021" s="273">
        <v>11518.0</v>
      </c>
      <c r="D1021" s="274">
        <v>44837.0</v>
      </c>
      <c r="E1021" s="275">
        <v>1764306.0</v>
      </c>
      <c r="F1021" s="248" t="s">
        <v>447</v>
      </c>
      <c r="G1021" s="274">
        <f t="shared" si="1"/>
        <v>44867</v>
      </c>
      <c r="H1021" s="248" t="s">
        <v>443</v>
      </c>
      <c r="I1021" s="276" t="str">
        <f t="shared" si="2"/>
        <v>115181764306</v>
      </c>
      <c r="J1021" s="274"/>
      <c r="K1021" s="275"/>
      <c r="L1021" s="275">
        <f t="shared" si="3"/>
        <v>-1764306</v>
      </c>
      <c r="N1021" s="277"/>
      <c r="O1021" s="274">
        <f t="shared" si="6"/>
        <v>0</v>
      </c>
      <c r="P1021" s="248" t="b">
        <f t="shared" si="7"/>
        <v>1</v>
      </c>
    </row>
    <row r="1022" ht="14.25" customHeight="1">
      <c r="A1022" s="248" t="s">
        <v>528</v>
      </c>
      <c r="B1022" s="248" t="s">
        <v>19</v>
      </c>
      <c r="C1022" s="273">
        <v>251.0</v>
      </c>
      <c r="D1022" s="274">
        <v>44838.0</v>
      </c>
      <c r="E1022" s="275">
        <v>19577.0</v>
      </c>
      <c r="F1022" s="248" t="s">
        <v>447</v>
      </c>
      <c r="G1022" s="274">
        <f t="shared" si="1"/>
        <v>44868</v>
      </c>
      <c r="H1022" s="248" t="s">
        <v>443</v>
      </c>
      <c r="I1022" s="276" t="str">
        <f t="shared" si="2"/>
        <v>25119577</v>
      </c>
      <c r="J1022" s="274"/>
      <c r="K1022" s="275"/>
      <c r="L1022" s="275">
        <f t="shared" si="3"/>
        <v>-19577</v>
      </c>
      <c r="N1022" s="277"/>
      <c r="O1022" s="274">
        <f t="shared" si="6"/>
        <v>0</v>
      </c>
      <c r="P1022" s="248" t="b">
        <f t="shared" si="7"/>
        <v>1</v>
      </c>
    </row>
    <row r="1023" ht="14.25" customHeight="1">
      <c r="A1023" s="248" t="s">
        <v>455</v>
      </c>
      <c r="B1023" s="248" t="s">
        <v>334</v>
      </c>
      <c r="C1023" s="273">
        <v>5248.0</v>
      </c>
      <c r="D1023" s="274">
        <v>44839.0</v>
      </c>
      <c r="E1023" s="275">
        <v>1117344.0</v>
      </c>
      <c r="F1023" s="248" t="s">
        <v>447</v>
      </c>
      <c r="G1023" s="274">
        <f t="shared" si="1"/>
        <v>44869</v>
      </c>
      <c r="H1023" s="248" t="s">
        <v>443</v>
      </c>
      <c r="I1023" s="276" t="str">
        <f t="shared" si="2"/>
        <v>52481117344</v>
      </c>
      <c r="J1023" s="274"/>
      <c r="K1023" s="275"/>
      <c r="L1023" s="275">
        <f t="shared" si="3"/>
        <v>-1117344</v>
      </c>
      <c r="N1023" s="277"/>
      <c r="O1023" s="274">
        <f t="shared" si="6"/>
        <v>0</v>
      </c>
      <c r="P1023" s="248" t="b">
        <f t="shared" si="7"/>
        <v>1</v>
      </c>
    </row>
    <row r="1024" ht="14.25" customHeight="1">
      <c r="A1024" s="248" t="s">
        <v>550</v>
      </c>
      <c r="B1024" s="248" t="s">
        <v>19</v>
      </c>
      <c r="C1024" s="273">
        <v>21556.0</v>
      </c>
      <c r="D1024" s="274">
        <v>44840.0</v>
      </c>
      <c r="E1024" s="275">
        <v>13744.0</v>
      </c>
      <c r="F1024" s="248" t="s">
        <v>447</v>
      </c>
      <c r="G1024" s="274">
        <f t="shared" si="1"/>
        <v>44870</v>
      </c>
      <c r="H1024" s="248" t="s">
        <v>443</v>
      </c>
      <c r="I1024" s="276" t="str">
        <f t="shared" si="2"/>
        <v>2155613744</v>
      </c>
      <c r="J1024" s="274"/>
      <c r="K1024" s="275"/>
      <c r="L1024" s="275">
        <f t="shared" si="3"/>
        <v>-13744</v>
      </c>
      <c r="N1024" s="277"/>
      <c r="O1024" s="274">
        <f t="shared" si="6"/>
        <v>0</v>
      </c>
      <c r="P1024" s="248" t="b">
        <f t="shared" si="7"/>
        <v>1</v>
      </c>
    </row>
    <row r="1025" ht="14.25" customHeight="1">
      <c r="A1025" s="248" t="s">
        <v>454</v>
      </c>
      <c r="B1025" s="248" t="s">
        <v>19</v>
      </c>
      <c r="C1025" s="273">
        <v>20555.0</v>
      </c>
      <c r="D1025" s="274">
        <v>44841.0</v>
      </c>
      <c r="E1025" s="275">
        <v>39999.0</v>
      </c>
      <c r="F1025" s="248" t="s">
        <v>447</v>
      </c>
      <c r="G1025" s="274">
        <f t="shared" si="1"/>
        <v>44871</v>
      </c>
      <c r="H1025" s="248" t="s">
        <v>443</v>
      </c>
      <c r="I1025" s="276" t="str">
        <f t="shared" si="2"/>
        <v>2055539999</v>
      </c>
      <c r="J1025" s="274"/>
      <c r="K1025" s="275"/>
      <c r="L1025" s="275">
        <f t="shared" si="3"/>
        <v>-39999</v>
      </c>
      <c r="N1025" s="277"/>
      <c r="O1025" s="274">
        <f t="shared" si="6"/>
        <v>0</v>
      </c>
      <c r="P1025" s="248" t="b">
        <f t="shared" si="7"/>
        <v>1</v>
      </c>
    </row>
    <row r="1026" ht="14.25" customHeight="1">
      <c r="A1026" s="248" t="s">
        <v>449</v>
      </c>
      <c r="B1026" s="248" t="s">
        <v>19</v>
      </c>
      <c r="C1026" s="273">
        <v>7928.0</v>
      </c>
      <c r="D1026" s="274">
        <v>44845.0</v>
      </c>
      <c r="E1026" s="275">
        <v>839975.0</v>
      </c>
      <c r="F1026" s="248" t="s">
        <v>447</v>
      </c>
      <c r="G1026" s="274">
        <f t="shared" si="1"/>
        <v>44875</v>
      </c>
      <c r="H1026" s="248" t="s">
        <v>443</v>
      </c>
      <c r="I1026" s="276" t="str">
        <f t="shared" si="2"/>
        <v>7928839975</v>
      </c>
      <c r="J1026" s="274"/>
      <c r="K1026" s="275"/>
      <c r="L1026" s="275">
        <f t="shared" si="3"/>
        <v>-839975</v>
      </c>
      <c r="N1026" s="277"/>
      <c r="O1026" s="274">
        <f t="shared" si="6"/>
        <v>0</v>
      </c>
      <c r="P1026" s="248" t="b">
        <f t="shared" si="7"/>
        <v>1</v>
      </c>
    </row>
    <row r="1027" ht="14.25" customHeight="1">
      <c r="A1027" s="248" t="s">
        <v>535</v>
      </c>
      <c r="B1027" s="248" t="s">
        <v>19</v>
      </c>
      <c r="C1027" s="273">
        <v>178.0</v>
      </c>
      <c r="D1027" s="274">
        <v>44845.0</v>
      </c>
      <c r="E1027" s="275">
        <v>345927.0</v>
      </c>
      <c r="F1027" s="248" t="s">
        <v>447</v>
      </c>
      <c r="G1027" s="274">
        <f t="shared" si="1"/>
        <v>44875</v>
      </c>
      <c r="H1027" s="248" t="s">
        <v>443</v>
      </c>
      <c r="I1027" s="276" t="str">
        <f t="shared" si="2"/>
        <v>178345927</v>
      </c>
      <c r="J1027" s="274"/>
      <c r="K1027" s="275"/>
      <c r="L1027" s="275">
        <f t="shared" si="3"/>
        <v>-345927</v>
      </c>
      <c r="N1027" s="277"/>
      <c r="O1027" s="274">
        <f t="shared" si="6"/>
        <v>0</v>
      </c>
      <c r="P1027" s="248" t="b">
        <f t="shared" si="7"/>
        <v>1</v>
      </c>
    </row>
    <row r="1028" ht="14.25" customHeight="1">
      <c r="A1028" s="248" t="s">
        <v>536</v>
      </c>
      <c r="B1028" s="248" t="s">
        <v>19</v>
      </c>
      <c r="C1028" s="273">
        <v>9647.0</v>
      </c>
      <c r="D1028" s="274">
        <v>44845.0</v>
      </c>
      <c r="E1028" s="275">
        <v>1689174.0</v>
      </c>
      <c r="F1028" s="248" t="s">
        <v>447</v>
      </c>
      <c r="G1028" s="274">
        <f t="shared" si="1"/>
        <v>44875</v>
      </c>
      <c r="H1028" s="248" t="s">
        <v>443</v>
      </c>
      <c r="I1028" s="276" t="str">
        <f t="shared" si="2"/>
        <v>96471689174</v>
      </c>
      <c r="J1028" s="274"/>
      <c r="K1028" s="275"/>
      <c r="L1028" s="275">
        <f t="shared" si="3"/>
        <v>-1689174</v>
      </c>
      <c r="N1028" s="277"/>
      <c r="O1028" s="274">
        <f t="shared" si="6"/>
        <v>0</v>
      </c>
      <c r="P1028" s="248" t="b">
        <f t="shared" si="7"/>
        <v>1</v>
      </c>
    </row>
    <row r="1029" ht="14.25" customHeight="1">
      <c r="A1029" s="248" t="s">
        <v>22</v>
      </c>
      <c r="B1029" s="248" t="s">
        <v>19</v>
      </c>
      <c r="C1029" s="273">
        <v>825742.0</v>
      </c>
      <c r="D1029" s="274">
        <v>44845.0</v>
      </c>
      <c r="E1029" s="275">
        <v>1.0609829E7</v>
      </c>
      <c r="F1029" s="248" t="s">
        <v>447</v>
      </c>
      <c r="G1029" s="274">
        <f t="shared" si="1"/>
        <v>44875</v>
      </c>
      <c r="H1029" s="248" t="s">
        <v>443</v>
      </c>
      <c r="I1029" s="276" t="str">
        <f t="shared" si="2"/>
        <v>82574210609829</v>
      </c>
      <c r="J1029" s="274"/>
      <c r="K1029" s="275"/>
      <c r="L1029" s="275">
        <f t="shared" si="3"/>
        <v>-10609829</v>
      </c>
      <c r="N1029" s="109" t="s">
        <v>462</v>
      </c>
      <c r="O1029" s="274">
        <f t="shared" si="6"/>
        <v>0</v>
      </c>
      <c r="P1029" s="248" t="b">
        <f t="shared" si="7"/>
        <v>1</v>
      </c>
    </row>
    <row r="1030" ht="14.25" customHeight="1">
      <c r="A1030" s="248" t="s">
        <v>44</v>
      </c>
      <c r="B1030" s="248" t="s">
        <v>19</v>
      </c>
      <c r="C1030" s="273">
        <v>3506.0</v>
      </c>
      <c r="D1030" s="274">
        <v>44846.0</v>
      </c>
      <c r="E1030" s="275">
        <v>1181643.0</v>
      </c>
      <c r="F1030" s="248" t="s">
        <v>447</v>
      </c>
      <c r="G1030" s="274">
        <f t="shared" si="1"/>
        <v>44876</v>
      </c>
      <c r="H1030" s="248" t="s">
        <v>443</v>
      </c>
      <c r="I1030" s="276" t="str">
        <f t="shared" si="2"/>
        <v>35061181643</v>
      </c>
      <c r="J1030" s="274"/>
      <c r="K1030" s="275"/>
      <c r="L1030" s="275">
        <f t="shared" si="3"/>
        <v>-1181643</v>
      </c>
      <c r="N1030" s="277"/>
      <c r="O1030" s="274">
        <f t="shared" si="6"/>
        <v>0</v>
      </c>
      <c r="P1030" s="248" t="b">
        <f t="shared" si="7"/>
        <v>1</v>
      </c>
    </row>
    <row r="1031" ht="14.25" customHeight="1">
      <c r="A1031" s="248" t="s">
        <v>444</v>
      </c>
      <c r="B1031" s="248" t="s">
        <v>19</v>
      </c>
      <c r="C1031" s="273">
        <v>877.0</v>
      </c>
      <c r="D1031" s="274">
        <v>44846.0</v>
      </c>
      <c r="E1031" s="275">
        <v>2024943.0</v>
      </c>
      <c r="F1031" s="248" t="s">
        <v>447</v>
      </c>
      <c r="G1031" s="274">
        <f t="shared" si="1"/>
        <v>44876</v>
      </c>
      <c r="H1031" s="248" t="s">
        <v>443</v>
      </c>
      <c r="I1031" s="276" t="str">
        <f t="shared" si="2"/>
        <v>8772024943</v>
      </c>
      <c r="J1031" s="278">
        <v>44994.0</v>
      </c>
      <c r="K1031" s="279">
        <v>2024943.0</v>
      </c>
      <c r="L1031" s="275">
        <f t="shared" si="3"/>
        <v>0</v>
      </c>
      <c r="N1031" s="277"/>
      <c r="O1031" s="274">
        <f t="shared" si="6"/>
        <v>0</v>
      </c>
      <c r="P1031" s="248" t="b">
        <f t="shared" si="7"/>
        <v>0</v>
      </c>
    </row>
    <row r="1032" ht="14.25" customHeight="1">
      <c r="A1032" s="248" t="s">
        <v>30</v>
      </c>
      <c r="B1032" s="248" t="s">
        <v>19</v>
      </c>
      <c r="C1032" s="273">
        <v>10388.0</v>
      </c>
      <c r="D1032" s="274">
        <v>44847.0</v>
      </c>
      <c r="E1032" s="275">
        <v>3316074.0</v>
      </c>
      <c r="F1032" s="248" t="s">
        <v>447</v>
      </c>
      <c r="G1032" s="274">
        <f t="shared" si="1"/>
        <v>44877</v>
      </c>
      <c r="H1032" s="248" t="s">
        <v>443</v>
      </c>
      <c r="I1032" s="276" t="str">
        <f t="shared" si="2"/>
        <v>103883316074</v>
      </c>
      <c r="J1032" s="274"/>
      <c r="K1032" s="275"/>
      <c r="L1032" s="275">
        <f t="shared" si="3"/>
        <v>-3316074</v>
      </c>
      <c r="N1032" s="277"/>
      <c r="O1032" s="274">
        <f t="shared" si="6"/>
        <v>0</v>
      </c>
      <c r="P1032" s="248" t="b">
        <f t="shared" si="7"/>
        <v>1</v>
      </c>
    </row>
    <row r="1033" ht="14.25" customHeight="1">
      <c r="A1033" s="248" t="s">
        <v>168</v>
      </c>
      <c r="B1033" s="248" t="s">
        <v>19</v>
      </c>
      <c r="C1033" s="273">
        <v>11613.0</v>
      </c>
      <c r="D1033" s="274">
        <v>44847.0</v>
      </c>
      <c r="E1033" s="275">
        <v>571200.0</v>
      </c>
      <c r="F1033" s="248" t="s">
        <v>447</v>
      </c>
      <c r="G1033" s="274">
        <f t="shared" si="1"/>
        <v>44877</v>
      </c>
      <c r="H1033" s="248" t="s">
        <v>443</v>
      </c>
      <c r="I1033" s="276" t="str">
        <f t="shared" si="2"/>
        <v>11613571200</v>
      </c>
      <c r="J1033" s="274"/>
      <c r="K1033" s="275"/>
      <c r="L1033" s="275">
        <f t="shared" si="3"/>
        <v>-571200</v>
      </c>
      <c r="N1033" s="277"/>
      <c r="O1033" s="274">
        <f t="shared" si="6"/>
        <v>0</v>
      </c>
      <c r="P1033" s="248" t="b">
        <f t="shared" si="7"/>
        <v>1</v>
      </c>
    </row>
    <row r="1034" ht="14.25" customHeight="1">
      <c r="A1034" s="248" t="s">
        <v>508</v>
      </c>
      <c r="B1034" s="248" t="s">
        <v>19</v>
      </c>
      <c r="C1034" s="273">
        <v>5755851.0</v>
      </c>
      <c r="D1034" s="274">
        <v>44851.0</v>
      </c>
      <c r="E1034" s="275">
        <v>12384.0</v>
      </c>
      <c r="F1034" s="248" t="s">
        <v>447</v>
      </c>
      <c r="G1034" s="274">
        <f t="shared" si="1"/>
        <v>44881</v>
      </c>
      <c r="H1034" s="248" t="s">
        <v>443</v>
      </c>
      <c r="I1034" s="276" t="str">
        <f t="shared" si="2"/>
        <v>575585112384</v>
      </c>
      <c r="J1034" s="274">
        <f>+G1034</f>
        <v>44881</v>
      </c>
      <c r="K1034" s="275">
        <f>+E1034</f>
        <v>12384</v>
      </c>
      <c r="L1034" s="275">
        <f t="shared" si="3"/>
        <v>0</v>
      </c>
      <c r="N1034" s="277"/>
      <c r="O1034" s="274">
        <f t="shared" si="6"/>
        <v>0</v>
      </c>
      <c r="P1034" s="248" t="b">
        <f t="shared" si="7"/>
        <v>0</v>
      </c>
    </row>
    <row r="1035" ht="14.25" customHeight="1">
      <c r="A1035" s="248" t="s">
        <v>553</v>
      </c>
      <c r="B1035" s="248" t="s">
        <v>334</v>
      </c>
      <c r="C1035" s="273">
        <v>84.0</v>
      </c>
      <c r="D1035" s="274">
        <v>44852.0</v>
      </c>
      <c r="E1035" s="275">
        <v>500000.0</v>
      </c>
      <c r="F1035" s="248" t="s">
        <v>447</v>
      </c>
      <c r="G1035" s="274">
        <f t="shared" si="1"/>
        <v>44882</v>
      </c>
      <c r="H1035" s="248" t="s">
        <v>485</v>
      </c>
      <c r="I1035" s="276" t="str">
        <f t="shared" si="2"/>
        <v>84500000</v>
      </c>
      <c r="J1035" s="274"/>
      <c r="K1035" s="275"/>
      <c r="L1035" s="275">
        <f t="shared" si="3"/>
        <v>-500000</v>
      </c>
      <c r="N1035" s="277"/>
      <c r="O1035" s="274">
        <f t="shared" si="6"/>
        <v>0</v>
      </c>
      <c r="P1035" s="248" t="b">
        <f t="shared" si="7"/>
        <v>1</v>
      </c>
    </row>
    <row r="1036" ht="14.25" customHeight="1">
      <c r="A1036" s="248" t="s">
        <v>553</v>
      </c>
      <c r="B1036" s="248" t="s">
        <v>334</v>
      </c>
      <c r="C1036" s="273">
        <v>85.0</v>
      </c>
      <c r="D1036" s="274">
        <v>44852.0</v>
      </c>
      <c r="E1036" s="275">
        <v>500000.0</v>
      </c>
      <c r="F1036" s="248" t="s">
        <v>447</v>
      </c>
      <c r="G1036" s="274">
        <f t="shared" si="1"/>
        <v>44882</v>
      </c>
      <c r="H1036" s="248" t="s">
        <v>443</v>
      </c>
      <c r="I1036" s="276" t="str">
        <f t="shared" si="2"/>
        <v>85500000</v>
      </c>
      <c r="J1036" s="274"/>
      <c r="K1036" s="275"/>
      <c r="L1036" s="275">
        <f t="shared" si="3"/>
        <v>-500000</v>
      </c>
      <c r="N1036" s="277"/>
      <c r="O1036" s="274">
        <f t="shared" si="6"/>
        <v>0</v>
      </c>
      <c r="P1036" s="248" t="b">
        <f t="shared" si="7"/>
        <v>1</v>
      </c>
    </row>
    <row r="1037" ht="14.25" customHeight="1">
      <c r="A1037" s="248" t="s">
        <v>553</v>
      </c>
      <c r="B1037" s="248" t="s">
        <v>468</v>
      </c>
      <c r="C1037" s="273">
        <v>6.0</v>
      </c>
      <c r="D1037" s="274">
        <v>44852.0</v>
      </c>
      <c r="E1037" s="275">
        <v>-500000.0</v>
      </c>
      <c r="F1037" s="248" t="s">
        <v>447</v>
      </c>
      <c r="G1037" s="274">
        <f t="shared" si="1"/>
        <v>44882</v>
      </c>
      <c r="H1037" s="248" t="s">
        <v>469</v>
      </c>
      <c r="I1037" s="276" t="str">
        <f t="shared" si="2"/>
        <v>6-500000</v>
      </c>
      <c r="J1037" s="274"/>
      <c r="K1037" s="275"/>
      <c r="L1037" s="275">
        <f t="shared" si="3"/>
        <v>500000</v>
      </c>
      <c r="N1037" s="277"/>
      <c r="O1037" s="274">
        <f t="shared" si="6"/>
        <v>0</v>
      </c>
      <c r="P1037" s="248" t="b">
        <f t="shared" si="7"/>
        <v>1</v>
      </c>
    </row>
    <row r="1038" ht="14.25" customHeight="1">
      <c r="A1038" s="248" t="s">
        <v>449</v>
      </c>
      <c r="B1038" s="248" t="s">
        <v>19</v>
      </c>
      <c r="C1038" s="273">
        <v>7982.0</v>
      </c>
      <c r="D1038" s="274">
        <v>44853.0</v>
      </c>
      <c r="E1038" s="275">
        <v>2559983.0</v>
      </c>
      <c r="F1038" s="248" t="s">
        <v>447</v>
      </c>
      <c r="G1038" s="274">
        <f t="shared" si="1"/>
        <v>44883</v>
      </c>
      <c r="H1038" s="248" t="s">
        <v>443</v>
      </c>
      <c r="I1038" s="276" t="str">
        <f t="shared" si="2"/>
        <v>79822559983</v>
      </c>
      <c r="J1038" s="274"/>
      <c r="K1038" s="275"/>
      <c r="L1038" s="275">
        <f t="shared" si="3"/>
        <v>-2559983</v>
      </c>
      <c r="N1038" s="277"/>
      <c r="O1038" s="274">
        <f t="shared" si="6"/>
        <v>0</v>
      </c>
      <c r="P1038" s="248" t="b">
        <f t="shared" si="7"/>
        <v>1</v>
      </c>
    </row>
    <row r="1039" ht="14.25" customHeight="1">
      <c r="A1039" s="248" t="s">
        <v>550</v>
      </c>
      <c r="B1039" s="248" t="s">
        <v>19</v>
      </c>
      <c r="C1039" s="273">
        <v>21939.0</v>
      </c>
      <c r="D1039" s="274">
        <v>44853.0</v>
      </c>
      <c r="E1039" s="275">
        <v>20706.0</v>
      </c>
      <c r="F1039" s="248" t="s">
        <v>447</v>
      </c>
      <c r="G1039" s="274">
        <f t="shared" si="1"/>
        <v>44883</v>
      </c>
      <c r="H1039" s="248" t="s">
        <v>443</v>
      </c>
      <c r="I1039" s="276" t="str">
        <f t="shared" si="2"/>
        <v>2193920706</v>
      </c>
      <c r="J1039" s="274"/>
      <c r="K1039" s="275"/>
      <c r="L1039" s="275">
        <f t="shared" si="3"/>
        <v>-20706</v>
      </c>
      <c r="N1039" s="277"/>
      <c r="O1039" s="274">
        <f t="shared" si="6"/>
        <v>0</v>
      </c>
      <c r="P1039" s="248" t="b">
        <f t="shared" si="7"/>
        <v>1</v>
      </c>
    </row>
    <row r="1040" ht="14.25" customHeight="1">
      <c r="A1040" s="248" t="s">
        <v>22</v>
      </c>
      <c r="B1040" s="248" t="s">
        <v>19</v>
      </c>
      <c r="C1040" s="273">
        <v>830125.0</v>
      </c>
      <c r="D1040" s="274">
        <v>44855.0</v>
      </c>
      <c r="E1040" s="275">
        <v>3999920.0</v>
      </c>
      <c r="F1040" s="248" t="s">
        <v>447</v>
      </c>
      <c r="G1040" s="274">
        <f t="shared" si="1"/>
        <v>44885</v>
      </c>
      <c r="H1040" s="248" t="s">
        <v>443</v>
      </c>
      <c r="I1040" s="276" t="str">
        <f t="shared" si="2"/>
        <v>8301253999920</v>
      </c>
      <c r="J1040" s="274"/>
      <c r="K1040" s="275"/>
      <c r="L1040" s="275">
        <f t="shared" si="3"/>
        <v>-3999920</v>
      </c>
      <c r="N1040" s="109" t="s">
        <v>462</v>
      </c>
      <c r="O1040" s="274">
        <f t="shared" si="6"/>
        <v>0</v>
      </c>
      <c r="P1040" s="248" t="b">
        <f t="shared" si="7"/>
        <v>1</v>
      </c>
    </row>
    <row r="1041" ht="14.25" customHeight="1">
      <c r="A1041" s="248" t="s">
        <v>470</v>
      </c>
      <c r="B1041" s="248" t="s">
        <v>19</v>
      </c>
      <c r="C1041" s="273">
        <v>60824.0</v>
      </c>
      <c r="D1041" s="274">
        <v>44857.0</v>
      </c>
      <c r="E1041" s="275">
        <v>273700.0</v>
      </c>
      <c r="F1041" s="248" t="s">
        <v>447</v>
      </c>
      <c r="G1041" s="274">
        <f t="shared" si="1"/>
        <v>44887</v>
      </c>
      <c r="H1041" s="248" t="s">
        <v>443</v>
      </c>
      <c r="I1041" s="276" t="str">
        <f t="shared" si="2"/>
        <v>60824273700</v>
      </c>
      <c r="J1041" s="274"/>
      <c r="K1041" s="275"/>
      <c r="L1041" s="275">
        <f t="shared" si="3"/>
        <v>-273700</v>
      </c>
      <c r="N1041" s="277"/>
      <c r="O1041" s="274">
        <f t="shared" si="6"/>
        <v>0</v>
      </c>
      <c r="P1041" s="248" t="b">
        <f t="shared" si="7"/>
        <v>1</v>
      </c>
    </row>
    <row r="1042" ht="14.25" customHeight="1">
      <c r="A1042" s="248" t="s">
        <v>523</v>
      </c>
      <c r="B1042" s="248" t="s">
        <v>19</v>
      </c>
      <c r="C1042" s="273">
        <v>16734.0</v>
      </c>
      <c r="D1042" s="274">
        <v>44859.0</v>
      </c>
      <c r="E1042" s="275">
        <v>3798520.0</v>
      </c>
      <c r="F1042" s="248" t="s">
        <v>447</v>
      </c>
      <c r="G1042" s="274">
        <f t="shared" si="1"/>
        <v>44889</v>
      </c>
      <c r="H1042" s="248" t="s">
        <v>443</v>
      </c>
      <c r="I1042" s="276" t="str">
        <f t="shared" si="2"/>
        <v>167343798520</v>
      </c>
      <c r="J1042" s="274"/>
      <c r="K1042" s="275"/>
      <c r="L1042" s="275">
        <f t="shared" si="3"/>
        <v>-3798520</v>
      </c>
      <c r="N1042" s="277"/>
      <c r="O1042" s="274">
        <f t="shared" si="6"/>
        <v>0</v>
      </c>
      <c r="P1042" s="248" t="b">
        <f t="shared" si="7"/>
        <v>1</v>
      </c>
    </row>
    <row r="1043" ht="14.25" customHeight="1">
      <c r="A1043" s="248" t="s">
        <v>523</v>
      </c>
      <c r="B1043" s="248" t="s">
        <v>19</v>
      </c>
      <c r="C1043" s="273">
        <v>16733.0</v>
      </c>
      <c r="D1043" s="274">
        <v>44859.0</v>
      </c>
      <c r="E1043" s="275">
        <v>4604590.0</v>
      </c>
      <c r="F1043" s="248" t="s">
        <v>447</v>
      </c>
      <c r="G1043" s="274">
        <f t="shared" si="1"/>
        <v>44889</v>
      </c>
      <c r="H1043" s="248" t="s">
        <v>443</v>
      </c>
      <c r="I1043" s="276" t="str">
        <f t="shared" si="2"/>
        <v>167334604590</v>
      </c>
      <c r="J1043" s="274"/>
      <c r="K1043" s="275"/>
      <c r="L1043" s="275">
        <f t="shared" si="3"/>
        <v>-4604590</v>
      </c>
      <c r="N1043" s="277"/>
      <c r="O1043" s="274">
        <f t="shared" si="6"/>
        <v>0</v>
      </c>
      <c r="P1043" s="248" t="b">
        <f t="shared" si="7"/>
        <v>1</v>
      </c>
    </row>
    <row r="1044" ht="14.25" customHeight="1">
      <c r="A1044" s="248" t="s">
        <v>517</v>
      </c>
      <c r="B1044" s="248" t="s">
        <v>19</v>
      </c>
      <c r="C1044" s="273">
        <v>4.4936261E7</v>
      </c>
      <c r="D1044" s="274">
        <v>44860.0</v>
      </c>
      <c r="E1044" s="275">
        <v>1113.0</v>
      </c>
      <c r="F1044" s="248" t="s">
        <v>447</v>
      </c>
      <c r="G1044" s="274">
        <f t="shared" si="1"/>
        <v>44890</v>
      </c>
      <c r="H1044" s="248" t="s">
        <v>443</v>
      </c>
      <c r="I1044" s="276" t="str">
        <f t="shared" si="2"/>
        <v>449362611113</v>
      </c>
      <c r="J1044" s="274"/>
      <c r="K1044" s="275"/>
      <c r="L1044" s="275">
        <f t="shared" si="3"/>
        <v>-1113</v>
      </c>
      <c r="N1044" s="277"/>
      <c r="O1044" s="274">
        <f t="shared" si="6"/>
        <v>0</v>
      </c>
      <c r="P1044" s="248" t="b">
        <f t="shared" si="7"/>
        <v>1</v>
      </c>
    </row>
    <row r="1045" ht="14.25" customHeight="1">
      <c r="A1045" s="248" t="s">
        <v>34</v>
      </c>
      <c r="B1045" s="248" t="s">
        <v>19</v>
      </c>
      <c r="C1045" s="273">
        <v>105579.0</v>
      </c>
      <c r="D1045" s="274">
        <v>44862.0</v>
      </c>
      <c r="E1045" s="275">
        <v>453309.0</v>
      </c>
      <c r="F1045" s="248" t="s">
        <v>447</v>
      </c>
      <c r="G1045" s="274">
        <f t="shared" si="1"/>
        <v>44892</v>
      </c>
      <c r="H1045" s="248" t="s">
        <v>443</v>
      </c>
      <c r="I1045" s="276" t="str">
        <f t="shared" si="2"/>
        <v>105579453309</v>
      </c>
      <c r="J1045" s="274"/>
      <c r="K1045" s="275"/>
      <c r="L1045" s="275">
        <f t="shared" si="3"/>
        <v>-453309</v>
      </c>
      <c r="N1045" s="277"/>
      <c r="O1045" s="274">
        <f t="shared" si="6"/>
        <v>0</v>
      </c>
      <c r="P1045" s="248" t="b">
        <f t="shared" si="7"/>
        <v>1</v>
      </c>
    </row>
    <row r="1046" ht="14.25" customHeight="1">
      <c r="A1046" s="248" t="s">
        <v>95</v>
      </c>
      <c r="B1046" s="248" t="s">
        <v>19</v>
      </c>
      <c r="C1046" s="273">
        <v>97148.0</v>
      </c>
      <c r="D1046" s="274">
        <v>44862.0</v>
      </c>
      <c r="E1046" s="275">
        <v>305654.0</v>
      </c>
      <c r="F1046" s="248" t="s">
        <v>447</v>
      </c>
      <c r="G1046" s="274">
        <f t="shared" si="1"/>
        <v>44892</v>
      </c>
      <c r="H1046" s="248" t="s">
        <v>443</v>
      </c>
      <c r="I1046" s="276" t="str">
        <f t="shared" si="2"/>
        <v>97148305654</v>
      </c>
      <c r="J1046" s="274"/>
      <c r="K1046" s="275"/>
      <c r="L1046" s="275">
        <f t="shared" si="3"/>
        <v>-305654</v>
      </c>
      <c r="N1046" s="277"/>
      <c r="O1046" s="274">
        <f t="shared" si="6"/>
        <v>0</v>
      </c>
      <c r="P1046" s="248" t="b">
        <f t="shared" si="7"/>
        <v>1</v>
      </c>
    </row>
    <row r="1047" ht="14.25" customHeight="1">
      <c r="A1047" s="248" t="s">
        <v>533</v>
      </c>
      <c r="B1047" s="248" t="s">
        <v>19</v>
      </c>
      <c r="C1047" s="273">
        <v>7676382.0</v>
      </c>
      <c r="D1047" s="274">
        <v>44862.0</v>
      </c>
      <c r="E1047" s="275">
        <v>62041.0</v>
      </c>
      <c r="F1047" s="248" t="s">
        <v>447</v>
      </c>
      <c r="G1047" s="274">
        <f t="shared" si="1"/>
        <v>44892</v>
      </c>
      <c r="H1047" s="248" t="s">
        <v>443</v>
      </c>
      <c r="I1047" s="276" t="str">
        <f t="shared" si="2"/>
        <v>767638262041</v>
      </c>
      <c r="J1047" s="274">
        <f>+G1047</f>
        <v>44892</v>
      </c>
      <c r="K1047" s="275">
        <f>+E1047</f>
        <v>62041</v>
      </c>
      <c r="L1047" s="275">
        <f t="shared" si="3"/>
        <v>0</v>
      </c>
      <c r="N1047" s="277"/>
      <c r="O1047" s="274">
        <f t="shared" si="6"/>
        <v>0</v>
      </c>
      <c r="P1047" s="248" t="b">
        <f t="shared" si="7"/>
        <v>0</v>
      </c>
    </row>
    <row r="1048" ht="14.25" customHeight="1">
      <c r="A1048" s="248" t="s">
        <v>451</v>
      </c>
      <c r="B1048" s="248" t="s">
        <v>19</v>
      </c>
      <c r="C1048" s="273">
        <v>44561.0</v>
      </c>
      <c r="D1048" s="274">
        <v>44862.0</v>
      </c>
      <c r="E1048" s="275">
        <v>827234.0</v>
      </c>
      <c r="F1048" s="248" t="s">
        <v>447</v>
      </c>
      <c r="G1048" s="274">
        <f t="shared" si="1"/>
        <v>44892</v>
      </c>
      <c r="H1048" s="248" t="s">
        <v>443</v>
      </c>
      <c r="I1048" s="276" t="str">
        <f t="shared" si="2"/>
        <v>44561827234</v>
      </c>
      <c r="J1048" s="274"/>
      <c r="K1048" s="275"/>
      <c r="L1048" s="275">
        <f t="shared" si="3"/>
        <v>-827234</v>
      </c>
      <c r="N1048" s="277"/>
      <c r="O1048" s="274">
        <f t="shared" si="6"/>
        <v>0</v>
      </c>
      <c r="P1048" s="248" t="b">
        <f t="shared" si="7"/>
        <v>1</v>
      </c>
    </row>
    <row r="1049" ht="14.25" customHeight="1">
      <c r="A1049" s="248" t="s">
        <v>18</v>
      </c>
      <c r="B1049" s="248" t="s">
        <v>19</v>
      </c>
      <c r="C1049" s="273">
        <v>4959.0</v>
      </c>
      <c r="D1049" s="274">
        <v>44865.0</v>
      </c>
      <c r="E1049" s="275">
        <v>3270979.0</v>
      </c>
      <c r="F1049" s="248" t="s">
        <v>447</v>
      </c>
      <c r="G1049" s="274">
        <f t="shared" si="1"/>
        <v>44895</v>
      </c>
      <c r="H1049" s="248" t="s">
        <v>443</v>
      </c>
      <c r="I1049" s="276" t="str">
        <f t="shared" si="2"/>
        <v>49593270979</v>
      </c>
      <c r="J1049" s="274"/>
      <c r="K1049" s="275"/>
      <c r="L1049" s="275">
        <f t="shared" si="3"/>
        <v>-3270979</v>
      </c>
      <c r="N1049" s="277"/>
      <c r="O1049" s="274">
        <f t="shared" si="6"/>
        <v>0</v>
      </c>
      <c r="P1049" s="248" t="b">
        <f t="shared" si="7"/>
        <v>1</v>
      </c>
    </row>
    <row r="1050" ht="14.25" customHeight="1">
      <c r="A1050" s="248" t="s">
        <v>554</v>
      </c>
      <c r="B1050" s="248" t="s">
        <v>19</v>
      </c>
      <c r="C1050" s="273">
        <v>5365.0</v>
      </c>
      <c r="D1050" s="274">
        <v>44865.0</v>
      </c>
      <c r="E1050" s="275">
        <v>1475000.0</v>
      </c>
      <c r="F1050" s="248" t="s">
        <v>447</v>
      </c>
      <c r="G1050" s="274">
        <f t="shared" si="1"/>
        <v>44895</v>
      </c>
      <c r="H1050" s="248" t="s">
        <v>443</v>
      </c>
      <c r="I1050" s="276" t="str">
        <f t="shared" si="2"/>
        <v>53651475000</v>
      </c>
      <c r="J1050" s="274"/>
      <c r="K1050" s="275"/>
      <c r="L1050" s="275">
        <f t="shared" si="3"/>
        <v>-1475000</v>
      </c>
      <c r="N1050" s="277"/>
      <c r="O1050" s="274">
        <f t="shared" si="6"/>
        <v>0</v>
      </c>
      <c r="P1050" s="248" t="b">
        <f t="shared" si="7"/>
        <v>1</v>
      </c>
    </row>
    <row r="1051" ht="14.25" customHeight="1">
      <c r="A1051" s="248" t="s">
        <v>532</v>
      </c>
      <c r="B1051" s="248" t="s">
        <v>19</v>
      </c>
      <c r="C1051" s="273">
        <v>22390.0</v>
      </c>
      <c r="D1051" s="274">
        <v>44866.0</v>
      </c>
      <c r="E1051" s="275">
        <v>254660.0</v>
      </c>
      <c r="F1051" s="248" t="s">
        <v>447</v>
      </c>
      <c r="G1051" s="274">
        <f t="shared" si="1"/>
        <v>44896</v>
      </c>
      <c r="H1051" s="248" t="s">
        <v>443</v>
      </c>
      <c r="I1051" s="276" t="str">
        <f t="shared" si="2"/>
        <v>22390254660</v>
      </c>
      <c r="J1051" s="274"/>
      <c r="K1051" s="275"/>
      <c r="L1051" s="275">
        <f t="shared" si="3"/>
        <v>-254660</v>
      </c>
      <c r="N1051" s="277"/>
      <c r="O1051" s="274">
        <f t="shared" si="6"/>
        <v>0</v>
      </c>
      <c r="P1051" s="248" t="b">
        <f t="shared" si="7"/>
        <v>1</v>
      </c>
    </row>
    <row r="1052" ht="14.25" customHeight="1">
      <c r="A1052" s="248" t="s">
        <v>555</v>
      </c>
      <c r="B1052" s="248" t="s">
        <v>19</v>
      </c>
      <c r="C1052" s="273">
        <v>90712.0</v>
      </c>
      <c r="D1052" s="274">
        <v>44869.0</v>
      </c>
      <c r="E1052" s="275">
        <v>3305603.0</v>
      </c>
      <c r="F1052" s="248" t="s">
        <v>447</v>
      </c>
      <c r="G1052" s="274">
        <f t="shared" si="1"/>
        <v>44899</v>
      </c>
      <c r="H1052" s="248" t="s">
        <v>443</v>
      </c>
      <c r="I1052" s="276" t="str">
        <f t="shared" si="2"/>
        <v>907123305603</v>
      </c>
      <c r="J1052" s="274"/>
      <c r="K1052" s="275"/>
      <c r="L1052" s="275">
        <f t="shared" si="3"/>
        <v>-3305603</v>
      </c>
      <c r="N1052" s="277"/>
      <c r="O1052" s="274">
        <f t="shared" si="6"/>
        <v>0</v>
      </c>
      <c r="P1052" s="248" t="b">
        <f t="shared" si="7"/>
        <v>1</v>
      </c>
    </row>
    <row r="1053" ht="14.25" customHeight="1">
      <c r="A1053" s="248" t="s">
        <v>455</v>
      </c>
      <c r="B1053" s="248" t="s">
        <v>334</v>
      </c>
      <c r="C1053" s="273">
        <v>5311.0</v>
      </c>
      <c r="D1053" s="274">
        <v>44869.0</v>
      </c>
      <c r="E1053" s="275">
        <v>1138488.0</v>
      </c>
      <c r="F1053" s="248" t="s">
        <v>447</v>
      </c>
      <c r="G1053" s="274">
        <f t="shared" si="1"/>
        <v>44899</v>
      </c>
      <c r="H1053" s="248" t="s">
        <v>443</v>
      </c>
      <c r="I1053" s="276" t="str">
        <f t="shared" si="2"/>
        <v>53111138488</v>
      </c>
      <c r="J1053" s="274"/>
      <c r="K1053" s="275"/>
      <c r="L1053" s="275">
        <f t="shared" si="3"/>
        <v>-1138488</v>
      </c>
      <c r="N1053" s="277"/>
      <c r="O1053" s="274">
        <f t="shared" si="6"/>
        <v>0</v>
      </c>
      <c r="P1053" s="248" t="b">
        <f t="shared" si="7"/>
        <v>1</v>
      </c>
    </row>
    <row r="1054" ht="14.25" customHeight="1">
      <c r="A1054" s="248" t="s">
        <v>454</v>
      </c>
      <c r="B1054" s="248" t="s">
        <v>19</v>
      </c>
      <c r="C1054" s="273">
        <v>21240.0</v>
      </c>
      <c r="D1054" s="274">
        <v>44874.0</v>
      </c>
      <c r="E1054" s="275">
        <v>39999.0</v>
      </c>
      <c r="F1054" s="248" t="s">
        <v>447</v>
      </c>
      <c r="G1054" s="274">
        <f t="shared" si="1"/>
        <v>44904</v>
      </c>
      <c r="H1054" s="248" t="s">
        <v>443</v>
      </c>
      <c r="I1054" s="276" t="str">
        <f t="shared" si="2"/>
        <v>2124039999</v>
      </c>
      <c r="J1054" s="274"/>
      <c r="K1054" s="275"/>
      <c r="L1054" s="275">
        <f t="shared" si="3"/>
        <v>-39999</v>
      </c>
      <c r="N1054" s="277"/>
      <c r="O1054" s="274">
        <f t="shared" si="6"/>
        <v>0</v>
      </c>
      <c r="P1054" s="248" t="b">
        <f t="shared" si="7"/>
        <v>1</v>
      </c>
    </row>
    <row r="1055" ht="14.25" customHeight="1">
      <c r="A1055" s="248" t="s">
        <v>488</v>
      </c>
      <c r="B1055" s="248" t="s">
        <v>19</v>
      </c>
      <c r="C1055" s="273">
        <v>489205.0</v>
      </c>
      <c r="D1055" s="274">
        <v>44874.0</v>
      </c>
      <c r="E1055" s="275">
        <v>305134.0</v>
      </c>
      <c r="F1055" s="248" t="s">
        <v>447</v>
      </c>
      <c r="G1055" s="274">
        <f t="shared" si="1"/>
        <v>44904</v>
      </c>
      <c r="H1055" s="248" t="s">
        <v>443</v>
      </c>
      <c r="I1055" s="276" t="str">
        <f t="shared" si="2"/>
        <v>489205305134</v>
      </c>
      <c r="J1055" s="274"/>
      <c r="K1055" s="275"/>
      <c r="L1055" s="275">
        <f t="shared" si="3"/>
        <v>-305134</v>
      </c>
      <c r="N1055" s="277"/>
      <c r="O1055" s="274">
        <f t="shared" si="6"/>
        <v>0</v>
      </c>
      <c r="P1055" s="248" t="b">
        <f t="shared" si="7"/>
        <v>1</v>
      </c>
    </row>
    <row r="1056" ht="14.25" customHeight="1">
      <c r="A1056" s="248" t="s">
        <v>552</v>
      </c>
      <c r="B1056" s="248" t="s">
        <v>334</v>
      </c>
      <c r="C1056" s="273">
        <v>756.0</v>
      </c>
      <c r="D1056" s="274">
        <v>44874.0</v>
      </c>
      <c r="E1056" s="275">
        <v>724800.0</v>
      </c>
      <c r="F1056" s="248" t="s">
        <v>447</v>
      </c>
      <c r="G1056" s="274">
        <f t="shared" si="1"/>
        <v>44904</v>
      </c>
      <c r="H1056" s="248" t="s">
        <v>443</v>
      </c>
      <c r="I1056" s="276" t="str">
        <f t="shared" si="2"/>
        <v>756724800</v>
      </c>
      <c r="J1056" s="274"/>
      <c r="K1056" s="275"/>
      <c r="L1056" s="275">
        <f t="shared" si="3"/>
        <v>-724800</v>
      </c>
      <c r="N1056" s="277"/>
      <c r="O1056" s="274">
        <f t="shared" si="6"/>
        <v>0</v>
      </c>
      <c r="P1056" s="248" t="b">
        <f t="shared" si="7"/>
        <v>1</v>
      </c>
    </row>
    <row r="1057" ht="14.25" customHeight="1">
      <c r="A1057" s="248" t="s">
        <v>539</v>
      </c>
      <c r="B1057" s="248" t="s">
        <v>19</v>
      </c>
      <c r="C1057" s="273">
        <v>375.0</v>
      </c>
      <c r="D1057" s="274">
        <v>44875.0</v>
      </c>
      <c r="E1057" s="275">
        <v>374986.0</v>
      </c>
      <c r="F1057" s="248" t="s">
        <v>447</v>
      </c>
      <c r="G1057" s="274">
        <f t="shared" si="1"/>
        <v>44905</v>
      </c>
      <c r="H1057" s="248" t="s">
        <v>443</v>
      </c>
      <c r="I1057" s="276" t="str">
        <f t="shared" si="2"/>
        <v>375374986</v>
      </c>
      <c r="J1057" s="274"/>
      <c r="K1057" s="275"/>
      <c r="L1057" s="275">
        <f t="shared" si="3"/>
        <v>-374986</v>
      </c>
      <c r="N1057" s="277"/>
      <c r="O1057" s="274">
        <f t="shared" si="6"/>
        <v>0</v>
      </c>
      <c r="P1057" s="248" t="b">
        <f t="shared" si="7"/>
        <v>1</v>
      </c>
    </row>
    <row r="1058" ht="14.25" customHeight="1">
      <c r="A1058" s="248" t="s">
        <v>550</v>
      </c>
      <c r="B1058" s="248" t="s">
        <v>19</v>
      </c>
      <c r="C1058" s="273">
        <v>23101.0</v>
      </c>
      <c r="D1058" s="274">
        <v>44875.0</v>
      </c>
      <c r="E1058" s="275">
        <v>13744.0</v>
      </c>
      <c r="F1058" s="248" t="s">
        <v>447</v>
      </c>
      <c r="G1058" s="274">
        <f t="shared" si="1"/>
        <v>44905</v>
      </c>
      <c r="H1058" s="248" t="s">
        <v>443</v>
      </c>
      <c r="I1058" s="276" t="str">
        <f t="shared" si="2"/>
        <v>2310113744</v>
      </c>
      <c r="J1058" s="274"/>
      <c r="K1058" s="275"/>
      <c r="L1058" s="275">
        <f t="shared" si="3"/>
        <v>-13744</v>
      </c>
      <c r="N1058" s="277"/>
      <c r="O1058" s="274">
        <f t="shared" si="6"/>
        <v>0</v>
      </c>
      <c r="P1058" s="248" t="b">
        <f t="shared" si="7"/>
        <v>1</v>
      </c>
    </row>
    <row r="1059" ht="14.25" customHeight="1">
      <c r="A1059" s="248" t="s">
        <v>458</v>
      </c>
      <c r="B1059" s="248" t="s">
        <v>19</v>
      </c>
      <c r="C1059" s="273">
        <v>4.6094366E7</v>
      </c>
      <c r="D1059" s="274">
        <v>44875.0</v>
      </c>
      <c r="E1059" s="275">
        <v>10990.0</v>
      </c>
      <c r="F1059" s="248" t="s">
        <v>447</v>
      </c>
      <c r="G1059" s="274">
        <f t="shared" si="1"/>
        <v>44905</v>
      </c>
      <c r="H1059" s="248" t="s">
        <v>443</v>
      </c>
      <c r="I1059" s="276" t="str">
        <f t="shared" si="2"/>
        <v>4609436610990</v>
      </c>
      <c r="J1059" s="274"/>
      <c r="K1059" s="275"/>
      <c r="L1059" s="275">
        <f t="shared" si="3"/>
        <v>-10990</v>
      </c>
      <c r="N1059" s="277"/>
      <c r="O1059" s="274">
        <f t="shared" si="6"/>
        <v>0</v>
      </c>
      <c r="P1059" s="248" t="b">
        <f t="shared" si="7"/>
        <v>1</v>
      </c>
    </row>
    <row r="1060" ht="14.25" customHeight="1">
      <c r="A1060" s="248" t="s">
        <v>451</v>
      </c>
      <c r="B1060" s="248" t="s">
        <v>19</v>
      </c>
      <c r="C1060" s="273">
        <v>45196.0</v>
      </c>
      <c r="D1060" s="274">
        <v>44879.0</v>
      </c>
      <c r="E1060" s="275">
        <v>414175.0</v>
      </c>
      <c r="F1060" s="248" t="s">
        <v>447</v>
      </c>
      <c r="G1060" s="274">
        <f t="shared" si="1"/>
        <v>44909</v>
      </c>
      <c r="H1060" s="248" t="s">
        <v>443</v>
      </c>
      <c r="I1060" s="276" t="str">
        <f t="shared" si="2"/>
        <v>45196414175</v>
      </c>
      <c r="J1060" s="274"/>
      <c r="K1060" s="275"/>
      <c r="L1060" s="275">
        <f t="shared" si="3"/>
        <v>-414175</v>
      </c>
      <c r="N1060" s="277"/>
      <c r="O1060" s="274">
        <f t="shared" si="6"/>
        <v>0</v>
      </c>
      <c r="P1060" s="248" t="b">
        <f t="shared" si="7"/>
        <v>1</v>
      </c>
    </row>
    <row r="1061" ht="14.25" customHeight="1">
      <c r="A1061" s="248" t="s">
        <v>34</v>
      </c>
      <c r="B1061" s="248" t="s">
        <v>19</v>
      </c>
      <c r="C1061" s="273">
        <v>105913.0</v>
      </c>
      <c r="D1061" s="274">
        <v>44880.0</v>
      </c>
      <c r="E1061" s="275">
        <v>766132.0</v>
      </c>
      <c r="F1061" s="248" t="s">
        <v>447</v>
      </c>
      <c r="G1061" s="274">
        <f t="shared" si="1"/>
        <v>44910</v>
      </c>
      <c r="H1061" s="248" t="s">
        <v>443</v>
      </c>
      <c r="I1061" s="276" t="str">
        <f t="shared" si="2"/>
        <v>105913766132</v>
      </c>
      <c r="J1061" s="274"/>
      <c r="K1061" s="275"/>
      <c r="L1061" s="275">
        <f t="shared" si="3"/>
        <v>-766132</v>
      </c>
      <c r="N1061" s="277"/>
      <c r="O1061" s="274">
        <f t="shared" si="6"/>
        <v>0</v>
      </c>
      <c r="P1061" s="248" t="b">
        <f t="shared" si="7"/>
        <v>1</v>
      </c>
    </row>
    <row r="1062" ht="14.25" customHeight="1">
      <c r="A1062" s="248" t="s">
        <v>168</v>
      </c>
      <c r="B1062" s="248" t="s">
        <v>19</v>
      </c>
      <c r="C1062" s="273">
        <v>11828.0</v>
      </c>
      <c r="D1062" s="274">
        <v>44880.0</v>
      </c>
      <c r="E1062" s="275">
        <v>5747700.0</v>
      </c>
      <c r="F1062" s="248" t="s">
        <v>447</v>
      </c>
      <c r="G1062" s="274">
        <f t="shared" si="1"/>
        <v>44910</v>
      </c>
      <c r="H1062" s="248" t="s">
        <v>443</v>
      </c>
      <c r="I1062" s="276" t="str">
        <f t="shared" si="2"/>
        <v>118285747700</v>
      </c>
      <c r="J1062" s="274"/>
      <c r="K1062" s="275"/>
      <c r="L1062" s="275">
        <f t="shared" si="3"/>
        <v>-5747700</v>
      </c>
      <c r="N1062" s="277"/>
      <c r="O1062" s="274">
        <f t="shared" si="6"/>
        <v>0</v>
      </c>
      <c r="P1062" s="248" t="b">
        <f t="shared" si="7"/>
        <v>1</v>
      </c>
    </row>
    <row r="1063" ht="14.25" customHeight="1">
      <c r="A1063" s="248" t="s">
        <v>22</v>
      </c>
      <c r="B1063" s="248" t="s">
        <v>19</v>
      </c>
      <c r="C1063" s="273">
        <v>841681.0</v>
      </c>
      <c r="D1063" s="274">
        <v>44881.0</v>
      </c>
      <c r="E1063" s="275">
        <v>2.166422E7</v>
      </c>
      <c r="F1063" s="248" t="s">
        <v>447</v>
      </c>
      <c r="G1063" s="274">
        <f t="shared" si="1"/>
        <v>44911</v>
      </c>
      <c r="H1063" s="248" t="s">
        <v>443</v>
      </c>
      <c r="I1063" s="276" t="str">
        <f t="shared" si="2"/>
        <v>84168121664220</v>
      </c>
      <c r="J1063" s="274"/>
      <c r="K1063" s="275"/>
      <c r="L1063" s="275">
        <f t="shared" si="3"/>
        <v>-21664220</v>
      </c>
      <c r="N1063" s="109" t="s">
        <v>462</v>
      </c>
      <c r="O1063" s="274">
        <f t="shared" si="6"/>
        <v>0</v>
      </c>
      <c r="P1063" s="248" t="b">
        <f t="shared" si="7"/>
        <v>1</v>
      </c>
    </row>
    <row r="1064" ht="14.25" customHeight="1">
      <c r="A1064" s="248" t="s">
        <v>508</v>
      </c>
      <c r="B1064" s="248" t="s">
        <v>19</v>
      </c>
      <c r="C1064" s="273">
        <v>5812026.0</v>
      </c>
      <c r="D1064" s="274">
        <v>44881.0</v>
      </c>
      <c r="E1064" s="275">
        <v>12482.0</v>
      </c>
      <c r="F1064" s="248" t="s">
        <v>447</v>
      </c>
      <c r="G1064" s="274">
        <f t="shared" si="1"/>
        <v>44911</v>
      </c>
      <c r="H1064" s="248" t="s">
        <v>443</v>
      </c>
      <c r="I1064" s="276" t="str">
        <f t="shared" si="2"/>
        <v>581202612482</v>
      </c>
      <c r="J1064" s="274">
        <f>+G1064</f>
        <v>44911</v>
      </c>
      <c r="K1064" s="275">
        <f>+E1064</f>
        <v>12482</v>
      </c>
      <c r="L1064" s="275">
        <f t="shared" si="3"/>
        <v>0</v>
      </c>
      <c r="N1064" s="277"/>
      <c r="O1064" s="274">
        <f t="shared" si="6"/>
        <v>0</v>
      </c>
      <c r="P1064" s="248" t="b">
        <f t="shared" si="7"/>
        <v>0</v>
      </c>
    </row>
    <row r="1065" ht="14.25" customHeight="1">
      <c r="A1065" s="248" t="s">
        <v>44</v>
      </c>
      <c r="B1065" s="248" t="s">
        <v>19</v>
      </c>
      <c r="C1065" s="273">
        <v>3588.0</v>
      </c>
      <c r="D1065" s="274">
        <v>44882.0</v>
      </c>
      <c r="E1065" s="275">
        <v>2585092.0</v>
      </c>
      <c r="F1065" s="248" t="s">
        <v>447</v>
      </c>
      <c r="G1065" s="274">
        <f t="shared" si="1"/>
        <v>44912</v>
      </c>
      <c r="H1065" s="248" t="s">
        <v>443</v>
      </c>
      <c r="I1065" s="276" t="str">
        <f t="shared" si="2"/>
        <v>35882585092</v>
      </c>
      <c r="J1065" s="274"/>
      <c r="K1065" s="275"/>
      <c r="L1065" s="275">
        <f t="shared" si="3"/>
        <v>-2585092</v>
      </c>
      <c r="N1065" s="277"/>
      <c r="O1065" s="274">
        <f t="shared" si="6"/>
        <v>0</v>
      </c>
      <c r="P1065" s="248" t="b">
        <f t="shared" si="7"/>
        <v>1</v>
      </c>
    </row>
    <row r="1066" ht="14.25" customHeight="1">
      <c r="A1066" s="248" t="s">
        <v>450</v>
      </c>
      <c r="B1066" s="248" t="s">
        <v>19</v>
      </c>
      <c r="C1066" s="273">
        <v>1272.0</v>
      </c>
      <c r="D1066" s="274">
        <v>44882.0</v>
      </c>
      <c r="E1066" s="275">
        <v>772334.0</v>
      </c>
      <c r="F1066" s="248" t="s">
        <v>447</v>
      </c>
      <c r="G1066" s="274">
        <f t="shared" si="1"/>
        <v>44912</v>
      </c>
      <c r="H1066" s="248" t="s">
        <v>443</v>
      </c>
      <c r="I1066" s="276" t="str">
        <f t="shared" si="2"/>
        <v>1272772334</v>
      </c>
      <c r="J1066" s="274"/>
      <c r="K1066" s="275"/>
      <c r="L1066" s="275">
        <f t="shared" si="3"/>
        <v>-772334</v>
      </c>
      <c r="N1066" s="277"/>
      <c r="O1066" s="274">
        <f t="shared" si="6"/>
        <v>0</v>
      </c>
      <c r="P1066" s="248" t="b">
        <f t="shared" si="7"/>
        <v>1</v>
      </c>
    </row>
    <row r="1067" ht="14.25" customHeight="1">
      <c r="A1067" s="248" t="s">
        <v>450</v>
      </c>
      <c r="B1067" s="248" t="s">
        <v>19</v>
      </c>
      <c r="C1067" s="273">
        <v>1274.0</v>
      </c>
      <c r="D1067" s="274">
        <v>44882.0</v>
      </c>
      <c r="E1067" s="275">
        <v>98937.0</v>
      </c>
      <c r="F1067" s="248" t="s">
        <v>447</v>
      </c>
      <c r="G1067" s="274">
        <f t="shared" si="1"/>
        <v>44912</v>
      </c>
      <c r="H1067" s="248" t="s">
        <v>443</v>
      </c>
      <c r="I1067" s="276" t="str">
        <f t="shared" si="2"/>
        <v>127498937</v>
      </c>
      <c r="J1067" s="274"/>
      <c r="K1067" s="275"/>
      <c r="L1067" s="275">
        <f t="shared" si="3"/>
        <v>-98937</v>
      </c>
      <c r="N1067" s="277"/>
      <c r="O1067" s="274">
        <f t="shared" si="6"/>
        <v>0</v>
      </c>
      <c r="P1067" s="248" t="b">
        <f t="shared" si="7"/>
        <v>1</v>
      </c>
    </row>
    <row r="1068" ht="14.25" customHeight="1">
      <c r="A1068" s="248" t="s">
        <v>168</v>
      </c>
      <c r="B1068" s="248" t="s">
        <v>19</v>
      </c>
      <c r="C1068" s="273">
        <v>11850.0</v>
      </c>
      <c r="D1068" s="274">
        <v>44882.0</v>
      </c>
      <c r="E1068" s="275">
        <v>589050.0</v>
      </c>
      <c r="F1068" s="248" t="s">
        <v>447</v>
      </c>
      <c r="G1068" s="274">
        <f t="shared" si="1"/>
        <v>44912</v>
      </c>
      <c r="H1068" s="248" t="s">
        <v>443</v>
      </c>
      <c r="I1068" s="276" t="str">
        <f t="shared" si="2"/>
        <v>11850589050</v>
      </c>
      <c r="J1068" s="274"/>
      <c r="K1068" s="275"/>
      <c r="L1068" s="275">
        <f t="shared" si="3"/>
        <v>-589050</v>
      </c>
      <c r="N1068" s="277"/>
      <c r="O1068" s="274">
        <f t="shared" si="6"/>
        <v>0</v>
      </c>
      <c r="P1068" s="248" t="b">
        <f t="shared" si="7"/>
        <v>1</v>
      </c>
    </row>
    <row r="1069" ht="14.25" customHeight="1">
      <c r="A1069" s="248" t="s">
        <v>556</v>
      </c>
      <c r="B1069" s="248" t="s">
        <v>19</v>
      </c>
      <c r="C1069" s="273">
        <v>15.0</v>
      </c>
      <c r="D1069" s="274">
        <v>44883.0</v>
      </c>
      <c r="E1069" s="275">
        <v>1175944.0</v>
      </c>
      <c r="F1069" s="248" t="s">
        <v>447</v>
      </c>
      <c r="G1069" s="274">
        <f t="shared" si="1"/>
        <v>44913</v>
      </c>
      <c r="H1069" s="248" t="s">
        <v>443</v>
      </c>
      <c r="I1069" s="276" t="str">
        <f t="shared" si="2"/>
        <v>151175944</v>
      </c>
      <c r="J1069" s="274"/>
      <c r="K1069" s="275"/>
      <c r="L1069" s="275">
        <f t="shared" si="3"/>
        <v>-1175944</v>
      </c>
      <c r="N1069" s="277"/>
      <c r="O1069" s="274">
        <f t="shared" si="6"/>
        <v>0</v>
      </c>
      <c r="P1069" s="248" t="b">
        <f t="shared" si="7"/>
        <v>1</v>
      </c>
    </row>
    <row r="1070" ht="14.25" customHeight="1">
      <c r="A1070" s="248" t="s">
        <v>168</v>
      </c>
      <c r="B1070" s="248" t="s">
        <v>19</v>
      </c>
      <c r="C1070" s="273">
        <v>11857.0</v>
      </c>
      <c r="D1070" s="274">
        <v>44883.0</v>
      </c>
      <c r="E1070" s="275">
        <v>2990000.0</v>
      </c>
      <c r="F1070" s="248" t="s">
        <v>447</v>
      </c>
      <c r="G1070" s="274">
        <f t="shared" si="1"/>
        <v>44913</v>
      </c>
      <c r="H1070" s="248" t="s">
        <v>443</v>
      </c>
      <c r="I1070" s="276" t="str">
        <f t="shared" si="2"/>
        <v>118572990000</v>
      </c>
      <c r="J1070" s="274"/>
      <c r="K1070" s="275"/>
      <c r="L1070" s="275">
        <f t="shared" si="3"/>
        <v>-2990000</v>
      </c>
      <c r="N1070" s="277"/>
      <c r="O1070" s="274">
        <f t="shared" si="6"/>
        <v>0</v>
      </c>
      <c r="P1070" s="248" t="b">
        <f t="shared" si="7"/>
        <v>1</v>
      </c>
    </row>
    <row r="1071" ht="14.25" customHeight="1">
      <c r="A1071" s="248" t="s">
        <v>168</v>
      </c>
      <c r="B1071" s="248" t="s">
        <v>19</v>
      </c>
      <c r="C1071" s="273">
        <v>11858.0</v>
      </c>
      <c r="D1071" s="274">
        <v>44883.0</v>
      </c>
      <c r="E1071" s="275">
        <v>2990000.0</v>
      </c>
      <c r="F1071" s="248" t="s">
        <v>447</v>
      </c>
      <c r="G1071" s="274">
        <f t="shared" si="1"/>
        <v>44913</v>
      </c>
      <c r="H1071" s="248" t="s">
        <v>443</v>
      </c>
      <c r="I1071" s="276" t="str">
        <f t="shared" si="2"/>
        <v>118582990000</v>
      </c>
      <c r="J1071" s="274"/>
      <c r="K1071" s="275"/>
      <c r="L1071" s="275">
        <f t="shared" si="3"/>
        <v>-2990000</v>
      </c>
      <c r="N1071" s="277"/>
      <c r="O1071" s="274">
        <f t="shared" si="6"/>
        <v>0</v>
      </c>
      <c r="P1071" s="248" t="b">
        <f t="shared" si="7"/>
        <v>1</v>
      </c>
    </row>
    <row r="1072" ht="14.25" customHeight="1">
      <c r="A1072" s="248" t="s">
        <v>168</v>
      </c>
      <c r="B1072" s="248" t="s">
        <v>19</v>
      </c>
      <c r="C1072" s="273">
        <v>11859.0</v>
      </c>
      <c r="D1072" s="274">
        <v>44883.0</v>
      </c>
      <c r="E1072" s="275">
        <v>2990000.0</v>
      </c>
      <c r="F1072" s="248" t="s">
        <v>447</v>
      </c>
      <c r="G1072" s="274">
        <f t="shared" si="1"/>
        <v>44913</v>
      </c>
      <c r="H1072" s="248" t="s">
        <v>443</v>
      </c>
      <c r="I1072" s="276" t="str">
        <f t="shared" si="2"/>
        <v>118592990000</v>
      </c>
      <c r="J1072" s="274"/>
      <c r="K1072" s="275"/>
      <c r="L1072" s="275">
        <f t="shared" si="3"/>
        <v>-2990000</v>
      </c>
      <c r="N1072" s="277"/>
      <c r="O1072" s="274">
        <f t="shared" si="6"/>
        <v>0</v>
      </c>
      <c r="P1072" s="248" t="b">
        <f t="shared" si="7"/>
        <v>1</v>
      </c>
    </row>
    <row r="1073" ht="14.25" customHeight="1">
      <c r="A1073" s="248" t="s">
        <v>168</v>
      </c>
      <c r="B1073" s="248" t="s">
        <v>19</v>
      </c>
      <c r="C1073" s="273">
        <v>11860.0</v>
      </c>
      <c r="D1073" s="274">
        <v>44883.0</v>
      </c>
      <c r="E1073" s="275">
        <v>2990000.0</v>
      </c>
      <c r="F1073" s="248" t="s">
        <v>447</v>
      </c>
      <c r="G1073" s="274">
        <f t="shared" si="1"/>
        <v>44913</v>
      </c>
      <c r="H1073" s="248" t="s">
        <v>443</v>
      </c>
      <c r="I1073" s="276" t="str">
        <f t="shared" si="2"/>
        <v>118602990000</v>
      </c>
      <c r="J1073" s="274"/>
      <c r="K1073" s="275"/>
      <c r="L1073" s="275">
        <f t="shared" si="3"/>
        <v>-2990000</v>
      </c>
      <c r="N1073" s="277"/>
      <c r="O1073" s="274">
        <f t="shared" si="6"/>
        <v>0</v>
      </c>
      <c r="P1073" s="248" t="b">
        <f t="shared" si="7"/>
        <v>1</v>
      </c>
    </row>
    <row r="1074" ht="14.25" customHeight="1">
      <c r="A1074" s="248" t="s">
        <v>451</v>
      </c>
      <c r="B1074" s="248" t="s">
        <v>19</v>
      </c>
      <c r="C1074" s="273">
        <v>45336.0</v>
      </c>
      <c r="D1074" s="274">
        <v>44883.0</v>
      </c>
      <c r="E1074" s="275">
        <v>59976.0</v>
      </c>
      <c r="F1074" s="248" t="s">
        <v>447</v>
      </c>
      <c r="G1074" s="274">
        <f t="shared" si="1"/>
        <v>44913</v>
      </c>
      <c r="H1074" s="248" t="s">
        <v>443</v>
      </c>
      <c r="I1074" s="276" t="str">
        <f t="shared" si="2"/>
        <v>4533659976</v>
      </c>
      <c r="J1074" s="274"/>
      <c r="K1074" s="275"/>
      <c r="L1074" s="275">
        <f t="shared" si="3"/>
        <v>-59976</v>
      </c>
      <c r="N1074" s="277"/>
      <c r="O1074" s="274">
        <f t="shared" si="6"/>
        <v>0</v>
      </c>
      <c r="P1074" s="248" t="b">
        <f t="shared" si="7"/>
        <v>1</v>
      </c>
    </row>
    <row r="1075" ht="14.25" customHeight="1">
      <c r="A1075" s="248" t="s">
        <v>531</v>
      </c>
      <c r="B1075" s="248" t="s">
        <v>19</v>
      </c>
      <c r="C1075" s="273">
        <v>247.0</v>
      </c>
      <c r="D1075" s="274">
        <v>44885.0</v>
      </c>
      <c r="E1075" s="275">
        <v>5057500.0</v>
      </c>
      <c r="F1075" s="248" t="s">
        <v>447</v>
      </c>
      <c r="G1075" s="274">
        <f t="shared" si="1"/>
        <v>44915</v>
      </c>
      <c r="H1075" s="248" t="s">
        <v>443</v>
      </c>
      <c r="I1075" s="276" t="str">
        <f t="shared" si="2"/>
        <v>2475057500</v>
      </c>
      <c r="J1075" s="274"/>
      <c r="K1075" s="275"/>
      <c r="L1075" s="275">
        <f t="shared" si="3"/>
        <v>-5057500</v>
      </c>
      <c r="N1075" s="277"/>
      <c r="O1075" s="274">
        <f t="shared" si="6"/>
        <v>0</v>
      </c>
      <c r="P1075" s="248" t="b">
        <f t="shared" si="7"/>
        <v>1</v>
      </c>
    </row>
    <row r="1076" ht="14.25" customHeight="1">
      <c r="A1076" s="248" t="s">
        <v>107</v>
      </c>
      <c r="B1076" s="248" t="s">
        <v>19</v>
      </c>
      <c r="C1076" s="273">
        <v>12035.0</v>
      </c>
      <c r="D1076" s="274">
        <v>44886.0</v>
      </c>
      <c r="E1076" s="275">
        <v>2465353.0</v>
      </c>
      <c r="F1076" s="248" t="s">
        <v>447</v>
      </c>
      <c r="G1076" s="274">
        <f t="shared" si="1"/>
        <v>44916</v>
      </c>
      <c r="H1076" s="248" t="s">
        <v>443</v>
      </c>
      <c r="I1076" s="276" t="str">
        <f t="shared" si="2"/>
        <v>120352465353</v>
      </c>
      <c r="J1076" s="274"/>
      <c r="K1076" s="275"/>
      <c r="L1076" s="275">
        <f t="shared" si="3"/>
        <v>-2465353</v>
      </c>
      <c r="N1076" s="277"/>
      <c r="O1076" s="274">
        <f t="shared" si="6"/>
        <v>0</v>
      </c>
      <c r="P1076" s="248" t="b">
        <f t="shared" si="7"/>
        <v>1</v>
      </c>
    </row>
    <row r="1077" ht="14.25" customHeight="1">
      <c r="A1077" s="248" t="s">
        <v>450</v>
      </c>
      <c r="B1077" s="248" t="s">
        <v>19</v>
      </c>
      <c r="C1077" s="273">
        <v>1278.0</v>
      </c>
      <c r="D1077" s="274">
        <v>44888.0</v>
      </c>
      <c r="E1077" s="275">
        <v>3013180.0</v>
      </c>
      <c r="F1077" s="248" t="s">
        <v>447</v>
      </c>
      <c r="G1077" s="274">
        <f t="shared" si="1"/>
        <v>44918</v>
      </c>
      <c r="H1077" s="248" t="s">
        <v>443</v>
      </c>
      <c r="I1077" s="276" t="str">
        <f t="shared" si="2"/>
        <v>12783013180</v>
      </c>
      <c r="J1077" s="274"/>
      <c r="K1077" s="275"/>
      <c r="L1077" s="275">
        <f t="shared" si="3"/>
        <v>-3013180</v>
      </c>
      <c r="N1077" s="277"/>
      <c r="O1077" s="274">
        <f t="shared" si="6"/>
        <v>0</v>
      </c>
      <c r="P1077" s="248" t="b">
        <f t="shared" si="7"/>
        <v>1</v>
      </c>
    </row>
    <row r="1078" ht="14.25" customHeight="1">
      <c r="A1078" s="248" t="s">
        <v>451</v>
      </c>
      <c r="B1078" s="248" t="s">
        <v>19</v>
      </c>
      <c r="C1078" s="273">
        <v>45434.0</v>
      </c>
      <c r="D1078" s="274">
        <v>44888.0</v>
      </c>
      <c r="E1078" s="275">
        <v>31992.0</v>
      </c>
      <c r="F1078" s="248" t="s">
        <v>447</v>
      </c>
      <c r="G1078" s="274">
        <f t="shared" si="1"/>
        <v>44918</v>
      </c>
      <c r="H1078" s="248" t="s">
        <v>443</v>
      </c>
      <c r="I1078" s="276" t="str">
        <f t="shared" si="2"/>
        <v>4543431992</v>
      </c>
      <c r="J1078" s="274"/>
      <c r="K1078" s="275"/>
      <c r="L1078" s="275">
        <f t="shared" si="3"/>
        <v>-31992</v>
      </c>
      <c r="N1078" s="277"/>
      <c r="O1078" s="274">
        <f t="shared" si="6"/>
        <v>0</v>
      </c>
      <c r="P1078" s="248" t="b">
        <f t="shared" si="7"/>
        <v>1</v>
      </c>
    </row>
    <row r="1079" ht="14.25" customHeight="1">
      <c r="A1079" s="248" t="s">
        <v>451</v>
      </c>
      <c r="B1079" s="248" t="s">
        <v>19</v>
      </c>
      <c r="C1079" s="273">
        <v>45432.0</v>
      </c>
      <c r="D1079" s="274">
        <v>44888.0</v>
      </c>
      <c r="E1079" s="275">
        <v>3783634.0</v>
      </c>
      <c r="F1079" s="248" t="s">
        <v>447</v>
      </c>
      <c r="G1079" s="274">
        <f t="shared" si="1"/>
        <v>44918</v>
      </c>
      <c r="H1079" s="248" t="s">
        <v>443</v>
      </c>
      <c r="I1079" s="276" t="str">
        <f t="shared" si="2"/>
        <v>454323783634</v>
      </c>
      <c r="J1079" s="274"/>
      <c r="K1079" s="275"/>
      <c r="L1079" s="275">
        <f t="shared" si="3"/>
        <v>-3783634</v>
      </c>
      <c r="N1079" s="277"/>
      <c r="O1079" s="274">
        <f t="shared" si="6"/>
        <v>0</v>
      </c>
      <c r="P1079" s="248" t="b">
        <f t="shared" si="7"/>
        <v>1</v>
      </c>
    </row>
    <row r="1080" ht="14.25" customHeight="1">
      <c r="A1080" s="248" t="s">
        <v>22</v>
      </c>
      <c r="B1080" s="248" t="s">
        <v>19</v>
      </c>
      <c r="C1080" s="273">
        <v>844928.0</v>
      </c>
      <c r="D1080" s="274">
        <v>44890.0</v>
      </c>
      <c r="E1080" s="275">
        <v>3.4514624E7</v>
      </c>
      <c r="F1080" s="248" t="s">
        <v>447</v>
      </c>
      <c r="G1080" s="274">
        <f t="shared" si="1"/>
        <v>44920</v>
      </c>
      <c r="H1080" s="248" t="s">
        <v>443</v>
      </c>
      <c r="I1080" s="276" t="str">
        <f t="shared" si="2"/>
        <v>84492834514624</v>
      </c>
      <c r="J1080" s="274"/>
      <c r="K1080" s="275"/>
      <c r="L1080" s="275">
        <f t="shared" si="3"/>
        <v>-34514624</v>
      </c>
      <c r="N1080" s="109" t="s">
        <v>462</v>
      </c>
      <c r="O1080" s="274">
        <f t="shared" si="6"/>
        <v>0</v>
      </c>
      <c r="P1080" s="248" t="b">
        <f t="shared" si="7"/>
        <v>1</v>
      </c>
    </row>
    <row r="1081" ht="14.25" customHeight="1">
      <c r="A1081" s="248" t="s">
        <v>451</v>
      </c>
      <c r="B1081" s="248" t="s">
        <v>19</v>
      </c>
      <c r="C1081" s="273">
        <v>45474.0</v>
      </c>
      <c r="D1081" s="274">
        <v>44890.0</v>
      </c>
      <c r="E1081" s="275">
        <v>139944.0</v>
      </c>
      <c r="F1081" s="248" t="s">
        <v>447</v>
      </c>
      <c r="G1081" s="274">
        <f t="shared" si="1"/>
        <v>44920</v>
      </c>
      <c r="H1081" s="248" t="s">
        <v>443</v>
      </c>
      <c r="I1081" s="276" t="str">
        <f t="shared" si="2"/>
        <v>45474139944</v>
      </c>
      <c r="J1081" s="274"/>
      <c r="K1081" s="275"/>
      <c r="L1081" s="275">
        <f t="shared" si="3"/>
        <v>-139944</v>
      </c>
      <c r="N1081" s="277"/>
      <c r="O1081" s="274">
        <f t="shared" si="6"/>
        <v>0</v>
      </c>
      <c r="P1081" s="248" t="b">
        <f t="shared" si="7"/>
        <v>1</v>
      </c>
    </row>
    <row r="1082" ht="14.25" customHeight="1">
      <c r="A1082" s="248" t="s">
        <v>517</v>
      </c>
      <c r="B1082" s="248" t="s">
        <v>19</v>
      </c>
      <c r="C1082" s="273">
        <v>4.531787E7</v>
      </c>
      <c r="D1082" s="274">
        <v>44893.0</v>
      </c>
      <c r="E1082" s="275">
        <v>1415.0</v>
      </c>
      <c r="F1082" s="248" t="s">
        <v>447</v>
      </c>
      <c r="G1082" s="274">
        <f t="shared" si="1"/>
        <v>44923</v>
      </c>
      <c r="H1082" s="248" t="s">
        <v>443</v>
      </c>
      <c r="I1082" s="276" t="str">
        <f t="shared" si="2"/>
        <v>453178701415</v>
      </c>
      <c r="J1082" s="274"/>
      <c r="K1082" s="275"/>
      <c r="L1082" s="275">
        <f t="shared" si="3"/>
        <v>-1415</v>
      </c>
      <c r="N1082" s="277"/>
      <c r="O1082" s="274">
        <f t="shared" si="6"/>
        <v>0</v>
      </c>
      <c r="P1082" s="248" t="b">
        <f t="shared" si="7"/>
        <v>1</v>
      </c>
    </row>
    <row r="1083" ht="14.25" customHeight="1">
      <c r="A1083" s="248" t="s">
        <v>22</v>
      </c>
      <c r="B1083" s="248" t="s">
        <v>19</v>
      </c>
      <c r="C1083" s="273">
        <v>849867.0</v>
      </c>
      <c r="D1083" s="274">
        <v>44893.0</v>
      </c>
      <c r="E1083" s="275">
        <v>2672980.0</v>
      </c>
      <c r="F1083" s="248" t="s">
        <v>447</v>
      </c>
      <c r="G1083" s="274">
        <f t="shared" si="1"/>
        <v>44923</v>
      </c>
      <c r="H1083" s="248" t="s">
        <v>443</v>
      </c>
      <c r="I1083" s="276" t="str">
        <f t="shared" si="2"/>
        <v>8498672672980</v>
      </c>
      <c r="J1083" s="274"/>
      <c r="K1083" s="275"/>
      <c r="L1083" s="275">
        <f t="shared" si="3"/>
        <v>-2672980</v>
      </c>
      <c r="N1083" s="109" t="s">
        <v>462</v>
      </c>
      <c r="O1083" s="274">
        <f t="shared" si="6"/>
        <v>0</v>
      </c>
      <c r="P1083" s="248" t="b">
        <f t="shared" si="7"/>
        <v>1</v>
      </c>
    </row>
    <row r="1084" ht="14.25" customHeight="1">
      <c r="A1084" s="248" t="s">
        <v>535</v>
      </c>
      <c r="B1084" s="248" t="s">
        <v>19</v>
      </c>
      <c r="C1084" s="273">
        <v>217.0</v>
      </c>
      <c r="D1084" s="274">
        <v>44895.0</v>
      </c>
      <c r="E1084" s="275">
        <v>1924410.0</v>
      </c>
      <c r="F1084" s="248" t="s">
        <v>447</v>
      </c>
      <c r="G1084" s="274">
        <f t="shared" si="1"/>
        <v>44925</v>
      </c>
      <c r="H1084" s="248" t="s">
        <v>443</v>
      </c>
      <c r="I1084" s="276" t="str">
        <f t="shared" si="2"/>
        <v>2171924410</v>
      </c>
      <c r="J1084" s="274"/>
      <c r="K1084" s="275"/>
      <c r="L1084" s="275">
        <f t="shared" si="3"/>
        <v>-1924410</v>
      </c>
      <c r="N1084" s="277"/>
      <c r="O1084" s="274">
        <f t="shared" si="6"/>
        <v>0</v>
      </c>
      <c r="P1084" s="248" t="b">
        <f t="shared" si="7"/>
        <v>1</v>
      </c>
    </row>
    <row r="1085" ht="14.25" customHeight="1">
      <c r="A1085" s="248" t="s">
        <v>533</v>
      </c>
      <c r="B1085" s="248" t="s">
        <v>19</v>
      </c>
      <c r="C1085" s="273">
        <v>7712331.0</v>
      </c>
      <c r="D1085" s="274">
        <v>44895.0</v>
      </c>
      <c r="E1085" s="275">
        <v>62622.0</v>
      </c>
      <c r="F1085" s="248" t="s">
        <v>447</v>
      </c>
      <c r="G1085" s="274">
        <f t="shared" si="1"/>
        <v>44925</v>
      </c>
      <c r="H1085" s="248" t="s">
        <v>443</v>
      </c>
      <c r="I1085" s="276" t="str">
        <f t="shared" si="2"/>
        <v>771233162622</v>
      </c>
      <c r="J1085" s="274">
        <f>+G1085</f>
        <v>44925</v>
      </c>
      <c r="K1085" s="275">
        <f>+E1085</f>
        <v>62622</v>
      </c>
      <c r="L1085" s="275">
        <f t="shared" si="3"/>
        <v>0</v>
      </c>
      <c r="N1085" s="277"/>
      <c r="O1085" s="274">
        <f t="shared" si="6"/>
        <v>0</v>
      </c>
      <c r="P1085" s="248" t="b">
        <f t="shared" si="7"/>
        <v>0</v>
      </c>
    </row>
    <row r="1086" ht="14.25" customHeight="1">
      <c r="A1086" s="248" t="s">
        <v>556</v>
      </c>
      <c r="B1086" s="248" t="s">
        <v>19</v>
      </c>
      <c r="C1086" s="273">
        <v>17.0</v>
      </c>
      <c r="D1086" s="274">
        <v>44895.0</v>
      </c>
      <c r="E1086" s="275">
        <v>3758818.0</v>
      </c>
      <c r="F1086" s="248" t="s">
        <v>447</v>
      </c>
      <c r="G1086" s="274">
        <f t="shared" si="1"/>
        <v>44925</v>
      </c>
      <c r="H1086" s="248" t="s">
        <v>443</v>
      </c>
      <c r="I1086" s="276" t="str">
        <f t="shared" si="2"/>
        <v>173758818</v>
      </c>
      <c r="J1086" s="274"/>
      <c r="K1086" s="275"/>
      <c r="L1086" s="275">
        <f t="shared" si="3"/>
        <v>-3758818</v>
      </c>
      <c r="N1086" s="277"/>
      <c r="O1086" s="274">
        <f t="shared" si="6"/>
        <v>0</v>
      </c>
      <c r="P1086" s="248" t="b">
        <f t="shared" si="7"/>
        <v>1</v>
      </c>
    </row>
    <row r="1087" ht="14.25" customHeight="1">
      <c r="A1087" s="248" t="s">
        <v>532</v>
      </c>
      <c r="B1087" s="248" t="s">
        <v>19</v>
      </c>
      <c r="C1087" s="273">
        <v>23173.0</v>
      </c>
      <c r="D1087" s="274">
        <v>44896.0</v>
      </c>
      <c r="E1087" s="275">
        <v>333200.0</v>
      </c>
      <c r="F1087" s="248" t="s">
        <v>447</v>
      </c>
      <c r="G1087" s="274">
        <f t="shared" si="1"/>
        <v>44926</v>
      </c>
      <c r="H1087" s="248" t="s">
        <v>443</v>
      </c>
      <c r="I1087" s="276" t="str">
        <f t="shared" si="2"/>
        <v>23173333200</v>
      </c>
      <c r="J1087" s="274"/>
      <c r="K1087" s="275"/>
      <c r="L1087" s="275">
        <f t="shared" si="3"/>
        <v>-333200</v>
      </c>
      <c r="N1087" s="277"/>
      <c r="O1087" s="274">
        <f t="shared" si="6"/>
        <v>0</v>
      </c>
      <c r="P1087" s="248" t="b">
        <f t="shared" si="7"/>
        <v>1</v>
      </c>
    </row>
    <row r="1088" ht="14.25" customHeight="1">
      <c r="A1088" s="248" t="s">
        <v>107</v>
      </c>
      <c r="B1088" s="248" t="s">
        <v>19</v>
      </c>
      <c r="C1088" s="273">
        <v>12259.0</v>
      </c>
      <c r="D1088" s="274">
        <v>44896.0</v>
      </c>
      <c r="E1088" s="275">
        <v>2499000.0</v>
      </c>
      <c r="F1088" s="248" t="s">
        <v>447</v>
      </c>
      <c r="G1088" s="274">
        <f t="shared" si="1"/>
        <v>44926</v>
      </c>
      <c r="H1088" s="248" t="s">
        <v>443</v>
      </c>
      <c r="I1088" s="276" t="str">
        <f t="shared" si="2"/>
        <v>122592499000</v>
      </c>
      <c r="J1088" s="274"/>
      <c r="K1088" s="275"/>
      <c r="L1088" s="275">
        <f t="shared" si="3"/>
        <v>-2499000</v>
      </c>
      <c r="N1088" s="277"/>
      <c r="O1088" s="274">
        <f t="shared" si="6"/>
        <v>0</v>
      </c>
      <c r="P1088" s="248" t="b">
        <f t="shared" si="7"/>
        <v>1</v>
      </c>
    </row>
    <row r="1089" ht="14.25" customHeight="1">
      <c r="A1089" s="248" t="s">
        <v>455</v>
      </c>
      <c r="B1089" s="248" t="s">
        <v>334</v>
      </c>
      <c r="C1089" s="273">
        <v>5378.0</v>
      </c>
      <c r="D1089" s="274">
        <v>44896.0</v>
      </c>
      <c r="E1089" s="275">
        <v>1073784.0</v>
      </c>
      <c r="F1089" s="248" t="s">
        <v>447</v>
      </c>
      <c r="G1089" s="274">
        <f t="shared" si="1"/>
        <v>44926</v>
      </c>
      <c r="H1089" s="248" t="s">
        <v>443</v>
      </c>
      <c r="I1089" s="276" t="str">
        <f t="shared" si="2"/>
        <v>53781073784</v>
      </c>
      <c r="J1089" s="274"/>
      <c r="K1089" s="275"/>
      <c r="L1089" s="275">
        <f t="shared" si="3"/>
        <v>-1073784</v>
      </c>
      <c r="N1089" s="277"/>
      <c r="O1089" s="274">
        <f t="shared" si="6"/>
        <v>0</v>
      </c>
      <c r="P1089" s="248" t="b">
        <f t="shared" si="7"/>
        <v>1</v>
      </c>
    </row>
    <row r="1090" ht="14.25" customHeight="1">
      <c r="A1090" s="248" t="s">
        <v>34</v>
      </c>
      <c r="B1090" s="248" t="s">
        <v>19</v>
      </c>
      <c r="C1090" s="273">
        <v>106379.0</v>
      </c>
      <c r="D1090" s="274">
        <v>44900.0</v>
      </c>
      <c r="E1090" s="275">
        <v>312840.0</v>
      </c>
      <c r="F1090" s="248" t="s">
        <v>447</v>
      </c>
      <c r="G1090" s="274">
        <f t="shared" si="1"/>
        <v>44930</v>
      </c>
      <c r="H1090" s="248" t="s">
        <v>443</v>
      </c>
      <c r="I1090" s="276" t="str">
        <f t="shared" si="2"/>
        <v>106379312840</v>
      </c>
      <c r="J1090" s="274"/>
      <c r="K1090" s="275"/>
      <c r="L1090" s="275">
        <f t="shared" si="3"/>
        <v>-312840</v>
      </c>
      <c r="N1090" s="277"/>
      <c r="O1090" s="274">
        <f t="shared" si="6"/>
        <v>0</v>
      </c>
      <c r="P1090" s="248" t="b">
        <f t="shared" si="7"/>
        <v>1</v>
      </c>
    </row>
    <row r="1091" ht="14.25" customHeight="1">
      <c r="A1091" s="248" t="s">
        <v>536</v>
      </c>
      <c r="B1091" s="248" t="s">
        <v>19</v>
      </c>
      <c r="C1091" s="273">
        <v>9845.0</v>
      </c>
      <c r="D1091" s="274">
        <v>44900.0</v>
      </c>
      <c r="E1091" s="275">
        <v>1773755.0</v>
      </c>
      <c r="F1091" s="248" t="s">
        <v>447</v>
      </c>
      <c r="G1091" s="274">
        <f t="shared" si="1"/>
        <v>44930</v>
      </c>
      <c r="H1091" s="248" t="s">
        <v>443</v>
      </c>
      <c r="I1091" s="276" t="str">
        <f t="shared" si="2"/>
        <v>98451773755</v>
      </c>
      <c r="J1091" s="274"/>
      <c r="K1091" s="275"/>
      <c r="L1091" s="275">
        <f t="shared" si="3"/>
        <v>-1773755</v>
      </c>
      <c r="N1091" s="277"/>
      <c r="O1091" s="274">
        <f t="shared" si="6"/>
        <v>0</v>
      </c>
      <c r="P1091" s="248" t="b">
        <f t="shared" si="7"/>
        <v>1</v>
      </c>
    </row>
    <row r="1092" ht="14.25" customHeight="1">
      <c r="A1092" s="248" t="s">
        <v>451</v>
      </c>
      <c r="B1092" s="248" t="s">
        <v>19</v>
      </c>
      <c r="C1092" s="273">
        <v>45734.0</v>
      </c>
      <c r="D1092" s="274">
        <v>44900.0</v>
      </c>
      <c r="E1092" s="275">
        <v>411804.0</v>
      </c>
      <c r="F1092" s="248" t="s">
        <v>447</v>
      </c>
      <c r="G1092" s="274">
        <f t="shared" si="1"/>
        <v>44930</v>
      </c>
      <c r="H1092" s="248" t="s">
        <v>443</v>
      </c>
      <c r="I1092" s="276" t="str">
        <f t="shared" si="2"/>
        <v>45734411804</v>
      </c>
      <c r="J1092" s="274"/>
      <c r="K1092" s="275"/>
      <c r="L1092" s="275">
        <f t="shared" si="3"/>
        <v>-411804</v>
      </c>
      <c r="N1092" s="277"/>
      <c r="O1092" s="274">
        <f t="shared" si="6"/>
        <v>0</v>
      </c>
      <c r="P1092" s="248" t="b">
        <f t="shared" si="7"/>
        <v>1</v>
      </c>
    </row>
    <row r="1093" ht="14.25" customHeight="1">
      <c r="A1093" s="248" t="s">
        <v>528</v>
      </c>
      <c r="B1093" s="248" t="s">
        <v>19</v>
      </c>
      <c r="C1093" s="273">
        <v>359.0</v>
      </c>
      <c r="D1093" s="274">
        <v>44900.0</v>
      </c>
      <c r="E1093" s="275">
        <v>12850.0</v>
      </c>
      <c r="F1093" s="248" t="s">
        <v>447</v>
      </c>
      <c r="G1093" s="274">
        <f t="shared" si="1"/>
        <v>44930</v>
      </c>
      <c r="H1093" s="248" t="s">
        <v>443</v>
      </c>
      <c r="I1093" s="276" t="str">
        <f t="shared" si="2"/>
        <v>35912850</v>
      </c>
      <c r="J1093" s="274"/>
      <c r="K1093" s="275"/>
      <c r="L1093" s="275">
        <f t="shared" si="3"/>
        <v>-12850</v>
      </c>
      <c r="N1093" s="277"/>
      <c r="O1093" s="274">
        <f t="shared" si="6"/>
        <v>0</v>
      </c>
      <c r="P1093" s="248" t="b">
        <f t="shared" si="7"/>
        <v>1</v>
      </c>
    </row>
    <row r="1094" ht="14.25" customHeight="1">
      <c r="A1094" s="248" t="s">
        <v>460</v>
      </c>
      <c r="B1094" s="248" t="s">
        <v>19</v>
      </c>
      <c r="C1094" s="273">
        <v>8920.0</v>
      </c>
      <c r="D1094" s="274">
        <v>44901.0</v>
      </c>
      <c r="E1094" s="275">
        <v>1620001.0</v>
      </c>
      <c r="F1094" s="248" t="s">
        <v>447</v>
      </c>
      <c r="G1094" s="274">
        <f t="shared" si="1"/>
        <v>44931</v>
      </c>
      <c r="H1094" s="248" t="s">
        <v>443</v>
      </c>
      <c r="I1094" s="276" t="str">
        <f t="shared" si="2"/>
        <v>89201620001</v>
      </c>
      <c r="J1094" s="274"/>
      <c r="K1094" s="275"/>
      <c r="L1094" s="275">
        <f t="shared" si="3"/>
        <v>-1620001</v>
      </c>
      <c r="N1094" s="277"/>
      <c r="O1094" s="274">
        <f t="shared" si="6"/>
        <v>0</v>
      </c>
      <c r="P1094" s="248" t="b">
        <f t="shared" si="7"/>
        <v>1</v>
      </c>
    </row>
    <row r="1095" ht="14.25" customHeight="1">
      <c r="A1095" s="248" t="s">
        <v>454</v>
      </c>
      <c r="B1095" s="248" t="s">
        <v>19</v>
      </c>
      <c r="C1095" s="273">
        <v>21832.0</v>
      </c>
      <c r="D1095" s="274">
        <v>44901.0</v>
      </c>
      <c r="E1095" s="275">
        <v>39999.0</v>
      </c>
      <c r="F1095" s="248" t="s">
        <v>447</v>
      </c>
      <c r="G1095" s="274">
        <f t="shared" si="1"/>
        <v>44931</v>
      </c>
      <c r="H1095" s="248" t="s">
        <v>443</v>
      </c>
      <c r="I1095" s="276" t="str">
        <f t="shared" si="2"/>
        <v>2183239999</v>
      </c>
      <c r="J1095" s="274"/>
      <c r="K1095" s="275"/>
      <c r="L1095" s="275">
        <f t="shared" si="3"/>
        <v>-39999</v>
      </c>
      <c r="N1095" s="277"/>
      <c r="O1095" s="274">
        <f t="shared" si="6"/>
        <v>0</v>
      </c>
      <c r="P1095" s="248" t="b">
        <f t="shared" si="7"/>
        <v>1</v>
      </c>
    </row>
    <row r="1096" ht="14.25" customHeight="1">
      <c r="A1096" s="248" t="s">
        <v>22</v>
      </c>
      <c r="B1096" s="248" t="s">
        <v>19</v>
      </c>
      <c r="C1096" s="273">
        <v>855475.0</v>
      </c>
      <c r="D1096" s="274">
        <v>44902.0</v>
      </c>
      <c r="E1096" s="275">
        <v>2.1129709E7</v>
      </c>
      <c r="F1096" s="248" t="s">
        <v>447</v>
      </c>
      <c r="G1096" s="274">
        <f t="shared" si="1"/>
        <v>44932</v>
      </c>
      <c r="H1096" s="248" t="s">
        <v>443</v>
      </c>
      <c r="I1096" s="276" t="str">
        <f t="shared" si="2"/>
        <v>85547521129709</v>
      </c>
      <c r="J1096" s="274"/>
      <c r="K1096" s="275"/>
      <c r="L1096" s="275">
        <f t="shared" si="3"/>
        <v>-21129709</v>
      </c>
      <c r="N1096" s="109" t="s">
        <v>462</v>
      </c>
      <c r="O1096" s="274">
        <f t="shared" si="6"/>
        <v>0</v>
      </c>
      <c r="P1096" s="248" t="b">
        <f t="shared" si="7"/>
        <v>1</v>
      </c>
    </row>
    <row r="1097" ht="14.25" customHeight="1">
      <c r="A1097" s="248" t="s">
        <v>472</v>
      </c>
      <c r="B1097" s="248" t="s">
        <v>19</v>
      </c>
      <c r="C1097" s="273">
        <v>2938954.0</v>
      </c>
      <c r="D1097" s="274">
        <v>44904.0</v>
      </c>
      <c r="E1097" s="275">
        <v>245351.0</v>
      </c>
      <c r="F1097" s="248" t="s">
        <v>447</v>
      </c>
      <c r="G1097" s="274">
        <f t="shared" si="1"/>
        <v>44934</v>
      </c>
      <c r="H1097" s="248" t="s">
        <v>443</v>
      </c>
      <c r="I1097" s="276" t="str">
        <f t="shared" si="2"/>
        <v>2938954245351</v>
      </c>
      <c r="J1097" s="274"/>
      <c r="K1097" s="275"/>
      <c r="L1097" s="275">
        <f t="shared" si="3"/>
        <v>-245351</v>
      </c>
      <c r="N1097" s="277"/>
      <c r="O1097" s="274">
        <f t="shared" si="6"/>
        <v>0</v>
      </c>
      <c r="P1097" s="248" t="b">
        <f t="shared" si="7"/>
        <v>1</v>
      </c>
    </row>
    <row r="1098" ht="14.25" customHeight="1">
      <c r="A1098" s="248" t="s">
        <v>448</v>
      </c>
      <c r="B1098" s="248" t="s">
        <v>19</v>
      </c>
      <c r="C1098" s="273">
        <v>5253.0</v>
      </c>
      <c r="D1098" s="274">
        <v>44904.0</v>
      </c>
      <c r="E1098" s="275">
        <v>5513364.0</v>
      </c>
      <c r="F1098" s="248" t="s">
        <v>447</v>
      </c>
      <c r="G1098" s="274">
        <f t="shared" si="1"/>
        <v>44934</v>
      </c>
      <c r="H1098" s="248" t="s">
        <v>443</v>
      </c>
      <c r="I1098" s="276" t="str">
        <f t="shared" si="2"/>
        <v>52535513364</v>
      </c>
      <c r="J1098" s="274"/>
      <c r="K1098" s="275"/>
      <c r="L1098" s="275">
        <f t="shared" si="3"/>
        <v>-5513364</v>
      </c>
      <c r="N1098" s="277"/>
      <c r="O1098" s="274">
        <f t="shared" si="6"/>
        <v>0</v>
      </c>
      <c r="P1098" s="248" t="b">
        <f t="shared" si="7"/>
        <v>1</v>
      </c>
    </row>
    <row r="1099" ht="14.25" customHeight="1">
      <c r="A1099" s="248" t="s">
        <v>451</v>
      </c>
      <c r="B1099" s="248" t="s">
        <v>19</v>
      </c>
      <c r="C1099" s="273">
        <v>45900.0</v>
      </c>
      <c r="D1099" s="274">
        <v>44904.0</v>
      </c>
      <c r="E1099" s="275">
        <v>155977.0</v>
      </c>
      <c r="F1099" s="248" t="s">
        <v>447</v>
      </c>
      <c r="G1099" s="274">
        <f t="shared" si="1"/>
        <v>44934</v>
      </c>
      <c r="H1099" s="248" t="s">
        <v>443</v>
      </c>
      <c r="I1099" s="276" t="str">
        <f t="shared" si="2"/>
        <v>45900155977</v>
      </c>
      <c r="J1099" s="274"/>
      <c r="K1099" s="275"/>
      <c r="L1099" s="275">
        <f t="shared" si="3"/>
        <v>-155977</v>
      </c>
      <c r="N1099" s="277"/>
      <c r="O1099" s="274">
        <f t="shared" si="6"/>
        <v>0</v>
      </c>
      <c r="P1099" s="248" t="b">
        <f t="shared" si="7"/>
        <v>1</v>
      </c>
    </row>
    <row r="1100" ht="14.25" customHeight="1">
      <c r="A1100" s="248" t="s">
        <v>451</v>
      </c>
      <c r="B1100" s="248" t="s">
        <v>19</v>
      </c>
      <c r="C1100" s="273">
        <v>45902.0</v>
      </c>
      <c r="D1100" s="274">
        <v>44904.0</v>
      </c>
      <c r="E1100" s="275">
        <v>47983.0</v>
      </c>
      <c r="F1100" s="248" t="s">
        <v>447</v>
      </c>
      <c r="G1100" s="274">
        <f t="shared" si="1"/>
        <v>44934</v>
      </c>
      <c r="H1100" s="248" t="s">
        <v>443</v>
      </c>
      <c r="I1100" s="276" t="str">
        <f t="shared" si="2"/>
        <v>4590247983</v>
      </c>
      <c r="J1100" s="274"/>
      <c r="K1100" s="275"/>
      <c r="L1100" s="275">
        <f t="shared" si="3"/>
        <v>-47983</v>
      </c>
      <c r="N1100" s="277"/>
      <c r="O1100" s="274">
        <f t="shared" si="6"/>
        <v>0</v>
      </c>
      <c r="P1100" s="248" t="b">
        <f t="shared" si="7"/>
        <v>1</v>
      </c>
    </row>
    <row r="1101" ht="14.25" customHeight="1">
      <c r="A1101" s="248" t="s">
        <v>458</v>
      </c>
      <c r="B1101" s="248" t="s">
        <v>19</v>
      </c>
      <c r="C1101" s="273">
        <v>4.6222426E7</v>
      </c>
      <c r="D1101" s="274">
        <v>44905.0</v>
      </c>
      <c r="E1101" s="275">
        <v>10990.0</v>
      </c>
      <c r="F1101" s="248" t="s">
        <v>447</v>
      </c>
      <c r="G1101" s="274">
        <f t="shared" si="1"/>
        <v>44935</v>
      </c>
      <c r="H1101" s="248" t="s">
        <v>443</v>
      </c>
      <c r="I1101" s="276" t="str">
        <f t="shared" si="2"/>
        <v>4622242610990</v>
      </c>
      <c r="J1101" s="274"/>
      <c r="K1101" s="275"/>
      <c r="L1101" s="275">
        <f t="shared" si="3"/>
        <v>-10990</v>
      </c>
      <c r="N1101" s="277"/>
      <c r="O1101" s="274">
        <f t="shared" si="6"/>
        <v>0</v>
      </c>
      <c r="P1101" s="248" t="b">
        <f t="shared" si="7"/>
        <v>1</v>
      </c>
    </row>
    <row r="1102" ht="14.25" customHeight="1">
      <c r="A1102" s="248" t="s">
        <v>34</v>
      </c>
      <c r="B1102" s="248" t="s">
        <v>19</v>
      </c>
      <c r="C1102" s="273">
        <v>106525.0</v>
      </c>
      <c r="D1102" s="274">
        <v>44907.0</v>
      </c>
      <c r="E1102" s="275">
        <v>1169389.0</v>
      </c>
      <c r="F1102" s="248" t="s">
        <v>447</v>
      </c>
      <c r="G1102" s="274">
        <f t="shared" si="1"/>
        <v>44937</v>
      </c>
      <c r="H1102" s="248" t="s">
        <v>443</v>
      </c>
      <c r="I1102" s="276" t="str">
        <f t="shared" si="2"/>
        <v>1065251169389</v>
      </c>
      <c r="J1102" s="274"/>
      <c r="K1102" s="275"/>
      <c r="L1102" s="275">
        <f t="shared" si="3"/>
        <v>-1169389</v>
      </c>
      <c r="N1102" s="277"/>
      <c r="O1102" s="274">
        <f t="shared" si="6"/>
        <v>0</v>
      </c>
      <c r="P1102" s="248" t="b">
        <f t="shared" si="7"/>
        <v>1</v>
      </c>
    </row>
    <row r="1103" ht="14.25" customHeight="1">
      <c r="A1103" s="248" t="s">
        <v>502</v>
      </c>
      <c r="B1103" s="248" t="s">
        <v>19</v>
      </c>
      <c r="C1103" s="273">
        <v>27201.0</v>
      </c>
      <c r="D1103" s="274">
        <v>44907.0</v>
      </c>
      <c r="E1103" s="275">
        <v>1637421.0</v>
      </c>
      <c r="F1103" s="248" t="s">
        <v>447</v>
      </c>
      <c r="G1103" s="274">
        <f t="shared" si="1"/>
        <v>44937</v>
      </c>
      <c r="H1103" s="248" t="s">
        <v>443</v>
      </c>
      <c r="I1103" s="276" t="str">
        <f t="shared" si="2"/>
        <v>272011637421</v>
      </c>
      <c r="J1103" s="274"/>
      <c r="K1103" s="275"/>
      <c r="L1103" s="275">
        <f t="shared" si="3"/>
        <v>-1637421</v>
      </c>
      <c r="N1103" s="277"/>
      <c r="O1103" s="274">
        <f t="shared" si="6"/>
        <v>0</v>
      </c>
      <c r="P1103" s="248" t="b">
        <f t="shared" si="7"/>
        <v>1</v>
      </c>
    </row>
    <row r="1104" ht="14.25" customHeight="1">
      <c r="A1104" s="248" t="s">
        <v>95</v>
      </c>
      <c r="B1104" s="248" t="s">
        <v>19</v>
      </c>
      <c r="C1104" s="273">
        <v>99472.0</v>
      </c>
      <c r="D1104" s="274">
        <v>44908.0</v>
      </c>
      <c r="E1104" s="275">
        <v>6035773.0</v>
      </c>
      <c r="F1104" s="248" t="s">
        <v>447</v>
      </c>
      <c r="G1104" s="274">
        <f t="shared" si="1"/>
        <v>44938</v>
      </c>
      <c r="H1104" s="248" t="s">
        <v>443</v>
      </c>
      <c r="I1104" s="276" t="str">
        <f t="shared" si="2"/>
        <v>994726035773</v>
      </c>
      <c r="J1104" s="274"/>
      <c r="K1104" s="275"/>
      <c r="L1104" s="275">
        <f t="shared" si="3"/>
        <v>-6035773</v>
      </c>
      <c r="N1104" s="277"/>
      <c r="O1104" s="274">
        <f t="shared" si="6"/>
        <v>0</v>
      </c>
      <c r="P1104" s="248" t="b">
        <f t="shared" si="7"/>
        <v>1</v>
      </c>
    </row>
    <row r="1105" ht="14.25" customHeight="1">
      <c r="A1105" s="248" t="s">
        <v>30</v>
      </c>
      <c r="B1105" s="248" t="s">
        <v>19</v>
      </c>
      <c r="C1105" s="273">
        <v>10570.0</v>
      </c>
      <c r="D1105" s="274">
        <v>44908.0</v>
      </c>
      <c r="E1105" s="275">
        <v>1872176.0</v>
      </c>
      <c r="F1105" s="248" t="s">
        <v>447</v>
      </c>
      <c r="G1105" s="274">
        <f t="shared" si="1"/>
        <v>44938</v>
      </c>
      <c r="H1105" s="248" t="s">
        <v>443</v>
      </c>
      <c r="I1105" s="276" t="str">
        <f t="shared" si="2"/>
        <v>105701872176</v>
      </c>
      <c r="J1105" s="274"/>
      <c r="K1105" s="275"/>
      <c r="L1105" s="275">
        <f t="shared" si="3"/>
        <v>-1872176</v>
      </c>
      <c r="N1105" s="277"/>
      <c r="O1105" s="274">
        <f t="shared" si="6"/>
        <v>0</v>
      </c>
      <c r="P1105" s="248" t="b">
        <f t="shared" si="7"/>
        <v>1</v>
      </c>
    </row>
    <row r="1106" ht="14.25" customHeight="1">
      <c r="A1106" s="248" t="s">
        <v>450</v>
      </c>
      <c r="B1106" s="248" t="s">
        <v>19</v>
      </c>
      <c r="C1106" s="273">
        <v>1282.0</v>
      </c>
      <c r="D1106" s="274">
        <v>44908.0</v>
      </c>
      <c r="E1106" s="275">
        <v>290860.0</v>
      </c>
      <c r="F1106" s="248" t="s">
        <v>447</v>
      </c>
      <c r="G1106" s="274">
        <f t="shared" si="1"/>
        <v>44938</v>
      </c>
      <c r="H1106" s="248" t="s">
        <v>443</v>
      </c>
      <c r="I1106" s="276" t="str">
        <f t="shared" si="2"/>
        <v>1282290860</v>
      </c>
      <c r="J1106" s="274"/>
      <c r="K1106" s="275"/>
      <c r="L1106" s="275">
        <f t="shared" si="3"/>
        <v>-290860</v>
      </c>
      <c r="N1106" s="277"/>
      <c r="O1106" s="274">
        <f t="shared" si="6"/>
        <v>0</v>
      </c>
      <c r="P1106" s="248" t="b">
        <f t="shared" si="7"/>
        <v>1</v>
      </c>
    </row>
    <row r="1107" ht="14.25" customHeight="1">
      <c r="A1107" s="248" t="s">
        <v>451</v>
      </c>
      <c r="B1107" s="248" t="s">
        <v>19</v>
      </c>
      <c r="C1107" s="273">
        <v>46039.0</v>
      </c>
      <c r="D1107" s="274">
        <v>44908.0</v>
      </c>
      <c r="E1107" s="275">
        <v>277306.0</v>
      </c>
      <c r="F1107" s="248" t="s">
        <v>447</v>
      </c>
      <c r="G1107" s="274">
        <f t="shared" si="1"/>
        <v>44938</v>
      </c>
      <c r="H1107" s="248" t="s">
        <v>443</v>
      </c>
      <c r="I1107" s="276" t="str">
        <f t="shared" si="2"/>
        <v>46039277306</v>
      </c>
      <c r="J1107" s="274"/>
      <c r="K1107" s="275"/>
      <c r="L1107" s="275">
        <f t="shared" si="3"/>
        <v>-277306</v>
      </c>
      <c r="N1107" s="277"/>
      <c r="O1107" s="274">
        <f t="shared" si="6"/>
        <v>0</v>
      </c>
      <c r="P1107" s="248" t="b">
        <f t="shared" si="7"/>
        <v>1</v>
      </c>
    </row>
    <row r="1108" ht="14.25" customHeight="1">
      <c r="A1108" s="248" t="s">
        <v>34</v>
      </c>
      <c r="B1108" s="248" t="s">
        <v>19</v>
      </c>
      <c r="C1108" s="273">
        <v>106570.0</v>
      </c>
      <c r="D1108" s="274">
        <v>44909.0</v>
      </c>
      <c r="E1108" s="275">
        <v>258563.0</v>
      </c>
      <c r="F1108" s="248" t="s">
        <v>447</v>
      </c>
      <c r="G1108" s="274">
        <f t="shared" si="1"/>
        <v>44939</v>
      </c>
      <c r="H1108" s="248" t="s">
        <v>443</v>
      </c>
      <c r="I1108" s="276" t="str">
        <f t="shared" si="2"/>
        <v>106570258563</v>
      </c>
      <c r="J1108" s="274"/>
      <c r="K1108" s="275"/>
      <c r="L1108" s="275">
        <f t="shared" si="3"/>
        <v>-258563</v>
      </c>
      <c r="N1108" s="277"/>
      <c r="O1108" s="274">
        <f t="shared" si="6"/>
        <v>0</v>
      </c>
      <c r="P1108" s="248" t="b">
        <f t="shared" si="7"/>
        <v>1</v>
      </c>
    </row>
    <row r="1109" ht="14.25" customHeight="1">
      <c r="A1109" s="248" t="s">
        <v>451</v>
      </c>
      <c r="B1109" s="248" t="s">
        <v>19</v>
      </c>
      <c r="C1109" s="273">
        <v>46073.0</v>
      </c>
      <c r="D1109" s="274">
        <v>44909.0</v>
      </c>
      <c r="E1109" s="275">
        <v>44984.0</v>
      </c>
      <c r="F1109" s="248" t="s">
        <v>447</v>
      </c>
      <c r="G1109" s="274">
        <f t="shared" si="1"/>
        <v>44939</v>
      </c>
      <c r="H1109" s="248" t="s">
        <v>443</v>
      </c>
      <c r="I1109" s="276" t="str">
        <f t="shared" si="2"/>
        <v>4607344984</v>
      </c>
      <c r="J1109" s="274"/>
      <c r="K1109" s="275"/>
      <c r="L1109" s="275">
        <f t="shared" si="3"/>
        <v>-44984</v>
      </c>
      <c r="N1109" s="277"/>
      <c r="O1109" s="274">
        <f t="shared" si="6"/>
        <v>0</v>
      </c>
      <c r="P1109" s="248" t="b">
        <f t="shared" si="7"/>
        <v>1</v>
      </c>
    </row>
    <row r="1110" ht="14.25" customHeight="1">
      <c r="A1110" s="248" t="s">
        <v>451</v>
      </c>
      <c r="B1110" s="248" t="s">
        <v>19</v>
      </c>
      <c r="C1110" s="273">
        <v>46072.0</v>
      </c>
      <c r="D1110" s="274">
        <v>44909.0</v>
      </c>
      <c r="E1110" s="275">
        <v>95926.0</v>
      </c>
      <c r="F1110" s="248" t="s">
        <v>447</v>
      </c>
      <c r="G1110" s="274">
        <f t="shared" si="1"/>
        <v>44939</v>
      </c>
      <c r="H1110" s="248" t="s">
        <v>443</v>
      </c>
      <c r="I1110" s="276" t="str">
        <f t="shared" si="2"/>
        <v>4607295926</v>
      </c>
      <c r="J1110" s="274"/>
      <c r="K1110" s="275"/>
      <c r="L1110" s="275">
        <f t="shared" si="3"/>
        <v>-95926</v>
      </c>
      <c r="N1110" s="277"/>
      <c r="O1110" s="274">
        <f t="shared" si="6"/>
        <v>0</v>
      </c>
      <c r="P1110" s="248" t="b">
        <f t="shared" si="7"/>
        <v>1</v>
      </c>
    </row>
    <row r="1111" ht="14.25" customHeight="1">
      <c r="A1111" s="248" t="s">
        <v>531</v>
      </c>
      <c r="B1111" s="248" t="s">
        <v>19</v>
      </c>
      <c r="C1111" s="273">
        <v>254.0</v>
      </c>
      <c r="D1111" s="274">
        <v>44909.0</v>
      </c>
      <c r="E1111" s="275">
        <v>3332000.0</v>
      </c>
      <c r="F1111" s="248" t="s">
        <v>447</v>
      </c>
      <c r="G1111" s="274">
        <f t="shared" si="1"/>
        <v>44939</v>
      </c>
      <c r="H1111" s="248" t="s">
        <v>443</v>
      </c>
      <c r="I1111" s="276" t="str">
        <f t="shared" si="2"/>
        <v>2543332000</v>
      </c>
      <c r="J1111" s="274"/>
      <c r="K1111" s="275"/>
      <c r="L1111" s="275">
        <f t="shared" si="3"/>
        <v>-3332000</v>
      </c>
      <c r="N1111" s="277"/>
      <c r="O1111" s="274">
        <f t="shared" si="6"/>
        <v>0</v>
      </c>
      <c r="P1111" s="248" t="b">
        <f t="shared" si="7"/>
        <v>1</v>
      </c>
    </row>
    <row r="1112" ht="14.25" customHeight="1">
      <c r="A1112" s="248" t="s">
        <v>22</v>
      </c>
      <c r="B1112" s="248" t="s">
        <v>19</v>
      </c>
      <c r="C1112" s="273">
        <v>859563.0</v>
      </c>
      <c r="D1112" s="274">
        <v>44910.0</v>
      </c>
      <c r="E1112" s="275">
        <v>3269959.0</v>
      </c>
      <c r="F1112" s="248" t="s">
        <v>447</v>
      </c>
      <c r="G1112" s="274">
        <f t="shared" si="1"/>
        <v>44940</v>
      </c>
      <c r="H1112" s="248" t="s">
        <v>443</v>
      </c>
      <c r="I1112" s="276" t="str">
        <f t="shared" si="2"/>
        <v>8595633269959</v>
      </c>
      <c r="J1112" s="274"/>
      <c r="K1112" s="275"/>
      <c r="L1112" s="275">
        <f t="shared" si="3"/>
        <v>-3269959</v>
      </c>
      <c r="N1112" s="109" t="s">
        <v>462</v>
      </c>
      <c r="O1112" s="274">
        <f t="shared" si="6"/>
        <v>0</v>
      </c>
      <c r="P1112" s="248" t="b">
        <f t="shared" si="7"/>
        <v>1</v>
      </c>
    </row>
    <row r="1113" ht="14.25" customHeight="1">
      <c r="A1113" s="248" t="s">
        <v>95</v>
      </c>
      <c r="B1113" s="248" t="s">
        <v>19</v>
      </c>
      <c r="C1113" s="273">
        <v>99492.0</v>
      </c>
      <c r="D1113" s="274">
        <v>44911.0</v>
      </c>
      <c r="E1113" s="275">
        <v>1167352.0</v>
      </c>
      <c r="F1113" s="248" t="s">
        <v>447</v>
      </c>
      <c r="G1113" s="274">
        <f t="shared" si="1"/>
        <v>44941</v>
      </c>
      <c r="H1113" s="248" t="s">
        <v>443</v>
      </c>
      <c r="I1113" s="276" t="str">
        <f t="shared" si="2"/>
        <v>994921167352</v>
      </c>
      <c r="J1113" s="274"/>
      <c r="K1113" s="275"/>
      <c r="L1113" s="275">
        <f t="shared" si="3"/>
        <v>-1167352</v>
      </c>
      <c r="N1113" s="277"/>
      <c r="O1113" s="274">
        <f t="shared" si="6"/>
        <v>0</v>
      </c>
      <c r="P1113" s="248" t="b">
        <f t="shared" si="7"/>
        <v>1</v>
      </c>
    </row>
    <row r="1114" ht="14.25" customHeight="1">
      <c r="A1114" s="248" t="s">
        <v>95</v>
      </c>
      <c r="B1114" s="248" t="s">
        <v>19</v>
      </c>
      <c r="C1114" s="273">
        <v>99499.0</v>
      </c>
      <c r="D1114" s="274">
        <v>44911.0</v>
      </c>
      <c r="E1114" s="275">
        <v>775656.0</v>
      </c>
      <c r="F1114" s="248" t="s">
        <v>447</v>
      </c>
      <c r="G1114" s="274">
        <f t="shared" si="1"/>
        <v>44941</v>
      </c>
      <c r="H1114" s="248" t="s">
        <v>443</v>
      </c>
      <c r="I1114" s="276" t="str">
        <f t="shared" si="2"/>
        <v>99499775656</v>
      </c>
      <c r="J1114" s="274"/>
      <c r="K1114" s="275"/>
      <c r="L1114" s="275">
        <f t="shared" si="3"/>
        <v>-775656</v>
      </c>
      <c r="N1114" s="277"/>
      <c r="O1114" s="274">
        <f t="shared" si="6"/>
        <v>0</v>
      </c>
      <c r="P1114" s="248" t="b">
        <f t="shared" si="7"/>
        <v>1</v>
      </c>
    </row>
    <row r="1115" ht="14.25" customHeight="1">
      <c r="A1115" s="248" t="s">
        <v>22</v>
      </c>
      <c r="B1115" s="248" t="s">
        <v>19</v>
      </c>
      <c r="C1115" s="273">
        <v>860023.0</v>
      </c>
      <c r="D1115" s="274">
        <v>44911.0</v>
      </c>
      <c r="E1115" s="275">
        <v>6119911.0</v>
      </c>
      <c r="F1115" s="248" t="s">
        <v>447</v>
      </c>
      <c r="G1115" s="274">
        <f t="shared" si="1"/>
        <v>44941</v>
      </c>
      <c r="H1115" s="248" t="s">
        <v>443</v>
      </c>
      <c r="I1115" s="276" t="str">
        <f t="shared" si="2"/>
        <v>8600236119911</v>
      </c>
      <c r="J1115" s="274"/>
      <c r="K1115" s="275"/>
      <c r="L1115" s="275">
        <f t="shared" si="3"/>
        <v>-6119911</v>
      </c>
      <c r="N1115" s="109" t="s">
        <v>462</v>
      </c>
      <c r="O1115" s="274">
        <f t="shared" si="6"/>
        <v>0</v>
      </c>
      <c r="P1115" s="248" t="b">
        <f t="shared" si="7"/>
        <v>1</v>
      </c>
    </row>
    <row r="1116" ht="14.25" customHeight="1">
      <c r="A1116" s="248" t="s">
        <v>451</v>
      </c>
      <c r="B1116" s="248" t="s">
        <v>19</v>
      </c>
      <c r="C1116" s="273">
        <v>46178.0</v>
      </c>
      <c r="D1116" s="274">
        <v>44911.0</v>
      </c>
      <c r="E1116" s="275">
        <v>159984.0</v>
      </c>
      <c r="F1116" s="248" t="s">
        <v>447</v>
      </c>
      <c r="G1116" s="274">
        <f t="shared" si="1"/>
        <v>44941</v>
      </c>
      <c r="H1116" s="248" t="s">
        <v>443</v>
      </c>
      <c r="I1116" s="276" t="str">
        <f t="shared" si="2"/>
        <v>46178159984</v>
      </c>
      <c r="J1116" s="274"/>
      <c r="K1116" s="275"/>
      <c r="L1116" s="275">
        <f t="shared" si="3"/>
        <v>-159984</v>
      </c>
      <c r="N1116" s="277"/>
      <c r="O1116" s="274">
        <f t="shared" si="6"/>
        <v>0</v>
      </c>
      <c r="P1116" s="248" t="b">
        <f t="shared" si="7"/>
        <v>1</v>
      </c>
    </row>
    <row r="1117" ht="14.25" customHeight="1">
      <c r="A1117" s="248" t="s">
        <v>508</v>
      </c>
      <c r="B1117" s="248" t="s">
        <v>19</v>
      </c>
      <c r="C1117" s="273">
        <v>5857108.0</v>
      </c>
      <c r="D1117" s="274">
        <v>44911.0</v>
      </c>
      <c r="E1117" s="275">
        <v>12558.0</v>
      </c>
      <c r="F1117" s="248" t="s">
        <v>447</v>
      </c>
      <c r="G1117" s="274">
        <f t="shared" si="1"/>
        <v>44941</v>
      </c>
      <c r="H1117" s="248" t="s">
        <v>443</v>
      </c>
      <c r="I1117" s="276" t="str">
        <f t="shared" si="2"/>
        <v>585710812558</v>
      </c>
      <c r="J1117" s="274">
        <f>+G1117</f>
        <v>44941</v>
      </c>
      <c r="K1117" s="275">
        <f>+E1117</f>
        <v>12558</v>
      </c>
      <c r="L1117" s="275">
        <f t="shared" si="3"/>
        <v>0</v>
      </c>
      <c r="N1117" s="277"/>
      <c r="O1117" s="274">
        <f t="shared" si="6"/>
        <v>0</v>
      </c>
      <c r="P1117" s="248" t="b">
        <f t="shared" si="7"/>
        <v>0</v>
      </c>
    </row>
    <row r="1118" ht="14.25" customHeight="1">
      <c r="A1118" s="248" t="s">
        <v>27</v>
      </c>
      <c r="B1118" s="248" t="s">
        <v>19</v>
      </c>
      <c r="C1118" s="273">
        <v>33271.0</v>
      </c>
      <c r="D1118" s="274">
        <v>44914.0</v>
      </c>
      <c r="E1118" s="275">
        <v>1213165.0</v>
      </c>
      <c r="F1118" s="248" t="s">
        <v>447</v>
      </c>
      <c r="G1118" s="274">
        <f t="shared" si="1"/>
        <v>44944</v>
      </c>
      <c r="H1118" s="248" t="s">
        <v>443</v>
      </c>
      <c r="I1118" s="276" t="str">
        <f t="shared" si="2"/>
        <v>332711213165</v>
      </c>
      <c r="J1118" s="274"/>
      <c r="K1118" s="275"/>
      <c r="L1118" s="275">
        <f t="shared" si="3"/>
        <v>-1213165</v>
      </c>
      <c r="N1118" s="109" t="s">
        <v>456</v>
      </c>
      <c r="O1118" s="274">
        <f t="shared" si="6"/>
        <v>0</v>
      </c>
      <c r="P1118" s="248" t="b">
        <f t="shared" si="7"/>
        <v>1</v>
      </c>
    </row>
    <row r="1119" ht="14.25" customHeight="1">
      <c r="A1119" s="248" t="s">
        <v>18</v>
      </c>
      <c r="B1119" s="248" t="s">
        <v>19</v>
      </c>
      <c r="C1119" s="273">
        <v>5041.0</v>
      </c>
      <c r="D1119" s="274">
        <v>44914.0</v>
      </c>
      <c r="E1119" s="275">
        <v>2774912.0</v>
      </c>
      <c r="F1119" s="248" t="s">
        <v>447</v>
      </c>
      <c r="G1119" s="274">
        <f t="shared" si="1"/>
        <v>44944</v>
      </c>
      <c r="H1119" s="248" t="s">
        <v>443</v>
      </c>
      <c r="I1119" s="276" t="str">
        <f t="shared" si="2"/>
        <v>50412774912</v>
      </c>
      <c r="J1119" s="274"/>
      <c r="K1119" s="275"/>
      <c r="L1119" s="275">
        <f t="shared" si="3"/>
        <v>-2774912</v>
      </c>
      <c r="N1119" s="277"/>
      <c r="O1119" s="274">
        <f t="shared" si="6"/>
        <v>0</v>
      </c>
      <c r="P1119" s="248" t="b">
        <f t="shared" si="7"/>
        <v>1</v>
      </c>
    </row>
    <row r="1120" ht="14.25" customHeight="1">
      <c r="A1120" s="248" t="s">
        <v>451</v>
      </c>
      <c r="B1120" s="248" t="s">
        <v>19</v>
      </c>
      <c r="C1120" s="273">
        <v>46292.0</v>
      </c>
      <c r="D1120" s="274">
        <v>44914.0</v>
      </c>
      <c r="E1120" s="275">
        <v>13592.0</v>
      </c>
      <c r="F1120" s="248" t="s">
        <v>447</v>
      </c>
      <c r="G1120" s="274">
        <f t="shared" si="1"/>
        <v>44944</v>
      </c>
      <c r="H1120" s="248" t="s">
        <v>443</v>
      </c>
      <c r="I1120" s="276" t="str">
        <f t="shared" si="2"/>
        <v>4629213592</v>
      </c>
      <c r="J1120" s="274"/>
      <c r="K1120" s="275"/>
      <c r="L1120" s="275">
        <f t="shared" si="3"/>
        <v>-13592</v>
      </c>
      <c r="N1120" s="277"/>
      <c r="O1120" s="274">
        <f t="shared" si="6"/>
        <v>0</v>
      </c>
      <c r="P1120" s="248" t="b">
        <f t="shared" si="7"/>
        <v>1</v>
      </c>
    </row>
    <row r="1121" ht="14.25" customHeight="1">
      <c r="A1121" s="248" t="s">
        <v>107</v>
      </c>
      <c r="B1121" s="248" t="s">
        <v>19</v>
      </c>
      <c r="C1121" s="273">
        <v>12485.0</v>
      </c>
      <c r="D1121" s="274">
        <v>44915.0</v>
      </c>
      <c r="E1121" s="275">
        <v>558110.0</v>
      </c>
      <c r="F1121" s="248" t="s">
        <v>447</v>
      </c>
      <c r="G1121" s="274">
        <f t="shared" si="1"/>
        <v>44945</v>
      </c>
      <c r="H1121" s="248" t="s">
        <v>443</v>
      </c>
      <c r="I1121" s="276" t="str">
        <f t="shared" si="2"/>
        <v>12485558110</v>
      </c>
      <c r="J1121" s="274"/>
      <c r="K1121" s="275"/>
      <c r="L1121" s="275">
        <f t="shared" si="3"/>
        <v>-558110</v>
      </c>
      <c r="N1121" s="277"/>
      <c r="O1121" s="274">
        <f t="shared" si="6"/>
        <v>0</v>
      </c>
      <c r="P1121" s="248" t="b">
        <f t="shared" si="7"/>
        <v>1</v>
      </c>
    </row>
    <row r="1122" ht="14.25" customHeight="1">
      <c r="A1122" s="248" t="s">
        <v>550</v>
      </c>
      <c r="B1122" s="248" t="s">
        <v>19</v>
      </c>
      <c r="C1122" s="273">
        <v>24306.0</v>
      </c>
      <c r="D1122" s="274">
        <v>44915.0</v>
      </c>
      <c r="E1122" s="275">
        <v>13744.0</v>
      </c>
      <c r="F1122" s="248" t="s">
        <v>447</v>
      </c>
      <c r="G1122" s="274">
        <f t="shared" si="1"/>
        <v>44945</v>
      </c>
      <c r="H1122" s="248" t="s">
        <v>443</v>
      </c>
      <c r="I1122" s="276" t="str">
        <f t="shared" si="2"/>
        <v>2430613744</v>
      </c>
      <c r="J1122" s="274"/>
      <c r="K1122" s="275"/>
      <c r="L1122" s="275">
        <f t="shared" si="3"/>
        <v>-13744</v>
      </c>
      <c r="N1122" s="277"/>
      <c r="O1122" s="274">
        <f t="shared" si="6"/>
        <v>0</v>
      </c>
      <c r="P1122" s="248" t="b">
        <f t="shared" si="7"/>
        <v>1</v>
      </c>
    </row>
    <row r="1123" ht="14.25" customHeight="1">
      <c r="A1123" s="248" t="s">
        <v>448</v>
      </c>
      <c r="B1123" s="248" t="s">
        <v>19</v>
      </c>
      <c r="C1123" s="273">
        <v>5379.0</v>
      </c>
      <c r="D1123" s="274">
        <v>44915.0</v>
      </c>
      <c r="E1123" s="275">
        <v>478036.0</v>
      </c>
      <c r="F1123" s="248" t="s">
        <v>447</v>
      </c>
      <c r="G1123" s="274">
        <f t="shared" si="1"/>
        <v>44945</v>
      </c>
      <c r="H1123" s="248" t="s">
        <v>443</v>
      </c>
      <c r="I1123" s="276" t="str">
        <f t="shared" si="2"/>
        <v>5379478036</v>
      </c>
      <c r="J1123" s="274"/>
      <c r="K1123" s="275"/>
      <c r="L1123" s="275">
        <f t="shared" si="3"/>
        <v>-478036</v>
      </c>
      <c r="N1123" s="277"/>
      <c r="O1123" s="274">
        <f t="shared" si="6"/>
        <v>0</v>
      </c>
      <c r="P1123" s="248" t="b">
        <f t="shared" si="7"/>
        <v>1</v>
      </c>
    </row>
    <row r="1124" ht="14.25" customHeight="1">
      <c r="A1124" s="248" t="s">
        <v>498</v>
      </c>
      <c r="B1124" s="248" t="s">
        <v>19</v>
      </c>
      <c r="C1124" s="273">
        <v>865.0</v>
      </c>
      <c r="D1124" s="274">
        <v>44917.0</v>
      </c>
      <c r="E1124" s="275">
        <v>1092901.0</v>
      </c>
      <c r="F1124" s="248" t="s">
        <v>447</v>
      </c>
      <c r="G1124" s="274">
        <f t="shared" si="1"/>
        <v>44947</v>
      </c>
      <c r="H1124" s="248" t="s">
        <v>485</v>
      </c>
      <c r="I1124" s="276" t="str">
        <f t="shared" si="2"/>
        <v>8651092901</v>
      </c>
      <c r="J1124" s="274"/>
      <c r="K1124" s="275"/>
      <c r="L1124" s="275">
        <f t="shared" si="3"/>
        <v>-1092901</v>
      </c>
      <c r="N1124" s="277"/>
      <c r="O1124" s="274">
        <f t="shared" si="6"/>
        <v>0</v>
      </c>
      <c r="P1124" s="248" t="b">
        <f t="shared" si="7"/>
        <v>1</v>
      </c>
    </row>
    <row r="1125" ht="14.25" customHeight="1">
      <c r="A1125" s="248" t="s">
        <v>501</v>
      </c>
      <c r="B1125" s="248" t="s">
        <v>19</v>
      </c>
      <c r="C1125" s="273">
        <v>2640.0</v>
      </c>
      <c r="D1125" s="274">
        <v>44917.0</v>
      </c>
      <c r="E1125" s="275">
        <v>65890.0</v>
      </c>
      <c r="F1125" s="248" t="s">
        <v>447</v>
      </c>
      <c r="G1125" s="274">
        <f t="shared" si="1"/>
        <v>44947</v>
      </c>
      <c r="H1125" s="248" t="s">
        <v>443</v>
      </c>
      <c r="I1125" s="276" t="str">
        <f t="shared" si="2"/>
        <v>264065890</v>
      </c>
      <c r="J1125" s="274"/>
      <c r="K1125" s="275"/>
      <c r="L1125" s="275">
        <f t="shared" si="3"/>
        <v>-65890</v>
      </c>
      <c r="N1125" s="277"/>
      <c r="O1125" s="274">
        <f t="shared" si="6"/>
        <v>0</v>
      </c>
      <c r="P1125" s="248" t="b">
        <f t="shared" si="7"/>
        <v>1</v>
      </c>
    </row>
    <row r="1126" ht="14.25" customHeight="1">
      <c r="A1126" s="248" t="s">
        <v>502</v>
      </c>
      <c r="B1126" s="248" t="s">
        <v>19</v>
      </c>
      <c r="C1126" s="273">
        <v>27369.0</v>
      </c>
      <c r="D1126" s="274">
        <v>44917.0</v>
      </c>
      <c r="E1126" s="275">
        <v>169932.0</v>
      </c>
      <c r="F1126" s="248" t="s">
        <v>447</v>
      </c>
      <c r="G1126" s="274">
        <f t="shared" si="1"/>
        <v>44947</v>
      </c>
      <c r="H1126" s="248" t="s">
        <v>443</v>
      </c>
      <c r="I1126" s="276" t="str">
        <f t="shared" si="2"/>
        <v>27369169932</v>
      </c>
      <c r="J1126" s="274"/>
      <c r="K1126" s="275"/>
      <c r="L1126" s="275">
        <f t="shared" si="3"/>
        <v>-169932</v>
      </c>
      <c r="N1126" s="277"/>
      <c r="O1126" s="274">
        <f t="shared" si="6"/>
        <v>0</v>
      </c>
      <c r="P1126" s="248" t="b">
        <f t="shared" si="7"/>
        <v>1</v>
      </c>
    </row>
    <row r="1127" ht="14.25" customHeight="1">
      <c r="A1127" s="248" t="s">
        <v>22</v>
      </c>
      <c r="B1127" s="248" t="s">
        <v>19</v>
      </c>
      <c r="C1127" s="273">
        <v>863046.0</v>
      </c>
      <c r="D1127" s="274">
        <v>44918.0</v>
      </c>
      <c r="E1127" s="275">
        <v>2319920.0</v>
      </c>
      <c r="F1127" s="248" t="s">
        <v>447</v>
      </c>
      <c r="G1127" s="274">
        <f t="shared" si="1"/>
        <v>44948</v>
      </c>
      <c r="H1127" s="248" t="s">
        <v>443</v>
      </c>
      <c r="I1127" s="276" t="str">
        <f t="shared" si="2"/>
        <v>8630462319920</v>
      </c>
      <c r="J1127" s="274"/>
      <c r="K1127" s="275"/>
      <c r="L1127" s="275">
        <f t="shared" si="3"/>
        <v>-2319920</v>
      </c>
      <c r="N1127" s="109" t="s">
        <v>462</v>
      </c>
      <c r="O1127" s="274">
        <f t="shared" si="6"/>
        <v>0</v>
      </c>
      <c r="P1127" s="248" t="b">
        <f t="shared" si="7"/>
        <v>1</v>
      </c>
    </row>
    <row r="1128" ht="14.25" customHeight="1">
      <c r="A1128" s="248" t="s">
        <v>451</v>
      </c>
      <c r="B1128" s="248" t="s">
        <v>19</v>
      </c>
      <c r="C1128" s="273">
        <v>46512.0</v>
      </c>
      <c r="D1128" s="274">
        <v>44921.0</v>
      </c>
      <c r="E1128" s="275">
        <v>71924.0</v>
      </c>
      <c r="F1128" s="248" t="s">
        <v>447</v>
      </c>
      <c r="G1128" s="274">
        <f t="shared" si="1"/>
        <v>44951</v>
      </c>
      <c r="H1128" s="248" t="s">
        <v>443</v>
      </c>
      <c r="I1128" s="276" t="str">
        <f t="shared" si="2"/>
        <v>4651271924</v>
      </c>
      <c r="J1128" s="274"/>
      <c r="K1128" s="275"/>
      <c r="L1128" s="275">
        <f t="shared" si="3"/>
        <v>-71924</v>
      </c>
      <c r="N1128" s="277"/>
      <c r="O1128" s="274">
        <f t="shared" si="6"/>
        <v>0</v>
      </c>
      <c r="P1128" s="248" t="b">
        <f t="shared" si="7"/>
        <v>1</v>
      </c>
    </row>
    <row r="1129" ht="14.25" customHeight="1">
      <c r="A1129" s="248" t="s">
        <v>502</v>
      </c>
      <c r="B1129" s="248" t="s">
        <v>19</v>
      </c>
      <c r="C1129" s="273">
        <v>27410.0</v>
      </c>
      <c r="D1129" s="274">
        <v>44921.0</v>
      </c>
      <c r="E1129" s="275">
        <v>1096476.0</v>
      </c>
      <c r="F1129" s="248" t="s">
        <v>447</v>
      </c>
      <c r="G1129" s="274">
        <f t="shared" si="1"/>
        <v>44951</v>
      </c>
      <c r="H1129" s="248" t="s">
        <v>443</v>
      </c>
      <c r="I1129" s="276" t="str">
        <f t="shared" si="2"/>
        <v>274101096476</v>
      </c>
      <c r="J1129" s="274"/>
      <c r="K1129" s="275"/>
      <c r="L1129" s="275">
        <f t="shared" si="3"/>
        <v>-1096476</v>
      </c>
      <c r="N1129" s="277"/>
      <c r="O1129" s="274">
        <f t="shared" si="6"/>
        <v>0</v>
      </c>
      <c r="P1129" s="248" t="b">
        <f t="shared" si="7"/>
        <v>1</v>
      </c>
    </row>
    <row r="1130" ht="14.25" customHeight="1">
      <c r="A1130" s="248" t="s">
        <v>44</v>
      </c>
      <c r="B1130" s="248" t="s">
        <v>19</v>
      </c>
      <c r="C1130" s="273">
        <v>3669.0</v>
      </c>
      <c r="D1130" s="274">
        <v>44922.0</v>
      </c>
      <c r="E1130" s="275">
        <v>6714137.0</v>
      </c>
      <c r="F1130" s="248" t="s">
        <v>447</v>
      </c>
      <c r="G1130" s="274">
        <f t="shared" si="1"/>
        <v>44952</v>
      </c>
      <c r="H1130" s="248" t="s">
        <v>443</v>
      </c>
      <c r="I1130" s="276" t="str">
        <f t="shared" si="2"/>
        <v>36696714137</v>
      </c>
      <c r="J1130" s="274"/>
      <c r="K1130" s="275"/>
      <c r="L1130" s="275">
        <f t="shared" si="3"/>
        <v>-6714137</v>
      </c>
      <c r="N1130" s="277"/>
      <c r="O1130" s="274">
        <f t="shared" si="6"/>
        <v>0</v>
      </c>
      <c r="P1130" s="248" t="b">
        <f t="shared" si="7"/>
        <v>1</v>
      </c>
    </row>
    <row r="1131" ht="14.25" customHeight="1">
      <c r="A1131" s="248" t="s">
        <v>498</v>
      </c>
      <c r="B1131" s="248" t="s">
        <v>468</v>
      </c>
      <c r="C1131" s="273">
        <v>66.0</v>
      </c>
      <c r="D1131" s="274">
        <v>44922.0</v>
      </c>
      <c r="E1131" s="275">
        <v>-1092901.0</v>
      </c>
      <c r="F1131" s="248" t="s">
        <v>447</v>
      </c>
      <c r="G1131" s="274">
        <f t="shared" si="1"/>
        <v>44952</v>
      </c>
      <c r="H1131" s="248" t="s">
        <v>469</v>
      </c>
      <c r="I1131" s="276" t="str">
        <f t="shared" si="2"/>
        <v>66-1092901</v>
      </c>
      <c r="J1131" s="274"/>
      <c r="K1131" s="275"/>
      <c r="L1131" s="275">
        <f t="shared" si="3"/>
        <v>1092901</v>
      </c>
      <c r="N1131" s="277"/>
      <c r="O1131" s="274">
        <f t="shared" si="6"/>
        <v>0</v>
      </c>
      <c r="P1131" s="248" t="b">
        <f t="shared" si="7"/>
        <v>1</v>
      </c>
    </row>
    <row r="1132" ht="14.25" customHeight="1">
      <c r="A1132" s="248" t="s">
        <v>517</v>
      </c>
      <c r="B1132" s="248" t="s">
        <v>19</v>
      </c>
      <c r="C1132" s="273">
        <v>4.5995266E7</v>
      </c>
      <c r="D1132" s="274">
        <v>44923.0</v>
      </c>
      <c r="E1132" s="275">
        <v>2365.0</v>
      </c>
      <c r="F1132" s="248" t="s">
        <v>447</v>
      </c>
      <c r="G1132" s="274">
        <f t="shared" si="1"/>
        <v>44953</v>
      </c>
      <c r="H1132" s="248" t="s">
        <v>443</v>
      </c>
      <c r="I1132" s="276" t="str">
        <f t="shared" si="2"/>
        <v>459952662365</v>
      </c>
      <c r="J1132" s="274"/>
      <c r="K1132" s="275"/>
      <c r="L1132" s="275">
        <f t="shared" si="3"/>
        <v>-2365</v>
      </c>
      <c r="N1132" s="277"/>
      <c r="O1132" s="274">
        <f t="shared" si="6"/>
        <v>0</v>
      </c>
      <c r="P1132" s="248" t="b">
        <f t="shared" si="7"/>
        <v>1</v>
      </c>
    </row>
    <row r="1133" ht="14.25" customHeight="1">
      <c r="A1133" s="248" t="s">
        <v>498</v>
      </c>
      <c r="B1133" s="248" t="s">
        <v>19</v>
      </c>
      <c r="C1133" s="273">
        <v>870.0</v>
      </c>
      <c r="D1133" s="274">
        <v>44923.0</v>
      </c>
      <c r="E1133" s="275">
        <v>1092901.0</v>
      </c>
      <c r="F1133" s="248" t="s">
        <v>447</v>
      </c>
      <c r="G1133" s="274">
        <f t="shared" si="1"/>
        <v>44953</v>
      </c>
      <c r="H1133" s="248" t="s">
        <v>443</v>
      </c>
      <c r="I1133" s="276" t="str">
        <f t="shared" si="2"/>
        <v>8701092901</v>
      </c>
      <c r="J1133" s="274"/>
      <c r="K1133" s="275"/>
      <c r="L1133" s="275">
        <f t="shared" si="3"/>
        <v>-1092901</v>
      </c>
      <c r="N1133" s="277"/>
      <c r="O1133" s="274">
        <f t="shared" si="6"/>
        <v>0</v>
      </c>
      <c r="P1133" s="248" t="b">
        <f t="shared" si="7"/>
        <v>1</v>
      </c>
    </row>
    <row r="1134" ht="14.25" customHeight="1">
      <c r="A1134" s="248" t="s">
        <v>22</v>
      </c>
      <c r="B1134" s="248" t="s">
        <v>19</v>
      </c>
      <c r="C1134" s="273">
        <v>864481.0</v>
      </c>
      <c r="D1134" s="274">
        <v>44923.0</v>
      </c>
      <c r="E1134" s="275">
        <v>2319920.0</v>
      </c>
      <c r="F1134" s="248" t="s">
        <v>447</v>
      </c>
      <c r="G1134" s="274">
        <f t="shared" si="1"/>
        <v>44953</v>
      </c>
      <c r="H1134" s="248" t="s">
        <v>485</v>
      </c>
      <c r="I1134" s="276" t="str">
        <f t="shared" si="2"/>
        <v>8644812319920</v>
      </c>
      <c r="J1134" s="274"/>
      <c r="K1134" s="275"/>
      <c r="L1134" s="275">
        <f t="shared" si="3"/>
        <v>-2319920</v>
      </c>
      <c r="N1134" s="109" t="s">
        <v>462</v>
      </c>
      <c r="O1134" s="274">
        <f t="shared" si="6"/>
        <v>0</v>
      </c>
      <c r="P1134" s="248" t="b">
        <f t="shared" si="7"/>
        <v>1</v>
      </c>
    </row>
    <row r="1135" ht="14.25" customHeight="1">
      <c r="A1135" s="248" t="s">
        <v>22</v>
      </c>
      <c r="B1135" s="248" t="s">
        <v>468</v>
      </c>
      <c r="C1135" s="273">
        <v>141675.0</v>
      </c>
      <c r="D1135" s="274">
        <v>44923.0</v>
      </c>
      <c r="E1135" s="275">
        <v>-2319920.0</v>
      </c>
      <c r="F1135" s="248" t="s">
        <v>447</v>
      </c>
      <c r="G1135" s="274">
        <f t="shared" si="1"/>
        <v>44953</v>
      </c>
      <c r="H1135" s="248" t="s">
        <v>469</v>
      </c>
      <c r="I1135" s="276" t="str">
        <f t="shared" si="2"/>
        <v>141675-2319920</v>
      </c>
      <c r="J1135" s="274"/>
      <c r="K1135" s="275"/>
      <c r="L1135" s="275">
        <f t="shared" si="3"/>
        <v>2319920</v>
      </c>
      <c r="N1135" s="109" t="s">
        <v>462</v>
      </c>
      <c r="O1135" s="274">
        <f t="shared" si="6"/>
        <v>0</v>
      </c>
      <c r="P1135" s="248" t="b">
        <f t="shared" si="7"/>
        <v>1</v>
      </c>
    </row>
    <row r="1136" ht="14.25" customHeight="1">
      <c r="A1136" s="248" t="s">
        <v>448</v>
      </c>
      <c r="B1136" s="248" t="s">
        <v>19</v>
      </c>
      <c r="C1136" s="273">
        <v>5404.0</v>
      </c>
      <c r="D1136" s="274">
        <v>44923.0</v>
      </c>
      <c r="E1136" s="275">
        <v>543355.0</v>
      </c>
      <c r="F1136" s="248" t="s">
        <v>447</v>
      </c>
      <c r="G1136" s="274">
        <f t="shared" si="1"/>
        <v>44953</v>
      </c>
      <c r="H1136" s="248" t="s">
        <v>443</v>
      </c>
      <c r="I1136" s="276" t="str">
        <f t="shared" si="2"/>
        <v>5404543355</v>
      </c>
      <c r="J1136" s="274"/>
      <c r="K1136" s="275"/>
      <c r="L1136" s="275">
        <f t="shared" si="3"/>
        <v>-543355</v>
      </c>
      <c r="N1136" s="277"/>
      <c r="O1136" s="274">
        <f t="shared" si="6"/>
        <v>0</v>
      </c>
      <c r="P1136" s="248" t="b">
        <f t="shared" si="7"/>
        <v>1</v>
      </c>
    </row>
    <row r="1137" ht="14.25" customHeight="1">
      <c r="A1137" s="248" t="s">
        <v>502</v>
      </c>
      <c r="B1137" s="248" t="s">
        <v>19</v>
      </c>
      <c r="C1137" s="273">
        <v>27423.0</v>
      </c>
      <c r="D1137" s="274">
        <v>44923.0</v>
      </c>
      <c r="E1137" s="275">
        <v>1019955.0</v>
      </c>
      <c r="F1137" s="248" t="s">
        <v>447</v>
      </c>
      <c r="G1137" s="274">
        <f t="shared" si="1"/>
        <v>44953</v>
      </c>
      <c r="H1137" s="248" t="s">
        <v>443</v>
      </c>
      <c r="I1137" s="276" t="str">
        <f t="shared" si="2"/>
        <v>274231019955</v>
      </c>
      <c r="J1137" s="274"/>
      <c r="K1137" s="275"/>
      <c r="L1137" s="275">
        <f t="shared" si="3"/>
        <v>-1019955</v>
      </c>
      <c r="N1137" s="277"/>
      <c r="O1137" s="274">
        <f t="shared" si="6"/>
        <v>0</v>
      </c>
      <c r="P1137" s="248" t="b">
        <f t="shared" si="7"/>
        <v>1</v>
      </c>
    </row>
    <row r="1138" ht="14.25" customHeight="1">
      <c r="A1138" s="248" t="s">
        <v>71</v>
      </c>
      <c r="B1138" s="248" t="s">
        <v>19</v>
      </c>
      <c r="C1138" s="273">
        <v>837426.0</v>
      </c>
      <c r="D1138" s="274">
        <v>44924.0</v>
      </c>
      <c r="E1138" s="275">
        <v>2650445.0</v>
      </c>
      <c r="F1138" s="248" t="s">
        <v>447</v>
      </c>
      <c r="G1138" s="274">
        <f t="shared" si="1"/>
        <v>44954</v>
      </c>
      <c r="H1138" s="248" t="s">
        <v>443</v>
      </c>
      <c r="I1138" s="276" t="str">
        <f t="shared" si="2"/>
        <v>8374262650445</v>
      </c>
      <c r="J1138" s="274"/>
      <c r="K1138" s="275"/>
      <c r="L1138" s="275">
        <f t="shared" si="3"/>
        <v>-2650445</v>
      </c>
      <c r="N1138" s="277"/>
      <c r="O1138" s="274">
        <f t="shared" si="6"/>
        <v>0</v>
      </c>
      <c r="P1138" s="248" t="b">
        <f t="shared" si="7"/>
        <v>1</v>
      </c>
    </row>
    <row r="1139" ht="14.25" customHeight="1">
      <c r="A1139" s="248" t="s">
        <v>557</v>
      </c>
      <c r="B1139" s="248" t="s">
        <v>334</v>
      </c>
      <c r="C1139" s="273">
        <v>79.0</v>
      </c>
      <c r="D1139" s="274">
        <v>44924.0</v>
      </c>
      <c r="E1139" s="275">
        <v>1070000.0</v>
      </c>
      <c r="F1139" s="248" t="s">
        <v>447</v>
      </c>
      <c r="G1139" s="274">
        <f t="shared" si="1"/>
        <v>44954</v>
      </c>
      <c r="H1139" s="248" t="s">
        <v>443</v>
      </c>
      <c r="I1139" s="276" t="str">
        <f t="shared" si="2"/>
        <v>791070000</v>
      </c>
      <c r="J1139" s="274"/>
      <c r="K1139" s="275"/>
      <c r="L1139" s="275">
        <f t="shared" si="3"/>
        <v>-1070000</v>
      </c>
      <c r="N1139" s="277"/>
      <c r="O1139" s="274">
        <f t="shared" si="6"/>
        <v>0</v>
      </c>
      <c r="P1139" s="248" t="b">
        <f t="shared" si="7"/>
        <v>1</v>
      </c>
    </row>
    <row r="1140" ht="14.25" customHeight="1">
      <c r="A1140" s="248" t="s">
        <v>533</v>
      </c>
      <c r="B1140" s="248" t="s">
        <v>19</v>
      </c>
      <c r="C1140" s="273">
        <v>7748570.0</v>
      </c>
      <c r="D1140" s="274">
        <v>44925.0</v>
      </c>
      <c r="E1140" s="275">
        <v>42262.0</v>
      </c>
      <c r="F1140" s="248" t="s">
        <v>447</v>
      </c>
      <c r="G1140" s="274">
        <f t="shared" si="1"/>
        <v>44955</v>
      </c>
      <c r="H1140" s="248" t="s">
        <v>443</v>
      </c>
      <c r="I1140" s="276" t="str">
        <f t="shared" si="2"/>
        <v>774857042262</v>
      </c>
      <c r="J1140" s="274">
        <f>+G1140</f>
        <v>44955</v>
      </c>
      <c r="K1140" s="275">
        <f>+E1140</f>
        <v>42262</v>
      </c>
      <c r="L1140" s="275">
        <f t="shared" si="3"/>
        <v>0</v>
      </c>
      <c r="N1140" s="277"/>
      <c r="O1140" s="274">
        <f t="shared" si="6"/>
        <v>0</v>
      </c>
      <c r="P1140" s="248" t="b">
        <f t="shared" si="7"/>
        <v>0</v>
      </c>
    </row>
    <row r="1141" ht="14.25" customHeight="1">
      <c r="A1141" s="248" t="s">
        <v>532</v>
      </c>
      <c r="B1141" s="248" t="s">
        <v>19</v>
      </c>
      <c r="C1141" s="273">
        <v>23935.0</v>
      </c>
      <c r="D1141" s="274">
        <v>44927.0</v>
      </c>
      <c r="E1141" s="275">
        <v>333200.0</v>
      </c>
      <c r="F1141" s="248" t="s">
        <v>447</v>
      </c>
      <c r="G1141" s="274">
        <f t="shared" si="1"/>
        <v>44957</v>
      </c>
      <c r="H1141" s="248" t="s">
        <v>443</v>
      </c>
      <c r="I1141" s="276" t="str">
        <f t="shared" si="2"/>
        <v>23935333200</v>
      </c>
      <c r="J1141" s="274"/>
      <c r="K1141" s="275"/>
      <c r="L1141" s="275">
        <f t="shared" si="3"/>
        <v>-333200</v>
      </c>
      <c r="N1141" s="277"/>
      <c r="O1141" s="274">
        <f t="shared" si="6"/>
        <v>0</v>
      </c>
      <c r="P1141" s="248" t="b">
        <f t="shared" si="7"/>
        <v>1</v>
      </c>
    </row>
    <row r="1142" ht="14.25" customHeight="1">
      <c r="A1142" s="248" t="s">
        <v>450</v>
      </c>
      <c r="B1142" s="248" t="s">
        <v>19</v>
      </c>
      <c r="C1142" s="273">
        <v>1295.0</v>
      </c>
      <c r="D1142" s="274">
        <v>44930.0</v>
      </c>
      <c r="E1142" s="275">
        <v>202776.0</v>
      </c>
      <c r="F1142" s="248" t="s">
        <v>447</v>
      </c>
      <c r="G1142" s="274">
        <f t="shared" si="1"/>
        <v>44960</v>
      </c>
      <c r="H1142" s="248" t="s">
        <v>443</v>
      </c>
      <c r="I1142" s="276" t="str">
        <f t="shared" si="2"/>
        <v>1295202776</v>
      </c>
      <c r="J1142" s="274"/>
      <c r="K1142" s="275"/>
      <c r="L1142" s="275">
        <f t="shared" si="3"/>
        <v>-202776</v>
      </c>
      <c r="N1142" s="277"/>
      <c r="O1142" s="274">
        <f t="shared" si="6"/>
        <v>0</v>
      </c>
      <c r="P1142" s="248" t="b">
        <f t="shared" si="7"/>
        <v>1</v>
      </c>
    </row>
    <row r="1143" ht="14.25" customHeight="1">
      <c r="A1143" s="248" t="s">
        <v>450</v>
      </c>
      <c r="B1143" s="248" t="s">
        <v>19</v>
      </c>
      <c r="C1143" s="273">
        <v>1294.0</v>
      </c>
      <c r="D1143" s="274">
        <v>44930.0</v>
      </c>
      <c r="E1143" s="275">
        <v>193054.0</v>
      </c>
      <c r="F1143" s="248" t="s">
        <v>447</v>
      </c>
      <c r="G1143" s="274">
        <f t="shared" si="1"/>
        <v>44960</v>
      </c>
      <c r="H1143" s="248" t="s">
        <v>443</v>
      </c>
      <c r="I1143" s="276" t="str">
        <f t="shared" si="2"/>
        <v>1294193054</v>
      </c>
      <c r="J1143" s="274"/>
      <c r="K1143" s="275"/>
      <c r="L1143" s="275">
        <f t="shared" si="3"/>
        <v>-193054</v>
      </c>
      <c r="N1143" s="277"/>
      <c r="O1143" s="274">
        <f t="shared" si="6"/>
        <v>0</v>
      </c>
      <c r="P1143" s="248" t="b">
        <f t="shared" si="7"/>
        <v>1</v>
      </c>
    </row>
    <row r="1144" ht="14.25" customHeight="1">
      <c r="A1144" s="248" t="s">
        <v>541</v>
      </c>
      <c r="B1144" s="248" t="s">
        <v>19</v>
      </c>
      <c r="C1144" s="273">
        <v>2005399.0</v>
      </c>
      <c r="D1144" s="274">
        <v>44931.0</v>
      </c>
      <c r="E1144" s="275">
        <v>383418.0</v>
      </c>
      <c r="F1144" s="248" t="s">
        <v>447</v>
      </c>
      <c r="G1144" s="274">
        <f t="shared" si="1"/>
        <v>44961</v>
      </c>
      <c r="H1144" s="248" t="s">
        <v>443</v>
      </c>
      <c r="I1144" s="276" t="str">
        <f t="shared" si="2"/>
        <v>2005399383418</v>
      </c>
      <c r="J1144" s="274"/>
      <c r="K1144" s="275"/>
      <c r="L1144" s="275">
        <f t="shared" si="3"/>
        <v>-383418</v>
      </c>
      <c r="N1144" s="277"/>
      <c r="O1144" s="274">
        <f t="shared" si="6"/>
        <v>0</v>
      </c>
      <c r="P1144" s="248" t="b">
        <f t="shared" si="7"/>
        <v>1</v>
      </c>
    </row>
    <row r="1145" ht="14.25" customHeight="1">
      <c r="A1145" s="248" t="s">
        <v>451</v>
      </c>
      <c r="B1145" s="248" t="s">
        <v>19</v>
      </c>
      <c r="C1145" s="273">
        <v>46969.0</v>
      </c>
      <c r="D1145" s="274">
        <v>44931.0</v>
      </c>
      <c r="E1145" s="275">
        <v>807817.0</v>
      </c>
      <c r="F1145" s="248" t="s">
        <v>447</v>
      </c>
      <c r="G1145" s="274">
        <f t="shared" si="1"/>
        <v>44961</v>
      </c>
      <c r="H1145" s="248" t="s">
        <v>443</v>
      </c>
      <c r="I1145" s="276" t="str">
        <f t="shared" si="2"/>
        <v>46969807817</v>
      </c>
      <c r="J1145" s="274"/>
      <c r="K1145" s="275"/>
      <c r="L1145" s="275">
        <f t="shared" si="3"/>
        <v>-807817</v>
      </c>
      <c r="N1145" s="277"/>
      <c r="O1145" s="274">
        <f t="shared" si="6"/>
        <v>0</v>
      </c>
      <c r="P1145" s="248" t="b">
        <f t="shared" si="7"/>
        <v>1</v>
      </c>
    </row>
    <row r="1146" ht="14.25" customHeight="1">
      <c r="A1146" s="248" t="s">
        <v>550</v>
      </c>
      <c r="B1146" s="248" t="s">
        <v>19</v>
      </c>
      <c r="C1146" s="273">
        <v>25368.0</v>
      </c>
      <c r="D1146" s="274">
        <v>44932.0</v>
      </c>
      <c r="E1146" s="275">
        <v>13744.0</v>
      </c>
      <c r="F1146" s="248" t="s">
        <v>447</v>
      </c>
      <c r="G1146" s="274">
        <f t="shared" si="1"/>
        <v>44962</v>
      </c>
      <c r="H1146" s="248" t="s">
        <v>443</v>
      </c>
      <c r="I1146" s="276" t="str">
        <f t="shared" si="2"/>
        <v>2536813744</v>
      </c>
      <c r="J1146" s="274"/>
      <c r="K1146" s="275"/>
      <c r="L1146" s="275">
        <f t="shared" si="3"/>
        <v>-13744</v>
      </c>
      <c r="N1146" s="277"/>
      <c r="O1146" s="274">
        <f t="shared" si="6"/>
        <v>0</v>
      </c>
      <c r="P1146" s="248" t="b">
        <f t="shared" si="7"/>
        <v>1</v>
      </c>
    </row>
    <row r="1147" ht="14.25" customHeight="1">
      <c r="A1147" s="248" t="s">
        <v>24</v>
      </c>
      <c r="B1147" s="248" t="s">
        <v>19</v>
      </c>
      <c r="C1147" s="273">
        <v>10443.0</v>
      </c>
      <c r="D1147" s="274">
        <v>44932.0</v>
      </c>
      <c r="E1147" s="275">
        <v>1535871.0</v>
      </c>
      <c r="F1147" s="248" t="s">
        <v>447</v>
      </c>
      <c r="G1147" s="274">
        <f t="shared" si="1"/>
        <v>44962</v>
      </c>
      <c r="H1147" s="248" t="s">
        <v>443</v>
      </c>
      <c r="I1147" s="276" t="str">
        <f t="shared" si="2"/>
        <v>104431535871</v>
      </c>
      <c r="J1147" s="274"/>
      <c r="K1147" s="275"/>
      <c r="L1147" s="275">
        <f t="shared" si="3"/>
        <v>-1535871</v>
      </c>
      <c r="N1147" s="277"/>
      <c r="O1147" s="274">
        <f t="shared" si="6"/>
        <v>0</v>
      </c>
      <c r="P1147" s="248" t="b">
        <f t="shared" si="7"/>
        <v>1</v>
      </c>
    </row>
    <row r="1148" ht="14.25" customHeight="1">
      <c r="A1148" s="248" t="s">
        <v>502</v>
      </c>
      <c r="B1148" s="248" t="s">
        <v>19</v>
      </c>
      <c r="C1148" s="273">
        <v>27516.0</v>
      </c>
      <c r="D1148" s="274">
        <v>44932.0</v>
      </c>
      <c r="E1148" s="275">
        <v>3763273.0</v>
      </c>
      <c r="F1148" s="248" t="s">
        <v>447</v>
      </c>
      <c r="G1148" s="274">
        <f t="shared" si="1"/>
        <v>44962</v>
      </c>
      <c r="H1148" s="248" t="s">
        <v>443</v>
      </c>
      <c r="I1148" s="276" t="str">
        <f t="shared" si="2"/>
        <v>275163763273</v>
      </c>
      <c r="J1148" s="274"/>
      <c r="K1148" s="275"/>
      <c r="L1148" s="275">
        <f t="shared" si="3"/>
        <v>-3763273</v>
      </c>
      <c r="N1148" s="277"/>
      <c r="O1148" s="274">
        <f t="shared" si="6"/>
        <v>0</v>
      </c>
      <c r="P1148" s="248" t="b">
        <f t="shared" si="7"/>
        <v>1</v>
      </c>
    </row>
    <row r="1149" ht="14.25" customHeight="1">
      <c r="A1149" s="248" t="s">
        <v>27</v>
      </c>
      <c r="B1149" s="248" t="s">
        <v>19</v>
      </c>
      <c r="C1149" s="273">
        <v>33594.0</v>
      </c>
      <c r="D1149" s="274">
        <v>44935.0</v>
      </c>
      <c r="E1149" s="275">
        <v>934011.0</v>
      </c>
      <c r="F1149" s="248" t="s">
        <v>447</v>
      </c>
      <c r="G1149" s="274">
        <f t="shared" si="1"/>
        <v>44965</v>
      </c>
      <c r="H1149" s="248" t="s">
        <v>443</v>
      </c>
      <c r="I1149" s="276" t="str">
        <f t="shared" si="2"/>
        <v>33594934011</v>
      </c>
      <c r="J1149" s="274"/>
      <c r="K1149" s="275"/>
      <c r="L1149" s="275">
        <f t="shared" si="3"/>
        <v>-934011</v>
      </c>
      <c r="N1149" s="109" t="s">
        <v>456</v>
      </c>
      <c r="O1149" s="274">
        <f t="shared" si="6"/>
        <v>0</v>
      </c>
      <c r="P1149" s="248" t="b">
        <f t="shared" si="7"/>
        <v>1</v>
      </c>
    </row>
    <row r="1150" ht="14.25" customHeight="1">
      <c r="A1150" s="248" t="s">
        <v>454</v>
      </c>
      <c r="B1150" s="248" t="s">
        <v>19</v>
      </c>
      <c r="C1150" s="273">
        <v>22567.0</v>
      </c>
      <c r="D1150" s="274">
        <v>44935.0</v>
      </c>
      <c r="E1150" s="275">
        <v>39999.0</v>
      </c>
      <c r="F1150" s="248" t="s">
        <v>447</v>
      </c>
      <c r="G1150" s="274">
        <f t="shared" si="1"/>
        <v>44965</v>
      </c>
      <c r="H1150" s="248" t="s">
        <v>443</v>
      </c>
      <c r="I1150" s="276" t="str">
        <f t="shared" si="2"/>
        <v>2256739999</v>
      </c>
      <c r="J1150" s="274"/>
      <c r="K1150" s="275"/>
      <c r="L1150" s="275">
        <f t="shared" si="3"/>
        <v>-39999</v>
      </c>
      <c r="N1150" s="277"/>
      <c r="O1150" s="274">
        <f t="shared" si="6"/>
        <v>0</v>
      </c>
      <c r="P1150" s="248" t="b">
        <f t="shared" si="7"/>
        <v>1</v>
      </c>
    </row>
    <row r="1151" ht="14.25" customHeight="1">
      <c r="A1151" s="248" t="s">
        <v>539</v>
      </c>
      <c r="B1151" s="248" t="s">
        <v>19</v>
      </c>
      <c r="C1151" s="273">
        <v>385.0</v>
      </c>
      <c r="D1151" s="274">
        <v>44935.0</v>
      </c>
      <c r="E1151" s="275">
        <v>2969268.0</v>
      </c>
      <c r="F1151" s="248" t="s">
        <v>447</v>
      </c>
      <c r="G1151" s="274">
        <f t="shared" si="1"/>
        <v>44965</v>
      </c>
      <c r="H1151" s="248" t="s">
        <v>443</v>
      </c>
      <c r="I1151" s="276" t="str">
        <f t="shared" si="2"/>
        <v>3852969268</v>
      </c>
      <c r="J1151" s="274"/>
      <c r="K1151" s="275"/>
      <c r="L1151" s="275">
        <f t="shared" si="3"/>
        <v>-2969268</v>
      </c>
      <c r="N1151" s="277"/>
      <c r="O1151" s="274">
        <f t="shared" si="6"/>
        <v>0</v>
      </c>
      <c r="P1151" s="248" t="b">
        <f t="shared" si="7"/>
        <v>1</v>
      </c>
    </row>
    <row r="1152" ht="14.25" customHeight="1">
      <c r="A1152" s="248" t="s">
        <v>448</v>
      </c>
      <c r="B1152" s="248" t="s">
        <v>19</v>
      </c>
      <c r="C1152" s="273">
        <v>5498.0</v>
      </c>
      <c r="D1152" s="274">
        <v>44935.0</v>
      </c>
      <c r="E1152" s="275">
        <v>1315652.0</v>
      </c>
      <c r="F1152" s="248" t="s">
        <v>447</v>
      </c>
      <c r="G1152" s="274">
        <f t="shared" si="1"/>
        <v>44965</v>
      </c>
      <c r="H1152" s="248" t="s">
        <v>443</v>
      </c>
      <c r="I1152" s="276" t="str">
        <f t="shared" si="2"/>
        <v>54981315652</v>
      </c>
      <c r="J1152" s="274"/>
      <c r="K1152" s="275"/>
      <c r="L1152" s="275">
        <f t="shared" si="3"/>
        <v>-1315652</v>
      </c>
      <c r="N1152" s="277"/>
      <c r="O1152" s="274">
        <f t="shared" si="6"/>
        <v>0</v>
      </c>
      <c r="P1152" s="248" t="b">
        <f t="shared" si="7"/>
        <v>1</v>
      </c>
    </row>
    <row r="1153" ht="14.25" customHeight="1">
      <c r="A1153" s="248" t="s">
        <v>528</v>
      </c>
      <c r="B1153" s="248" t="s">
        <v>19</v>
      </c>
      <c r="C1153" s="273">
        <v>422.0</v>
      </c>
      <c r="D1153" s="274">
        <v>44935.0</v>
      </c>
      <c r="E1153" s="275">
        <v>3856.0</v>
      </c>
      <c r="F1153" s="248" t="s">
        <v>447</v>
      </c>
      <c r="G1153" s="274">
        <f t="shared" si="1"/>
        <v>44965</v>
      </c>
      <c r="H1153" s="248" t="s">
        <v>443</v>
      </c>
      <c r="I1153" s="276" t="str">
        <f t="shared" si="2"/>
        <v>4223856</v>
      </c>
      <c r="J1153" s="274"/>
      <c r="K1153" s="275"/>
      <c r="L1153" s="275">
        <f t="shared" si="3"/>
        <v>-3856</v>
      </c>
      <c r="N1153" s="277"/>
      <c r="O1153" s="274">
        <f t="shared" si="6"/>
        <v>0</v>
      </c>
      <c r="P1153" s="248" t="b">
        <f t="shared" si="7"/>
        <v>1</v>
      </c>
    </row>
    <row r="1154" ht="14.25" customHeight="1">
      <c r="A1154" s="248" t="s">
        <v>458</v>
      </c>
      <c r="B1154" s="248" t="s">
        <v>19</v>
      </c>
      <c r="C1154" s="273">
        <v>4.6453032E7</v>
      </c>
      <c r="D1154" s="274">
        <v>44936.0</v>
      </c>
      <c r="E1154" s="275">
        <v>10990.0</v>
      </c>
      <c r="F1154" s="248" t="s">
        <v>447</v>
      </c>
      <c r="G1154" s="274">
        <f t="shared" si="1"/>
        <v>44966</v>
      </c>
      <c r="H1154" s="248" t="s">
        <v>443</v>
      </c>
      <c r="I1154" s="276" t="str">
        <f t="shared" si="2"/>
        <v>4645303210990</v>
      </c>
      <c r="J1154" s="274"/>
      <c r="K1154" s="275"/>
      <c r="L1154" s="275">
        <f t="shared" si="3"/>
        <v>-10990</v>
      </c>
      <c r="N1154" s="277"/>
      <c r="O1154" s="274">
        <f t="shared" si="6"/>
        <v>0</v>
      </c>
      <c r="P1154" s="248" t="b">
        <f t="shared" si="7"/>
        <v>1</v>
      </c>
    </row>
    <row r="1155" ht="14.25" customHeight="1">
      <c r="A1155" s="248" t="s">
        <v>22</v>
      </c>
      <c r="B1155" s="248" t="s">
        <v>19</v>
      </c>
      <c r="C1155" s="273">
        <v>867661.0</v>
      </c>
      <c r="D1155" s="274">
        <v>44937.0</v>
      </c>
      <c r="E1155" s="275">
        <v>1.930384E7</v>
      </c>
      <c r="F1155" s="248" t="s">
        <v>447</v>
      </c>
      <c r="G1155" s="274">
        <f t="shared" si="1"/>
        <v>44967</v>
      </c>
      <c r="H1155" s="248" t="s">
        <v>443</v>
      </c>
      <c r="I1155" s="276" t="str">
        <f t="shared" si="2"/>
        <v>86766119303840</v>
      </c>
      <c r="J1155" s="274"/>
      <c r="K1155" s="275"/>
      <c r="L1155" s="275">
        <f t="shared" si="3"/>
        <v>-19303840</v>
      </c>
      <c r="N1155" s="109" t="s">
        <v>462</v>
      </c>
      <c r="O1155" s="274">
        <f t="shared" si="6"/>
        <v>0</v>
      </c>
      <c r="P1155" s="248" t="b">
        <f t="shared" si="7"/>
        <v>1</v>
      </c>
    </row>
    <row r="1156" ht="14.25" customHeight="1">
      <c r="A1156" s="248" t="s">
        <v>18</v>
      </c>
      <c r="B1156" s="248" t="s">
        <v>19</v>
      </c>
      <c r="C1156" s="273">
        <v>5096.0</v>
      </c>
      <c r="D1156" s="274">
        <v>44938.0</v>
      </c>
      <c r="E1156" s="275">
        <v>4633384.0</v>
      </c>
      <c r="F1156" s="248" t="s">
        <v>447</v>
      </c>
      <c r="G1156" s="274">
        <f t="shared" si="1"/>
        <v>44968</v>
      </c>
      <c r="H1156" s="248" t="s">
        <v>443</v>
      </c>
      <c r="I1156" s="276" t="str">
        <f t="shared" si="2"/>
        <v>50964633384</v>
      </c>
      <c r="J1156" s="274"/>
      <c r="K1156" s="275"/>
      <c r="L1156" s="275">
        <f t="shared" si="3"/>
        <v>-4633384</v>
      </c>
      <c r="N1156" s="277"/>
      <c r="O1156" s="274">
        <f t="shared" si="6"/>
        <v>0</v>
      </c>
      <c r="P1156" s="248" t="b">
        <f t="shared" si="7"/>
        <v>1</v>
      </c>
    </row>
    <row r="1157" ht="14.25" customHeight="1">
      <c r="A1157" s="248" t="s">
        <v>55</v>
      </c>
      <c r="B1157" s="248" t="s">
        <v>334</v>
      </c>
      <c r="C1157" s="273">
        <v>9.0</v>
      </c>
      <c r="D1157" s="274">
        <v>44939.0</v>
      </c>
      <c r="E1157" s="275">
        <v>1026120.0</v>
      </c>
      <c r="F1157" s="248" t="s">
        <v>447</v>
      </c>
      <c r="G1157" s="274">
        <f t="shared" si="1"/>
        <v>44969</v>
      </c>
      <c r="H1157" s="248" t="s">
        <v>443</v>
      </c>
      <c r="I1157" s="276" t="str">
        <f t="shared" si="2"/>
        <v>91026120</v>
      </c>
      <c r="J1157" s="274"/>
      <c r="K1157" s="275"/>
      <c r="L1157" s="275">
        <f t="shared" si="3"/>
        <v>-1026120</v>
      </c>
      <c r="N1157" s="277"/>
      <c r="O1157" s="274">
        <f t="shared" si="6"/>
        <v>0</v>
      </c>
      <c r="P1157" s="248" t="b">
        <f t="shared" si="7"/>
        <v>1</v>
      </c>
    </row>
    <row r="1158" ht="14.25" customHeight="1">
      <c r="A1158" s="248" t="s">
        <v>508</v>
      </c>
      <c r="B1158" s="248" t="s">
        <v>19</v>
      </c>
      <c r="C1158" s="273">
        <v>5902210.0</v>
      </c>
      <c r="D1158" s="274">
        <v>44942.0</v>
      </c>
      <c r="E1158" s="275">
        <v>12663.0</v>
      </c>
      <c r="F1158" s="248" t="s">
        <v>447</v>
      </c>
      <c r="G1158" s="274">
        <f t="shared" si="1"/>
        <v>44972</v>
      </c>
      <c r="H1158" s="248" t="s">
        <v>443</v>
      </c>
      <c r="I1158" s="276" t="str">
        <f t="shared" si="2"/>
        <v>590221012663</v>
      </c>
      <c r="J1158" s="274">
        <f>+G1158</f>
        <v>44972</v>
      </c>
      <c r="K1158" s="275">
        <f>+E1158</f>
        <v>12663</v>
      </c>
      <c r="L1158" s="275">
        <f t="shared" si="3"/>
        <v>0</v>
      </c>
      <c r="N1158" s="277"/>
      <c r="O1158" s="274">
        <f t="shared" si="6"/>
        <v>0</v>
      </c>
      <c r="P1158" s="248" t="b">
        <f t="shared" si="7"/>
        <v>0</v>
      </c>
    </row>
    <row r="1159" ht="14.25" customHeight="1">
      <c r="A1159" s="248" t="s">
        <v>168</v>
      </c>
      <c r="B1159" s="248" t="s">
        <v>19</v>
      </c>
      <c r="C1159" s="273">
        <v>12187.0</v>
      </c>
      <c r="D1159" s="274">
        <v>44944.0</v>
      </c>
      <c r="E1159" s="275">
        <v>1.149E7</v>
      </c>
      <c r="F1159" s="248" t="s">
        <v>447</v>
      </c>
      <c r="G1159" s="274">
        <f t="shared" si="1"/>
        <v>44974</v>
      </c>
      <c r="H1159" s="248" t="s">
        <v>443</v>
      </c>
      <c r="I1159" s="276" t="str">
        <f t="shared" si="2"/>
        <v>1218711490000</v>
      </c>
      <c r="J1159" s="274"/>
      <c r="K1159" s="275"/>
      <c r="L1159" s="275">
        <f t="shared" si="3"/>
        <v>-11490000</v>
      </c>
      <c r="N1159" s="277"/>
      <c r="O1159" s="274">
        <f t="shared" si="6"/>
        <v>0</v>
      </c>
      <c r="P1159" s="248" t="b">
        <f t="shared" si="7"/>
        <v>1</v>
      </c>
    </row>
    <row r="1160" ht="14.25" customHeight="1">
      <c r="A1160" s="248" t="s">
        <v>168</v>
      </c>
      <c r="B1160" s="248" t="s">
        <v>19</v>
      </c>
      <c r="C1160" s="273">
        <v>12186.0</v>
      </c>
      <c r="D1160" s="274">
        <v>44944.0</v>
      </c>
      <c r="E1160" s="275">
        <v>2990000.0</v>
      </c>
      <c r="F1160" s="248" t="s">
        <v>447</v>
      </c>
      <c r="G1160" s="274">
        <f t="shared" si="1"/>
        <v>44974</v>
      </c>
      <c r="H1160" s="248" t="s">
        <v>443</v>
      </c>
      <c r="I1160" s="276" t="str">
        <f t="shared" si="2"/>
        <v>121862990000</v>
      </c>
      <c r="J1160" s="274"/>
      <c r="K1160" s="275"/>
      <c r="L1160" s="275">
        <f t="shared" si="3"/>
        <v>-2990000</v>
      </c>
      <c r="N1160" s="277"/>
      <c r="O1160" s="274">
        <f t="shared" si="6"/>
        <v>0</v>
      </c>
      <c r="P1160" s="248" t="b">
        <f t="shared" si="7"/>
        <v>1</v>
      </c>
    </row>
    <row r="1161" ht="14.25" customHeight="1">
      <c r="A1161" s="248" t="s">
        <v>168</v>
      </c>
      <c r="B1161" s="248" t="s">
        <v>19</v>
      </c>
      <c r="C1161" s="273">
        <v>12192.0</v>
      </c>
      <c r="D1161" s="274">
        <v>44945.0</v>
      </c>
      <c r="E1161" s="275">
        <v>2729860.0</v>
      </c>
      <c r="F1161" s="248" t="s">
        <v>447</v>
      </c>
      <c r="G1161" s="274">
        <f t="shared" si="1"/>
        <v>44975</v>
      </c>
      <c r="H1161" s="248" t="s">
        <v>443</v>
      </c>
      <c r="I1161" s="276" t="str">
        <f t="shared" si="2"/>
        <v>121922729860</v>
      </c>
      <c r="J1161" s="274"/>
      <c r="K1161" s="275"/>
      <c r="L1161" s="275">
        <f t="shared" si="3"/>
        <v>-2729860</v>
      </c>
      <c r="N1161" s="277"/>
      <c r="O1161" s="274">
        <f t="shared" si="6"/>
        <v>0</v>
      </c>
      <c r="P1161" s="248" t="b">
        <f t="shared" si="7"/>
        <v>1</v>
      </c>
    </row>
    <row r="1162" ht="14.25" customHeight="1">
      <c r="A1162" s="248" t="s">
        <v>168</v>
      </c>
      <c r="B1162" s="248" t="s">
        <v>19</v>
      </c>
      <c r="C1162" s="273">
        <v>12200.0</v>
      </c>
      <c r="D1162" s="274">
        <v>44946.0</v>
      </c>
      <c r="E1162" s="275">
        <v>9990000.0</v>
      </c>
      <c r="F1162" s="248" t="s">
        <v>447</v>
      </c>
      <c r="G1162" s="274">
        <f t="shared" si="1"/>
        <v>44976</v>
      </c>
      <c r="H1162" s="248" t="s">
        <v>443</v>
      </c>
      <c r="I1162" s="276" t="str">
        <f t="shared" si="2"/>
        <v>122009990000</v>
      </c>
      <c r="J1162" s="274"/>
      <c r="K1162" s="275"/>
      <c r="L1162" s="275">
        <f t="shared" si="3"/>
        <v>-9990000</v>
      </c>
      <c r="N1162" s="277"/>
      <c r="O1162" s="274">
        <f t="shared" si="6"/>
        <v>0</v>
      </c>
      <c r="P1162" s="248" t="b">
        <f t="shared" si="7"/>
        <v>1</v>
      </c>
    </row>
    <row r="1163" ht="14.25" customHeight="1">
      <c r="A1163" s="248" t="s">
        <v>168</v>
      </c>
      <c r="B1163" s="248" t="s">
        <v>19</v>
      </c>
      <c r="C1163" s="273">
        <v>12201.0</v>
      </c>
      <c r="D1163" s="274">
        <v>44946.0</v>
      </c>
      <c r="E1163" s="275">
        <v>1.149E7</v>
      </c>
      <c r="F1163" s="248" t="s">
        <v>447</v>
      </c>
      <c r="G1163" s="274">
        <f t="shared" si="1"/>
        <v>44976</v>
      </c>
      <c r="H1163" s="248" t="s">
        <v>443</v>
      </c>
      <c r="I1163" s="276" t="str">
        <f t="shared" si="2"/>
        <v>1220111490000</v>
      </c>
      <c r="J1163" s="274"/>
      <c r="K1163" s="275"/>
      <c r="L1163" s="275">
        <f t="shared" si="3"/>
        <v>-11490000</v>
      </c>
      <c r="N1163" s="277"/>
      <c r="O1163" s="274">
        <f t="shared" si="6"/>
        <v>0</v>
      </c>
      <c r="P1163" s="248" t="b">
        <f t="shared" si="7"/>
        <v>1</v>
      </c>
    </row>
    <row r="1164" ht="14.25" customHeight="1">
      <c r="A1164" s="248" t="s">
        <v>558</v>
      </c>
      <c r="B1164" s="248" t="s">
        <v>19</v>
      </c>
      <c r="C1164" s="273">
        <v>663841.0</v>
      </c>
      <c r="D1164" s="274">
        <v>44950.0</v>
      </c>
      <c r="E1164" s="275">
        <v>16313.0</v>
      </c>
      <c r="F1164" s="248" t="s">
        <v>447</v>
      </c>
      <c r="G1164" s="274">
        <f t="shared" si="1"/>
        <v>44980</v>
      </c>
      <c r="H1164" s="248" t="s">
        <v>443</v>
      </c>
      <c r="I1164" s="276" t="str">
        <f t="shared" si="2"/>
        <v>66384116313</v>
      </c>
      <c r="J1164" s="274"/>
      <c r="K1164" s="275"/>
      <c r="L1164" s="275">
        <f t="shared" si="3"/>
        <v>-16313</v>
      </c>
      <c r="N1164" s="277"/>
      <c r="O1164" s="274">
        <f t="shared" si="6"/>
        <v>0</v>
      </c>
      <c r="P1164" s="248" t="b">
        <f t="shared" si="7"/>
        <v>1</v>
      </c>
    </row>
    <row r="1165" ht="14.25" customHeight="1">
      <c r="A1165" s="248" t="s">
        <v>22</v>
      </c>
      <c r="B1165" s="248" t="s">
        <v>19</v>
      </c>
      <c r="C1165" s="273">
        <v>870847.0</v>
      </c>
      <c r="D1165" s="274">
        <v>44951.0</v>
      </c>
      <c r="E1165" s="275">
        <v>1.1832991E7</v>
      </c>
      <c r="F1165" s="248" t="s">
        <v>447</v>
      </c>
      <c r="G1165" s="274">
        <f t="shared" si="1"/>
        <v>44981</v>
      </c>
      <c r="H1165" s="248" t="s">
        <v>443</v>
      </c>
      <c r="I1165" s="276" t="str">
        <f t="shared" si="2"/>
        <v>87084711832991</v>
      </c>
      <c r="J1165" s="274"/>
      <c r="K1165" s="275"/>
      <c r="L1165" s="275">
        <f t="shared" si="3"/>
        <v>-11832991</v>
      </c>
      <c r="N1165" s="109" t="s">
        <v>462</v>
      </c>
      <c r="O1165" s="274">
        <f t="shared" si="6"/>
        <v>0</v>
      </c>
      <c r="P1165" s="248" t="b">
        <f t="shared" si="7"/>
        <v>1</v>
      </c>
    </row>
    <row r="1166" ht="14.25" customHeight="1">
      <c r="A1166" s="248" t="s">
        <v>24</v>
      </c>
      <c r="B1166" s="248" t="s">
        <v>19</v>
      </c>
      <c r="C1166" s="273">
        <v>10537.0</v>
      </c>
      <c r="D1166" s="274">
        <v>44951.0</v>
      </c>
      <c r="E1166" s="275">
        <v>951942.0</v>
      </c>
      <c r="F1166" s="248" t="s">
        <v>447</v>
      </c>
      <c r="G1166" s="274">
        <f t="shared" si="1"/>
        <v>44981</v>
      </c>
      <c r="H1166" s="248" t="s">
        <v>443</v>
      </c>
      <c r="I1166" s="276" t="str">
        <f t="shared" si="2"/>
        <v>10537951942</v>
      </c>
      <c r="J1166" s="274"/>
      <c r="K1166" s="275"/>
      <c r="L1166" s="275">
        <f t="shared" si="3"/>
        <v>-951942</v>
      </c>
      <c r="N1166" s="277"/>
      <c r="O1166" s="274">
        <f t="shared" si="6"/>
        <v>0</v>
      </c>
      <c r="P1166" s="248" t="b">
        <f t="shared" si="7"/>
        <v>1</v>
      </c>
    </row>
    <row r="1167" ht="14.25" customHeight="1">
      <c r="A1167" s="248" t="s">
        <v>517</v>
      </c>
      <c r="B1167" s="248" t="s">
        <v>19</v>
      </c>
      <c r="C1167" s="273">
        <v>4.6190439E7</v>
      </c>
      <c r="D1167" s="274">
        <v>44953.0</v>
      </c>
      <c r="E1167" s="275">
        <v>11.0</v>
      </c>
      <c r="F1167" s="248" t="s">
        <v>447</v>
      </c>
      <c r="G1167" s="274">
        <f t="shared" si="1"/>
        <v>44983</v>
      </c>
      <c r="H1167" s="248" t="s">
        <v>443</v>
      </c>
      <c r="I1167" s="276" t="str">
        <f t="shared" si="2"/>
        <v>4619043911</v>
      </c>
      <c r="J1167" s="274"/>
      <c r="K1167" s="275"/>
      <c r="L1167" s="275">
        <f t="shared" si="3"/>
        <v>-11</v>
      </c>
      <c r="N1167" s="277"/>
      <c r="O1167" s="274">
        <f t="shared" si="6"/>
        <v>0</v>
      </c>
      <c r="P1167" s="248" t="b">
        <f t="shared" si="7"/>
        <v>1</v>
      </c>
    </row>
    <row r="1168" ht="14.25" customHeight="1">
      <c r="A1168" s="248" t="s">
        <v>517</v>
      </c>
      <c r="B1168" s="248" t="s">
        <v>468</v>
      </c>
      <c r="C1168" s="273">
        <v>6845729.0</v>
      </c>
      <c r="D1168" s="274">
        <v>44953.0</v>
      </c>
      <c r="E1168" s="275">
        <v>-36.0</v>
      </c>
      <c r="F1168" s="248" t="s">
        <v>447</v>
      </c>
      <c r="G1168" s="274">
        <f t="shared" si="1"/>
        <v>44983</v>
      </c>
      <c r="H1168" s="248" t="s">
        <v>469</v>
      </c>
      <c r="I1168" s="276" t="str">
        <f t="shared" si="2"/>
        <v>6845729-36</v>
      </c>
      <c r="J1168" s="274"/>
      <c r="K1168" s="275"/>
      <c r="L1168" s="275">
        <f t="shared" si="3"/>
        <v>36</v>
      </c>
      <c r="N1168" s="277"/>
      <c r="O1168" s="274">
        <f t="shared" si="6"/>
        <v>0</v>
      </c>
      <c r="P1168" s="248" t="b">
        <f t="shared" si="7"/>
        <v>1</v>
      </c>
    </row>
    <row r="1169" ht="14.25" customHeight="1">
      <c r="A1169" s="248" t="s">
        <v>559</v>
      </c>
      <c r="B1169" s="248" t="s">
        <v>19</v>
      </c>
      <c r="C1169" s="273">
        <v>9035.0</v>
      </c>
      <c r="D1169" s="274">
        <v>44953.0</v>
      </c>
      <c r="E1169" s="275">
        <v>386443.0</v>
      </c>
      <c r="F1169" s="248" t="s">
        <v>447</v>
      </c>
      <c r="G1169" s="274">
        <f t="shared" si="1"/>
        <v>44983</v>
      </c>
      <c r="H1169" s="248" t="s">
        <v>443</v>
      </c>
      <c r="I1169" s="276" t="str">
        <f t="shared" si="2"/>
        <v>9035386443</v>
      </c>
      <c r="J1169" s="274"/>
      <c r="K1169" s="275"/>
      <c r="L1169" s="275">
        <f t="shared" si="3"/>
        <v>-386443</v>
      </c>
      <c r="N1169" s="277"/>
      <c r="O1169" s="274">
        <f t="shared" si="6"/>
        <v>0</v>
      </c>
      <c r="P1169" s="248" t="b">
        <f t="shared" si="7"/>
        <v>1</v>
      </c>
    </row>
    <row r="1170" ht="14.25" customHeight="1">
      <c r="A1170" s="248" t="s">
        <v>503</v>
      </c>
      <c r="B1170" s="248" t="s">
        <v>19</v>
      </c>
      <c r="C1170" s="273">
        <v>12298.0</v>
      </c>
      <c r="D1170" s="274">
        <v>44953.0</v>
      </c>
      <c r="E1170" s="275">
        <v>6474553.0</v>
      </c>
      <c r="F1170" s="248" t="s">
        <v>447</v>
      </c>
      <c r="G1170" s="274">
        <f t="shared" si="1"/>
        <v>44983</v>
      </c>
      <c r="H1170" s="248" t="s">
        <v>443</v>
      </c>
      <c r="I1170" s="276" t="str">
        <f t="shared" si="2"/>
        <v>122986474553</v>
      </c>
      <c r="J1170" s="274"/>
      <c r="K1170" s="275"/>
      <c r="L1170" s="275">
        <f t="shared" si="3"/>
        <v>-6474553</v>
      </c>
      <c r="N1170" s="277"/>
      <c r="O1170" s="274">
        <f t="shared" si="6"/>
        <v>0</v>
      </c>
      <c r="P1170" s="248" t="b">
        <f t="shared" si="7"/>
        <v>1</v>
      </c>
    </row>
    <row r="1171" ht="14.25" customHeight="1">
      <c r="A1171" s="248" t="s">
        <v>517</v>
      </c>
      <c r="B1171" s="248" t="s">
        <v>19</v>
      </c>
      <c r="C1171" s="273">
        <v>4.6409326E7</v>
      </c>
      <c r="D1171" s="274">
        <v>44956.0</v>
      </c>
      <c r="E1171" s="275">
        <v>271.0</v>
      </c>
      <c r="F1171" s="248" t="s">
        <v>447</v>
      </c>
      <c r="G1171" s="274">
        <f t="shared" si="1"/>
        <v>44986</v>
      </c>
      <c r="H1171" s="248" t="s">
        <v>443</v>
      </c>
      <c r="I1171" s="276" t="str">
        <f t="shared" si="2"/>
        <v>46409326271</v>
      </c>
      <c r="J1171" s="274"/>
      <c r="K1171" s="275"/>
      <c r="L1171" s="275">
        <f t="shared" si="3"/>
        <v>-271</v>
      </c>
      <c r="N1171" s="277"/>
      <c r="O1171" s="274">
        <f t="shared" si="6"/>
        <v>0</v>
      </c>
      <c r="P1171" s="248" t="b">
        <f t="shared" si="7"/>
        <v>1</v>
      </c>
    </row>
    <row r="1172" ht="14.25" customHeight="1">
      <c r="A1172" s="248" t="s">
        <v>533</v>
      </c>
      <c r="B1172" s="248" t="s">
        <v>19</v>
      </c>
      <c r="C1172" s="273">
        <v>7801800.0</v>
      </c>
      <c r="D1172" s="274">
        <v>44956.0</v>
      </c>
      <c r="E1172" s="275">
        <v>21747.0</v>
      </c>
      <c r="F1172" s="248" t="s">
        <v>447</v>
      </c>
      <c r="G1172" s="274">
        <f t="shared" si="1"/>
        <v>44986</v>
      </c>
      <c r="H1172" s="248" t="s">
        <v>443</v>
      </c>
      <c r="I1172" s="276" t="str">
        <f t="shared" si="2"/>
        <v>780180021747</v>
      </c>
      <c r="J1172" s="274">
        <f>+G1172</f>
        <v>44986</v>
      </c>
      <c r="K1172" s="275">
        <f>+E1172</f>
        <v>21747</v>
      </c>
      <c r="L1172" s="275">
        <f t="shared" si="3"/>
        <v>0</v>
      </c>
      <c r="N1172" s="277"/>
      <c r="O1172" s="274">
        <f t="shared" si="6"/>
        <v>0</v>
      </c>
      <c r="P1172" s="248" t="b">
        <f t="shared" si="7"/>
        <v>0</v>
      </c>
    </row>
    <row r="1173" ht="14.25" customHeight="1">
      <c r="A1173" s="248" t="s">
        <v>44</v>
      </c>
      <c r="B1173" s="248" t="s">
        <v>19</v>
      </c>
      <c r="C1173" s="273">
        <v>3729.0</v>
      </c>
      <c r="D1173" s="274">
        <v>44957.0</v>
      </c>
      <c r="E1173" s="275">
        <v>3877638.0</v>
      </c>
      <c r="F1173" s="248" t="s">
        <v>447</v>
      </c>
      <c r="G1173" s="274">
        <f t="shared" si="1"/>
        <v>44987</v>
      </c>
      <c r="H1173" s="248" t="s">
        <v>443</v>
      </c>
      <c r="I1173" s="276" t="str">
        <f t="shared" si="2"/>
        <v>37293877638</v>
      </c>
      <c r="J1173" s="274"/>
      <c r="K1173" s="275"/>
      <c r="L1173" s="275">
        <f t="shared" si="3"/>
        <v>-3877638</v>
      </c>
      <c r="N1173" s="277"/>
      <c r="O1173" s="274">
        <f t="shared" si="6"/>
        <v>0</v>
      </c>
      <c r="P1173" s="248" t="b">
        <f t="shared" si="7"/>
        <v>1</v>
      </c>
    </row>
    <row r="1174" ht="14.25" customHeight="1">
      <c r="A1174" s="248" t="s">
        <v>22</v>
      </c>
      <c r="B1174" s="248" t="s">
        <v>19</v>
      </c>
      <c r="C1174" s="273">
        <v>872617.0</v>
      </c>
      <c r="D1174" s="274">
        <v>44957.0</v>
      </c>
      <c r="E1174" s="275">
        <v>1285200.0</v>
      </c>
      <c r="F1174" s="248" t="s">
        <v>447</v>
      </c>
      <c r="G1174" s="274">
        <f t="shared" si="1"/>
        <v>44987</v>
      </c>
      <c r="H1174" s="248" t="s">
        <v>443</v>
      </c>
      <c r="I1174" s="276" t="str">
        <f t="shared" si="2"/>
        <v>8726171285200</v>
      </c>
      <c r="J1174" s="274"/>
      <c r="K1174" s="275"/>
      <c r="L1174" s="275">
        <f t="shared" si="3"/>
        <v>-1285200</v>
      </c>
      <c r="N1174" s="109" t="s">
        <v>462</v>
      </c>
      <c r="O1174" s="274">
        <f t="shared" si="6"/>
        <v>0</v>
      </c>
      <c r="P1174" s="248" t="b">
        <f t="shared" si="7"/>
        <v>1</v>
      </c>
    </row>
    <row r="1175" ht="14.25" customHeight="1">
      <c r="A1175" s="248" t="s">
        <v>560</v>
      </c>
      <c r="B1175" s="248" t="s">
        <v>19</v>
      </c>
      <c r="C1175" s="273">
        <v>28970.0</v>
      </c>
      <c r="D1175" s="274">
        <v>44957.0</v>
      </c>
      <c r="E1175" s="275">
        <v>940100.0</v>
      </c>
      <c r="F1175" s="248" t="s">
        <v>447</v>
      </c>
      <c r="G1175" s="274">
        <f t="shared" si="1"/>
        <v>44987</v>
      </c>
      <c r="H1175" s="248" t="s">
        <v>443</v>
      </c>
      <c r="I1175" s="276" t="str">
        <f t="shared" si="2"/>
        <v>28970940100</v>
      </c>
      <c r="J1175" s="274"/>
      <c r="K1175" s="275"/>
      <c r="L1175" s="275">
        <f t="shared" si="3"/>
        <v>-940100</v>
      </c>
      <c r="N1175" s="277"/>
      <c r="O1175" s="274">
        <f t="shared" si="6"/>
        <v>0</v>
      </c>
      <c r="P1175" s="248" t="b">
        <f t="shared" si="7"/>
        <v>1</v>
      </c>
    </row>
    <row r="1176" ht="14.25" customHeight="1">
      <c r="A1176" s="248" t="s">
        <v>560</v>
      </c>
      <c r="B1176" s="248" t="s">
        <v>19</v>
      </c>
      <c r="C1176" s="273">
        <v>28968.0</v>
      </c>
      <c r="D1176" s="274">
        <v>44957.0</v>
      </c>
      <c r="E1176" s="275">
        <v>940100.0</v>
      </c>
      <c r="F1176" s="248" t="s">
        <v>447</v>
      </c>
      <c r="G1176" s="274">
        <f t="shared" si="1"/>
        <v>44987</v>
      </c>
      <c r="H1176" s="248" t="s">
        <v>443</v>
      </c>
      <c r="I1176" s="276" t="str">
        <f t="shared" si="2"/>
        <v>28968940100</v>
      </c>
      <c r="J1176" s="274"/>
      <c r="K1176" s="275"/>
      <c r="L1176" s="275">
        <f t="shared" si="3"/>
        <v>-940100</v>
      </c>
      <c r="N1176" s="277"/>
      <c r="O1176" s="274">
        <f t="shared" si="6"/>
        <v>0</v>
      </c>
      <c r="P1176" s="248" t="b">
        <f t="shared" si="7"/>
        <v>1</v>
      </c>
    </row>
    <row r="1177" ht="14.25" customHeight="1">
      <c r="A1177" s="248" t="s">
        <v>532</v>
      </c>
      <c r="B1177" s="248" t="s">
        <v>19</v>
      </c>
      <c r="C1177" s="273">
        <v>24759.0</v>
      </c>
      <c r="D1177" s="274">
        <v>44958.0</v>
      </c>
      <c r="E1177" s="275">
        <v>333200.0</v>
      </c>
      <c r="F1177" s="248" t="s">
        <v>447</v>
      </c>
      <c r="G1177" s="274">
        <f t="shared" si="1"/>
        <v>44988</v>
      </c>
      <c r="H1177" s="248" t="s">
        <v>443</v>
      </c>
      <c r="I1177" s="276" t="str">
        <f t="shared" si="2"/>
        <v>24759333200</v>
      </c>
      <c r="J1177" s="274"/>
      <c r="K1177" s="275"/>
      <c r="L1177" s="275">
        <f t="shared" si="3"/>
        <v>-333200</v>
      </c>
      <c r="N1177" s="277"/>
      <c r="O1177" s="274">
        <f t="shared" si="6"/>
        <v>0</v>
      </c>
      <c r="P1177" s="248" t="b">
        <f t="shared" si="7"/>
        <v>1</v>
      </c>
    </row>
    <row r="1178" ht="14.25" customHeight="1">
      <c r="A1178" s="248" t="s">
        <v>451</v>
      </c>
      <c r="B1178" s="248" t="s">
        <v>19</v>
      </c>
      <c r="C1178" s="273">
        <v>47556.0</v>
      </c>
      <c r="D1178" s="274">
        <v>44959.0</v>
      </c>
      <c r="E1178" s="275">
        <v>158838.0</v>
      </c>
      <c r="F1178" s="248" t="s">
        <v>447</v>
      </c>
      <c r="G1178" s="274">
        <f t="shared" si="1"/>
        <v>44989</v>
      </c>
      <c r="H1178" s="248" t="s">
        <v>443</v>
      </c>
      <c r="I1178" s="276" t="str">
        <f t="shared" si="2"/>
        <v>47556158838</v>
      </c>
      <c r="J1178" s="274"/>
      <c r="K1178" s="275"/>
      <c r="L1178" s="275">
        <f t="shared" si="3"/>
        <v>-158838</v>
      </c>
      <c r="N1178" s="277"/>
      <c r="O1178" s="274">
        <f t="shared" si="6"/>
        <v>0</v>
      </c>
      <c r="P1178" s="248" t="b">
        <f t="shared" si="7"/>
        <v>1</v>
      </c>
    </row>
    <row r="1179" ht="14.25" customHeight="1">
      <c r="A1179" s="248" t="s">
        <v>495</v>
      </c>
      <c r="B1179" s="248" t="s">
        <v>19</v>
      </c>
      <c r="C1179" s="273">
        <v>1.23859586E8</v>
      </c>
      <c r="D1179" s="274">
        <v>44960.0</v>
      </c>
      <c r="E1179" s="275">
        <v>786980.0</v>
      </c>
      <c r="F1179" s="248" t="s">
        <v>447</v>
      </c>
      <c r="G1179" s="274">
        <f t="shared" si="1"/>
        <v>44990</v>
      </c>
      <c r="H1179" s="248" t="s">
        <v>443</v>
      </c>
      <c r="I1179" s="276" t="str">
        <f t="shared" si="2"/>
        <v>123859586786980</v>
      </c>
      <c r="J1179" s="274"/>
      <c r="K1179" s="275"/>
      <c r="L1179" s="275">
        <f t="shared" si="3"/>
        <v>-786980</v>
      </c>
      <c r="N1179" s="277"/>
      <c r="O1179" s="274">
        <f t="shared" si="6"/>
        <v>0</v>
      </c>
      <c r="P1179" s="248" t="b">
        <f t="shared" si="7"/>
        <v>1</v>
      </c>
    </row>
    <row r="1180" ht="14.25" customHeight="1">
      <c r="A1180" s="248" t="s">
        <v>464</v>
      </c>
      <c r="B1180" s="248" t="s">
        <v>19</v>
      </c>
      <c r="C1180" s="273">
        <v>1433567.0</v>
      </c>
      <c r="D1180" s="274">
        <v>44960.0</v>
      </c>
      <c r="E1180" s="275">
        <v>3403910.0</v>
      </c>
      <c r="F1180" s="248" t="s">
        <v>447</v>
      </c>
      <c r="G1180" s="274">
        <f t="shared" si="1"/>
        <v>44990</v>
      </c>
      <c r="H1180" s="248" t="s">
        <v>443</v>
      </c>
      <c r="I1180" s="276" t="str">
        <f t="shared" si="2"/>
        <v>14335673403910</v>
      </c>
      <c r="J1180" s="274"/>
      <c r="K1180" s="275"/>
      <c r="L1180" s="275">
        <f t="shared" si="3"/>
        <v>-3403910</v>
      </c>
      <c r="N1180" s="277"/>
      <c r="O1180" s="274">
        <f t="shared" si="6"/>
        <v>0</v>
      </c>
      <c r="P1180" s="248" t="b">
        <f t="shared" si="7"/>
        <v>1</v>
      </c>
    </row>
    <row r="1181" ht="14.25" customHeight="1">
      <c r="A1181" s="248" t="s">
        <v>34</v>
      </c>
      <c r="B1181" s="248" t="s">
        <v>19</v>
      </c>
      <c r="C1181" s="273">
        <v>107810.0</v>
      </c>
      <c r="D1181" s="274">
        <v>44963.0</v>
      </c>
      <c r="E1181" s="275">
        <v>295138.0</v>
      </c>
      <c r="F1181" s="248" t="s">
        <v>447</v>
      </c>
      <c r="G1181" s="274">
        <f t="shared" si="1"/>
        <v>44993</v>
      </c>
      <c r="H1181" s="248" t="s">
        <v>443</v>
      </c>
      <c r="I1181" s="276" t="str">
        <f t="shared" si="2"/>
        <v>107810295138</v>
      </c>
      <c r="J1181" s="274"/>
      <c r="K1181" s="275"/>
      <c r="L1181" s="275">
        <f t="shared" si="3"/>
        <v>-295138</v>
      </c>
      <c r="N1181" s="277"/>
      <c r="O1181" s="274">
        <f t="shared" si="6"/>
        <v>0</v>
      </c>
      <c r="P1181" s="248" t="b">
        <f t="shared" si="7"/>
        <v>1</v>
      </c>
    </row>
    <row r="1182" ht="14.25" customHeight="1">
      <c r="A1182" s="248" t="s">
        <v>550</v>
      </c>
      <c r="B1182" s="248" t="s">
        <v>19</v>
      </c>
      <c r="C1182" s="273">
        <v>26364.0</v>
      </c>
      <c r="D1182" s="274">
        <v>44963.0</v>
      </c>
      <c r="E1182" s="275">
        <v>13744.0</v>
      </c>
      <c r="F1182" s="248" t="s">
        <v>447</v>
      </c>
      <c r="G1182" s="274">
        <f t="shared" si="1"/>
        <v>44993</v>
      </c>
      <c r="H1182" s="248" t="s">
        <v>443</v>
      </c>
      <c r="I1182" s="276" t="str">
        <f t="shared" si="2"/>
        <v>2636413744</v>
      </c>
      <c r="J1182" s="274"/>
      <c r="K1182" s="275"/>
      <c r="L1182" s="275">
        <f t="shared" si="3"/>
        <v>-13744</v>
      </c>
      <c r="N1182" s="277"/>
      <c r="O1182" s="274">
        <f t="shared" si="6"/>
        <v>0</v>
      </c>
      <c r="P1182" s="248" t="b">
        <f t="shared" si="7"/>
        <v>1</v>
      </c>
    </row>
    <row r="1183" ht="14.25" customHeight="1">
      <c r="A1183" s="248" t="s">
        <v>475</v>
      </c>
      <c r="B1183" s="248" t="s">
        <v>19</v>
      </c>
      <c r="C1183" s="273">
        <v>1.797036E7</v>
      </c>
      <c r="D1183" s="274">
        <v>44963.0</v>
      </c>
      <c r="E1183" s="275">
        <v>1643960.0</v>
      </c>
      <c r="F1183" s="248" t="s">
        <v>447</v>
      </c>
      <c r="G1183" s="274">
        <f t="shared" si="1"/>
        <v>44993</v>
      </c>
      <c r="H1183" s="248" t="s">
        <v>443</v>
      </c>
      <c r="I1183" s="276" t="str">
        <f t="shared" si="2"/>
        <v>179703601643960</v>
      </c>
      <c r="J1183" s="274"/>
      <c r="K1183" s="275"/>
      <c r="L1183" s="275">
        <f t="shared" si="3"/>
        <v>-1643960</v>
      </c>
      <c r="N1183" s="277"/>
      <c r="O1183" s="274">
        <f t="shared" si="6"/>
        <v>0</v>
      </c>
      <c r="P1183" s="248" t="b">
        <f t="shared" si="7"/>
        <v>1</v>
      </c>
    </row>
    <row r="1184" ht="14.25" customHeight="1">
      <c r="A1184" s="248" t="s">
        <v>528</v>
      </c>
      <c r="B1184" s="248" t="s">
        <v>19</v>
      </c>
      <c r="C1184" s="273">
        <v>478.0</v>
      </c>
      <c r="D1184" s="274">
        <v>44963.0</v>
      </c>
      <c r="E1184" s="275">
        <v>2090.0</v>
      </c>
      <c r="F1184" s="248" t="s">
        <v>447</v>
      </c>
      <c r="G1184" s="274">
        <f t="shared" si="1"/>
        <v>44993</v>
      </c>
      <c r="H1184" s="248" t="s">
        <v>443</v>
      </c>
      <c r="I1184" s="276" t="str">
        <f t="shared" si="2"/>
        <v>4782090</v>
      </c>
      <c r="J1184" s="274"/>
      <c r="K1184" s="275"/>
      <c r="L1184" s="275">
        <f t="shared" si="3"/>
        <v>-2090</v>
      </c>
      <c r="N1184" s="277"/>
      <c r="O1184" s="274">
        <f t="shared" si="6"/>
        <v>0</v>
      </c>
      <c r="P1184" s="248" t="b">
        <f t="shared" si="7"/>
        <v>1</v>
      </c>
    </row>
    <row r="1185" ht="14.25" customHeight="1">
      <c r="A1185" s="248" t="s">
        <v>471</v>
      </c>
      <c r="B1185" s="248" t="s">
        <v>19</v>
      </c>
      <c r="C1185" s="273">
        <v>82733.0</v>
      </c>
      <c r="D1185" s="274">
        <v>44964.0</v>
      </c>
      <c r="E1185" s="275">
        <v>1112560.0</v>
      </c>
      <c r="F1185" s="248" t="s">
        <v>447</v>
      </c>
      <c r="G1185" s="274">
        <f t="shared" si="1"/>
        <v>44994</v>
      </c>
      <c r="H1185" s="248" t="s">
        <v>443</v>
      </c>
      <c r="I1185" s="276" t="str">
        <f t="shared" si="2"/>
        <v>827331112560</v>
      </c>
      <c r="J1185" s="274"/>
      <c r="K1185" s="275"/>
      <c r="L1185" s="275">
        <f t="shared" si="3"/>
        <v>-1112560</v>
      </c>
      <c r="N1185" s="277"/>
      <c r="O1185" s="274">
        <f t="shared" si="6"/>
        <v>0</v>
      </c>
      <c r="P1185" s="248" t="b">
        <f t="shared" si="7"/>
        <v>1</v>
      </c>
    </row>
    <row r="1186" ht="14.25" customHeight="1">
      <c r="A1186" s="248" t="s">
        <v>561</v>
      </c>
      <c r="B1186" s="248" t="s">
        <v>19</v>
      </c>
      <c r="C1186" s="273">
        <v>434690.0</v>
      </c>
      <c r="D1186" s="274">
        <v>44964.0</v>
      </c>
      <c r="E1186" s="275">
        <v>503980.0</v>
      </c>
      <c r="F1186" s="248" t="s">
        <v>447</v>
      </c>
      <c r="G1186" s="274">
        <f t="shared" si="1"/>
        <v>44994</v>
      </c>
      <c r="H1186" s="248" t="s">
        <v>443</v>
      </c>
      <c r="I1186" s="276" t="str">
        <f t="shared" si="2"/>
        <v>434690503980</v>
      </c>
      <c r="J1186" s="274"/>
      <c r="K1186" s="275"/>
      <c r="L1186" s="275">
        <f t="shared" si="3"/>
        <v>-503980</v>
      </c>
      <c r="N1186" s="277"/>
      <c r="O1186" s="274">
        <f t="shared" si="6"/>
        <v>0</v>
      </c>
      <c r="P1186" s="248" t="b">
        <f t="shared" si="7"/>
        <v>1</v>
      </c>
    </row>
    <row r="1187" ht="14.25" customHeight="1">
      <c r="A1187" s="248" t="s">
        <v>451</v>
      </c>
      <c r="B1187" s="248" t="s">
        <v>19</v>
      </c>
      <c r="C1187" s="273">
        <v>47609.0</v>
      </c>
      <c r="D1187" s="274">
        <v>44964.0</v>
      </c>
      <c r="E1187" s="275">
        <v>20228.0</v>
      </c>
      <c r="F1187" s="248" t="s">
        <v>447</v>
      </c>
      <c r="G1187" s="274">
        <f t="shared" si="1"/>
        <v>44994</v>
      </c>
      <c r="H1187" s="248" t="s">
        <v>443</v>
      </c>
      <c r="I1187" s="276" t="str">
        <f t="shared" si="2"/>
        <v>4760920228</v>
      </c>
      <c r="J1187" s="274"/>
      <c r="K1187" s="275"/>
      <c r="L1187" s="275">
        <f t="shared" si="3"/>
        <v>-20228</v>
      </c>
      <c r="N1187" s="277"/>
      <c r="O1187" s="274">
        <f t="shared" si="6"/>
        <v>0</v>
      </c>
      <c r="P1187" s="248" t="b">
        <f t="shared" si="7"/>
        <v>1</v>
      </c>
    </row>
    <row r="1188" ht="14.25" customHeight="1">
      <c r="A1188" s="248" t="s">
        <v>503</v>
      </c>
      <c r="B1188" s="248" t="s">
        <v>19</v>
      </c>
      <c r="C1188" s="273">
        <v>12423.0</v>
      </c>
      <c r="D1188" s="274">
        <v>44966.0</v>
      </c>
      <c r="E1188" s="275">
        <v>6465923.0</v>
      </c>
      <c r="F1188" s="248" t="s">
        <v>447</v>
      </c>
      <c r="G1188" s="274">
        <f t="shared" si="1"/>
        <v>44996</v>
      </c>
      <c r="H1188" s="248" t="s">
        <v>443</v>
      </c>
      <c r="I1188" s="276" t="str">
        <f t="shared" si="2"/>
        <v>124236465923</v>
      </c>
      <c r="J1188" s="274"/>
      <c r="K1188" s="275"/>
      <c r="L1188" s="275">
        <f t="shared" si="3"/>
        <v>-6465923</v>
      </c>
      <c r="N1188" s="277"/>
      <c r="O1188" s="274">
        <f t="shared" si="6"/>
        <v>0</v>
      </c>
      <c r="P1188" s="248" t="b">
        <f t="shared" si="7"/>
        <v>1</v>
      </c>
    </row>
    <row r="1189" ht="14.25" customHeight="1">
      <c r="A1189" s="248" t="s">
        <v>55</v>
      </c>
      <c r="B1189" s="248" t="s">
        <v>334</v>
      </c>
      <c r="C1189" s="273">
        <v>57.0</v>
      </c>
      <c r="D1189" s="274">
        <v>44966.0</v>
      </c>
      <c r="E1189" s="275">
        <v>946656.0</v>
      </c>
      <c r="F1189" s="248" t="s">
        <v>447</v>
      </c>
      <c r="G1189" s="274">
        <f t="shared" si="1"/>
        <v>44996</v>
      </c>
      <c r="H1189" s="248" t="s">
        <v>443</v>
      </c>
      <c r="I1189" s="276" t="str">
        <f t="shared" si="2"/>
        <v>57946656</v>
      </c>
      <c r="J1189" s="274"/>
      <c r="K1189" s="275"/>
      <c r="L1189" s="275">
        <f t="shared" si="3"/>
        <v>-946656</v>
      </c>
      <c r="N1189" s="277"/>
      <c r="O1189" s="274">
        <f t="shared" si="6"/>
        <v>0</v>
      </c>
      <c r="P1189" s="248" t="b">
        <f t="shared" si="7"/>
        <v>1</v>
      </c>
    </row>
    <row r="1190" ht="14.25" customHeight="1">
      <c r="A1190" s="248" t="s">
        <v>454</v>
      </c>
      <c r="B1190" s="248" t="s">
        <v>19</v>
      </c>
      <c r="C1190" s="273">
        <v>23354.0</v>
      </c>
      <c r="D1190" s="274">
        <v>44967.0</v>
      </c>
      <c r="E1190" s="275">
        <v>39999.0</v>
      </c>
      <c r="F1190" s="248" t="s">
        <v>447</v>
      </c>
      <c r="G1190" s="274">
        <f t="shared" si="1"/>
        <v>44997</v>
      </c>
      <c r="H1190" s="248" t="s">
        <v>443</v>
      </c>
      <c r="I1190" s="276" t="str">
        <f t="shared" si="2"/>
        <v>2335439999</v>
      </c>
      <c r="J1190" s="274"/>
      <c r="K1190" s="275"/>
      <c r="L1190" s="275">
        <f t="shared" si="3"/>
        <v>-39999</v>
      </c>
      <c r="N1190" s="277"/>
      <c r="O1190" s="274">
        <f t="shared" si="6"/>
        <v>0</v>
      </c>
      <c r="P1190" s="248" t="b">
        <f t="shared" si="7"/>
        <v>1</v>
      </c>
    </row>
    <row r="1191" ht="14.25" customHeight="1">
      <c r="A1191" s="248" t="s">
        <v>458</v>
      </c>
      <c r="B1191" s="248" t="s">
        <v>19</v>
      </c>
      <c r="C1191" s="273">
        <v>4.664844E7</v>
      </c>
      <c r="D1191" s="274">
        <v>44967.0</v>
      </c>
      <c r="E1191" s="275">
        <v>10990.0</v>
      </c>
      <c r="F1191" s="248" t="s">
        <v>447</v>
      </c>
      <c r="G1191" s="274">
        <f t="shared" si="1"/>
        <v>44997</v>
      </c>
      <c r="H1191" s="248" t="s">
        <v>443</v>
      </c>
      <c r="I1191" s="276" t="str">
        <f t="shared" si="2"/>
        <v>4664844010990</v>
      </c>
      <c r="J1191" s="274"/>
      <c r="K1191" s="275"/>
      <c r="L1191" s="275">
        <f t="shared" si="3"/>
        <v>-10990</v>
      </c>
      <c r="N1191" s="277"/>
      <c r="O1191" s="274">
        <f t="shared" si="6"/>
        <v>0</v>
      </c>
      <c r="P1191" s="248" t="b">
        <f t="shared" si="7"/>
        <v>1</v>
      </c>
    </row>
    <row r="1192" ht="14.25" customHeight="1">
      <c r="A1192" s="248" t="s">
        <v>464</v>
      </c>
      <c r="B1192" s="248" t="s">
        <v>468</v>
      </c>
      <c r="C1192" s="273">
        <v>5489925.0</v>
      </c>
      <c r="D1192" s="274">
        <v>44967.0</v>
      </c>
      <c r="E1192" s="275">
        <v>-2719960.0</v>
      </c>
      <c r="F1192" s="248" t="s">
        <v>447</v>
      </c>
      <c r="G1192" s="274">
        <f t="shared" si="1"/>
        <v>44997</v>
      </c>
      <c r="H1192" s="248" t="s">
        <v>469</v>
      </c>
      <c r="I1192" s="276" t="str">
        <f t="shared" si="2"/>
        <v>5489925-2719960</v>
      </c>
      <c r="J1192" s="274"/>
      <c r="K1192" s="275"/>
      <c r="L1192" s="275">
        <f t="shared" si="3"/>
        <v>2719960</v>
      </c>
      <c r="N1192" s="277"/>
      <c r="O1192" s="274">
        <f t="shared" si="6"/>
        <v>0</v>
      </c>
      <c r="P1192" s="248" t="b">
        <f t="shared" si="7"/>
        <v>1</v>
      </c>
    </row>
    <row r="1193" ht="14.25" customHeight="1">
      <c r="A1193" s="248" t="s">
        <v>22</v>
      </c>
      <c r="B1193" s="248" t="s">
        <v>19</v>
      </c>
      <c r="C1193" s="273">
        <v>875736.0</v>
      </c>
      <c r="D1193" s="274">
        <v>44970.0</v>
      </c>
      <c r="E1193" s="275">
        <v>1349990.0</v>
      </c>
      <c r="F1193" s="248" t="s">
        <v>447</v>
      </c>
      <c r="G1193" s="274">
        <f t="shared" si="1"/>
        <v>45000</v>
      </c>
      <c r="H1193" s="248" t="s">
        <v>443</v>
      </c>
      <c r="I1193" s="276" t="str">
        <f t="shared" si="2"/>
        <v>8757361349990</v>
      </c>
      <c r="J1193" s="274"/>
      <c r="K1193" s="275"/>
      <c r="L1193" s="275">
        <f t="shared" si="3"/>
        <v>-1349990</v>
      </c>
      <c r="N1193" s="109" t="s">
        <v>462</v>
      </c>
      <c r="O1193" s="274">
        <f t="shared" si="6"/>
        <v>0</v>
      </c>
      <c r="P1193" s="248" t="b">
        <f t="shared" si="7"/>
        <v>1</v>
      </c>
    </row>
    <row r="1194" ht="14.25" customHeight="1">
      <c r="A1194" s="248" t="s">
        <v>22</v>
      </c>
      <c r="B1194" s="248" t="s">
        <v>19</v>
      </c>
      <c r="C1194" s="273">
        <v>875735.0</v>
      </c>
      <c r="D1194" s="274">
        <v>44970.0</v>
      </c>
      <c r="E1194" s="275">
        <v>1349990.0</v>
      </c>
      <c r="F1194" s="248" t="s">
        <v>447</v>
      </c>
      <c r="G1194" s="274">
        <f t="shared" si="1"/>
        <v>45000</v>
      </c>
      <c r="H1194" s="248" t="s">
        <v>443</v>
      </c>
      <c r="I1194" s="276" t="str">
        <f t="shared" si="2"/>
        <v>8757351349990</v>
      </c>
      <c r="J1194" s="274"/>
      <c r="K1194" s="275"/>
      <c r="L1194" s="275">
        <f t="shared" si="3"/>
        <v>-1349990</v>
      </c>
      <c r="N1194" s="109" t="s">
        <v>462</v>
      </c>
      <c r="O1194" s="274">
        <f t="shared" si="6"/>
        <v>0</v>
      </c>
      <c r="P1194" s="248" t="b">
        <f t="shared" si="7"/>
        <v>1</v>
      </c>
    </row>
    <row r="1195" ht="14.25" customHeight="1">
      <c r="A1195" s="248" t="s">
        <v>501</v>
      </c>
      <c r="B1195" s="248" t="s">
        <v>19</v>
      </c>
      <c r="C1195" s="273">
        <v>2674.0</v>
      </c>
      <c r="D1195" s="274">
        <v>44970.0</v>
      </c>
      <c r="E1195" s="275">
        <v>160940.0</v>
      </c>
      <c r="F1195" s="248" t="s">
        <v>447</v>
      </c>
      <c r="G1195" s="274">
        <f t="shared" si="1"/>
        <v>45000</v>
      </c>
      <c r="H1195" s="248" t="s">
        <v>443</v>
      </c>
      <c r="I1195" s="276" t="str">
        <f t="shared" si="2"/>
        <v>2674160940</v>
      </c>
      <c r="J1195" s="274"/>
      <c r="K1195" s="275"/>
      <c r="L1195" s="275">
        <f t="shared" si="3"/>
        <v>-160940</v>
      </c>
      <c r="N1195" s="277"/>
      <c r="O1195" s="274">
        <f t="shared" si="6"/>
        <v>0</v>
      </c>
      <c r="P1195" s="248" t="b">
        <f t="shared" si="7"/>
        <v>1</v>
      </c>
    </row>
    <row r="1196" ht="14.25" customHeight="1">
      <c r="A1196" s="248" t="s">
        <v>562</v>
      </c>
      <c r="B1196" s="248" t="s">
        <v>19</v>
      </c>
      <c r="C1196" s="273">
        <v>765264.0</v>
      </c>
      <c r="D1196" s="274">
        <v>44971.0</v>
      </c>
      <c r="E1196" s="275">
        <v>5903814.0</v>
      </c>
      <c r="F1196" s="248" t="s">
        <v>447</v>
      </c>
      <c r="G1196" s="274">
        <f t="shared" si="1"/>
        <v>45001</v>
      </c>
      <c r="H1196" s="248" t="s">
        <v>443</v>
      </c>
      <c r="I1196" s="276" t="str">
        <f t="shared" si="2"/>
        <v>7652645903814</v>
      </c>
      <c r="J1196" s="274"/>
      <c r="K1196" s="275"/>
      <c r="L1196" s="275">
        <f t="shared" si="3"/>
        <v>-5903814</v>
      </c>
      <c r="N1196" s="277"/>
      <c r="O1196" s="274">
        <f t="shared" si="6"/>
        <v>0</v>
      </c>
      <c r="P1196" s="248" t="b">
        <f t="shared" si="7"/>
        <v>1</v>
      </c>
    </row>
    <row r="1197" ht="14.25" customHeight="1">
      <c r="A1197" s="248" t="s">
        <v>18</v>
      </c>
      <c r="B1197" s="248" t="s">
        <v>19</v>
      </c>
      <c r="C1197" s="273">
        <v>5165.0</v>
      </c>
      <c r="D1197" s="274">
        <v>44971.0</v>
      </c>
      <c r="E1197" s="275">
        <v>8727422.0</v>
      </c>
      <c r="F1197" s="248" t="s">
        <v>447</v>
      </c>
      <c r="G1197" s="274">
        <f t="shared" si="1"/>
        <v>45001</v>
      </c>
      <c r="H1197" s="248" t="s">
        <v>443</v>
      </c>
      <c r="I1197" s="276" t="str">
        <f t="shared" si="2"/>
        <v>51658727422</v>
      </c>
      <c r="J1197" s="274"/>
      <c r="K1197" s="275"/>
      <c r="L1197" s="275">
        <f t="shared" si="3"/>
        <v>-8727422</v>
      </c>
      <c r="N1197" s="277"/>
      <c r="O1197" s="274">
        <f t="shared" si="6"/>
        <v>0</v>
      </c>
      <c r="P1197" s="248" t="b">
        <f t="shared" si="7"/>
        <v>1</v>
      </c>
    </row>
    <row r="1198" ht="14.25" customHeight="1">
      <c r="A1198" s="248" t="s">
        <v>541</v>
      </c>
      <c r="B1198" s="248" t="s">
        <v>19</v>
      </c>
      <c r="C1198" s="273">
        <v>2031593.0</v>
      </c>
      <c r="D1198" s="274">
        <v>44972.0</v>
      </c>
      <c r="E1198" s="275">
        <v>191709.0</v>
      </c>
      <c r="F1198" s="248" t="s">
        <v>447</v>
      </c>
      <c r="G1198" s="274">
        <f t="shared" si="1"/>
        <v>45002</v>
      </c>
      <c r="H1198" s="248" t="s">
        <v>443</v>
      </c>
      <c r="I1198" s="276" t="str">
        <f t="shared" si="2"/>
        <v>2031593191709</v>
      </c>
      <c r="J1198" s="274"/>
      <c r="K1198" s="275"/>
      <c r="L1198" s="275">
        <f t="shared" si="3"/>
        <v>-191709</v>
      </c>
      <c r="N1198" s="277"/>
      <c r="O1198" s="274">
        <f t="shared" si="6"/>
        <v>0</v>
      </c>
      <c r="P1198" s="248" t="b">
        <f t="shared" si="7"/>
        <v>1</v>
      </c>
    </row>
    <row r="1199" ht="14.25" customHeight="1">
      <c r="A1199" s="248" t="s">
        <v>95</v>
      </c>
      <c r="B1199" s="248" t="s">
        <v>19</v>
      </c>
      <c r="C1199" s="273">
        <v>100333.0</v>
      </c>
      <c r="D1199" s="274">
        <v>44972.0</v>
      </c>
      <c r="E1199" s="275">
        <v>900477.0</v>
      </c>
      <c r="F1199" s="248" t="s">
        <v>447</v>
      </c>
      <c r="G1199" s="274">
        <f t="shared" si="1"/>
        <v>45002</v>
      </c>
      <c r="H1199" s="248" t="s">
        <v>443</v>
      </c>
      <c r="I1199" s="276" t="str">
        <f t="shared" si="2"/>
        <v>100333900477</v>
      </c>
      <c r="J1199" s="274"/>
      <c r="K1199" s="275"/>
      <c r="L1199" s="275">
        <f t="shared" si="3"/>
        <v>-900477</v>
      </c>
      <c r="N1199" s="277"/>
      <c r="O1199" s="274">
        <f t="shared" si="6"/>
        <v>0</v>
      </c>
      <c r="P1199" s="248" t="b">
        <f t="shared" si="7"/>
        <v>1</v>
      </c>
    </row>
    <row r="1200" ht="14.25" customHeight="1">
      <c r="A1200" s="248" t="s">
        <v>488</v>
      </c>
      <c r="B1200" s="248" t="s">
        <v>19</v>
      </c>
      <c r="C1200" s="273">
        <v>502604.0</v>
      </c>
      <c r="D1200" s="274">
        <v>44972.0</v>
      </c>
      <c r="E1200" s="275">
        <v>609555.0</v>
      </c>
      <c r="F1200" s="248" t="s">
        <v>447</v>
      </c>
      <c r="G1200" s="274">
        <f t="shared" si="1"/>
        <v>45002</v>
      </c>
      <c r="H1200" s="248" t="s">
        <v>443</v>
      </c>
      <c r="I1200" s="276" t="str">
        <f t="shared" si="2"/>
        <v>502604609555</v>
      </c>
      <c r="J1200" s="274"/>
      <c r="K1200" s="275"/>
      <c r="L1200" s="275">
        <f t="shared" si="3"/>
        <v>-609555</v>
      </c>
      <c r="N1200" s="277"/>
      <c r="O1200" s="274">
        <f t="shared" si="6"/>
        <v>0</v>
      </c>
      <c r="P1200" s="248" t="b">
        <f t="shared" si="7"/>
        <v>1</v>
      </c>
    </row>
    <row r="1201" ht="14.25" customHeight="1">
      <c r="A1201" s="248" t="s">
        <v>24</v>
      </c>
      <c r="B1201" s="248" t="s">
        <v>19</v>
      </c>
      <c r="C1201" s="273">
        <v>10640.0</v>
      </c>
      <c r="D1201" s="274">
        <v>44972.0</v>
      </c>
      <c r="E1201" s="275">
        <v>719880.0</v>
      </c>
      <c r="F1201" s="248" t="s">
        <v>447</v>
      </c>
      <c r="G1201" s="274">
        <f t="shared" si="1"/>
        <v>45002</v>
      </c>
      <c r="H1201" s="248" t="s">
        <v>443</v>
      </c>
      <c r="I1201" s="276" t="str">
        <f t="shared" si="2"/>
        <v>10640719880</v>
      </c>
      <c r="J1201" s="274"/>
      <c r="K1201" s="275"/>
      <c r="L1201" s="275">
        <f t="shared" si="3"/>
        <v>-719880</v>
      </c>
      <c r="N1201" s="277"/>
      <c r="O1201" s="274">
        <f t="shared" si="6"/>
        <v>0</v>
      </c>
      <c r="P1201" s="248" t="b">
        <f t="shared" si="7"/>
        <v>1</v>
      </c>
    </row>
    <row r="1202" ht="14.25" customHeight="1">
      <c r="A1202" s="248" t="s">
        <v>502</v>
      </c>
      <c r="B1202" s="248" t="s">
        <v>19</v>
      </c>
      <c r="C1202" s="273">
        <v>27888.0</v>
      </c>
      <c r="D1202" s="274">
        <v>44972.0</v>
      </c>
      <c r="E1202" s="275">
        <v>2541406.0</v>
      </c>
      <c r="F1202" s="248" t="s">
        <v>447</v>
      </c>
      <c r="G1202" s="274">
        <f t="shared" si="1"/>
        <v>45002</v>
      </c>
      <c r="H1202" s="248" t="s">
        <v>443</v>
      </c>
      <c r="I1202" s="276" t="str">
        <f t="shared" si="2"/>
        <v>278882541406</v>
      </c>
      <c r="J1202" s="274"/>
      <c r="K1202" s="275"/>
      <c r="L1202" s="275">
        <f t="shared" si="3"/>
        <v>-2541406</v>
      </c>
      <c r="N1202" s="277"/>
      <c r="O1202" s="274">
        <f t="shared" si="6"/>
        <v>0</v>
      </c>
      <c r="P1202" s="248" t="b">
        <f t="shared" si="7"/>
        <v>1</v>
      </c>
    </row>
    <row r="1203" ht="14.25" customHeight="1">
      <c r="A1203" s="248" t="s">
        <v>71</v>
      </c>
      <c r="B1203" s="248" t="s">
        <v>19</v>
      </c>
      <c r="C1203" s="273">
        <v>839836.0</v>
      </c>
      <c r="D1203" s="274">
        <v>44973.0</v>
      </c>
      <c r="E1203" s="275">
        <v>464321.0</v>
      </c>
      <c r="F1203" s="248" t="s">
        <v>447</v>
      </c>
      <c r="G1203" s="274">
        <f t="shared" si="1"/>
        <v>45003</v>
      </c>
      <c r="H1203" s="248" t="s">
        <v>443</v>
      </c>
      <c r="I1203" s="276" t="str">
        <f t="shared" si="2"/>
        <v>839836464321</v>
      </c>
      <c r="J1203" s="274"/>
      <c r="K1203" s="275"/>
      <c r="L1203" s="275">
        <f t="shared" si="3"/>
        <v>-464321</v>
      </c>
      <c r="N1203" s="277"/>
      <c r="O1203" s="274">
        <f t="shared" si="6"/>
        <v>0</v>
      </c>
      <c r="P1203" s="248" t="b">
        <f t="shared" si="7"/>
        <v>1</v>
      </c>
    </row>
    <row r="1204" ht="14.25" customHeight="1">
      <c r="A1204" s="248" t="s">
        <v>457</v>
      </c>
      <c r="B1204" s="248" t="s">
        <v>19</v>
      </c>
      <c r="C1204" s="273">
        <v>218683.0</v>
      </c>
      <c r="D1204" s="274">
        <v>44973.0</v>
      </c>
      <c r="E1204" s="275">
        <v>339504.0</v>
      </c>
      <c r="F1204" s="248" t="s">
        <v>447</v>
      </c>
      <c r="G1204" s="274">
        <f t="shared" si="1"/>
        <v>45003</v>
      </c>
      <c r="H1204" s="248" t="s">
        <v>443</v>
      </c>
      <c r="I1204" s="276" t="str">
        <f t="shared" si="2"/>
        <v>218683339504</v>
      </c>
      <c r="J1204" s="274"/>
      <c r="K1204" s="275"/>
      <c r="L1204" s="275">
        <f t="shared" si="3"/>
        <v>-339504</v>
      </c>
      <c r="N1204" s="277"/>
      <c r="O1204" s="274">
        <f t="shared" si="6"/>
        <v>0</v>
      </c>
      <c r="P1204" s="248" t="b">
        <f t="shared" si="7"/>
        <v>1</v>
      </c>
    </row>
    <row r="1205" ht="14.25" customHeight="1">
      <c r="A1205" s="248" t="s">
        <v>22</v>
      </c>
      <c r="B1205" s="248" t="s">
        <v>19</v>
      </c>
      <c r="C1205" s="273">
        <v>876418.0</v>
      </c>
      <c r="D1205" s="274">
        <v>44973.0</v>
      </c>
      <c r="E1205" s="275">
        <v>829990.0</v>
      </c>
      <c r="F1205" s="248" t="s">
        <v>447</v>
      </c>
      <c r="G1205" s="274">
        <f t="shared" si="1"/>
        <v>45003</v>
      </c>
      <c r="H1205" s="248" t="s">
        <v>443</v>
      </c>
      <c r="I1205" s="276" t="str">
        <f t="shared" si="2"/>
        <v>876418829990</v>
      </c>
      <c r="J1205" s="274"/>
      <c r="K1205" s="275"/>
      <c r="L1205" s="275">
        <f t="shared" si="3"/>
        <v>-829990</v>
      </c>
      <c r="N1205" s="109" t="s">
        <v>462</v>
      </c>
      <c r="O1205" s="274">
        <f t="shared" si="6"/>
        <v>0</v>
      </c>
      <c r="P1205" s="248" t="b">
        <f t="shared" si="7"/>
        <v>1</v>
      </c>
    </row>
    <row r="1206" ht="14.25" customHeight="1">
      <c r="A1206" s="248" t="s">
        <v>508</v>
      </c>
      <c r="B1206" s="248" t="s">
        <v>19</v>
      </c>
      <c r="C1206" s="273">
        <v>5951216.0</v>
      </c>
      <c r="D1206" s="274">
        <v>44973.0</v>
      </c>
      <c r="E1206" s="275">
        <v>12718.0</v>
      </c>
      <c r="F1206" s="248" t="s">
        <v>447</v>
      </c>
      <c r="G1206" s="274">
        <f t="shared" si="1"/>
        <v>45003</v>
      </c>
      <c r="H1206" s="248" t="s">
        <v>443</v>
      </c>
      <c r="I1206" s="276" t="str">
        <f t="shared" si="2"/>
        <v>595121612718</v>
      </c>
      <c r="J1206" s="274">
        <f>+G1206</f>
        <v>45003</v>
      </c>
      <c r="K1206" s="275">
        <f>+E1206</f>
        <v>12718</v>
      </c>
      <c r="L1206" s="275">
        <f t="shared" si="3"/>
        <v>0</v>
      </c>
      <c r="N1206" s="277"/>
      <c r="O1206" s="274">
        <f t="shared" si="6"/>
        <v>0</v>
      </c>
      <c r="P1206" s="248" t="b">
        <f t="shared" si="7"/>
        <v>0</v>
      </c>
    </row>
    <row r="1207" ht="14.25" customHeight="1">
      <c r="A1207" s="248" t="s">
        <v>463</v>
      </c>
      <c r="B1207" s="248" t="s">
        <v>19</v>
      </c>
      <c r="C1207" s="273">
        <v>4463283.0</v>
      </c>
      <c r="D1207" s="274">
        <v>44977.0</v>
      </c>
      <c r="E1207" s="275">
        <v>244970.0</v>
      </c>
      <c r="F1207" s="248" t="s">
        <v>447</v>
      </c>
      <c r="G1207" s="274">
        <f t="shared" si="1"/>
        <v>45007</v>
      </c>
      <c r="H1207" s="248" t="s">
        <v>443</v>
      </c>
      <c r="I1207" s="276" t="str">
        <f t="shared" si="2"/>
        <v>4463283244970</v>
      </c>
      <c r="J1207" s="274"/>
      <c r="K1207" s="275"/>
      <c r="L1207" s="275">
        <f t="shared" si="3"/>
        <v>-244970</v>
      </c>
      <c r="N1207" s="277"/>
      <c r="O1207" s="274">
        <f t="shared" si="6"/>
        <v>0</v>
      </c>
      <c r="P1207" s="248" t="b">
        <f t="shared" si="7"/>
        <v>1</v>
      </c>
    </row>
    <row r="1208" ht="14.25" customHeight="1">
      <c r="A1208" s="248" t="s">
        <v>502</v>
      </c>
      <c r="B1208" s="248" t="s">
        <v>19</v>
      </c>
      <c r="C1208" s="273">
        <v>27917.0</v>
      </c>
      <c r="D1208" s="274">
        <v>44978.0</v>
      </c>
      <c r="E1208" s="275">
        <v>1282307.0</v>
      </c>
      <c r="F1208" s="248" t="s">
        <v>447</v>
      </c>
      <c r="G1208" s="274">
        <f t="shared" si="1"/>
        <v>45008</v>
      </c>
      <c r="H1208" s="248" t="s">
        <v>443</v>
      </c>
      <c r="I1208" s="276" t="str">
        <f t="shared" si="2"/>
        <v>279171282307</v>
      </c>
      <c r="J1208" s="274"/>
      <c r="K1208" s="275"/>
      <c r="L1208" s="275">
        <f t="shared" si="3"/>
        <v>-1282307</v>
      </c>
      <c r="N1208" s="277"/>
      <c r="O1208" s="274">
        <f t="shared" si="6"/>
        <v>0</v>
      </c>
      <c r="P1208" s="248" t="b">
        <f t="shared" si="7"/>
        <v>1</v>
      </c>
    </row>
    <row r="1209" ht="14.25" customHeight="1">
      <c r="A1209" s="248" t="s">
        <v>113</v>
      </c>
      <c r="B1209" s="248" t="s">
        <v>19</v>
      </c>
      <c r="C1209" s="273">
        <v>21.0</v>
      </c>
      <c r="D1209" s="274">
        <v>44979.0</v>
      </c>
      <c r="E1209" s="275">
        <v>95200.0</v>
      </c>
      <c r="F1209" s="248" t="s">
        <v>447</v>
      </c>
      <c r="G1209" s="274">
        <f t="shared" si="1"/>
        <v>45009</v>
      </c>
      <c r="H1209" s="248" t="s">
        <v>443</v>
      </c>
      <c r="I1209" s="276" t="str">
        <f t="shared" si="2"/>
        <v>2195200</v>
      </c>
      <c r="J1209" s="274"/>
      <c r="K1209" s="275"/>
      <c r="L1209" s="275">
        <f t="shared" si="3"/>
        <v>-95200</v>
      </c>
      <c r="N1209" s="277"/>
      <c r="O1209" s="274">
        <f t="shared" si="6"/>
        <v>0</v>
      </c>
      <c r="P1209" s="248" t="b">
        <f t="shared" si="7"/>
        <v>1</v>
      </c>
    </row>
    <row r="1210" ht="14.25" customHeight="1">
      <c r="A1210" s="248" t="s">
        <v>563</v>
      </c>
      <c r="B1210" s="248" t="s">
        <v>19</v>
      </c>
      <c r="C1210" s="273">
        <v>6144.0</v>
      </c>
      <c r="D1210" s="274">
        <v>44979.0</v>
      </c>
      <c r="E1210" s="275">
        <v>551980.0</v>
      </c>
      <c r="F1210" s="248" t="s">
        <v>447</v>
      </c>
      <c r="G1210" s="274">
        <f t="shared" si="1"/>
        <v>45009</v>
      </c>
      <c r="H1210" s="248" t="s">
        <v>443</v>
      </c>
      <c r="I1210" s="276" t="str">
        <f t="shared" si="2"/>
        <v>6144551980</v>
      </c>
      <c r="J1210" s="274"/>
      <c r="K1210" s="275"/>
      <c r="L1210" s="275">
        <f t="shared" si="3"/>
        <v>-551980</v>
      </c>
      <c r="N1210" s="277"/>
      <c r="O1210" s="274">
        <f t="shared" si="6"/>
        <v>0</v>
      </c>
      <c r="P1210" s="248" t="b">
        <f t="shared" si="7"/>
        <v>1</v>
      </c>
    </row>
    <row r="1211" ht="14.25" customHeight="1">
      <c r="A1211" s="248" t="s">
        <v>449</v>
      </c>
      <c r="B1211" s="248" t="s">
        <v>19</v>
      </c>
      <c r="C1211" s="273">
        <v>9041.0</v>
      </c>
      <c r="D1211" s="274">
        <v>44981.0</v>
      </c>
      <c r="E1211" s="275">
        <v>1343976.0</v>
      </c>
      <c r="F1211" s="248" t="s">
        <v>447</v>
      </c>
      <c r="G1211" s="274">
        <f t="shared" si="1"/>
        <v>45011</v>
      </c>
      <c r="H1211" s="248" t="s">
        <v>443</v>
      </c>
      <c r="I1211" s="276" t="str">
        <f t="shared" si="2"/>
        <v>90411343976</v>
      </c>
      <c r="J1211" s="274"/>
      <c r="K1211" s="275"/>
      <c r="L1211" s="275">
        <f t="shared" si="3"/>
        <v>-1343976</v>
      </c>
      <c r="N1211" s="277"/>
      <c r="O1211" s="274">
        <f t="shared" si="6"/>
        <v>0</v>
      </c>
      <c r="P1211" s="248" t="b">
        <f t="shared" si="7"/>
        <v>1</v>
      </c>
    </row>
    <row r="1212" ht="14.25" customHeight="1">
      <c r="A1212" s="248" t="s">
        <v>517</v>
      </c>
      <c r="B1212" s="248" t="s">
        <v>19</v>
      </c>
      <c r="C1212" s="273">
        <v>4.6706534E7</v>
      </c>
      <c r="D1212" s="274">
        <v>44981.0</v>
      </c>
      <c r="E1212" s="275">
        <v>1310.0</v>
      </c>
      <c r="F1212" s="248" t="s">
        <v>447</v>
      </c>
      <c r="G1212" s="274">
        <f t="shared" si="1"/>
        <v>45011</v>
      </c>
      <c r="H1212" s="248" t="s">
        <v>443</v>
      </c>
      <c r="I1212" s="276" t="str">
        <f t="shared" si="2"/>
        <v>467065341310</v>
      </c>
      <c r="J1212" s="274"/>
      <c r="K1212" s="275"/>
      <c r="L1212" s="275">
        <f t="shared" si="3"/>
        <v>-1310</v>
      </c>
      <c r="N1212" s="277"/>
      <c r="O1212" s="274">
        <f t="shared" si="6"/>
        <v>0</v>
      </c>
      <c r="P1212" s="248" t="b">
        <f t="shared" si="7"/>
        <v>1</v>
      </c>
    </row>
    <row r="1213" ht="14.25" customHeight="1">
      <c r="A1213" s="248" t="s">
        <v>34</v>
      </c>
      <c r="B1213" s="248" t="s">
        <v>19</v>
      </c>
      <c r="C1213" s="273">
        <v>108359.0</v>
      </c>
      <c r="D1213" s="274">
        <v>44981.0</v>
      </c>
      <c r="E1213" s="275">
        <v>32846.0</v>
      </c>
      <c r="F1213" s="248" t="s">
        <v>447</v>
      </c>
      <c r="G1213" s="274">
        <f t="shared" si="1"/>
        <v>45011</v>
      </c>
      <c r="H1213" s="248" t="s">
        <v>443</v>
      </c>
      <c r="I1213" s="276" t="str">
        <f t="shared" si="2"/>
        <v>10835932846</v>
      </c>
      <c r="J1213" s="274"/>
      <c r="K1213" s="275"/>
      <c r="L1213" s="275">
        <f t="shared" si="3"/>
        <v>-32846</v>
      </c>
      <c r="N1213" s="277"/>
      <c r="O1213" s="274">
        <f t="shared" si="6"/>
        <v>0</v>
      </c>
      <c r="P1213" s="248" t="b">
        <f t="shared" si="7"/>
        <v>1</v>
      </c>
    </row>
    <row r="1214" ht="14.25" customHeight="1">
      <c r="A1214" s="248" t="s">
        <v>24</v>
      </c>
      <c r="B1214" s="248" t="s">
        <v>19</v>
      </c>
      <c r="C1214" s="273">
        <v>10704.0</v>
      </c>
      <c r="D1214" s="274">
        <v>44981.0</v>
      </c>
      <c r="E1214" s="275">
        <v>759935.0</v>
      </c>
      <c r="F1214" s="248" t="s">
        <v>447</v>
      </c>
      <c r="G1214" s="274">
        <f t="shared" si="1"/>
        <v>45011</v>
      </c>
      <c r="H1214" s="248" t="s">
        <v>443</v>
      </c>
      <c r="I1214" s="276" t="str">
        <f t="shared" si="2"/>
        <v>10704759935</v>
      </c>
      <c r="J1214" s="274"/>
      <c r="K1214" s="275"/>
      <c r="L1214" s="275">
        <f t="shared" si="3"/>
        <v>-759935</v>
      </c>
      <c r="N1214" s="277"/>
      <c r="O1214" s="274">
        <f t="shared" si="6"/>
        <v>0</v>
      </c>
      <c r="P1214" s="248" t="b">
        <f t="shared" si="7"/>
        <v>1</v>
      </c>
    </row>
    <row r="1215" ht="14.25" customHeight="1">
      <c r="A1215" s="248" t="s">
        <v>564</v>
      </c>
      <c r="B1215" s="248" t="s">
        <v>19</v>
      </c>
      <c r="C1215" s="273">
        <v>106140.0</v>
      </c>
      <c r="D1215" s="274">
        <v>44984.0</v>
      </c>
      <c r="E1215" s="275">
        <v>972447.0</v>
      </c>
      <c r="F1215" s="248" t="s">
        <v>447</v>
      </c>
      <c r="G1215" s="274">
        <f t="shared" si="1"/>
        <v>45014</v>
      </c>
      <c r="H1215" s="248" t="s">
        <v>443</v>
      </c>
      <c r="I1215" s="276" t="str">
        <f t="shared" si="2"/>
        <v>106140972447</v>
      </c>
      <c r="J1215" s="274"/>
      <c r="K1215" s="275"/>
      <c r="L1215" s="275">
        <f t="shared" si="3"/>
        <v>-972447</v>
      </c>
      <c r="N1215" s="277"/>
      <c r="O1215" s="274">
        <f t="shared" si="6"/>
        <v>0</v>
      </c>
      <c r="P1215" s="248" t="b">
        <f t="shared" si="7"/>
        <v>1</v>
      </c>
    </row>
    <row r="1216" ht="14.25" customHeight="1">
      <c r="A1216" s="248" t="s">
        <v>565</v>
      </c>
      <c r="B1216" s="248" t="s">
        <v>19</v>
      </c>
      <c r="C1216" s="273">
        <v>214813.0</v>
      </c>
      <c r="D1216" s="274">
        <v>44984.0</v>
      </c>
      <c r="E1216" s="275">
        <v>420381.0</v>
      </c>
      <c r="F1216" s="248" t="s">
        <v>447</v>
      </c>
      <c r="G1216" s="274">
        <f t="shared" si="1"/>
        <v>45014</v>
      </c>
      <c r="H1216" s="248" t="s">
        <v>443</v>
      </c>
      <c r="I1216" s="276" t="str">
        <f t="shared" si="2"/>
        <v>214813420381</v>
      </c>
      <c r="J1216" s="274"/>
      <c r="K1216" s="275"/>
      <c r="L1216" s="275">
        <f t="shared" si="3"/>
        <v>-420381</v>
      </c>
      <c r="N1216" s="277"/>
      <c r="O1216" s="274">
        <f t="shared" si="6"/>
        <v>0</v>
      </c>
      <c r="P1216" s="248" t="b">
        <f t="shared" si="7"/>
        <v>1</v>
      </c>
    </row>
    <row r="1217" ht="14.25" customHeight="1">
      <c r="A1217" s="248" t="s">
        <v>470</v>
      </c>
      <c r="B1217" s="248" t="s">
        <v>19</v>
      </c>
      <c r="C1217" s="273">
        <v>62561.0</v>
      </c>
      <c r="D1217" s="274">
        <v>44984.0</v>
      </c>
      <c r="E1217" s="275">
        <v>547400.0</v>
      </c>
      <c r="F1217" s="248" t="s">
        <v>447</v>
      </c>
      <c r="G1217" s="274">
        <f t="shared" si="1"/>
        <v>45014</v>
      </c>
      <c r="H1217" s="248" t="s">
        <v>443</v>
      </c>
      <c r="I1217" s="276" t="str">
        <f t="shared" si="2"/>
        <v>62561547400</v>
      </c>
      <c r="J1217" s="274"/>
      <c r="K1217" s="275"/>
      <c r="L1217" s="275">
        <f t="shared" si="3"/>
        <v>-547400</v>
      </c>
      <c r="N1217" s="277"/>
      <c r="O1217" s="274">
        <f t="shared" si="6"/>
        <v>0</v>
      </c>
      <c r="P1217" s="248" t="b">
        <f t="shared" si="7"/>
        <v>1</v>
      </c>
    </row>
    <row r="1218" ht="14.25" customHeight="1">
      <c r="A1218" s="248" t="s">
        <v>541</v>
      </c>
      <c r="B1218" s="248" t="s">
        <v>19</v>
      </c>
      <c r="C1218" s="273">
        <v>2039881.0</v>
      </c>
      <c r="D1218" s="274">
        <v>44985.0</v>
      </c>
      <c r="E1218" s="275">
        <v>63903.0</v>
      </c>
      <c r="F1218" s="248" t="s">
        <v>447</v>
      </c>
      <c r="G1218" s="274">
        <f t="shared" si="1"/>
        <v>45015</v>
      </c>
      <c r="H1218" s="248" t="s">
        <v>443</v>
      </c>
      <c r="I1218" s="276" t="str">
        <f t="shared" si="2"/>
        <v>203988163903</v>
      </c>
      <c r="J1218" s="274"/>
      <c r="K1218" s="275"/>
      <c r="L1218" s="275">
        <f t="shared" si="3"/>
        <v>-63903</v>
      </c>
      <c r="N1218" s="277"/>
      <c r="O1218" s="274">
        <f t="shared" si="6"/>
        <v>0</v>
      </c>
      <c r="P1218" s="248" t="b">
        <f t="shared" si="7"/>
        <v>1</v>
      </c>
    </row>
    <row r="1219" ht="14.25" customHeight="1">
      <c r="A1219" s="248" t="s">
        <v>517</v>
      </c>
      <c r="B1219" s="248" t="s">
        <v>468</v>
      </c>
      <c r="C1219" s="273">
        <v>7146245.0</v>
      </c>
      <c r="D1219" s="274">
        <v>44985.0</v>
      </c>
      <c r="E1219" s="275">
        <v>-1.0</v>
      </c>
      <c r="F1219" s="248" t="s">
        <v>447</v>
      </c>
      <c r="G1219" s="274">
        <f t="shared" si="1"/>
        <v>45015</v>
      </c>
      <c r="H1219" s="248" t="s">
        <v>469</v>
      </c>
      <c r="I1219" s="276" t="str">
        <f t="shared" si="2"/>
        <v>7146245-1</v>
      </c>
      <c r="J1219" s="274"/>
      <c r="K1219" s="275"/>
      <c r="L1219" s="275">
        <f t="shared" si="3"/>
        <v>1</v>
      </c>
      <c r="N1219" s="277"/>
      <c r="O1219" s="274">
        <f t="shared" si="6"/>
        <v>0</v>
      </c>
      <c r="P1219" s="248" t="b">
        <f t="shared" si="7"/>
        <v>1</v>
      </c>
    </row>
    <row r="1220" ht="14.25" customHeight="1">
      <c r="A1220" s="248" t="s">
        <v>18</v>
      </c>
      <c r="B1220" s="248" t="s">
        <v>19</v>
      </c>
      <c r="C1220" s="273">
        <v>5230.0</v>
      </c>
      <c r="D1220" s="274">
        <v>44985.0</v>
      </c>
      <c r="E1220" s="275">
        <v>2016149.0</v>
      </c>
      <c r="F1220" s="248" t="s">
        <v>447</v>
      </c>
      <c r="G1220" s="274">
        <f t="shared" si="1"/>
        <v>45015</v>
      </c>
      <c r="H1220" s="248" t="s">
        <v>443</v>
      </c>
      <c r="I1220" s="276" t="str">
        <f t="shared" si="2"/>
        <v>52302016149</v>
      </c>
      <c r="J1220" s="274"/>
      <c r="K1220" s="275"/>
      <c r="L1220" s="275">
        <f t="shared" si="3"/>
        <v>-2016149</v>
      </c>
      <c r="N1220" s="277"/>
      <c r="O1220" s="274">
        <f t="shared" si="6"/>
        <v>0</v>
      </c>
      <c r="P1220" s="248" t="b">
        <f t="shared" si="7"/>
        <v>1</v>
      </c>
    </row>
    <row r="1221" ht="14.25" customHeight="1">
      <c r="A1221" s="248" t="s">
        <v>168</v>
      </c>
      <c r="B1221" s="248" t="s">
        <v>468</v>
      </c>
      <c r="C1221" s="273">
        <v>808.0</v>
      </c>
      <c r="D1221" s="274">
        <v>44986.0</v>
      </c>
      <c r="E1221" s="275">
        <v>-1.149E7</v>
      </c>
      <c r="F1221" s="248" t="s">
        <v>447</v>
      </c>
      <c r="G1221" s="274">
        <f t="shared" si="1"/>
        <v>45016</v>
      </c>
      <c r="H1221" s="248" t="s">
        <v>469</v>
      </c>
      <c r="I1221" s="276" t="str">
        <f t="shared" si="2"/>
        <v>808-11490000</v>
      </c>
      <c r="J1221" s="274"/>
      <c r="K1221" s="275"/>
      <c r="L1221" s="275">
        <f t="shared" si="3"/>
        <v>11490000</v>
      </c>
      <c r="N1221" s="277"/>
      <c r="O1221" s="274">
        <f t="shared" si="6"/>
        <v>0</v>
      </c>
      <c r="P1221" s="248" t="b">
        <f t="shared" si="7"/>
        <v>1</v>
      </c>
    </row>
    <row r="1222" ht="14.25" customHeight="1">
      <c r="A1222" s="248" t="s">
        <v>168</v>
      </c>
      <c r="B1222" s="248" t="s">
        <v>468</v>
      </c>
      <c r="C1222" s="273">
        <v>807.0</v>
      </c>
      <c r="D1222" s="274">
        <v>44986.0</v>
      </c>
      <c r="E1222" s="275">
        <v>-9990000.0</v>
      </c>
      <c r="F1222" s="248" t="s">
        <v>447</v>
      </c>
      <c r="G1222" s="274">
        <f t="shared" si="1"/>
        <v>45016</v>
      </c>
      <c r="H1222" s="248" t="s">
        <v>469</v>
      </c>
      <c r="I1222" s="276" t="str">
        <f t="shared" si="2"/>
        <v>807-9990000</v>
      </c>
      <c r="J1222" s="274"/>
      <c r="K1222" s="275"/>
      <c r="L1222" s="275">
        <f t="shared" si="3"/>
        <v>9990000</v>
      </c>
      <c r="N1222" s="277"/>
      <c r="O1222" s="274">
        <f t="shared" si="6"/>
        <v>0</v>
      </c>
      <c r="P1222" s="248" t="b">
        <f t="shared" si="7"/>
        <v>1</v>
      </c>
    </row>
    <row r="1223" ht="14.25" customHeight="1">
      <c r="A1223" s="248" t="s">
        <v>532</v>
      </c>
      <c r="B1223" s="248" t="s">
        <v>19</v>
      </c>
      <c r="C1223" s="273">
        <v>25524.0</v>
      </c>
      <c r="D1223" s="274">
        <v>44987.0</v>
      </c>
      <c r="E1223" s="275">
        <v>333200.0</v>
      </c>
      <c r="F1223" s="248" t="s">
        <v>447</v>
      </c>
      <c r="G1223" s="274">
        <f t="shared" si="1"/>
        <v>45017</v>
      </c>
      <c r="H1223" s="248" t="s">
        <v>443</v>
      </c>
      <c r="I1223" s="276" t="str">
        <f t="shared" si="2"/>
        <v>25524333200</v>
      </c>
      <c r="J1223" s="274"/>
      <c r="K1223" s="275"/>
      <c r="L1223" s="275">
        <f t="shared" si="3"/>
        <v>-333200</v>
      </c>
      <c r="N1223" s="277"/>
      <c r="O1223" s="274">
        <f t="shared" si="6"/>
        <v>0</v>
      </c>
      <c r="P1223" s="248" t="b">
        <f t="shared" si="7"/>
        <v>1</v>
      </c>
    </row>
    <row r="1224" ht="14.25" customHeight="1">
      <c r="A1224" s="248" t="s">
        <v>22</v>
      </c>
      <c r="B1224" s="248" t="s">
        <v>19</v>
      </c>
      <c r="C1224" s="273">
        <v>906481.0</v>
      </c>
      <c r="D1224" s="274">
        <v>44987.0</v>
      </c>
      <c r="E1224" s="275">
        <v>1630300.0</v>
      </c>
      <c r="F1224" s="248" t="s">
        <v>447</v>
      </c>
      <c r="G1224" s="274">
        <f t="shared" si="1"/>
        <v>45017</v>
      </c>
      <c r="H1224" s="248" t="s">
        <v>443</v>
      </c>
      <c r="I1224" s="276" t="str">
        <f t="shared" si="2"/>
        <v>9064811630300</v>
      </c>
      <c r="J1224" s="274"/>
      <c r="K1224" s="275"/>
      <c r="L1224" s="275">
        <f t="shared" si="3"/>
        <v>-1630300</v>
      </c>
      <c r="N1224" s="109" t="s">
        <v>462</v>
      </c>
      <c r="O1224" s="274">
        <f t="shared" si="6"/>
        <v>0</v>
      </c>
      <c r="P1224" s="248" t="b">
        <f t="shared" si="7"/>
        <v>1</v>
      </c>
    </row>
    <row r="1225" ht="14.25" customHeight="1">
      <c r="A1225" s="248" t="s">
        <v>523</v>
      </c>
      <c r="B1225" s="248" t="s">
        <v>19</v>
      </c>
      <c r="C1225" s="273">
        <v>18055.0</v>
      </c>
      <c r="D1225" s="274">
        <v>44988.0</v>
      </c>
      <c r="E1225" s="275">
        <v>950600.0</v>
      </c>
      <c r="F1225" s="248" t="s">
        <v>447</v>
      </c>
      <c r="G1225" s="274">
        <f t="shared" si="1"/>
        <v>45018</v>
      </c>
      <c r="H1225" s="248" t="s">
        <v>443</v>
      </c>
      <c r="I1225" s="276" t="str">
        <f t="shared" si="2"/>
        <v>18055950600</v>
      </c>
      <c r="J1225" s="274"/>
      <c r="K1225" s="275"/>
      <c r="L1225" s="275">
        <f t="shared" si="3"/>
        <v>-950600</v>
      </c>
      <c r="N1225" s="277"/>
      <c r="O1225" s="274">
        <f t="shared" si="6"/>
        <v>0</v>
      </c>
      <c r="P1225" s="248" t="b">
        <f t="shared" si="7"/>
        <v>1</v>
      </c>
    </row>
    <row r="1226" ht="14.25" customHeight="1">
      <c r="A1226" s="248" t="s">
        <v>24</v>
      </c>
      <c r="B1226" s="248" t="s">
        <v>19</v>
      </c>
      <c r="C1226" s="273">
        <v>10759.0</v>
      </c>
      <c r="D1226" s="274">
        <v>44988.0</v>
      </c>
      <c r="E1226" s="275">
        <v>659932.0</v>
      </c>
      <c r="F1226" s="248" t="s">
        <v>447</v>
      </c>
      <c r="G1226" s="274">
        <f t="shared" si="1"/>
        <v>45018</v>
      </c>
      <c r="H1226" s="248" t="s">
        <v>443</v>
      </c>
      <c r="I1226" s="276" t="str">
        <f t="shared" si="2"/>
        <v>10759659932</v>
      </c>
      <c r="J1226" s="274"/>
      <c r="K1226" s="275"/>
      <c r="L1226" s="275">
        <f t="shared" si="3"/>
        <v>-659932</v>
      </c>
      <c r="N1226" s="277"/>
      <c r="O1226" s="274">
        <f t="shared" si="6"/>
        <v>0</v>
      </c>
      <c r="P1226" s="248" t="b">
        <f t="shared" si="7"/>
        <v>1</v>
      </c>
    </row>
    <row r="1227" ht="14.25" customHeight="1">
      <c r="A1227" s="248" t="s">
        <v>502</v>
      </c>
      <c r="B1227" s="248" t="s">
        <v>19</v>
      </c>
      <c r="C1227" s="273">
        <v>28017.0</v>
      </c>
      <c r="D1227" s="274">
        <v>44988.0</v>
      </c>
      <c r="E1227" s="275">
        <v>971577.0</v>
      </c>
      <c r="F1227" s="248" t="s">
        <v>447</v>
      </c>
      <c r="G1227" s="274">
        <f t="shared" si="1"/>
        <v>45018</v>
      </c>
      <c r="H1227" s="248" t="s">
        <v>443</v>
      </c>
      <c r="I1227" s="276" t="str">
        <f t="shared" si="2"/>
        <v>28017971577</v>
      </c>
      <c r="J1227" s="274"/>
      <c r="K1227" s="275"/>
      <c r="L1227" s="275">
        <f t="shared" si="3"/>
        <v>-971577</v>
      </c>
      <c r="N1227" s="277"/>
      <c r="O1227" s="274">
        <f t="shared" si="6"/>
        <v>0</v>
      </c>
      <c r="P1227" s="248" t="b">
        <f t="shared" si="7"/>
        <v>1</v>
      </c>
    </row>
    <row r="1228" ht="14.25" customHeight="1">
      <c r="A1228" s="248" t="s">
        <v>55</v>
      </c>
      <c r="B1228" s="248" t="s">
        <v>334</v>
      </c>
      <c r="C1228" s="273">
        <v>106.0</v>
      </c>
      <c r="D1228" s="274">
        <v>44988.0</v>
      </c>
      <c r="E1228" s="275">
        <v>977472.0</v>
      </c>
      <c r="F1228" s="248" t="s">
        <v>447</v>
      </c>
      <c r="G1228" s="274">
        <f t="shared" si="1"/>
        <v>45018</v>
      </c>
      <c r="H1228" s="248" t="s">
        <v>443</v>
      </c>
      <c r="I1228" s="276" t="str">
        <f t="shared" si="2"/>
        <v>106977472</v>
      </c>
      <c r="J1228" s="274"/>
      <c r="K1228" s="275"/>
      <c r="L1228" s="275">
        <f t="shared" si="3"/>
        <v>-977472</v>
      </c>
      <c r="N1228" s="277"/>
      <c r="O1228" s="274">
        <f t="shared" si="6"/>
        <v>0</v>
      </c>
      <c r="P1228" s="248" t="b">
        <f t="shared" si="7"/>
        <v>1</v>
      </c>
    </row>
    <row r="1229" ht="14.25" customHeight="1">
      <c r="A1229" s="248" t="s">
        <v>566</v>
      </c>
      <c r="B1229" s="248" t="s">
        <v>19</v>
      </c>
      <c r="C1229" s="273">
        <v>2038234.0</v>
      </c>
      <c r="D1229" s="274">
        <v>44989.0</v>
      </c>
      <c r="E1229" s="275">
        <v>62980.0</v>
      </c>
      <c r="F1229" s="248" t="s">
        <v>447</v>
      </c>
      <c r="G1229" s="274">
        <f t="shared" si="1"/>
        <v>45019</v>
      </c>
      <c r="H1229" s="248" t="s">
        <v>443</v>
      </c>
      <c r="I1229" s="276" t="str">
        <f t="shared" si="2"/>
        <v>203823462980</v>
      </c>
      <c r="J1229" s="274"/>
      <c r="K1229" s="275"/>
      <c r="L1229" s="275">
        <f t="shared" si="3"/>
        <v>-62980</v>
      </c>
      <c r="N1229" s="277"/>
      <c r="O1229" s="274">
        <f t="shared" si="6"/>
        <v>0</v>
      </c>
      <c r="P1229" s="248" t="b">
        <f t="shared" si="7"/>
        <v>1</v>
      </c>
    </row>
    <row r="1230" ht="14.25" customHeight="1">
      <c r="A1230" s="248" t="s">
        <v>27</v>
      </c>
      <c r="B1230" s="248" t="s">
        <v>19</v>
      </c>
      <c r="C1230" s="273">
        <v>34242.0</v>
      </c>
      <c r="D1230" s="274">
        <v>44991.0</v>
      </c>
      <c r="E1230" s="275">
        <v>1106921.0</v>
      </c>
      <c r="F1230" s="248" t="s">
        <v>447</v>
      </c>
      <c r="G1230" s="274">
        <f t="shared" si="1"/>
        <v>45021</v>
      </c>
      <c r="H1230" s="248" t="s">
        <v>443</v>
      </c>
      <c r="I1230" s="276" t="str">
        <f t="shared" si="2"/>
        <v>342421106921</v>
      </c>
      <c r="J1230" s="274"/>
      <c r="K1230" s="275"/>
      <c r="L1230" s="275">
        <f t="shared" si="3"/>
        <v>-1106921</v>
      </c>
      <c r="N1230" s="109" t="s">
        <v>456</v>
      </c>
      <c r="O1230" s="274">
        <f t="shared" si="6"/>
        <v>0</v>
      </c>
      <c r="P1230" s="248" t="b">
        <f t="shared" si="7"/>
        <v>1</v>
      </c>
    </row>
    <row r="1231" ht="14.25" customHeight="1">
      <c r="A1231" s="248" t="s">
        <v>550</v>
      </c>
      <c r="B1231" s="248" t="s">
        <v>19</v>
      </c>
      <c r="C1231" s="273">
        <v>27336.0</v>
      </c>
      <c r="D1231" s="274">
        <v>44991.0</v>
      </c>
      <c r="E1231" s="275">
        <v>13744.0</v>
      </c>
      <c r="F1231" s="248" t="s">
        <v>447</v>
      </c>
      <c r="G1231" s="274">
        <f t="shared" si="1"/>
        <v>45021</v>
      </c>
      <c r="H1231" s="248" t="s">
        <v>443</v>
      </c>
      <c r="I1231" s="276" t="str">
        <f t="shared" si="2"/>
        <v>2733613744</v>
      </c>
      <c r="J1231" s="274"/>
      <c r="K1231" s="275"/>
      <c r="L1231" s="275">
        <f t="shared" si="3"/>
        <v>-13744</v>
      </c>
      <c r="N1231" s="277"/>
      <c r="O1231" s="274">
        <f t="shared" si="6"/>
        <v>0</v>
      </c>
      <c r="P1231" s="248" t="b">
        <f t="shared" si="7"/>
        <v>1</v>
      </c>
    </row>
    <row r="1232" ht="14.25" customHeight="1">
      <c r="A1232" s="248" t="s">
        <v>542</v>
      </c>
      <c r="B1232" s="248" t="s">
        <v>19</v>
      </c>
      <c r="C1232" s="273">
        <v>75.0</v>
      </c>
      <c r="D1232" s="274">
        <v>44991.0</v>
      </c>
      <c r="E1232" s="275">
        <v>225799.0</v>
      </c>
      <c r="F1232" s="248" t="s">
        <v>447</v>
      </c>
      <c r="G1232" s="274">
        <f t="shared" si="1"/>
        <v>45021</v>
      </c>
      <c r="H1232" s="248" t="s">
        <v>443</v>
      </c>
      <c r="I1232" s="276" t="str">
        <f t="shared" si="2"/>
        <v>75225799</v>
      </c>
      <c r="J1232" s="274"/>
      <c r="K1232" s="275"/>
      <c r="L1232" s="275">
        <f t="shared" si="3"/>
        <v>-225799</v>
      </c>
      <c r="N1232" s="277" t="s">
        <v>543</v>
      </c>
      <c r="O1232" s="274">
        <f t="shared" si="6"/>
        <v>0</v>
      </c>
      <c r="P1232" s="248" t="b">
        <f t="shared" si="7"/>
        <v>1</v>
      </c>
    </row>
    <row r="1233" ht="14.25" customHeight="1">
      <c r="A1233" s="248" t="s">
        <v>528</v>
      </c>
      <c r="B1233" s="248" t="s">
        <v>19</v>
      </c>
      <c r="C1233" s="273">
        <v>528.0</v>
      </c>
      <c r="D1233" s="274">
        <v>44991.0</v>
      </c>
      <c r="E1233" s="275">
        <v>3375.0</v>
      </c>
      <c r="F1233" s="248" t="s">
        <v>447</v>
      </c>
      <c r="G1233" s="274">
        <f t="shared" si="1"/>
        <v>45021</v>
      </c>
      <c r="H1233" s="248" t="s">
        <v>443</v>
      </c>
      <c r="I1233" s="276" t="str">
        <f t="shared" si="2"/>
        <v>5283375</v>
      </c>
      <c r="J1233" s="274"/>
      <c r="K1233" s="275"/>
      <c r="L1233" s="275">
        <f t="shared" si="3"/>
        <v>-3375</v>
      </c>
      <c r="N1233" s="277"/>
      <c r="O1233" s="274">
        <f t="shared" si="6"/>
        <v>0</v>
      </c>
      <c r="P1233" s="248" t="b">
        <f t="shared" si="7"/>
        <v>1</v>
      </c>
    </row>
    <row r="1234" ht="14.25" customHeight="1">
      <c r="A1234" s="248" t="s">
        <v>567</v>
      </c>
      <c r="B1234" s="248" t="s">
        <v>19</v>
      </c>
      <c r="C1234" s="273">
        <v>64895.0</v>
      </c>
      <c r="D1234" s="274">
        <v>44991.0</v>
      </c>
      <c r="E1234" s="275">
        <v>14000.0</v>
      </c>
      <c r="F1234" s="248" t="s">
        <v>447</v>
      </c>
      <c r="G1234" s="274">
        <f t="shared" si="1"/>
        <v>45021</v>
      </c>
      <c r="H1234" s="248" t="s">
        <v>443</v>
      </c>
      <c r="I1234" s="276" t="str">
        <f t="shared" si="2"/>
        <v>6489514000</v>
      </c>
      <c r="J1234" s="274"/>
      <c r="K1234" s="275"/>
      <c r="L1234" s="275">
        <f t="shared" si="3"/>
        <v>-14000</v>
      </c>
      <c r="N1234" s="277"/>
      <c r="O1234" s="274">
        <f t="shared" si="6"/>
        <v>0</v>
      </c>
      <c r="P1234" s="248" t="b">
        <f t="shared" si="7"/>
        <v>1</v>
      </c>
    </row>
    <row r="1235" ht="14.25" customHeight="1">
      <c r="A1235" s="248" t="s">
        <v>454</v>
      </c>
      <c r="B1235" s="248" t="s">
        <v>19</v>
      </c>
      <c r="C1235" s="273">
        <v>23814.0</v>
      </c>
      <c r="D1235" s="274">
        <v>44992.0</v>
      </c>
      <c r="E1235" s="275">
        <v>39999.0</v>
      </c>
      <c r="F1235" s="248" t="s">
        <v>447</v>
      </c>
      <c r="G1235" s="274">
        <f t="shared" si="1"/>
        <v>45022</v>
      </c>
      <c r="H1235" s="248" t="s">
        <v>443</v>
      </c>
      <c r="I1235" s="276" t="str">
        <f t="shared" si="2"/>
        <v>2381439999</v>
      </c>
      <c r="J1235" s="274"/>
      <c r="K1235" s="275"/>
      <c r="L1235" s="275">
        <f t="shared" si="3"/>
        <v>-39999</v>
      </c>
      <c r="N1235" s="277"/>
      <c r="O1235" s="274">
        <f t="shared" si="6"/>
        <v>0</v>
      </c>
      <c r="P1235" s="248" t="b">
        <f t="shared" si="7"/>
        <v>1</v>
      </c>
    </row>
    <row r="1236" ht="14.25" customHeight="1">
      <c r="A1236" s="248" t="s">
        <v>450</v>
      </c>
      <c r="B1236" s="248" t="s">
        <v>19</v>
      </c>
      <c r="C1236" s="273">
        <v>1308.0</v>
      </c>
      <c r="D1236" s="274">
        <v>44992.0</v>
      </c>
      <c r="E1236" s="275">
        <v>443094.0</v>
      </c>
      <c r="F1236" s="248" t="s">
        <v>447</v>
      </c>
      <c r="G1236" s="274">
        <f t="shared" si="1"/>
        <v>45022</v>
      </c>
      <c r="H1236" s="248" t="s">
        <v>443</v>
      </c>
      <c r="I1236" s="276" t="str">
        <f t="shared" si="2"/>
        <v>1308443094</v>
      </c>
      <c r="J1236" s="274"/>
      <c r="K1236" s="275"/>
      <c r="L1236" s="275">
        <f t="shared" si="3"/>
        <v>-443094</v>
      </c>
      <c r="N1236" s="277"/>
      <c r="O1236" s="274">
        <f t="shared" si="6"/>
        <v>0</v>
      </c>
      <c r="P1236" s="248" t="b">
        <f t="shared" si="7"/>
        <v>1</v>
      </c>
    </row>
    <row r="1237" ht="14.25" customHeight="1">
      <c r="A1237" s="248" t="s">
        <v>113</v>
      </c>
      <c r="B1237" s="248" t="s">
        <v>19</v>
      </c>
      <c r="C1237" s="273">
        <v>23.0</v>
      </c>
      <c r="D1237" s="274">
        <v>44992.0</v>
      </c>
      <c r="E1237" s="275">
        <v>71400.0</v>
      </c>
      <c r="F1237" s="248" t="s">
        <v>447</v>
      </c>
      <c r="G1237" s="274">
        <f t="shared" si="1"/>
        <v>45022</v>
      </c>
      <c r="H1237" s="248" t="s">
        <v>443</v>
      </c>
      <c r="I1237" s="276" t="str">
        <f t="shared" si="2"/>
        <v>2371400</v>
      </c>
      <c r="J1237" s="274"/>
      <c r="K1237" s="275"/>
      <c r="L1237" s="275">
        <f t="shared" si="3"/>
        <v>-71400</v>
      </c>
      <c r="N1237" s="277"/>
      <c r="O1237" s="274">
        <f t="shared" si="6"/>
        <v>0</v>
      </c>
      <c r="P1237" s="248" t="b">
        <f t="shared" si="7"/>
        <v>1</v>
      </c>
    </row>
    <row r="1238" ht="14.25" customHeight="1">
      <c r="A1238" s="248" t="s">
        <v>467</v>
      </c>
      <c r="B1238" s="248" t="s">
        <v>468</v>
      </c>
      <c r="C1238" s="273">
        <v>1975244.0</v>
      </c>
      <c r="D1238" s="274">
        <v>44994.0</v>
      </c>
      <c r="E1238" s="275">
        <v>-331980.0</v>
      </c>
      <c r="F1238" s="248" t="s">
        <v>447</v>
      </c>
      <c r="G1238" s="274">
        <f t="shared" si="1"/>
        <v>45024</v>
      </c>
      <c r="H1238" s="248" t="s">
        <v>469</v>
      </c>
      <c r="I1238" s="276" t="str">
        <f t="shared" si="2"/>
        <v>1975244-331980</v>
      </c>
      <c r="J1238" s="274"/>
      <c r="K1238" s="275"/>
      <c r="L1238" s="275">
        <f t="shared" si="3"/>
        <v>331980</v>
      </c>
      <c r="N1238" s="277"/>
      <c r="O1238" s="274">
        <f t="shared" si="6"/>
        <v>0</v>
      </c>
      <c r="P1238" s="248" t="b">
        <f t="shared" si="7"/>
        <v>1</v>
      </c>
    </row>
    <row r="1239" ht="14.25" customHeight="1">
      <c r="A1239" s="248" t="s">
        <v>458</v>
      </c>
      <c r="B1239" s="248" t="s">
        <v>19</v>
      </c>
      <c r="C1239" s="273">
        <v>4.6771483E7</v>
      </c>
      <c r="D1239" s="274">
        <v>44995.0</v>
      </c>
      <c r="E1239" s="275">
        <v>10990.0</v>
      </c>
      <c r="F1239" s="248" t="s">
        <v>447</v>
      </c>
      <c r="G1239" s="274">
        <f t="shared" si="1"/>
        <v>45025</v>
      </c>
      <c r="H1239" s="248" t="s">
        <v>443</v>
      </c>
      <c r="I1239" s="276" t="str">
        <f t="shared" si="2"/>
        <v>4677148310990</v>
      </c>
      <c r="J1239" s="274"/>
      <c r="K1239" s="275"/>
      <c r="L1239" s="275">
        <f t="shared" si="3"/>
        <v>-10990</v>
      </c>
      <c r="N1239" s="277"/>
      <c r="O1239" s="274">
        <f t="shared" si="6"/>
        <v>0</v>
      </c>
      <c r="P1239" s="248" t="b">
        <f t="shared" si="7"/>
        <v>1</v>
      </c>
    </row>
    <row r="1240" ht="14.25" customHeight="1">
      <c r="A1240" s="248" t="s">
        <v>464</v>
      </c>
      <c r="B1240" s="248" t="s">
        <v>19</v>
      </c>
      <c r="C1240" s="273">
        <v>1436745.0</v>
      </c>
      <c r="D1240" s="274">
        <v>44995.0</v>
      </c>
      <c r="E1240" s="275">
        <v>1804940.0</v>
      </c>
      <c r="F1240" s="248" t="s">
        <v>447</v>
      </c>
      <c r="G1240" s="274">
        <f t="shared" si="1"/>
        <v>45025</v>
      </c>
      <c r="H1240" s="248" t="s">
        <v>443</v>
      </c>
      <c r="I1240" s="276" t="str">
        <f t="shared" si="2"/>
        <v>14367451804940</v>
      </c>
      <c r="J1240" s="274"/>
      <c r="K1240" s="275"/>
      <c r="L1240" s="275">
        <f t="shared" si="3"/>
        <v>-1804940</v>
      </c>
      <c r="N1240" s="277"/>
      <c r="O1240" s="274">
        <f t="shared" si="6"/>
        <v>0</v>
      </c>
      <c r="P1240" s="248" t="b">
        <f t="shared" si="7"/>
        <v>1</v>
      </c>
    </row>
    <row r="1241" ht="14.25" customHeight="1">
      <c r="A1241" s="248" t="s">
        <v>22</v>
      </c>
      <c r="B1241" s="248" t="s">
        <v>19</v>
      </c>
      <c r="C1241" s="273">
        <v>910631.0</v>
      </c>
      <c r="D1241" s="274">
        <v>44998.0</v>
      </c>
      <c r="E1241" s="275">
        <v>7199940.0</v>
      </c>
      <c r="F1241" s="248" t="s">
        <v>447</v>
      </c>
      <c r="G1241" s="274">
        <f t="shared" si="1"/>
        <v>45028</v>
      </c>
      <c r="H1241" s="248" t="s">
        <v>443</v>
      </c>
      <c r="I1241" s="276" t="str">
        <f t="shared" si="2"/>
        <v>9106317199940</v>
      </c>
      <c r="J1241" s="274"/>
      <c r="K1241" s="275"/>
      <c r="L1241" s="275">
        <f t="shared" si="3"/>
        <v>-7199940</v>
      </c>
      <c r="N1241" s="109" t="s">
        <v>462</v>
      </c>
      <c r="O1241" s="274">
        <f t="shared" si="6"/>
        <v>0</v>
      </c>
      <c r="P1241" s="248" t="b">
        <f t="shared" si="7"/>
        <v>1</v>
      </c>
    </row>
    <row r="1242" ht="14.25" customHeight="1">
      <c r="A1242" s="248" t="s">
        <v>113</v>
      </c>
      <c r="B1242" s="248" t="s">
        <v>19</v>
      </c>
      <c r="C1242" s="273">
        <v>24.0</v>
      </c>
      <c r="D1242" s="274">
        <v>44998.0</v>
      </c>
      <c r="E1242" s="275">
        <v>71400.0</v>
      </c>
      <c r="F1242" s="248" t="s">
        <v>447</v>
      </c>
      <c r="G1242" s="274">
        <f t="shared" si="1"/>
        <v>45028</v>
      </c>
      <c r="H1242" s="248" t="s">
        <v>443</v>
      </c>
      <c r="I1242" s="276" t="str">
        <f t="shared" si="2"/>
        <v>2471400</v>
      </c>
      <c r="J1242" s="274"/>
      <c r="K1242" s="275"/>
      <c r="L1242" s="275">
        <f t="shared" si="3"/>
        <v>-71400</v>
      </c>
      <c r="N1242" s="277"/>
      <c r="O1242" s="274">
        <f t="shared" si="6"/>
        <v>0</v>
      </c>
      <c r="P1242" s="248" t="b">
        <f t="shared" si="7"/>
        <v>1</v>
      </c>
    </row>
    <row r="1243" ht="14.25" customHeight="1">
      <c r="A1243" s="248" t="s">
        <v>44</v>
      </c>
      <c r="B1243" s="248" t="s">
        <v>19</v>
      </c>
      <c r="C1243" s="273">
        <v>3761.0</v>
      </c>
      <c r="D1243" s="274">
        <v>44999.0</v>
      </c>
      <c r="E1243" s="275">
        <v>5020277.0</v>
      </c>
      <c r="F1243" s="248" t="s">
        <v>447</v>
      </c>
      <c r="G1243" s="274">
        <f t="shared" si="1"/>
        <v>45029</v>
      </c>
      <c r="H1243" s="248" t="s">
        <v>443</v>
      </c>
      <c r="I1243" s="276" t="str">
        <f t="shared" si="2"/>
        <v>37615020277</v>
      </c>
      <c r="J1243" s="274"/>
      <c r="K1243" s="275"/>
      <c r="L1243" s="275">
        <f t="shared" si="3"/>
        <v>-5020277</v>
      </c>
      <c r="N1243" s="277"/>
      <c r="O1243" s="274">
        <f t="shared" si="6"/>
        <v>0</v>
      </c>
      <c r="P1243" s="248" t="b">
        <f t="shared" si="7"/>
        <v>1</v>
      </c>
    </row>
    <row r="1244" ht="14.25" customHeight="1">
      <c r="A1244" s="248" t="s">
        <v>22</v>
      </c>
      <c r="B1244" s="248" t="s">
        <v>468</v>
      </c>
      <c r="C1244" s="273">
        <v>151126.0</v>
      </c>
      <c r="D1244" s="274">
        <v>44999.0</v>
      </c>
      <c r="E1244" s="275">
        <v>-1699990.0</v>
      </c>
      <c r="F1244" s="248" t="s">
        <v>447</v>
      </c>
      <c r="G1244" s="274">
        <f t="shared" si="1"/>
        <v>45029</v>
      </c>
      <c r="H1244" s="248" t="s">
        <v>469</v>
      </c>
      <c r="I1244" s="276" t="str">
        <f t="shared" si="2"/>
        <v>151126-1699990</v>
      </c>
      <c r="J1244" s="274"/>
      <c r="K1244" s="275"/>
      <c r="L1244" s="275">
        <f t="shared" si="3"/>
        <v>1699990</v>
      </c>
      <c r="N1244" s="109" t="s">
        <v>462</v>
      </c>
      <c r="O1244" s="274">
        <f t="shared" si="6"/>
        <v>0</v>
      </c>
      <c r="P1244" s="248" t="b">
        <f t="shared" si="7"/>
        <v>1</v>
      </c>
    </row>
    <row r="1245" ht="14.25" customHeight="1">
      <c r="A1245" s="248" t="s">
        <v>464</v>
      </c>
      <c r="B1245" s="248" t="s">
        <v>19</v>
      </c>
      <c r="C1245" s="273">
        <v>1437140.0</v>
      </c>
      <c r="D1245" s="274">
        <v>44999.0</v>
      </c>
      <c r="E1245" s="275">
        <v>1589970.0</v>
      </c>
      <c r="F1245" s="248" t="s">
        <v>447</v>
      </c>
      <c r="G1245" s="274">
        <f t="shared" si="1"/>
        <v>45029</v>
      </c>
      <c r="H1245" s="248" t="s">
        <v>443</v>
      </c>
      <c r="I1245" s="276" t="str">
        <f t="shared" si="2"/>
        <v>14371401589970</v>
      </c>
      <c r="J1245" s="274"/>
      <c r="K1245" s="275"/>
      <c r="L1245" s="275">
        <f t="shared" si="3"/>
        <v>-1589970</v>
      </c>
      <c r="N1245" s="277"/>
      <c r="O1245" s="274">
        <f t="shared" si="6"/>
        <v>0</v>
      </c>
      <c r="P1245" s="248" t="b">
        <f t="shared" si="7"/>
        <v>1</v>
      </c>
    </row>
    <row r="1246" ht="14.25" customHeight="1">
      <c r="A1246" s="248" t="s">
        <v>475</v>
      </c>
      <c r="B1246" s="248" t="s">
        <v>19</v>
      </c>
      <c r="C1246" s="273">
        <v>1.7999286E7</v>
      </c>
      <c r="D1246" s="274">
        <v>44999.0</v>
      </c>
      <c r="E1246" s="275">
        <v>2999960.0</v>
      </c>
      <c r="F1246" s="248" t="s">
        <v>447</v>
      </c>
      <c r="G1246" s="274">
        <f t="shared" si="1"/>
        <v>45029</v>
      </c>
      <c r="H1246" s="248" t="s">
        <v>443</v>
      </c>
      <c r="I1246" s="276" t="str">
        <f t="shared" si="2"/>
        <v>179992862999960</v>
      </c>
      <c r="J1246" s="274"/>
      <c r="K1246" s="275"/>
      <c r="L1246" s="275">
        <f t="shared" si="3"/>
        <v>-2999960</v>
      </c>
      <c r="N1246" s="277"/>
      <c r="O1246" s="274">
        <f t="shared" si="6"/>
        <v>0</v>
      </c>
      <c r="P1246" s="248" t="b">
        <f t="shared" si="7"/>
        <v>1</v>
      </c>
    </row>
    <row r="1247" ht="14.25" customHeight="1">
      <c r="A1247" s="248" t="s">
        <v>568</v>
      </c>
      <c r="B1247" s="248" t="s">
        <v>19</v>
      </c>
      <c r="C1247" s="273">
        <v>271281.0</v>
      </c>
      <c r="D1247" s="274">
        <v>45000.0</v>
      </c>
      <c r="E1247" s="275">
        <v>121770.0</v>
      </c>
      <c r="F1247" s="248" t="s">
        <v>447</v>
      </c>
      <c r="G1247" s="274">
        <f t="shared" si="1"/>
        <v>45030</v>
      </c>
      <c r="H1247" s="248" t="s">
        <v>443</v>
      </c>
      <c r="I1247" s="276" t="str">
        <f t="shared" si="2"/>
        <v>271281121770</v>
      </c>
      <c r="J1247" s="274"/>
      <c r="K1247" s="275"/>
      <c r="L1247" s="275">
        <f t="shared" si="3"/>
        <v>-121770</v>
      </c>
      <c r="N1247" s="277"/>
      <c r="O1247" s="274">
        <f t="shared" si="6"/>
        <v>0</v>
      </c>
      <c r="P1247" s="248" t="b">
        <f t="shared" si="7"/>
        <v>1</v>
      </c>
    </row>
    <row r="1248" ht="14.25" customHeight="1">
      <c r="A1248" s="248" t="s">
        <v>508</v>
      </c>
      <c r="B1248" s="248" t="s">
        <v>19</v>
      </c>
      <c r="C1248" s="273">
        <v>6007320.0</v>
      </c>
      <c r="D1248" s="274">
        <v>45001.0</v>
      </c>
      <c r="E1248" s="275">
        <v>12791.0</v>
      </c>
      <c r="F1248" s="248" t="s">
        <v>447</v>
      </c>
      <c r="G1248" s="274">
        <f t="shared" si="1"/>
        <v>45031</v>
      </c>
      <c r="H1248" s="248" t="s">
        <v>443</v>
      </c>
      <c r="I1248" s="276" t="str">
        <f t="shared" si="2"/>
        <v>600732012791</v>
      </c>
      <c r="J1248" s="274">
        <f>+G1248</f>
        <v>45031</v>
      </c>
      <c r="K1248" s="275">
        <f>+E1248</f>
        <v>12791</v>
      </c>
      <c r="L1248" s="275">
        <f t="shared" si="3"/>
        <v>0</v>
      </c>
      <c r="N1248" s="277"/>
      <c r="O1248" s="274">
        <f t="shared" si="6"/>
        <v>0</v>
      </c>
      <c r="P1248" s="248" t="b">
        <f t="shared" si="7"/>
        <v>0</v>
      </c>
    </row>
    <row r="1249" ht="14.25" customHeight="1">
      <c r="A1249" s="248" t="s">
        <v>24</v>
      </c>
      <c r="B1249" s="248" t="s">
        <v>19</v>
      </c>
      <c r="C1249" s="273">
        <v>10876.0</v>
      </c>
      <c r="D1249" s="274">
        <v>45002.0</v>
      </c>
      <c r="E1249" s="275">
        <v>1423847.0</v>
      </c>
      <c r="F1249" s="248" t="s">
        <v>447</v>
      </c>
      <c r="G1249" s="274">
        <f t="shared" si="1"/>
        <v>45032</v>
      </c>
      <c r="H1249" s="248" t="s">
        <v>485</v>
      </c>
      <c r="I1249" s="276" t="str">
        <f t="shared" si="2"/>
        <v>108761423847</v>
      </c>
      <c r="J1249" s="274"/>
      <c r="K1249" s="275"/>
      <c r="L1249" s="275">
        <f t="shared" si="3"/>
        <v>-1423847</v>
      </c>
      <c r="N1249" s="277"/>
      <c r="O1249" s="274">
        <f t="shared" si="6"/>
        <v>0</v>
      </c>
      <c r="P1249" s="248" t="b">
        <f t="shared" si="7"/>
        <v>1</v>
      </c>
    </row>
    <row r="1250" ht="14.25" customHeight="1">
      <c r="A1250" s="248" t="s">
        <v>24</v>
      </c>
      <c r="B1250" s="248" t="s">
        <v>19</v>
      </c>
      <c r="C1250" s="273">
        <v>10885.0</v>
      </c>
      <c r="D1250" s="274">
        <v>45005.0</v>
      </c>
      <c r="E1250" s="275">
        <v>899907.0</v>
      </c>
      <c r="F1250" s="248" t="s">
        <v>447</v>
      </c>
      <c r="G1250" s="274">
        <f t="shared" si="1"/>
        <v>45035</v>
      </c>
      <c r="H1250" s="248" t="s">
        <v>443</v>
      </c>
      <c r="I1250" s="276" t="str">
        <f t="shared" si="2"/>
        <v>10885899907</v>
      </c>
      <c r="J1250" s="274"/>
      <c r="K1250" s="275"/>
      <c r="L1250" s="275">
        <f t="shared" si="3"/>
        <v>-899907</v>
      </c>
      <c r="N1250" s="277"/>
      <c r="O1250" s="274">
        <f t="shared" si="6"/>
        <v>0</v>
      </c>
      <c r="P1250" s="248" t="b">
        <f t="shared" si="7"/>
        <v>1</v>
      </c>
    </row>
    <row r="1251" ht="14.25" customHeight="1">
      <c r="A1251" s="248" t="s">
        <v>24</v>
      </c>
      <c r="B1251" s="248" t="s">
        <v>468</v>
      </c>
      <c r="C1251" s="273">
        <v>1930.0</v>
      </c>
      <c r="D1251" s="274">
        <v>45005.0</v>
      </c>
      <c r="E1251" s="275">
        <v>-1423847.0</v>
      </c>
      <c r="F1251" s="248" t="s">
        <v>447</v>
      </c>
      <c r="G1251" s="274">
        <f t="shared" si="1"/>
        <v>45035</v>
      </c>
      <c r="H1251" s="248" t="s">
        <v>469</v>
      </c>
      <c r="I1251" s="276" t="str">
        <f t="shared" si="2"/>
        <v>1930-1423847</v>
      </c>
      <c r="J1251" s="274"/>
      <c r="K1251" s="275"/>
      <c r="L1251" s="275">
        <f t="shared" si="3"/>
        <v>1423847</v>
      </c>
      <c r="N1251" s="277"/>
      <c r="O1251" s="274">
        <f t="shared" si="6"/>
        <v>0</v>
      </c>
      <c r="P1251" s="248" t="b">
        <f t="shared" si="7"/>
        <v>1</v>
      </c>
    </row>
    <row r="1252" ht="14.25" customHeight="1">
      <c r="A1252" s="248" t="s">
        <v>569</v>
      </c>
      <c r="B1252" s="248" t="s">
        <v>19</v>
      </c>
      <c r="C1252" s="273">
        <v>217121.0</v>
      </c>
      <c r="D1252" s="274">
        <v>45005.0</v>
      </c>
      <c r="E1252" s="275">
        <v>378159.0</v>
      </c>
      <c r="F1252" s="248" t="s">
        <v>447</v>
      </c>
      <c r="G1252" s="274">
        <f t="shared" si="1"/>
        <v>45035</v>
      </c>
      <c r="H1252" s="248" t="s">
        <v>443</v>
      </c>
      <c r="I1252" s="276" t="str">
        <f t="shared" si="2"/>
        <v>217121378159</v>
      </c>
      <c r="J1252" s="274"/>
      <c r="K1252" s="275"/>
      <c r="L1252" s="275">
        <f t="shared" si="3"/>
        <v>-378159</v>
      </c>
      <c r="N1252" s="277"/>
      <c r="O1252" s="274">
        <f t="shared" si="6"/>
        <v>0</v>
      </c>
      <c r="P1252" s="248" t="b">
        <f t="shared" si="7"/>
        <v>1</v>
      </c>
    </row>
    <row r="1253" ht="14.25" customHeight="1">
      <c r="A1253" s="248" t="s">
        <v>569</v>
      </c>
      <c r="B1253" s="248" t="s">
        <v>19</v>
      </c>
      <c r="C1253" s="273">
        <v>217132.0</v>
      </c>
      <c r="D1253" s="274">
        <v>45005.0</v>
      </c>
      <c r="E1253" s="275">
        <v>378159.0</v>
      </c>
      <c r="F1253" s="248" t="s">
        <v>447</v>
      </c>
      <c r="G1253" s="274">
        <f t="shared" si="1"/>
        <v>45035</v>
      </c>
      <c r="H1253" s="248" t="s">
        <v>443</v>
      </c>
      <c r="I1253" s="276" t="str">
        <f t="shared" si="2"/>
        <v>217132378159</v>
      </c>
      <c r="J1253" s="274"/>
      <c r="K1253" s="275"/>
      <c r="L1253" s="275">
        <f t="shared" si="3"/>
        <v>-378159</v>
      </c>
      <c r="N1253" s="277"/>
      <c r="O1253" s="274">
        <f t="shared" si="6"/>
        <v>0</v>
      </c>
      <c r="P1253" s="248" t="b">
        <f t="shared" si="7"/>
        <v>1</v>
      </c>
    </row>
    <row r="1254" ht="14.25" customHeight="1">
      <c r="A1254" s="248" t="s">
        <v>569</v>
      </c>
      <c r="B1254" s="248" t="s">
        <v>19</v>
      </c>
      <c r="C1254" s="273">
        <v>217133.0</v>
      </c>
      <c r="D1254" s="274">
        <v>45005.0</v>
      </c>
      <c r="E1254" s="275">
        <v>2584086.0</v>
      </c>
      <c r="F1254" s="248" t="s">
        <v>447</v>
      </c>
      <c r="G1254" s="274">
        <f t="shared" si="1"/>
        <v>45035</v>
      </c>
      <c r="H1254" s="248" t="s">
        <v>443</v>
      </c>
      <c r="I1254" s="276" t="str">
        <f t="shared" si="2"/>
        <v>2171332584086</v>
      </c>
      <c r="J1254" s="274"/>
      <c r="K1254" s="275"/>
      <c r="L1254" s="275">
        <f t="shared" si="3"/>
        <v>-2584086</v>
      </c>
      <c r="N1254" s="277"/>
      <c r="O1254" s="274">
        <f t="shared" si="6"/>
        <v>0</v>
      </c>
      <c r="P1254" s="248" t="b">
        <f t="shared" si="7"/>
        <v>1</v>
      </c>
    </row>
    <row r="1255" ht="14.25" customHeight="1">
      <c r="A1255" s="248" t="s">
        <v>570</v>
      </c>
      <c r="B1255" s="248" t="s">
        <v>19</v>
      </c>
      <c r="C1255" s="273">
        <v>6903.0</v>
      </c>
      <c r="D1255" s="274">
        <v>45007.0</v>
      </c>
      <c r="E1255" s="275">
        <v>2803601.0</v>
      </c>
      <c r="F1255" s="248" t="s">
        <v>447</v>
      </c>
      <c r="G1255" s="274">
        <f t="shared" si="1"/>
        <v>45037</v>
      </c>
      <c r="H1255" s="248" t="s">
        <v>443</v>
      </c>
      <c r="I1255" s="276" t="str">
        <f t="shared" si="2"/>
        <v>69032803601</v>
      </c>
      <c r="J1255" s="274"/>
      <c r="K1255" s="275"/>
      <c r="L1255" s="275">
        <f t="shared" si="3"/>
        <v>-2803601</v>
      </c>
      <c r="N1255" s="277"/>
      <c r="O1255" s="274">
        <f t="shared" si="6"/>
        <v>0</v>
      </c>
      <c r="P1255" s="248" t="b">
        <f t="shared" si="7"/>
        <v>1</v>
      </c>
    </row>
    <row r="1256" ht="14.25" customHeight="1">
      <c r="A1256" s="248" t="s">
        <v>571</v>
      </c>
      <c r="B1256" s="248" t="s">
        <v>19</v>
      </c>
      <c r="C1256" s="273">
        <v>534.0</v>
      </c>
      <c r="D1256" s="274">
        <v>45007.0</v>
      </c>
      <c r="E1256" s="275">
        <v>458979.0</v>
      </c>
      <c r="F1256" s="248" t="s">
        <v>447</v>
      </c>
      <c r="G1256" s="274">
        <f t="shared" si="1"/>
        <v>45037</v>
      </c>
      <c r="H1256" s="248" t="s">
        <v>443</v>
      </c>
      <c r="I1256" s="276" t="str">
        <f t="shared" si="2"/>
        <v>534458979</v>
      </c>
      <c r="J1256" s="274"/>
      <c r="K1256" s="275"/>
      <c r="L1256" s="275">
        <f t="shared" si="3"/>
        <v>-458979</v>
      </c>
      <c r="N1256" s="277"/>
      <c r="O1256" s="274">
        <f t="shared" si="6"/>
        <v>0</v>
      </c>
      <c r="P1256" s="248" t="b">
        <f t="shared" si="7"/>
        <v>1</v>
      </c>
    </row>
    <row r="1257" ht="14.25" customHeight="1">
      <c r="A1257" s="248" t="s">
        <v>502</v>
      </c>
      <c r="B1257" s="248" t="s">
        <v>19</v>
      </c>
      <c r="C1257" s="273">
        <v>28170.0</v>
      </c>
      <c r="D1257" s="274">
        <v>45007.0</v>
      </c>
      <c r="E1257" s="275">
        <v>2305644.0</v>
      </c>
      <c r="F1257" s="248" t="s">
        <v>447</v>
      </c>
      <c r="G1257" s="274">
        <f t="shared" si="1"/>
        <v>45037</v>
      </c>
      <c r="H1257" s="248" t="s">
        <v>443</v>
      </c>
      <c r="I1257" s="276" t="str">
        <f t="shared" si="2"/>
        <v>281702305644</v>
      </c>
      <c r="J1257" s="274"/>
      <c r="K1257" s="275"/>
      <c r="L1257" s="275">
        <f t="shared" si="3"/>
        <v>-2305644</v>
      </c>
      <c r="N1257" s="277"/>
      <c r="O1257" s="274">
        <f t="shared" si="6"/>
        <v>0</v>
      </c>
      <c r="P1257" s="248" t="b">
        <f t="shared" si="7"/>
        <v>1</v>
      </c>
    </row>
    <row r="1258" ht="14.25" customHeight="1">
      <c r="A1258" s="248" t="s">
        <v>493</v>
      </c>
      <c r="B1258" s="248" t="s">
        <v>19</v>
      </c>
      <c r="C1258" s="273">
        <v>9480.0</v>
      </c>
      <c r="D1258" s="274">
        <v>45008.0</v>
      </c>
      <c r="E1258" s="275">
        <v>629980.0</v>
      </c>
      <c r="F1258" s="248" t="s">
        <v>447</v>
      </c>
      <c r="G1258" s="274">
        <f t="shared" si="1"/>
        <v>45038</v>
      </c>
      <c r="H1258" s="248" t="s">
        <v>443</v>
      </c>
      <c r="I1258" s="276" t="str">
        <f t="shared" si="2"/>
        <v>9480629980</v>
      </c>
      <c r="J1258" s="274"/>
      <c r="K1258" s="275"/>
      <c r="L1258" s="275">
        <f t="shared" si="3"/>
        <v>-629980</v>
      </c>
      <c r="N1258" s="277"/>
      <c r="O1258" s="274">
        <f t="shared" si="6"/>
        <v>0</v>
      </c>
      <c r="P1258" s="248" t="b">
        <f t="shared" si="7"/>
        <v>1</v>
      </c>
    </row>
    <row r="1259" ht="14.25" customHeight="1">
      <c r="A1259" s="248" t="s">
        <v>464</v>
      </c>
      <c r="B1259" s="248" t="s">
        <v>19</v>
      </c>
      <c r="C1259" s="273">
        <v>1468015.0</v>
      </c>
      <c r="D1259" s="274">
        <v>45008.0</v>
      </c>
      <c r="E1259" s="275">
        <v>683950.0</v>
      </c>
      <c r="F1259" s="248" t="s">
        <v>447</v>
      </c>
      <c r="G1259" s="274">
        <f t="shared" si="1"/>
        <v>45038</v>
      </c>
      <c r="H1259" s="248" t="s">
        <v>443</v>
      </c>
      <c r="I1259" s="276" t="str">
        <f t="shared" si="2"/>
        <v>1468015683950</v>
      </c>
      <c r="J1259" s="274"/>
      <c r="K1259" s="275"/>
      <c r="L1259" s="275">
        <f t="shared" si="3"/>
        <v>-683950</v>
      </c>
      <c r="N1259" s="277"/>
      <c r="O1259" s="274">
        <f t="shared" si="6"/>
        <v>0</v>
      </c>
      <c r="P1259" s="248" t="b">
        <f t="shared" si="7"/>
        <v>1</v>
      </c>
    </row>
    <row r="1260" ht="14.25" customHeight="1">
      <c r="A1260" s="248" t="s">
        <v>572</v>
      </c>
      <c r="B1260" s="248" t="s">
        <v>19</v>
      </c>
      <c r="C1260" s="273">
        <v>85121.0</v>
      </c>
      <c r="D1260" s="274">
        <v>45008.0</v>
      </c>
      <c r="E1260" s="275">
        <v>2789969.0</v>
      </c>
      <c r="F1260" s="248" t="s">
        <v>447</v>
      </c>
      <c r="G1260" s="274">
        <f t="shared" si="1"/>
        <v>45038</v>
      </c>
      <c r="H1260" s="248" t="s">
        <v>443</v>
      </c>
      <c r="I1260" s="276" t="str">
        <f t="shared" si="2"/>
        <v>851212789969</v>
      </c>
      <c r="J1260" s="274"/>
      <c r="K1260" s="275"/>
      <c r="L1260" s="275">
        <f t="shared" si="3"/>
        <v>-2789969</v>
      </c>
      <c r="N1260" s="277"/>
      <c r="O1260" s="274">
        <f t="shared" si="6"/>
        <v>0</v>
      </c>
      <c r="P1260" s="248" t="b">
        <f t="shared" si="7"/>
        <v>1</v>
      </c>
    </row>
    <row r="1261" ht="14.25" customHeight="1">
      <c r="A1261" s="248" t="s">
        <v>573</v>
      </c>
      <c r="B1261" s="248" t="s">
        <v>19</v>
      </c>
      <c r="C1261" s="273">
        <v>20753.0</v>
      </c>
      <c r="D1261" s="274">
        <v>45012.0</v>
      </c>
      <c r="E1261" s="275">
        <v>163377.0</v>
      </c>
      <c r="F1261" s="248" t="s">
        <v>447</v>
      </c>
      <c r="G1261" s="274">
        <f t="shared" si="1"/>
        <v>45042</v>
      </c>
      <c r="H1261" s="248" t="s">
        <v>443</v>
      </c>
      <c r="I1261" s="276" t="str">
        <f t="shared" si="2"/>
        <v>20753163377</v>
      </c>
      <c r="J1261" s="274"/>
      <c r="K1261" s="275"/>
      <c r="L1261" s="275">
        <f t="shared" si="3"/>
        <v>-163377</v>
      </c>
      <c r="N1261" s="277"/>
      <c r="O1261" s="274">
        <f t="shared" si="6"/>
        <v>0</v>
      </c>
      <c r="P1261" s="248" t="b">
        <f t="shared" si="7"/>
        <v>1</v>
      </c>
    </row>
    <row r="1262" ht="14.25" customHeight="1">
      <c r="A1262" s="248" t="s">
        <v>34</v>
      </c>
      <c r="B1262" s="248" t="s">
        <v>19</v>
      </c>
      <c r="C1262" s="273">
        <v>109119.0</v>
      </c>
      <c r="D1262" s="274">
        <v>45012.0</v>
      </c>
      <c r="E1262" s="275">
        <v>295617.0</v>
      </c>
      <c r="F1262" s="248" t="s">
        <v>447</v>
      </c>
      <c r="G1262" s="274">
        <f t="shared" si="1"/>
        <v>45042</v>
      </c>
      <c r="H1262" s="248" t="s">
        <v>443</v>
      </c>
      <c r="I1262" s="276" t="str">
        <f t="shared" si="2"/>
        <v>109119295617</v>
      </c>
      <c r="J1262" s="274"/>
      <c r="K1262" s="275"/>
      <c r="L1262" s="275">
        <f t="shared" si="3"/>
        <v>-295617</v>
      </c>
      <c r="N1262" s="277"/>
      <c r="O1262" s="274">
        <f t="shared" si="6"/>
        <v>0</v>
      </c>
      <c r="P1262" s="248" t="b">
        <f t="shared" si="7"/>
        <v>1</v>
      </c>
    </row>
    <row r="1263" ht="14.25" customHeight="1">
      <c r="A1263" s="248" t="s">
        <v>27</v>
      </c>
      <c r="B1263" s="248" t="s">
        <v>19</v>
      </c>
      <c r="C1263" s="273">
        <v>34555.0</v>
      </c>
      <c r="D1263" s="274">
        <v>45014.0</v>
      </c>
      <c r="E1263" s="275">
        <v>5771755.0</v>
      </c>
      <c r="F1263" s="248" t="s">
        <v>447</v>
      </c>
      <c r="G1263" s="274">
        <f t="shared" si="1"/>
        <v>45044</v>
      </c>
      <c r="H1263" s="248" t="s">
        <v>443</v>
      </c>
      <c r="I1263" s="276" t="str">
        <f t="shared" si="2"/>
        <v>345555771755</v>
      </c>
      <c r="J1263" s="274"/>
      <c r="K1263" s="275"/>
      <c r="L1263" s="275">
        <f t="shared" si="3"/>
        <v>-5771755</v>
      </c>
      <c r="N1263" s="109" t="s">
        <v>456</v>
      </c>
      <c r="O1263" s="274">
        <f t="shared" si="6"/>
        <v>0</v>
      </c>
      <c r="P1263" s="248" t="b">
        <f t="shared" si="7"/>
        <v>1</v>
      </c>
    </row>
    <row r="1264" ht="14.25" customHeight="1">
      <c r="A1264" s="248" t="s">
        <v>517</v>
      </c>
      <c r="B1264" s="248" t="s">
        <v>19</v>
      </c>
      <c r="C1264" s="273">
        <v>4.7224977E7</v>
      </c>
      <c r="D1264" s="274">
        <v>45014.0</v>
      </c>
      <c r="E1264" s="275">
        <v>8838.0</v>
      </c>
      <c r="F1264" s="248" t="s">
        <v>447</v>
      </c>
      <c r="G1264" s="274">
        <f t="shared" si="1"/>
        <v>45044</v>
      </c>
      <c r="H1264" s="248" t="s">
        <v>443</v>
      </c>
      <c r="I1264" s="276" t="str">
        <f t="shared" si="2"/>
        <v>472249778838</v>
      </c>
      <c r="J1264" s="274"/>
      <c r="K1264" s="275"/>
      <c r="L1264" s="275">
        <f t="shared" si="3"/>
        <v>-8838</v>
      </c>
      <c r="N1264" s="277"/>
      <c r="O1264" s="274">
        <f t="shared" si="6"/>
        <v>0</v>
      </c>
      <c r="P1264" s="248" t="b">
        <f t="shared" si="7"/>
        <v>1</v>
      </c>
    </row>
    <row r="1265" ht="14.25" customHeight="1">
      <c r="A1265" s="248" t="s">
        <v>552</v>
      </c>
      <c r="B1265" s="248" t="s">
        <v>334</v>
      </c>
      <c r="C1265" s="273">
        <v>817.0</v>
      </c>
      <c r="D1265" s="274">
        <v>45014.0</v>
      </c>
      <c r="E1265" s="275">
        <v>719200.0</v>
      </c>
      <c r="F1265" s="248" t="s">
        <v>447</v>
      </c>
      <c r="G1265" s="274">
        <f t="shared" si="1"/>
        <v>45044</v>
      </c>
      <c r="H1265" s="248" t="s">
        <v>443</v>
      </c>
      <c r="I1265" s="276" t="str">
        <f t="shared" si="2"/>
        <v>817719200</v>
      </c>
      <c r="J1265" s="274"/>
      <c r="K1265" s="275"/>
      <c r="L1265" s="275">
        <f t="shared" si="3"/>
        <v>-719200</v>
      </c>
      <c r="N1265" s="277"/>
      <c r="O1265" s="274">
        <f t="shared" si="6"/>
        <v>0</v>
      </c>
      <c r="P1265" s="248" t="b">
        <f t="shared" si="7"/>
        <v>1</v>
      </c>
    </row>
    <row r="1266" ht="14.25" customHeight="1">
      <c r="A1266" s="248" t="s">
        <v>107</v>
      </c>
      <c r="B1266" s="248" t="s">
        <v>19</v>
      </c>
      <c r="C1266" s="273">
        <v>13551.0</v>
      </c>
      <c r="D1266" s="274">
        <v>45015.0</v>
      </c>
      <c r="E1266" s="275">
        <v>2914727.0</v>
      </c>
      <c r="F1266" s="248" t="s">
        <v>447</v>
      </c>
      <c r="G1266" s="274">
        <f t="shared" si="1"/>
        <v>45045</v>
      </c>
      <c r="H1266" s="248" t="s">
        <v>443</v>
      </c>
      <c r="I1266" s="276" t="str">
        <f t="shared" si="2"/>
        <v>135512914727</v>
      </c>
      <c r="J1266" s="274"/>
      <c r="K1266" s="275"/>
      <c r="L1266" s="275">
        <f t="shared" si="3"/>
        <v>-2914727</v>
      </c>
      <c r="N1266" s="277"/>
      <c r="O1266" s="274">
        <f t="shared" si="6"/>
        <v>0</v>
      </c>
      <c r="P1266" s="248" t="b">
        <f t="shared" si="7"/>
        <v>1</v>
      </c>
    </row>
    <row r="1267" ht="14.25" customHeight="1">
      <c r="A1267" s="248" t="s">
        <v>22</v>
      </c>
      <c r="B1267" s="248" t="s">
        <v>19</v>
      </c>
      <c r="C1267" s="273">
        <v>917474.0</v>
      </c>
      <c r="D1267" s="274">
        <v>45016.0</v>
      </c>
      <c r="E1267" s="275">
        <v>9206611.0</v>
      </c>
      <c r="F1267" s="248" t="s">
        <v>447</v>
      </c>
      <c r="G1267" s="274">
        <f t="shared" si="1"/>
        <v>45046</v>
      </c>
      <c r="H1267" s="248" t="s">
        <v>443</v>
      </c>
      <c r="I1267" s="276" t="str">
        <f t="shared" si="2"/>
        <v>9174749206611</v>
      </c>
      <c r="J1267" s="274"/>
      <c r="K1267" s="275"/>
      <c r="L1267" s="275">
        <f t="shared" si="3"/>
        <v>-9206611</v>
      </c>
      <c r="N1267" s="109" t="s">
        <v>462</v>
      </c>
      <c r="O1267" s="274">
        <f t="shared" si="6"/>
        <v>0</v>
      </c>
      <c r="P1267" s="248" t="b">
        <f t="shared" si="7"/>
        <v>1</v>
      </c>
    </row>
    <row r="1268" ht="14.25" customHeight="1">
      <c r="A1268" s="248" t="s">
        <v>464</v>
      </c>
      <c r="B1268" s="248" t="s">
        <v>19</v>
      </c>
      <c r="C1268" s="273">
        <v>1468888.0</v>
      </c>
      <c r="D1268" s="274">
        <v>45016.0</v>
      </c>
      <c r="E1268" s="275">
        <v>443980.0</v>
      </c>
      <c r="F1268" s="248" t="s">
        <v>447</v>
      </c>
      <c r="G1268" s="274">
        <f t="shared" si="1"/>
        <v>45046</v>
      </c>
      <c r="H1268" s="248" t="s">
        <v>443</v>
      </c>
      <c r="I1268" s="276" t="str">
        <f t="shared" si="2"/>
        <v>1468888443980</v>
      </c>
      <c r="J1268" s="274"/>
      <c r="K1268" s="275"/>
      <c r="L1268" s="275">
        <f t="shared" si="3"/>
        <v>-443980</v>
      </c>
      <c r="N1268" s="277"/>
      <c r="O1268" s="274">
        <f t="shared" si="6"/>
        <v>0</v>
      </c>
      <c r="P1268" s="248" t="b">
        <f t="shared" si="7"/>
        <v>1</v>
      </c>
    </row>
    <row r="1269" ht="14.25" customHeight="1">
      <c r="A1269" s="248" t="s">
        <v>475</v>
      </c>
      <c r="B1269" s="248" t="s">
        <v>19</v>
      </c>
      <c r="C1269" s="273">
        <v>1.834752E7</v>
      </c>
      <c r="D1269" s="274">
        <v>45016.0</v>
      </c>
      <c r="E1269" s="275">
        <v>772980.0</v>
      </c>
      <c r="F1269" s="248" t="s">
        <v>447</v>
      </c>
      <c r="G1269" s="274">
        <f t="shared" si="1"/>
        <v>45046</v>
      </c>
      <c r="H1269" s="248" t="s">
        <v>443</v>
      </c>
      <c r="I1269" s="276" t="str">
        <f t="shared" si="2"/>
        <v>18347520772980</v>
      </c>
      <c r="J1269" s="274"/>
      <c r="K1269" s="275"/>
      <c r="L1269" s="275">
        <f t="shared" si="3"/>
        <v>-772980</v>
      </c>
      <c r="N1269" s="277"/>
      <c r="O1269" s="274">
        <f t="shared" si="6"/>
        <v>0</v>
      </c>
      <c r="P1269" s="248" t="b">
        <f t="shared" si="7"/>
        <v>1</v>
      </c>
    </row>
    <row r="1270" ht="14.25" customHeight="1">
      <c r="A1270" s="248" t="s">
        <v>508</v>
      </c>
      <c r="B1270" s="248" t="s">
        <v>334</v>
      </c>
      <c r="C1270" s="273">
        <v>1335900.0</v>
      </c>
      <c r="D1270" s="274">
        <v>45016.0</v>
      </c>
      <c r="E1270" s="275">
        <v>19733.0</v>
      </c>
      <c r="F1270" s="248" t="s">
        <v>447</v>
      </c>
      <c r="G1270" s="274">
        <f t="shared" si="1"/>
        <v>45046</v>
      </c>
      <c r="H1270" s="248" t="s">
        <v>443</v>
      </c>
      <c r="I1270" s="276" t="str">
        <f t="shared" si="2"/>
        <v>133590019733</v>
      </c>
      <c r="J1270" s="274">
        <f>+G1270</f>
        <v>45046</v>
      </c>
      <c r="K1270" s="275">
        <f>+E1270</f>
        <v>19733</v>
      </c>
      <c r="L1270" s="275">
        <f t="shared" si="3"/>
        <v>0</v>
      </c>
      <c r="N1270" s="277"/>
      <c r="O1270" s="274">
        <f t="shared" si="6"/>
        <v>0</v>
      </c>
      <c r="P1270" s="248" t="b">
        <f t="shared" si="7"/>
        <v>0</v>
      </c>
    </row>
    <row r="1271" ht="14.25" customHeight="1">
      <c r="A1271" s="248" t="s">
        <v>532</v>
      </c>
      <c r="B1271" s="248" t="s">
        <v>19</v>
      </c>
      <c r="C1271" s="273">
        <v>26316.0</v>
      </c>
      <c r="D1271" s="274">
        <v>45019.0</v>
      </c>
      <c r="E1271" s="275">
        <v>333200.0</v>
      </c>
      <c r="F1271" s="248" t="s">
        <v>447</v>
      </c>
      <c r="G1271" s="274">
        <f t="shared" si="1"/>
        <v>45049</v>
      </c>
      <c r="H1271" s="248" t="s">
        <v>443</v>
      </c>
      <c r="I1271" s="276" t="str">
        <f t="shared" si="2"/>
        <v>26316333200</v>
      </c>
      <c r="J1271" s="274"/>
      <c r="K1271" s="275"/>
      <c r="L1271" s="275">
        <f t="shared" si="3"/>
        <v>-333200</v>
      </c>
      <c r="N1271" s="277"/>
      <c r="O1271" s="274">
        <f t="shared" si="6"/>
        <v>0</v>
      </c>
      <c r="P1271" s="248" t="b">
        <f t="shared" si="7"/>
        <v>1</v>
      </c>
    </row>
    <row r="1272" ht="14.25" customHeight="1">
      <c r="A1272" s="248" t="s">
        <v>574</v>
      </c>
      <c r="B1272" s="248" t="s">
        <v>19</v>
      </c>
      <c r="C1272" s="273">
        <v>9427.0</v>
      </c>
      <c r="D1272" s="274">
        <v>45020.0</v>
      </c>
      <c r="E1272" s="275">
        <v>1847261.0</v>
      </c>
      <c r="F1272" s="248" t="s">
        <v>447</v>
      </c>
      <c r="G1272" s="274">
        <f t="shared" si="1"/>
        <v>45050</v>
      </c>
      <c r="H1272" s="248" t="s">
        <v>443</v>
      </c>
      <c r="I1272" s="276" t="str">
        <f t="shared" si="2"/>
        <v>94271847261</v>
      </c>
      <c r="J1272" s="274"/>
      <c r="K1272" s="275"/>
      <c r="L1272" s="275">
        <f t="shared" si="3"/>
        <v>-1847261</v>
      </c>
      <c r="N1272" s="277"/>
      <c r="O1272" s="274">
        <f t="shared" si="6"/>
        <v>0</v>
      </c>
      <c r="P1272" s="248" t="b">
        <f t="shared" si="7"/>
        <v>1</v>
      </c>
    </row>
    <row r="1273" ht="14.25" customHeight="1">
      <c r="A1273" s="248" t="s">
        <v>575</v>
      </c>
      <c r="B1273" s="248" t="s">
        <v>19</v>
      </c>
      <c r="C1273" s="273">
        <v>1151.0</v>
      </c>
      <c r="D1273" s="274">
        <v>45020.0</v>
      </c>
      <c r="E1273" s="275">
        <v>58500.0</v>
      </c>
      <c r="F1273" s="248" t="s">
        <v>447</v>
      </c>
      <c r="G1273" s="274">
        <f t="shared" si="1"/>
        <v>45050</v>
      </c>
      <c r="H1273" s="248" t="s">
        <v>443</v>
      </c>
      <c r="I1273" s="276" t="str">
        <f t="shared" si="2"/>
        <v>115158500</v>
      </c>
      <c r="J1273" s="274"/>
      <c r="K1273" s="275"/>
      <c r="L1273" s="275">
        <f t="shared" si="3"/>
        <v>-58500</v>
      </c>
      <c r="N1273" s="277"/>
      <c r="O1273" s="274">
        <f t="shared" si="6"/>
        <v>0</v>
      </c>
      <c r="P1273" s="248" t="b">
        <f t="shared" si="7"/>
        <v>1</v>
      </c>
    </row>
    <row r="1274" ht="14.25" customHeight="1">
      <c r="A1274" s="248" t="s">
        <v>451</v>
      </c>
      <c r="B1274" s="248" t="s">
        <v>19</v>
      </c>
      <c r="C1274" s="273">
        <v>49105.0</v>
      </c>
      <c r="D1274" s="274">
        <v>45020.0</v>
      </c>
      <c r="E1274" s="275">
        <v>361912.0</v>
      </c>
      <c r="F1274" s="248" t="s">
        <v>447</v>
      </c>
      <c r="G1274" s="274">
        <f t="shared" si="1"/>
        <v>45050</v>
      </c>
      <c r="H1274" s="248" t="s">
        <v>443</v>
      </c>
      <c r="I1274" s="276" t="str">
        <f t="shared" si="2"/>
        <v>49105361912</v>
      </c>
      <c r="J1274" s="274"/>
      <c r="K1274" s="275"/>
      <c r="L1274" s="275">
        <f t="shared" si="3"/>
        <v>-361912</v>
      </c>
      <c r="N1274" s="277"/>
      <c r="O1274" s="274">
        <f t="shared" si="6"/>
        <v>0</v>
      </c>
      <c r="P1274" s="248" t="b">
        <f t="shared" si="7"/>
        <v>1</v>
      </c>
    </row>
    <row r="1275" ht="14.25" customHeight="1">
      <c r="A1275" s="248" t="s">
        <v>454</v>
      </c>
      <c r="B1275" s="248" t="s">
        <v>19</v>
      </c>
      <c r="C1275" s="273">
        <v>24428.0</v>
      </c>
      <c r="D1275" s="274">
        <v>45021.0</v>
      </c>
      <c r="E1275" s="275">
        <v>39999.0</v>
      </c>
      <c r="F1275" s="248" t="s">
        <v>447</v>
      </c>
      <c r="G1275" s="274">
        <f t="shared" si="1"/>
        <v>45051</v>
      </c>
      <c r="H1275" s="248" t="s">
        <v>443</v>
      </c>
      <c r="I1275" s="276" t="str">
        <f t="shared" si="2"/>
        <v>2442839999</v>
      </c>
      <c r="J1275" s="274"/>
      <c r="K1275" s="275"/>
      <c r="L1275" s="275">
        <f t="shared" si="3"/>
        <v>-39999</v>
      </c>
      <c r="N1275" s="277"/>
      <c r="O1275" s="274">
        <f t="shared" si="6"/>
        <v>0</v>
      </c>
      <c r="P1275" s="248" t="b">
        <f t="shared" si="7"/>
        <v>1</v>
      </c>
    </row>
    <row r="1276" ht="14.25" customHeight="1">
      <c r="A1276" s="248" t="s">
        <v>576</v>
      </c>
      <c r="B1276" s="248" t="s">
        <v>19</v>
      </c>
      <c r="C1276" s="273">
        <v>159.0</v>
      </c>
      <c r="D1276" s="274">
        <v>45021.0</v>
      </c>
      <c r="E1276" s="275">
        <v>704480.0</v>
      </c>
      <c r="F1276" s="248" t="s">
        <v>447</v>
      </c>
      <c r="G1276" s="274">
        <f t="shared" si="1"/>
        <v>45051</v>
      </c>
      <c r="H1276" s="248" t="s">
        <v>443</v>
      </c>
      <c r="I1276" s="276" t="str">
        <f t="shared" si="2"/>
        <v>159704480</v>
      </c>
      <c r="J1276" s="274"/>
      <c r="K1276" s="275"/>
      <c r="L1276" s="275">
        <f t="shared" si="3"/>
        <v>-704480</v>
      </c>
      <c r="N1276" s="277"/>
      <c r="O1276" s="274">
        <f t="shared" si="6"/>
        <v>0</v>
      </c>
      <c r="P1276" s="248" t="b">
        <f t="shared" si="7"/>
        <v>1</v>
      </c>
    </row>
    <row r="1277" ht="14.25" customHeight="1">
      <c r="A1277" s="248" t="s">
        <v>528</v>
      </c>
      <c r="B1277" s="248" t="s">
        <v>19</v>
      </c>
      <c r="C1277" s="273">
        <v>569.0</v>
      </c>
      <c r="D1277" s="274">
        <v>45021.0</v>
      </c>
      <c r="E1277" s="275">
        <v>43771.0</v>
      </c>
      <c r="F1277" s="248" t="s">
        <v>447</v>
      </c>
      <c r="G1277" s="274">
        <f t="shared" si="1"/>
        <v>45051</v>
      </c>
      <c r="H1277" s="248" t="s">
        <v>443</v>
      </c>
      <c r="I1277" s="276" t="str">
        <f t="shared" si="2"/>
        <v>56943771</v>
      </c>
      <c r="J1277" s="274"/>
      <c r="K1277" s="275"/>
      <c r="L1277" s="275">
        <f t="shared" si="3"/>
        <v>-43771</v>
      </c>
      <c r="N1277" s="277"/>
      <c r="O1277" s="274">
        <f t="shared" si="6"/>
        <v>0</v>
      </c>
      <c r="P1277" s="248" t="b">
        <f t="shared" si="7"/>
        <v>1</v>
      </c>
    </row>
    <row r="1278" ht="14.25" customHeight="1">
      <c r="A1278" s="248" t="s">
        <v>34</v>
      </c>
      <c r="B1278" s="248" t="s">
        <v>19</v>
      </c>
      <c r="C1278" s="273">
        <v>109431.0</v>
      </c>
      <c r="D1278" s="274">
        <v>45022.0</v>
      </c>
      <c r="E1278" s="275">
        <v>530450.0</v>
      </c>
      <c r="F1278" s="248" t="s">
        <v>447</v>
      </c>
      <c r="G1278" s="274">
        <f t="shared" si="1"/>
        <v>45052</v>
      </c>
      <c r="H1278" s="248" t="s">
        <v>443</v>
      </c>
      <c r="I1278" s="276" t="str">
        <f t="shared" si="2"/>
        <v>109431530450</v>
      </c>
      <c r="J1278" s="274"/>
      <c r="K1278" s="275"/>
      <c r="L1278" s="275">
        <f t="shared" si="3"/>
        <v>-530450</v>
      </c>
      <c r="N1278" s="277"/>
      <c r="O1278" s="274">
        <f t="shared" si="6"/>
        <v>0</v>
      </c>
      <c r="P1278" s="248" t="b">
        <f t="shared" si="7"/>
        <v>1</v>
      </c>
    </row>
    <row r="1279" ht="14.25" customHeight="1">
      <c r="A1279" s="248" t="s">
        <v>527</v>
      </c>
      <c r="B1279" s="248" t="s">
        <v>19</v>
      </c>
      <c r="C1279" s="273">
        <v>69.0</v>
      </c>
      <c r="D1279" s="274">
        <v>45022.0</v>
      </c>
      <c r="E1279" s="275">
        <v>299899.0</v>
      </c>
      <c r="F1279" s="248" t="s">
        <v>447</v>
      </c>
      <c r="G1279" s="274">
        <f t="shared" si="1"/>
        <v>45052</v>
      </c>
      <c r="H1279" s="248" t="s">
        <v>443</v>
      </c>
      <c r="I1279" s="276" t="str">
        <f t="shared" si="2"/>
        <v>69299899</v>
      </c>
      <c r="J1279" s="274"/>
      <c r="K1279" s="275"/>
      <c r="L1279" s="275">
        <f t="shared" si="3"/>
        <v>-299899</v>
      </c>
      <c r="N1279" s="277"/>
      <c r="O1279" s="274">
        <f t="shared" si="6"/>
        <v>0</v>
      </c>
      <c r="P1279" s="248" t="b">
        <f t="shared" si="7"/>
        <v>1</v>
      </c>
    </row>
    <row r="1280" ht="14.25" customHeight="1">
      <c r="A1280" s="248" t="s">
        <v>550</v>
      </c>
      <c r="B1280" s="248" t="s">
        <v>19</v>
      </c>
      <c r="C1280" s="273">
        <v>28430.0</v>
      </c>
      <c r="D1280" s="274">
        <v>45022.0</v>
      </c>
      <c r="E1280" s="275">
        <v>13744.0</v>
      </c>
      <c r="F1280" s="248" t="s">
        <v>447</v>
      </c>
      <c r="G1280" s="274">
        <f t="shared" si="1"/>
        <v>45052</v>
      </c>
      <c r="H1280" s="248" t="s">
        <v>443</v>
      </c>
      <c r="I1280" s="276" t="str">
        <f t="shared" si="2"/>
        <v>2843013744</v>
      </c>
      <c r="J1280" s="274"/>
      <c r="K1280" s="275"/>
      <c r="L1280" s="275">
        <f t="shared" si="3"/>
        <v>-13744</v>
      </c>
      <c r="N1280" s="277"/>
      <c r="O1280" s="274">
        <f t="shared" si="6"/>
        <v>0</v>
      </c>
      <c r="P1280" s="248" t="b">
        <f t="shared" si="7"/>
        <v>1</v>
      </c>
    </row>
    <row r="1281" ht="14.25" customHeight="1">
      <c r="A1281" s="248" t="s">
        <v>55</v>
      </c>
      <c r="B1281" s="248" t="s">
        <v>334</v>
      </c>
      <c r="C1281" s="273">
        <v>208.0</v>
      </c>
      <c r="D1281" s="274">
        <v>45022.0</v>
      </c>
      <c r="E1281" s="275">
        <v>972768.0</v>
      </c>
      <c r="F1281" s="248" t="s">
        <v>447</v>
      </c>
      <c r="G1281" s="274">
        <f t="shared" si="1"/>
        <v>45052</v>
      </c>
      <c r="H1281" s="248" t="s">
        <v>443</v>
      </c>
      <c r="I1281" s="276" t="str">
        <f t="shared" si="2"/>
        <v>208972768</v>
      </c>
      <c r="J1281" s="274"/>
      <c r="K1281" s="275"/>
      <c r="L1281" s="275">
        <f t="shared" si="3"/>
        <v>-972768</v>
      </c>
      <c r="N1281" s="277"/>
      <c r="O1281" s="274">
        <f t="shared" si="6"/>
        <v>0</v>
      </c>
      <c r="P1281" s="248" t="b">
        <f t="shared" si="7"/>
        <v>1</v>
      </c>
    </row>
    <row r="1282" ht="14.25" customHeight="1">
      <c r="A1282" s="248" t="s">
        <v>55</v>
      </c>
      <c r="B1282" s="248" t="s">
        <v>334</v>
      </c>
      <c r="C1282" s="273">
        <v>209.0</v>
      </c>
      <c r="D1282" s="274">
        <v>45022.0</v>
      </c>
      <c r="E1282" s="275">
        <v>506650.0</v>
      </c>
      <c r="F1282" s="248" t="s">
        <v>447</v>
      </c>
      <c r="G1282" s="274">
        <f t="shared" si="1"/>
        <v>45052</v>
      </c>
      <c r="H1282" s="248" t="s">
        <v>443</v>
      </c>
      <c r="I1282" s="276" t="str">
        <f t="shared" si="2"/>
        <v>209506650</v>
      </c>
      <c r="J1282" s="274"/>
      <c r="K1282" s="275"/>
      <c r="L1282" s="275">
        <f t="shared" si="3"/>
        <v>-506650</v>
      </c>
      <c r="N1282" s="277"/>
      <c r="O1282" s="274">
        <f t="shared" si="6"/>
        <v>0</v>
      </c>
      <c r="P1282" s="248" t="b">
        <f t="shared" si="7"/>
        <v>1</v>
      </c>
    </row>
    <row r="1283" ht="14.25" customHeight="1">
      <c r="A1283" s="248" t="s">
        <v>55</v>
      </c>
      <c r="B1283" s="248" t="s">
        <v>334</v>
      </c>
      <c r="C1283" s="273">
        <v>210.0</v>
      </c>
      <c r="D1283" s="274">
        <v>45022.0</v>
      </c>
      <c r="E1283" s="275">
        <v>121596.0</v>
      </c>
      <c r="F1283" s="248" t="s">
        <v>447</v>
      </c>
      <c r="G1283" s="274">
        <f t="shared" si="1"/>
        <v>45052</v>
      </c>
      <c r="H1283" s="248" t="s">
        <v>443</v>
      </c>
      <c r="I1283" s="276" t="str">
        <f t="shared" si="2"/>
        <v>210121596</v>
      </c>
      <c r="J1283" s="274"/>
      <c r="K1283" s="275"/>
      <c r="L1283" s="275">
        <f t="shared" si="3"/>
        <v>-121596</v>
      </c>
      <c r="N1283" s="277"/>
      <c r="O1283" s="274">
        <f t="shared" si="6"/>
        <v>0</v>
      </c>
      <c r="P1283" s="248" t="b">
        <f t="shared" si="7"/>
        <v>1</v>
      </c>
    </row>
    <row r="1284" ht="14.25" customHeight="1">
      <c r="A1284" s="248" t="s">
        <v>508</v>
      </c>
      <c r="B1284" s="248" t="s">
        <v>19</v>
      </c>
      <c r="C1284" s="273">
        <v>6044994.0</v>
      </c>
      <c r="D1284" s="274">
        <v>45022.0</v>
      </c>
      <c r="E1284" s="275">
        <v>9356.0</v>
      </c>
      <c r="F1284" s="248" t="s">
        <v>447</v>
      </c>
      <c r="G1284" s="274">
        <f t="shared" si="1"/>
        <v>45052</v>
      </c>
      <c r="H1284" s="248" t="s">
        <v>443</v>
      </c>
      <c r="I1284" s="276" t="str">
        <f t="shared" si="2"/>
        <v>60449949356</v>
      </c>
      <c r="J1284" s="274">
        <f>+G1284</f>
        <v>45052</v>
      </c>
      <c r="K1284" s="275">
        <f>+E1284</f>
        <v>9356</v>
      </c>
      <c r="L1284" s="275">
        <f t="shared" si="3"/>
        <v>0</v>
      </c>
      <c r="N1284" s="277"/>
      <c r="O1284" s="274">
        <f t="shared" si="6"/>
        <v>0</v>
      </c>
      <c r="P1284" s="248" t="b">
        <f t="shared" si="7"/>
        <v>0</v>
      </c>
    </row>
    <row r="1285" ht="14.25" customHeight="1">
      <c r="A1285" s="248" t="s">
        <v>494</v>
      </c>
      <c r="B1285" s="248" t="s">
        <v>19</v>
      </c>
      <c r="C1285" s="273">
        <v>22109.0</v>
      </c>
      <c r="D1285" s="274">
        <v>45026.0</v>
      </c>
      <c r="E1285" s="275">
        <v>31981.0</v>
      </c>
      <c r="F1285" s="248" t="s">
        <v>447</v>
      </c>
      <c r="G1285" s="274">
        <f t="shared" si="1"/>
        <v>45056</v>
      </c>
      <c r="H1285" s="248" t="s">
        <v>443</v>
      </c>
      <c r="I1285" s="276" t="str">
        <f t="shared" si="2"/>
        <v>2210931981</v>
      </c>
      <c r="J1285" s="274"/>
      <c r="K1285" s="275"/>
      <c r="L1285" s="275">
        <f t="shared" si="3"/>
        <v>-31981</v>
      </c>
      <c r="N1285" s="277"/>
      <c r="O1285" s="274">
        <f t="shared" si="6"/>
        <v>0</v>
      </c>
      <c r="P1285" s="248" t="b">
        <f t="shared" si="7"/>
        <v>1</v>
      </c>
    </row>
    <row r="1286" ht="14.25" customHeight="1">
      <c r="A1286" s="248" t="s">
        <v>458</v>
      </c>
      <c r="B1286" s="248" t="s">
        <v>19</v>
      </c>
      <c r="C1286" s="273">
        <v>4.6977404E7</v>
      </c>
      <c r="D1286" s="274">
        <v>45026.0</v>
      </c>
      <c r="E1286" s="275">
        <v>10990.0</v>
      </c>
      <c r="F1286" s="248" t="s">
        <v>447</v>
      </c>
      <c r="G1286" s="274">
        <f t="shared" si="1"/>
        <v>45056</v>
      </c>
      <c r="H1286" s="248" t="s">
        <v>443</v>
      </c>
      <c r="I1286" s="276" t="str">
        <f t="shared" si="2"/>
        <v>4697740410990</v>
      </c>
      <c r="J1286" s="274"/>
      <c r="K1286" s="275"/>
      <c r="L1286" s="275">
        <f t="shared" si="3"/>
        <v>-10990</v>
      </c>
      <c r="N1286" s="277"/>
      <c r="O1286" s="274">
        <f t="shared" si="6"/>
        <v>0</v>
      </c>
      <c r="P1286" s="248" t="b">
        <f t="shared" si="7"/>
        <v>1</v>
      </c>
    </row>
    <row r="1287" ht="14.25" customHeight="1">
      <c r="A1287" s="248" t="s">
        <v>113</v>
      </c>
      <c r="B1287" s="248" t="s">
        <v>19</v>
      </c>
      <c r="C1287" s="273">
        <v>28.0</v>
      </c>
      <c r="D1287" s="274">
        <v>45026.0</v>
      </c>
      <c r="E1287" s="275">
        <v>401030.0</v>
      </c>
      <c r="F1287" s="248" t="s">
        <v>447</v>
      </c>
      <c r="G1287" s="274">
        <f t="shared" si="1"/>
        <v>45056</v>
      </c>
      <c r="H1287" s="248" t="s">
        <v>443</v>
      </c>
      <c r="I1287" s="276" t="str">
        <f t="shared" si="2"/>
        <v>28401030</v>
      </c>
      <c r="J1287" s="274"/>
      <c r="K1287" s="275"/>
      <c r="L1287" s="275">
        <f t="shared" si="3"/>
        <v>-401030</v>
      </c>
      <c r="N1287" s="277"/>
      <c r="O1287" s="274">
        <f t="shared" si="6"/>
        <v>0</v>
      </c>
      <c r="P1287" s="248" t="b">
        <f t="shared" si="7"/>
        <v>1</v>
      </c>
    </row>
    <row r="1288" ht="14.25" customHeight="1">
      <c r="A1288" s="248" t="s">
        <v>27</v>
      </c>
      <c r="B1288" s="248" t="s">
        <v>19</v>
      </c>
      <c r="C1288" s="273">
        <v>34709.0</v>
      </c>
      <c r="D1288" s="274">
        <v>45027.0</v>
      </c>
      <c r="E1288" s="275">
        <v>2119552.0</v>
      </c>
      <c r="F1288" s="248" t="s">
        <v>447</v>
      </c>
      <c r="G1288" s="274">
        <f t="shared" si="1"/>
        <v>45057</v>
      </c>
      <c r="H1288" s="248" t="s">
        <v>443</v>
      </c>
      <c r="I1288" s="276" t="str">
        <f t="shared" si="2"/>
        <v>347092119552</v>
      </c>
      <c r="J1288" s="274"/>
      <c r="K1288" s="275"/>
      <c r="L1288" s="275">
        <f t="shared" si="3"/>
        <v>-2119552</v>
      </c>
      <c r="N1288" s="109" t="s">
        <v>456</v>
      </c>
      <c r="O1288" s="274">
        <f t="shared" si="6"/>
        <v>0</v>
      </c>
      <c r="P1288" s="248" t="b">
        <f t="shared" si="7"/>
        <v>1</v>
      </c>
    </row>
    <row r="1289" ht="14.25" customHeight="1">
      <c r="A1289" s="248" t="s">
        <v>95</v>
      </c>
      <c r="B1289" s="248" t="s">
        <v>19</v>
      </c>
      <c r="C1289" s="273">
        <v>104380.0</v>
      </c>
      <c r="D1289" s="274">
        <v>45027.0</v>
      </c>
      <c r="E1289" s="275">
        <v>276461.0</v>
      </c>
      <c r="F1289" s="248" t="s">
        <v>447</v>
      </c>
      <c r="G1289" s="274">
        <f t="shared" si="1"/>
        <v>45057</v>
      </c>
      <c r="H1289" s="248" t="s">
        <v>443</v>
      </c>
      <c r="I1289" s="276" t="str">
        <f t="shared" si="2"/>
        <v>104380276461</v>
      </c>
      <c r="J1289" s="274"/>
      <c r="K1289" s="275"/>
      <c r="L1289" s="275">
        <f t="shared" si="3"/>
        <v>-276461</v>
      </c>
      <c r="N1289" s="277"/>
      <c r="O1289" s="274">
        <f t="shared" si="6"/>
        <v>0</v>
      </c>
      <c r="P1289" s="248" t="b">
        <f t="shared" si="7"/>
        <v>1</v>
      </c>
    </row>
    <row r="1290" ht="14.25" customHeight="1">
      <c r="A1290" s="248" t="s">
        <v>18</v>
      </c>
      <c r="B1290" s="248" t="s">
        <v>19</v>
      </c>
      <c r="C1290" s="273">
        <v>5292.0</v>
      </c>
      <c r="D1290" s="274">
        <v>45027.0</v>
      </c>
      <c r="E1290" s="275">
        <v>2843102.0</v>
      </c>
      <c r="F1290" s="248" t="s">
        <v>447</v>
      </c>
      <c r="G1290" s="274">
        <f t="shared" si="1"/>
        <v>45057</v>
      </c>
      <c r="H1290" s="248" t="s">
        <v>443</v>
      </c>
      <c r="I1290" s="276" t="str">
        <f t="shared" si="2"/>
        <v>52922843102</v>
      </c>
      <c r="J1290" s="274"/>
      <c r="K1290" s="275"/>
      <c r="L1290" s="275">
        <f t="shared" si="3"/>
        <v>-2843102</v>
      </c>
      <c r="N1290" s="277"/>
      <c r="O1290" s="274">
        <f t="shared" si="6"/>
        <v>0</v>
      </c>
      <c r="P1290" s="248" t="b">
        <f t="shared" si="7"/>
        <v>1</v>
      </c>
    </row>
    <row r="1291" ht="14.25" customHeight="1">
      <c r="A1291" s="248" t="s">
        <v>577</v>
      </c>
      <c r="B1291" s="248" t="s">
        <v>19</v>
      </c>
      <c r="C1291" s="273">
        <v>5.0</v>
      </c>
      <c r="D1291" s="274">
        <v>45027.0</v>
      </c>
      <c r="E1291" s="275">
        <v>1111428.0</v>
      </c>
      <c r="F1291" s="248" t="s">
        <v>447</v>
      </c>
      <c r="G1291" s="274">
        <f t="shared" si="1"/>
        <v>45057</v>
      </c>
      <c r="H1291" s="248" t="s">
        <v>443</v>
      </c>
      <c r="I1291" s="276" t="str">
        <f t="shared" si="2"/>
        <v>51111428</v>
      </c>
      <c r="J1291" s="274"/>
      <c r="K1291" s="275"/>
      <c r="L1291" s="275">
        <f t="shared" si="3"/>
        <v>-1111428</v>
      </c>
      <c r="N1291" s="277"/>
      <c r="O1291" s="274">
        <f t="shared" si="6"/>
        <v>0</v>
      </c>
      <c r="P1291" s="248" t="b">
        <f t="shared" si="7"/>
        <v>1</v>
      </c>
    </row>
    <row r="1292" ht="14.25" customHeight="1">
      <c r="A1292" s="248" t="s">
        <v>576</v>
      </c>
      <c r="B1292" s="248" t="s">
        <v>19</v>
      </c>
      <c r="C1292" s="273">
        <v>160.0</v>
      </c>
      <c r="D1292" s="274">
        <v>45028.0</v>
      </c>
      <c r="E1292" s="275">
        <v>133280.0</v>
      </c>
      <c r="F1292" s="248" t="s">
        <v>447</v>
      </c>
      <c r="G1292" s="274">
        <f t="shared" si="1"/>
        <v>45058</v>
      </c>
      <c r="H1292" s="248" t="s">
        <v>443</v>
      </c>
      <c r="I1292" s="276" t="str">
        <f t="shared" si="2"/>
        <v>160133280</v>
      </c>
      <c r="J1292" s="274"/>
      <c r="K1292" s="275"/>
      <c r="L1292" s="275">
        <f t="shared" si="3"/>
        <v>-133280</v>
      </c>
      <c r="N1292" s="277"/>
      <c r="O1292" s="274">
        <f t="shared" si="6"/>
        <v>0</v>
      </c>
      <c r="P1292" s="248" t="b">
        <f t="shared" si="7"/>
        <v>1</v>
      </c>
    </row>
    <row r="1293" ht="14.25" customHeight="1">
      <c r="A1293" s="248" t="s">
        <v>578</v>
      </c>
      <c r="B1293" s="248" t="s">
        <v>19</v>
      </c>
      <c r="C1293" s="273">
        <v>121947.0</v>
      </c>
      <c r="D1293" s="274">
        <v>45029.0</v>
      </c>
      <c r="E1293" s="275">
        <v>102340.0</v>
      </c>
      <c r="F1293" s="248" t="s">
        <v>447</v>
      </c>
      <c r="G1293" s="274">
        <f t="shared" si="1"/>
        <v>45059</v>
      </c>
      <c r="H1293" s="248" t="s">
        <v>443</v>
      </c>
      <c r="I1293" s="276" t="str">
        <f t="shared" si="2"/>
        <v>121947102340</v>
      </c>
      <c r="J1293" s="274"/>
      <c r="K1293" s="275"/>
      <c r="L1293" s="275">
        <f t="shared" si="3"/>
        <v>-102340</v>
      </c>
      <c r="N1293" s="277"/>
      <c r="O1293" s="274">
        <f t="shared" si="6"/>
        <v>0</v>
      </c>
      <c r="P1293" s="248" t="b">
        <f t="shared" si="7"/>
        <v>1</v>
      </c>
    </row>
    <row r="1294" ht="14.25" customHeight="1">
      <c r="A1294" s="248" t="s">
        <v>95</v>
      </c>
      <c r="B1294" s="248" t="s">
        <v>19</v>
      </c>
      <c r="C1294" s="273">
        <v>104419.0</v>
      </c>
      <c r="D1294" s="274">
        <v>45030.0</v>
      </c>
      <c r="E1294" s="275">
        <v>64318.0</v>
      </c>
      <c r="F1294" s="248" t="s">
        <v>447</v>
      </c>
      <c r="G1294" s="274">
        <f t="shared" si="1"/>
        <v>45060</v>
      </c>
      <c r="H1294" s="248" t="s">
        <v>443</v>
      </c>
      <c r="I1294" s="276" t="str">
        <f t="shared" si="2"/>
        <v>10441964318</v>
      </c>
      <c r="J1294" s="274"/>
      <c r="K1294" s="275"/>
      <c r="L1294" s="275">
        <f t="shared" si="3"/>
        <v>-64318</v>
      </c>
      <c r="N1294" s="277"/>
      <c r="O1294" s="274">
        <f t="shared" si="6"/>
        <v>0</v>
      </c>
      <c r="P1294" s="248" t="b">
        <f t="shared" si="7"/>
        <v>1</v>
      </c>
    </row>
    <row r="1295" ht="14.25" customHeight="1">
      <c r="A1295" s="248" t="s">
        <v>579</v>
      </c>
      <c r="B1295" s="248" t="s">
        <v>19</v>
      </c>
      <c r="C1295" s="273">
        <v>22834.0</v>
      </c>
      <c r="D1295" s="274">
        <v>45030.0</v>
      </c>
      <c r="E1295" s="275">
        <v>130279.0</v>
      </c>
      <c r="F1295" s="248" t="s">
        <v>447</v>
      </c>
      <c r="G1295" s="274">
        <f t="shared" si="1"/>
        <v>45060</v>
      </c>
      <c r="H1295" s="248" t="s">
        <v>443</v>
      </c>
      <c r="I1295" s="276" t="str">
        <f t="shared" si="2"/>
        <v>22834130279</v>
      </c>
      <c r="J1295" s="274"/>
      <c r="K1295" s="275"/>
      <c r="L1295" s="275">
        <f t="shared" si="3"/>
        <v>-130279</v>
      </c>
      <c r="N1295" s="277"/>
      <c r="O1295" s="274">
        <f t="shared" si="6"/>
        <v>0</v>
      </c>
      <c r="P1295" s="248" t="b">
        <f t="shared" si="7"/>
        <v>1</v>
      </c>
    </row>
    <row r="1296" ht="14.25" customHeight="1">
      <c r="A1296" s="248" t="s">
        <v>508</v>
      </c>
      <c r="B1296" s="248" t="s">
        <v>19</v>
      </c>
      <c r="C1296" s="273">
        <v>6058148.0</v>
      </c>
      <c r="D1296" s="274">
        <v>45033.0</v>
      </c>
      <c r="E1296" s="275">
        <v>12819.0</v>
      </c>
      <c r="F1296" s="248" t="s">
        <v>447</v>
      </c>
      <c r="G1296" s="274">
        <f t="shared" si="1"/>
        <v>45063</v>
      </c>
      <c r="H1296" s="248" t="s">
        <v>443</v>
      </c>
      <c r="I1296" s="276" t="str">
        <f t="shared" si="2"/>
        <v>605814812819</v>
      </c>
      <c r="J1296" s="274">
        <f t="shared" ref="J1296:J1297" si="8">+G1296</f>
        <v>45063</v>
      </c>
      <c r="K1296" s="275">
        <f t="shared" ref="K1296:K1297" si="9">+E1296</f>
        <v>12819</v>
      </c>
      <c r="L1296" s="275">
        <f t="shared" si="3"/>
        <v>0</v>
      </c>
      <c r="N1296" s="277"/>
      <c r="O1296" s="274">
        <f t="shared" si="6"/>
        <v>0</v>
      </c>
      <c r="P1296" s="248" t="b">
        <f t="shared" si="7"/>
        <v>0</v>
      </c>
    </row>
    <row r="1297" ht="14.25" customHeight="1">
      <c r="A1297" s="248" t="s">
        <v>508</v>
      </c>
      <c r="B1297" s="248" t="s">
        <v>19</v>
      </c>
      <c r="C1297" s="273">
        <v>6089307.0</v>
      </c>
      <c r="D1297" s="274">
        <v>45034.0</v>
      </c>
      <c r="E1297" s="275">
        <v>95350.0</v>
      </c>
      <c r="F1297" s="248" t="s">
        <v>447</v>
      </c>
      <c r="G1297" s="274">
        <f t="shared" si="1"/>
        <v>45064</v>
      </c>
      <c r="H1297" s="248" t="s">
        <v>443</v>
      </c>
      <c r="I1297" s="276" t="str">
        <f t="shared" si="2"/>
        <v>608930795350</v>
      </c>
      <c r="J1297" s="274">
        <f t="shared" si="8"/>
        <v>45064</v>
      </c>
      <c r="K1297" s="275">
        <f t="shared" si="9"/>
        <v>95350</v>
      </c>
      <c r="L1297" s="275">
        <f t="shared" si="3"/>
        <v>0</v>
      </c>
      <c r="N1297" s="277"/>
      <c r="O1297" s="274">
        <f t="shared" si="6"/>
        <v>0</v>
      </c>
      <c r="P1297" s="248" t="b">
        <f t="shared" si="7"/>
        <v>0</v>
      </c>
    </row>
    <row r="1298" ht="14.25" customHeight="1">
      <c r="A1298" s="248" t="s">
        <v>570</v>
      </c>
      <c r="B1298" s="248" t="s">
        <v>19</v>
      </c>
      <c r="C1298" s="273">
        <v>7009.0</v>
      </c>
      <c r="D1298" s="274">
        <v>45035.0</v>
      </c>
      <c r="E1298" s="275">
        <v>1406600.0</v>
      </c>
      <c r="F1298" s="248" t="s">
        <v>447</v>
      </c>
      <c r="G1298" s="274">
        <f t="shared" si="1"/>
        <v>45065</v>
      </c>
      <c r="H1298" s="248" t="s">
        <v>443</v>
      </c>
      <c r="I1298" s="276" t="str">
        <f t="shared" si="2"/>
        <v>70091406600</v>
      </c>
      <c r="J1298" s="274"/>
      <c r="K1298" s="275"/>
      <c r="L1298" s="275">
        <f t="shared" si="3"/>
        <v>-1406600</v>
      </c>
      <c r="N1298" s="277"/>
      <c r="O1298" s="274">
        <f t="shared" si="6"/>
        <v>0</v>
      </c>
      <c r="P1298" s="248" t="b">
        <f t="shared" si="7"/>
        <v>1</v>
      </c>
    </row>
    <row r="1299" ht="14.25" customHeight="1">
      <c r="A1299" s="248" t="s">
        <v>475</v>
      </c>
      <c r="B1299" s="248" t="s">
        <v>19</v>
      </c>
      <c r="C1299" s="273">
        <v>1.8361548E7</v>
      </c>
      <c r="D1299" s="274">
        <v>45035.0</v>
      </c>
      <c r="E1299" s="275">
        <v>663950.0</v>
      </c>
      <c r="F1299" s="248" t="s">
        <v>447</v>
      </c>
      <c r="G1299" s="274">
        <f t="shared" si="1"/>
        <v>45065</v>
      </c>
      <c r="H1299" s="248" t="s">
        <v>443</v>
      </c>
      <c r="I1299" s="276" t="str">
        <f t="shared" si="2"/>
        <v>18361548663950</v>
      </c>
      <c r="J1299" s="274"/>
      <c r="K1299" s="275"/>
      <c r="L1299" s="275">
        <f t="shared" si="3"/>
        <v>-663950</v>
      </c>
      <c r="N1299" s="277"/>
      <c r="O1299" s="274">
        <f t="shared" si="6"/>
        <v>0</v>
      </c>
      <c r="P1299" s="248" t="b">
        <f t="shared" si="7"/>
        <v>1</v>
      </c>
    </row>
    <row r="1300" ht="14.25" customHeight="1">
      <c r="A1300" s="248" t="s">
        <v>95</v>
      </c>
      <c r="B1300" s="248" t="s">
        <v>19</v>
      </c>
      <c r="C1300" s="273">
        <v>104563.0</v>
      </c>
      <c r="D1300" s="274">
        <v>45036.0</v>
      </c>
      <c r="E1300" s="275">
        <v>102892.0</v>
      </c>
      <c r="F1300" s="248" t="s">
        <v>447</v>
      </c>
      <c r="G1300" s="274">
        <f t="shared" si="1"/>
        <v>45066</v>
      </c>
      <c r="H1300" s="248" t="s">
        <v>443</v>
      </c>
      <c r="I1300" s="276" t="str">
        <f t="shared" si="2"/>
        <v>104563102892</v>
      </c>
      <c r="J1300" s="274"/>
      <c r="K1300" s="275"/>
      <c r="L1300" s="275">
        <f t="shared" si="3"/>
        <v>-102892</v>
      </c>
      <c r="N1300" s="277"/>
      <c r="O1300" s="274">
        <f t="shared" si="6"/>
        <v>0</v>
      </c>
      <c r="P1300" s="248" t="b">
        <f t="shared" si="7"/>
        <v>1</v>
      </c>
    </row>
    <row r="1301" ht="14.25" customHeight="1">
      <c r="A1301" s="248" t="s">
        <v>580</v>
      </c>
      <c r="B1301" s="248" t="s">
        <v>19</v>
      </c>
      <c r="C1301" s="273">
        <v>6403.0</v>
      </c>
      <c r="D1301" s="274">
        <v>45036.0</v>
      </c>
      <c r="E1301" s="275">
        <v>399000.0</v>
      </c>
      <c r="F1301" s="248" t="s">
        <v>447</v>
      </c>
      <c r="G1301" s="274">
        <f t="shared" si="1"/>
        <v>45066</v>
      </c>
      <c r="H1301" s="248" t="s">
        <v>443</v>
      </c>
      <c r="I1301" s="276" t="str">
        <f t="shared" si="2"/>
        <v>6403399000</v>
      </c>
      <c r="J1301" s="274"/>
      <c r="K1301" s="275"/>
      <c r="L1301" s="275">
        <f t="shared" si="3"/>
        <v>-399000</v>
      </c>
      <c r="N1301" s="277"/>
      <c r="O1301" s="274">
        <f t="shared" si="6"/>
        <v>0</v>
      </c>
      <c r="P1301" s="248" t="b">
        <f t="shared" si="7"/>
        <v>1</v>
      </c>
    </row>
    <row r="1302" ht="14.25" customHeight="1">
      <c r="A1302" s="248" t="s">
        <v>581</v>
      </c>
      <c r="B1302" s="248" t="s">
        <v>19</v>
      </c>
      <c r="C1302" s="273">
        <v>17444.0</v>
      </c>
      <c r="D1302" s="274">
        <v>45036.0</v>
      </c>
      <c r="E1302" s="275">
        <v>174900.0</v>
      </c>
      <c r="F1302" s="248" t="s">
        <v>447</v>
      </c>
      <c r="G1302" s="274">
        <f t="shared" si="1"/>
        <v>45066</v>
      </c>
      <c r="H1302" s="248" t="s">
        <v>443</v>
      </c>
      <c r="I1302" s="276" t="str">
        <f t="shared" si="2"/>
        <v>17444174900</v>
      </c>
      <c r="J1302" s="274"/>
      <c r="K1302" s="275"/>
      <c r="L1302" s="275">
        <f t="shared" si="3"/>
        <v>-174900</v>
      </c>
      <c r="N1302" s="277"/>
      <c r="O1302" s="274">
        <f t="shared" si="6"/>
        <v>0</v>
      </c>
      <c r="P1302" s="248" t="b">
        <f t="shared" si="7"/>
        <v>1</v>
      </c>
    </row>
    <row r="1303" ht="14.25" customHeight="1">
      <c r="A1303" s="248" t="s">
        <v>24</v>
      </c>
      <c r="B1303" s="248" t="s">
        <v>19</v>
      </c>
      <c r="C1303" s="273">
        <v>11537.0</v>
      </c>
      <c r="D1303" s="274">
        <v>45037.0</v>
      </c>
      <c r="E1303" s="275">
        <v>2263891.0</v>
      </c>
      <c r="F1303" s="248" t="s">
        <v>447</v>
      </c>
      <c r="G1303" s="274">
        <f t="shared" si="1"/>
        <v>45067</v>
      </c>
      <c r="H1303" s="248" t="s">
        <v>443</v>
      </c>
      <c r="I1303" s="276" t="str">
        <f t="shared" si="2"/>
        <v>115372263891</v>
      </c>
      <c r="J1303" s="274"/>
      <c r="K1303" s="275"/>
      <c r="L1303" s="275">
        <f t="shared" si="3"/>
        <v>-2263891</v>
      </c>
      <c r="N1303" s="277"/>
      <c r="O1303" s="274">
        <f t="shared" si="6"/>
        <v>0</v>
      </c>
      <c r="P1303" s="248" t="b">
        <f t="shared" si="7"/>
        <v>1</v>
      </c>
    </row>
    <row r="1304" ht="14.25" customHeight="1">
      <c r="A1304" s="248" t="s">
        <v>582</v>
      </c>
      <c r="B1304" s="248" t="s">
        <v>19</v>
      </c>
      <c r="C1304" s="273">
        <v>4860.0</v>
      </c>
      <c r="D1304" s="274">
        <v>45037.0</v>
      </c>
      <c r="E1304" s="275">
        <v>322910.0</v>
      </c>
      <c r="F1304" s="248" t="s">
        <v>447</v>
      </c>
      <c r="G1304" s="274">
        <f t="shared" si="1"/>
        <v>45067</v>
      </c>
      <c r="H1304" s="248" t="s">
        <v>443</v>
      </c>
      <c r="I1304" s="276" t="str">
        <f t="shared" si="2"/>
        <v>4860322910</v>
      </c>
      <c r="J1304" s="274"/>
      <c r="K1304" s="275"/>
      <c r="L1304" s="275">
        <f t="shared" si="3"/>
        <v>-322910</v>
      </c>
      <c r="N1304" s="277"/>
      <c r="O1304" s="274">
        <f t="shared" si="6"/>
        <v>0</v>
      </c>
      <c r="P1304" s="248" t="b">
        <f t="shared" si="7"/>
        <v>1</v>
      </c>
    </row>
    <row r="1305" ht="14.25" customHeight="1">
      <c r="A1305" s="248" t="s">
        <v>583</v>
      </c>
      <c r="B1305" s="248" t="s">
        <v>19</v>
      </c>
      <c r="C1305" s="273">
        <v>2716757.0</v>
      </c>
      <c r="D1305" s="274">
        <v>45041.0</v>
      </c>
      <c r="E1305" s="275">
        <v>30878.0</v>
      </c>
      <c r="F1305" s="248" t="s">
        <v>447</v>
      </c>
      <c r="G1305" s="274">
        <f t="shared" si="1"/>
        <v>45071</v>
      </c>
      <c r="H1305" s="248" t="s">
        <v>443</v>
      </c>
      <c r="I1305" s="276" t="str">
        <f t="shared" si="2"/>
        <v>271675730878</v>
      </c>
      <c r="J1305" s="274"/>
      <c r="K1305" s="275"/>
      <c r="L1305" s="275">
        <f t="shared" si="3"/>
        <v>-30878</v>
      </c>
      <c r="N1305" s="277"/>
      <c r="O1305" s="274">
        <f t="shared" si="6"/>
        <v>0</v>
      </c>
      <c r="P1305" s="248" t="b">
        <f t="shared" si="7"/>
        <v>1</v>
      </c>
    </row>
    <row r="1306" ht="14.25" customHeight="1">
      <c r="A1306" s="248" t="s">
        <v>450</v>
      </c>
      <c r="B1306" s="248" t="s">
        <v>19</v>
      </c>
      <c r="C1306" s="273">
        <v>1315.0</v>
      </c>
      <c r="D1306" s="274">
        <v>45041.0</v>
      </c>
      <c r="E1306" s="275">
        <v>393271.0</v>
      </c>
      <c r="F1306" s="248" t="s">
        <v>447</v>
      </c>
      <c r="G1306" s="274">
        <f t="shared" si="1"/>
        <v>45071</v>
      </c>
      <c r="H1306" s="248" t="s">
        <v>443</v>
      </c>
      <c r="I1306" s="276" t="str">
        <f t="shared" si="2"/>
        <v>1315393271</v>
      </c>
      <c r="J1306" s="274"/>
      <c r="K1306" s="275"/>
      <c r="L1306" s="275">
        <f t="shared" si="3"/>
        <v>-393271</v>
      </c>
      <c r="N1306" s="277"/>
      <c r="O1306" s="274">
        <f t="shared" si="6"/>
        <v>0</v>
      </c>
      <c r="P1306" s="248" t="b">
        <f t="shared" si="7"/>
        <v>1</v>
      </c>
    </row>
    <row r="1307" ht="14.25" customHeight="1">
      <c r="A1307" s="248" t="s">
        <v>517</v>
      </c>
      <c r="B1307" s="248" t="s">
        <v>19</v>
      </c>
      <c r="C1307" s="273">
        <v>4.7543721E7</v>
      </c>
      <c r="D1307" s="274">
        <v>45042.0</v>
      </c>
      <c r="E1307" s="275">
        <v>8103.0</v>
      </c>
      <c r="F1307" s="248" t="s">
        <v>447</v>
      </c>
      <c r="G1307" s="274">
        <f t="shared" si="1"/>
        <v>45072</v>
      </c>
      <c r="H1307" s="248" t="s">
        <v>443</v>
      </c>
      <c r="I1307" s="276" t="str">
        <f t="shared" si="2"/>
        <v>475437218103</v>
      </c>
      <c r="J1307" s="274"/>
      <c r="K1307" s="275"/>
      <c r="L1307" s="275">
        <f t="shared" si="3"/>
        <v>-8103</v>
      </c>
      <c r="N1307" s="277"/>
      <c r="O1307" s="274">
        <f t="shared" si="6"/>
        <v>0</v>
      </c>
      <c r="P1307" s="248" t="b">
        <f t="shared" si="7"/>
        <v>1</v>
      </c>
    </row>
    <row r="1308" ht="14.25" customHeight="1">
      <c r="A1308" s="248" t="s">
        <v>95</v>
      </c>
      <c r="B1308" s="248" t="s">
        <v>19</v>
      </c>
      <c r="C1308" s="273">
        <v>104640.0</v>
      </c>
      <c r="D1308" s="274">
        <v>45042.0</v>
      </c>
      <c r="E1308" s="275">
        <v>205784.0</v>
      </c>
      <c r="F1308" s="248" t="s">
        <v>447</v>
      </c>
      <c r="G1308" s="274">
        <f t="shared" si="1"/>
        <v>45072</v>
      </c>
      <c r="H1308" s="248" t="s">
        <v>443</v>
      </c>
      <c r="I1308" s="276" t="str">
        <f t="shared" si="2"/>
        <v>104640205784</v>
      </c>
      <c r="J1308" s="274"/>
      <c r="K1308" s="275"/>
      <c r="L1308" s="275">
        <f t="shared" si="3"/>
        <v>-205784</v>
      </c>
      <c r="N1308" s="277"/>
      <c r="O1308" s="274">
        <f t="shared" si="6"/>
        <v>0</v>
      </c>
      <c r="P1308" s="248" t="b">
        <f t="shared" si="7"/>
        <v>1</v>
      </c>
    </row>
    <row r="1309" ht="14.25" customHeight="1">
      <c r="A1309" s="248" t="s">
        <v>517</v>
      </c>
      <c r="B1309" s="248" t="s">
        <v>468</v>
      </c>
      <c r="C1309" s="273">
        <v>7527870.0</v>
      </c>
      <c r="D1309" s="274">
        <v>45043.0</v>
      </c>
      <c r="E1309" s="275">
        <v>-493.0</v>
      </c>
      <c r="F1309" s="248" t="s">
        <v>447</v>
      </c>
      <c r="G1309" s="274">
        <f t="shared" si="1"/>
        <v>45073</v>
      </c>
      <c r="H1309" s="248" t="s">
        <v>469</v>
      </c>
      <c r="I1309" s="276" t="str">
        <f t="shared" si="2"/>
        <v>7527870-493</v>
      </c>
      <c r="J1309" s="274"/>
      <c r="K1309" s="275"/>
      <c r="L1309" s="275">
        <f t="shared" si="3"/>
        <v>493</v>
      </c>
      <c r="N1309" s="277"/>
      <c r="O1309" s="274">
        <f t="shared" si="6"/>
        <v>0</v>
      </c>
      <c r="P1309" s="248" t="b">
        <f t="shared" si="7"/>
        <v>1</v>
      </c>
    </row>
    <row r="1310" ht="14.25" customHeight="1">
      <c r="A1310" s="248" t="s">
        <v>107</v>
      </c>
      <c r="B1310" s="248" t="s">
        <v>19</v>
      </c>
      <c r="C1310" s="273">
        <v>13907.0</v>
      </c>
      <c r="D1310" s="274">
        <v>45043.0</v>
      </c>
      <c r="E1310" s="275">
        <v>753716.0</v>
      </c>
      <c r="F1310" s="248" t="s">
        <v>447</v>
      </c>
      <c r="G1310" s="274">
        <f t="shared" si="1"/>
        <v>45073</v>
      </c>
      <c r="H1310" s="248" t="s">
        <v>443</v>
      </c>
      <c r="I1310" s="276" t="str">
        <f t="shared" si="2"/>
        <v>13907753716</v>
      </c>
      <c r="J1310" s="274"/>
      <c r="K1310" s="275"/>
      <c r="L1310" s="275">
        <f t="shared" si="3"/>
        <v>-753716</v>
      </c>
      <c r="N1310" s="277"/>
      <c r="O1310" s="274">
        <f t="shared" si="6"/>
        <v>0</v>
      </c>
      <c r="P1310" s="248" t="b">
        <f t="shared" si="7"/>
        <v>1</v>
      </c>
    </row>
    <row r="1311" ht="14.25" customHeight="1">
      <c r="A1311" s="248" t="s">
        <v>22</v>
      </c>
      <c r="B1311" s="248" t="s">
        <v>19</v>
      </c>
      <c r="C1311" s="273">
        <v>929373.0</v>
      </c>
      <c r="D1311" s="274">
        <v>45044.0</v>
      </c>
      <c r="E1311" s="275">
        <v>8968340.0</v>
      </c>
      <c r="F1311" s="248" t="s">
        <v>447</v>
      </c>
      <c r="G1311" s="274">
        <f t="shared" si="1"/>
        <v>45074</v>
      </c>
      <c r="H1311" s="248" t="s">
        <v>443</v>
      </c>
      <c r="I1311" s="276" t="str">
        <f t="shared" si="2"/>
        <v>9293738968340</v>
      </c>
      <c r="J1311" s="274"/>
      <c r="K1311" s="275"/>
      <c r="L1311" s="275">
        <f t="shared" si="3"/>
        <v>-8968340</v>
      </c>
      <c r="N1311" s="109" t="s">
        <v>462</v>
      </c>
      <c r="O1311" s="274">
        <f t="shared" si="6"/>
        <v>0</v>
      </c>
      <c r="P1311" s="248" t="b">
        <f t="shared" si="7"/>
        <v>1</v>
      </c>
    </row>
    <row r="1312" ht="14.25" customHeight="1">
      <c r="A1312" s="248" t="s">
        <v>18</v>
      </c>
      <c r="B1312" s="248" t="s">
        <v>19</v>
      </c>
      <c r="C1312" s="273">
        <v>5356.0</v>
      </c>
      <c r="D1312" s="274">
        <v>45046.0</v>
      </c>
      <c r="E1312" s="275">
        <v>2036286.0</v>
      </c>
      <c r="F1312" s="248" t="s">
        <v>447</v>
      </c>
      <c r="G1312" s="274">
        <f t="shared" si="1"/>
        <v>45076</v>
      </c>
      <c r="H1312" s="248" t="s">
        <v>443</v>
      </c>
      <c r="I1312" s="276" t="str">
        <f t="shared" si="2"/>
        <v>53562036286</v>
      </c>
      <c r="J1312" s="274"/>
      <c r="K1312" s="275"/>
      <c r="L1312" s="275">
        <f t="shared" si="3"/>
        <v>-2036286</v>
      </c>
      <c r="N1312" s="277"/>
      <c r="O1312" s="274">
        <f t="shared" si="6"/>
        <v>0</v>
      </c>
      <c r="P1312" s="248" t="b">
        <f t="shared" si="7"/>
        <v>1</v>
      </c>
    </row>
    <row r="1313" ht="14.25" customHeight="1">
      <c r="A1313" s="248" t="s">
        <v>532</v>
      </c>
      <c r="B1313" s="248" t="s">
        <v>19</v>
      </c>
      <c r="C1313" s="273">
        <v>27121.0</v>
      </c>
      <c r="D1313" s="274">
        <v>45047.0</v>
      </c>
      <c r="E1313" s="275">
        <v>333200.0</v>
      </c>
      <c r="F1313" s="248" t="s">
        <v>447</v>
      </c>
      <c r="G1313" s="274">
        <f t="shared" si="1"/>
        <v>45077</v>
      </c>
      <c r="H1313" s="248" t="s">
        <v>443</v>
      </c>
      <c r="I1313" s="276" t="str">
        <f t="shared" si="2"/>
        <v>27121333200</v>
      </c>
      <c r="J1313" s="274"/>
      <c r="K1313" s="275"/>
      <c r="L1313" s="275">
        <f t="shared" si="3"/>
        <v>-333200</v>
      </c>
      <c r="N1313" s="277"/>
      <c r="O1313" s="274">
        <f t="shared" si="6"/>
        <v>0</v>
      </c>
      <c r="P1313" s="248" t="b">
        <f t="shared" si="7"/>
        <v>1</v>
      </c>
    </row>
    <row r="1314" ht="14.25" customHeight="1">
      <c r="A1314" s="248" t="s">
        <v>584</v>
      </c>
      <c r="B1314" s="248" t="s">
        <v>19</v>
      </c>
      <c r="C1314" s="273">
        <v>194.0</v>
      </c>
      <c r="D1314" s="274">
        <v>45048.0</v>
      </c>
      <c r="E1314" s="275">
        <v>54100.0</v>
      </c>
      <c r="F1314" s="248" t="s">
        <v>447</v>
      </c>
      <c r="G1314" s="274">
        <f t="shared" si="1"/>
        <v>45078</v>
      </c>
      <c r="H1314" s="248" t="s">
        <v>443</v>
      </c>
      <c r="I1314" s="276" t="str">
        <f t="shared" si="2"/>
        <v>19454100</v>
      </c>
      <c r="J1314" s="274"/>
      <c r="K1314" s="275"/>
      <c r="L1314" s="275">
        <f t="shared" si="3"/>
        <v>-54100</v>
      </c>
      <c r="N1314" s="277"/>
      <c r="O1314" s="274">
        <f t="shared" si="6"/>
        <v>0</v>
      </c>
      <c r="P1314" s="248" t="b">
        <f t="shared" si="7"/>
        <v>1</v>
      </c>
    </row>
    <row r="1315" ht="14.25" customHeight="1">
      <c r="A1315" s="248" t="s">
        <v>451</v>
      </c>
      <c r="B1315" s="248" t="s">
        <v>19</v>
      </c>
      <c r="C1315" s="273">
        <v>50069.0</v>
      </c>
      <c r="D1315" s="274">
        <v>45049.0</v>
      </c>
      <c r="E1315" s="275">
        <v>1919327.0</v>
      </c>
      <c r="F1315" s="248" t="s">
        <v>447</v>
      </c>
      <c r="G1315" s="274">
        <f t="shared" si="1"/>
        <v>45079</v>
      </c>
      <c r="H1315" s="248" t="s">
        <v>443</v>
      </c>
      <c r="I1315" s="276" t="str">
        <f t="shared" si="2"/>
        <v>500691919327</v>
      </c>
      <c r="J1315" s="274"/>
      <c r="K1315" s="275"/>
      <c r="L1315" s="275">
        <f t="shared" si="3"/>
        <v>-1919327</v>
      </c>
      <c r="N1315" s="277"/>
      <c r="O1315" s="274">
        <f t="shared" si="6"/>
        <v>0</v>
      </c>
      <c r="P1315" s="248" t="b">
        <f t="shared" si="7"/>
        <v>1</v>
      </c>
    </row>
    <row r="1316" ht="14.25" customHeight="1">
      <c r="A1316" s="248" t="s">
        <v>499</v>
      </c>
      <c r="B1316" s="248" t="s">
        <v>19</v>
      </c>
      <c r="C1316" s="273">
        <v>32093.0</v>
      </c>
      <c r="D1316" s="274">
        <v>45050.0</v>
      </c>
      <c r="E1316" s="275">
        <v>411320.0</v>
      </c>
      <c r="F1316" s="248" t="s">
        <v>447</v>
      </c>
      <c r="G1316" s="274">
        <f t="shared" si="1"/>
        <v>45080</v>
      </c>
      <c r="H1316" s="248" t="s">
        <v>443</v>
      </c>
      <c r="I1316" s="276" t="str">
        <f t="shared" si="2"/>
        <v>32093411320</v>
      </c>
      <c r="J1316" s="274"/>
      <c r="K1316" s="275"/>
      <c r="L1316" s="275">
        <f t="shared" si="3"/>
        <v>-411320</v>
      </c>
      <c r="N1316" s="277"/>
      <c r="O1316" s="274">
        <f t="shared" si="6"/>
        <v>0</v>
      </c>
      <c r="P1316" s="248" t="b">
        <f t="shared" si="7"/>
        <v>1</v>
      </c>
    </row>
    <row r="1317" ht="14.25" customHeight="1">
      <c r="A1317" s="248" t="s">
        <v>528</v>
      </c>
      <c r="B1317" s="248" t="s">
        <v>19</v>
      </c>
      <c r="C1317" s="273">
        <v>612.0</v>
      </c>
      <c r="D1317" s="274">
        <v>45050.0</v>
      </c>
      <c r="E1317" s="275">
        <v>36792.0</v>
      </c>
      <c r="F1317" s="248" t="s">
        <v>447</v>
      </c>
      <c r="G1317" s="274">
        <f t="shared" si="1"/>
        <v>45080</v>
      </c>
      <c r="H1317" s="248" t="s">
        <v>443</v>
      </c>
      <c r="I1317" s="276" t="str">
        <f t="shared" si="2"/>
        <v>61236792</v>
      </c>
      <c r="J1317" s="274"/>
      <c r="K1317" s="275"/>
      <c r="L1317" s="275">
        <f t="shared" si="3"/>
        <v>-36792</v>
      </c>
      <c r="N1317" s="277"/>
      <c r="O1317" s="274">
        <f t="shared" si="6"/>
        <v>0</v>
      </c>
      <c r="P1317" s="248" t="b">
        <f t="shared" si="7"/>
        <v>1</v>
      </c>
    </row>
    <row r="1318" ht="14.25" customHeight="1">
      <c r="A1318" s="248" t="s">
        <v>71</v>
      </c>
      <c r="B1318" s="248" t="s">
        <v>19</v>
      </c>
      <c r="C1318" s="273">
        <v>843785.0</v>
      </c>
      <c r="D1318" s="274">
        <v>45051.0</v>
      </c>
      <c r="E1318" s="275">
        <v>1242669.0</v>
      </c>
      <c r="F1318" s="248" t="s">
        <v>447</v>
      </c>
      <c r="G1318" s="274">
        <f t="shared" si="1"/>
        <v>45081</v>
      </c>
      <c r="H1318" s="248" t="s">
        <v>443</v>
      </c>
      <c r="I1318" s="276" t="str">
        <f t="shared" si="2"/>
        <v>8437851242669</v>
      </c>
      <c r="J1318" s="274"/>
      <c r="K1318" s="275"/>
      <c r="L1318" s="275">
        <f t="shared" si="3"/>
        <v>-1242669</v>
      </c>
      <c r="N1318" s="277"/>
      <c r="O1318" s="274">
        <f t="shared" si="6"/>
        <v>0</v>
      </c>
      <c r="P1318" s="248" t="b">
        <f t="shared" si="7"/>
        <v>1</v>
      </c>
    </row>
    <row r="1319" ht="14.25" customHeight="1">
      <c r="A1319" s="248" t="s">
        <v>450</v>
      </c>
      <c r="B1319" s="248" t="s">
        <v>19</v>
      </c>
      <c r="C1319" s="273">
        <v>1317.0</v>
      </c>
      <c r="D1319" s="274">
        <v>45051.0</v>
      </c>
      <c r="E1319" s="275">
        <v>342720.0</v>
      </c>
      <c r="F1319" s="248" t="s">
        <v>447</v>
      </c>
      <c r="G1319" s="274">
        <f t="shared" si="1"/>
        <v>45081</v>
      </c>
      <c r="H1319" s="248" t="s">
        <v>443</v>
      </c>
      <c r="I1319" s="276" t="str">
        <f t="shared" si="2"/>
        <v>1317342720</v>
      </c>
      <c r="J1319" s="274"/>
      <c r="K1319" s="275"/>
      <c r="L1319" s="275">
        <f t="shared" si="3"/>
        <v>-342720</v>
      </c>
      <c r="N1319" s="277"/>
      <c r="O1319" s="274">
        <f t="shared" si="6"/>
        <v>0</v>
      </c>
      <c r="P1319" s="248" t="b">
        <f t="shared" si="7"/>
        <v>1</v>
      </c>
    </row>
    <row r="1320" ht="14.25" customHeight="1">
      <c r="A1320" s="248" t="s">
        <v>570</v>
      </c>
      <c r="B1320" s="248" t="s">
        <v>19</v>
      </c>
      <c r="C1320" s="273">
        <v>7064.0</v>
      </c>
      <c r="D1320" s="274">
        <v>45051.0</v>
      </c>
      <c r="E1320" s="275">
        <v>1406402.0</v>
      </c>
      <c r="F1320" s="248" t="s">
        <v>447</v>
      </c>
      <c r="G1320" s="274">
        <f t="shared" si="1"/>
        <v>45081</v>
      </c>
      <c r="H1320" s="248" t="s">
        <v>443</v>
      </c>
      <c r="I1320" s="276" t="str">
        <f t="shared" si="2"/>
        <v>70641406402</v>
      </c>
      <c r="J1320" s="274"/>
      <c r="K1320" s="275"/>
      <c r="L1320" s="275">
        <f t="shared" si="3"/>
        <v>-1406402</v>
      </c>
      <c r="N1320" s="277"/>
      <c r="O1320" s="274">
        <f t="shared" si="6"/>
        <v>0</v>
      </c>
      <c r="P1320" s="248" t="b">
        <f t="shared" si="7"/>
        <v>1</v>
      </c>
    </row>
    <row r="1321" ht="14.25" customHeight="1">
      <c r="A1321" s="248" t="s">
        <v>24</v>
      </c>
      <c r="B1321" s="248" t="s">
        <v>19</v>
      </c>
      <c r="C1321" s="273">
        <v>11683.0</v>
      </c>
      <c r="D1321" s="274">
        <v>45051.0</v>
      </c>
      <c r="E1321" s="275">
        <v>79968.0</v>
      </c>
      <c r="F1321" s="248" t="s">
        <v>447</v>
      </c>
      <c r="G1321" s="274">
        <f t="shared" si="1"/>
        <v>45081</v>
      </c>
      <c r="H1321" s="248" t="s">
        <v>443</v>
      </c>
      <c r="I1321" s="276" t="str">
        <f t="shared" si="2"/>
        <v>1168379968</v>
      </c>
      <c r="J1321" s="274"/>
      <c r="K1321" s="275"/>
      <c r="L1321" s="275">
        <f t="shared" si="3"/>
        <v>-79968</v>
      </c>
      <c r="N1321" s="277"/>
      <c r="O1321" s="274">
        <f t="shared" si="6"/>
        <v>0</v>
      </c>
      <c r="P1321" s="248" t="b">
        <f t="shared" si="7"/>
        <v>1</v>
      </c>
    </row>
    <row r="1322" ht="14.25" customHeight="1">
      <c r="A1322" s="248" t="s">
        <v>502</v>
      </c>
      <c r="B1322" s="248" t="s">
        <v>19</v>
      </c>
      <c r="C1322" s="273">
        <v>28491.0</v>
      </c>
      <c r="D1322" s="274">
        <v>45051.0</v>
      </c>
      <c r="E1322" s="275">
        <v>1708431.0</v>
      </c>
      <c r="F1322" s="248" t="s">
        <v>447</v>
      </c>
      <c r="G1322" s="274">
        <f t="shared" si="1"/>
        <v>45081</v>
      </c>
      <c r="H1322" s="248" t="s">
        <v>443</v>
      </c>
      <c r="I1322" s="276" t="str">
        <f t="shared" si="2"/>
        <v>284911708431</v>
      </c>
      <c r="J1322" s="274"/>
      <c r="K1322" s="275"/>
      <c r="L1322" s="275">
        <f t="shared" si="3"/>
        <v>-1708431</v>
      </c>
      <c r="N1322" s="277"/>
      <c r="O1322" s="274">
        <f t="shared" si="6"/>
        <v>0</v>
      </c>
      <c r="P1322" s="248" t="b">
        <f t="shared" si="7"/>
        <v>1</v>
      </c>
    </row>
    <row r="1323" ht="14.25" customHeight="1">
      <c r="A1323" s="248" t="s">
        <v>550</v>
      </c>
      <c r="B1323" s="248" t="s">
        <v>19</v>
      </c>
      <c r="C1323" s="273">
        <v>29612.0</v>
      </c>
      <c r="D1323" s="274">
        <v>45052.0</v>
      </c>
      <c r="E1323" s="275">
        <v>13744.0</v>
      </c>
      <c r="F1323" s="248" t="s">
        <v>447</v>
      </c>
      <c r="G1323" s="274">
        <f t="shared" si="1"/>
        <v>45082</v>
      </c>
      <c r="H1323" s="248" t="s">
        <v>443</v>
      </c>
      <c r="I1323" s="276" t="str">
        <f t="shared" si="2"/>
        <v>2961213744</v>
      </c>
      <c r="J1323" s="274"/>
      <c r="K1323" s="275"/>
      <c r="L1323" s="275">
        <f t="shared" si="3"/>
        <v>-13744</v>
      </c>
      <c r="N1323" s="277"/>
      <c r="O1323" s="274">
        <f t="shared" si="6"/>
        <v>0</v>
      </c>
      <c r="P1323" s="248" t="b">
        <f t="shared" si="7"/>
        <v>1</v>
      </c>
    </row>
    <row r="1324" ht="14.25" customHeight="1">
      <c r="A1324" s="248" t="s">
        <v>531</v>
      </c>
      <c r="B1324" s="248" t="s">
        <v>19</v>
      </c>
      <c r="C1324" s="273">
        <v>310.0</v>
      </c>
      <c r="D1324" s="274">
        <v>45053.0</v>
      </c>
      <c r="E1324" s="275">
        <v>2037399.0</v>
      </c>
      <c r="F1324" s="248" t="s">
        <v>447</v>
      </c>
      <c r="G1324" s="274">
        <f t="shared" si="1"/>
        <v>45083</v>
      </c>
      <c r="H1324" s="248" t="s">
        <v>443</v>
      </c>
      <c r="I1324" s="276" t="str">
        <f t="shared" si="2"/>
        <v>3102037399</v>
      </c>
      <c r="J1324" s="274"/>
      <c r="K1324" s="275"/>
      <c r="L1324" s="275">
        <f t="shared" si="3"/>
        <v>-2037399</v>
      </c>
      <c r="N1324" s="277"/>
      <c r="O1324" s="274">
        <f t="shared" si="6"/>
        <v>0</v>
      </c>
      <c r="P1324" s="248" t="b">
        <f t="shared" si="7"/>
        <v>1</v>
      </c>
    </row>
    <row r="1325" ht="14.25" customHeight="1">
      <c r="A1325" s="248" t="s">
        <v>449</v>
      </c>
      <c r="B1325" s="248" t="s">
        <v>19</v>
      </c>
      <c r="C1325" s="273">
        <v>9284.0</v>
      </c>
      <c r="D1325" s="274">
        <v>45054.0</v>
      </c>
      <c r="E1325" s="275">
        <v>431984.0</v>
      </c>
      <c r="F1325" s="248" t="s">
        <v>447</v>
      </c>
      <c r="G1325" s="274">
        <f t="shared" si="1"/>
        <v>45084</v>
      </c>
      <c r="H1325" s="248" t="s">
        <v>443</v>
      </c>
      <c r="I1325" s="276" t="str">
        <f t="shared" si="2"/>
        <v>9284431984</v>
      </c>
      <c r="J1325" s="274"/>
      <c r="K1325" s="275"/>
      <c r="L1325" s="275">
        <f t="shared" si="3"/>
        <v>-431984</v>
      </c>
      <c r="N1325" s="277"/>
      <c r="O1325" s="274">
        <f t="shared" si="6"/>
        <v>0</v>
      </c>
      <c r="P1325" s="248" t="b">
        <f t="shared" si="7"/>
        <v>1</v>
      </c>
    </row>
    <row r="1326" ht="14.25" customHeight="1">
      <c r="A1326" s="248" t="s">
        <v>527</v>
      </c>
      <c r="B1326" s="248" t="s">
        <v>19</v>
      </c>
      <c r="C1326" s="273">
        <v>73.0</v>
      </c>
      <c r="D1326" s="274">
        <v>45054.0</v>
      </c>
      <c r="E1326" s="275">
        <v>599798.0</v>
      </c>
      <c r="F1326" s="248" t="s">
        <v>447</v>
      </c>
      <c r="G1326" s="274">
        <f t="shared" si="1"/>
        <v>45084</v>
      </c>
      <c r="H1326" s="248" t="s">
        <v>443</v>
      </c>
      <c r="I1326" s="276" t="str">
        <f t="shared" si="2"/>
        <v>73599798</v>
      </c>
      <c r="J1326" s="274"/>
      <c r="K1326" s="275"/>
      <c r="L1326" s="275">
        <f t="shared" si="3"/>
        <v>-599798</v>
      </c>
      <c r="N1326" s="277"/>
      <c r="O1326" s="274">
        <f t="shared" si="6"/>
        <v>0</v>
      </c>
      <c r="P1326" s="248" t="b">
        <f t="shared" si="7"/>
        <v>1</v>
      </c>
    </row>
    <row r="1327" ht="14.25" customHeight="1">
      <c r="A1327" s="248" t="s">
        <v>523</v>
      </c>
      <c r="B1327" s="248" t="s">
        <v>19</v>
      </c>
      <c r="C1327" s="273">
        <v>18585.0</v>
      </c>
      <c r="D1327" s="274">
        <v>45054.0</v>
      </c>
      <c r="E1327" s="275">
        <v>1348300.0</v>
      </c>
      <c r="F1327" s="248" t="s">
        <v>447</v>
      </c>
      <c r="G1327" s="274">
        <f t="shared" si="1"/>
        <v>45084</v>
      </c>
      <c r="H1327" s="248" t="s">
        <v>443</v>
      </c>
      <c r="I1327" s="276" t="str">
        <f t="shared" si="2"/>
        <v>185851348300</v>
      </c>
      <c r="J1327" s="274"/>
      <c r="K1327" s="275"/>
      <c r="L1327" s="275">
        <f t="shared" si="3"/>
        <v>-1348300</v>
      </c>
      <c r="N1327" s="277"/>
      <c r="O1327" s="274">
        <f t="shared" si="6"/>
        <v>0</v>
      </c>
      <c r="P1327" s="248" t="b">
        <f t="shared" si="7"/>
        <v>1</v>
      </c>
    </row>
    <row r="1328" ht="14.25" customHeight="1">
      <c r="A1328" s="248" t="s">
        <v>55</v>
      </c>
      <c r="B1328" s="248" t="s">
        <v>334</v>
      </c>
      <c r="C1328" s="273">
        <v>389.0</v>
      </c>
      <c r="D1328" s="274">
        <v>45054.0</v>
      </c>
      <c r="E1328" s="275">
        <v>960648.0</v>
      </c>
      <c r="F1328" s="248" t="s">
        <v>447</v>
      </c>
      <c r="G1328" s="274">
        <f t="shared" si="1"/>
        <v>45084</v>
      </c>
      <c r="H1328" s="248" t="s">
        <v>443</v>
      </c>
      <c r="I1328" s="276" t="str">
        <f t="shared" si="2"/>
        <v>389960648</v>
      </c>
      <c r="J1328" s="274"/>
      <c r="K1328" s="275"/>
      <c r="L1328" s="275">
        <f t="shared" si="3"/>
        <v>-960648</v>
      </c>
      <c r="N1328" s="277"/>
      <c r="O1328" s="274">
        <f t="shared" si="6"/>
        <v>0</v>
      </c>
      <c r="P1328" s="248" t="b">
        <f t="shared" si="7"/>
        <v>1</v>
      </c>
    </row>
    <row r="1329" ht="14.25" customHeight="1">
      <c r="A1329" s="248" t="s">
        <v>55</v>
      </c>
      <c r="B1329" s="248" t="s">
        <v>334</v>
      </c>
      <c r="C1329" s="273">
        <v>390.0</v>
      </c>
      <c r="D1329" s="274">
        <v>45054.0</v>
      </c>
      <c r="E1329" s="275">
        <v>500338.0</v>
      </c>
      <c r="F1329" s="248" t="s">
        <v>447</v>
      </c>
      <c r="G1329" s="274">
        <f t="shared" si="1"/>
        <v>45084</v>
      </c>
      <c r="H1329" s="248" t="s">
        <v>443</v>
      </c>
      <c r="I1329" s="276" t="str">
        <f t="shared" si="2"/>
        <v>390500338</v>
      </c>
      <c r="J1329" s="274"/>
      <c r="K1329" s="275"/>
      <c r="L1329" s="275">
        <f t="shared" si="3"/>
        <v>-500338</v>
      </c>
      <c r="N1329" s="277"/>
      <c r="O1329" s="274">
        <f t="shared" si="6"/>
        <v>0</v>
      </c>
      <c r="P1329" s="248" t="b">
        <f t="shared" si="7"/>
        <v>1</v>
      </c>
    </row>
    <row r="1330" ht="14.25" customHeight="1">
      <c r="A1330" s="248" t="s">
        <v>454</v>
      </c>
      <c r="B1330" s="248" t="s">
        <v>19</v>
      </c>
      <c r="C1330" s="273">
        <v>25159.0</v>
      </c>
      <c r="D1330" s="274">
        <v>45055.0</v>
      </c>
      <c r="E1330" s="275">
        <v>39999.0</v>
      </c>
      <c r="F1330" s="248" t="s">
        <v>447</v>
      </c>
      <c r="G1330" s="274">
        <f t="shared" si="1"/>
        <v>45085</v>
      </c>
      <c r="H1330" s="248" t="s">
        <v>443</v>
      </c>
      <c r="I1330" s="276" t="str">
        <f t="shared" si="2"/>
        <v>2515939999</v>
      </c>
      <c r="J1330" s="274"/>
      <c r="K1330" s="275"/>
      <c r="L1330" s="275">
        <f t="shared" si="3"/>
        <v>-39999</v>
      </c>
      <c r="N1330" s="277"/>
      <c r="O1330" s="274">
        <f t="shared" si="6"/>
        <v>0</v>
      </c>
      <c r="P1330" s="248" t="b">
        <f t="shared" si="7"/>
        <v>1</v>
      </c>
    </row>
    <row r="1331" ht="14.25" customHeight="1">
      <c r="A1331" s="248" t="s">
        <v>418</v>
      </c>
      <c r="B1331" s="248" t="s">
        <v>19</v>
      </c>
      <c r="C1331" s="273">
        <v>891.0</v>
      </c>
      <c r="D1331" s="274">
        <v>45055.0</v>
      </c>
      <c r="E1331" s="275">
        <v>43400.0</v>
      </c>
      <c r="F1331" s="248" t="s">
        <v>447</v>
      </c>
      <c r="G1331" s="274">
        <f t="shared" si="1"/>
        <v>45085</v>
      </c>
      <c r="H1331" s="248" t="s">
        <v>443</v>
      </c>
      <c r="I1331" s="276" t="str">
        <f t="shared" si="2"/>
        <v>89143400</v>
      </c>
      <c r="J1331" s="274"/>
      <c r="K1331" s="275"/>
      <c r="L1331" s="275">
        <f t="shared" si="3"/>
        <v>-43400</v>
      </c>
      <c r="N1331" s="277"/>
      <c r="O1331" s="274">
        <f t="shared" si="6"/>
        <v>0</v>
      </c>
      <c r="P1331" s="248" t="b">
        <f t="shared" si="7"/>
        <v>1</v>
      </c>
    </row>
    <row r="1332" ht="14.25" customHeight="1">
      <c r="A1332" s="248" t="s">
        <v>523</v>
      </c>
      <c r="B1332" s="248" t="s">
        <v>19</v>
      </c>
      <c r="C1332" s="273">
        <v>18597.0</v>
      </c>
      <c r="D1332" s="274">
        <v>45055.0</v>
      </c>
      <c r="E1332" s="275">
        <v>969030.0</v>
      </c>
      <c r="F1332" s="248" t="s">
        <v>447</v>
      </c>
      <c r="G1332" s="274">
        <f t="shared" si="1"/>
        <v>45085</v>
      </c>
      <c r="H1332" s="248" t="s">
        <v>443</v>
      </c>
      <c r="I1332" s="276" t="str">
        <f t="shared" si="2"/>
        <v>18597969030</v>
      </c>
      <c r="J1332" s="274"/>
      <c r="K1332" s="275"/>
      <c r="L1332" s="275">
        <f t="shared" si="3"/>
        <v>-969030</v>
      </c>
      <c r="N1332" s="277"/>
      <c r="O1332" s="274">
        <f t="shared" si="6"/>
        <v>0</v>
      </c>
      <c r="P1332" s="248" t="b">
        <f t="shared" si="7"/>
        <v>1</v>
      </c>
    </row>
    <row r="1333" ht="14.25" customHeight="1">
      <c r="A1333" s="248" t="s">
        <v>463</v>
      </c>
      <c r="B1333" s="248" t="s">
        <v>19</v>
      </c>
      <c r="C1333" s="273">
        <v>4530441.0</v>
      </c>
      <c r="D1333" s="274">
        <v>45055.0</v>
      </c>
      <c r="E1333" s="275">
        <v>319990.0</v>
      </c>
      <c r="F1333" s="248" t="s">
        <v>447</v>
      </c>
      <c r="G1333" s="274">
        <f t="shared" si="1"/>
        <v>45085</v>
      </c>
      <c r="H1333" s="248" t="s">
        <v>443</v>
      </c>
      <c r="I1333" s="276" t="str">
        <f t="shared" si="2"/>
        <v>4530441319990</v>
      </c>
      <c r="J1333" s="274"/>
      <c r="K1333" s="275"/>
      <c r="L1333" s="275">
        <f t="shared" si="3"/>
        <v>-319990</v>
      </c>
      <c r="N1333" s="277"/>
      <c r="O1333" s="274">
        <f t="shared" si="6"/>
        <v>0</v>
      </c>
      <c r="P1333" s="248" t="b">
        <f t="shared" si="7"/>
        <v>1</v>
      </c>
    </row>
    <row r="1334" ht="14.25" customHeight="1">
      <c r="A1334" s="248" t="s">
        <v>451</v>
      </c>
      <c r="B1334" s="248" t="s">
        <v>19</v>
      </c>
      <c r="C1334" s="273">
        <v>50246.0</v>
      </c>
      <c r="D1334" s="274">
        <v>45055.0</v>
      </c>
      <c r="E1334" s="275">
        <v>63984.0</v>
      </c>
      <c r="F1334" s="248" t="s">
        <v>447</v>
      </c>
      <c r="G1334" s="274">
        <f t="shared" si="1"/>
        <v>45085</v>
      </c>
      <c r="H1334" s="248" t="s">
        <v>443</v>
      </c>
      <c r="I1334" s="276" t="str">
        <f t="shared" si="2"/>
        <v>5024663984</v>
      </c>
      <c r="J1334" s="274"/>
      <c r="K1334" s="275"/>
      <c r="L1334" s="275">
        <f t="shared" si="3"/>
        <v>-63984</v>
      </c>
      <c r="N1334" s="277"/>
      <c r="O1334" s="274">
        <f t="shared" si="6"/>
        <v>0</v>
      </c>
      <c r="P1334" s="248" t="b">
        <f t="shared" si="7"/>
        <v>1</v>
      </c>
    </row>
    <row r="1335" ht="14.25" customHeight="1">
      <c r="A1335" s="248" t="s">
        <v>508</v>
      </c>
      <c r="B1335" s="248" t="s">
        <v>19</v>
      </c>
      <c r="C1335" s="273">
        <v>6087474.0</v>
      </c>
      <c r="D1335" s="274">
        <v>45055.0</v>
      </c>
      <c r="E1335" s="275">
        <v>5651.0</v>
      </c>
      <c r="F1335" s="248" t="s">
        <v>447</v>
      </c>
      <c r="G1335" s="274">
        <f t="shared" si="1"/>
        <v>45085</v>
      </c>
      <c r="H1335" s="248" t="s">
        <v>443</v>
      </c>
      <c r="I1335" s="276" t="str">
        <f t="shared" si="2"/>
        <v>60874745651</v>
      </c>
      <c r="J1335" s="274">
        <f>+G1335</f>
        <v>45085</v>
      </c>
      <c r="K1335" s="275">
        <f>+E1335</f>
        <v>5651</v>
      </c>
      <c r="L1335" s="275">
        <f t="shared" si="3"/>
        <v>0</v>
      </c>
      <c r="N1335" s="277"/>
      <c r="O1335" s="274">
        <f t="shared" si="6"/>
        <v>0</v>
      </c>
      <c r="P1335" s="248" t="b">
        <f t="shared" si="7"/>
        <v>0</v>
      </c>
    </row>
    <row r="1336" ht="14.25" customHeight="1">
      <c r="A1336" s="248" t="s">
        <v>95</v>
      </c>
      <c r="B1336" s="248" t="s">
        <v>19</v>
      </c>
      <c r="C1336" s="273">
        <v>106454.0</v>
      </c>
      <c r="D1336" s="274">
        <v>45056.0</v>
      </c>
      <c r="E1336" s="275">
        <v>1840711.0</v>
      </c>
      <c r="F1336" s="248" t="s">
        <v>447</v>
      </c>
      <c r="G1336" s="274">
        <f t="shared" si="1"/>
        <v>45086</v>
      </c>
      <c r="H1336" s="248" t="s">
        <v>443</v>
      </c>
      <c r="I1336" s="276" t="str">
        <f t="shared" si="2"/>
        <v>1064541840711</v>
      </c>
      <c r="J1336" s="274"/>
      <c r="K1336" s="275"/>
      <c r="L1336" s="275">
        <f t="shared" si="3"/>
        <v>-1840711</v>
      </c>
      <c r="N1336" s="277"/>
      <c r="O1336" s="274">
        <f t="shared" si="6"/>
        <v>0</v>
      </c>
      <c r="P1336" s="248" t="b">
        <f t="shared" si="7"/>
        <v>1</v>
      </c>
    </row>
    <row r="1337" ht="14.25" customHeight="1">
      <c r="A1337" s="248" t="s">
        <v>22</v>
      </c>
      <c r="B1337" s="248" t="s">
        <v>19</v>
      </c>
      <c r="C1337" s="273">
        <v>933593.0</v>
      </c>
      <c r="D1337" s="274">
        <v>45056.0</v>
      </c>
      <c r="E1337" s="275">
        <v>2249970.0</v>
      </c>
      <c r="F1337" s="248" t="s">
        <v>447</v>
      </c>
      <c r="G1337" s="274">
        <f t="shared" si="1"/>
        <v>45086</v>
      </c>
      <c r="H1337" s="248" t="s">
        <v>443</v>
      </c>
      <c r="I1337" s="276" t="str">
        <f t="shared" si="2"/>
        <v>9335932249970</v>
      </c>
      <c r="J1337" s="274"/>
      <c r="K1337" s="275"/>
      <c r="L1337" s="275">
        <f t="shared" si="3"/>
        <v>-2249970</v>
      </c>
      <c r="N1337" s="109" t="s">
        <v>462</v>
      </c>
      <c r="O1337" s="274">
        <f t="shared" si="6"/>
        <v>0</v>
      </c>
      <c r="P1337" s="248" t="b">
        <f t="shared" si="7"/>
        <v>1</v>
      </c>
    </row>
    <row r="1338" ht="14.25" customHeight="1">
      <c r="A1338" s="248" t="s">
        <v>475</v>
      </c>
      <c r="B1338" s="248" t="s">
        <v>19</v>
      </c>
      <c r="C1338" s="273">
        <v>1.8376394E7</v>
      </c>
      <c r="D1338" s="274">
        <v>45056.0</v>
      </c>
      <c r="E1338" s="275">
        <v>817980.0</v>
      </c>
      <c r="F1338" s="248" t="s">
        <v>447</v>
      </c>
      <c r="G1338" s="274">
        <f t="shared" si="1"/>
        <v>45086</v>
      </c>
      <c r="H1338" s="248" t="s">
        <v>443</v>
      </c>
      <c r="I1338" s="276" t="str">
        <f t="shared" si="2"/>
        <v>18376394817980</v>
      </c>
      <c r="J1338" s="274"/>
      <c r="K1338" s="275"/>
      <c r="L1338" s="275">
        <f t="shared" si="3"/>
        <v>-817980</v>
      </c>
      <c r="N1338" s="277"/>
      <c r="O1338" s="274">
        <f t="shared" si="6"/>
        <v>0</v>
      </c>
      <c r="P1338" s="248" t="b">
        <f t="shared" si="7"/>
        <v>1</v>
      </c>
    </row>
    <row r="1339" ht="14.25" customHeight="1">
      <c r="A1339" s="248" t="s">
        <v>541</v>
      </c>
      <c r="B1339" s="248" t="s">
        <v>19</v>
      </c>
      <c r="C1339" s="273">
        <v>2093223.0</v>
      </c>
      <c r="D1339" s="274">
        <v>45057.0</v>
      </c>
      <c r="E1339" s="275">
        <v>61565.0</v>
      </c>
      <c r="F1339" s="248" t="s">
        <v>447</v>
      </c>
      <c r="G1339" s="274">
        <f t="shared" si="1"/>
        <v>45087</v>
      </c>
      <c r="H1339" s="248" t="s">
        <v>443</v>
      </c>
      <c r="I1339" s="276" t="str">
        <f t="shared" si="2"/>
        <v>209322361565</v>
      </c>
      <c r="J1339" s="274"/>
      <c r="K1339" s="275"/>
      <c r="L1339" s="275">
        <f t="shared" si="3"/>
        <v>-61565</v>
      </c>
      <c r="N1339" s="277"/>
      <c r="O1339" s="274">
        <f t="shared" si="6"/>
        <v>0</v>
      </c>
      <c r="P1339" s="248" t="b">
        <f t="shared" si="7"/>
        <v>1</v>
      </c>
    </row>
    <row r="1340" ht="14.25" customHeight="1">
      <c r="A1340" s="248" t="s">
        <v>113</v>
      </c>
      <c r="B1340" s="248" t="s">
        <v>19</v>
      </c>
      <c r="C1340" s="273">
        <v>37.0</v>
      </c>
      <c r="D1340" s="274">
        <v>45057.0</v>
      </c>
      <c r="E1340" s="275">
        <v>75565.0</v>
      </c>
      <c r="F1340" s="248" t="s">
        <v>447</v>
      </c>
      <c r="G1340" s="274">
        <f t="shared" si="1"/>
        <v>45087</v>
      </c>
      <c r="H1340" s="248" t="s">
        <v>443</v>
      </c>
      <c r="I1340" s="276" t="str">
        <f t="shared" si="2"/>
        <v>3775565</v>
      </c>
      <c r="J1340" s="274"/>
      <c r="K1340" s="275"/>
      <c r="L1340" s="275">
        <f t="shared" si="3"/>
        <v>-75565</v>
      </c>
      <c r="N1340" s="277"/>
      <c r="O1340" s="274">
        <f t="shared" si="6"/>
        <v>0</v>
      </c>
      <c r="P1340" s="248" t="b">
        <f t="shared" si="7"/>
        <v>1</v>
      </c>
    </row>
    <row r="1341" ht="14.25" customHeight="1">
      <c r="A1341" s="248" t="s">
        <v>525</v>
      </c>
      <c r="B1341" s="248" t="s">
        <v>19</v>
      </c>
      <c r="C1341" s="273">
        <v>45866.0</v>
      </c>
      <c r="D1341" s="274">
        <v>45057.0</v>
      </c>
      <c r="E1341" s="275">
        <v>324275.0</v>
      </c>
      <c r="F1341" s="248" t="s">
        <v>447</v>
      </c>
      <c r="G1341" s="274">
        <f t="shared" si="1"/>
        <v>45087</v>
      </c>
      <c r="H1341" s="248" t="s">
        <v>443</v>
      </c>
      <c r="I1341" s="276" t="str">
        <f t="shared" si="2"/>
        <v>45866324275</v>
      </c>
      <c r="J1341" s="274"/>
      <c r="K1341" s="275"/>
      <c r="L1341" s="275">
        <f t="shared" si="3"/>
        <v>-324275</v>
      </c>
      <c r="N1341" s="277"/>
      <c r="O1341" s="274">
        <f t="shared" si="6"/>
        <v>0</v>
      </c>
      <c r="P1341" s="248" t="b">
        <f t="shared" si="7"/>
        <v>1</v>
      </c>
    </row>
    <row r="1342" ht="14.25" customHeight="1">
      <c r="A1342" s="248" t="s">
        <v>22</v>
      </c>
      <c r="B1342" s="248" t="s">
        <v>19</v>
      </c>
      <c r="C1342" s="273">
        <v>934459.0</v>
      </c>
      <c r="D1342" s="274">
        <v>45058.0</v>
      </c>
      <c r="E1342" s="275">
        <v>5040362.0</v>
      </c>
      <c r="F1342" s="248" t="s">
        <v>447</v>
      </c>
      <c r="G1342" s="274">
        <f t="shared" si="1"/>
        <v>45088</v>
      </c>
      <c r="H1342" s="248" t="s">
        <v>443</v>
      </c>
      <c r="I1342" s="276" t="str">
        <f t="shared" si="2"/>
        <v>9344595040362</v>
      </c>
      <c r="J1342" s="274"/>
      <c r="K1342" s="275"/>
      <c r="L1342" s="275">
        <f t="shared" si="3"/>
        <v>-5040362</v>
      </c>
      <c r="N1342" s="109" t="s">
        <v>462</v>
      </c>
      <c r="O1342" s="274">
        <f t="shared" si="6"/>
        <v>0</v>
      </c>
      <c r="P1342" s="248" t="b">
        <f t="shared" si="7"/>
        <v>1</v>
      </c>
    </row>
    <row r="1343" ht="14.25" customHeight="1">
      <c r="A1343" s="248" t="s">
        <v>491</v>
      </c>
      <c r="B1343" s="248" t="s">
        <v>19</v>
      </c>
      <c r="C1343" s="273">
        <v>122000.0</v>
      </c>
      <c r="D1343" s="274">
        <v>45058.0</v>
      </c>
      <c r="E1343" s="275">
        <v>46980.0</v>
      </c>
      <c r="F1343" s="248" t="s">
        <v>447</v>
      </c>
      <c r="G1343" s="274">
        <f t="shared" si="1"/>
        <v>45088</v>
      </c>
      <c r="H1343" s="248" t="s">
        <v>443</v>
      </c>
      <c r="I1343" s="276" t="str">
        <f t="shared" si="2"/>
        <v>12200046980</v>
      </c>
      <c r="J1343" s="274"/>
      <c r="K1343" s="275"/>
      <c r="L1343" s="275">
        <f t="shared" si="3"/>
        <v>-46980</v>
      </c>
      <c r="N1343" s="277"/>
      <c r="O1343" s="274">
        <f t="shared" si="6"/>
        <v>0</v>
      </c>
      <c r="P1343" s="248" t="b">
        <f t="shared" si="7"/>
        <v>1</v>
      </c>
    </row>
    <row r="1344" ht="14.25" customHeight="1">
      <c r="A1344" s="248" t="s">
        <v>585</v>
      </c>
      <c r="B1344" s="248" t="s">
        <v>19</v>
      </c>
      <c r="C1344" s="273">
        <v>17376.0</v>
      </c>
      <c r="D1344" s="274">
        <v>45058.0</v>
      </c>
      <c r="E1344" s="275">
        <v>149990.0</v>
      </c>
      <c r="F1344" s="248" t="s">
        <v>447</v>
      </c>
      <c r="G1344" s="274">
        <f t="shared" si="1"/>
        <v>45088</v>
      </c>
      <c r="H1344" s="248" t="s">
        <v>443</v>
      </c>
      <c r="I1344" s="276" t="str">
        <f t="shared" si="2"/>
        <v>17376149990</v>
      </c>
      <c r="J1344" s="274"/>
      <c r="K1344" s="275"/>
      <c r="L1344" s="275">
        <f t="shared" si="3"/>
        <v>-149990</v>
      </c>
      <c r="N1344" s="277"/>
      <c r="O1344" s="274">
        <f t="shared" si="6"/>
        <v>0</v>
      </c>
      <c r="P1344" s="248" t="b">
        <f t="shared" si="7"/>
        <v>1</v>
      </c>
    </row>
    <row r="1345" ht="14.25" customHeight="1">
      <c r="A1345" s="248" t="s">
        <v>585</v>
      </c>
      <c r="B1345" s="248" t="s">
        <v>19</v>
      </c>
      <c r="C1345" s="273">
        <v>17377.0</v>
      </c>
      <c r="D1345" s="274">
        <v>45058.0</v>
      </c>
      <c r="E1345" s="275">
        <v>158761.0</v>
      </c>
      <c r="F1345" s="248" t="s">
        <v>447</v>
      </c>
      <c r="G1345" s="274">
        <f t="shared" si="1"/>
        <v>45088</v>
      </c>
      <c r="H1345" s="248" t="s">
        <v>443</v>
      </c>
      <c r="I1345" s="276" t="str">
        <f t="shared" si="2"/>
        <v>17377158761</v>
      </c>
      <c r="J1345" s="274"/>
      <c r="K1345" s="275"/>
      <c r="L1345" s="275">
        <f t="shared" si="3"/>
        <v>-158761</v>
      </c>
      <c r="N1345" s="277"/>
      <c r="O1345" s="274">
        <f t="shared" si="6"/>
        <v>0</v>
      </c>
      <c r="P1345" s="248" t="b">
        <f t="shared" si="7"/>
        <v>1</v>
      </c>
    </row>
    <row r="1346" ht="14.25" customHeight="1">
      <c r="A1346" s="248" t="s">
        <v>463</v>
      </c>
      <c r="B1346" s="248" t="s">
        <v>19</v>
      </c>
      <c r="C1346" s="273">
        <v>4531194.0</v>
      </c>
      <c r="D1346" s="274">
        <v>45058.0</v>
      </c>
      <c r="E1346" s="275">
        <v>319990.0</v>
      </c>
      <c r="F1346" s="248" t="s">
        <v>447</v>
      </c>
      <c r="G1346" s="274">
        <f t="shared" si="1"/>
        <v>45088</v>
      </c>
      <c r="H1346" s="248" t="s">
        <v>443</v>
      </c>
      <c r="I1346" s="276" t="str">
        <f t="shared" si="2"/>
        <v>4531194319990</v>
      </c>
      <c r="J1346" s="274"/>
      <c r="K1346" s="275"/>
      <c r="L1346" s="275">
        <f t="shared" si="3"/>
        <v>-319990</v>
      </c>
      <c r="N1346" s="277"/>
      <c r="O1346" s="274">
        <f t="shared" si="6"/>
        <v>0</v>
      </c>
      <c r="P1346" s="248" t="b">
        <f t="shared" si="7"/>
        <v>1</v>
      </c>
    </row>
    <row r="1347" ht="14.25" customHeight="1">
      <c r="A1347" s="248" t="s">
        <v>464</v>
      </c>
      <c r="B1347" s="248" t="s">
        <v>19</v>
      </c>
      <c r="C1347" s="273">
        <v>1472942.0</v>
      </c>
      <c r="D1347" s="274">
        <v>45058.0</v>
      </c>
      <c r="E1347" s="275">
        <v>143980.0</v>
      </c>
      <c r="F1347" s="248" t="s">
        <v>447</v>
      </c>
      <c r="G1347" s="274">
        <f t="shared" si="1"/>
        <v>45088</v>
      </c>
      <c r="H1347" s="248" t="s">
        <v>443</v>
      </c>
      <c r="I1347" s="276" t="str">
        <f t="shared" si="2"/>
        <v>1472942143980</v>
      </c>
      <c r="J1347" s="274"/>
      <c r="K1347" s="275"/>
      <c r="L1347" s="275">
        <f t="shared" si="3"/>
        <v>-143980</v>
      </c>
      <c r="N1347" s="277"/>
      <c r="O1347" s="274">
        <f t="shared" si="6"/>
        <v>0</v>
      </c>
      <c r="P1347" s="248" t="b">
        <f t="shared" si="7"/>
        <v>1</v>
      </c>
    </row>
    <row r="1348" ht="14.25" customHeight="1">
      <c r="A1348" s="248" t="s">
        <v>464</v>
      </c>
      <c r="B1348" s="248" t="s">
        <v>19</v>
      </c>
      <c r="C1348" s="273">
        <v>1472941.0</v>
      </c>
      <c r="D1348" s="274">
        <v>45058.0</v>
      </c>
      <c r="E1348" s="275">
        <v>144980.0</v>
      </c>
      <c r="F1348" s="248" t="s">
        <v>447</v>
      </c>
      <c r="G1348" s="274">
        <f t="shared" si="1"/>
        <v>45088</v>
      </c>
      <c r="H1348" s="248" t="s">
        <v>443</v>
      </c>
      <c r="I1348" s="276" t="str">
        <f t="shared" si="2"/>
        <v>1472941144980</v>
      </c>
      <c r="J1348" s="274"/>
      <c r="K1348" s="275"/>
      <c r="L1348" s="275">
        <f t="shared" si="3"/>
        <v>-144980</v>
      </c>
      <c r="N1348" s="277"/>
      <c r="O1348" s="274">
        <f t="shared" si="6"/>
        <v>0</v>
      </c>
      <c r="P1348" s="248" t="b">
        <f t="shared" si="7"/>
        <v>1</v>
      </c>
    </row>
    <row r="1349" ht="14.25" customHeight="1">
      <c r="A1349" s="248" t="s">
        <v>576</v>
      </c>
      <c r="B1349" s="248" t="s">
        <v>19</v>
      </c>
      <c r="C1349" s="273">
        <v>166.0</v>
      </c>
      <c r="D1349" s="274">
        <v>45058.0</v>
      </c>
      <c r="E1349" s="275">
        <v>404600.0</v>
      </c>
      <c r="F1349" s="248" t="s">
        <v>447</v>
      </c>
      <c r="G1349" s="274">
        <f t="shared" si="1"/>
        <v>45088</v>
      </c>
      <c r="H1349" s="248" t="s">
        <v>443</v>
      </c>
      <c r="I1349" s="276" t="str">
        <f t="shared" si="2"/>
        <v>166404600</v>
      </c>
      <c r="J1349" s="274"/>
      <c r="K1349" s="275"/>
      <c r="L1349" s="275">
        <f t="shared" si="3"/>
        <v>-404600</v>
      </c>
      <c r="N1349" s="277"/>
      <c r="O1349" s="274">
        <f t="shared" si="6"/>
        <v>0</v>
      </c>
      <c r="P1349" s="248" t="b">
        <f t="shared" si="7"/>
        <v>1</v>
      </c>
    </row>
    <row r="1350" ht="14.25" customHeight="1">
      <c r="A1350" s="248" t="s">
        <v>541</v>
      </c>
      <c r="B1350" s="248" t="s">
        <v>19</v>
      </c>
      <c r="C1350" s="273">
        <v>2095649.0</v>
      </c>
      <c r="D1350" s="274">
        <v>45061.0</v>
      </c>
      <c r="E1350" s="275">
        <v>30024.0</v>
      </c>
      <c r="F1350" s="248" t="s">
        <v>447</v>
      </c>
      <c r="G1350" s="274">
        <f t="shared" si="1"/>
        <v>45091</v>
      </c>
      <c r="H1350" s="248" t="s">
        <v>443</v>
      </c>
      <c r="I1350" s="276" t="str">
        <f t="shared" si="2"/>
        <v>209564930024</v>
      </c>
      <c r="J1350" s="274"/>
      <c r="K1350" s="275"/>
      <c r="L1350" s="275">
        <f t="shared" si="3"/>
        <v>-30024</v>
      </c>
      <c r="N1350" s="277"/>
      <c r="O1350" s="274">
        <f t="shared" si="6"/>
        <v>0</v>
      </c>
      <c r="P1350" s="248" t="b">
        <f t="shared" si="7"/>
        <v>1</v>
      </c>
    </row>
    <row r="1351" ht="14.25" customHeight="1">
      <c r="A1351" s="248" t="s">
        <v>444</v>
      </c>
      <c r="B1351" s="248" t="s">
        <v>19</v>
      </c>
      <c r="C1351" s="273">
        <v>1035.0</v>
      </c>
      <c r="D1351" s="274">
        <v>45061.0</v>
      </c>
      <c r="E1351" s="275">
        <v>1426774.0</v>
      </c>
      <c r="F1351" s="248" t="s">
        <v>447</v>
      </c>
      <c r="G1351" s="274">
        <f t="shared" si="1"/>
        <v>45091</v>
      </c>
      <c r="H1351" s="248" t="s">
        <v>443</v>
      </c>
      <c r="I1351" s="276" t="str">
        <f t="shared" si="2"/>
        <v>10351426774</v>
      </c>
      <c r="J1351" s="278">
        <v>45090.0</v>
      </c>
      <c r="K1351" s="279">
        <v>1426774.0</v>
      </c>
      <c r="L1351" s="275">
        <f t="shared" si="3"/>
        <v>0</v>
      </c>
      <c r="N1351" s="277"/>
      <c r="O1351" s="274">
        <f t="shared" si="6"/>
        <v>0</v>
      </c>
      <c r="P1351" s="248" t="b">
        <f t="shared" si="7"/>
        <v>0</v>
      </c>
    </row>
    <row r="1352" ht="14.25" customHeight="1">
      <c r="A1352" s="248" t="s">
        <v>586</v>
      </c>
      <c r="B1352" s="248" t="s">
        <v>19</v>
      </c>
      <c r="C1352" s="273">
        <v>3086.0</v>
      </c>
      <c r="D1352" s="274">
        <v>45062.0</v>
      </c>
      <c r="E1352" s="275">
        <v>85442.0</v>
      </c>
      <c r="F1352" s="248" t="s">
        <v>447</v>
      </c>
      <c r="G1352" s="274">
        <f t="shared" si="1"/>
        <v>45092</v>
      </c>
      <c r="H1352" s="248" t="s">
        <v>443</v>
      </c>
      <c r="I1352" s="276" t="str">
        <f t="shared" si="2"/>
        <v>308685442</v>
      </c>
      <c r="J1352" s="274"/>
      <c r="K1352" s="275"/>
      <c r="L1352" s="275">
        <f t="shared" si="3"/>
        <v>-85442</v>
      </c>
      <c r="N1352" s="277"/>
      <c r="O1352" s="274">
        <f t="shared" si="6"/>
        <v>0</v>
      </c>
      <c r="P1352" s="248" t="b">
        <f t="shared" si="7"/>
        <v>1</v>
      </c>
    </row>
    <row r="1353" ht="14.25" customHeight="1">
      <c r="A1353" s="248" t="s">
        <v>95</v>
      </c>
      <c r="B1353" s="248" t="s">
        <v>19</v>
      </c>
      <c r="C1353" s="273">
        <v>106771.0</v>
      </c>
      <c r="D1353" s="274">
        <v>45062.0</v>
      </c>
      <c r="E1353" s="275">
        <v>116007.0</v>
      </c>
      <c r="F1353" s="248" t="s">
        <v>447</v>
      </c>
      <c r="G1353" s="274">
        <f t="shared" si="1"/>
        <v>45092</v>
      </c>
      <c r="H1353" s="248" t="s">
        <v>443</v>
      </c>
      <c r="I1353" s="276" t="str">
        <f t="shared" si="2"/>
        <v>106771116007</v>
      </c>
      <c r="J1353" s="274"/>
      <c r="K1353" s="275"/>
      <c r="L1353" s="275">
        <f t="shared" si="3"/>
        <v>-116007</v>
      </c>
      <c r="N1353" s="277"/>
      <c r="O1353" s="274">
        <f t="shared" si="6"/>
        <v>0</v>
      </c>
      <c r="P1353" s="248" t="b">
        <f t="shared" si="7"/>
        <v>1</v>
      </c>
    </row>
    <row r="1354" ht="14.25" customHeight="1">
      <c r="A1354" s="248" t="s">
        <v>451</v>
      </c>
      <c r="B1354" s="248" t="s">
        <v>19</v>
      </c>
      <c r="C1354" s="273">
        <v>50523.0</v>
      </c>
      <c r="D1354" s="274">
        <v>45062.0</v>
      </c>
      <c r="E1354" s="275">
        <v>1018541.0</v>
      </c>
      <c r="F1354" s="248" t="s">
        <v>447</v>
      </c>
      <c r="G1354" s="274">
        <f t="shared" si="1"/>
        <v>45092</v>
      </c>
      <c r="H1354" s="248" t="s">
        <v>443</v>
      </c>
      <c r="I1354" s="276" t="str">
        <f t="shared" si="2"/>
        <v>505231018541</v>
      </c>
      <c r="J1354" s="274"/>
      <c r="K1354" s="275"/>
      <c r="L1354" s="275">
        <f t="shared" si="3"/>
        <v>-1018541</v>
      </c>
      <c r="N1354" s="277"/>
      <c r="O1354" s="274">
        <f t="shared" si="6"/>
        <v>0</v>
      </c>
      <c r="P1354" s="248" t="b">
        <f t="shared" si="7"/>
        <v>1</v>
      </c>
    </row>
    <row r="1355" ht="14.25" customHeight="1">
      <c r="A1355" s="248" t="s">
        <v>508</v>
      </c>
      <c r="B1355" s="248" t="s">
        <v>19</v>
      </c>
      <c r="C1355" s="273">
        <v>6105135.0</v>
      </c>
      <c r="D1355" s="274">
        <v>45062.0</v>
      </c>
      <c r="E1355" s="275">
        <v>12931.0</v>
      </c>
      <c r="F1355" s="248" t="s">
        <v>447</v>
      </c>
      <c r="G1355" s="274">
        <f t="shared" si="1"/>
        <v>45092</v>
      </c>
      <c r="H1355" s="248" t="s">
        <v>443</v>
      </c>
      <c r="I1355" s="276" t="str">
        <f t="shared" si="2"/>
        <v>610513512931</v>
      </c>
      <c r="J1355" s="274">
        <f>+G1355</f>
        <v>45092</v>
      </c>
      <c r="K1355" s="275">
        <f>+E1355</f>
        <v>12931</v>
      </c>
      <c r="L1355" s="275">
        <f t="shared" si="3"/>
        <v>0</v>
      </c>
      <c r="N1355" s="277"/>
      <c r="O1355" s="274">
        <f t="shared" si="6"/>
        <v>0</v>
      </c>
      <c r="P1355" s="248" t="b">
        <f t="shared" si="7"/>
        <v>0</v>
      </c>
    </row>
    <row r="1356" ht="14.25" customHeight="1">
      <c r="A1356" s="248" t="s">
        <v>22</v>
      </c>
      <c r="B1356" s="248" t="s">
        <v>19</v>
      </c>
      <c r="C1356" s="273">
        <v>941007.0</v>
      </c>
      <c r="D1356" s="274">
        <v>45063.0</v>
      </c>
      <c r="E1356" s="275">
        <v>849990.0</v>
      </c>
      <c r="F1356" s="248" t="s">
        <v>447</v>
      </c>
      <c r="G1356" s="274">
        <f t="shared" si="1"/>
        <v>45093</v>
      </c>
      <c r="H1356" s="248" t="s">
        <v>443</v>
      </c>
      <c r="I1356" s="276" t="str">
        <f t="shared" si="2"/>
        <v>941007849990</v>
      </c>
      <c r="J1356" s="274"/>
      <c r="K1356" s="275"/>
      <c r="L1356" s="275">
        <f t="shared" si="3"/>
        <v>-849990</v>
      </c>
      <c r="N1356" s="109" t="s">
        <v>462</v>
      </c>
      <c r="O1356" s="274">
        <f t="shared" si="6"/>
        <v>0</v>
      </c>
      <c r="P1356" s="248" t="b">
        <f t="shared" si="7"/>
        <v>1</v>
      </c>
    </row>
    <row r="1357" ht="14.25" customHeight="1">
      <c r="A1357" s="248" t="s">
        <v>559</v>
      </c>
      <c r="B1357" s="248" t="s">
        <v>19</v>
      </c>
      <c r="C1357" s="273">
        <v>9381.0</v>
      </c>
      <c r="D1357" s="274">
        <v>45064.0</v>
      </c>
      <c r="E1357" s="275">
        <v>412894.0</v>
      </c>
      <c r="F1357" s="248" t="s">
        <v>447</v>
      </c>
      <c r="G1357" s="274">
        <f t="shared" si="1"/>
        <v>45094</v>
      </c>
      <c r="H1357" s="248" t="s">
        <v>443</v>
      </c>
      <c r="I1357" s="276" t="str">
        <f t="shared" si="2"/>
        <v>9381412894</v>
      </c>
      <c r="J1357" s="274"/>
      <c r="K1357" s="275"/>
      <c r="L1357" s="275">
        <f t="shared" si="3"/>
        <v>-412894</v>
      </c>
      <c r="N1357" s="277"/>
      <c r="O1357" s="274">
        <f t="shared" si="6"/>
        <v>0</v>
      </c>
      <c r="P1357" s="248" t="b">
        <f t="shared" si="7"/>
        <v>1</v>
      </c>
    </row>
    <row r="1358" ht="14.25" customHeight="1">
      <c r="A1358" s="248" t="s">
        <v>22</v>
      </c>
      <c r="B1358" s="248" t="s">
        <v>19</v>
      </c>
      <c r="C1358" s="273">
        <v>941326.0</v>
      </c>
      <c r="D1358" s="274">
        <v>45064.0</v>
      </c>
      <c r="E1358" s="275">
        <v>849990.0</v>
      </c>
      <c r="F1358" s="248" t="s">
        <v>447</v>
      </c>
      <c r="G1358" s="274">
        <f t="shared" si="1"/>
        <v>45094</v>
      </c>
      <c r="H1358" s="248" t="s">
        <v>443</v>
      </c>
      <c r="I1358" s="276" t="str">
        <f t="shared" si="2"/>
        <v>941326849990</v>
      </c>
      <c r="J1358" s="274"/>
      <c r="K1358" s="275"/>
      <c r="L1358" s="275">
        <f t="shared" si="3"/>
        <v>-849990</v>
      </c>
      <c r="N1358" s="109" t="s">
        <v>462</v>
      </c>
      <c r="O1358" s="274">
        <f t="shared" si="6"/>
        <v>0</v>
      </c>
      <c r="P1358" s="248" t="b">
        <f t="shared" si="7"/>
        <v>1</v>
      </c>
    </row>
    <row r="1359" ht="14.25" customHeight="1">
      <c r="A1359" s="248" t="s">
        <v>22</v>
      </c>
      <c r="B1359" s="248" t="s">
        <v>19</v>
      </c>
      <c r="C1359" s="273">
        <v>941325.0</v>
      </c>
      <c r="D1359" s="274">
        <v>45064.0</v>
      </c>
      <c r="E1359" s="275">
        <v>1299991.0</v>
      </c>
      <c r="F1359" s="248" t="s">
        <v>447</v>
      </c>
      <c r="G1359" s="274">
        <f t="shared" si="1"/>
        <v>45094</v>
      </c>
      <c r="H1359" s="248" t="s">
        <v>443</v>
      </c>
      <c r="I1359" s="276" t="str">
        <f t="shared" si="2"/>
        <v>9413251299991</v>
      </c>
      <c r="J1359" s="274"/>
      <c r="K1359" s="275"/>
      <c r="L1359" s="275">
        <f t="shared" si="3"/>
        <v>-1299991</v>
      </c>
      <c r="N1359" s="109" t="s">
        <v>462</v>
      </c>
      <c r="O1359" s="274">
        <f t="shared" si="6"/>
        <v>0</v>
      </c>
      <c r="P1359" s="248" t="b">
        <f t="shared" si="7"/>
        <v>1</v>
      </c>
    </row>
    <row r="1360" ht="14.25" customHeight="1">
      <c r="A1360" s="248" t="s">
        <v>448</v>
      </c>
      <c r="B1360" s="248" t="s">
        <v>19</v>
      </c>
      <c r="C1360" s="273">
        <v>5918.0</v>
      </c>
      <c r="D1360" s="274">
        <v>45064.0</v>
      </c>
      <c r="E1360" s="275">
        <v>40456.0</v>
      </c>
      <c r="F1360" s="248" t="s">
        <v>447</v>
      </c>
      <c r="G1360" s="274">
        <f t="shared" si="1"/>
        <v>45094</v>
      </c>
      <c r="H1360" s="248" t="s">
        <v>485</v>
      </c>
      <c r="I1360" s="276" t="str">
        <f t="shared" si="2"/>
        <v>591840456</v>
      </c>
      <c r="J1360" s="274"/>
      <c r="K1360" s="275"/>
      <c r="L1360" s="275">
        <f t="shared" si="3"/>
        <v>-40456</v>
      </c>
      <c r="N1360" s="277"/>
      <c r="O1360" s="274">
        <f t="shared" si="6"/>
        <v>0</v>
      </c>
      <c r="P1360" s="248" t="b">
        <f t="shared" si="7"/>
        <v>1</v>
      </c>
    </row>
    <row r="1361" ht="14.25" customHeight="1">
      <c r="A1361" s="248" t="s">
        <v>448</v>
      </c>
      <c r="B1361" s="248" t="s">
        <v>19</v>
      </c>
      <c r="C1361" s="273">
        <v>5919.0</v>
      </c>
      <c r="D1361" s="274">
        <v>45064.0</v>
      </c>
      <c r="E1361" s="275">
        <v>40456.0</v>
      </c>
      <c r="F1361" s="248" t="s">
        <v>447</v>
      </c>
      <c r="G1361" s="274">
        <f t="shared" si="1"/>
        <v>45094</v>
      </c>
      <c r="H1361" s="248" t="s">
        <v>443</v>
      </c>
      <c r="I1361" s="276" t="str">
        <f t="shared" si="2"/>
        <v>591940456</v>
      </c>
      <c r="J1361" s="274"/>
      <c r="K1361" s="275"/>
      <c r="L1361" s="275">
        <f t="shared" si="3"/>
        <v>-40456</v>
      </c>
      <c r="N1361" s="277"/>
      <c r="O1361" s="274">
        <f t="shared" si="6"/>
        <v>0</v>
      </c>
      <c r="P1361" s="248" t="b">
        <f t="shared" si="7"/>
        <v>1</v>
      </c>
    </row>
    <row r="1362" ht="14.25" customHeight="1">
      <c r="A1362" s="248" t="s">
        <v>448</v>
      </c>
      <c r="B1362" s="248" t="s">
        <v>468</v>
      </c>
      <c r="C1362" s="273">
        <v>721.0</v>
      </c>
      <c r="D1362" s="274">
        <v>45064.0</v>
      </c>
      <c r="E1362" s="275">
        <v>-40456.0</v>
      </c>
      <c r="F1362" s="248" t="s">
        <v>447</v>
      </c>
      <c r="G1362" s="274">
        <f t="shared" si="1"/>
        <v>45094</v>
      </c>
      <c r="H1362" s="248" t="s">
        <v>469</v>
      </c>
      <c r="I1362" s="276" t="str">
        <f t="shared" si="2"/>
        <v>721-40456</v>
      </c>
      <c r="J1362" s="274"/>
      <c r="K1362" s="275"/>
      <c r="L1362" s="275">
        <f t="shared" si="3"/>
        <v>40456</v>
      </c>
      <c r="N1362" s="277"/>
      <c r="O1362" s="274">
        <f t="shared" si="6"/>
        <v>0</v>
      </c>
      <c r="P1362" s="248" t="b">
        <f t="shared" si="7"/>
        <v>1</v>
      </c>
    </row>
    <row r="1363" ht="14.25" customHeight="1">
      <c r="A1363" s="248" t="s">
        <v>24</v>
      </c>
      <c r="B1363" s="248" t="s">
        <v>19</v>
      </c>
      <c r="C1363" s="273">
        <v>11880.0</v>
      </c>
      <c r="D1363" s="274">
        <v>45064.0</v>
      </c>
      <c r="E1363" s="275">
        <v>2013371.0</v>
      </c>
      <c r="F1363" s="248" t="s">
        <v>447</v>
      </c>
      <c r="G1363" s="274">
        <f t="shared" si="1"/>
        <v>45094</v>
      </c>
      <c r="H1363" s="248" t="s">
        <v>485</v>
      </c>
      <c r="I1363" s="276" t="str">
        <f t="shared" si="2"/>
        <v>118802013371</v>
      </c>
      <c r="J1363" s="274"/>
      <c r="K1363" s="275"/>
      <c r="L1363" s="275">
        <f t="shared" si="3"/>
        <v>-2013371</v>
      </c>
      <c r="N1363" s="277"/>
      <c r="O1363" s="274">
        <f t="shared" si="6"/>
        <v>0</v>
      </c>
      <c r="P1363" s="248" t="b">
        <f t="shared" si="7"/>
        <v>1</v>
      </c>
    </row>
    <row r="1364" ht="14.25" customHeight="1">
      <c r="A1364" s="248" t="s">
        <v>24</v>
      </c>
      <c r="B1364" s="248" t="s">
        <v>468</v>
      </c>
      <c r="C1364" s="273">
        <v>2055.0</v>
      </c>
      <c r="D1364" s="274">
        <v>45064.0</v>
      </c>
      <c r="E1364" s="275">
        <v>-2013371.0</v>
      </c>
      <c r="F1364" s="248" t="s">
        <v>447</v>
      </c>
      <c r="G1364" s="274">
        <f t="shared" si="1"/>
        <v>45094</v>
      </c>
      <c r="H1364" s="248" t="s">
        <v>469</v>
      </c>
      <c r="I1364" s="276" t="str">
        <f t="shared" si="2"/>
        <v>2055-2013371</v>
      </c>
      <c r="J1364" s="274"/>
      <c r="K1364" s="275"/>
      <c r="L1364" s="275">
        <f t="shared" si="3"/>
        <v>2013371</v>
      </c>
      <c r="N1364" s="277"/>
      <c r="O1364" s="274">
        <f t="shared" si="6"/>
        <v>0</v>
      </c>
      <c r="P1364" s="248" t="b">
        <f t="shared" si="7"/>
        <v>1</v>
      </c>
    </row>
    <row r="1365" ht="14.25" customHeight="1">
      <c r="A1365" s="248" t="s">
        <v>24</v>
      </c>
      <c r="B1365" s="248" t="s">
        <v>19</v>
      </c>
      <c r="C1365" s="273">
        <v>11881.0</v>
      </c>
      <c r="D1365" s="274">
        <v>45065.0</v>
      </c>
      <c r="E1365" s="275">
        <v>2013371.0</v>
      </c>
      <c r="F1365" s="248" t="s">
        <v>447</v>
      </c>
      <c r="G1365" s="274">
        <f t="shared" si="1"/>
        <v>45095</v>
      </c>
      <c r="H1365" s="248" t="s">
        <v>443</v>
      </c>
      <c r="I1365" s="276" t="str">
        <f t="shared" si="2"/>
        <v>118812013371</v>
      </c>
      <c r="J1365" s="274"/>
      <c r="K1365" s="275"/>
      <c r="L1365" s="275">
        <f t="shared" si="3"/>
        <v>-2013371</v>
      </c>
      <c r="N1365" s="277"/>
      <c r="O1365" s="274">
        <f t="shared" si="6"/>
        <v>0</v>
      </c>
      <c r="P1365" s="248" t="b">
        <f t="shared" si="7"/>
        <v>1</v>
      </c>
    </row>
    <row r="1366" ht="14.25" customHeight="1">
      <c r="A1366" s="248" t="s">
        <v>470</v>
      </c>
      <c r="B1366" s="248" t="s">
        <v>19</v>
      </c>
      <c r="C1366" s="273">
        <v>63799.0</v>
      </c>
      <c r="D1366" s="274">
        <v>45067.0</v>
      </c>
      <c r="E1366" s="275">
        <v>280840.0</v>
      </c>
      <c r="F1366" s="248" t="s">
        <v>447</v>
      </c>
      <c r="G1366" s="274">
        <f t="shared" si="1"/>
        <v>45097</v>
      </c>
      <c r="H1366" s="248" t="s">
        <v>443</v>
      </c>
      <c r="I1366" s="276" t="str">
        <f t="shared" si="2"/>
        <v>63799280840</v>
      </c>
      <c r="J1366" s="274"/>
      <c r="K1366" s="275"/>
      <c r="L1366" s="275">
        <f t="shared" si="3"/>
        <v>-280840</v>
      </c>
      <c r="N1366" s="277"/>
      <c r="O1366" s="274">
        <f t="shared" si="6"/>
        <v>0</v>
      </c>
      <c r="P1366" s="248" t="b">
        <f t="shared" si="7"/>
        <v>1</v>
      </c>
    </row>
    <row r="1367" ht="14.25" customHeight="1">
      <c r="A1367" s="248" t="s">
        <v>444</v>
      </c>
      <c r="B1367" s="248" t="s">
        <v>19</v>
      </c>
      <c r="C1367" s="273">
        <v>1048.0</v>
      </c>
      <c r="D1367" s="274">
        <v>45068.0</v>
      </c>
      <c r="E1367" s="275">
        <v>1435480.0</v>
      </c>
      <c r="F1367" s="248" t="s">
        <v>447</v>
      </c>
      <c r="G1367" s="274">
        <f t="shared" si="1"/>
        <v>45098</v>
      </c>
      <c r="H1367" s="248" t="s">
        <v>443</v>
      </c>
      <c r="I1367" s="276" t="str">
        <f t="shared" si="2"/>
        <v>10481435480</v>
      </c>
      <c r="J1367" s="278">
        <v>45092.0</v>
      </c>
      <c r="K1367" s="279">
        <v>1435482.0</v>
      </c>
      <c r="L1367" s="275">
        <f t="shared" si="3"/>
        <v>2</v>
      </c>
      <c r="N1367" s="277"/>
      <c r="O1367" s="274">
        <f t="shared" si="6"/>
        <v>0</v>
      </c>
      <c r="P1367" s="248" t="b">
        <f t="shared" si="7"/>
        <v>0</v>
      </c>
    </row>
    <row r="1368" ht="14.25" customHeight="1">
      <c r="A1368" s="248" t="s">
        <v>570</v>
      </c>
      <c r="B1368" s="248" t="s">
        <v>19</v>
      </c>
      <c r="C1368" s="273">
        <v>7118.0</v>
      </c>
      <c r="D1368" s="274">
        <v>45068.0</v>
      </c>
      <c r="E1368" s="275">
        <v>1406600.0</v>
      </c>
      <c r="F1368" s="248" t="s">
        <v>447</v>
      </c>
      <c r="G1368" s="274">
        <f t="shared" si="1"/>
        <v>45098</v>
      </c>
      <c r="H1368" s="248" t="s">
        <v>443</v>
      </c>
      <c r="I1368" s="276" t="str">
        <f t="shared" si="2"/>
        <v>71181406600</v>
      </c>
      <c r="J1368" s="274"/>
      <c r="K1368" s="275"/>
      <c r="L1368" s="275">
        <f t="shared" si="3"/>
        <v>-1406600</v>
      </c>
      <c r="N1368" s="277"/>
      <c r="O1368" s="274">
        <f t="shared" si="6"/>
        <v>0</v>
      </c>
      <c r="P1368" s="248" t="b">
        <f t="shared" si="7"/>
        <v>1</v>
      </c>
    </row>
    <row r="1369" ht="14.25" customHeight="1">
      <c r="A1369" s="248" t="s">
        <v>22</v>
      </c>
      <c r="B1369" s="248" t="s">
        <v>19</v>
      </c>
      <c r="C1369" s="273">
        <v>942059.0</v>
      </c>
      <c r="D1369" s="274">
        <v>45068.0</v>
      </c>
      <c r="E1369" s="275">
        <v>849990.0</v>
      </c>
      <c r="F1369" s="248" t="s">
        <v>447</v>
      </c>
      <c r="G1369" s="274">
        <f t="shared" si="1"/>
        <v>45098</v>
      </c>
      <c r="H1369" s="248" t="s">
        <v>485</v>
      </c>
      <c r="I1369" s="276" t="str">
        <f t="shared" si="2"/>
        <v>942059849990</v>
      </c>
      <c r="J1369" s="274"/>
      <c r="K1369" s="275"/>
      <c r="L1369" s="275">
        <f t="shared" si="3"/>
        <v>-849990</v>
      </c>
      <c r="N1369" s="109" t="s">
        <v>462</v>
      </c>
      <c r="O1369" s="274">
        <f t="shared" si="6"/>
        <v>0</v>
      </c>
      <c r="P1369" s="248" t="b">
        <f t="shared" si="7"/>
        <v>1</v>
      </c>
    </row>
    <row r="1370" ht="14.25" customHeight="1">
      <c r="A1370" s="248" t="s">
        <v>22</v>
      </c>
      <c r="B1370" s="248" t="s">
        <v>19</v>
      </c>
      <c r="C1370" s="273">
        <v>942061.0</v>
      </c>
      <c r="D1370" s="274">
        <v>45068.0</v>
      </c>
      <c r="E1370" s="275">
        <v>849990.0</v>
      </c>
      <c r="F1370" s="248" t="s">
        <v>447</v>
      </c>
      <c r="G1370" s="274">
        <f t="shared" si="1"/>
        <v>45098</v>
      </c>
      <c r="H1370" s="248" t="s">
        <v>443</v>
      </c>
      <c r="I1370" s="276" t="str">
        <f t="shared" si="2"/>
        <v>942061849990</v>
      </c>
      <c r="J1370" s="274"/>
      <c r="K1370" s="275"/>
      <c r="L1370" s="275">
        <f t="shared" si="3"/>
        <v>-849990</v>
      </c>
      <c r="N1370" s="109" t="s">
        <v>462</v>
      </c>
      <c r="O1370" s="274">
        <f t="shared" si="6"/>
        <v>0</v>
      </c>
      <c r="P1370" s="248" t="b">
        <f t="shared" si="7"/>
        <v>1</v>
      </c>
    </row>
    <row r="1371" ht="14.25" customHeight="1">
      <c r="A1371" s="248" t="s">
        <v>22</v>
      </c>
      <c r="B1371" s="248" t="s">
        <v>468</v>
      </c>
      <c r="C1371" s="273">
        <v>154921.0</v>
      </c>
      <c r="D1371" s="274">
        <v>45068.0</v>
      </c>
      <c r="E1371" s="275">
        <v>-849990.0</v>
      </c>
      <c r="F1371" s="248" t="s">
        <v>447</v>
      </c>
      <c r="G1371" s="274">
        <f t="shared" si="1"/>
        <v>45098</v>
      </c>
      <c r="H1371" s="248" t="s">
        <v>469</v>
      </c>
      <c r="I1371" s="276" t="str">
        <f t="shared" si="2"/>
        <v>154921-849990</v>
      </c>
      <c r="J1371" s="274"/>
      <c r="K1371" s="275"/>
      <c r="L1371" s="275">
        <f t="shared" si="3"/>
        <v>849990</v>
      </c>
      <c r="N1371" s="109" t="s">
        <v>462</v>
      </c>
      <c r="O1371" s="274">
        <f t="shared" si="6"/>
        <v>0</v>
      </c>
      <c r="P1371" s="248" t="b">
        <f t="shared" si="7"/>
        <v>1</v>
      </c>
    </row>
    <row r="1372" ht="14.25" customHeight="1">
      <c r="A1372" s="248" t="s">
        <v>502</v>
      </c>
      <c r="B1372" s="248" t="s">
        <v>19</v>
      </c>
      <c r="C1372" s="273">
        <v>28615.0</v>
      </c>
      <c r="D1372" s="274">
        <v>45068.0</v>
      </c>
      <c r="E1372" s="275">
        <v>2092511.0</v>
      </c>
      <c r="F1372" s="248" t="s">
        <v>447</v>
      </c>
      <c r="G1372" s="274">
        <f t="shared" si="1"/>
        <v>45098</v>
      </c>
      <c r="H1372" s="248" t="s">
        <v>443</v>
      </c>
      <c r="I1372" s="276" t="str">
        <f t="shared" si="2"/>
        <v>286152092511</v>
      </c>
      <c r="J1372" s="274"/>
      <c r="K1372" s="275"/>
      <c r="L1372" s="275">
        <f t="shared" si="3"/>
        <v>-2092511</v>
      </c>
      <c r="N1372" s="277"/>
      <c r="O1372" s="274">
        <f t="shared" si="6"/>
        <v>0</v>
      </c>
      <c r="P1372" s="248" t="b">
        <f t="shared" si="7"/>
        <v>1</v>
      </c>
    </row>
    <row r="1373" ht="14.25" customHeight="1">
      <c r="A1373" s="248" t="s">
        <v>44</v>
      </c>
      <c r="B1373" s="248" t="s">
        <v>19</v>
      </c>
      <c r="C1373" s="273">
        <v>3843.0</v>
      </c>
      <c r="D1373" s="274">
        <v>45069.0</v>
      </c>
      <c r="E1373" s="275">
        <v>2428007.0</v>
      </c>
      <c r="F1373" s="248" t="s">
        <v>447</v>
      </c>
      <c r="G1373" s="274">
        <f t="shared" si="1"/>
        <v>45099</v>
      </c>
      <c r="H1373" s="248" t="s">
        <v>443</v>
      </c>
      <c r="I1373" s="276" t="str">
        <f t="shared" si="2"/>
        <v>38432428007</v>
      </c>
      <c r="J1373" s="274"/>
      <c r="K1373" s="275"/>
      <c r="L1373" s="275">
        <f t="shared" si="3"/>
        <v>-2428007</v>
      </c>
      <c r="N1373" s="277"/>
      <c r="O1373" s="274">
        <f t="shared" si="6"/>
        <v>0</v>
      </c>
      <c r="P1373" s="248" t="b">
        <f t="shared" si="7"/>
        <v>1</v>
      </c>
    </row>
    <row r="1374" ht="14.25" customHeight="1">
      <c r="A1374" s="248" t="s">
        <v>587</v>
      </c>
      <c r="B1374" s="248" t="s">
        <v>19</v>
      </c>
      <c r="C1374" s="273">
        <v>568235.0</v>
      </c>
      <c r="D1374" s="274">
        <v>45069.0</v>
      </c>
      <c r="E1374" s="275">
        <v>71024.0</v>
      </c>
      <c r="F1374" s="248" t="s">
        <v>447</v>
      </c>
      <c r="G1374" s="274">
        <f t="shared" si="1"/>
        <v>45099</v>
      </c>
      <c r="H1374" s="248" t="s">
        <v>443</v>
      </c>
      <c r="I1374" s="276" t="str">
        <f t="shared" si="2"/>
        <v>56823571024</v>
      </c>
      <c r="J1374" s="274"/>
      <c r="K1374" s="275"/>
      <c r="L1374" s="275">
        <f t="shared" si="3"/>
        <v>-71024</v>
      </c>
      <c r="N1374" s="277"/>
      <c r="O1374" s="274">
        <f t="shared" si="6"/>
        <v>0</v>
      </c>
      <c r="P1374" s="248" t="b">
        <f t="shared" si="7"/>
        <v>1</v>
      </c>
    </row>
    <row r="1375" ht="14.25" customHeight="1">
      <c r="A1375" s="248" t="s">
        <v>550</v>
      </c>
      <c r="B1375" s="248" t="s">
        <v>19</v>
      </c>
      <c r="C1375" s="273">
        <v>30328.0</v>
      </c>
      <c r="D1375" s="274">
        <v>45069.0</v>
      </c>
      <c r="E1375" s="275">
        <v>20706.0</v>
      </c>
      <c r="F1375" s="248" t="s">
        <v>447</v>
      </c>
      <c r="G1375" s="274">
        <f t="shared" si="1"/>
        <v>45099</v>
      </c>
      <c r="H1375" s="248" t="s">
        <v>443</v>
      </c>
      <c r="I1375" s="276" t="str">
        <f t="shared" si="2"/>
        <v>3032820706</v>
      </c>
      <c r="J1375" s="274"/>
      <c r="K1375" s="275"/>
      <c r="L1375" s="275">
        <f t="shared" si="3"/>
        <v>-20706</v>
      </c>
      <c r="N1375" s="277"/>
      <c r="O1375" s="274">
        <f t="shared" si="6"/>
        <v>0</v>
      </c>
      <c r="P1375" s="248" t="b">
        <f t="shared" si="7"/>
        <v>1</v>
      </c>
    </row>
    <row r="1376" ht="14.25" customHeight="1">
      <c r="A1376" s="248" t="s">
        <v>448</v>
      </c>
      <c r="B1376" s="248" t="s">
        <v>19</v>
      </c>
      <c r="C1376" s="273">
        <v>5920.0</v>
      </c>
      <c r="D1376" s="274">
        <v>45069.0</v>
      </c>
      <c r="E1376" s="275">
        <v>230826.0</v>
      </c>
      <c r="F1376" s="248" t="s">
        <v>447</v>
      </c>
      <c r="G1376" s="274">
        <f t="shared" si="1"/>
        <v>45099</v>
      </c>
      <c r="H1376" s="248" t="s">
        <v>443</v>
      </c>
      <c r="I1376" s="276" t="str">
        <f t="shared" si="2"/>
        <v>5920230826</v>
      </c>
      <c r="J1376" s="274"/>
      <c r="K1376" s="275"/>
      <c r="L1376" s="275">
        <f t="shared" si="3"/>
        <v>-230826</v>
      </c>
      <c r="N1376" s="277"/>
      <c r="O1376" s="274">
        <f t="shared" si="6"/>
        <v>0</v>
      </c>
      <c r="P1376" s="248" t="b">
        <f t="shared" si="7"/>
        <v>1</v>
      </c>
    </row>
    <row r="1377" ht="14.25" customHeight="1">
      <c r="A1377" s="248" t="s">
        <v>508</v>
      </c>
      <c r="B1377" s="248" t="s">
        <v>19</v>
      </c>
      <c r="C1377" s="273">
        <v>6110589.0</v>
      </c>
      <c r="D1377" s="274">
        <v>45070.0</v>
      </c>
      <c r="E1377" s="275">
        <v>171669.0</v>
      </c>
      <c r="F1377" s="248" t="s">
        <v>447</v>
      </c>
      <c r="G1377" s="274">
        <f t="shared" si="1"/>
        <v>45100</v>
      </c>
      <c r="H1377" s="248" t="s">
        <v>443</v>
      </c>
      <c r="I1377" s="276" t="str">
        <f t="shared" si="2"/>
        <v>6110589171669</v>
      </c>
      <c r="J1377" s="274">
        <f>+G1377</f>
        <v>45100</v>
      </c>
      <c r="K1377" s="275">
        <f>+E1377</f>
        <v>171669</v>
      </c>
      <c r="L1377" s="275">
        <f t="shared" si="3"/>
        <v>0</v>
      </c>
      <c r="N1377" s="277"/>
      <c r="O1377" s="274">
        <f t="shared" si="6"/>
        <v>0</v>
      </c>
      <c r="P1377" s="248" t="b">
        <f t="shared" si="7"/>
        <v>0</v>
      </c>
    </row>
    <row r="1378" ht="14.25" customHeight="1">
      <c r="A1378" s="248" t="s">
        <v>95</v>
      </c>
      <c r="B1378" s="248" t="s">
        <v>19</v>
      </c>
      <c r="C1378" s="273">
        <v>106957.0</v>
      </c>
      <c r="D1378" s="274">
        <v>45071.0</v>
      </c>
      <c r="E1378" s="275">
        <v>111984.0</v>
      </c>
      <c r="F1378" s="248" t="s">
        <v>447</v>
      </c>
      <c r="G1378" s="274">
        <f t="shared" si="1"/>
        <v>45101</v>
      </c>
      <c r="H1378" s="248" t="s">
        <v>443</v>
      </c>
      <c r="I1378" s="276" t="str">
        <f t="shared" si="2"/>
        <v>106957111984</v>
      </c>
      <c r="J1378" s="274"/>
      <c r="K1378" s="275"/>
      <c r="L1378" s="275">
        <f t="shared" si="3"/>
        <v>-111984</v>
      </c>
      <c r="N1378" s="277"/>
      <c r="O1378" s="274">
        <f t="shared" si="6"/>
        <v>0</v>
      </c>
      <c r="P1378" s="248" t="b">
        <f t="shared" si="7"/>
        <v>1</v>
      </c>
    </row>
    <row r="1379" ht="14.25" customHeight="1">
      <c r="A1379" s="248" t="s">
        <v>95</v>
      </c>
      <c r="B1379" s="248" t="s">
        <v>19</v>
      </c>
      <c r="C1379" s="273">
        <v>107245.0</v>
      </c>
      <c r="D1379" s="274">
        <v>45071.0</v>
      </c>
      <c r="E1379" s="275">
        <v>1003369.0</v>
      </c>
      <c r="F1379" s="248" t="s">
        <v>447</v>
      </c>
      <c r="G1379" s="274">
        <f t="shared" si="1"/>
        <v>45101</v>
      </c>
      <c r="H1379" s="248" t="s">
        <v>443</v>
      </c>
      <c r="I1379" s="276" t="str">
        <f t="shared" si="2"/>
        <v>1072451003369</v>
      </c>
      <c r="J1379" s="274"/>
      <c r="K1379" s="275"/>
      <c r="L1379" s="275">
        <f t="shared" si="3"/>
        <v>-1003369</v>
      </c>
      <c r="N1379" s="277"/>
      <c r="O1379" s="274">
        <f t="shared" si="6"/>
        <v>0</v>
      </c>
      <c r="P1379" s="248" t="b">
        <f t="shared" si="7"/>
        <v>1</v>
      </c>
    </row>
    <row r="1380" ht="14.25" customHeight="1">
      <c r="A1380" s="248" t="s">
        <v>107</v>
      </c>
      <c r="B1380" s="248" t="s">
        <v>19</v>
      </c>
      <c r="C1380" s="273">
        <v>14098.0</v>
      </c>
      <c r="D1380" s="274">
        <v>45071.0</v>
      </c>
      <c r="E1380" s="275">
        <v>481309.0</v>
      </c>
      <c r="F1380" s="248" t="s">
        <v>447</v>
      </c>
      <c r="G1380" s="274">
        <f t="shared" si="1"/>
        <v>45101</v>
      </c>
      <c r="H1380" s="248" t="s">
        <v>443</v>
      </c>
      <c r="I1380" s="276" t="str">
        <f t="shared" si="2"/>
        <v>14098481309</v>
      </c>
      <c r="J1380" s="274"/>
      <c r="K1380" s="275"/>
      <c r="L1380" s="275">
        <f t="shared" si="3"/>
        <v>-481309</v>
      </c>
      <c r="N1380" s="277"/>
      <c r="O1380" s="274">
        <f t="shared" si="6"/>
        <v>0</v>
      </c>
      <c r="P1380" s="248" t="b">
        <f t="shared" si="7"/>
        <v>1</v>
      </c>
    </row>
    <row r="1381" ht="14.25" customHeight="1">
      <c r="A1381" s="248" t="s">
        <v>588</v>
      </c>
      <c r="B1381" s="248" t="s">
        <v>19</v>
      </c>
      <c r="C1381" s="273">
        <v>1.1487619E7</v>
      </c>
      <c r="D1381" s="274">
        <v>45071.0</v>
      </c>
      <c r="E1381" s="275">
        <v>10700.0</v>
      </c>
      <c r="F1381" s="248" t="s">
        <v>447</v>
      </c>
      <c r="G1381" s="274">
        <f t="shared" si="1"/>
        <v>45101</v>
      </c>
      <c r="H1381" s="248" t="s">
        <v>443</v>
      </c>
      <c r="I1381" s="276" t="str">
        <f t="shared" si="2"/>
        <v>1148761910700</v>
      </c>
      <c r="J1381" s="274"/>
      <c r="K1381" s="275"/>
      <c r="L1381" s="275">
        <f t="shared" si="3"/>
        <v>-10700</v>
      </c>
      <c r="N1381" s="277"/>
      <c r="O1381" s="274">
        <f t="shared" si="6"/>
        <v>0</v>
      </c>
      <c r="P1381" s="248" t="b">
        <f t="shared" si="7"/>
        <v>1</v>
      </c>
    </row>
    <row r="1382" ht="14.25" customHeight="1">
      <c r="A1382" s="248" t="s">
        <v>464</v>
      </c>
      <c r="B1382" s="248" t="s">
        <v>19</v>
      </c>
      <c r="C1382" s="273">
        <v>1484088.0</v>
      </c>
      <c r="D1382" s="274">
        <v>45071.0</v>
      </c>
      <c r="E1382" s="275">
        <v>199980.0</v>
      </c>
      <c r="F1382" s="248" t="s">
        <v>447</v>
      </c>
      <c r="G1382" s="274">
        <f t="shared" si="1"/>
        <v>45101</v>
      </c>
      <c r="H1382" s="248" t="s">
        <v>443</v>
      </c>
      <c r="I1382" s="276" t="str">
        <f t="shared" si="2"/>
        <v>1484088199980</v>
      </c>
      <c r="J1382" s="274"/>
      <c r="K1382" s="275"/>
      <c r="L1382" s="275">
        <f t="shared" si="3"/>
        <v>-199980</v>
      </c>
      <c r="N1382" s="277"/>
      <c r="O1382" s="274">
        <f t="shared" si="6"/>
        <v>0</v>
      </c>
      <c r="P1382" s="248" t="b">
        <f t="shared" si="7"/>
        <v>1</v>
      </c>
    </row>
    <row r="1383" ht="14.25" customHeight="1">
      <c r="A1383" s="248" t="s">
        <v>464</v>
      </c>
      <c r="B1383" s="248" t="s">
        <v>19</v>
      </c>
      <c r="C1383" s="273">
        <v>1484093.0</v>
      </c>
      <c r="D1383" s="274">
        <v>45071.0</v>
      </c>
      <c r="E1383" s="275">
        <v>273980.0</v>
      </c>
      <c r="F1383" s="248" t="s">
        <v>447</v>
      </c>
      <c r="G1383" s="274">
        <f t="shared" si="1"/>
        <v>45101</v>
      </c>
      <c r="H1383" s="248" t="s">
        <v>443</v>
      </c>
      <c r="I1383" s="276" t="str">
        <f t="shared" si="2"/>
        <v>1484093273980</v>
      </c>
      <c r="J1383" s="274"/>
      <c r="K1383" s="275"/>
      <c r="L1383" s="275">
        <f t="shared" si="3"/>
        <v>-273980</v>
      </c>
      <c r="N1383" s="277"/>
      <c r="O1383" s="274">
        <f t="shared" si="6"/>
        <v>0</v>
      </c>
      <c r="P1383" s="248" t="b">
        <f t="shared" si="7"/>
        <v>1</v>
      </c>
    </row>
    <row r="1384" ht="14.25" customHeight="1">
      <c r="A1384" s="248" t="s">
        <v>517</v>
      </c>
      <c r="B1384" s="248" t="s">
        <v>468</v>
      </c>
      <c r="C1384" s="273">
        <v>7643733.0</v>
      </c>
      <c r="D1384" s="274">
        <v>45072.0</v>
      </c>
      <c r="E1384" s="275">
        <v>-660.0</v>
      </c>
      <c r="F1384" s="248" t="s">
        <v>447</v>
      </c>
      <c r="G1384" s="274">
        <f t="shared" si="1"/>
        <v>45102</v>
      </c>
      <c r="H1384" s="248" t="s">
        <v>469</v>
      </c>
      <c r="I1384" s="276" t="str">
        <f t="shared" si="2"/>
        <v>7643733-660</v>
      </c>
      <c r="J1384" s="274"/>
      <c r="K1384" s="275"/>
      <c r="L1384" s="275">
        <f t="shared" si="3"/>
        <v>660</v>
      </c>
      <c r="N1384" s="277"/>
      <c r="O1384" s="274">
        <f t="shared" si="6"/>
        <v>0</v>
      </c>
      <c r="P1384" s="248" t="b">
        <f t="shared" si="7"/>
        <v>1</v>
      </c>
    </row>
    <row r="1385" ht="14.25" customHeight="1">
      <c r="A1385" s="248" t="s">
        <v>589</v>
      </c>
      <c r="B1385" s="248" t="s">
        <v>19</v>
      </c>
      <c r="C1385" s="273">
        <v>22158.0</v>
      </c>
      <c r="D1385" s="274">
        <v>45072.0</v>
      </c>
      <c r="E1385" s="275">
        <v>298590.0</v>
      </c>
      <c r="F1385" s="248" t="s">
        <v>447</v>
      </c>
      <c r="G1385" s="274">
        <f t="shared" si="1"/>
        <v>45102</v>
      </c>
      <c r="H1385" s="248" t="s">
        <v>443</v>
      </c>
      <c r="I1385" s="276" t="str">
        <f t="shared" si="2"/>
        <v>22158298590</v>
      </c>
      <c r="J1385" s="274"/>
      <c r="K1385" s="275"/>
      <c r="L1385" s="275">
        <f t="shared" si="3"/>
        <v>-298590</v>
      </c>
      <c r="N1385" s="277"/>
      <c r="O1385" s="274">
        <f t="shared" si="6"/>
        <v>0</v>
      </c>
      <c r="P1385" s="248" t="b">
        <f t="shared" si="7"/>
        <v>1</v>
      </c>
    </row>
    <row r="1386" ht="14.25" customHeight="1">
      <c r="A1386" s="248" t="s">
        <v>22</v>
      </c>
      <c r="B1386" s="248" t="s">
        <v>19</v>
      </c>
      <c r="C1386" s="273">
        <v>950747.0</v>
      </c>
      <c r="D1386" s="274">
        <v>45076.0</v>
      </c>
      <c r="E1386" s="275">
        <v>799991.0</v>
      </c>
      <c r="F1386" s="248" t="s">
        <v>447</v>
      </c>
      <c r="G1386" s="274">
        <f t="shared" si="1"/>
        <v>45106</v>
      </c>
      <c r="H1386" s="248" t="s">
        <v>443</v>
      </c>
      <c r="I1386" s="276" t="str">
        <f t="shared" si="2"/>
        <v>950747799991</v>
      </c>
      <c r="J1386" s="274"/>
      <c r="K1386" s="275"/>
      <c r="L1386" s="275">
        <f t="shared" si="3"/>
        <v>-799991</v>
      </c>
      <c r="N1386" s="109" t="s">
        <v>462</v>
      </c>
      <c r="O1386" s="274">
        <f t="shared" si="6"/>
        <v>0</v>
      </c>
      <c r="P1386" s="248" t="b">
        <f t="shared" si="7"/>
        <v>1</v>
      </c>
    </row>
    <row r="1387" ht="14.25" customHeight="1">
      <c r="A1387" s="248" t="s">
        <v>22</v>
      </c>
      <c r="B1387" s="248" t="s">
        <v>19</v>
      </c>
      <c r="C1387" s="273">
        <v>950655.0</v>
      </c>
      <c r="D1387" s="274">
        <v>45076.0</v>
      </c>
      <c r="E1387" s="275">
        <v>99990.0</v>
      </c>
      <c r="F1387" s="248" t="s">
        <v>447</v>
      </c>
      <c r="G1387" s="274">
        <f t="shared" si="1"/>
        <v>45106</v>
      </c>
      <c r="H1387" s="248" t="s">
        <v>443</v>
      </c>
      <c r="I1387" s="276" t="str">
        <f t="shared" si="2"/>
        <v>95065599990</v>
      </c>
      <c r="J1387" s="274"/>
      <c r="K1387" s="275"/>
      <c r="L1387" s="275">
        <f t="shared" si="3"/>
        <v>-99990</v>
      </c>
      <c r="N1387" s="109" t="s">
        <v>462</v>
      </c>
      <c r="O1387" s="274">
        <f t="shared" si="6"/>
        <v>0</v>
      </c>
      <c r="P1387" s="248" t="b">
        <f t="shared" si="7"/>
        <v>1</v>
      </c>
    </row>
    <row r="1388" ht="14.25" customHeight="1">
      <c r="A1388" s="248" t="s">
        <v>18</v>
      </c>
      <c r="B1388" s="248" t="s">
        <v>19</v>
      </c>
      <c r="C1388" s="273">
        <v>5423.0</v>
      </c>
      <c r="D1388" s="274">
        <v>45077.0</v>
      </c>
      <c r="E1388" s="275">
        <v>5090507.0</v>
      </c>
      <c r="F1388" s="248" t="s">
        <v>447</v>
      </c>
      <c r="G1388" s="274">
        <f t="shared" si="1"/>
        <v>45107</v>
      </c>
      <c r="H1388" s="248" t="s">
        <v>443</v>
      </c>
      <c r="I1388" s="276" t="str">
        <f t="shared" si="2"/>
        <v>54235090507</v>
      </c>
      <c r="J1388" s="274"/>
      <c r="K1388" s="275"/>
      <c r="L1388" s="275">
        <f t="shared" si="3"/>
        <v>-5090507</v>
      </c>
      <c r="N1388" s="277"/>
      <c r="O1388" s="274">
        <f t="shared" si="6"/>
        <v>0</v>
      </c>
      <c r="P1388" s="248" t="b">
        <f t="shared" si="7"/>
        <v>1</v>
      </c>
    </row>
    <row r="1389" ht="14.25" customHeight="1">
      <c r="A1389" s="248" t="s">
        <v>464</v>
      </c>
      <c r="B1389" s="248" t="s">
        <v>19</v>
      </c>
      <c r="C1389" s="273">
        <v>1486070.0</v>
      </c>
      <c r="D1389" s="274">
        <v>45077.0</v>
      </c>
      <c r="E1389" s="275">
        <v>291980.0</v>
      </c>
      <c r="F1389" s="248" t="s">
        <v>447</v>
      </c>
      <c r="G1389" s="274">
        <f t="shared" si="1"/>
        <v>45107</v>
      </c>
      <c r="H1389" s="248" t="s">
        <v>443</v>
      </c>
      <c r="I1389" s="276" t="str">
        <f t="shared" si="2"/>
        <v>1486070291980</v>
      </c>
      <c r="J1389" s="274"/>
      <c r="K1389" s="275"/>
      <c r="L1389" s="275">
        <f t="shared" si="3"/>
        <v>-291980</v>
      </c>
      <c r="N1389" s="277"/>
      <c r="O1389" s="274">
        <f t="shared" si="6"/>
        <v>0</v>
      </c>
      <c r="P1389" s="248" t="b">
        <f t="shared" si="7"/>
        <v>1</v>
      </c>
    </row>
    <row r="1390" ht="14.25" customHeight="1">
      <c r="A1390" s="248" t="s">
        <v>532</v>
      </c>
      <c r="B1390" s="248" t="s">
        <v>19</v>
      </c>
      <c r="C1390" s="273">
        <v>28498.0</v>
      </c>
      <c r="D1390" s="274">
        <v>45078.0</v>
      </c>
      <c r="E1390" s="275">
        <v>333200.0</v>
      </c>
      <c r="F1390" s="248" t="s">
        <v>447</v>
      </c>
      <c r="G1390" s="274">
        <f t="shared" si="1"/>
        <v>45108</v>
      </c>
      <c r="H1390" s="248" t="s">
        <v>443</v>
      </c>
      <c r="I1390" s="276" t="str">
        <f t="shared" si="2"/>
        <v>28498333200</v>
      </c>
      <c r="J1390" s="274"/>
      <c r="K1390" s="275"/>
      <c r="L1390" s="275">
        <f t="shared" si="3"/>
        <v>-333200</v>
      </c>
      <c r="N1390" s="277"/>
      <c r="O1390" s="274">
        <f t="shared" si="6"/>
        <v>0</v>
      </c>
      <c r="P1390" s="248" t="b">
        <f t="shared" si="7"/>
        <v>1</v>
      </c>
    </row>
    <row r="1391" ht="14.25" customHeight="1">
      <c r="A1391" s="248" t="s">
        <v>30</v>
      </c>
      <c r="B1391" s="248" t="s">
        <v>19</v>
      </c>
      <c r="C1391" s="273">
        <v>11497.0</v>
      </c>
      <c r="D1391" s="274">
        <v>45078.0</v>
      </c>
      <c r="E1391" s="275">
        <v>3305100.0</v>
      </c>
      <c r="F1391" s="248" t="s">
        <v>447</v>
      </c>
      <c r="G1391" s="274">
        <f t="shared" si="1"/>
        <v>45108</v>
      </c>
      <c r="H1391" s="248" t="s">
        <v>443</v>
      </c>
      <c r="I1391" s="276" t="str">
        <f t="shared" si="2"/>
        <v>114973305100</v>
      </c>
      <c r="J1391" s="274"/>
      <c r="K1391" s="275"/>
      <c r="L1391" s="275">
        <f t="shared" si="3"/>
        <v>-3305100</v>
      </c>
      <c r="N1391" s="277"/>
      <c r="O1391" s="274">
        <f t="shared" si="6"/>
        <v>0</v>
      </c>
      <c r="P1391" s="248" t="b">
        <f t="shared" si="7"/>
        <v>1</v>
      </c>
    </row>
    <row r="1392" ht="14.25" customHeight="1">
      <c r="A1392" s="248" t="s">
        <v>22</v>
      </c>
      <c r="B1392" s="248" t="s">
        <v>19</v>
      </c>
      <c r="C1392" s="273">
        <v>957457.0</v>
      </c>
      <c r="D1392" s="274">
        <v>45078.0</v>
      </c>
      <c r="E1392" s="275">
        <v>1249990.0</v>
      </c>
      <c r="F1392" s="248" t="s">
        <v>447</v>
      </c>
      <c r="G1392" s="274">
        <f t="shared" si="1"/>
        <v>45108</v>
      </c>
      <c r="H1392" s="248" t="s">
        <v>443</v>
      </c>
      <c r="I1392" s="276" t="str">
        <f t="shared" si="2"/>
        <v>9574571249990</v>
      </c>
      <c r="J1392" s="274"/>
      <c r="K1392" s="275"/>
      <c r="L1392" s="275">
        <f t="shared" si="3"/>
        <v>-1249990</v>
      </c>
      <c r="N1392" s="109" t="s">
        <v>462</v>
      </c>
      <c r="O1392" s="274">
        <f t="shared" si="6"/>
        <v>0</v>
      </c>
      <c r="P1392" s="248" t="b">
        <f t="shared" si="7"/>
        <v>1</v>
      </c>
    </row>
    <row r="1393" ht="14.25" customHeight="1">
      <c r="A1393" s="248" t="s">
        <v>472</v>
      </c>
      <c r="B1393" s="248" t="s">
        <v>19</v>
      </c>
      <c r="C1393" s="273">
        <v>3045087.0</v>
      </c>
      <c r="D1393" s="274">
        <v>45079.0</v>
      </c>
      <c r="E1393" s="275">
        <v>165466.0</v>
      </c>
      <c r="F1393" s="248" t="s">
        <v>447</v>
      </c>
      <c r="G1393" s="274">
        <f t="shared" si="1"/>
        <v>45109</v>
      </c>
      <c r="H1393" s="248" t="s">
        <v>443</v>
      </c>
      <c r="I1393" s="276" t="str">
        <f t="shared" si="2"/>
        <v>3045087165466</v>
      </c>
      <c r="J1393" s="274"/>
      <c r="K1393" s="275"/>
      <c r="L1393" s="275">
        <f t="shared" si="3"/>
        <v>-165466</v>
      </c>
      <c r="N1393" s="277"/>
      <c r="O1393" s="274">
        <f t="shared" si="6"/>
        <v>0</v>
      </c>
      <c r="P1393" s="248" t="b">
        <f t="shared" si="7"/>
        <v>1</v>
      </c>
    </row>
    <row r="1394" ht="14.25" customHeight="1">
      <c r="A1394" s="248" t="s">
        <v>55</v>
      </c>
      <c r="B1394" s="248" t="s">
        <v>334</v>
      </c>
      <c r="C1394" s="273">
        <v>468.0</v>
      </c>
      <c r="D1394" s="274">
        <v>45079.0</v>
      </c>
      <c r="E1394" s="275">
        <v>973932.0</v>
      </c>
      <c r="F1394" s="248" t="s">
        <v>447</v>
      </c>
      <c r="G1394" s="274">
        <f t="shared" si="1"/>
        <v>45109</v>
      </c>
      <c r="H1394" s="248" t="s">
        <v>443</v>
      </c>
      <c r="I1394" s="276" t="str">
        <f t="shared" si="2"/>
        <v>468973932</v>
      </c>
      <c r="J1394" s="274"/>
      <c r="K1394" s="275"/>
      <c r="L1394" s="275">
        <f t="shared" si="3"/>
        <v>-973932</v>
      </c>
      <c r="N1394" s="277"/>
      <c r="O1394" s="274">
        <f t="shared" si="6"/>
        <v>0</v>
      </c>
      <c r="P1394" s="248" t="b">
        <f t="shared" si="7"/>
        <v>1</v>
      </c>
    </row>
    <row r="1395" ht="14.25" customHeight="1">
      <c r="A1395" s="248" t="s">
        <v>22</v>
      </c>
      <c r="B1395" s="248" t="s">
        <v>19</v>
      </c>
      <c r="C1395" s="273">
        <v>957931.0</v>
      </c>
      <c r="D1395" s="274">
        <v>45080.0</v>
      </c>
      <c r="E1395" s="275">
        <v>3919960.0</v>
      </c>
      <c r="F1395" s="248" t="s">
        <v>447</v>
      </c>
      <c r="G1395" s="274">
        <f t="shared" si="1"/>
        <v>45110</v>
      </c>
      <c r="H1395" s="248" t="s">
        <v>443</v>
      </c>
      <c r="I1395" s="276" t="str">
        <f t="shared" si="2"/>
        <v>9579313919960</v>
      </c>
      <c r="J1395" s="274"/>
      <c r="K1395" s="275"/>
      <c r="L1395" s="275">
        <f t="shared" si="3"/>
        <v>-3919960</v>
      </c>
      <c r="N1395" s="109" t="s">
        <v>462</v>
      </c>
      <c r="O1395" s="274">
        <f t="shared" si="6"/>
        <v>0</v>
      </c>
      <c r="P1395" s="248" t="b">
        <f t="shared" si="7"/>
        <v>1</v>
      </c>
    </row>
    <row r="1396" ht="14.25" customHeight="1">
      <c r="A1396" s="248" t="s">
        <v>464</v>
      </c>
      <c r="B1396" s="248" t="s">
        <v>19</v>
      </c>
      <c r="C1396" s="273">
        <v>1507883.0</v>
      </c>
      <c r="D1396" s="274">
        <v>45080.0</v>
      </c>
      <c r="E1396" s="275">
        <v>296980.0</v>
      </c>
      <c r="F1396" s="248" t="s">
        <v>447</v>
      </c>
      <c r="G1396" s="274">
        <f t="shared" si="1"/>
        <v>45110</v>
      </c>
      <c r="H1396" s="248" t="s">
        <v>443</v>
      </c>
      <c r="I1396" s="276" t="str">
        <f t="shared" si="2"/>
        <v>1507883296980</v>
      </c>
      <c r="J1396" s="274"/>
      <c r="K1396" s="275"/>
      <c r="L1396" s="275">
        <f t="shared" si="3"/>
        <v>-296980</v>
      </c>
      <c r="N1396" s="277"/>
      <c r="O1396" s="274">
        <f t="shared" si="6"/>
        <v>0</v>
      </c>
      <c r="P1396" s="248" t="b">
        <f t="shared" si="7"/>
        <v>1</v>
      </c>
    </row>
    <row r="1397" ht="14.25" customHeight="1">
      <c r="A1397" s="248" t="s">
        <v>508</v>
      </c>
      <c r="B1397" s="248" t="s">
        <v>19</v>
      </c>
      <c r="C1397" s="273">
        <v>6125350.0</v>
      </c>
      <c r="D1397" s="274">
        <v>45082.0</v>
      </c>
      <c r="E1397" s="275">
        <v>6633.0</v>
      </c>
      <c r="F1397" s="248" t="s">
        <v>447</v>
      </c>
      <c r="G1397" s="274">
        <f t="shared" si="1"/>
        <v>45112</v>
      </c>
      <c r="H1397" s="248" t="s">
        <v>443</v>
      </c>
      <c r="I1397" s="276" t="str">
        <f t="shared" si="2"/>
        <v>61253506633</v>
      </c>
      <c r="J1397" s="274">
        <f>+G1397</f>
        <v>45112</v>
      </c>
      <c r="K1397" s="275">
        <f>+E1397</f>
        <v>6633</v>
      </c>
      <c r="L1397" s="275">
        <f t="shared" si="3"/>
        <v>0</v>
      </c>
      <c r="N1397" s="277"/>
      <c r="O1397" s="274">
        <f t="shared" si="6"/>
        <v>0</v>
      </c>
      <c r="P1397" s="248" t="b">
        <f t="shared" si="7"/>
        <v>0</v>
      </c>
    </row>
    <row r="1398" ht="14.25" customHeight="1">
      <c r="A1398" s="248" t="s">
        <v>550</v>
      </c>
      <c r="B1398" s="248" t="s">
        <v>19</v>
      </c>
      <c r="C1398" s="273">
        <v>30575.0</v>
      </c>
      <c r="D1398" s="274">
        <v>45083.0</v>
      </c>
      <c r="E1398" s="275">
        <v>13744.0</v>
      </c>
      <c r="F1398" s="248" t="s">
        <v>447</v>
      </c>
      <c r="G1398" s="274">
        <f t="shared" si="1"/>
        <v>45113</v>
      </c>
      <c r="H1398" s="248" t="s">
        <v>443</v>
      </c>
      <c r="I1398" s="276" t="str">
        <f t="shared" si="2"/>
        <v>3057513744</v>
      </c>
      <c r="J1398" s="274"/>
      <c r="K1398" s="275"/>
      <c r="L1398" s="275">
        <f t="shared" si="3"/>
        <v>-13744</v>
      </c>
      <c r="N1398" s="277"/>
      <c r="O1398" s="274">
        <f t="shared" si="6"/>
        <v>0</v>
      </c>
      <c r="P1398" s="248" t="b">
        <f t="shared" si="7"/>
        <v>1</v>
      </c>
    </row>
    <row r="1399" ht="14.25" customHeight="1">
      <c r="A1399" s="248" t="s">
        <v>27</v>
      </c>
      <c r="B1399" s="248" t="s">
        <v>19</v>
      </c>
      <c r="C1399" s="273">
        <v>35555.0</v>
      </c>
      <c r="D1399" s="274">
        <v>45084.0</v>
      </c>
      <c r="E1399" s="275">
        <v>722785.0</v>
      </c>
      <c r="F1399" s="248" t="s">
        <v>447</v>
      </c>
      <c r="G1399" s="274">
        <f t="shared" si="1"/>
        <v>45114</v>
      </c>
      <c r="H1399" s="248" t="s">
        <v>443</v>
      </c>
      <c r="I1399" s="276" t="str">
        <f t="shared" si="2"/>
        <v>35555722785</v>
      </c>
      <c r="J1399" s="274"/>
      <c r="K1399" s="275"/>
      <c r="L1399" s="275">
        <f t="shared" si="3"/>
        <v>-722785</v>
      </c>
      <c r="N1399" s="109" t="s">
        <v>456</v>
      </c>
      <c r="O1399" s="274">
        <f t="shared" si="6"/>
        <v>0</v>
      </c>
      <c r="P1399" s="248" t="b">
        <f t="shared" si="7"/>
        <v>1</v>
      </c>
    </row>
    <row r="1400" ht="14.25" customHeight="1">
      <c r="A1400" s="248" t="s">
        <v>583</v>
      </c>
      <c r="B1400" s="248" t="s">
        <v>19</v>
      </c>
      <c r="C1400" s="273">
        <v>2859989.0</v>
      </c>
      <c r="D1400" s="274">
        <v>45085.0</v>
      </c>
      <c r="E1400" s="275">
        <v>73990.0</v>
      </c>
      <c r="F1400" s="248" t="s">
        <v>447</v>
      </c>
      <c r="G1400" s="274">
        <f t="shared" si="1"/>
        <v>45115</v>
      </c>
      <c r="H1400" s="248" t="s">
        <v>443</v>
      </c>
      <c r="I1400" s="276" t="str">
        <f t="shared" si="2"/>
        <v>285998973990</v>
      </c>
      <c r="J1400" s="274"/>
      <c r="K1400" s="275"/>
      <c r="L1400" s="275">
        <f t="shared" si="3"/>
        <v>-73990</v>
      </c>
      <c r="N1400" s="277"/>
      <c r="O1400" s="274">
        <f t="shared" si="6"/>
        <v>0</v>
      </c>
      <c r="P1400" s="248" t="b">
        <f t="shared" si="7"/>
        <v>1</v>
      </c>
    </row>
    <row r="1401" ht="14.25" customHeight="1">
      <c r="A1401" s="248" t="s">
        <v>463</v>
      </c>
      <c r="B1401" s="248" t="s">
        <v>19</v>
      </c>
      <c r="C1401" s="273">
        <v>4593217.0</v>
      </c>
      <c r="D1401" s="274">
        <v>45085.0</v>
      </c>
      <c r="E1401" s="275">
        <v>329980.0</v>
      </c>
      <c r="F1401" s="248" t="s">
        <v>447</v>
      </c>
      <c r="G1401" s="274">
        <f t="shared" si="1"/>
        <v>45115</v>
      </c>
      <c r="H1401" s="248" t="s">
        <v>443</v>
      </c>
      <c r="I1401" s="276" t="str">
        <f t="shared" si="2"/>
        <v>4593217329980</v>
      </c>
      <c r="J1401" s="274"/>
      <c r="K1401" s="275"/>
      <c r="L1401" s="275">
        <f t="shared" si="3"/>
        <v>-329980</v>
      </c>
      <c r="N1401" s="277"/>
      <c r="O1401" s="274">
        <f t="shared" si="6"/>
        <v>0</v>
      </c>
      <c r="P1401" s="248" t="b">
        <f t="shared" si="7"/>
        <v>1</v>
      </c>
    </row>
    <row r="1402" ht="14.25" customHeight="1">
      <c r="A1402" s="248" t="s">
        <v>24</v>
      </c>
      <c r="B1402" s="248" t="s">
        <v>19</v>
      </c>
      <c r="C1402" s="273">
        <v>12358.0</v>
      </c>
      <c r="D1402" s="274">
        <v>45085.0</v>
      </c>
      <c r="E1402" s="275">
        <v>887927.0</v>
      </c>
      <c r="F1402" s="248" t="s">
        <v>447</v>
      </c>
      <c r="G1402" s="274">
        <f t="shared" si="1"/>
        <v>45115</v>
      </c>
      <c r="H1402" s="248" t="s">
        <v>443</v>
      </c>
      <c r="I1402" s="276" t="str">
        <f t="shared" si="2"/>
        <v>12358887927</v>
      </c>
      <c r="J1402" s="274"/>
      <c r="K1402" s="275"/>
      <c r="L1402" s="275">
        <f t="shared" si="3"/>
        <v>-887927</v>
      </c>
      <c r="N1402" s="277"/>
      <c r="O1402" s="274">
        <f t="shared" si="6"/>
        <v>0</v>
      </c>
      <c r="P1402" s="248" t="b">
        <f t="shared" si="7"/>
        <v>1</v>
      </c>
    </row>
    <row r="1403" ht="14.25" customHeight="1">
      <c r="A1403" s="248" t="s">
        <v>590</v>
      </c>
      <c r="B1403" s="248" t="s">
        <v>19</v>
      </c>
      <c r="C1403" s="273">
        <v>136817.0</v>
      </c>
      <c r="D1403" s="274">
        <v>45085.0</v>
      </c>
      <c r="E1403" s="275">
        <v>760980.0</v>
      </c>
      <c r="F1403" s="248" t="s">
        <v>447</v>
      </c>
      <c r="G1403" s="274">
        <f t="shared" si="1"/>
        <v>45115</v>
      </c>
      <c r="H1403" s="248" t="s">
        <v>443</v>
      </c>
      <c r="I1403" s="276" t="str">
        <f t="shared" si="2"/>
        <v>136817760980</v>
      </c>
      <c r="J1403" s="274"/>
      <c r="K1403" s="275"/>
      <c r="L1403" s="275">
        <f t="shared" si="3"/>
        <v>-760980</v>
      </c>
      <c r="N1403" s="277"/>
      <c r="O1403" s="274">
        <f t="shared" si="6"/>
        <v>0</v>
      </c>
      <c r="P1403" s="248" t="b">
        <f t="shared" si="7"/>
        <v>1</v>
      </c>
    </row>
    <row r="1404" ht="14.25" customHeight="1">
      <c r="A1404" s="248" t="s">
        <v>575</v>
      </c>
      <c r="B1404" s="248" t="s">
        <v>19</v>
      </c>
      <c r="C1404" s="273">
        <v>1199.0</v>
      </c>
      <c r="D1404" s="274">
        <v>45085.0</v>
      </c>
      <c r="E1404" s="275">
        <v>70100.0</v>
      </c>
      <c r="F1404" s="248" t="s">
        <v>447</v>
      </c>
      <c r="G1404" s="274">
        <f t="shared" si="1"/>
        <v>45115</v>
      </c>
      <c r="H1404" s="248" t="s">
        <v>443</v>
      </c>
      <c r="I1404" s="276" t="str">
        <f t="shared" si="2"/>
        <v>119970100</v>
      </c>
      <c r="J1404" s="274"/>
      <c r="K1404" s="275"/>
      <c r="L1404" s="275">
        <f t="shared" si="3"/>
        <v>-70100</v>
      </c>
      <c r="N1404" s="277"/>
      <c r="O1404" s="274">
        <f t="shared" si="6"/>
        <v>0</v>
      </c>
      <c r="P1404" s="248" t="b">
        <f t="shared" si="7"/>
        <v>1</v>
      </c>
    </row>
    <row r="1405" ht="14.25" customHeight="1">
      <c r="A1405" s="248" t="s">
        <v>22</v>
      </c>
      <c r="B1405" s="248" t="s">
        <v>19</v>
      </c>
      <c r="C1405" s="273">
        <v>959453.0</v>
      </c>
      <c r="D1405" s="274">
        <v>45086.0</v>
      </c>
      <c r="E1405" s="275">
        <v>1249990.0</v>
      </c>
      <c r="F1405" s="248" t="s">
        <v>447</v>
      </c>
      <c r="G1405" s="274">
        <f t="shared" si="1"/>
        <v>45116</v>
      </c>
      <c r="H1405" s="248" t="s">
        <v>443</v>
      </c>
      <c r="I1405" s="276" t="str">
        <f t="shared" si="2"/>
        <v>9594531249990</v>
      </c>
      <c r="J1405" s="274"/>
      <c r="K1405" s="275"/>
      <c r="L1405" s="275">
        <f t="shared" si="3"/>
        <v>-1249990</v>
      </c>
      <c r="N1405" s="109" t="s">
        <v>462</v>
      </c>
      <c r="O1405" s="274">
        <f t="shared" si="6"/>
        <v>0</v>
      </c>
      <c r="P1405" s="248" t="b">
        <f t="shared" si="7"/>
        <v>1</v>
      </c>
    </row>
    <row r="1406" ht="14.25" customHeight="1">
      <c r="A1406" s="248" t="s">
        <v>22</v>
      </c>
      <c r="B1406" s="248" t="s">
        <v>19</v>
      </c>
      <c r="C1406" s="273">
        <v>959461.0</v>
      </c>
      <c r="D1406" s="274">
        <v>45086.0</v>
      </c>
      <c r="E1406" s="275">
        <v>999990.0</v>
      </c>
      <c r="F1406" s="248" t="s">
        <v>447</v>
      </c>
      <c r="G1406" s="274">
        <f t="shared" si="1"/>
        <v>45116</v>
      </c>
      <c r="H1406" s="248" t="s">
        <v>443</v>
      </c>
      <c r="I1406" s="276" t="str">
        <f t="shared" si="2"/>
        <v>959461999990</v>
      </c>
      <c r="J1406" s="274"/>
      <c r="K1406" s="275"/>
      <c r="L1406" s="275">
        <f t="shared" si="3"/>
        <v>-999990</v>
      </c>
      <c r="N1406" s="109" t="s">
        <v>462</v>
      </c>
      <c r="O1406" s="274">
        <f t="shared" si="6"/>
        <v>0</v>
      </c>
      <c r="P1406" s="248" t="b">
        <f t="shared" si="7"/>
        <v>1</v>
      </c>
    </row>
    <row r="1407" ht="14.25" customHeight="1">
      <c r="A1407" s="248" t="s">
        <v>493</v>
      </c>
      <c r="B1407" s="248" t="s">
        <v>19</v>
      </c>
      <c r="C1407" s="273">
        <v>9680.0</v>
      </c>
      <c r="D1407" s="274">
        <v>45086.0</v>
      </c>
      <c r="E1407" s="275">
        <v>468773.0</v>
      </c>
      <c r="F1407" s="248" t="s">
        <v>447</v>
      </c>
      <c r="G1407" s="274">
        <f t="shared" si="1"/>
        <v>45116</v>
      </c>
      <c r="H1407" s="248" t="s">
        <v>443</v>
      </c>
      <c r="I1407" s="276" t="str">
        <f t="shared" si="2"/>
        <v>9680468773</v>
      </c>
      <c r="J1407" s="274"/>
      <c r="K1407" s="275"/>
      <c r="L1407" s="275">
        <f t="shared" si="3"/>
        <v>-468773</v>
      </c>
      <c r="N1407" s="277"/>
      <c r="O1407" s="274">
        <f t="shared" si="6"/>
        <v>0</v>
      </c>
      <c r="P1407" s="248" t="b">
        <f t="shared" si="7"/>
        <v>1</v>
      </c>
    </row>
    <row r="1408" ht="14.25" customHeight="1">
      <c r="A1408" s="248" t="s">
        <v>458</v>
      </c>
      <c r="B1408" s="248" t="s">
        <v>19</v>
      </c>
      <c r="C1408" s="273">
        <v>4.7276566E7</v>
      </c>
      <c r="D1408" s="274">
        <v>45087.0</v>
      </c>
      <c r="E1408" s="275">
        <v>10990.0</v>
      </c>
      <c r="F1408" s="248" t="s">
        <v>447</v>
      </c>
      <c r="G1408" s="274">
        <f t="shared" si="1"/>
        <v>45117</v>
      </c>
      <c r="H1408" s="248" t="s">
        <v>443</v>
      </c>
      <c r="I1408" s="276" t="str">
        <f t="shared" si="2"/>
        <v>4727656610990</v>
      </c>
      <c r="J1408" s="274"/>
      <c r="K1408" s="275"/>
      <c r="L1408" s="275">
        <f t="shared" si="3"/>
        <v>-10990</v>
      </c>
      <c r="N1408" s="277"/>
      <c r="O1408" s="274">
        <f t="shared" si="6"/>
        <v>0</v>
      </c>
      <c r="P1408" s="248" t="b">
        <f t="shared" si="7"/>
        <v>1</v>
      </c>
    </row>
    <row r="1409" ht="14.25" customHeight="1">
      <c r="A1409" s="248" t="s">
        <v>541</v>
      </c>
      <c r="B1409" s="248" t="s">
        <v>19</v>
      </c>
      <c r="C1409" s="273">
        <v>2121132.0</v>
      </c>
      <c r="D1409" s="274">
        <v>45090.0</v>
      </c>
      <c r="E1409" s="275">
        <v>38080.0</v>
      </c>
      <c r="F1409" s="248" t="s">
        <v>447</v>
      </c>
      <c r="G1409" s="274">
        <f t="shared" si="1"/>
        <v>45120</v>
      </c>
      <c r="H1409" s="248" t="s">
        <v>443</v>
      </c>
      <c r="I1409" s="276" t="str">
        <f t="shared" si="2"/>
        <v>212113238080</v>
      </c>
      <c r="J1409" s="274"/>
      <c r="K1409" s="275"/>
      <c r="L1409" s="275">
        <f t="shared" si="3"/>
        <v>-38080</v>
      </c>
      <c r="N1409" s="277"/>
      <c r="O1409" s="274">
        <f t="shared" si="6"/>
        <v>0</v>
      </c>
      <c r="P1409" s="248" t="b">
        <f t="shared" si="7"/>
        <v>1</v>
      </c>
    </row>
    <row r="1410" ht="14.25" customHeight="1">
      <c r="A1410" s="248" t="s">
        <v>454</v>
      </c>
      <c r="B1410" s="248" t="s">
        <v>19</v>
      </c>
      <c r="C1410" s="273">
        <v>25943.0</v>
      </c>
      <c r="D1410" s="274">
        <v>45090.0</v>
      </c>
      <c r="E1410" s="275">
        <v>39999.0</v>
      </c>
      <c r="F1410" s="248" t="s">
        <v>447</v>
      </c>
      <c r="G1410" s="274">
        <f t="shared" si="1"/>
        <v>45120</v>
      </c>
      <c r="H1410" s="248" t="s">
        <v>443</v>
      </c>
      <c r="I1410" s="276" t="str">
        <f t="shared" si="2"/>
        <v>2594339999</v>
      </c>
      <c r="J1410" s="274"/>
      <c r="K1410" s="275"/>
      <c r="L1410" s="275">
        <f t="shared" si="3"/>
        <v>-39999</v>
      </c>
      <c r="N1410" s="277"/>
      <c r="O1410" s="274">
        <f t="shared" si="6"/>
        <v>0</v>
      </c>
      <c r="P1410" s="248" t="b">
        <f t="shared" si="7"/>
        <v>1</v>
      </c>
    </row>
    <row r="1411" ht="14.25" customHeight="1">
      <c r="A1411" s="248" t="s">
        <v>22</v>
      </c>
      <c r="B1411" s="248" t="s">
        <v>19</v>
      </c>
      <c r="C1411" s="273">
        <v>960386.0</v>
      </c>
      <c r="D1411" s="274">
        <v>45090.0</v>
      </c>
      <c r="E1411" s="275">
        <v>899990.0</v>
      </c>
      <c r="F1411" s="248" t="s">
        <v>447</v>
      </c>
      <c r="G1411" s="274">
        <f t="shared" si="1"/>
        <v>45120</v>
      </c>
      <c r="H1411" s="248" t="s">
        <v>443</v>
      </c>
      <c r="I1411" s="276" t="str">
        <f t="shared" si="2"/>
        <v>960386899990</v>
      </c>
      <c r="J1411" s="274"/>
      <c r="K1411" s="275"/>
      <c r="L1411" s="275">
        <f t="shared" si="3"/>
        <v>-899990</v>
      </c>
      <c r="N1411" s="109" t="s">
        <v>462</v>
      </c>
      <c r="O1411" s="274">
        <f t="shared" si="6"/>
        <v>0</v>
      </c>
      <c r="P1411" s="248" t="b">
        <f t="shared" si="7"/>
        <v>1</v>
      </c>
    </row>
    <row r="1412" ht="14.25" customHeight="1">
      <c r="A1412" s="248" t="s">
        <v>71</v>
      </c>
      <c r="B1412" s="248" t="s">
        <v>19</v>
      </c>
      <c r="C1412" s="273">
        <v>846012.0</v>
      </c>
      <c r="D1412" s="274">
        <v>45091.0</v>
      </c>
      <c r="E1412" s="275">
        <v>396489.0</v>
      </c>
      <c r="F1412" s="248" t="s">
        <v>447</v>
      </c>
      <c r="G1412" s="274">
        <f t="shared" si="1"/>
        <v>45121</v>
      </c>
      <c r="H1412" s="248" t="s">
        <v>443</v>
      </c>
      <c r="I1412" s="276" t="str">
        <f t="shared" si="2"/>
        <v>846012396489</v>
      </c>
      <c r="J1412" s="274"/>
      <c r="K1412" s="275"/>
      <c r="L1412" s="275">
        <f t="shared" si="3"/>
        <v>-396489</v>
      </c>
      <c r="N1412" s="277"/>
      <c r="O1412" s="274">
        <f t="shared" si="6"/>
        <v>0</v>
      </c>
      <c r="P1412" s="248" t="b">
        <f t="shared" si="7"/>
        <v>1</v>
      </c>
    </row>
    <row r="1413" ht="14.25" customHeight="1">
      <c r="A1413" s="248" t="s">
        <v>574</v>
      </c>
      <c r="B1413" s="248" t="s">
        <v>19</v>
      </c>
      <c r="C1413" s="273">
        <v>10701.0</v>
      </c>
      <c r="D1413" s="274">
        <v>45091.0</v>
      </c>
      <c r="E1413" s="275">
        <v>620620.0</v>
      </c>
      <c r="F1413" s="248" t="s">
        <v>447</v>
      </c>
      <c r="G1413" s="274">
        <f t="shared" si="1"/>
        <v>45121</v>
      </c>
      <c r="H1413" s="248" t="s">
        <v>443</v>
      </c>
      <c r="I1413" s="276" t="str">
        <f t="shared" si="2"/>
        <v>10701620620</v>
      </c>
      <c r="J1413" s="274"/>
      <c r="K1413" s="275"/>
      <c r="L1413" s="275">
        <f t="shared" si="3"/>
        <v>-620620</v>
      </c>
      <c r="N1413" s="277"/>
      <c r="O1413" s="274">
        <f t="shared" si="6"/>
        <v>0</v>
      </c>
      <c r="P1413" s="248" t="b">
        <f t="shared" si="7"/>
        <v>1</v>
      </c>
    </row>
    <row r="1414" ht="14.25" customHeight="1">
      <c r="A1414" s="248" t="s">
        <v>24</v>
      </c>
      <c r="B1414" s="248" t="s">
        <v>19</v>
      </c>
      <c r="C1414" s="273">
        <v>12433.0</v>
      </c>
      <c r="D1414" s="274">
        <v>45091.0</v>
      </c>
      <c r="E1414" s="275">
        <v>955919.0</v>
      </c>
      <c r="F1414" s="248" t="s">
        <v>447</v>
      </c>
      <c r="G1414" s="274">
        <f t="shared" si="1"/>
        <v>45121</v>
      </c>
      <c r="H1414" s="248" t="s">
        <v>443</v>
      </c>
      <c r="I1414" s="276" t="str">
        <f t="shared" si="2"/>
        <v>12433955919</v>
      </c>
      <c r="J1414" s="274"/>
      <c r="K1414" s="275"/>
      <c r="L1414" s="275">
        <f t="shared" si="3"/>
        <v>-955919</v>
      </c>
      <c r="N1414" s="277"/>
      <c r="O1414" s="274">
        <f t="shared" si="6"/>
        <v>0</v>
      </c>
      <c r="P1414" s="248" t="b">
        <f t="shared" si="7"/>
        <v>1</v>
      </c>
    </row>
    <row r="1415" ht="14.25" customHeight="1">
      <c r="A1415" s="248" t="s">
        <v>34</v>
      </c>
      <c r="B1415" s="248" t="s">
        <v>19</v>
      </c>
      <c r="C1415" s="273">
        <v>111414.0</v>
      </c>
      <c r="D1415" s="274">
        <v>45092.0</v>
      </c>
      <c r="E1415" s="275">
        <v>425639.0</v>
      </c>
      <c r="F1415" s="248" t="s">
        <v>447</v>
      </c>
      <c r="G1415" s="274">
        <f t="shared" si="1"/>
        <v>45122</v>
      </c>
      <c r="H1415" s="248" t="s">
        <v>443</v>
      </c>
      <c r="I1415" s="276" t="str">
        <f t="shared" si="2"/>
        <v>111414425639</v>
      </c>
      <c r="J1415" s="274"/>
      <c r="K1415" s="275"/>
      <c r="L1415" s="275">
        <f t="shared" si="3"/>
        <v>-425639</v>
      </c>
      <c r="N1415" s="277"/>
      <c r="O1415" s="274">
        <f t="shared" si="6"/>
        <v>0</v>
      </c>
      <c r="P1415" s="248" t="b">
        <f t="shared" si="7"/>
        <v>1</v>
      </c>
    </row>
    <row r="1416" ht="14.25" customHeight="1">
      <c r="A1416" s="248" t="s">
        <v>30</v>
      </c>
      <c r="B1416" s="248" t="s">
        <v>19</v>
      </c>
      <c r="C1416" s="273">
        <v>11572.0</v>
      </c>
      <c r="D1416" s="274">
        <v>45092.0</v>
      </c>
      <c r="E1416" s="275">
        <v>2404349.0</v>
      </c>
      <c r="F1416" s="248" t="s">
        <v>447</v>
      </c>
      <c r="G1416" s="274">
        <f t="shared" si="1"/>
        <v>45122</v>
      </c>
      <c r="H1416" s="248" t="s">
        <v>443</v>
      </c>
      <c r="I1416" s="276" t="str">
        <f t="shared" si="2"/>
        <v>115722404349</v>
      </c>
      <c r="J1416" s="274"/>
      <c r="K1416" s="275"/>
      <c r="L1416" s="275">
        <f t="shared" si="3"/>
        <v>-2404349</v>
      </c>
      <c r="N1416" s="277"/>
      <c r="O1416" s="274">
        <f t="shared" si="6"/>
        <v>0</v>
      </c>
      <c r="P1416" s="248" t="b">
        <f t="shared" si="7"/>
        <v>1</v>
      </c>
    </row>
    <row r="1417" ht="14.25" customHeight="1">
      <c r="A1417" s="248" t="s">
        <v>463</v>
      </c>
      <c r="B1417" s="248" t="s">
        <v>19</v>
      </c>
      <c r="C1417" s="273">
        <v>4594756.0</v>
      </c>
      <c r="D1417" s="274">
        <v>45092.0</v>
      </c>
      <c r="E1417" s="275">
        <v>336980.0</v>
      </c>
      <c r="F1417" s="248" t="s">
        <v>447</v>
      </c>
      <c r="G1417" s="274">
        <f t="shared" si="1"/>
        <v>45122</v>
      </c>
      <c r="H1417" s="248" t="s">
        <v>443</v>
      </c>
      <c r="I1417" s="276" t="str">
        <f t="shared" si="2"/>
        <v>4594756336980</v>
      </c>
      <c r="J1417" s="274"/>
      <c r="K1417" s="275"/>
      <c r="L1417" s="275">
        <f t="shared" si="3"/>
        <v>-336980</v>
      </c>
      <c r="N1417" s="277"/>
      <c r="O1417" s="274">
        <f t="shared" si="6"/>
        <v>0</v>
      </c>
      <c r="P1417" s="248" t="b">
        <f t="shared" si="7"/>
        <v>1</v>
      </c>
    </row>
    <row r="1418" ht="14.25" customHeight="1">
      <c r="A1418" s="248" t="s">
        <v>451</v>
      </c>
      <c r="B1418" s="248" t="s">
        <v>19</v>
      </c>
      <c r="C1418" s="273">
        <v>51627.0</v>
      </c>
      <c r="D1418" s="274">
        <v>45092.0</v>
      </c>
      <c r="E1418" s="275">
        <v>1021089.0</v>
      </c>
      <c r="F1418" s="248" t="s">
        <v>447</v>
      </c>
      <c r="G1418" s="274">
        <f t="shared" si="1"/>
        <v>45122</v>
      </c>
      <c r="H1418" s="248" t="s">
        <v>443</v>
      </c>
      <c r="I1418" s="276" t="str">
        <f t="shared" si="2"/>
        <v>516271021089</v>
      </c>
      <c r="J1418" s="274"/>
      <c r="K1418" s="275"/>
      <c r="L1418" s="275">
        <f t="shared" si="3"/>
        <v>-1021089</v>
      </c>
      <c r="N1418" s="277"/>
      <c r="O1418" s="274">
        <f t="shared" si="6"/>
        <v>0</v>
      </c>
      <c r="P1418" s="248" t="b">
        <f t="shared" si="7"/>
        <v>1</v>
      </c>
    </row>
    <row r="1419" ht="14.25" customHeight="1">
      <c r="A1419" s="248" t="s">
        <v>475</v>
      </c>
      <c r="B1419" s="248" t="s">
        <v>19</v>
      </c>
      <c r="C1419" s="273">
        <v>1.8403492E7</v>
      </c>
      <c r="D1419" s="274">
        <v>45092.0</v>
      </c>
      <c r="E1419" s="275">
        <v>1503970.0</v>
      </c>
      <c r="F1419" s="248" t="s">
        <v>447</v>
      </c>
      <c r="G1419" s="274">
        <f t="shared" si="1"/>
        <v>45122</v>
      </c>
      <c r="H1419" s="248" t="s">
        <v>443</v>
      </c>
      <c r="I1419" s="276" t="str">
        <f t="shared" si="2"/>
        <v>184034921503970</v>
      </c>
      <c r="J1419" s="274"/>
      <c r="K1419" s="275"/>
      <c r="L1419" s="275">
        <f t="shared" si="3"/>
        <v>-1503970</v>
      </c>
      <c r="N1419" s="277"/>
      <c r="O1419" s="274">
        <f t="shared" si="6"/>
        <v>0</v>
      </c>
      <c r="P1419" s="248" t="b">
        <f t="shared" si="7"/>
        <v>1</v>
      </c>
    </row>
    <row r="1420" ht="14.25" customHeight="1">
      <c r="A1420" s="248" t="s">
        <v>495</v>
      </c>
      <c r="B1420" s="248" t="s">
        <v>19</v>
      </c>
      <c r="C1420" s="273">
        <v>1.26336592E8</v>
      </c>
      <c r="D1420" s="274">
        <v>45093.0</v>
      </c>
      <c r="E1420" s="275">
        <v>515980.0</v>
      </c>
      <c r="F1420" s="248" t="s">
        <v>447</v>
      </c>
      <c r="G1420" s="274">
        <f t="shared" si="1"/>
        <v>45123</v>
      </c>
      <c r="H1420" s="248" t="s">
        <v>443</v>
      </c>
      <c r="I1420" s="276" t="str">
        <f t="shared" si="2"/>
        <v>126336592515980</v>
      </c>
      <c r="J1420" s="274"/>
      <c r="K1420" s="275"/>
      <c r="L1420" s="275">
        <f t="shared" si="3"/>
        <v>-515980</v>
      </c>
      <c r="N1420" s="277"/>
      <c r="O1420" s="274">
        <f t="shared" si="6"/>
        <v>0</v>
      </c>
      <c r="P1420" s="248" t="b">
        <f t="shared" si="7"/>
        <v>1</v>
      </c>
    </row>
    <row r="1421" ht="14.25" customHeight="1">
      <c r="A1421" s="248" t="s">
        <v>570</v>
      </c>
      <c r="B1421" s="248" t="s">
        <v>19</v>
      </c>
      <c r="C1421" s="273">
        <v>7248.0</v>
      </c>
      <c r="D1421" s="274">
        <v>45093.0</v>
      </c>
      <c r="E1421" s="275">
        <v>1409100.0</v>
      </c>
      <c r="F1421" s="248" t="s">
        <v>447</v>
      </c>
      <c r="G1421" s="274">
        <f t="shared" si="1"/>
        <v>45123</v>
      </c>
      <c r="H1421" s="248" t="s">
        <v>443</v>
      </c>
      <c r="I1421" s="276" t="str">
        <f t="shared" si="2"/>
        <v>72481409100</v>
      </c>
      <c r="J1421" s="274"/>
      <c r="K1421" s="275"/>
      <c r="L1421" s="275">
        <f t="shared" si="3"/>
        <v>-1409100</v>
      </c>
      <c r="N1421" s="277"/>
      <c r="O1421" s="274">
        <f t="shared" si="6"/>
        <v>0</v>
      </c>
      <c r="P1421" s="248" t="b">
        <f t="shared" si="7"/>
        <v>1</v>
      </c>
    </row>
    <row r="1422" ht="14.25" customHeight="1">
      <c r="A1422" s="248" t="s">
        <v>570</v>
      </c>
      <c r="B1422" s="248" t="s">
        <v>19</v>
      </c>
      <c r="C1422" s="273">
        <v>7249.0</v>
      </c>
      <c r="D1422" s="274">
        <v>45093.0</v>
      </c>
      <c r="E1422" s="275">
        <v>1397001.0</v>
      </c>
      <c r="F1422" s="248" t="s">
        <v>447</v>
      </c>
      <c r="G1422" s="274">
        <f t="shared" si="1"/>
        <v>45123</v>
      </c>
      <c r="H1422" s="248" t="s">
        <v>443</v>
      </c>
      <c r="I1422" s="276" t="str">
        <f t="shared" si="2"/>
        <v>72491397001</v>
      </c>
      <c r="J1422" s="274"/>
      <c r="K1422" s="275"/>
      <c r="L1422" s="275">
        <f t="shared" si="3"/>
        <v>-1397001</v>
      </c>
      <c r="N1422" s="277"/>
      <c r="O1422" s="274">
        <f t="shared" si="6"/>
        <v>0</v>
      </c>
      <c r="P1422" s="248" t="b">
        <f t="shared" si="7"/>
        <v>1</v>
      </c>
    </row>
    <row r="1423" ht="14.25" customHeight="1">
      <c r="A1423" s="248" t="s">
        <v>502</v>
      </c>
      <c r="B1423" s="248" t="s">
        <v>19</v>
      </c>
      <c r="C1423" s="273">
        <v>28790.0</v>
      </c>
      <c r="D1423" s="274">
        <v>45093.0</v>
      </c>
      <c r="E1423" s="275">
        <v>550508.0</v>
      </c>
      <c r="F1423" s="248" t="s">
        <v>447</v>
      </c>
      <c r="G1423" s="274">
        <f t="shared" si="1"/>
        <v>45123</v>
      </c>
      <c r="H1423" s="248" t="s">
        <v>443</v>
      </c>
      <c r="I1423" s="276" t="str">
        <f t="shared" si="2"/>
        <v>28790550508</v>
      </c>
      <c r="J1423" s="274"/>
      <c r="K1423" s="275"/>
      <c r="L1423" s="275">
        <f t="shared" si="3"/>
        <v>-550508</v>
      </c>
      <c r="N1423" s="277"/>
      <c r="O1423" s="274">
        <f t="shared" si="6"/>
        <v>0</v>
      </c>
      <c r="P1423" s="248" t="b">
        <f t="shared" si="7"/>
        <v>1</v>
      </c>
    </row>
    <row r="1424" ht="14.25" customHeight="1">
      <c r="A1424" s="248" t="s">
        <v>508</v>
      </c>
      <c r="B1424" s="248" t="s">
        <v>19</v>
      </c>
      <c r="C1424" s="273">
        <v>6152673.0</v>
      </c>
      <c r="D1424" s="274">
        <v>45093.0</v>
      </c>
      <c r="E1424" s="275">
        <v>12964.0</v>
      </c>
      <c r="F1424" s="248" t="s">
        <v>447</v>
      </c>
      <c r="G1424" s="274">
        <f t="shared" si="1"/>
        <v>45123</v>
      </c>
      <c r="H1424" s="248" t="s">
        <v>443</v>
      </c>
      <c r="I1424" s="276" t="str">
        <f t="shared" si="2"/>
        <v>615267312964</v>
      </c>
      <c r="J1424" s="274">
        <f>+G1424</f>
        <v>45123</v>
      </c>
      <c r="K1424" s="275">
        <f>+E1424</f>
        <v>12964</v>
      </c>
      <c r="L1424" s="275">
        <f t="shared" si="3"/>
        <v>0</v>
      </c>
      <c r="N1424" s="277"/>
      <c r="O1424" s="274">
        <f t="shared" si="6"/>
        <v>0</v>
      </c>
      <c r="P1424" s="248" t="b">
        <f t="shared" si="7"/>
        <v>0</v>
      </c>
    </row>
    <row r="1425" ht="14.25" customHeight="1">
      <c r="A1425" s="248" t="s">
        <v>22</v>
      </c>
      <c r="B1425" s="248" t="s">
        <v>19</v>
      </c>
      <c r="C1425" s="273">
        <v>961831.0</v>
      </c>
      <c r="D1425" s="274">
        <v>45096.0</v>
      </c>
      <c r="E1425" s="275">
        <v>1117180.0</v>
      </c>
      <c r="F1425" s="248" t="s">
        <v>447</v>
      </c>
      <c r="G1425" s="274">
        <f t="shared" si="1"/>
        <v>45126</v>
      </c>
      <c r="H1425" s="248" t="s">
        <v>443</v>
      </c>
      <c r="I1425" s="276" t="str">
        <f t="shared" si="2"/>
        <v>9618311117180</v>
      </c>
      <c r="J1425" s="274"/>
      <c r="K1425" s="275"/>
      <c r="L1425" s="275">
        <f t="shared" si="3"/>
        <v>-1117180</v>
      </c>
      <c r="N1425" s="109" t="s">
        <v>462</v>
      </c>
      <c r="O1425" s="274">
        <f t="shared" si="6"/>
        <v>0</v>
      </c>
      <c r="P1425" s="248" t="b">
        <f t="shared" si="7"/>
        <v>1</v>
      </c>
    </row>
    <row r="1426" ht="14.25" customHeight="1">
      <c r="A1426" s="248" t="s">
        <v>552</v>
      </c>
      <c r="B1426" s="248" t="s">
        <v>334</v>
      </c>
      <c r="C1426" s="273">
        <v>857.0</v>
      </c>
      <c r="D1426" s="274">
        <v>45096.0</v>
      </c>
      <c r="E1426" s="275">
        <v>656800.0</v>
      </c>
      <c r="F1426" s="248" t="s">
        <v>447</v>
      </c>
      <c r="G1426" s="274">
        <f t="shared" si="1"/>
        <v>45126</v>
      </c>
      <c r="H1426" s="248" t="s">
        <v>443</v>
      </c>
      <c r="I1426" s="276" t="str">
        <f t="shared" si="2"/>
        <v>857656800</v>
      </c>
      <c r="J1426" s="274"/>
      <c r="K1426" s="275"/>
      <c r="L1426" s="275">
        <f t="shared" si="3"/>
        <v>-656800</v>
      </c>
      <c r="N1426" s="277"/>
      <c r="O1426" s="274">
        <f t="shared" si="6"/>
        <v>0</v>
      </c>
      <c r="P1426" s="248" t="b">
        <f t="shared" si="7"/>
        <v>1</v>
      </c>
    </row>
    <row r="1427" ht="14.25" customHeight="1">
      <c r="A1427" s="248" t="s">
        <v>591</v>
      </c>
      <c r="B1427" s="248" t="s">
        <v>19</v>
      </c>
      <c r="C1427" s="273">
        <v>5065.0</v>
      </c>
      <c r="D1427" s="274">
        <v>45097.0</v>
      </c>
      <c r="E1427" s="275">
        <v>785400.0</v>
      </c>
      <c r="F1427" s="248" t="s">
        <v>447</v>
      </c>
      <c r="G1427" s="274">
        <f t="shared" si="1"/>
        <v>45127</v>
      </c>
      <c r="H1427" s="248" t="s">
        <v>443</v>
      </c>
      <c r="I1427" s="276" t="str">
        <f t="shared" si="2"/>
        <v>5065785400</v>
      </c>
      <c r="J1427" s="274"/>
      <c r="K1427" s="275"/>
      <c r="L1427" s="275">
        <f t="shared" si="3"/>
        <v>-785400</v>
      </c>
      <c r="N1427" s="277"/>
      <c r="O1427" s="274">
        <f t="shared" si="6"/>
        <v>0</v>
      </c>
      <c r="P1427" s="248" t="b">
        <f t="shared" si="7"/>
        <v>1</v>
      </c>
    </row>
    <row r="1428" ht="14.25" customHeight="1">
      <c r="A1428" s="248" t="s">
        <v>444</v>
      </c>
      <c r="B1428" s="248" t="s">
        <v>19</v>
      </c>
      <c r="C1428" s="273">
        <v>1106.0</v>
      </c>
      <c r="D1428" s="274">
        <v>45099.0</v>
      </c>
      <c r="E1428" s="275">
        <v>6947504.0</v>
      </c>
      <c r="F1428" s="248" t="s">
        <v>447</v>
      </c>
      <c r="G1428" s="274">
        <f t="shared" si="1"/>
        <v>45129</v>
      </c>
      <c r="H1428" s="248" t="s">
        <v>443</v>
      </c>
      <c r="I1428" s="276" t="str">
        <f t="shared" si="2"/>
        <v>11066947504</v>
      </c>
      <c r="J1428" s="278">
        <v>45127.0</v>
      </c>
      <c r="K1428" s="279">
        <v>6947504.0</v>
      </c>
      <c r="L1428" s="275">
        <f t="shared" si="3"/>
        <v>0</v>
      </c>
      <c r="N1428" s="277"/>
      <c r="O1428" s="274">
        <f t="shared" si="6"/>
        <v>0</v>
      </c>
      <c r="P1428" s="248" t="b">
        <f t="shared" si="7"/>
        <v>0</v>
      </c>
    </row>
    <row r="1429" ht="14.25" customHeight="1">
      <c r="A1429" s="248" t="s">
        <v>464</v>
      </c>
      <c r="B1429" s="248" t="s">
        <v>19</v>
      </c>
      <c r="C1429" s="273">
        <v>1509413.0</v>
      </c>
      <c r="D1429" s="274">
        <v>45100.0</v>
      </c>
      <c r="E1429" s="275">
        <v>843980.0</v>
      </c>
      <c r="F1429" s="248" t="s">
        <v>447</v>
      </c>
      <c r="G1429" s="274">
        <f t="shared" si="1"/>
        <v>45130</v>
      </c>
      <c r="H1429" s="248" t="s">
        <v>443</v>
      </c>
      <c r="I1429" s="276" t="str">
        <f t="shared" si="2"/>
        <v>1509413843980</v>
      </c>
      <c r="J1429" s="274"/>
      <c r="K1429" s="275"/>
      <c r="L1429" s="275">
        <f t="shared" si="3"/>
        <v>-843980</v>
      </c>
      <c r="N1429" s="277"/>
      <c r="O1429" s="274">
        <f t="shared" si="6"/>
        <v>0</v>
      </c>
      <c r="P1429" s="248" t="b">
        <f t="shared" si="7"/>
        <v>1</v>
      </c>
    </row>
    <row r="1430" ht="14.25" customHeight="1">
      <c r="A1430" s="248" t="s">
        <v>508</v>
      </c>
      <c r="B1430" s="248" t="s">
        <v>19</v>
      </c>
      <c r="C1430" s="273">
        <v>6157035.0</v>
      </c>
      <c r="D1430" s="274">
        <v>45100.0</v>
      </c>
      <c r="E1430" s="275">
        <v>93881.0</v>
      </c>
      <c r="F1430" s="248" t="s">
        <v>447</v>
      </c>
      <c r="G1430" s="274">
        <f t="shared" si="1"/>
        <v>45130</v>
      </c>
      <c r="H1430" s="248" t="s">
        <v>443</v>
      </c>
      <c r="I1430" s="276" t="str">
        <f t="shared" si="2"/>
        <v>615703593881</v>
      </c>
      <c r="J1430" s="274">
        <f>+G1430</f>
        <v>45130</v>
      </c>
      <c r="K1430" s="275">
        <f>+E1430</f>
        <v>93881</v>
      </c>
      <c r="L1430" s="275">
        <f t="shared" si="3"/>
        <v>0</v>
      </c>
      <c r="N1430" s="277"/>
      <c r="O1430" s="274">
        <f t="shared" si="6"/>
        <v>0</v>
      </c>
      <c r="P1430" s="248" t="b">
        <f t="shared" si="7"/>
        <v>0</v>
      </c>
    </row>
    <row r="1431" ht="14.25" customHeight="1">
      <c r="A1431" s="248" t="s">
        <v>523</v>
      </c>
      <c r="B1431" s="248" t="s">
        <v>19</v>
      </c>
      <c r="C1431" s="273">
        <v>19028.0</v>
      </c>
      <c r="D1431" s="274">
        <v>45104.0</v>
      </c>
      <c r="E1431" s="275">
        <v>1154300.0</v>
      </c>
      <c r="F1431" s="248" t="s">
        <v>447</v>
      </c>
      <c r="G1431" s="274">
        <f t="shared" si="1"/>
        <v>45134</v>
      </c>
      <c r="H1431" s="248" t="s">
        <v>443</v>
      </c>
      <c r="I1431" s="276" t="str">
        <f t="shared" si="2"/>
        <v>190281154300</v>
      </c>
      <c r="J1431" s="274"/>
      <c r="K1431" s="275"/>
      <c r="L1431" s="275">
        <f t="shared" si="3"/>
        <v>-1154300</v>
      </c>
      <c r="N1431" s="277"/>
      <c r="O1431" s="274">
        <f t="shared" si="6"/>
        <v>0</v>
      </c>
      <c r="P1431" s="248" t="b">
        <f t="shared" si="7"/>
        <v>1</v>
      </c>
    </row>
    <row r="1432" ht="14.25" customHeight="1">
      <c r="A1432" s="248" t="s">
        <v>27</v>
      </c>
      <c r="B1432" s="248" t="s">
        <v>19</v>
      </c>
      <c r="C1432" s="273">
        <v>35807.0</v>
      </c>
      <c r="D1432" s="274">
        <v>45105.0</v>
      </c>
      <c r="E1432" s="275">
        <v>902204.0</v>
      </c>
      <c r="F1432" s="248" t="s">
        <v>447</v>
      </c>
      <c r="G1432" s="274">
        <f t="shared" si="1"/>
        <v>45135</v>
      </c>
      <c r="H1432" s="248" t="s">
        <v>443</v>
      </c>
      <c r="I1432" s="276" t="str">
        <f t="shared" si="2"/>
        <v>35807902204</v>
      </c>
      <c r="J1432" s="274"/>
      <c r="K1432" s="275"/>
      <c r="L1432" s="275">
        <f t="shared" si="3"/>
        <v>-902204</v>
      </c>
      <c r="N1432" s="109" t="s">
        <v>456</v>
      </c>
      <c r="O1432" s="274">
        <f t="shared" si="6"/>
        <v>0</v>
      </c>
      <c r="P1432" s="248" t="b">
        <f t="shared" si="7"/>
        <v>1</v>
      </c>
    </row>
    <row r="1433" ht="14.25" customHeight="1">
      <c r="A1433" s="248" t="s">
        <v>517</v>
      </c>
      <c r="B1433" s="248" t="s">
        <v>19</v>
      </c>
      <c r="C1433" s="273">
        <v>4.8318782E7</v>
      </c>
      <c r="D1433" s="274">
        <v>45105.0</v>
      </c>
      <c r="E1433" s="275">
        <v>15756.0</v>
      </c>
      <c r="F1433" s="248" t="s">
        <v>447</v>
      </c>
      <c r="G1433" s="274">
        <f t="shared" si="1"/>
        <v>45135</v>
      </c>
      <c r="H1433" s="248" t="s">
        <v>443</v>
      </c>
      <c r="I1433" s="276" t="str">
        <f t="shared" si="2"/>
        <v>4831878215756</v>
      </c>
      <c r="J1433" s="274"/>
      <c r="K1433" s="275"/>
      <c r="L1433" s="275">
        <f t="shared" si="3"/>
        <v>-15756</v>
      </c>
      <c r="N1433" s="277"/>
      <c r="O1433" s="274">
        <f t="shared" si="6"/>
        <v>0</v>
      </c>
      <c r="P1433" s="248" t="b">
        <f t="shared" si="7"/>
        <v>1</v>
      </c>
    </row>
    <row r="1434" ht="14.25" customHeight="1">
      <c r="A1434" s="248" t="s">
        <v>22</v>
      </c>
      <c r="B1434" s="248" t="s">
        <v>19</v>
      </c>
      <c r="C1434" s="273">
        <v>963755.0</v>
      </c>
      <c r="D1434" s="274">
        <v>45105.0</v>
      </c>
      <c r="E1434" s="275">
        <v>449990.0</v>
      </c>
      <c r="F1434" s="248" t="s">
        <v>447</v>
      </c>
      <c r="G1434" s="274">
        <f t="shared" si="1"/>
        <v>45135</v>
      </c>
      <c r="H1434" s="248" t="s">
        <v>443</v>
      </c>
      <c r="I1434" s="276" t="str">
        <f t="shared" si="2"/>
        <v>963755449990</v>
      </c>
      <c r="J1434" s="274"/>
      <c r="K1434" s="275"/>
      <c r="L1434" s="275">
        <f t="shared" si="3"/>
        <v>-449990</v>
      </c>
      <c r="N1434" s="109" t="s">
        <v>462</v>
      </c>
      <c r="O1434" s="274">
        <f t="shared" si="6"/>
        <v>0</v>
      </c>
      <c r="P1434" s="248" t="b">
        <f t="shared" si="7"/>
        <v>1</v>
      </c>
    </row>
    <row r="1435" ht="14.25" customHeight="1">
      <c r="A1435" s="248" t="s">
        <v>22</v>
      </c>
      <c r="B1435" s="248" t="s">
        <v>19</v>
      </c>
      <c r="C1435" s="273">
        <v>963735.0</v>
      </c>
      <c r="D1435" s="274">
        <v>45105.0</v>
      </c>
      <c r="E1435" s="275">
        <v>382190.0</v>
      </c>
      <c r="F1435" s="248" t="s">
        <v>447</v>
      </c>
      <c r="G1435" s="274">
        <f t="shared" si="1"/>
        <v>45135</v>
      </c>
      <c r="H1435" s="248" t="s">
        <v>443</v>
      </c>
      <c r="I1435" s="276" t="str">
        <f t="shared" si="2"/>
        <v>963735382190</v>
      </c>
      <c r="J1435" s="274"/>
      <c r="K1435" s="275"/>
      <c r="L1435" s="275">
        <f t="shared" si="3"/>
        <v>-382190</v>
      </c>
      <c r="N1435" s="109" t="s">
        <v>462</v>
      </c>
      <c r="O1435" s="274">
        <f t="shared" si="6"/>
        <v>0</v>
      </c>
      <c r="P1435" s="248" t="b">
        <f t="shared" si="7"/>
        <v>1</v>
      </c>
    </row>
    <row r="1436" ht="14.25" customHeight="1">
      <c r="A1436" s="248" t="s">
        <v>22</v>
      </c>
      <c r="B1436" s="248" t="s">
        <v>19</v>
      </c>
      <c r="C1436" s="273">
        <v>963751.0</v>
      </c>
      <c r="D1436" s="274">
        <v>45105.0</v>
      </c>
      <c r="E1436" s="275">
        <v>1909950.0</v>
      </c>
      <c r="F1436" s="248" t="s">
        <v>447</v>
      </c>
      <c r="G1436" s="274">
        <f t="shared" si="1"/>
        <v>45135</v>
      </c>
      <c r="H1436" s="248" t="s">
        <v>443</v>
      </c>
      <c r="I1436" s="276" t="str">
        <f t="shared" si="2"/>
        <v>9637511909950</v>
      </c>
      <c r="J1436" s="274"/>
      <c r="K1436" s="275"/>
      <c r="L1436" s="275">
        <f t="shared" si="3"/>
        <v>-1909950</v>
      </c>
      <c r="N1436" s="109" t="s">
        <v>462</v>
      </c>
      <c r="O1436" s="274">
        <f t="shared" si="6"/>
        <v>0</v>
      </c>
      <c r="P1436" s="248" t="b">
        <f t="shared" si="7"/>
        <v>1</v>
      </c>
    </row>
    <row r="1437" ht="14.25" customHeight="1">
      <c r="A1437" s="248" t="s">
        <v>517</v>
      </c>
      <c r="B1437" s="248" t="s">
        <v>19</v>
      </c>
      <c r="C1437" s="273">
        <v>4.8534351E7</v>
      </c>
      <c r="D1437" s="274">
        <v>45106.0</v>
      </c>
      <c r="E1437" s="275">
        <v>1290.0</v>
      </c>
      <c r="F1437" s="248" t="s">
        <v>447</v>
      </c>
      <c r="G1437" s="274">
        <f t="shared" si="1"/>
        <v>45136</v>
      </c>
      <c r="H1437" s="248" t="s">
        <v>443</v>
      </c>
      <c r="I1437" s="276" t="str">
        <f t="shared" si="2"/>
        <v>485343511290</v>
      </c>
      <c r="J1437" s="274"/>
      <c r="K1437" s="275"/>
      <c r="L1437" s="275">
        <f t="shared" si="3"/>
        <v>-1290</v>
      </c>
      <c r="N1437" s="277"/>
      <c r="O1437" s="274">
        <f t="shared" si="6"/>
        <v>0</v>
      </c>
      <c r="P1437" s="248" t="b">
        <f t="shared" si="7"/>
        <v>1</v>
      </c>
    </row>
    <row r="1438" ht="14.25" customHeight="1">
      <c r="A1438" s="248" t="s">
        <v>95</v>
      </c>
      <c r="B1438" s="248" t="s">
        <v>19</v>
      </c>
      <c r="C1438" s="273">
        <v>108705.0</v>
      </c>
      <c r="D1438" s="274">
        <v>45106.0</v>
      </c>
      <c r="E1438" s="275">
        <v>496370.0</v>
      </c>
      <c r="F1438" s="248" t="s">
        <v>447</v>
      </c>
      <c r="G1438" s="274">
        <f t="shared" si="1"/>
        <v>45136</v>
      </c>
      <c r="H1438" s="248" t="s">
        <v>443</v>
      </c>
      <c r="I1438" s="276" t="str">
        <f t="shared" si="2"/>
        <v>108705496370</v>
      </c>
      <c r="J1438" s="274"/>
      <c r="K1438" s="275"/>
      <c r="L1438" s="275">
        <f t="shared" si="3"/>
        <v>-496370</v>
      </c>
      <c r="N1438" s="277"/>
      <c r="O1438" s="274">
        <f t="shared" si="6"/>
        <v>0</v>
      </c>
      <c r="P1438" s="248" t="b">
        <f t="shared" si="7"/>
        <v>1</v>
      </c>
    </row>
    <row r="1439" ht="14.25" customHeight="1">
      <c r="A1439" s="248" t="s">
        <v>22</v>
      </c>
      <c r="B1439" s="248" t="s">
        <v>19</v>
      </c>
      <c r="C1439" s="273">
        <v>963999.0</v>
      </c>
      <c r="D1439" s="274">
        <v>45106.0</v>
      </c>
      <c r="E1439" s="275">
        <v>225391.0</v>
      </c>
      <c r="F1439" s="248" t="s">
        <v>447</v>
      </c>
      <c r="G1439" s="274">
        <f t="shared" si="1"/>
        <v>45136</v>
      </c>
      <c r="H1439" s="248" t="s">
        <v>443</v>
      </c>
      <c r="I1439" s="276" t="str">
        <f t="shared" si="2"/>
        <v>963999225391</v>
      </c>
      <c r="J1439" s="274"/>
      <c r="K1439" s="275"/>
      <c r="L1439" s="275">
        <f t="shared" si="3"/>
        <v>-225391</v>
      </c>
      <c r="N1439" s="109" t="s">
        <v>462</v>
      </c>
      <c r="O1439" s="274">
        <f t="shared" si="6"/>
        <v>0</v>
      </c>
      <c r="P1439" s="248" t="b">
        <f t="shared" si="7"/>
        <v>1</v>
      </c>
    </row>
    <row r="1440" ht="14.25" customHeight="1">
      <c r="A1440" s="248" t="s">
        <v>448</v>
      </c>
      <c r="B1440" s="248" t="s">
        <v>19</v>
      </c>
      <c r="C1440" s="273">
        <v>6001.0</v>
      </c>
      <c r="D1440" s="274">
        <v>45106.0</v>
      </c>
      <c r="E1440" s="275">
        <v>63036.0</v>
      </c>
      <c r="F1440" s="248" t="s">
        <v>447</v>
      </c>
      <c r="G1440" s="274">
        <f t="shared" si="1"/>
        <v>45136</v>
      </c>
      <c r="H1440" s="248" t="s">
        <v>443</v>
      </c>
      <c r="I1440" s="276" t="str">
        <f t="shared" si="2"/>
        <v>600163036</v>
      </c>
      <c r="J1440" s="274"/>
      <c r="K1440" s="275"/>
      <c r="L1440" s="275">
        <f t="shared" si="3"/>
        <v>-63036</v>
      </c>
      <c r="N1440" s="277"/>
      <c r="O1440" s="274">
        <f t="shared" si="6"/>
        <v>0</v>
      </c>
      <c r="P1440" s="248" t="b">
        <f t="shared" si="7"/>
        <v>1</v>
      </c>
    </row>
    <row r="1441" ht="14.25" customHeight="1">
      <c r="A1441" s="248" t="s">
        <v>448</v>
      </c>
      <c r="B1441" s="248" t="s">
        <v>19</v>
      </c>
      <c r="C1441" s="273">
        <v>6002.0</v>
      </c>
      <c r="D1441" s="274">
        <v>45106.0</v>
      </c>
      <c r="E1441" s="275">
        <v>62471.0</v>
      </c>
      <c r="F1441" s="248" t="s">
        <v>447</v>
      </c>
      <c r="G1441" s="274">
        <f t="shared" si="1"/>
        <v>45136</v>
      </c>
      <c r="H1441" s="248" t="s">
        <v>443</v>
      </c>
      <c r="I1441" s="276" t="str">
        <f t="shared" si="2"/>
        <v>600262471</v>
      </c>
      <c r="J1441" s="274"/>
      <c r="K1441" s="275"/>
      <c r="L1441" s="275">
        <f t="shared" si="3"/>
        <v>-62471</v>
      </c>
      <c r="N1441" s="277"/>
      <c r="O1441" s="274">
        <f t="shared" si="6"/>
        <v>0</v>
      </c>
      <c r="P1441" s="248" t="b">
        <f t="shared" si="7"/>
        <v>1</v>
      </c>
    </row>
    <row r="1442" ht="14.25" customHeight="1">
      <c r="A1442" s="248" t="s">
        <v>493</v>
      </c>
      <c r="B1442" s="248" t="s">
        <v>19</v>
      </c>
      <c r="C1442" s="273">
        <v>9865.0</v>
      </c>
      <c r="D1442" s="274">
        <v>45106.0</v>
      </c>
      <c r="E1442" s="275">
        <v>289990.0</v>
      </c>
      <c r="F1442" s="248" t="s">
        <v>447</v>
      </c>
      <c r="G1442" s="274">
        <f t="shared" si="1"/>
        <v>45136</v>
      </c>
      <c r="H1442" s="248" t="s">
        <v>443</v>
      </c>
      <c r="I1442" s="276" t="str">
        <f t="shared" si="2"/>
        <v>9865289990</v>
      </c>
      <c r="J1442" s="274"/>
      <c r="K1442" s="275"/>
      <c r="L1442" s="275">
        <f t="shared" si="3"/>
        <v>-289990</v>
      </c>
      <c r="N1442" s="277"/>
      <c r="O1442" s="274">
        <f t="shared" si="6"/>
        <v>0</v>
      </c>
      <c r="P1442" s="248" t="b">
        <f t="shared" si="7"/>
        <v>1</v>
      </c>
    </row>
    <row r="1443" ht="14.25" customHeight="1">
      <c r="A1443" s="248" t="s">
        <v>18</v>
      </c>
      <c r="B1443" s="248" t="s">
        <v>19</v>
      </c>
      <c r="C1443" s="273">
        <v>5479.0</v>
      </c>
      <c r="D1443" s="274">
        <v>45107.0</v>
      </c>
      <c r="E1443" s="275">
        <v>2173906.0</v>
      </c>
      <c r="F1443" s="248" t="s">
        <v>447</v>
      </c>
      <c r="G1443" s="274">
        <f t="shared" si="1"/>
        <v>45137</v>
      </c>
      <c r="H1443" s="248" t="s">
        <v>443</v>
      </c>
      <c r="I1443" s="276" t="str">
        <f t="shared" si="2"/>
        <v>54792173906</v>
      </c>
      <c r="J1443" s="274"/>
      <c r="K1443" s="275"/>
      <c r="L1443" s="275">
        <f t="shared" si="3"/>
        <v>-2173906</v>
      </c>
      <c r="N1443" s="277"/>
      <c r="O1443" s="274">
        <f t="shared" si="6"/>
        <v>0</v>
      </c>
      <c r="P1443" s="248" t="b">
        <f t="shared" si="7"/>
        <v>1</v>
      </c>
    </row>
    <row r="1444" ht="14.25" customHeight="1">
      <c r="A1444" s="248" t="s">
        <v>22</v>
      </c>
      <c r="B1444" s="248" t="s">
        <v>19</v>
      </c>
      <c r="C1444" s="273">
        <v>964754.0</v>
      </c>
      <c r="D1444" s="274">
        <v>45107.0</v>
      </c>
      <c r="E1444" s="275">
        <v>1149990.0</v>
      </c>
      <c r="F1444" s="248" t="s">
        <v>447</v>
      </c>
      <c r="G1444" s="274">
        <f t="shared" si="1"/>
        <v>45137</v>
      </c>
      <c r="H1444" s="248" t="s">
        <v>443</v>
      </c>
      <c r="I1444" s="276" t="str">
        <f t="shared" si="2"/>
        <v>9647541149990</v>
      </c>
      <c r="J1444" s="274"/>
      <c r="K1444" s="275"/>
      <c r="L1444" s="275">
        <f t="shared" si="3"/>
        <v>-1149990</v>
      </c>
      <c r="N1444" s="109" t="s">
        <v>462</v>
      </c>
      <c r="O1444" s="274">
        <f t="shared" si="6"/>
        <v>0</v>
      </c>
      <c r="P1444" s="248" t="b">
        <f t="shared" si="7"/>
        <v>1</v>
      </c>
    </row>
    <row r="1445" ht="14.25" customHeight="1">
      <c r="A1445" s="248" t="s">
        <v>22</v>
      </c>
      <c r="B1445" s="248" t="s">
        <v>19</v>
      </c>
      <c r="C1445" s="273">
        <v>964752.0</v>
      </c>
      <c r="D1445" s="274">
        <v>45107.0</v>
      </c>
      <c r="E1445" s="275">
        <v>1299991.0</v>
      </c>
      <c r="F1445" s="248" t="s">
        <v>447</v>
      </c>
      <c r="G1445" s="274">
        <f t="shared" si="1"/>
        <v>45137</v>
      </c>
      <c r="H1445" s="248" t="s">
        <v>443</v>
      </c>
      <c r="I1445" s="276" t="str">
        <f t="shared" si="2"/>
        <v>9647521299991</v>
      </c>
      <c r="J1445" s="274"/>
      <c r="K1445" s="275"/>
      <c r="L1445" s="275">
        <f t="shared" si="3"/>
        <v>-1299991</v>
      </c>
      <c r="N1445" s="109" t="s">
        <v>462</v>
      </c>
      <c r="O1445" s="274">
        <f t="shared" si="6"/>
        <v>0</v>
      </c>
      <c r="P1445" s="248" t="b">
        <f t="shared" si="7"/>
        <v>1</v>
      </c>
    </row>
    <row r="1446" ht="14.25" customHeight="1">
      <c r="A1446" s="248" t="s">
        <v>22</v>
      </c>
      <c r="B1446" s="248" t="s">
        <v>19</v>
      </c>
      <c r="C1446" s="273">
        <v>964750.0</v>
      </c>
      <c r="D1446" s="274">
        <v>45107.0</v>
      </c>
      <c r="E1446" s="275">
        <v>1732490.0</v>
      </c>
      <c r="F1446" s="248" t="s">
        <v>447</v>
      </c>
      <c r="G1446" s="274">
        <f t="shared" si="1"/>
        <v>45137</v>
      </c>
      <c r="H1446" s="248" t="s">
        <v>443</v>
      </c>
      <c r="I1446" s="276" t="str">
        <f t="shared" si="2"/>
        <v>9647501732490</v>
      </c>
      <c r="J1446" s="274"/>
      <c r="K1446" s="275"/>
      <c r="L1446" s="275">
        <f t="shared" si="3"/>
        <v>-1732490</v>
      </c>
      <c r="N1446" s="109" t="s">
        <v>462</v>
      </c>
      <c r="O1446" s="274">
        <f t="shared" si="6"/>
        <v>0</v>
      </c>
      <c r="P1446" s="248" t="b">
        <f t="shared" si="7"/>
        <v>1</v>
      </c>
    </row>
    <row r="1447" ht="14.25" customHeight="1">
      <c r="A1447" s="248" t="s">
        <v>168</v>
      </c>
      <c r="B1447" s="248" t="s">
        <v>19</v>
      </c>
      <c r="C1447" s="273">
        <v>12900.0</v>
      </c>
      <c r="D1447" s="274">
        <v>45107.0</v>
      </c>
      <c r="E1447" s="275">
        <v>6210610.0</v>
      </c>
      <c r="F1447" s="248" t="s">
        <v>447</v>
      </c>
      <c r="G1447" s="274">
        <f t="shared" si="1"/>
        <v>45137</v>
      </c>
      <c r="H1447" s="248" t="s">
        <v>443</v>
      </c>
      <c r="I1447" s="276" t="str">
        <f t="shared" si="2"/>
        <v>129006210610</v>
      </c>
      <c r="J1447" s="274"/>
      <c r="K1447" s="275"/>
      <c r="L1447" s="275">
        <f t="shared" si="3"/>
        <v>-6210610</v>
      </c>
      <c r="N1447" s="277"/>
      <c r="O1447" s="274">
        <f t="shared" si="6"/>
        <v>0</v>
      </c>
      <c r="P1447" s="248" t="b">
        <f t="shared" si="7"/>
        <v>1</v>
      </c>
    </row>
    <row r="1448" ht="14.25" customHeight="1">
      <c r="A1448" s="248" t="s">
        <v>451</v>
      </c>
      <c r="B1448" s="248" t="s">
        <v>19</v>
      </c>
      <c r="C1448" s="273">
        <v>52088.0</v>
      </c>
      <c r="D1448" s="274">
        <v>45107.0</v>
      </c>
      <c r="E1448" s="275">
        <v>43166.0</v>
      </c>
      <c r="F1448" s="248" t="s">
        <v>447</v>
      </c>
      <c r="G1448" s="274">
        <f t="shared" si="1"/>
        <v>45137</v>
      </c>
      <c r="H1448" s="248" t="s">
        <v>443</v>
      </c>
      <c r="I1448" s="276" t="str">
        <f t="shared" si="2"/>
        <v>5208843166</v>
      </c>
      <c r="J1448" s="274"/>
      <c r="K1448" s="275"/>
      <c r="L1448" s="275">
        <f t="shared" si="3"/>
        <v>-43166</v>
      </c>
      <c r="N1448" s="277"/>
      <c r="O1448" s="274">
        <f t="shared" si="6"/>
        <v>0</v>
      </c>
      <c r="P1448" s="248" t="b">
        <f t="shared" si="7"/>
        <v>1</v>
      </c>
    </row>
    <row r="1449" ht="14.25" customHeight="1">
      <c r="A1449" s="248" t="s">
        <v>464</v>
      </c>
      <c r="B1449" s="248" t="s">
        <v>19</v>
      </c>
      <c r="C1449" s="273">
        <v>1509834.0</v>
      </c>
      <c r="D1449" s="274">
        <v>45107.0</v>
      </c>
      <c r="E1449" s="275">
        <v>794980.0</v>
      </c>
      <c r="F1449" s="248" t="s">
        <v>447</v>
      </c>
      <c r="G1449" s="274">
        <f t="shared" si="1"/>
        <v>45137</v>
      </c>
      <c r="H1449" s="248" t="s">
        <v>443</v>
      </c>
      <c r="I1449" s="276" t="str">
        <f t="shared" si="2"/>
        <v>1509834794980</v>
      </c>
      <c r="J1449" s="274"/>
      <c r="K1449" s="275"/>
      <c r="L1449" s="275">
        <f t="shared" si="3"/>
        <v>-794980</v>
      </c>
      <c r="N1449" s="277"/>
      <c r="O1449" s="274">
        <f t="shared" si="6"/>
        <v>0</v>
      </c>
      <c r="P1449" s="248" t="b">
        <f t="shared" si="7"/>
        <v>1</v>
      </c>
    </row>
    <row r="1450" ht="14.25" customHeight="1">
      <c r="A1450" s="248" t="s">
        <v>532</v>
      </c>
      <c r="B1450" s="248" t="s">
        <v>19</v>
      </c>
      <c r="C1450" s="273">
        <v>28899.0</v>
      </c>
      <c r="D1450" s="274">
        <v>45108.0</v>
      </c>
      <c r="E1450" s="275">
        <v>333200.0</v>
      </c>
      <c r="F1450" s="248" t="s">
        <v>447</v>
      </c>
      <c r="G1450" s="274">
        <f t="shared" si="1"/>
        <v>45138</v>
      </c>
      <c r="H1450" s="248" t="s">
        <v>443</v>
      </c>
      <c r="I1450" s="276" t="str">
        <f t="shared" si="2"/>
        <v>28899333200</v>
      </c>
      <c r="J1450" s="274"/>
      <c r="K1450" s="275"/>
      <c r="L1450" s="275">
        <f t="shared" si="3"/>
        <v>-333200</v>
      </c>
      <c r="N1450" s="277"/>
      <c r="O1450" s="274">
        <f t="shared" si="6"/>
        <v>0</v>
      </c>
      <c r="P1450" s="248" t="b">
        <f t="shared" si="7"/>
        <v>1</v>
      </c>
    </row>
    <row r="1451" ht="14.25" customHeight="1">
      <c r="A1451" s="248" t="s">
        <v>541</v>
      </c>
      <c r="B1451" s="248" t="s">
        <v>468</v>
      </c>
      <c r="C1451" s="273">
        <v>154307.0</v>
      </c>
      <c r="D1451" s="274">
        <v>45112.0</v>
      </c>
      <c r="E1451" s="275">
        <v>-38080.0</v>
      </c>
      <c r="F1451" s="248" t="s">
        <v>447</v>
      </c>
      <c r="G1451" s="274">
        <f t="shared" si="1"/>
        <v>45142</v>
      </c>
      <c r="H1451" s="248" t="s">
        <v>469</v>
      </c>
      <c r="I1451" s="276" t="str">
        <f t="shared" si="2"/>
        <v>154307-38080</v>
      </c>
      <c r="J1451" s="274"/>
      <c r="K1451" s="275"/>
      <c r="L1451" s="275">
        <f t="shared" si="3"/>
        <v>38080</v>
      </c>
      <c r="N1451" s="277"/>
      <c r="O1451" s="274">
        <f t="shared" si="6"/>
        <v>0</v>
      </c>
      <c r="P1451" s="248" t="b">
        <f t="shared" si="7"/>
        <v>1</v>
      </c>
    </row>
    <row r="1452" ht="14.25" customHeight="1">
      <c r="A1452" s="248" t="s">
        <v>107</v>
      </c>
      <c r="B1452" s="248" t="s">
        <v>19</v>
      </c>
      <c r="C1452" s="273">
        <v>14662.0</v>
      </c>
      <c r="D1452" s="274">
        <v>45112.0</v>
      </c>
      <c r="E1452" s="275">
        <v>229263.0</v>
      </c>
      <c r="F1452" s="248" t="s">
        <v>447</v>
      </c>
      <c r="G1452" s="274">
        <f t="shared" si="1"/>
        <v>45142</v>
      </c>
      <c r="H1452" s="248" t="s">
        <v>443</v>
      </c>
      <c r="I1452" s="276" t="str">
        <f t="shared" si="2"/>
        <v>14662229263</v>
      </c>
      <c r="J1452" s="274"/>
      <c r="K1452" s="275"/>
      <c r="L1452" s="275">
        <f t="shared" si="3"/>
        <v>-229263</v>
      </c>
      <c r="N1452" s="277"/>
      <c r="O1452" s="274">
        <f t="shared" si="6"/>
        <v>0</v>
      </c>
      <c r="P1452" s="248" t="b">
        <f t="shared" si="7"/>
        <v>1</v>
      </c>
    </row>
    <row r="1453" ht="14.25" customHeight="1">
      <c r="A1453" s="248" t="s">
        <v>550</v>
      </c>
      <c r="B1453" s="248" t="s">
        <v>19</v>
      </c>
      <c r="C1453" s="273">
        <v>31878.0</v>
      </c>
      <c r="D1453" s="274">
        <v>45113.0</v>
      </c>
      <c r="E1453" s="275">
        <v>13744.0</v>
      </c>
      <c r="F1453" s="248" t="s">
        <v>447</v>
      </c>
      <c r="G1453" s="274">
        <f t="shared" si="1"/>
        <v>45143</v>
      </c>
      <c r="H1453" s="248" t="s">
        <v>443</v>
      </c>
      <c r="I1453" s="276" t="str">
        <f t="shared" si="2"/>
        <v>3187813744</v>
      </c>
      <c r="J1453" s="274"/>
      <c r="K1453" s="275"/>
      <c r="L1453" s="275">
        <f t="shared" si="3"/>
        <v>-13744</v>
      </c>
      <c r="N1453" s="277"/>
      <c r="O1453" s="274">
        <f t="shared" si="6"/>
        <v>0</v>
      </c>
      <c r="P1453" s="248" t="b">
        <f t="shared" si="7"/>
        <v>1</v>
      </c>
    </row>
    <row r="1454" ht="14.25" customHeight="1">
      <c r="A1454" s="248" t="s">
        <v>55</v>
      </c>
      <c r="B1454" s="248" t="s">
        <v>334</v>
      </c>
      <c r="C1454" s="273">
        <v>505.0</v>
      </c>
      <c r="D1454" s="274">
        <v>45113.0</v>
      </c>
      <c r="E1454" s="275">
        <v>955764.0</v>
      </c>
      <c r="F1454" s="248" t="s">
        <v>447</v>
      </c>
      <c r="G1454" s="274">
        <f t="shared" si="1"/>
        <v>45143</v>
      </c>
      <c r="H1454" s="248" t="s">
        <v>443</v>
      </c>
      <c r="I1454" s="276" t="str">
        <f t="shared" si="2"/>
        <v>505955764</v>
      </c>
      <c r="J1454" s="274"/>
      <c r="K1454" s="275"/>
      <c r="L1454" s="275">
        <f t="shared" si="3"/>
        <v>-955764</v>
      </c>
      <c r="N1454" s="277"/>
      <c r="O1454" s="274">
        <f t="shared" si="6"/>
        <v>0</v>
      </c>
      <c r="P1454" s="248" t="b">
        <f t="shared" si="7"/>
        <v>1</v>
      </c>
    </row>
    <row r="1455" ht="14.25" customHeight="1">
      <c r="A1455" s="248" t="s">
        <v>576</v>
      </c>
      <c r="B1455" s="248" t="s">
        <v>19</v>
      </c>
      <c r="C1455" s="273">
        <v>176.0</v>
      </c>
      <c r="D1455" s="274">
        <v>45113.0</v>
      </c>
      <c r="E1455" s="275">
        <v>35700.0</v>
      </c>
      <c r="F1455" s="248" t="s">
        <v>447</v>
      </c>
      <c r="G1455" s="274">
        <f t="shared" si="1"/>
        <v>45143</v>
      </c>
      <c r="H1455" s="248" t="s">
        <v>443</v>
      </c>
      <c r="I1455" s="276" t="str">
        <f t="shared" si="2"/>
        <v>17635700</v>
      </c>
      <c r="J1455" s="274"/>
      <c r="K1455" s="275"/>
      <c r="L1455" s="275">
        <f t="shared" si="3"/>
        <v>-35700</v>
      </c>
      <c r="N1455" s="277"/>
      <c r="O1455" s="274">
        <f t="shared" si="6"/>
        <v>0</v>
      </c>
      <c r="P1455" s="248" t="b">
        <f t="shared" si="7"/>
        <v>1</v>
      </c>
    </row>
    <row r="1456" ht="14.25" customHeight="1">
      <c r="A1456" s="248" t="s">
        <v>541</v>
      </c>
      <c r="B1456" s="248" t="s">
        <v>19</v>
      </c>
      <c r="C1456" s="273">
        <v>2140040.0</v>
      </c>
      <c r="D1456" s="274">
        <v>45114.0</v>
      </c>
      <c r="E1456" s="275">
        <v>20230.0</v>
      </c>
      <c r="F1456" s="248" t="s">
        <v>447</v>
      </c>
      <c r="G1456" s="274">
        <f t="shared" si="1"/>
        <v>45144</v>
      </c>
      <c r="H1456" s="248" t="s">
        <v>443</v>
      </c>
      <c r="I1456" s="276" t="str">
        <f t="shared" si="2"/>
        <v>214004020230</v>
      </c>
      <c r="J1456" s="274"/>
      <c r="K1456" s="275"/>
      <c r="L1456" s="275">
        <f t="shared" si="3"/>
        <v>-20230</v>
      </c>
      <c r="N1456" s="277"/>
      <c r="O1456" s="274">
        <f t="shared" si="6"/>
        <v>0</v>
      </c>
      <c r="P1456" s="248" t="b">
        <f t="shared" si="7"/>
        <v>1</v>
      </c>
    </row>
    <row r="1457" ht="14.25" customHeight="1">
      <c r="A1457" s="248" t="s">
        <v>495</v>
      </c>
      <c r="B1457" s="248" t="s">
        <v>19</v>
      </c>
      <c r="C1457" s="273">
        <v>1.26963422E8</v>
      </c>
      <c r="D1457" s="274">
        <v>45114.0</v>
      </c>
      <c r="E1457" s="275">
        <v>760980.0</v>
      </c>
      <c r="F1457" s="248" t="s">
        <v>447</v>
      </c>
      <c r="G1457" s="274">
        <f t="shared" si="1"/>
        <v>45144</v>
      </c>
      <c r="H1457" s="248" t="s">
        <v>443</v>
      </c>
      <c r="I1457" s="276" t="str">
        <f t="shared" si="2"/>
        <v>126963422760980</v>
      </c>
      <c r="J1457" s="274"/>
      <c r="K1457" s="275"/>
      <c r="L1457" s="275">
        <f t="shared" si="3"/>
        <v>-760980</v>
      </c>
      <c r="N1457" s="277"/>
      <c r="O1457" s="274">
        <f t="shared" si="6"/>
        <v>0</v>
      </c>
      <c r="P1457" s="248" t="b">
        <f t="shared" si="7"/>
        <v>1</v>
      </c>
    </row>
    <row r="1458" ht="14.25" customHeight="1">
      <c r="A1458" s="248" t="s">
        <v>502</v>
      </c>
      <c r="B1458" s="248" t="s">
        <v>19</v>
      </c>
      <c r="C1458" s="273">
        <v>30352.0</v>
      </c>
      <c r="D1458" s="274">
        <v>45114.0</v>
      </c>
      <c r="E1458" s="275">
        <v>328374.0</v>
      </c>
      <c r="F1458" s="248" t="s">
        <v>447</v>
      </c>
      <c r="G1458" s="274">
        <f t="shared" si="1"/>
        <v>45144</v>
      </c>
      <c r="H1458" s="248" t="s">
        <v>443</v>
      </c>
      <c r="I1458" s="276" t="str">
        <f t="shared" si="2"/>
        <v>30352328374</v>
      </c>
      <c r="J1458" s="274"/>
      <c r="K1458" s="275"/>
      <c r="L1458" s="275">
        <f t="shared" si="3"/>
        <v>-328374</v>
      </c>
      <c r="N1458" s="277"/>
      <c r="O1458" s="274">
        <f t="shared" si="6"/>
        <v>0</v>
      </c>
      <c r="P1458" s="248" t="b">
        <f t="shared" si="7"/>
        <v>1</v>
      </c>
    </row>
    <row r="1459" ht="14.25" customHeight="1">
      <c r="A1459" s="248" t="s">
        <v>458</v>
      </c>
      <c r="B1459" s="248" t="s">
        <v>19</v>
      </c>
      <c r="C1459" s="273">
        <v>4.7532888E7</v>
      </c>
      <c r="D1459" s="274">
        <v>45117.0</v>
      </c>
      <c r="E1459" s="275">
        <v>10990.0</v>
      </c>
      <c r="F1459" s="248" t="s">
        <v>447</v>
      </c>
      <c r="G1459" s="274">
        <f t="shared" si="1"/>
        <v>45147</v>
      </c>
      <c r="H1459" s="248" t="s">
        <v>443</v>
      </c>
      <c r="I1459" s="276" t="str">
        <f t="shared" si="2"/>
        <v>4753288810990</v>
      </c>
      <c r="J1459" s="274"/>
      <c r="K1459" s="275"/>
      <c r="L1459" s="275">
        <f t="shared" si="3"/>
        <v>-10990</v>
      </c>
      <c r="N1459" s="277"/>
      <c r="O1459" s="274">
        <f t="shared" si="6"/>
        <v>0</v>
      </c>
      <c r="P1459" s="248" t="b">
        <f t="shared" si="7"/>
        <v>1</v>
      </c>
    </row>
    <row r="1460" ht="14.25" customHeight="1">
      <c r="A1460" s="248" t="s">
        <v>528</v>
      </c>
      <c r="B1460" s="248" t="s">
        <v>19</v>
      </c>
      <c r="C1460" s="273">
        <v>697.0</v>
      </c>
      <c r="D1460" s="274">
        <v>45117.0</v>
      </c>
      <c r="E1460" s="275">
        <v>112968.0</v>
      </c>
      <c r="F1460" s="248" t="s">
        <v>447</v>
      </c>
      <c r="G1460" s="274">
        <f t="shared" si="1"/>
        <v>45147</v>
      </c>
      <c r="H1460" s="248" t="s">
        <v>443</v>
      </c>
      <c r="I1460" s="276" t="str">
        <f t="shared" si="2"/>
        <v>697112968</v>
      </c>
      <c r="J1460" s="274"/>
      <c r="K1460" s="275"/>
      <c r="L1460" s="275">
        <f t="shared" si="3"/>
        <v>-112968</v>
      </c>
      <c r="N1460" s="277"/>
      <c r="O1460" s="274">
        <f t="shared" si="6"/>
        <v>0</v>
      </c>
      <c r="P1460" s="248" t="b">
        <f t="shared" si="7"/>
        <v>1</v>
      </c>
    </row>
    <row r="1461" ht="14.25" customHeight="1">
      <c r="A1461" s="248" t="s">
        <v>454</v>
      </c>
      <c r="B1461" s="248" t="s">
        <v>19</v>
      </c>
      <c r="C1461" s="273">
        <v>26511.0</v>
      </c>
      <c r="D1461" s="274">
        <v>45118.0</v>
      </c>
      <c r="E1461" s="275">
        <v>39999.0</v>
      </c>
      <c r="F1461" s="248" t="s">
        <v>447</v>
      </c>
      <c r="G1461" s="274">
        <f t="shared" si="1"/>
        <v>45148</v>
      </c>
      <c r="H1461" s="248" t="s">
        <v>443</v>
      </c>
      <c r="I1461" s="276" t="str">
        <f t="shared" si="2"/>
        <v>2651139999</v>
      </c>
      <c r="J1461" s="274"/>
      <c r="K1461" s="275"/>
      <c r="L1461" s="275">
        <f t="shared" si="3"/>
        <v>-39999</v>
      </c>
      <c r="N1461" s="277"/>
      <c r="O1461" s="274">
        <f t="shared" si="6"/>
        <v>0</v>
      </c>
      <c r="P1461" s="248" t="b">
        <f t="shared" si="7"/>
        <v>1</v>
      </c>
    </row>
    <row r="1462" ht="14.25" customHeight="1">
      <c r="A1462" s="248" t="s">
        <v>24</v>
      </c>
      <c r="B1462" s="248" t="s">
        <v>19</v>
      </c>
      <c r="C1462" s="273">
        <v>12669.0</v>
      </c>
      <c r="D1462" s="274">
        <v>45118.0</v>
      </c>
      <c r="E1462" s="275">
        <v>387942.0</v>
      </c>
      <c r="F1462" s="248" t="s">
        <v>447</v>
      </c>
      <c r="G1462" s="274">
        <f t="shared" si="1"/>
        <v>45148</v>
      </c>
      <c r="H1462" s="248" t="s">
        <v>443</v>
      </c>
      <c r="I1462" s="276" t="str">
        <f t="shared" si="2"/>
        <v>12669387942</v>
      </c>
      <c r="J1462" s="274"/>
      <c r="K1462" s="275"/>
      <c r="L1462" s="275">
        <f t="shared" si="3"/>
        <v>-387942</v>
      </c>
      <c r="N1462" s="277"/>
      <c r="O1462" s="274">
        <f t="shared" si="6"/>
        <v>0</v>
      </c>
      <c r="P1462" s="248" t="b">
        <f t="shared" si="7"/>
        <v>1</v>
      </c>
    </row>
    <row r="1463" ht="14.25" customHeight="1">
      <c r="A1463" s="248" t="s">
        <v>444</v>
      </c>
      <c r="B1463" s="248" t="s">
        <v>19</v>
      </c>
      <c r="C1463" s="273">
        <v>1124.0</v>
      </c>
      <c r="D1463" s="274">
        <v>45119.0</v>
      </c>
      <c r="E1463" s="275">
        <v>722387.0</v>
      </c>
      <c r="F1463" s="248" t="s">
        <v>447</v>
      </c>
      <c r="G1463" s="274">
        <f t="shared" si="1"/>
        <v>45149</v>
      </c>
      <c r="H1463" s="248" t="s">
        <v>443</v>
      </c>
      <c r="I1463" s="276" t="str">
        <f t="shared" si="2"/>
        <v>1124722387</v>
      </c>
      <c r="J1463" s="284">
        <v>45140.0</v>
      </c>
      <c r="K1463" s="285">
        <f>707241+13840</f>
        <v>721081</v>
      </c>
      <c r="L1463" s="275">
        <f t="shared" si="3"/>
        <v>-1306</v>
      </c>
      <c r="N1463" s="277"/>
      <c r="O1463" s="274">
        <f t="shared" si="6"/>
        <v>0</v>
      </c>
      <c r="P1463" s="248" t="b">
        <f t="shared" si="7"/>
        <v>0</v>
      </c>
    </row>
    <row r="1464" ht="14.25" customHeight="1">
      <c r="A1464" s="248" t="s">
        <v>592</v>
      </c>
      <c r="B1464" s="248" t="s">
        <v>19</v>
      </c>
      <c r="C1464" s="273">
        <v>943.0</v>
      </c>
      <c r="D1464" s="274">
        <v>45119.0</v>
      </c>
      <c r="E1464" s="275">
        <v>87390.0</v>
      </c>
      <c r="F1464" s="248" t="s">
        <v>447</v>
      </c>
      <c r="G1464" s="274">
        <f t="shared" si="1"/>
        <v>45149</v>
      </c>
      <c r="H1464" s="248" t="s">
        <v>443</v>
      </c>
      <c r="I1464" s="276" t="str">
        <f t="shared" si="2"/>
        <v>94387390</v>
      </c>
      <c r="J1464" s="274"/>
      <c r="K1464" s="275"/>
      <c r="L1464" s="275">
        <f t="shared" si="3"/>
        <v>-87390</v>
      </c>
      <c r="N1464" s="277"/>
      <c r="O1464" s="274">
        <f t="shared" si="6"/>
        <v>0</v>
      </c>
      <c r="P1464" s="248" t="b">
        <f t="shared" si="7"/>
        <v>1</v>
      </c>
    </row>
    <row r="1465" ht="14.25" customHeight="1">
      <c r="A1465" s="248" t="s">
        <v>502</v>
      </c>
      <c r="B1465" s="248" t="s">
        <v>19</v>
      </c>
      <c r="C1465" s="273">
        <v>30390.0</v>
      </c>
      <c r="D1465" s="274">
        <v>45119.0</v>
      </c>
      <c r="E1465" s="275">
        <v>575895.0</v>
      </c>
      <c r="F1465" s="248" t="s">
        <v>447</v>
      </c>
      <c r="G1465" s="274">
        <f t="shared" si="1"/>
        <v>45149</v>
      </c>
      <c r="H1465" s="248" t="s">
        <v>443</v>
      </c>
      <c r="I1465" s="276" t="str">
        <f t="shared" si="2"/>
        <v>30390575895</v>
      </c>
      <c r="J1465" s="274"/>
      <c r="K1465" s="275"/>
      <c r="L1465" s="275">
        <f t="shared" si="3"/>
        <v>-575895</v>
      </c>
      <c r="N1465" s="277"/>
      <c r="O1465" s="274">
        <f t="shared" si="6"/>
        <v>0</v>
      </c>
      <c r="P1465" s="248" t="b">
        <f t="shared" si="7"/>
        <v>1</v>
      </c>
    </row>
    <row r="1466" ht="14.25" customHeight="1">
      <c r="A1466" s="248" t="s">
        <v>559</v>
      </c>
      <c r="B1466" s="248" t="s">
        <v>19</v>
      </c>
      <c r="C1466" s="273">
        <v>9622.0</v>
      </c>
      <c r="D1466" s="274">
        <v>45120.0</v>
      </c>
      <c r="E1466" s="275">
        <v>205611.0</v>
      </c>
      <c r="F1466" s="248" t="s">
        <v>447</v>
      </c>
      <c r="G1466" s="274">
        <f t="shared" si="1"/>
        <v>45150</v>
      </c>
      <c r="H1466" s="248" t="s">
        <v>443</v>
      </c>
      <c r="I1466" s="276" t="str">
        <f t="shared" si="2"/>
        <v>9622205611</v>
      </c>
      <c r="J1466" s="274"/>
      <c r="K1466" s="275"/>
      <c r="L1466" s="275">
        <f t="shared" si="3"/>
        <v>-205611</v>
      </c>
      <c r="N1466" s="277"/>
      <c r="O1466" s="274">
        <f t="shared" si="6"/>
        <v>0</v>
      </c>
      <c r="P1466" s="248" t="b">
        <f t="shared" si="7"/>
        <v>1</v>
      </c>
    </row>
    <row r="1467" ht="14.25" customHeight="1">
      <c r="A1467" s="248" t="s">
        <v>593</v>
      </c>
      <c r="B1467" s="248" t="s">
        <v>334</v>
      </c>
      <c r="C1467" s="273">
        <v>4127466.0</v>
      </c>
      <c r="D1467" s="274">
        <v>45120.0</v>
      </c>
      <c r="E1467" s="275">
        <v>178144.0</v>
      </c>
      <c r="F1467" s="248" t="s">
        <v>447</v>
      </c>
      <c r="G1467" s="274">
        <f t="shared" si="1"/>
        <v>45150</v>
      </c>
      <c r="H1467" s="248" t="s">
        <v>443</v>
      </c>
      <c r="I1467" s="276" t="str">
        <f t="shared" si="2"/>
        <v>4127466178144</v>
      </c>
      <c r="J1467" s="274"/>
      <c r="K1467" s="275"/>
      <c r="L1467" s="275">
        <f t="shared" si="3"/>
        <v>-178144</v>
      </c>
      <c r="N1467" s="277"/>
      <c r="O1467" s="274">
        <f t="shared" si="6"/>
        <v>0</v>
      </c>
      <c r="P1467" s="248" t="b">
        <f t="shared" si="7"/>
        <v>1</v>
      </c>
    </row>
    <row r="1468" ht="14.25" customHeight="1">
      <c r="A1468" s="248" t="s">
        <v>584</v>
      </c>
      <c r="B1468" s="248" t="s">
        <v>19</v>
      </c>
      <c r="C1468" s="273">
        <v>214.0</v>
      </c>
      <c r="D1468" s="274">
        <v>45120.0</v>
      </c>
      <c r="E1468" s="275">
        <v>39700.0</v>
      </c>
      <c r="F1468" s="248" t="s">
        <v>447</v>
      </c>
      <c r="G1468" s="274">
        <f t="shared" si="1"/>
        <v>45150</v>
      </c>
      <c r="H1468" s="248" t="s">
        <v>443</v>
      </c>
      <c r="I1468" s="276" t="str">
        <f t="shared" si="2"/>
        <v>21439700</v>
      </c>
      <c r="J1468" s="274"/>
      <c r="K1468" s="275"/>
      <c r="L1468" s="275">
        <f t="shared" si="3"/>
        <v>-39700</v>
      </c>
      <c r="N1468" s="277"/>
      <c r="O1468" s="274">
        <f t="shared" si="6"/>
        <v>0</v>
      </c>
      <c r="P1468" s="248" t="b">
        <f t="shared" si="7"/>
        <v>1</v>
      </c>
    </row>
    <row r="1469" ht="14.25" customHeight="1">
      <c r="A1469" s="248" t="s">
        <v>585</v>
      </c>
      <c r="B1469" s="248" t="s">
        <v>19</v>
      </c>
      <c r="C1469" s="273">
        <v>20754.0</v>
      </c>
      <c r="D1469" s="274">
        <v>45120.0</v>
      </c>
      <c r="E1469" s="275">
        <v>77408.0</v>
      </c>
      <c r="F1469" s="248" t="s">
        <v>447</v>
      </c>
      <c r="G1469" s="274">
        <f t="shared" si="1"/>
        <v>45150</v>
      </c>
      <c r="H1469" s="248" t="s">
        <v>443</v>
      </c>
      <c r="I1469" s="276" t="str">
        <f t="shared" si="2"/>
        <v>2075477408</v>
      </c>
      <c r="J1469" s="274"/>
      <c r="K1469" s="275"/>
      <c r="L1469" s="275">
        <f t="shared" si="3"/>
        <v>-77408</v>
      </c>
      <c r="N1469" s="277"/>
      <c r="O1469" s="274">
        <f t="shared" si="6"/>
        <v>0</v>
      </c>
      <c r="P1469" s="248" t="b">
        <f t="shared" si="7"/>
        <v>1</v>
      </c>
    </row>
    <row r="1470" ht="14.25" customHeight="1">
      <c r="A1470" s="248" t="s">
        <v>585</v>
      </c>
      <c r="B1470" s="248" t="s">
        <v>19</v>
      </c>
      <c r="C1470" s="273">
        <v>20793.0</v>
      </c>
      <c r="D1470" s="274">
        <v>45120.0</v>
      </c>
      <c r="E1470" s="275">
        <v>73278.0</v>
      </c>
      <c r="F1470" s="248" t="s">
        <v>447</v>
      </c>
      <c r="G1470" s="274">
        <f t="shared" si="1"/>
        <v>45150</v>
      </c>
      <c r="H1470" s="248" t="s">
        <v>443</v>
      </c>
      <c r="I1470" s="276" t="str">
        <f t="shared" si="2"/>
        <v>2079373278</v>
      </c>
      <c r="J1470" s="274"/>
      <c r="K1470" s="275"/>
      <c r="L1470" s="275">
        <f t="shared" si="3"/>
        <v>-73278</v>
      </c>
      <c r="N1470" s="277"/>
      <c r="O1470" s="274">
        <f t="shared" si="6"/>
        <v>0</v>
      </c>
      <c r="P1470" s="248" t="b">
        <f t="shared" si="7"/>
        <v>1</v>
      </c>
    </row>
    <row r="1471" ht="14.25" customHeight="1">
      <c r="A1471" s="248" t="s">
        <v>448</v>
      </c>
      <c r="B1471" s="248" t="s">
        <v>19</v>
      </c>
      <c r="C1471" s="273">
        <v>6027.0</v>
      </c>
      <c r="D1471" s="274">
        <v>45120.0</v>
      </c>
      <c r="E1471" s="275">
        <v>112500.0</v>
      </c>
      <c r="F1471" s="248" t="s">
        <v>447</v>
      </c>
      <c r="G1471" s="274">
        <f t="shared" si="1"/>
        <v>45150</v>
      </c>
      <c r="H1471" s="248" t="s">
        <v>443</v>
      </c>
      <c r="I1471" s="276" t="str">
        <f t="shared" si="2"/>
        <v>6027112500</v>
      </c>
      <c r="J1471" s="274"/>
      <c r="K1471" s="275"/>
      <c r="L1471" s="275">
        <f t="shared" si="3"/>
        <v>-112500</v>
      </c>
      <c r="N1471" s="277"/>
      <c r="O1471" s="274">
        <f t="shared" si="6"/>
        <v>0</v>
      </c>
      <c r="P1471" s="248" t="b">
        <f t="shared" si="7"/>
        <v>1</v>
      </c>
    </row>
    <row r="1472" ht="14.25" customHeight="1">
      <c r="A1472" s="248" t="s">
        <v>480</v>
      </c>
      <c r="B1472" s="248" t="s">
        <v>19</v>
      </c>
      <c r="C1472" s="273">
        <v>6.16141E7</v>
      </c>
      <c r="D1472" s="274">
        <v>45120.0</v>
      </c>
      <c r="E1472" s="275">
        <v>136980.0</v>
      </c>
      <c r="F1472" s="248" t="s">
        <v>447</v>
      </c>
      <c r="G1472" s="274">
        <f t="shared" si="1"/>
        <v>45150</v>
      </c>
      <c r="H1472" s="248" t="s">
        <v>443</v>
      </c>
      <c r="I1472" s="276" t="str">
        <f t="shared" si="2"/>
        <v>61614100136980</v>
      </c>
      <c r="J1472" s="274"/>
      <c r="K1472" s="275"/>
      <c r="L1472" s="275">
        <f t="shared" si="3"/>
        <v>-136980</v>
      </c>
      <c r="N1472" s="277"/>
      <c r="O1472" s="274">
        <f t="shared" si="6"/>
        <v>0</v>
      </c>
      <c r="P1472" s="248" t="b">
        <f t="shared" si="7"/>
        <v>1</v>
      </c>
    </row>
    <row r="1473" ht="14.25" customHeight="1">
      <c r="A1473" s="248" t="s">
        <v>464</v>
      </c>
      <c r="B1473" s="248" t="s">
        <v>19</v>
      </c>
      <c r="C1473" s="273">
        <v>1510837.0</v>
      </c>
      <c r="D1473" s="274">
        <v>45120.0</v>
      </c>
      <c r="E1473" s="275">
        <v>48980.0</v>
      </c>
      <c r="F1473" s="248" t="s">
        <v>447</v>
      </c>
      <c r="G1473" s="274">
        <f t="shared" si="1"/>
        <v>45150</v>
      </c>
      <c r="H1473" s="248" t="s">
        <v>443</v>
      </c>
      <c r="I1473" s="276" t="str">
        <f t="shared" si="2"/>
        <v>151083748980</v>
      </c>
      <c r="J1473" s="274"/>
      <c r="K1473" s="275"/>
      <c r="L1473" s="275">
        <f t="shared" si="3"/>
        <v>-48980</v>
      </c>
      <c r="N1473" s="277"/>
      <c r="O1473" s="274">
        <f t="shared" si="6"/>
        <v>0</v>
      </c>
      <c r="P1473" s="248" t="b">
        <f t="shared" si="7"/>
        <v>1</v>
      </c>
    </row>
    <row r="1474" ht="14.25" customHeight="1">
      <c r="A1474" s="248" t="s">
        <v>480</v>
      </c>
      <c r="B1474" s="248" t="s">
        <v>19</v>
      </c>
      <c r="C1474" s="273">
        <v>6.1614145E7</v>
      </c>
      <c r="D1474" s="274">
        <v>45121.0</v>
      </c>
      <c r="E1474" s="275">
        <v>634980.0</v>
      </c>
      <c r="F1474" s="248" t="s">
        <v>447</v>
      </c>
      <c r="G1474" s="274">
        <f t="shared" si="1"/>
        <v>45151</v>
      </c>
      <c r="H1474" s="248" t="s">
        <v>443</v>
      </c>
      <c r="I1474" s="276" t="str">
        <f t="shared" si="2"/>
        <v>61614145634980</v>
      </c>
      <c r="J1474" s="274"/>
      <c r="K1474" s="275"/>
      <c r="L1474" s="275">
        <f t="shared" si="3"/>
        <v>-634980</v>
      </c>
      <c r="N1474" s="277"/>
      <c r="O1474" s="274">
        <f t="shared" si="6"/>
        <v>0</v>
      </c>
      <c r="P1474" s="248" t="b">
        <f t="shared" si="7"/>
        <v>1</v>
      </c>
    </row>
    <row r="1475" ht="14.25" customHeight="1">
      <c r="A1475" s="248" t="s">
        <v>168</v>
      </c>
      <c r="B1475" s="248" t="s">
        <v>19</v>
      </c>
      <c r="C1475" s="273">
        <v>13298.0</v>
      </c>
      <c r="D1475" s="274">
        <v>45121.0</v>
      </c>
      <c r="E1475" s="275">
        <v>254160.0</v>
      </c>
      <c r="F1475" s="248" t="s">
        <v>447</v>
      </c>
      <c r="G1475" s="274">
        <f t="shared" si="1"/>
        <v>45151</v>
      </c>
      <c r="H1475" s="248" t="s">
        <v>443</v>
      </c>
      <c r="I1475" s="276" t="str">
        <f t="shared" si="2"/>
        <v>13298254160</v>
      </c>
      <c r="J1475" s="274"/>
      <c r="K1475" s="275"/>
      <c r="L1475" s="275">
        <f t="shared" si="3"/>
        <v>-254160</v>
      </c>
      <c r="N1475" s="277"/>
      <c r="O1475" s="274">
        <f t="shared" si="6"/>
        <v>0</v>
      </c>
      <c r="P1475" s="248" t="b">
        <f t="shared" si="7"/>
        <v>1</v>
      </c>
    </row>
    <row r="1476" ht="14.25" customHeight="1">
      <c r="A1476" s="248" t="s">
        <v>168</v>
      </c>
      <c r="B1476" s="248" t="s">
        <v>19</v>
      </c>
      <c r="C1476" s="273">
        <v>13297.0</v>
      </c>
      <c r="D1476" s="274">
        <v>45121.0</v>
      </c>
      <c r="E1476" s="275">
        <v>363533.0</v>
      </c>
      <c r="F1476" s="248" t="s">
        <v>447</v>
      </c>
      <c r="G1476" s="274">
        <f t="shared" si="1"/>
        <v>45151</v>
      </c>
      <c r="H1476" s="248" t="s">
        <v>443</v>
      </c>
      <c r="I1476" s="276" t="str">
        <f t="shared" si="2"/>
        <v>13297363533</v>
      </c>
      <c r="J1476" s="274"/>
      <c r="K1476" s="275"/>
      <c r="L1476" s="275">
        <f t="shared" si="3"/>
        <v>-363533</v>
      </c>
      <c r="N1476" s="277"/>
      <c r="O1476" s="274">
        <f t="shared" si="6"/>
        <v>0</v>
      </c>
      <c r="P1476" s="248" t="b">
        <f t="shared" si="7"/>
        <v>1</v>
      </c>
    </row>
    <row r="1477" ht="14.25" customHeight="1">
      <c r="A1477" s="248" t="s">
        <v>565</v>
      </c>
      <c r="B1477" s="248" t="s">
        <v>19</v>
      </c>
      <c r="C1477" s="273">
        <v>225194.0</v>
      </c>
      <c r="D1477" s="274">
        <v>45121.0</v>
      </c>
      <c r="E1477" s="275">
        <v>191980.0</v>
      </c>
      <c r="F1477" s="248" t="s">
        <v>447</v>
      </c>
      <c r="G1477" s="274">
        <f t="shared" si="1"/>
        <v>45151</v>
      </c>
      <c r="H1477" s="248" t="s">
        <v>443</v>
      </c>
      <c r="I1477" s="276" t="str">
        <f t="shared" si="2"/>
        <v>225194191980</v>
      </c>
      <c r="J1477" s="274"/>
      <c r="K1477" s="275"/>
      <c r="L1477" s="275">
        <f t="shared" si="3"/>
        <v>-191980</v>
      </c>
      <c r="N1477" s="277"/>
      <c r="O1477" s="274">
        <f t="shared" si="6"/>
        <v>0</v>
      </c>
      <c r="P1477" s="248" t="b">
        <f t="shared" si="7"/>
        <v>1</v>
      </c>
    </row>
    <row r="1478" ht="14.25" customHeight="1">
      <c r="A1478" s="248" t="s">
        <v>71</v>
      </c>
      <c r="B1478" s="248" t="s">
        <v>19</v>
      </c>
      <c r="C1478" s="273">
        <v>847620.0</v>
      </c>
      <c r="D1478" s="274">
        <v>45124.0</v>
      </c>
      <c r="E1478" s="275">
        <v>419552.0</v>
      </c>
      <c r="F1478" s="248" t="s">
        <v>447</v>
      </c>
      <c r="G1478" s="274">
        <f t="shared" si="1"/>
        <v>45154</v>
      </c>
      <c r="H1478" s="248" t="s">
        <v>443</v>
      </c>
      <c r="I1478" s="276" t="str">
        <f t="shared" si="2"/>
        <v>847620419552</v>
      </c>
      <c r="J1478" s="274"/>
      <c r="K1478" s="275"/>
      <c r="L1478" s="275">
        <f t="shared" si="3"/>
        <v>-419552</v>
      </c>
      <c r="N1478" s="277"/>
      <c r="O1478" s="274">
        <f t="shared" si="6"/>
        <v>0</v>
      </c>
      <c r="P1478" s="248" t="b">
        <f t="shared" si="7"/>
        <v>1</v>
      </c>
    </row>
    <row r="1479" ht="14.25" customHeight="1">
      <c r="A1479" s="248" t="s">
        <v>523</v>
      </c>
      <c r="B1479" s="248" t="s">
        <v>19</v>
      </c>
      <c r="C1479" s="273">
        <v>19172.0</v>
      </c>
      <c r="D1479" s="274">
        <v>45124.0</v>
      </c>
      <c r="E1479" s="275">
        <v>602100.0</v>
      </c>
      <c r="F1479" s="248" t="s">
        <v>447</v>
      </c>
      <c r="G1479" s="274">
        <f t="shared" si="1"/>
        <v>45154</v>
      </c>
      <c r="H1479" s="248" t="s">
        <v>443</v>
      </c>
      <c r="I1479" s="276" t="str">
        <f t="shared" si="2"/>
        <v>19172602100</v>
      </c>
      <c r="J1479" s="274"/>
      <c r="K1479" s="275"/>
      <c r="L1479" s="275">
        <f t="shared" si="3"/>
        <v>-602100</v>
      </c>
      <c r="N1479" s="277"/>
      <c r="O1479" s="274">
        <f t="shared" si="6"/>
        <v>0</v>
      </c>
      <c r="P1479" s="248" t="b">
        <f t="shared" si="7"/>
        <v>1</v>
      </c>
    </row>
    <row r="1480" ht="14.25" customHeight="1">
      <c r="A1480" s="248" t="s">
        <v>594</v>
      </c>
      <c r="B1480" s="248" t="s">
        <v>19</v>
      </c>
      <c r="C1480" s="273">
        <v>8226.0</v>
      </c>
      <c r="D1480" s="274">
        <v>45124.0</v>
      </c>
      <c r="E1480" s="275">
        <v>343980.0</v>
      </c>
      <c r="F1480" s="248" t="s">
        <v>447</v>
      </c>
      <c r="G1480" s="274">
        <f t="shared" si="1"/>
        <v>45154</v>
      </c>
      <c r="H1480" s="248" t="s">
        <v>443</v>
      </c>
      <c r="I1480" s="276" t="str">
        <f t="shared" si="2"/>
        <v>8226343980</v>
      </c>
      <c r="J1480" s="274"/>
      <c r="K1480" s="275"/>
      <c r="L1480" s="275">
        <f t="shared" si="3"/>
        <v>-343980</v>
      </c>
      <c r="N1480" s="277"/>
      <c r="O1480" s="274">
        <f t="shared" si="6"/>
        <v>0</v>
      </c>
      <c r="P1480" s="248" t="b">
        <f t="shared" si="7"/>
        <v>1</v>
      </c>
    </row>
    <row r="1481" ht="14.25" customHeight="1">
      <c r="A1481" s="248" t="s">
        <v>595</v>
      </c>
      <c r="B1481" s="248" t="s">
        <v>19</v>
      </c>
      <c r="C1481" s="273">
        <v>53.0</v>
      </c>
      <c r="D1481" s="274">
        <v>45124.0</v>
      </c>
      <c r="E1481" s="275">
        <v>460720.0</v>
      </c>
      <c r="F1481" s="248" t="s">
        <v>447</v>
      </c>
      <c r="G1481" s="274">
        <f t="shared" si="1"/>
        <v>45154</v>
      </c>
      <c r="H1481" s="248" t="s">
        <v>443</v>
      </c>
      <c r="I1481" s="276" t="str">
        <f t="shared" si="2"/>
        <v>53460720</v>
      </c>
      <c r="J1481" s="274"/>
      <c r="K1481" s="275"/>
      <c r="L1481" s="275">
        <f t="shared" si="3"/>
        <v>-460720</v>
      </c>
      <c r="N1481" s="277"/>
      <c r="O1481" s="274">
        <f t="shared" si="6"/>
        <v>0</v>
      </c>
      <c r="P1481" s="248" t="b">
        <f t="shared" si="7"/>
        <v>1</v>
      </c>
    </row>
    <row r="1482" ht="14.25" customHeight="1">
      <c r="A1482" s="248" t="s">
        <v>508</v>
      </c>
      <c r="B1482" s="248" t="s">
        <v>19</v>
      </c>
      <c r="C1482" s="273">
        <v>6198698.0</v>
      </c>
      <c r="D1482" s="274">
        <v>45124.0</v>
      </c>
      <c r="E1482" s="275">
        <v>12967.0</v>
      </c>
      <c r="F1482" s="248" t="s">
        <v>447</v>
      </c>
      <c r="G1482" s="274">
        <f t="shared" si="1"/>
        <v>45154</v>
      </c>
      <c r="H1482" s="248" t="s">
        <v>443</v>
      </c>
      <c r="I1482" s="276" t="str">
        <f t="shared" si="2"/>
        <v>619869812967</v>
      </c>
      <c r="J1482" s="274">
        <f>+G1482</f>
        <v>45154</v>
      </c>
      <c r="K1482" s="275">
        <f>+E1482</f>
        <v>12967</v>
      </c>
      <c r="L1482" s="275">
        <f t="shared" si="3"/>
        <v>0</v>
      </c>
      <c r="N1482" s="277"/>
      <c r="O1482" s="274">
        <f t="shared" si="6"/>
        <v>0</v>
      </c>
      <c r="P1482" s="248" t="b">
        <f t="shared" si="7"/>
        <v>0</v>
      </c>
    </row>
    <row r="1483" ht="14.25" customHeight="1">
      <c r="A1483" s="248" t="s">
        <v>27</v>
      </c>
      <c r="B1483" s="248" t="s">
        <v>19</v>
      </c>
      <c r="C1483" s="273">
        <v>36047.0</v>
      </c>
      <c r="D1483" s="274">
        <v>45126.0</v>
      </c>
      <c r="E1483" s="275">
        <v>270522.0</v>
      </c>
      <c r="F1483" s="248" t="s">
        <v>447</v>
      </c>
      <c r="G1483" s="274">
        <f t="shared" si="1"/>
        <v>45156</v>
      </c>
      <c r="H1483" s="248" t="s">
        <v>443</v>
      </c>
      <c r="I1483" s="276" t="str">
        <f t="shared" si="2"/>
        <v>36047270522</v>
      </c>
      <c r="J1483" s="274"/>
      <c r="K1483" s="275"/>
      <c r="L1483" s="275">
        <f t="shared" si="3"/>
        <v>-270522</v>
      </c>
      <c r="N1483" s="109" t="s">
        <v>456</v>
      </c>
      <c r="O1483" s="274">
        <f t="shared" si="6"/>
        <v>0</v>
      </c>
      <c r="P1483" s="248" t="b">
        <f t="shared" si="7"/>
        <v>1</v>
      </c>
    </row>
    <row r="1484" ht="14.25" customHeight="1">
      <c r="A1484" s="248" t="s">
        <v>444</v>
      </c>
      <c r="B1484" s="248" t="s">
        <v>19</v>
      </c>
      <c r="C1484" s="273">
        <v>1129.0</v>
      </c>
      <c r="D1484" s="274">
        <v>45126.0</v>
      </c>
      <c r="E1484" s="275">
        <v>503848.0</v>
      </c>
      <c r="F1484" s="248" t="s">
        <v>447</v>
      </c>
      <c r="G1484" s="274">
        <f t="shared" si="1"/>
        <v>45156</v>
      </c>
      <c r="H1484" s="248" t="s">
        <v>443</v>
      </c>
      <c r="I1484" s="276" t="str">
        <f t="shared" si="2"/>
        <v>1129503848</v>
      </c>
      <c r="J1484" s="278">
        <v>45155.0</v>
      </c>
      <c r="K1484" s="279">
        <v>490007.0</v>
      </c>
      <c r="L1484" s="275">
        <f t="shared" si="3"/>
        <v>-13841</v>
      </c>
      <c r="N1484" s="277"/>
      <c r="O1484" s="274">
        <f t="shared" si="6"/>
        <v>0</v>
      </c>
      <c r="P1484" s="248" t="b">
        <f t="shared" si="7"/>
        <v>0</v>
      </c>
    </row>
    <row r="1485" ht="14.25" customHeight="1">
      <c r="A1485" s="248" t="s">
        <v>493</v>
      </c>
      <c r="B1485" s="248" t="s">
        <v>19</v>
      </c>
      <c r="C1485" s="273">
        <v>9888.0</v>
      </c>
      <c r="D1485" s="274">
        <v>45126.0</v>
      </c>
      <c r="E1485" s="275">
        <v>119990.0</v>
      </c>
      <c r="F1485" s="248" t="s">
        <v>447</v>
      </c>
      <c r="G1485" s="274">
        <f t="shared" si="1"/>
        <v>45156</v>
      </c>
      <c r="H1485" s="248" t="s">
        <v>443</v>
      </c>
      <c r="I1485" s="276" t="str">
        <f t="shared" si="2"/>
        <v>9888119990</v>
      </c>
      <c r="J1485" s="274"/>
      <c r="K1485" s="275"/>
      <c r="L1485" s="275">
        <f t="shared" si="3"/>
        <v>-119990</v>
      </c>
      <c r="N1485" s="277"/>
      <c r="O1485" s="274">
        <f t="shared" si="6"/>
        <v>0</v>
      </c>
      <c r="P1485" s="248" t="b">
        <f t="shared" si="7"/>
        <v>1</v>
      </c>
    </row>
    <row r="1486" ht="14.25" customHeight="1">
      <c r="A1486" s="248" t="s">
        <v>494</v>
      </c>
      <c r="B1486" s="248" t="s">
        <v>19</v>
      </c>
      <c r="C1486" s="273">
        <v>25232.0</v>
      </c>
      <c r="D1486" s="274">
        <v>45127.0</v>
      </c>
      <c r="E1486" s="275">
        <v>18681.0</v>
      </c>
      <c r="F1486" s="248" t="s">
        <v>447</v>
      </c>
      <c r="G1486" s="274">
        <f t="shared" si="1"/>
        <v>45157</v>
      </c>
      <c r="H1486" s="248" t="s">
        <v>443</v>
      </c>
      <c r="I1486" s="276" t="str">
        <f t="shared" si="2"/>
        <v>2523218681</v>
      </c>
      <c r="J1486" s="274"/>
      <c r="K1486" s="275"/>
      <c r="L1486" s="275">
        <f t="shared" si="3"/>
        <v>-18681</v>
      </c>
      <c r="N1486" s="277"/>
      <c r="O1486" s="274">
        <f t="shared" si="6"/>
        <v>0</v>
      </c>
      <c r="P1486" s="248" t="b">
        <f t="shared" si="7"/>
        <v>1</v>
      </c>
    </row>
    <row r="1487" ht="14.25" customHeight="1">
      <c r="A1487" s="248" t="s">
        <v>548</v>
      </c>
      <c r="B1487" s="248" t="s">
        <v>19</v>
      </c>
      <c r="C1487" s="273">
        <v>49563.0</v>
      </c>
      <c r="D1487" s="274">
        <v>45127.0</v>
      </c>
      <c r="E1487" s="275">
        <v>16126.0</v>
      </c>
      <c r="F1487" s="248" t="s">
        <v>447</v>
      </c>
      <c r="G1487" s="274">
        <f t="shared" si="1"/>
        <v>45157</v>
      </c>
      <c r="H1487" s="248" t="s">
        <v>443</v>
      </c>
      <c r="I1487" s="276" t="str">
        <f t="shared" si="2"/>
        <v>4956316126</v>
      </c>
      <c r="J1487" s="274"/>
      <c r="K1487" s="275"/>
      <c r="L1487" s="275">
        <f t="shared" si="3"/>
        <v>-16126</v>
      </c>
      <c r="N1487" s="277"/>
      <c r="O1487" s="274">
        <f t="shared" si="6"/>
        <v>0</v>
      </c>
      <c r="P1487" s="248" t="b">
        <f t="shared" si="7"/>
        <v>1</v>
      </c>
    </row>
    <row r="1488" ht="14.25" customHeight="1">
      <c r="A1488" s="248" t="s">
        <v>593</v>
      </c>
      <c r="B1488" s="248" t="s">
        <v>334</v>
      </c>
      <c r="C1488" s="273">
        <v>4135870.0</v>
      </c>
      <c r="D1488" s="274">
        <v>45127.0</v>
      </c>
      <c r="E1488" s="275">
        <v>5310830.0</v>
      </c>
      <c r="F1488" s="248" t="s">
        <v>447</v>
      </c>
      <c r="G1488" s="274">
        <f t="shared" si="1"/>
        <v>45157</v>
      </c>
      <c r="H1488" s="248" t="s">
        <v>443</v>
      </c>
      <c r="I1488" s="276" t="str">
        <f t="shared" si="2"/>
        <v>41358705310830</v>
      </c>
      <c r="J1488" s="274"/>
      <c r="K1488" s="275"/>
      <c r="L1488" s="275">
        <f t="shared" si="3"/>
        <v>-5310830</v>
      </c>
      <c r="N1488" s="277"/>
      <c r="O1488" s="274">
        <f t="shared" si="6"/>
        <v>0</v>
      </c>
      <c r="P1488" s="248" t="b">
        <f t="shared" si="7"/>
        <v>1</v>
      </c>
    </row>
    <row r="1489" ht="14.25" customHeight="1">
      <c r="A1489" s="248" t="s">
        <v>499</v>
      </c>
      <c r="B1489" s="248" t="s">
        <v>19</v>
      </c>
      <c r="C1489" s="273">
        <v>32931.0</v>
      </c>
      <c r="D1489" s="274">
        <v>45127.0</v>
      </c>
      <c r="E1489" s="275">
        <v>1315693.0</v>
      </c>
      <c r="F1489" s="248" t="s">
        <v>447</v>
      </c>
      <c r="G1489" s="274">
        <f t="shared" si="1"/>
        <v>45157</v>
      </c>
      <c r="H1489" s="248" t="s">
        <v>443</v>
      </c>
      <c r="I1489" s="276" t="str">
        <f t="shared" si="2"/>
        <v>329311315693</v>
      </c>
      <c r="J1489" s="274"/>
      <c r="K1489" s="275"/>
      <c r="L1489" s="275">
        <f t="shared" si="3"/>
        <v>-1315693</v>
      </c>
      <c r="N1489" s="277"/>
      <c r="O1489" s="274">
        <f t="shared" si="6"/>
        <v>0</v>
      </c>
      <c r="P1489" s="248" t="b">
        <f t="shared" si="7"/>
        <v>1</v>
      </c>
    </row>
    <row r="1490" ht="14.25" customHeight="1">
      <c r="A1490" s="248" t="s">
        <v>474</v>
      </c>
      <c r="B1490" s="248" t="s">
        <v>19</v>
      </c>
      <c r="C1490" s="273">
        <v>2.9782358E7</v>
      </c>
      <c r="D1490" s="274">
        <v>45127.0</v>
      </c>
      <c r="E1490" s="275">
        <v>504882.0</v>
      </c>
      <c r="F1490" s="248" t="s">
        <v>447</v>
      </c>
      <c r="G1490" s="274">
        <f t="shared" si="1"/>
        <v>45157</v>
      </c>
      <c r="H1490" s="248" t="s">
        <v>443</v>
      </c>
      <c r="I1490" s="276" t="str">
        <f t="shared" si="2"/>
        <v>29782358504882</v>
      </c>
      <c r="J1490" s="274"/>
      <c r="K1490" s="275"/>
      <c r="L1490" s="275">
        <f t="shared" si="3"/>
        <v>-504882</v>
      </c>
      <c r="N1490" s="277"/>
      <c r="O1490" s="274">
        <f t="shared" si="6"/>
        <v>0</v>
      </c>
      <c r="P1490" s="248" t="b">
        <f t="shared" si="7"/>
        <v>1</v>
      </c>
    </row>
    <row r="1491" ht="14.25" customHeight="1">
      <c r="A1491" s="248" t="s">
        <v>480</v>
      </c>
      <c r="B1491" s="248" t="s">
        <v>19</v>
      </c>
      <c r="C1491" s="273">
        <v>6.1614468E7</v>
      </c>
      <c r="D1491" s="274">
        <v>45127.0</v>
      </c>
      <c r="E1491" s="275">
        <v>636980.0</v>
      </c>
      <c r="F1491" s="248" t="s">
        <v>447</v>
      </c>
      <c r="G1491" s="274">
        <f t="shared" si="1"/>
        <v>45157</v>
      </c>
      <c r="H1491" s="248" t="s">
        <v>443</v>
      </c>
      <c r="I1491" s="276" t="str">
        <f t="shared" si="2"/>
        <v>61614468636980</v>
      </c>
      <c r="J1491" s="274"/>
      <c r="K1491" s="275"/>
      <c r="L1491" s="275">
        <f t="shared" si="3"/>
        <v>-636980</v>
      </c>
      <c r="N1491" s="277"/>
      <c r="O1491" s="274">
        <f t="shared" si="6"/>
        <v>0</v>
      </c>
      <c r="P1491" s="248" t="b">
        <f t="shared" si="7"/>
        <v>1</v>
      </c>
    </row>
    <row r="1492" ht="14.25" customHeight="1">
      <c r="A1492" s="248" t="s">
        <v>475</v>
      </c>
      <c r="B1492" s="248" t="s">
        <v>19</v>
      </c>
      <c r="C1492" s="273">
        <v>1.8855277E7</v>
      </c>
      <c r="D1492" s="274">
        <v>45127.0</v>
      </c>
      <c r="E1492" s="275">
        <v>35980.0</v>
      </c>
      <c r="F1492" s="248" t="s">
        <v>447</v>
      </c>
      <c r="G1492" s="274">
        <f t="shared" si="1"/>
        <v>45157</v>
      </c>
      <c r="H1492" s="248" t="s">
        <v>443</v>
      </c>
      <c r="I1492" s="276" t="str">
        <f t="shared" si="2"/>
        <v>1885527735980</v>
      </c>
      <c r="J1492" s="274"/>
      <c r="K1492" s="275"/>
      <c r="L1492" s="275">
        <f t="shared" si="3"/>
        <v>-35980</v>
      </c>
      <c r="N1492" s="277"/>
      <c r="O1492" s="274">
        <f t="shared" si="6"/>
        <v>0</v>
      </c>
      <c r="P1492" s="248" t="b">
        <f t="shared" si="7"/>
        <v>1</v>
      </c>
    </row>
    <row r="1493" ht="14.25" customHeight="1">
      <c r="A1493" s="248" t="s">
        <v>517</v>
      </c>
      <c r="B1493" s="248" t="s">
        <v>468</v>
      </c>
      <c r="C1493" s="273">
        <v>7876472.0</v>
      </c>
      <c r="D1493" s="274">
        <v>45128.0</v>
      </c>
      <c r="E1493" s="275">
        <v>-314.0</v>
      </c>
      <c r="F1493" s="248" t="s">
        <v>447</v>
      </c>
      <c r="G1493" s="274">
        <f t="shared" si="1"/>
        <v>45158</v>
      </c>
      <c r="H1493" s="248" t="s">
        <v>469</v>
      </c>
      <c r="I1493" s="276" t="str">
        <f t="shared" si="2"/>
        <v>7876472-314</v>
      </c>
      <c r="J1493" s="274"/>
      <c r="K1493" s="275"/>
      <c r="L1493" s="275">
        <f t="shared" si="3"/>
        <v>314</v>
      </c>
      <c r="N1493" s="277"/>
      <c r="O1493" s="274">
        <f t="shared" si="6"/>
        <v>0</v>
      </c>
      <c r="P1493" s="248" t="b">
        <f t="shared" si="7"/>
        <v>1</v>
      </c>
    </row>
    <row r="1494" ht="14.25" customHeight="1">
      <c r="A1494" s="248" t="s">
        <v>517</v>
      </c>
      <c r="B1494" s="248" t="s">
        <v>468</v>
      </c>
      <c r="C1494" s="273">
        <v>7954256.0</v>
      </c>
      <c r="D1494" s="274">
        <v>45128.0</v>
      </c>
      <c r="E1494" s="275">
        <v>-307.0</v>
      </c>
      <c r="F1494" s="248" t="s">
        <v>447</v>
      </c>
      <c r="G1494" s="274">
        <f t="shared" si="1"/>
        <v>45158</v>
      </c>
      <c r="H1494" s="248" t="s">
        <v>469</v>
      </c>
      <c r="I1494" s="276" t="str">
        <f t="shared" si="2"/>
        <v>7954256-307</v>
      </c>
      <c r="J1494" s="274"/>
      <c r="K1494" s="275"/>
      <c r="L1494" s="275">
        <f t="shared" si="3"/>
        <v>307</v>
      </c>
      <c r="N1494" s="277"/>
      <c r="O1494" s="274">
        <f t="shared" si="6"/>
        <v>0</v>
      </c>
      <c r="P1494" s="248" t="b">
        <f t="shared" si="7"/>
        <v>1</v>
      </c>
    </row>
    <row r="1495" ht="14.25" customHeight="1">
      <c r="A1495" s="248" t="s">
        <v>34</v>
      </c>
      <c r="B1495" s="248" t="s">
        <v>19</v>
      </c>
      <c r="C1495" s="273">
        <v>112350.0</v>
      </c>
      <c r="D1495" s="274">
        <v>45128.0</v>
      </c>
      <c r="E1495" s="275">
        <v>107671.0</v>
      </c>
      <c r="F1495" s="248" t="s">
        <v>447</v>
      </c>
      <c r="G1495" s="274">
        <f t="shared" si="1"/>
        <v>45158</v>
      </c>
      <c r="H1495" s="248" t="s">
        <v>443</v>
      </c>
      <c r="I1495" s="276" t="str">
        <f t="shared" si="2"/>
        <v>112350107671</v>
      </c>
      <c r="J1495" s="274"/>
      <c r="K1495" s="275"/>
      <c r="L1495" s="275">
        <f t="shared" si="3"/>
        <v>-107671</v>
      </c>
      <c r="N1495" s="277"/>
      <c r="O1495" s="274">
        <f t="shared" si="6"/>
        <v>0</v>
      </c>
      <c r="P1495" s="248" t="b">
        <f t="shared" si="7"/>
        <v>1</v>
      </c>
    </row>
    <row r="1496" ht="14.25" customHeight="1">
      <c r="A1496" s="248" t="s">
        <v>95</v>
      </c>
      <c r="B1496" s="248" t="s">
        <v>19</v>
      </c>
      <c r="C1496" s="273">
        <v>109587.0</v>
      </c>
      <c r="D1496" s="274">
        <v>45128.0</v>
      </c>
      <c r="E1496" s="275">
        <v>171960.0</v>
      </c>
      <c r="F1496" s="248" t="s">
        <v>447</v>
      </c>
      <c r="G1496" s="274">
        <f t="shared" si="1"/>
        <v>45158</v>
      </c>
      <c r="H1496" s="248" t="s">
        <v>443</v>
      </c>
      <c r="I1496" s="276" t="str">
        <f t="shared" si="2"/>
        <v>109587171960</v>
      </c>
      <c r="J1496" s="274"/>
      <c r="K1496" s="275"/>
      <c r="L1496" s="275">
        <f t="shared" si="3"/>
        <v>-171960</v>
      </c>
      <c r="N1496" s="277"/>
      <c r="O1496" s="274">
        <f t="shared" si="6"/>
        <v>0</v>
      </c>
      <c r="P1496" s="248" t="b">
        <f t="shared" si="7"/>
        <v>1</v>
      </c>
    </row>
    <row r="1497" ht="14.25" customHeight="1">
      <c r="A1497" s="248" t="s">
        <v>596</v>
      </c>
      <c r="B1497" s="248" t="s">
        <v>334</v>
      </c>
      <c r="C1497" s="273">
        <v>22764.0</v>
      </c>
      <c r="D1497" s="274">
        <v>45128.0</v>
      </c>
      <c r="E1497" s="275">
        <v>36089.0</v>
      </c>
      <c r="F1497" s="248" t="s">
        <v>447</v>
      </c>
      <c r="G1497" s="274">
        <f t="shared" si="1"/>
        <v>45158</v>
      </c>
      <c r="H1497" s="248" t="s">
        <v>443</v>
      </c>
      <c r="I1497" s="276" t="str">
        <f t="shared" si="2"/>
        <v>2276436089</v>
      </c>
      <c r="J1497" s="274"/>
      <c r="K1497" s="275"/>
      <c r="L1497" s="275">
        <f t="shared" si="3"/>
        <v>-36089</v>
      </c>
      <c r="N1497" s="277"/>
      <c r="O1497" s="274">
        <f t="shared" si="6"/>
        <v>0</v>
      </c>
      <c r="P1497" s="248" t="b">
        <f t="shared" si="7"/>
        <v>1</v>
      </c>
    </row>
    <row r="1498" ht="14.25" customHeight="1">
      <c r="A1498" s="248" t="s">
        <v>22</v>
      </c>
      <c r="B1498" s="248" t="s">
        <v>19</v>
      </c>
      <c r="C1498" s="273">
        <v>966440.0</v>
      </c>
      <c r="D1498" s="274">
        <v>45128.0</v>
      </c>
      <c r="E1498" s="275">
        <v>4399961.0</v>
      </c>
      <c r="F1498" s="248" t="s">
        <v>447</v>
      </c>
      <c r="G1498" s="274">
        <f t="shared" si="1"/>
        <v>45158</v>
      </c>
      <c r="H1498" s="248" t="s">
        <v>443</v>
      </c>
      <c r="I1498" s="276" t="str">
        <f t="shared" si="2"/>
        <v>9664404399961</v>
      </c>
      <c r="J1498" s="274"/>
      <c r="K1498" s="275"/>
      <c r="L1498" s="275">
        <f t="shared" si="3"/>
        <v>-4399961</v>
      </c>
      <c r="N1498" s="109" t="s">
        <v>462</v>
      </c>
      <c r="O1498" s="274">
        <f t="shared" si="6"/>
        <v>0</v>
      </c>
      <c r="P1498" s="248" t="b">
        <f t="shared" si="7"/>
        <v>1</v>
      </c>
    </row>
    <row r="1499" ht="14.25" customHeight="1">
      <c r="A1499" s="248" t="s">
        <v>556</v>
      </c>
      <c r="B1499" s="248" t="s">
        <v>19</v>
      </c>
      <c r="C1499" s="273">
        <v>33.0</v>
      </c>
      <c r="D1499" s="274">
        <v>45128.0</v>
      </c>
      <c r="E1499" s="275">
        <v>205678.0</v>
      </c>
      <c r="F1499" s="248" t="s">
        <v>447</v>
      </c>
      <c r="G1499" s="274">
        <f t="shared" si="1"/>
        <v>45158</v>
      </c>
      <c r="H1499" s="248" t="s">
        <v>443</v>
      </c>
      <c r="I1499" s="276" t="str">
        <f t="shared" si="2"/>
        <v>33205678</v>
      </c>
      <c r="J1499" s="274"/>
      <c r="K1499" s="275"/>
      <c r="L1499" s="275">
        <f t="shared" si="3"/>
        <v>-205678</v>
      </c>
      <c r="N1499" s="277"/>
      <c r="O1499" s="274">
        <f t="shared" si="6"/>
        <v>0</v>
      </c>
      <c r="P1499" s="248" t="b">
        <f t="shared" si="7"/>
        <v>1</v>
      </c>
    </row>
    <row r="1500" ht="14.25" customHeight="1">
      <c r="A1500" s="248" t="s">
        <v>502</v>
      </c>
      <c r="B1500" s="248" t="s">
        <v>19</v>
      </c>
      <c r="C1500" s="273">
        <v>30473.0</v>
      </c>
      <c r="D1500" s="274">
        <v>45128.0</v>
      </c>
      <c r="E1500" s="275">
        <v>338291.0</v>
      </c>
      <c r="F1500" s="248" t="s">
        <v>447</v>
      </c>
      <c r="G1500" s="274">
        <f t="shared" si="1"/>
        <v>45158</v>
      </c>
      <c r="H1500" s="248" t="s">
        <v>443</v>
      </c>
      <c r="I1500" s="276" t="str">
        <f t="shared" si="2"/>
        <v>30473338291</v>
      </c>
      <c r="J1500" s="274"/>
      <c r="K1500" s="275"/>
      <c r="L1500" s="275">
        <f t="shared" si="3"/>
        <v>-338291</v>
      </c>
      <c r="N1500" s="277"/>
      <c r="O1500" s="274">
        <f t="shared" si="6"/>
        <v>0</v>
      </c>
      <c r="P1500" s="248" t="b">
        <f t="shared" si="7"/>
        <v>1</v>
      </c>
    </row>
    <row r="1501" ht="14.25" customHeight="1">
      <c r="A1501" s="248" t="s">
        <v>597</v>
      </c>
      <c r="B1501" s="248" t="s">
        <v>334</v>
      </c>
      <c r="C1501" s="273">
        <v>1866.0</v>
      </c>
      <c r="D1501" s="274">
        <v>45128.0</v>
      </c>
      <c r="E1501" s="275">
        <v>36089.0</v>
      </c>
      <c r="F1501" s="248" t="s">
        <v>447</v>
      </c>
      <c r="G1501" s="274">
        <f t="shared" si="1"/>
        <v>45158</v>
      </c>
      <c r="H1501" s="248" t="s">
        <v>443</v>
      </c>
      <c r="I1501" s="276" t="str">
        <f t="shared" si="2"/>
        <v>186636089</v>
      </c>
      <c r="J1501" s="274"/>
      <c r="K1501" s="275"/>
      <c r="L1501" s="275">
        <f t="shared" si="3"/>
        <v>-36089</v>
      </c>
      <c r="N1501" s="277"/>
      <c r="O1501" s="274">
        <f t="shared" si="6"/>
        <v>0</v>
      </c>
      <c r="P1501" s="248" t="b">
        <f t="shared" si="7"/>
        <v>1</v>
      </c>
    </row>
    <row r="1502" ht="14.25" customHeight="1">
      <c r="A1502" s="248" t="s">
        <v>598</v>
      </c>
      <c r="B1502" s="248" t="s">
        <v>19</v>
      </c>
      <c r="C1502" s="273">
        <v>13058.0</v>
      </c>
      <c r="D1502" s="274">
        <v>45132.0</v>
      </c>
      <c r="E1502" s="275">
        <v>20792.0</v>
      </c>
      <c r="F1502" s="248" t="s">
        <v>447</v>
      </c>
      <c r="G1502" s="274">
        <f t="shared" si="1"/>
        <v>45162</v>
      </c>
      <c r="H1502" s="248" t="s">
        <v>443</v>
      </c>
      <c r="I1502" s="276" t="str">
        <f t="shared" si="2"/>
        <v>1305820792</v>
      </c>
      <c r="J1502" s="274"/>
      <c r="K1502" s="275"/>
      <c r="L1502" s="275">
        <f t="shared" si="3"/>
        <v>-20792</v>
      </c>
      <c r="N1502" s="277"/>
      <c r="O1502" s="274">
        <f t="shared" si="6"/>
        <v>0</v>
      </c>
      <c r="P1502" s="248" t="b">
        <f t="shared" si="7"/>
        <v>1</v>
      </c>
    </row>
    <row r="1503" ht="14.25" customHeight="1">
      <c r="A1503" s="248" t="s">
        <v>596</v>
      </c>
      <c r="B1503" s="248" t="s">
        <v>468</v>
      </c>
      <c r="C1503" s="273">
        <v>1566.0</v>
      </c>
      <c r="D1503" s="274">
        <v>45132.0</v>
      </c>
      <c r="E1503" s="275">
        <v>-36089.0</v>
      </c>
      <c r="F1503" s="248" t="s">
        <v>447</v>
      </c>
      <c r="G1503" s="274">
        <f t="shared" si="1"/>
        <v>45162</v>
      </c>
      <c r="H1503" s="248" t="s">
        <v>469</v>
      </c>
      <c r="I1503" s="276" t="str">
        <f t="shared" si="2"/>
        <v>1566-36089</v>
      </c>
      <c r="J1503" s="274"/>
      <c r="K1503" s="275"/>
      <c r="L1503" s="275">
        <f t="shared" si="3"/>
        <v>36089</v>
      </c>
      <c r="N1503" s="277"/>
      <c r="O1503" s="274">
        <f t="shared" si="6"/>
        <v>0</v>
      </c>
      <c r="P1503" s="248" t="b">
        <f t="shared" si="7"/>
        <v>1</v>
      </c>
    </row>
    <row r="1504" ht="14.25" customHeight="1">
      <c r="A1504" s="248" t="s">
        <v>599</v>
      </c>
      <c r="B1504" s="248" t="s">
        <v>334</v>
      </c>
      <c r="C1504" s="273">
        <v>17164.0</v>
      </c>
      <c r="D1504" s="274">
        <v>45132.0</v>
      </c>
      <c r="E1504" s="275">
        <v>36089.0</v>
      </c>
      <c r="F1504" s="248" t="s">
        <v>447</v>
      </c>
      <c r="G1504" s="274">
        <f t="shared" si="1"/>
        <v>45162</v>
      </c>
      <c r="H1504" s="248" t="s">
        <v>485</v>
      </c>
      <c r="I1504" s="276" t="str">
        <f t="shared" si="2"/>
        <v>1716436089</v>
      </c>
      <c r="J1504" s="274"/>
      <c r="K1504" s="275"/>
      <c r="L1504" s="275">
        <f t="shared" si="3"/>
        <v>-36089</v>
      </c>
      <c r="N1504" s="277"/>
      <c r="O1504" s="274">
        <f t="shared" si="6"/>
        <v>0</v>
      </c>
      <c r="P1504" s="248" t="b">
        <f t="shared" si="7"/>
        <v>1</v>
      </c>
    </row>
    <row r="1505" ht="14.25" customHeight="1">
      <c r="A1505" s="248" t="s">
        <v>600</v>
      </c>
      <c r="B1505" s="248" t="s">
        <v>19</v>
      </c>
      <c r="C1505" s="273">
        <v>220.0</v>
      </c>
      <c r="D1505" s="274">
        <v>45132.0</v>
      </c>
      <c r="E1505" s="275">
        <v>58500.0</v>
      </c>
      <c r="F1505" s="248" t="s">
        <v>447</v>
      </c>
      <c r="G1505" s="274">
        <f t="shared" si="1"/>
        <v>45162</v>
      </c>
      <c r="H1505" s="248" t="s">
        <v>443</v>
      </c>
      <c r="I1505" s="276" t="str">
        <f t="shared" si="2"/>
        <v>22058500</v>
      </c>
      <c r="J1505" s="274"/>
      <c r="K1505" s="275"/>
      <c r="L1505" s="275">
        <f t="shared" si="3"/>
        <v>-58500</v>
      </c>
      <c r="N1505" s="277"/>
      <c r="O1505" s="274">
        <f t="shared" si="6"/>
        <v>0</v>
      </c>
      <c r="P1505" s="248" t="b">
        <f t="shared" si="7"/>
        <v>1</v>
      </c>
    </row>
    <row r="1506" ht="14.25" customHeight="1">
      <c r="A1506" s="248" t="s">
        <v>470</v>
      </c>
      <c r="B1506" s="248" t="s">
        <v>19</v>
      </c>
      <c r="C1506" s="273">
        <v>64651.0</v>
      </c>
      <c r="D1506" s="274">
        <v>45132.0</v>
      </c>
      <c r="E1506" s="275">
        <v>257040.0</v>
      </c>
      <c r="F1506" s="248" t="s">
        <v>447</v>
      </c>
      <c r="G1506" s="274">
        <f t="shared" si="1"/>
        <v>45162</v>
      </c>
      <c r="H1506" s="248" t="s">
        <v>443</v>
      </c>
      <c r="I1506" s="276" t="str">
        <f t="shared" si="2"/>
        <v>64651257040</v>
      </c>
      <c r="J1506" s="274"/>
      <c r="K1506" s="275"/>
      <c r="L1506" s="275">
        <f t="shared" si="3"/>
        <v>-257040</v>
      </c>
      <c r="N1506" s="277"/>
      <c r="O1506" s="274">
        <f t="shared" si="6"/>
        <v>0</v>
      </c>
      <c r="P1506" s="248" t="b">
        <f t="shared" si="7"/>
        <v>1</v>
      </c>
    </row>
    <row r="1507" ht="14.25" customHeight="1">
      <c r="A1507" s="248" t="s">
        <v>601</v>
      </c>
      <c r="B1507" s="248" t="s">
        <v>19</v>
      </c>
      <c r="C1507" s="273">
        <v>390.0</v>
      </c>
      <c r="D1507" s="274">
        <v>45132.0</v>
      </c>
      <c r="E1507" s="275">
        <v>5021800.0</v>
      </c>
      <c r="F1507" s="248" t="s">
        <v>447</v>
      </c>
      <c r="G1507" s="274">
        <f t="shared" si="1"/>
        <v>45162</v>
      </c>
      <c r="H1507" s="248" t="s">
        <v>443</v>
      </c>
      <c r="I1507" s="276" t="str">
        <f t="shared" si="2"/>
        <v>3905021800</v>
      </c>
      <c r="J1507" s="274"/>
      <c r="K1507" s="275"/>
      <c r="L1507" s="275">
        <f t="shared" si="3"/>
        <v>-5021800</v>
      </c>
      <c r="N1507" s="277"/>
      <c r="O1507" s="274">
        <f t="shared" si="6"/>
        <v>0</v>
      </c>
      <c r="P1507" s="248" t="b">
        <f t="shared" si="7"/>
        <v>1</v>
      </c>
    </row>
    <row r="1508" ht="14.25" customHeight="1">
      <c r="A1508" s="248" t="s">
        <v>576</v>
      </c>
      <c r="B1508" s="248" t="s">
        <v>19</v>
      </c>
      <c r="C1508" s="273">
        <v>183.0</v>
      </c>
      <c r="D1508" s="274">
        <v>45132.0</v>
      </c>
      <c r="E1508" s="275">
        <v>152320.0</v>
      </c>
      <c r="F1508" s="248" t="s">
        <v>447</v>
      </c>
      <c r="G1508" s="274">
        <f t="shared" si="1"/>
        <v>45162</v>
      </c>
      <c r="H1508" s="248" t="s">
        <v>443</v>
      </c>
      <c r="I1508" s="276" t="str">
        <f t="shared" si="2"/>
        <v>183152320</v>
      </c>
      <c r="J1508" s="274"/>
      <c r="K1508" s="275"/>
      <c r="L1508" s="275">
        <f t="shared" si="3"/>
        <v>-152320</v>
      </c>
      <c r="N1508" s="277"/>
      <c r="O1508" s="274">
        <f t="shared" si="6"/>
        <v>0</v>
      </c>
      <c r="P1508" s="248" t="b">
        <f t="shared" si="7"/>
        <v>1</v>
      </c>
    </row>
    <row r="1509" ht="14.25" customHeight="1">
      <c r="A1509" s="248" t="s">
        <v>541</v>
      </c>
      <c r="B1509" s="248" t="s">
        <v>19</v>
      </c>
      <c r="C1509" s="273">
        <v>2156964.0</v>
      </c>
      <c r="D1509" s="274">
        <v>45134.0</v>
      </c>
      <c r="E1509" s="275">
        <v>33023.0</v>
      </c>
      <c r="F1509" s="248" t="s">
        <v>447</v>
      </c>
      <c r="G1509" s="274">
        <f t="shared" si="1"/>
        <v>45164</v>
      </c>
      <c r="H1509" s="248" t="s">
        <v>443</v>
      </c>
      <c r="I1509" s="276" t="str">
        <f t="shared" si="2"/>
        <v>215696433023</v>
      </c>
      <c r="J1509" s="274"/>
      <c r="K1509" s="275"/>
      <c r="L1509" s="275">
        <f t="shared" si="3"/>
        <v>-33023</v>
      </c>
      <c r="N1509" s="277"/>
      <c r="O1509" s="274">
        <f t="shared" si="6"/>
        <v>0</v>
      </c>
      <c r="P1509" s="248" t="b">
        <f t="shared" si="7"/>
        <v>1</v>
      </c>
    </row>
    <row r="1510" ht="14.25" customHeight="1">
      <c r="A1510" s="248" t="s">
        <v>444</v>
      </c>
      <c r="B1510" s="248" t="s">
        <v>19</v>
      </c>
      <c r="C1510" s="273">
        <v>1152.0</v>
      </c>
      <c r="D1510" s="274">
        <v>45134.0</v>
      </c>
      <c r="E1510" s="275">
        <v>879182.0</v>
      </c>
      <c r="F1510" s="248" t="s">
        <v>447</v>
      </c>
      <c r="G1510" s="274">
        <f t="shared" si="1"/>
        <v>45164</v>
      </c>
      <c r="H1510" s="248" t="s">
        <v>443</v>
      </c>
      <c r="I1510" s="276" t="str">
        <f t="shared" si="2"/>
        <v>1152879182</v>
      </c>
      <c r="J1510" s="278">
        <v>45161.0</v>
      </c>
      <c r="K1510" s="279">
        <v>879182.0</v>
      </c>
      <c r="L1510" s="275">
        <f t="shared" si="3"/>
        <v>0</v>
      </c>
      <c r="N1510" s="277"/>
      <c r="O1510" s="274">
        <f t="shared" si="6"/>
        <v>0</v>
      </c>
      <c r="P1510" s="248" t="b">
        <f t="shared" si="7"/>
        <v>0</v>
      </c>
    </row>
    <row r="1511" ht="14.25" customHeight="1">
      <c r="A1511" s="248" t="s">
        <v>95</v>
      </c>
      <c r="B1511" s="248" t="s">
        <v>19</v>
      </c>
      <c r="C1511" s="273">
        <v>109808.0</v>
      </c>
      <c r="D1511" s="274">
        <v>45135.0</v>
      </c>
      <c r="E1511" s="275">
        <v>248246.0</v>
      </c>
      <c r="F1511" s="248" t="s">
        <v>447</v>
      </c>
      <c r="G1511" s="274">
        <f t="shared" si="1"/>
        <v>45165</v>
      </c>
      <c r="H1511" s="248" t="s">
        <v>443</v>
      </c>
      <c r="I1511" s="276" t="str">
        <f t="shared" si="2"/>
        <v>109808248246</v>
      </c>
      <c r="J1511" s="274"/>
      <c r="K1511" s="275"/>
      <c r="L1511" s="275">
        <f t="shared" si="3"/>
        <v>-248246</v>
      </c>
      <c r="N1511" s="277"/>
      <c r="O1511" s="274">
        <f t="shared" si="6"/>
        <v>0</v>
      </c>
      <c r="P1511" s="248" t="b">
        <f t="shared" si="7"/>
        <v>1</v>
      </c>
    </row>
    <row r="1512" ht="14.25" customHeight="1">
      <c r="A1512" s="248" t="s">
        <v>22</v>
      </c>
      <c r="B1512" s="248" t="s">
        <v>19</v>
      </c>
      <c r="C1512" s="273">
        <v>966670.0</v>
      </c>
      <c r="D1512" s="274">
        <v>45135.0</v>
      </c>
      <c r="E1512" s="275">
        <v>4654671.0</v>
      </c>
      <c r="F1512" s="248" t="s">
        <v>447</v>
      </c>
      <c r="G1512" s="274">
        <f t="shared" si="1"/>
        <v>45165</v>
      </c>
      <c r="H1512" s="248" t="s">
        <v>443</v>
      </c>
      <c r="I1512" s="276" t="str">
        <f t="shared" si="2"/>
        <v>9666704654671</v>
      </c>
      <c r="J1512" s="274"/>
      <c r="K1512" s="275"/>
      <c r="L1512" s="275">
        <f t="shared" si="3"/>
        <v>-4654671</v>
      </c>
      <c r="N1512" s="109" t="s">
        <v>462</v>
      </c>
      <c r="O1512" s="274">
        <f t="shared" si="6"/>
        <v>0</v>
      </c>
      <c r="P1512" s="248" t="b">
        <f t="shared" si="7"/>
        <v>1</v>
      </c>
    </row>
    <row r="1513" ht="14.25" customHeight="1">
      <c r="A1513" s="248" t="s">
        <v>576</v>
      </c>
      <c r="B1513" s="248" t="s">
        <v>19</v>
      </c>
      <c r="C1513" s="273">
        <v>186.0</v>
      </c>
      <c r="D1513" s="274">
        <v>45135.0</v>
      </c>
      <c r="E1513" s="275">
        <v>17850.0</v>
      </c>
      <c r="F1513" s="248" t="s">
        <v>447</v>
      </c>
      <c r="G1513" s="274">
        <f t="shared" si="1"/>
        <v>45165</v>
      </c>
      <c r="H1513" s="248" t="s">
        <v>443</v>
      </c>
      <c r="I1513" s="276" t="str">
        <f t="shared" si="2"/>
        <v>18617850</v>
      </c>
      <c r="J1513" s="274"/>
      <c r="K1513" s="275"/>
      <c r="L1513" s="275">
        <f t="shared" si="3"/>
        <v>-17850</v>
      </c>
      <c r="N1513" s="277"/>
      <c r="O1513" s="274">
        <f t="shared" si="6"/>
        <v>0</v>
      </c>
      <c r="P1513" s="248" t="b">
        <f t="shared" si="7"/>
        <v>1</v>
      </c>
    </row>
    <row r="1514" ht="14.25" customHeight="1">
      <c r="A1514" s="248" t="s">
        <v>602</v>
      </c>
      <c r="B1514" s="248" t="s">
        <v>19</v>
      </c>
      <c r="C1514" s="273">
        <v>352.0</v>
      </c>
      <c r="D1514" s="274">
        <v>45138.0</v>
      </c>
      <c r="E1514" s="275">
        <v>856800.0</v>
      </c>
      <c r="F1514" s="248" t="s">
        <v>447</v>
      </c>
      <c r="G1514" s="274">
        <f t="shared" si="1"/>
        <v>45168</v>
      </c>
      <c r="H1514" s="248" t="s">
        <v>443</v>
      </c>
      <c r="I1514" s="276" t="str">
        <f t="shared" si="2"/>
        <v>352856800</v>
      </c>
      <c r="J1514" s="274"/>
      <c r="K1514" s="275"/>
      <c r="L1514" s="275">
        <f t="shared" si="3"/>
        <v>-856800</v>
      </c>
      <c r="N1514" s="277"/>
      <c r="O1514" s="274">
        <f t="shared" si="6"/>
        <v>0</v>
      </c>
      <c r="P1514" s="248" t="b">
        <f t="shared" si="7"/>
        <v>1</v>
      </c>
    </row>
    <row r="1515" ht="14.25" customHeight="1">
      <c r="A1515" s="248" t="s">
        <v>533</v>
      </c>
      <c r="B1515" s="248" t="s">
        <v>19</v>
      </c>
      <c r="C1515" s="273">
        <v>8023441.0</v>
      </c>
      <c r="D1515" s="274">
        <v>45138.0</v>
      </c>
      <c r="E1515" s="275">
        <v>22334.0</v>
      </c>
      <c r="F1515" s="248" t="s">
        <v>447</v>
      </c>
      <c r="G1515" s="274">
        <f t="shared" si="1"/>
        <v>45168</v>
      </c>
      <c r="H1515" s="248" t="s">
        <v>443</v>
      </c>
      <c r="I1515" s="276" t="str">
        <f t="shared" si="2"/>
        <v>802344122334</v>
      </c>
      <c r="J1515" s="274">
        <f>+G1515</f>
        <v>45168</v>
      </c>
      <c r="K1515" s="275">
        <f>+E1515</f>
        <v>22334</v>
      </c>
      <c r="L1515" s="275">
        <f t="shared" si="3"/>
        <v>0</v>
      </c>
      <c r="N1515" s="277"/>
      <c r="O1515" s="274">
        <f t="shared" si="6"/>
        <v>0</v>
      </c>
      <c r="P1515" s="248" t="b">
        <f t="shared" si="7"/>
        <v>0</v>
      </c>
    </row>
    <row r="1516" ht="14.25" customHeight="1">
      <c r="A1516" s="248" t="s">
        <v>18</v>
      </c>
      <c r="B1516" s="248" t="s">
        <v>19</v>
      </c>
      <c r="C1516" s="273">
        <v>5537.0</v>
      </c>
      <c r="D1516" s="274">
        <v>45138.0</v>
      </c>
      <c r="E1516" s="275">
        <v>2660356.0</v>
      </c>
      <c r="F1516" s="248" t="s">
        <v>447</v>
      </c>
      <c r="G1516" s="274">
        <f t="shared" si="1"/>
        <v>45168</v>
      </c>
      <c r="H1516" s="248" t="s">
        <v>443</v>
      </c>
      <c r="I1516" s="276" t="str">
        <f t="shared" si="2"/>
        <v>55372660356</v>
      </c>
      <c r="J1516" s="274"/>
      <c r="K1516" s="275"/>
      <c r="L1516" s="275">
        <f t="shared" si="3"/>
        <v>-2660356</v>
      </c>
      <c r="N1516" s="277"/>
      <c r="O1516" s="274">
        <f t="shared" si="6"/>
        <v>0</v>
      </c>
      <c r="P1516" s="248" t="b">
        <f t="shared" si="7"/>
        <v>1</v>
      </c>
    </row>
    <row r="1517" ht="14.25" customHeight="1">
      <c r="A1517" s="248" t="s">
        <v>22</v>
      </c>
      <c r="B1517" s="248" t="s">
        <v>19</v>
      </c>
      <c r="C1517" s="273">
        <v>966745.0</v>
      </c>
      <c r="D1517" s="274">
        <v>45138.0</v>
      </c>
      <c r="E1517" s="275">
        <v>5394061.0</v>
      </c>
      <c r="F1517" s="248" t="s">
        <v>447</v>
      </c>
      <c r="G1517" s="274">
        <f t="shared" si="1"/>
        <v>45168</v>
      </c>
      <c r="H1517" s="248" t="s">
        <v>443</v>
      </c>
      <c r="I1517" s="276" t="str">
        <f t="shared" si="2"/>
        <v>9667455394061</v>
      </c>
      <c r="J1517" s="274"/>
      <c r="K1517" s="275"/>
      <c r="L1517" s="275">
        <f t="shared" si="3"/>
        <v>-5394061</v>
      </c>
      <c r="N1517" s="109" t="s">
        <v>462</v>
      </c>
      <c r="O1517" s="274">
        <f t="shared" si="6"/>
        <v>0</v>
      </c>
      <c r="P1517" s="248" t="b">
        <f t="shared" si="7"/>
        <v>1</v>
      </c>
    </row>
    <row r="1518" ht="14.25" customHeight="1">
      <c r="A1518" s="248" t="s">
        <v>523</v>
      </c>
      <c r="B1518" s="248" t="s">
        <v>19</v>
      </c>
      <c r="C1518" s="273">
        <v>19272.0</v>
      </c>
      <c r="D1518" s="274">
        <v>45138.0</v>
      </c>
      <c r="E1518" s="275">
        <v>1297860.0</v>
      </c>
      <c r="F1518" s="248" t="s">
        <v>447</v>
      </c>
      <c r="G1518" s="274">
        <f t="shared" si="1"/>
        <v>45168</v>
      </c>
      <c r="H1518" s="248" t="s">
        <v>443</v>
      </c>
      <c r="I1518" s="276" t="str">
        <f t="shared" si="2"/>
        <v>192721297860</v>
      </c>
      <c r="J1518" s="274"/>
      <c r="K1518" s="275"/>
      <c r="L1518" s="275">
        <f t="shared" si="3"/>
        <v>-1297860</v>
      </c>
      <c r="N1518" s="277"/>
      <c r="O1518" s="274">
        <f t="shared" si="6"/>
        <v>0</v>
      </c>
      <c r="P1518" s="248" t="b">
        <f t="shared" si="7"/>
        <v>1</v>
      </c>
    </row>
    <row r="1519" ht="14.25" customHeight="1">
      <c r="A1519" s="248" t="s">
        <v>463</v>
      </c>
      <c r="B1519" s="248" t="s">
        <v>19</v>
      </c>
      <c r="C1519" s="273">
        <v>4634032.0</v>
      </c>
      <c r="D1519" s="274">
        <v>45138.0</v>
      </c>
      <c r="E1519" s="275">
        <v>165980.0</v>
      </c>
      <c r="F1519" s="248" t="s">
        <v>447</v>
      </c>
      <c r="G1519" s="274">
        <f t="shared" si="1"/>
        <v>45168</v>
      </c>
      <c r="H1519" s="248" t="s">
        <v>443</v>
      </c>
      <c r="I1519" s="276" t="str">
        <f t="shared" si="2"/>
        <v>4634032165980</v>
      </c>
      <c r="J1519" s="274"/>
      <c r="K1519" s="275"/>
      <c r="L1519" s="275">
        <f t="shared" si="3"/>
        <v>-165980</v>
      </c>
      <c r="N1519" s="277"/>
      <c r="O1519" s="274">
        <f t="shared" si="6"/>
        <v>0</v>
      </c>
      <c r="P1519" s="248" t="b">
        <f t="shared" si="7"/>
        <v>1</v>
      </c>
    </row>
    <row r="1520" ht="14.25" customHeight="1">
      <c r="A1520" s="248" t="s">
        <v>24</v>
      </c>
      <c r="B1520" s="248" t="s">
        <v>19</v>
      </c>
      <c r="C1520" s="273">
        <v>12870.0</v>
      </c>
      <c r="D1520" s="274">
        <v>45138.0</v>
      </c>
      <c r="E1520" s="275">
        <v>479942.0</v>
      </c>
      <c r="F1520" s="248" t="s">
        <v>447</v>
      </c>
      <c r="G1520" s="274">
        <f t="shared" si="1"/>
        <v>45168</v>
      </c>
      <c r="H1520" s="248" t="s">
        <v>443</v>
      </c>
      <c r="I1520" s="276" t="str">
        <f t="shared" si="2"/>
        <v>12870479942</v>
      </c>
      <c r="J1520" s="274"/>
      <c r="K1520" s="275"/>
      <c r="L1520" s="275">
        <f t="shared" si="3"/>
        <v>-479942</v>
      </c>
      <c r="N1520" s="277"/>
      <c r="O1520" s="274">
        <f t="shared" si="6"/>
        <v>0</v>
      </c>
      <c r="P1520" s="248" t="b">
        <f t="shared" si="7"/>
        <v>1</v>
      </c>
    </row>
    <row r="1521" ht="14.25" customHeight="1">
      <c r="A1521" s="248" t="s">
        <v>480</v>
      </c>
      <c r="B1521" s="248" t="s">
        <v>19</v>
      </c>
      <c r="C1521" s="273">
        <v>6.1616264E7</v>
      </c>
      <c r="D1521" s="274">
        <v>45138.0</v>
      </c>
      <c r="E1521" s="275">
        <v>284980.0</v>
      </c>
      <c r="F1521" s="248" t="s">
        <v>447</v>
      </c>
      <c r="G1521" s="274">
        <f t="shared" si="1"/>
        <v>45168</v>
      </c>
      <c r="H1521" s="248" t="s">
        <v>443</v>
      </c>
      <c r="I1521" s="276" t="str">
        <f t="shared" si="2"/>
        <v>61616264284980</v>
      </c>
      <c r="J1521" s="274"/>
      <c r="K1521" s="275"/>
      <c r="L1521" s="275">
        <f t="shared" si="3"/>
        <v>-284980</v>
      </c>
      <c r="N1521" s="277"/>
      <c r="O1521" s="274">
        <f t="shared" si="6"/>
        <v>0</v>
      </c>
      <c r="P1521" s="248" t="b">
        <f t="shared" si="7"/>
        <v>1</v>
      </c>
    </row>
    <row r="1522" ht="14.25" customHeight="1">
      <c r="A1522" s="248" t="s">
        <v>480</v>
      </c>
      <c r="B1522" s="248" t="s">
        <v>19</v>
      </c>
      <c r="C1522" s="273">
        <v>6.1616255E7</v>
      </c>
      <c r="D1522" s="274">
        <v>45138.0</v>
      </c>
      <c r="E1522" s="275">
        <v>284980.0</v>
      </c>
      <c r="F1522" s="248" t="s">
        <v>447</v>
      </c>
      <c r="G1522" s="274">
        <f t="shared" si="1"/>
        <v>45168</v>
      </c>
      <c r="H1522" s="248" t="s">
        <v>443</v>
      </c>
      <c r="I1522" s="276" t="str">
        <f t="shared" si="2"/>
        <v>61616255284980</v>
      </c>
      <c r="J1522" s="274"/>
      <c r="K1522" s="275"/>
      <c r="L1522" s="275">
        <f t="shared" si="3"/>
        <v>-284980</v>
      </c>
      <c r="N1522" s="277"/>
      <c r="O1522" s="274">
        <f t="shared" si="6"/>
        <v>0</v>
      </c>
      <c r="P1522" s="248" t="b">
        <f t="shared" si="7"/>
        <v>1</v>
      </c>
    </row>
    <row r="1523" ht="14.25" customHeight="1">
      <c r="A1523" s="248" t="s">
        <v>502</v>
      </c>
      <c r="B1523" s="248" t="s">
        <v>19</v>
      </c>
      <c r="C1523" s="273">
        <v>30544.0</v>
      </c>
      <c r="D1523" s="274">
        <v>45138.0</v>
      </c>
      <c r="E1523" s="275">
        <v>427215.0</v>
      </c>
      <c r="F1523" s="248" t="s">
        <v>447</v>
      </c>
      <c r="G1523" s="274">
        <f t="shared" si="1"/>
        <v>45168</v>
      </c>
      <c r="H1523" s="248" t="s">
        <v>443</v>
      </c>
      <c r="I1523" s="276" t="str">
        <f t="shared" si="2"/>
        <v>30544427215</v>
      </c>
      <c r="J1523" s="274"/>
      <c r="K1523" s="275"/>
      <c r="L1523" s="275">
        <f t="shared" si="3"/>
        <v>-427215</v>
      </c>
      <c r="N1523" s="277"/>
      <c r="O1523" s="274">
        <f t="shared" si="6"/>
        <v>0</v>
      </c>
      <c r="P1523" s="248" t="b">
        <f t="shared" si="7"/>
        <v>1</v>
      </c>
    </row>
    <row r="1524" ht="14.25" customHeight="1">
      <c r="A1524" s="248" t="s">
        <v>464</v>
      </c>
      <c r="B1524" s="248" t="s">
        <v>19</v>
      </c>
      <c r="C1524" s="273">
        <v>1512460.0</v>
      </c>
      <c r="D1524" s="274">
        <v>45138.0</v>
      </c>
      <c r="E1524" s="275">
        <v>273980.0</v>
      </c>
      <c r="F1524" s="248" t="s">
        <v>447</v>
      </c>
      <c r="G1524" s="274">
        <f t="shared" si="1"/>
        <v>45168</v>
      </c>
      <c r="H1524" s="248" t="s">
        <v>443</v>
      </c>
      <c r="I1524" s="276" t="str">
        <f t="shared" si="2"/>
        <v>1512460273980</v>
      </c>
      <c r="J1524" s="274"/>
      <c r="K1524" s="275"/>
      <c r="L1524" s="275">
        <f t="shared" si="3"/>
        <v>-273980</v>
      </c>
      <c r="N1524" s="277"/>
      <c r="O1524" s="274">
        <f t="shared" si="6"/>
        <v>0</v>
      </c>
      <c r="P1524" s="248" t="b">
        <f t="shared" si="7"/>
        <v>1</v>
      </c>
    </row>
    <row r="1525" ht="14.25" customHeight="1">
      <c r="A1525" s="248" t="s">
        <v>464</v>
      </c>
      <c r="B1525" s="248" t="s">
        <v>19</v>
      </c>
      <c r="C1525" s="273">
        <v>1512473.0</v>
      </c>
      <c r="D1525" s="274">
        <v>45138.0</v>
      </c>
      <c r="E1525" s="275">
        <v>553980.0</v>
      </c>
      <c r="F1525" s="248" t="s">
        <v>447</v>
      </c>
      <c r="G1525" s="274">
        <f t="shared" si="1"/>
        <v>45168</v>
      </c>
      <c r="H1525" s="248" t="s">
        <v>443</v>
      </c>
      <c r="I1525" s="276" t="str">
        <f t="shared" si="2"/>
        <v>1512473553980</v>
      </c>
      <c r="J1525" s="274"/>
      <c r="K1525" s="275"/>
      <c r="L1525" s="275">
        <f t="shared" si="3"/>
        <v>-553980</v>
      </c>
      <c r="N1525" s="277"/>
      <c r="O1525" s="274">
        <f t="shared" si="6"/>
        <v>0</v>
      </c>
      <c r="P1525" s="248" t="b">
        <f t="shared" si="7"/>
        <v>1</v>
      </c>
    </row>
    <row r="1526" ht="14.25" customHeight="1">
      <c r="A1526" s="248" t="s">
        <v>532</v>
      </c>
      <c r="B1526" s="248" t="s">
        <v>19</v>
      </c>
      <c r="C1526" s="273">
        <v>29749.0</v>
      </c>
      <c r="D1526" s="274">
        <v>45139.0</v>
      </c>
      <c r="E1526" s="275">
        <v>333200.0</v>
      </c>
      <c r="F1526" s="248" t="s">
        <v>447</v>
      </c>
      <c r="G1526" s="274">
        <f t="shared" si="1"/>
        <v>45169</v>
      </c>
      <c r="H1526" s="248" t="s">
        <v>443</v>
      </c>
      <c r="I1526" s="276" t="str">
        <f t="shared" si="2"/>
        <v>29749333200</v>
      </c>
      <c r="J1526" s="274"/>
      <c r="K1526" s="275"/>
      <c r="L1526" s="275">
        <f t="shared" si="3"/>
        <v>-333200</v>
      </c>
      <c r="N1526" s="277"/>
      <c r="O1526" s="274">
        <f t="shared" si="6"/>
        <v>0</v>
      </c>
      <c r="P1526" s="248" t="b">
        <f t="shared" si="7"/>
        <v>1</v>
      </c>
    </row>
    <row r="1527" ht="14.25" customHeight="1">
      <c r="A1527" s="248" t="s">
        <v>597</v>
      </c>
      <c r="B1527" s="248" t="s">
        <v>468</v>
      </c>
      <c r="C1527" s="273">
        <v>126.0</v>
      </c>
      <c r="D1527" s="274">
        <v>45139.0</v>
      </c>
      <c r="E1527" s="275">
        <v>-36089.0</v>
      </c>
      <c r="F1527" s="248" t="s">
        <v>447</v>
      </c>
      <c r="G1527" s="274">
        <f t="shared" si="1"/>
        <v>45169</v>
      </c>
      <c r="H1527" s="248" t="s">
        <v>469</v>
      </c>
      <c r="I1527" s="276" t="str">
        <f t="shared" si="2"/>
        <v>126-36089</v>
      </c>
      <c r="J1527" s="274"/>
      <c r="K1527" s="275"/>
      <c r="L1527" s="275">
        <f t="shared" si="3"/>
        <v>36089</v>
      </c>
      <c r="N1527" s="277"/>
      <c r="O1527" s="274">
        <f t="shared" si="6"/>
        <v>0</v>
      </c>
      <c r="P1527" s="248" t="b">
        <f t="shared" si="7"/>
        <v>1</v>
      </c>
    </row>
    <row r="1528" ht="14.25" customHeight="1">
      <c r="A1528" s="248" t="s">
        <v>22</v>
      </c>
      <c r="B1528" s="248" t="s">
        <v>19</v>
      </c>
      <c r="C1528" s="273">
        <v>966897.0</v>
      </c>
      <c r="D1528" s="274">
        <v>45140.0</v>
      </c>
      <c r="E1528" s="275">
        <v>1249990.0</v>
      </c>
      <c r="F1528" s="248" t="s">
        <v>447</v>
      </c>
      <c r="G1528" s="274">
        <f t="shared" si="1"/>
        <v>45170</v>
      </c>
      <c r="H1528" s="248" t="s">
        <v>443</v>
      </c>
      <c r="I1528" s="276" t="str">
        <f t="shared" si="2"/>
        <v>9668971249990</v>
      </c>
      <c r="J1528" s="274"/>
      <c r="K1528" s="275"/>
      <c r="L1528" s="275">
        <f t="shared" si="3"/>
        <v>-1249990</v>
      </c>
      <c r="N1528" s="109" t="s">
        <v>462</v>
      </c>
      <c r="O1528" s="274">
        <f t="shared" si="6"/>
        <v>0</v>
      </c>
      <c r="P1528" s="248" t="b">
        <f t="shared" si="7"/>
        <v>1</v>
      </c>
    </row>
    <row r="1529" ht="14.25" customHeight="1">
      <c r="A1529" s="248" t="s">
        <v>523</v>
      </c>
      <c r="B1529" s="248" t="s">
        <v>19</v>
      </c>
      <c r="C1529" s="273">
        <v>19295.0</v>
      </c>
      <c r="D1529" s="274">
        <v>45140.0</v>
      </c>
      <c r="E1529" s="275">
        <v>2209660.0</v>
      </c>
      <c r="F1529" s="248" t="s">
        <v>447</v>
      </c>
      <c r="G1529" s="274">
        <f t="shared" si="1"/>
        <v>45170</v>
      </c>
      <c r="H1529" s="248" t="s">
        <v>443</v>
      </c>
      <c r="I1529" s="276" t="str">
        <f t="shared" si="2"/>
        <v>192952209660</v>
      </c>
      <c r="J1529" s="274"/>
      <c r="K1529" s="275"/>
      <c r="L1529" s="275">
        <f t="shared" si="3"/>
        <v>-2209660</v>
      </c>
      <c r="N1529" s="277"/>
      <c r="O1529" s="274">
        <f t="shared" si="6"/>
        <v>0</v>
      </c>
      <c r="P1529" s="248" t="b">
        <f t="shared" si="7"/>
        <v>1</v>
      </c>
    </row>
    <row r="1530" ht="14.25" customHeight="1">
      <c r="A1530" s="248" t="s">
        <v>565</v>
      </c>
      <c r="B1530" s="248" t="s">
        <v>19</v>
      </c>
      <c r="C1530" s="273">
        <v>226596.0</v>
      </c>
      <c r="D1530" s="274">
        <v>45140.0</v>
      </c>
      <c r="E1530" s="275">
        <v>757191.0</v>
      </c>
      <c r="F1530" s="248" t="s">
        <v>447</v>
      </c>
      <c r="G1530" s="274">
        <f t="shared" si="1"/>
        <v>45170</v>
      </c>
      <c r="H1530" s="248" t="s">
        <v>443</v>
      </c>
      <c r="I1530" s="276" t="str">
        <f t="shared" si="2"/>
        <v>226596757191</v>
      </c>
      <c r="J1530" s="274"/>
      <c r="K1530" s="275"/>
      <c r="L1530" s="275">
        <f t="shared" si="3"/>
        <v>-757191</v>
      </c>
      <c r="N1530" s="277"/>
      <c r="O1530" s="274">
        <f t="shared" si="6"/>
        <v>0</v>
      </c>
      <c r="P1530" s="248" t="b">
        <f t="shared" si="7"/>
        <v>1</v>
      </c>
    </row>
    <row r="1531" ht="14.25" customHeight="1">
      <c r="A1531" s="248" t="s">
        <v>603</v>
      </c>
      <c r="B1531" s="248" t="s">
        <v>19</v>
      </c>
      <c r="C1531" s="273">
        <v>274967.0</v>
      </c>
      <c r="D1531" s="274">
        <v>45141.0</v>
      </c>
      <c r="E1531" s="275">
        <v>68310.0</v>
      </c>
      <c r="F1531" s="248" t="s">
        <v>447</v>
      </c>
      <c r="G1531" s="274">
        <f t="shared" si="1"/>
        <v>45171</v>
      </c>
      <c r="H1531" s="248" t="s">
        <v>443</v>
      </c>
      <c r="I1531" s="276" t="str">
        <f t="shared" si="2"/>
        <v>27496768310</v>
      </c>
      <c r="J1531" s="274"/>
      <c r="K1531" s="275"/>
      <c r="L1531" s="275">
        <f t="shared" si="3"/>
        <v>-68310</v>
      </c>
      <c r="N1531" s="277"/>
      <c r="O1531" s="274">
        <f t="shared" si="6"/>
        <v>0</v>
      </c>
      <c r="P1531" s="248" t="b">
        <f t="shared" si="7"/>
        <v>1</v>
      </c>
    </row>
    <row r="1532" ht="14.25" customHeight="1">
      <c r="A1532" s="248" t="s">
        <v>604</v>
      </c>
      <c r="B1532" s="248" t="s">
        <v>19</v>
      </c>
      <c r="C1532" s="273">
        <v>2532615.0</v>
      </c>
      <c r="D1532" s="274">
        <v>45141.0</v>
      </c>
      <c r="E1532" s="275">
        <v>23160.0</v>
      </c>
      <c r="F1532" s="248" t="s">
        <v>447</v>
      </c>
      <c r="G1532" s="274">
        <f t="shared" si="1"/>
        <v>45171</v>
      </c>
      <c r="H1532" s="248" t="s">
        <v>443</v>
      </c>
      <c r="I1532" s="276" t="str">
        <f t="shared" si="2"/>
        <v>253261523160</v>
      </c>
      <c r="J1532" s="274"/>
      <c r="K1532" s="275"/>
      <c r="L1532" s="275">
        <f t="shared" si="3"/>
        <v>-23160</v>
      </c>
      <c r="M1532" s="248" t="s">
        <v>133</v>
      </c>
      <c r="N1532" s="277"/>
      <c r="O1532" s="274">
        <f t="shared" si="6"/>
        <v>0</v>
      </c>
      <c r="P1532" s="248" t="b">
        <f t="shared" si="7"/>
        <v>1</v>
      </c>
    </row>
    <row r="1533" ht="14.25" customHeight="1">
      <c r="A1533" s="248" t="s">
        <v>493</v>
      </c>
      <c r="B1533" s="248" t="s">
        <v>19</v>
      </c>
      <c r="C1533" s="273">
        <v>9899.0</v>
      </c>
      <c r="D1533" s="274">
        <v>45141.0</v>
      </c>
      <c r="E1533" s="275">
        <v>164990.0</v>
      </c>
      <c r="F1533" s="248" t="s">
        <v>447</v>
      </c>
      <c r="G1533" s="274">
        <f t="shared" si="1"/>
        <v>45171</v>
      </c>
      <c r="H1533" s="248" t="s">
        <v>443</v>
      </c>
      <c r="I1533" s="276" t="str">
        <f t="shared" si="2"/>
        <v>9899164990</v>
      </c>
      <c r="J1533" s="274"/>
      <c r="K1533" s="275"/>
      <c r="L1533" s="275">
        <f t="shared" si="3"/>
        <v>-164990</v>
      </c>
      <c r="N1533" s="277"/>
      <c r="O1533" s="274">
        <f t="shared" si="6"/>
        <v>0</v>
      </c>
      <c r="P1533" s="248" t="b">
        <f t="shared" si="7"/>
        <v>1</v>
      </c>
    </row>
    <row r="1534" ht="14.25" customHeight="1">
      <c r="A1534" s="248" t="s">
        <v>532</v>
      </c>
      <c r="B1534" s="248" t="s">
        <v>19</v>
      </c>
      <c r="C1534" s="273">
        <v>30308.0</v>
      </c>
      <c r="D1534" s="274">
        <v>45142.0</v>
      </c>
      <c r="E1534" s="275">
        <v>575576.0</v>
      </c>
      <c r="F1534" s="248" t="s">
        <v>447</v>
      </c>
      <c r="G1534" s="274">
        <f t="shared" si="1"/>
        <v>45172</v>
      </c>
      <c r="H1534" s="248" t="s">
        <v>443</v>
      </c>
      <c r="I1534" s="276" t="str">
        <f t="shared" si="2"/>
        <v>30308575576</v>
      </c>
      <c r="J1534" s="274"/>
      <c r="K1534" s="275"/>
      <c r="L1534" s="275">
        <f t="shared" si="3"/>
        <v>-575576</v>
      </c>
      <c r="N1534" s="277"/>
      <c r="O1534" s="274">
        <f t="shared" si="6"/>
        <v>0</v>
      </c>
      <c r="P1534" s="248" t="b">
        <f t="shared" si="7"/>
        <v>1</v>
      </c>
    </row>
    <row r="1535" ht="14.25" customHeight="1">
      <c r="A1535" s="248" t="s">
        <v>605</v>
      </c>
      <c r="B1535" s="248" t="s">
        <v>19</v>
      </c>
      <c r="C1535" s="273">
        <v>23.0</v>
      </c>
      <c r="D1535" s="274">
        <v>45142.0</v>
      </c>
      <c r="E1535" s="275">
        <v>210000.0</v>
      </c>
      <c r="F1535" s="248" t="s">
        <v>447</v>
      </c>
      <c r="G1535" s="274">
        <f t="shared" si="1"/>
        <v>45172</v>
      </c>
      <c r="H1535" s="248" t="s">
        <v>443</v>
      </c>
      <c r="I1535" s="276" t="str">
        <f t="shared" si="2"/>
        <v>23210000</v>
      </c>
      <c r="J1535" s="274"/>
      <c r="K1535" s="275"/>
      <c r="L1535" s="275">
        <f t="shared" si="3"/>
        <v>-210000</v>
      </c>
      <c r="N1535" s="277"/>
      <c r="O1535" s="274">
        <f t="shared" si="6"/>
        <v>0</v>
      </c>
      <c r="P1535" s="248" t="b">
        <f t="shared" si="7"/>
        <v>1</v>
      </c>
    </row>
    <row r="1536" ht="14.25" customHeight="1">
      <c r="A1536" s="248" t="s">
        <v>34</v>
      </c>
      <c r="B1536" s="248" t="s">
        <v>19</v>
      </c>
      <c r="C1536" s="273">
        <v>112792.0</v>
      </c>
      <c r="D1536" s="274">
        <v>45142.0</v>
      </c>
      <c r="E1536" s="275">
        <v>516009.0</v>
      </c>
      <c r="F1536" s="248" t="s">
        <v>447</v>
      </c>
      <c r="G1536" s="274">
        <f t="shared" si="1"/>
        <v>45172</v>
      </c>
      <c r="H1536" s="248" t="s">
        <v>443</v>
      </c>
      <c r="I1536" s="276" t="str">
        <f t="shared" si="2"/>
        <v>112792516009</v>
      </c>
      <c r="J1536" s="274"/>
      <c r="K1536" s="275"/>
      <c r="L1536" s="275">
        <f t="shared" si="3"/>
        <v>-516009</v>
      </c>
      <c r="N1536" s="277"/>
      <c r="O1536" s="274">
        <f t="shared" si="6"/>
        <v>0</v>
      </c>
      <c r="P1536" s="248" t="b">
        <f t="shared" si="7"/>
        <v>1</v>
      </c>
    </row>
    <row r="1537" ht="14.25" customHeight="1">
      <c r="A1537" s="248" t="s">
        <v>454</v>
      </c>
      <c r="B1537" s="248" t="s">
        <v>19</v>
      </c>
      <c r="C1537" s="273">
        <v>26927.0</v>
      </c>
      <c r="D1537" s="274">
        <v>45142.0</v>
      </c>
      <c r="E1537" s="275">
        <v>39999.0</v>
      </c>
      <c r="F1537" s="248" t="s">
        <v>447</v>
      </c>
      <c r="G1537" s="274">
        <f t="shared" si="1"/>
        <v>45172</v>
      </c>
      <c r="H1537" s="248" t="s">
        <v>443</v>
      </c>
      <c r="I1537" s="276" t="str">
        <f t="shared" si="2"/>
        <v>2692739999</v>
      </c>
      <c r="J1537" s="274"/>
      <c r="K1537" s="275"/>
      <c r="L1537" s="275">
        <f t="shared" si="3"/>
        <v>-39999</v>
      </c>
      <c r="N1537" s="277"/>
      <c r="O1537" s="274">
        <f t="shared" si="6"/>
        <v>0</v>
      </c>
      <c r="P1537" s="248" t="b">
        <f t="shared" si="7"/>
        <v>1</v>
      </c>
    </row>
    <row r="1538" ht="14.25" customHeight="1">
      <c r="A1538" s="248" t="s">
        <v>488</v>
      </c>
      <c r="B1538" s="248" t="s">
        <v>19</v>
      </c>
      <c r="C1538" s="273">
        <v>530453.0</v>
      </c>
      <c r="D1538" s="274">
        <v>45142.0</v>
      </c>
      <c r="E1538" s="275">
        <v>295610.0</v>
      </c>
      <c r="F1538" s="248" t="s">
        <v>447</v>
      </c>
      <c r="G1538" s="274">
        <f t="shared" si="1"/>
        <v>45172</v>
      </c>
      <c r="H1538" s="248" t="s">
        <v>443</v>
      </c>
      <c r="I1538" s="276" t="str">
        <f t="shared" si="2"/>
        <v>530453295610</v>
      </c>
      <c r="J1538" s="274"/>
      <c r="K1538" s="275"/>
      <c r="L1538" s="275">
        <f t="shared" si="3"/>
        <v>-295610</v>
      </c>
      <c r="N1538" s="277"/>
      <c r="O1538" s="274">
        <f t="shared" si="6"/>
        <v>0</v>
      </c>
      <c r="P1538" s="248" t="b">
        <f t="shared" si="7"/>
        <v>1</v>
      </c>
    </row>
    <row r="1539" ht="14.25" customHeight="1">
      <c r="A1539" s="248" t="s">
        <v>55</v>
      </c>
      <c r="B1539" s="248" t="s">
        <v>334</v>
      </c>
      <c r="C1539" s="273">
        <v>605.0</v>
      </c>
      <c r="D1539" s="274">
        <v>45142.0</v>
      </c>
      <c r="E1539" s="275">
        <v>1024788.0</v>
      </c>
      <c r="F1539" s="248" t="s">
        <v>447</v>
      </c>
      <c r="G1539" s="274">
        <f t="shared" si="1"/>
        <v>45172</v>
      </c>
      <c r="H1539" s="248" t="s">
        <v>443</v>
      </c>
      <c r="I1539" s="276" t="str">
        <f t="shared" si="2"/>
        <v>6051024788</v>
      </c>
      <c r="J1539" s="274"/>
      <c r="K1539" s="275"/>
      <c r="L1539" s="275">
        <f t="shared" si="3"/>
        <v>-1024788</v>
      </c>
      <c r="N1539" s="277"/>
      <c r="O1539" s="274">
        <f t="shared" si="6"/>
        <v>0</v>
      </c>
      <c r="P1539" s="248" t="b">
        <f t="shared" si="7"/>
        <v>1</v>
      </c>
    </row>
    <row r="1540" ht="14.25" customHeight="1">
      <c r="A1540" s="248" t="s">
        <v>532</v>
      </c>
      <c r="B1540" s="248" t="s">
        <v>468</v>
      </c>
      <c r="C1540" s="273">
        <v>2896.0</v>
      </c>
      <c r="D1540" s="274">
        <v>45145.0</v>
      </c>
      <c r="E1540" s="275">
        <v>-333200.0</v>
      </c>
      <c r="F1540" s="248" t="s">
        <v>447</v>
      </c>
      <c r="G1540" s="274">
        <f t="shared" si="1"/>
        <v>45175</v>
      </c>
      <c r="H1540" s="248" t="s">
        <v>469</v>
      </c>
      <c r="I1540" s="276" t="str">
        <f t="shared" si="2"/>
        <v>2896-333200</v>
      </c>
      <c r="J1540" s="274"/>
      <c r="K1540" s="275"/>
      <c r="L1540" s="275">
        <f t="shared" si="3"/>
        <v>333200</v>
      </c>
      <c r="N1540" s="277"/>
      <c r="O1540" s="274">
        <f t="shared" si="6"/>
        <v>0</v>
      </c>
      <c r="P1540" s="248" t="b">
        <f t="shared" si="7"/>
        <v>1</v>
      </c>
    </row>
    <row r="1541" ht="14.25" customHeight="1">
      <c r="A1541" s="248" t="s">
        <v>444</v>
      </c>
      <c r="B1541" s="248" t="s">
        <v>19</v>
      </c>
      <c r="C1541" s="286">
        <v>1183.0</v>
      </c>
      <c r="D1541" s="287">
        <v>45145.0</v>
      </c>
      <c r="E1541" s="288">
        <v>916300.0</v>
      </c>
      <c r="F1541" s="289" t="s">
        <v>447</v>
      </c>
      <c r="G1541" s="274">
        <f t="shared" si="1"/>
        <v>45175</v>
      </c>
      <c r="H1541" s="289" t="s">
        <v>485</v>
      </c>
      <c r="I1541" s="290" t="str">
        <f t="shared" si="2"/>
        <v>1183916300</v>
      </c>
      <c r="J1541" s="287"/>
      <c r="K1541" s="288"/>
      <c r="L1541" s="288">
        <f t="shared" si="3"/>
        <v>-916300</v>
      </c>
      <c r="N1541" s="277"/>
      <c r="O1541" s="274">
        <f t="shared" si="6"/>
        <v>0</v>
      </c>
      <c r="P1541" s="248" t="b">
        <f t="shared" si="7"/>
        <v>1</v>
      </c>
    </row>
    <row r="1542" ht="14.25" customHeight="1">
      <c r="A1542" s="248" t="s">
        <v>550</v>
      </c>
      <c r="B1542" s="248" t="s">
        <v>19</v>
      </c>
      <c r="C1542" s="273">
        <v>33110.0</v>
      </c>
      <c r="D1542" s="274">
        <v>45145.0</v>
      </c>
      <c r="E1542" s="275">
        <v>13744.0</v>
      </c>
      <c r="F1542" s="248" t="s">
        <v>447</v>
      </c>
      <c r="G1542" s="274">
        <f t="shared" si="1"/>
        <v>45175</v>
      </c>
      <c r="H1542" s="248" t="s">
        <v>443</v>
      </c>
      <c r="I1542" s="276" t="str">
        <f t="shared" si="2"/>
        <v>3311013744</v>
      </c>
      <c r="J1542" s="274"/>
      <c r="K1542" s="275"/>
      <c r="L1542" s="275">
        <f t="shared" si="3"/>
        <v>-13744</v>
      </c>
      <c r="N1542" s="277"/>
      <c r="O1542" s="274">
        <f t="shared" si="6"/>
        <v>0</v>
      </c>
      <c r="P1542" s="248" t="b">
        <f t="shared" si="7"/>
        <v>1</v>
      </c>
    </row>
    <row r="1543" ht="14.25" customHeight="1">
      <c r="A1543" s="248" t="s">
        <v>494</v>
      </c>
      <c r="B1543" s="248" t="s">
        <v>19</v>
      </c>
      <c r="C1543" s="273">
        <v>25802.0</v>
      </c>
      <c r="D1543" s="274">
        <v>45146.0</v>
      </c>
      <c r="E1543" s="275">
        <v>31980.0</v>
      </c>
      <c r="F1543" s="248" t="s">
        <v>447</v>
      </c>
      <c r="G1543" s="274">
        <f t="shared" si="1"/>
        <v>45176</v>
      </c>
      <c r="H1543" s="248" t="s">
        <v>443</v>
      </c>
      <c r="I1543" s="276" t="str">
        <f t="shared" si="2"/>
        <v>2580231980</v>
      </c>
      <c r="J1543" s="274"/>
      <c r="K1543" s="275"/>
      <c r="L1543" s="275">
        <f t="shared" si="3"/>
        <v>-31980</v>
      </c>
      <c r="N1543" s="277"/>
      <c r="O1543" s="274">
        <f t="shared" si="6"/>
        <v>0</v>
      </c>
      <c r="P1543" s="248" t="b">
        <f t="shared" si="7"/>
        <v>1</v>
      </c>
    </row>
    <row r="1544" ht="14.25" customHeight="1">
      <c r="A1544" s="248" t="s">
        <v>71</v>
      </c>
      <c r="B1544" s="248" t="s">
        <v>19</v>
      </c>
      <c r="C1544" s="273">
        <v>848857.0</v>
      </c>
      <c r="D1544" s="274">
        <v>45146.0</v>
      </c>
      <c r="E1544" s="275">
        <v>1556977.0</v>
      </c>
      <c r="F1544" s="248" t="s">
        <v>447</v>
      </c>
      <c r="G1544" s="274">
        <f t="shared" si="1"/>
        <v>45176</v>
      </c>
      <c r="H1544" s="248" t="s">
        <v>443</v>
      </c>
      <c r="I1544" s="276" t="str">
        <f t="shared" si="2"/>
        <v>8488571556977</v>
      </c>
      <c r="J1544" s="274"/>
      <c r="K1544" s="275"/>
      <c r="L1544" s="275">
        <f t="shared" si="3"/>
        <v>-1556977</v>
      </c>
      <c r="N1544" s="277"/>
      <c r="O1544" s="274">
        <f t="shared" si="6"/>
        <v>0</v>
      </c>
      <c r="P1544" s="248" t="b">
        <f t="shared" si="7"/>
        <v>1</v>
      </c>
    </row>
    <row r="1545" ht="14.25" customHeight="1">
      <c r="A1545" s="248" t="s">
        <v>22</v>
      </c>
      <c r="B1545" s="248" t="s">
        <v>19</v>
      </c>
      <c r="C1545" s="273">
        <v>967029.0</v>
      </c>
      <c r="D1545" s="274">
        <v>45146.0</v>
      </c>
      <c r="E1545" s="275">
        <v>3649970.0</v>
      </c>
      <c r="F1545" s="248" t="s">
        <v>447</v>
      </c>
      <c r="G1545" s="274">
        <f t="shared" si="1"/>
        <v>45176</v>
      </c>
      <c r="H1545" s="248" t="s">
        <v>443</v>
      </c>
      <c r="I1545" s="276" t="str">
        <f t="shared" si="2"/>
        <v>9670293649970</v>
      </c>
      <c r="J1545" s="274"/>
      <c r="K1545" s="275"/>
      <c r="L1545" s="275">
        <f t="shared" si="3"/>
        <v>-3649970</v>
      </c>
      <c r="N1545" s="109" t="s">
        <v>462</v>
      </c>
      <c r="O1545" s="274">
        <f t="shared" si="6"/>
        <v>0</v>
      </c>
      <c r="P1545" s="248" t="b">
        <f t="shared" si="7"/>
        <v>1</v>
      </c>
    </row>
    <row r="1546" ht="14.25" customHeight="1">
      <c r="A1546" s="248" t="s">
        <v>22</v>
      </c>
      <c r="B1546" s="248" t="s">
        <v>19</v>
      </c>
      <c r="C1546" s="273">
        <v>967030.0</v>
      </c>
      <c r="D1546" s="274">
        <v>45146.0</v>
      </c>
      <c r="E1546" s="275">
        <v>172550.0</v>
      </c>
      <c r="F1546" s="248" t="s">
        <v>447</v>
      </c>
      <c r="G1546" s="274">
        <f t="shared" si="1"/>
        <v>45176</v>
      </c>
      <c r="H1546" s="248" t="s">
        <v>443</v>
      </c>
      <c r="I1546" s="276" t="str">
        <f t="shared" si="2"/>
        <v>967030172550</v>
      </c>
      <c r="J1546" s="274"/>
      <c r="K1546" s="275"/>
      <c r="L1546" s="275">
        <f t="shared" si="3"/>
        <v>-172550</v>
      </c>
      <c r="N1546" s="109" t="s">
        <v>462</v>
      </c>
      <c r="O1546" s="274">
        <f t="shared" si="6"/>
        <v>0</v>
      </c>
      <c r="P1546" s="248" t="b">
        <f t="shared" si="7"/>
        <v>1</v>
      </c>
    </row>
    <row r="1547" ht="14.25" customHeight="1">
      <c r="A1547" s="248" t="s">
        <v>463</v>
      </c>
      <c r="B1547" s="248" t="s">
        <v>19</v>
      </c>
      <c r="C1547" s="273">
        <v>4655797.0</v>
      </c>
      <c r="D1547" s="274">
        <v>45146.0</v>
      </c>
      <c r="E1547" s="275">
        <v>421980.0</v>
      </c>
      <c r="F1547" s="248" t="s">
        <v>447</v>
      </c>
      <c r="G1547" s="274">
        <f t="shared" si="1"/>
        <v>45176</v>
      </c>
      <c r="H1547" s="248" t="s">
        <v>443</v>
      </c>
      <c r="I1547" s="276" t="str">
        <f t="shared" si="2"/>
        <v>4655797421980</v>
      </c>
      <c r="J1547" s="274"/>
      <c r="K1547" s="275"/>
      <c r="L1547" s="275">
        <f t="shared" si="3"/>
        <v>-421980</v>
      </c>
      <c r="N1547" s="277"/>
      <c r="O1547" s="274">
        <f t="shared" si="6"/>
        <v>0</v>
      </c>
      <c r="P1547" s="248" t="b">
        <f t="shared" si="7"/>
        <v>1</v>
      </c>
    </row>
    <row r="1548" ht="14.25" customHeight="1">
      <c r="A1548" s="248" t="s">
        <v>463</v>
      </c>
      <c r="B1548" s="248" t="s">
        <v>19</v>
      </c>
      <c r="C1548" s="273">
        <v>4655794.0</v>
      </c>
      <c r="D1548" s="274">
        <v>45146.0</v>
      </c>
      <c r="E1548" s="275">
        <v>421980.0</v>
      </c>
      <c r="F1548" s="248" t="s">
        <v>447</v>
      </c>
      <c r="G1548" s="274">
        <f t="shared" si="1"/>
        <v>45176</v>
      </c>
      <c r="H1548" s="248" t="s">
        <v>443</v>
      </c>
      <c r="I1548" s="276" t="str">
        <f t="shared" si="2"/>
        <v>4655794421980</v>
      </c>
      <c r="J1548" s="274"/>
      <c r="K1548" s="275"/>
      <c r="L1548" s="275">
        <f t="shared" si="3"/>
        <v>-421980</v>
      </c>
      <c r="N1548" s="277"/>
      <c r="O1548" s="274">
        <f t="shared" si="6"/>
        <v>0</v>
      </c>
      <c r="P1548" s="248" t="b">
        <f t="shared" si="7"/>
        <v>1</v>
      </c>
    </row>
    <row r="1549" ht="14.25" customHeight="1">
      <c r="A1549" s="248" t="s">
        <v>168</v>
      </c>
      <c r="B1549" s="248" t="s">
        <v>19</v>
      </c>
      <c r="C1549" s="273">
        <v>13410.0</v>
      </c>
      <c r="D1549" s="274">
        <v>45146.0</v>
      </c>
      <c r="E1549" s="275">
        <v>696150.0</v>
      </c>
      <c r="F1549" s="248" t="s">
        <v>447</v>
      </c>
      <c r="G1549" s="274">
        <f t="shared" si="1"/>
        <v>45176</v>
      </c>
      <c r="H1549" s="248" t="s">
        <v>443</v>
      </c>
      <c r="I1549" s="276" t="str">
        <f t="shared" si="2"/>
        <v>13410696150</v>
      </c>
      <c r="J1549" s="274"/>
      <c r="K1549" s="275"/>
      <c r="L1549" s="275">
        <f t="shared" si="3"/>
        <v>-696150</v>
      </c>
      <c r="N1549" s="277"/>
      <c r="O1549" s="274">
        <f t="shared" si="6"/>
        <v>0</v>
      </c>
      <c r="P1549" s="248" t="b">
        <f t="shared" si="7"/>
        <v>1</v>
      </c>
    </row>
    <row r="1550" ht="14.25" customHeight="1">
      <c r="A1550" s="248" t="s">
        <v>451</v>
      </c>
      <c r="B1550" s="248" t="s">
        <v>19</v>
      </c>
      <c r="C1550" s="273">
        <v>53517.0</v>
      </c>
      <c r="D1550" s="274">
        <v>45146.0</v>
      </c>
      <c r="E1550" s="275">
        <v>94368.0</v>
      </c>
      <c r="F1550" s="248" t="s">
        <v>447</v>
      </c>
      <c r="G1550" s="274">
        <f t="shared" si="1"/>
        <v>45176</v>
      </c>
      <c r="H1550" s="248" t="s">
        <v>443</v>
      </c>
      <c r="I1550" s="276" t="str">
        <f t="shared" si="2"/>
        <v>5351794368</v>
      </c>
      <c r="J1550" s="274"/>
      <c r="K1550" s="275"/>
      <c r="L1550" s="275">
        <f t="shared" si="3"/>
        <v>-94368</v>
      </c>
      <c r="N1550" s="277"/>
      <c r="O1550" s="274">
        <f t="shared" si="6"/>
        <v>0</v>
      </c>
      <c r="P1550" s="248" t="b">
        <f t="shared" si="7"/>
        <v>1</v>
      </c>
    </row>
    <row r="1551" ht="14.25" customHeight="1">
      <c r="A1551" s="248" t="s">
        <v>22</v>
      </c>
      <c r="B1551" s="248" t="s">
        <v>19</v>
      </c>
      <c r="C1551" s="273">
        <v>967142.0</v>
      </c>
      <c r="D1551" s="274">
        <v>45147.0</v>
      </c>
      <c r="E1551" s="275">
        <v>1849980.0</v>
      </c>
      <c r="F1551" s="248" t="s">
        <v>447</v>
      </c>
      <c r="G1551" s="274">
        <f t="shared" si="1"/>
        <v>45177</v>
      </c>
      <c r="H1551" s="248" t="s">
        <v>443</v>
      </c>
      <c r="I1551" s="276" t="str">
        <f t="shared" si="2"/>
        <v>9671421849980</v>
      </c>
      <c r="J1551" s="274"/>
      <c r="K1551" s="275"/>
      <c r="L1551" s="275">
        <f t="shared" si="3"/>
        <v>-1849980</v>
      </c>
      <c r="N1551" s="109" t="s">
        <v>462</v>
      </c>
      <c r="O1551" s="274">
        <f t="shared" si="6"/>
        <v>0</v>
      </c>
      <c r="P1551" s="248" t="b">
        <f t="shared" si="7"/>
        <v>1</v>
      </c>
    </row>
    <row r="1552" ht="14.25" customHeight="1">
      <c r="A1552" s="248" t="s">
        <v>22</v>
      </c>
      <c r="B1552" s="248" t="s">
        <v>19</v>
      </c>
      <c r="C1552" s="273">
        <v>967143.0</v>
      </c>
      <c r="D1552" s="274">
        <v>45147.0</v>
      </c>
      <c r="E1552" s="275">
        <v>1979970.0</v>
      </c>
      <c r="F1552" s="248" t="s">
        <v>447</v>
      </c>
      <c r="G1552" s="274">
        <f t="shared" si="1"/>
        <v>45177</v>
      </c>
      <c r="H1552" s="248" t="s">
        <v>443</v>
      </c>
      <c r="I1552" s="276" t="str">
        <f t="shared" si="2"/>
        <v>9671431979970</v>
      </c>
      <c r="J1552" s="274"/>
      <c r="K1552" s="275"/>
      <c r="L1552" s="275">
        <f t="shared" si="3"/>
        <v>-1979970</v>
      </c>
      <c r="N1552" s="109" t="s">
        <v>462</v>
      </c>
      <c r="O1552" s="274">
        <f t="shared" si="6"/>
        <v>0</v>
      </c>
      <c r="P1552" s="248" t="b">
        <f t="shared" si="7"/>
        <v>1</v>
      </c>
    </row>
    <row r="1553" ht="14.25" customHeight="1">
      <c r="A1553" s="248" t="s">
        <v>448</v>
      </c>
      <c r="B1553" s="248" t="s">
        <v>19</v>
      </c>
      <c r="C1553" s="273">
        <v>6112.0</v>
      </c>
      <c r="D1553" s="274">
        <v>45148.0</v>
      </c>
      <c r="E1553" s="275">
        <v>1014307.0</v>
      </c>
      <c r="F1553" s="248" t="s">
        <v>447</v>
      </c>
      <c r="G1553" s="274">
        <f t="shared" si="1"/>
        <v>45178</v>
      </c>
      <c r="H1553" s="248" t="s">
        <v>443</v>
      </c>
      <c r="I1553" s="276" t="str">
        <f t="shared" si="2"/>
        <v>61121014307</v>
      </c>
      <c r="J1553" s="274"/>
      <c r="K1553" s="275"/>
      <c r="L1553" s="275">
        <f t="shared" si="3"/>
        <v>-1014307</v>
      </c>
      <c r="N1553" s="277"/>
      <c r="O1553" s="274">
        <f t="shared" si="6"/>
        <v>0</v>
      </c>
      <c r="P1553" s="248" t="b">
        <f t="shared" si="7"/>
        <v>1</v>
      </c>
    </row>
    <row r="1554" ht="14.25" customHeight="1">
      <c r="A1554" s="248" t="s">
        <v>458</v>
      </c>
      <c r="B1554" s="248" t="s">
        <v>19</v>
      </c>
      <c r="C1554" s="273">
        <v>4.7691679E7</v>
      </c>
      <c r="D1554" s="274">
        <v>45148.0</v>
      </c>
      <c r="E1554" s="275">
        <v>19498.0</v>
      </c>
      <c r="F1554" s="248" t="s">
        <v>447</v>
      </c>
      <c r="G1554" s="274">
        <f t="shared" si="1"/>
        <v>45178</v>
      </c>
      <c r="H1554" s="248" t="s">
        <v>443</v>
      </c>
      <c r="I1554" s="276" t="str">
        <f t="shared" si="2"/>
        <v>4769167919498</v>
      </c>
      <c r="J1554" s="274"/>
      <c r="K1554" s="275"/>
      <c r="L1554" s="275">
        <f t="shared" si="3"/>
        <v>-19498</v>
      </c>
      <c r="N1554" s="277"/>
      <c r="O1554" s="274">
        <f t="shared" si="6"/>
        <v>0</v>
      </c>
      <c r="P1554" s="248" t="b">
        <f t="shared" si="7"/>
        <v>1</v>
      </c>
    </row>
    <row r="1555" ht="14.25" customHeight="1">
      <c r="A1555" s="248" t="s">
        <v>508</v>
      </c>
      <c r="B1555" s="248" t="s">
        <v>334</v>
      </c>
      <c r="C1555" s="273">
        <v>1579151.0</v>
      </c>
      <c r="D1555" s="274">
        <v>45148.0</v>
      </c>
      <c r="E1555" s="275">
        <v>21467.0</v>
      </c>
      <c r="F1555" s="248" t="s">
        <v>447</v>
      </c>
      <c r="G1555" s="274">
        <f t="shared" si="1"/>
        <v>45178</v>
      </c>
      <c r="H1555" s="248" t="s">
        <v>443</v>
      </c>
      <c r="I1555" s="276" t="str">
        <f t="shared" si="2"/>
        <v>157915121467</v>
      </c>
      <c r="J1555" s="274">
        <f>+G1555</f>
        <v>45178</v>
      </c>
      <c r="K1555" s="275">
        <f>+E1555</f>
        <v>21467</v>
      </c>
      <c r="L1555" s="275">
        <f t="shared" si="3"/>
        <v>0</v>
      </c>
      <c r="N1555" s="277"/>
      <c r="O1555" s="274">
        <f t="shared" si="6"/>
        <v>0</v>
      </c>
      <c r="P1555" s="248" t="b">
        <f t="shared" si="7"/>
        <v>0</v>
      </c>
    </row>
    <row r="1556" ht="14.25" customHeight="1">
      <c r="A1556" s="248" t="s">
        <v>528</v>
      </c>
      <c r="B1556" s="248" t="s">
        <v>19</v>
      </c>
      <c r="C1556" s="273">
        <v>743.0</v>
      </c>
      <c r="D1556" s="274">
        <v>45148.0</v>
      </c>
      <c r="E1556" s="275">
        <v>23892.0</v>
      </c>
      <c r="F1556" s="248" t="s">
        <v>447</v>
      </c>
      <c r="G1556" s="274">
        <f t="shared" si="1"/>
        <v>45178</v>
      </c>
      <c r="H1556" s="248" t="s">
        <v>443</v>
      </c>
      <c r="I1556" s="276" t="str">
        <f t="shared" si="2"/>
        <v>74323892</v>
      </c>
      <c r="J1556" s="274"/>
      <c r="K1556" s="275"/>
      <c r="L1556" s="275">
        <f t="shared" si="3"/>
        <v>-23892</v>
      </c>
      <c r="N1556" s="277"/>
      <c r="O1556" s="274">
        <f t="shared" si="6"/>
        <v>0</v>
      </c>
      <c r="P1556" s="248" t="b">
        <f t="shared" si="7"/>
        <v>1</v>
      </c>
    </row>
    <row r="1557" ht="14.25" customHeight="1">
      <c r="A1557" s="248" t="s">
        <v>532</v>
      </c>
      <c r="B1557" s="248" t="s">
        <v>19</v>
      </c>
      <c r="C1557" s="273">
        <v>30356.0</v>
      </c>
      <c r="D1557" s="274">
        <v>45149.0</v>
      </c>
      <c r="E1557" s="275">
        <v>718883.0</v>
      </c>
      <c r="F1557" s="248" t="s">
        <v>447</v>
      </c>
      <c r="G1557" s="274">
        <f t="shared" si="1"/>
        <v>45179</v>
      </c>
      <c r="H1557" s="248" t="s">
        <v>443</v>
      </c>
      <c r="I1557" s="276" t="str">
        <f t="shared" si="2"/>
        <v>30356718883</v>
      </c>
      <c r="J1557" s="274"/>
      <c r="K1557" s="275"/>
      <c r="L1557" s="275">
        <f t="shared" si="3"/>
        <v>-718883</v>
      </c>
      <c r="N1557" s="277"/>
      <c r="O1557" s="274">
        <f t="shared" si="6"/>
        <v>0</v>
      </c>
      <c r="P1557" s="248" t="b">
        <f t="shared" si="7"/>
        <v>1</v>
      </c>
    </row>
    <row r="1558" ht="14.25" customHeight="1">
      <c r="A1558" s="248" t="s">
        <v>606</v>
      </c>
      <c r="B1558" s="248" t="s">
        <v>19</v>
      </c>
      <c r="C1558" s="273">
        <v>5778.0</v>
      </c>
      <c r="D1558" s="274">
        <v>45149.0</v>
      </c>
      <c r="E1558" s="275">
        <v>349989.0</v>
      </c>
      <c r="F1558" s="248" t="s">
        <v>447</v>
      </c>
      <c r="G1558" s="274">
        <f t="shared" si="1"/>
        <v>45179</v>
      </c>
      <c r="H1558" s="248" t="s">
        <v>443</v>
      </c>
      <c r="I1558" s="276" t="str">
        <f t="shared" si="2"/>
        <v>5778349989</v>
      </c>
      <c r="J1558" s="274"/>
      <c r="K1558" s="275"/>
      <c r="L1558" s="275">
        <f t="shared" si="3"/>
        <v>-349989</v>
      </c>
      <c r="N1558" s="277"/>
      <c r="O1558" s="274">
        <f t="shared" si="6"/>
        <v>0</v>
      </c>
      <c r="P1558" s="248" t="b">
        <f t="shared" si="7"/>
        <v>1</v>
      </c>
    </row>
    <row r="1559" ht="14.25" customHeight="1">
      <c r="A1559" s="248" t="s">
        <v>517</v>
      </c>
      <c r="B1559" s="248" t="s">
        <v>468</v>
      </c>
      <c r="C1559" s="273">
        <v>8080664.0</v>
      </c>
      <c r="D1559" s="274">
        <v>45154.0</v>
      </c>
      <c r="E1559" s="275">
        <v>-96.0</v>
      </c>
      <c r="F1559" s="248" t="s">
        <v>447</v>
      </c>
      <c r="G1559" s="274">
        <f t="shared" si="1"/>
        <v>45184</v>
      </c>
      <c r="H1559" s="248" t="s">
        <v>469</v>
      </c>
      <c r="I1559" s="276" t="str">
        <f t="shared" si="2"/>
        <v>8080664-96</v>
      </c>
      <c r="J1559" s="274"/>
      <c r="K1559" s="275"/>
      <c r="L1559" s="275">
        <f t="shared" si="3"/>
        <v>96</v>
      </c>
      <c r="N1559" s="277"/>
      <c r="O1559" s="274">
        <f t="shared" si="6"/>
        <v>0</v>
      </c>
      <c r="P1559" s="248" t="b">
        <f t="shared" si="7"/>
        <v>1</v>
      </c>
    </row>
    <row r="1560" ht="14.25" customHeight="1">
      <c r="A1560" s="248" t="s">
        <v>508</v>
      </c>
      <c r="B1560" s="248" t="s">
        <v>19</v>
      </c>
      <c r="C1560" s="273">
        <v>6245338.0</v>
      </c>
      <c r="D1560" s="274">
        <v>45154.0</v>
      </c>
      <c r="E1560" s="275">
        <v>12959.0</v>
      </c>
      <c r="F1560" s="248" t="s">
        <v>447</v>
      </c>
      <c r="G1560" s="274">
        <f t="shared" si="1"/>
        <v>45184</v>
      </c>
      <c r="H1560" s="248" t="s">
        <v>443</v>
      </c>
      <c r="I1560" s="276" t="str">
        <f t="shared" si="2"/>
        <v>624533812959</v>
      </c>
      <c r="J1560" s="274">
        <f>+G1560</f>
        <v>45184</v>
      </c>
      <c r="K1560" s="275">
        <f>+E1560</f>
        <v>12959</v>
      </c>
      <c r="L1560" s="275">
        <f t="shared" si="3"/>
        <v>0</v>
      </c>
      <c r="N1560" s="277"/>
      <c r="O1560" s="274">
        <f t="shared" si="6"/>
        <v>0</v>
      </c>
      <c r="P1560" s="248" t="b">
        <f t="shared" si="7"/>
        <v>0</v>
      </c>
    </row>
    <row r="1561" ht="14.25" customHeight="1">
      <c r="A1561" s="248" t="s">
        <v>24</v>
      </c>
      <c r="B1561" s="248" t="s">
        <v>19</v>
      </c>
      <c r="C1561" s="273">
        <v>13132.0</v>
      </c>
      <c r="D1561" s="274">
        <v>45155.0</v>
      </c>
      <c r="E1561" s="275">
        <v>511969.0</v>
      </c>
      <c r="F1561" s="248" t="s">
        <v>447</v>
      </c>
      <c r="G1561" s="274">
        <f t="shared" si="1"/>
        <v>45185</v>
      </c>
      <c r="H1561" s="248" t="s">
        <v>443</v>
      </c>
      <c r="I1561" s="276" t="str">
        <f t="shared" si="2"/>
        <v>13132511969</v>
      </c>
      <c r="J1561" s="274"/>
      <c r="K1561" s="275"/>
      <c r="L1561" s="275">
        <f t="shared" si="3"/>
        <v>-511969</v>
      </c>
      <c r="N1561" s="277"/>
      <c r="O1561" s="274">
        <f t="shared" si="6"/>
        <v>0</v>
      </c>
      <c r="P1561" s="248" t="b">
        <f t="shared" si="7"/>
        <v>1</v>
      </c>
    </row>
    <row r="1562" ht="14.25" customHeight="1">
      <c r="A1562" s="248" t="s">
        <v>545</v>
      </c>
      <c r="B1562" s="248" t="s">
        <v>334</v>
      </c>
      <c r="C1562" s="273">
        <v>8599.0</v>
      </c>
      <c r="D1562" s="274">
        <v>45155.0</v>
      </c>
      <c r="E1562" s="275">
        <v>1283000.0</v>
      </c>
      <c r="F1562" s="248" t="s">
        <v>447</v>
      </c>
      <c r="G1562" s="274">
        <f t="shared" si="1"/>
        <v>45185</v>
      </c>
      <c r="H1562" s="248" t="s">
        <v>443</v>
      </c>
      <c r="I1562" s="276" t="str">
        <f t="shared" si="2"/>
        <v>85991283000</v>
      </c>
      <c r="J1562" s="274"/>
      <c r="K1562" s="275"/>
      <c r="L1562" s="275">
        <f t="shared" si="3"/>
        <v>-1283000</v>
      </c>
      <c r="N1562" s="277"/>
      <c r="O1562" s="274">
        <f t="shared" si="6"/>
        <v>0</v>
      </c>
      <c r="P1562" s="248" t="b">
        <f t="shared" si="7"/>
        <v>1</v>
      </c>
    </row>
    <row r="1563" ht="14.25" customHeight="1">
      <c r="A1563" s="248" t="s">
        <v>488</v>
      </c>
      <c r="B1563" s="248" t="s">
        <v>19</v>
      </c>
      <c r="C1563" s="273">
        <v>531978.0</v>
      </c>
      <c r="D1563" s="274">
        <v>45156.0</v>
      </c>
      <c r="E1563" s="275">
        <v>300182.0</v>
      </c>
      <c r="F1563" s="248" t="s">
        <v>447</v>
      </c>
      <c r="G1563" s="274">
        <f t="shared" si="1"/>
        <v>45186</v>
      </c>
      <c r="H1563" s="248" t="s">
        <v>443</v>
      </c>
      <c r="I1563" s="276" t="str">
        <f t="shared" si="2"/>
        <v>531978300182</v>
      </c>
      <c r="J1563" s="274"/>
      <c r="K1563" s="275"/>
      <c r="L1563" s="275">
        <f t="shared" si="3"/>
        <v>-300182</v>
      </c>
      <c r="N1563" s="277"/>
      <c r="O1563" s="274">
        <f t="shared" si="6"/>
        <v>0</v>
      </c>
      <c r="P1563" s="248" t="b">
        <f t="shared" si="7"/>
        <v>1</v>
      </c>
    </row>
    <row r="1564" ht="14.25" customHeight="1">
      <c r="A1564" s="248" t="s">
        <v>570</v>
      </c>
      <c r="B1564" s="248" t="s">
        <v>19</v>
      </c>
      <c r="C1564" s="273">
        <v>7498.0</v>
      </c>
      <c r="D1564" s="274">
        <v>45156.0</v>
      </c>
      <c r="E1564" s="275">
        <v>4094947.0</v>
      </c>
      <c r="F1564" s="248" t="s">
        <v>447</v>
      </c>
      <c r="G1564" s="274">
        <f t="shared" si="1"/>
        <v>45186</v>
      </c>
      <c r="H1564" s="248" t="s">
        <v>443</v>
      </c>
      <c r="I1564" s="276" t="str">
        <f t="shared" si="2"/>
        <v>74984094947</v>
      </c>
      <c r="J1564" s="274"/>
      <c r="K1564" s="275"/>
      <c r="L1564" s="275">
        <f t="shared" si="3"/>
        <v>-4094947</v>
      </c>
      <c r="N1564" s="277"/>
      <c r="O1564" s="274">
        <f t="shared" si="6"/>
        <v>0</v>
      </c>
      <c r="P1564" s="248" t="b">
        <f t="shared" si="7"/>
        <v>1</v>
      </c>
    </row>
    <row r="1565" ht="14.25" customHeight="1">
      <c r="A1565" s="248" t="s">
        <v>470</v>
      </c>
      <c r="B1565" s="248" t="s">
        <v>19</v>
      </c>
      <c r="C1565" s="273">
        <v>65038.0</v>
      </c>
      <c r="D1565" s="274">
        <v>45158.0</v>
      </c>
      <c r="E1565" s="275">
        <v>304640.0</v>
      </c>
      <c r="F1565" s="248" t="s">
        <v>447</v>
      </c>
      <c r="G1565" s="274">
        <f t="shared" si="1"/>
        <v>45188</v>
      </c>
      <c r="H1565" s="248" t="s">
        <v>443</v>
      </c>
      <c r="I1565" s="276" t="str">
        <f t="shared" si="2"/>
        <v>65038304640</v>
      </c>
      <c r="J1565" s="274"/>
      <c r="K1565" s="275"/>
      <c r="L1565" s="275">
        <f t="shared" si="3"/>
        <v>-304640</v>
      </c>
      <c r="N1565" s="277"/>
      <c r="O1565" s="274">
        <f t="shared" si="6"/>
        <v>0</v>
      </c>
      <c r="P1565" s="248" t="b">
        <f t="shared" si="7"/>
        <v>1</v>
      </c>
    </row>
    <row r="1566" ht="14.25" customHeight="1">
      <c r="A1566" s="248" t="s">
        <v>44</v>
      </c>
      <c r="B1566" s="248" t="s">
        <v>19</v>
      </c>
      <c r="C1566" s="273">
        <v>3920.0</v>
      </c>
      <c r="D1566" s="274">
        <v>45160.0</v>
      </c>
      <c r="E1566" s="275">
        <v>2883206.0</v>
      </c>
      <c r="F1566" s="248" t="s">
        <v>447</v>
      </c>
      <c r="G1566" s="274">
        <f t="shared" si="1"/>
        <v>45190</v>
      </c>
      <c r="H1566" s="248" t="s">
        <v>443</v>
      </c>
      <c r="I1566" s="276" t="str">
        <f t="shared" si="2"/>
        <v>39202883206</v>
      </c>
      <c r="J1566" s="274"/>
      <c r="K1566" s="275"/>
      <c r="L1566" s="275">
        <f t="shared" si="3"/>
        <v>-2883206</v>
      </c>
      <c r="N1566" s="277"/>
      <c r="O1566" s="274">
        <f t="shared" si="6"/>
        <v>0</v>
      </c>
      <c r="P1566" s="248" t="b">
        <f t="shared" si="7"/>
        <v>1</v>
      </c>
    </row>
    <row r="1567" ht="14.25" customHeight="1">
      <c r="A1567" s="248" t="s">
        <v>607</v>
      </c>
      <c r="B1567" s="248" t="s">
        <v>334</v>
      </c>
      <c r="C1567" s="273">
        <v>641204.0</v>
      </c>
      <c r="D1567" s="274">
        <v>45160.0</v>
      </c>
      <c r="E1567" s="275">
        <v>46003.0</v>
      </c>
      <c r="F1567" s="248" t="s">
        <v>447</v>
      </c>
      <c r="G1567" s="274">
        <f t="shared" si="1"/>
        <v>45190</v>
      </c>
      <c r="H1567" s="248" t="s">
        <v>443</v>
      </c>
      <c r="I1567" s="276" t="str">
        <f t="shared" si="2"/>
        <v>64120446003</v>
      </c>
      <c r="J1567" s="274"/>
      <c r="K1567" s="275"/>
      <c r="L1567" s="275">
        <f t="shared" si="3"/>
        <v>-46003</v>
      </c>
      <c r="N1567" s="277"/>
      <c r="O1567" s="274">
        <f t="shared" si="6"/>
        <v>0</v>
      </c>
      <c r="P1567" s="248" t="b">
        <f t="shared" si="7"/>
        <v>1</v>
      </c>
    </row>
    <row r="1568" ht="14.25" customHeight="1">
      <c r="A1568" s="248" t="s">
        <v>504</v>
      </c>
      <c r="B1568" s="248" t="s">
        <v>19</v>
      </c>
      <c r="C1568" s="273">
        <v>1028.0</v>
      </c>
      <c r="D1568" s="274">
        <v>45161.0</v>
      </c>
      <c r="E1568" s="275">
        <v>458900.0</v>
      </c>
      <c r="F1568" s="248" t="s">
        <v>447</v>
      </c>
      <c r="G1568" s="274">
        <f t="shared" si="1"/>
        <v>45191</v>
      </c>
      <c r="H1568" s="248" t="s">
        <v>443</v>
      </c>
      <c r="I1568" s="276" t="str">
        <f t="shared" si="2"/>
        <v>1028458900</v>
      </c>
      <c r="J1568" s="274"/>
      <c r="K1568" s="275"/>
      <c r="L1568" s="275">
        <f t="shared" si="3"/>
        <v>-458900</v>
      </c>
      <c r="N1568" s="277"/>
      <c r="O1568" s="274">
        <f t="shared" si="6"/>
        <v>0</v>
      </c>
      <c r="P1568" s="248" t="b">
        <f t="shared" si="7"/>
        <v>1</v>
      </c>
    </row>
    <row r="1569" ht="14.25" customHeight="1">
      <c r="A1569" s="248" t="s">
        <v>451</v>
      </c>
      <c r="B1569" s="248" t="s">
        <v>19</v>
      </c>
      <c r="C1569" s="273">
        <v>54164.0</v>
      </c>
      <c r="D1569" s="274">
        <v>45161.0</v>
      </c>
      <c r="E1569" s="275">
        <v>51961.0</v>
      </c>
      <c r="F1569" s="248" t="s">
        <v>447</v>
      </c>
      <c r="G1569" s="274">
        <f t="shared" si="1"/>
        <v>45191</v>
      </c>
      <c r="H1569" s="248" t="s">
        <v>485</v>
      </c>
      <c r="I1569" s="276" t="str">
        <f t="shared" si="2"/>
        <v>5416451961</v>
      </c>
      <c r="J1569" s="274"/>
      <c r="K1569" s="275"/>
      <c r="L1569" s="275">
        <f t="shared" si="3"/>
        <v>-51961</v>
      </c>
      <c r="N1569" s="277"/>
      <c r="O1569" s="274">
        <f t="shared" si="6"/>
        <v>0</v>
      </c>
      <c r="P1569" s="248" t="b">
        <f t="shared" si="7"/>
        <v>1</v>
      </c>
    </row>
    <row r="1570" ht="14.25" customHeight="1">
      <c r="A1570" s="248" t="s">
        <v>451</v>
      </c>
      <c r="B1570" s="248" t="s">
        <v>468</v>
      </c>
      <c r="C1570" s="273">
        <v>19842.0</v>
      </c>
      <c r="D1570" s="274">
        <v>45161.0</v>
      </c>
      <c r="E1570" s="275">
        <v>-51961.0</v>
      </c>
      <c r="F1570" s="248" t="s">
        <v>447</v>
      </c>
      <c r="G1570" s="274">
        <f t="shared" si="1"/>
        <v>45191</v>
      </c>
      <c r="H1570" s="248" t="s">
        <v>469</v>
      </c>
      <c r="I1570" s="276" t="str">
        <f t="shared" si="2"/>
        <v>19842-51961</v>
      </c>
      <c r="J1570" s="274"/>
      <c r="K1570" s="275"/>
      <c r="L1570" s="275">
        <f t="shared" si="3"/>
        <v>51961</v>
      </c>
      <c r="N1570" s="277"/>
      <c r="O1570" s="274">
        <f t="shared" si="6"/>
        <v>0</v>
      </c>
      <c r="P1570" s="248" t="b">
        <f t="shared" si="7"/>
        <v>1</v>
      </c>
    </row>
    <row r="1571" ht="14.25" customHeight="1">
      <c r="A1571" s="248" t="s">
        <v>608</v>
      </c>
      <c r="B1571" s="248" t="s">
        <v>334</v>
      </c>
      <c r="C1571" s="273">
        <v>8694.0</v>
      </c>
      <c r="D1571" s="274">
        <v>45162.0</v>
      </c>
      <c r="E1571" s="275">
        <v>1.1877314E7</v>
      </c>
      <c r="F1571" s="248" t="s">
        <v>447</v>
      </c>
      <c r="G1571" s="274">
        <f t="shared" si="1"/>
        <v>45192</v>
      </c>
      <c r="H1571" s="248" t="s">
        <v>443</v>
      </c>
      <c r="I1571" s="276" t="str">
        <f t="shared" si="2"/>
        <v>869411877314</v>
      </c>
      <c r="J1571" s="274"/>
      <c r="K1571" s="275"/>
      <c r="L1571" s="275">
        <f t="shared" si="3"/>
        <v>-11877314</v>
      </c>
      <c r="N1571" s="277"/>
      <c r="O1571" s="274">
        <f t="shared" si="6"/>
        <v>0</v>
      </c>
      <c r="P1571" s="248" t="b">
        <f t="shared" si="7"/>
        <v>1</v>
      </c>
    </row>
    <row r="1572" ht="14.25" customHeight="1">
      <c r="A1572" s="248" t="s">
        <v>30</v>
      </c>
      <c r="B1572" s="248" t="s">
        <v>19</v>
      </c>
      <c r="C1572" s="273">
        <v>12064.0</v>
      </c>
      <c r="D1572" s="274">
        <v>45162.0</v>
      </c>
      <c r="E1572" s="275">
        <v>676206.0</v>
      </c>
      <c r="F1572" s="248" t="s">
        <v>447</v>
      </c>
      <c r="G1572" s="274">
        <f t="shared" si="1"/>
        <v>45192</v>
      </c>
      <c r="H1572" s="248" t="s">
        <v>443</v>
      </c>
      <c r="I1572" s="276" t="str">
        <f t="shared" si="2"/>
        <v>12064676206</v>
      </c>
      <c r="J1572" s="274"/>
      <c r="K1572" s="275"/>
      <c r="L1572" s="275">
        <f t="shared" si="3"/>
        <v>-676206</v>
      </c>
      <c r="N1572" s="277"/>
      <c r="O1572" s="274">
        <f t="shared" si="6"/>
        <v>0</v>
      </c>
      <c r="P1572" s="248" t="b">
        <f t="shared" si="7"/>
        <v>1</v>
      </c>
    </row>
    <row r="1573" ht="14.25" customHeight="1">
      <c r="A1573" s="248" t="s">
        <v>450</v>
      </c>
      <c r="B1573" s="248" t="s">
        <v>19</v>
      </c>
      <c r="C1573" s="273">
        <v>1347.0</v>
      </c>
      <c r="D1573" s="274">
        <v>45163.0</v>
      </c>
      <c r="E1573" s="275">
        <v>507868.0</v>
      </c>
      <c r="F1573" s="248" t="s">
        <v>447</v>
      </c>
      <c r="G1573" s="274">
        <f t="shared" si="1"/>
        <v>45193</v>
      </c>
      <c r="H1573" s="248" t="s">
        <v>443</v>
      </c>
      <c r="I1573" s="276" t="str">
        <f t="shared" si="2"/>
        <v>1347507868</v>
      </c>
      <c r="J1573" s="274"/>
      <c r="K1573" s="275"/>
      <c r="L1573" s="275">
        <f t="shared" si="3"/>
        <v>-507868</v>
      </c>
      <c r="N1573" s="277"/>
      <c r="O1573" s="274">
        <f t="shared" si="6"/>
        <v>0</v>
      </c>
      <c r="P1573" s="248" t="b">
        <f t="shared" si="7"/>
        <v>1</v>
      </c>
    </row>
    <row r="1574" ht="14.25" customHeight="1">
      <c r="A1574" s="248" t="s">
        <v>22</v>
      </c>
      <c r="B1574" s="248" t="s">
        <v>19</v>
      </c>
      <c r="C1574" s="273">
        <v>967887.0</v>
      </c>
      <c r="D1574" s="274">
        <v>45163.0</v>
      </c>
      <c r="E1574" s="275">
        <v>869970.0</v>
      </c>
      <c r="F1574" s="248" t="s">
        <v>447</v>
      </c>
      <c r="G1574" s="274">
        <f t="shared" si="1"/>
        <v>45193</v>
      </c>
      <c r="H1574" s="248" t="s">
        <v>443</v>
      </c>
      <c r="I1574" s="276" t="str">
        <f t="shared" si="2"/>
        <v>967887869970</v>
      </c>
      <c r="J1574" s="274"/>
      <c r="K1574" s="275"/>
      <c r="L1574" s="275">
        <f t="shared" si="3"/>
        <v>-869970</v>
      </c>
      <c r="N1574" s="109" t="s">
        <v>462</v>
      </c>
      <c r="O1574" s="274">
        <f t="shared" si="6"/>
        <v>0</v>
      </c>
      <c r="P1574" s="248" t="b">
        <f t="shared" si="7"/>
        <v>1</v>
      </c>
    </row>
    <row r="1575" ht="14.25" customHeight="1">
      <c r="A1575" s="248" t="s">
        <v>22</v>
      </c>
      <c r="B1575" s="248" t="s">
        <v>19</v>
      </c>
      <c r="C1575" s="273">
        <v>967888.0</v>
      </c>
      <c r="D1575" s="274">
        <v>45163.0</v>
      </c>
      <c r="E1575" s="275">
        <v>1499980.0</v>
      </c>
      <c r="F1575" s="248" t="s">
        <v>447</v>
      </c>
      <c r="G1575" s="274">
        <f t="shared" si="1"/>
        <v>45193</v>
      </c>
      <c r="H1575" s="248" t="s">
        <v>443</v>
      </c>
      <c r="I1575" s="276" t="str">
        <f t="shared" si="2"/>
        <v>9678881499980</v>
      </c>
      <c r="J1575" s="274"/>
      <c r="K1575" s="275"/>
      <c r="L1575" s="275">
        <f t="shared" si="3"/>
        <v>-1499980</v>
      </c>
      <c r="N1575" s="109" t="s">
        <v>462</v>
      </c>
      <c r="O1575" s="274">
        <f t="shared" si="6"/>
        <v>0</v>
      </c>
      <c r="P1575" s="248" t="b">
        <f t="shared" si="7"/>
        <v>1</v>
      </c>
    </row>
    <row r="1576" ht="14.25" customHeight="1">
      <c r="A1576" s="248" t="s">
        <v>451</v>
      </c>
      <c r="B1576" s="248" t="s">
        <v>19</v>
      </c>
      <c r="C1576" s="273">
        <v>54217.0</v>
      </c>
      <c r="D1576" s="274">
        <v>45163.0</v>
      </c>
      <c r="E1576" s="275">
        <v>157706.0</v>
      </c>
      <c r="F1576" s="248" t="s">
        <v>447</v>
      </c>
      <c r="G1576" s="274">
        <f t="shared" si="1"/>
        <v>45193</v>
      </c>
      <c r="H1576" s="248" t="s">
        <v>443</v>
      </c>
      <c r="I1576" s="276" t="str">
        <f t="shared" si="2"/>
        <v>54217157706</v>
      </c>
      <c r="J1576" s="274"/>
      <c r="K1576" s="275"/>
      <c r="L1576" s="275">
        <f t="shared" si="3"/>
        <v>-157706</v>
      </c>
      <c r="N1576" s="277"/>
      <c r="O1576" s="274">
        <f t="shared" si="6"/>
        <v>0</v>
      </c>
      <c r="P1576" s="248" t="b">
        <f t="shared" si="7"/>
        <v>1</v>
      </c>
    </row>
    <row r="1577" ht="14.25" customHeight="1">
      <c r="A1577" s="248" t="s">
        <v>502</v>
      </c>
      <c r="B1577" s="248" t="s">
        <v>19</v>
      </c>
      <c r="C1577" s="273">
        <v>30717.0</v>
      </c>
      <c r="D1577" s="274">
        <v>45166.0</v>
      </c>
      <c r="E1577" s="275">
        <v>304778.0</v>
      </c>
      <c r="F1577" s="248" t="s">
        <v>447</v>
      </c>
      <c r="G1577" s="274">
        <f t="shared" si="1"/>
        <v>45196</v>
      </c>
      <c r="H1577" s="248" t="s">
        <v>443</v>
      </c>
      <c r="I1577" s="276" t="str">
        <f t="shared" si="2"/>
        <v>30717304778</v>
      </c>
      <c r="J1577" s="274"/>
      <c r="K1577" s="275"/>
      <c r="L1577" s="275">
        <f t="shared" si="3"/>
        <v>-304778</v>
      </c>
      <c r="N1577" s="277"/>
      <c r="O1577" s="274">
        <f t="shared" si="6"/>
        <v>0</v>
      </c>
      <c r="P1577" s="248" t="b">
        <f t="shared" si="7"/>
        <v>1</v>
      </c>
    </row>
    <row r="1578" ht="14.25" customHeight="1">
      <c r="A1578" s="248" t="s">
        <v>517</v>
      </c>
      <c r="B1578" s="248" t="s">
        <v>19</v>
      </c>
      <c r="C1578" s="273">
        <v>4.9000917E7</v>
      </c>
      <c r="D1578" s="274">
        <v>45167.0</v>
      </c>
      <c r="E1578" s="275">
        <v>9738.0</v>
      </c>
      <c r="F1578" s="248" t="s">
        <v>447</v>
      </c>
      <c r="G1578" s="274">
        <f t="shared" si="1"/>
        <v>45197</v>
      </c>
      <c r="H1578" s="248" t="s">
        <v>443</v>
      </c>
      <c r="I1578" s="276" t="str">
        <f t="shared" si="2"/>
        <v>490009179738</v>
      </c>
      <c r="J1578" s="274"/>
      <c r="K1578" s="275"/>
      <c r="L1578" s="275">
        <f t="shared" si="3"/>
        <v>-9738</v>
      </c>
      <c r="N1578" s="277"/>
      <c r="O1578" s="274">
        <f t="shared" si="6"/>
        <v>0</v>
      </c>
      <c r="P1578" s="248" t="b">
        <f t="shared" si="7"/>
        <v>1</v>
      </c>
    </row>
    <row r="1579" ht="14.25" customHeight="1">
      <c r="A1579" s="248" t="s">
        <v>602</v>
      </c>
      <c r="B1579" s="248" t="s">
        <v>19</v>
      </c>
      <c r="C1579" s="273">
        <v>369.0</v>
      </c>
      <c r="D1579" s="274">
        <v>45167.0</v>
      </c>
      <c r="E1579" s="275">
        <v>1999200.0</v>
      </c>
      <c r="F1579" s="248" t="s">
        <v>447</v>
      </c>
      <c r="G1579" s="274">
        <f t="shared" si="1"/>
        <v>45197</v>
      </c>
      <c r="H1579" s="248" t="s">
        <v>443</v>
      </c>
      <c r="I1579" s="276" t="str">
        <f t="shared" si="2"/>
        <v>3691999200</v>
      </c>
      <c r="J1579" s="274"/>
      <c r="K1579" s="275"/>
      <c r="L1579" s="275">
        <f t="shared" si="3"/>
        <v>-1999200</v>
      </c>
      <c r="N1579" s="277"/>
      <c r="O1579" s="274">
        <f t="shared" si="6"/>
        <v>0</v>
      </c>
      <c r="P1579" s="248" t="b">
        <f t="shared" si="7"/>
        <v>1</v>
      </c>
    </row>
    <row r="1580" ht="14.25" customHeight="1">
      <c r="A1580" s="248" t="s">
        <v>30</v>
      </c>
      <c r="B1580" s="248" t="s">
        <v>19</v>
      </c>
      <c r="C1580" s="273">
        <v>12092.0</v>
      </c>
      <c r="D1580" s="274">
        <v>45167.0</v>
      </c>
      <c r="E1580" s="275">
        <v>3045425.0</v>
      </c>
      <c r="F1580" s="248" t="s">
        <v>447</v>
      </c>
      <c r="G1580" s="274">
        <f t="shared" si="1"/>
        <v>45197</v>
      </c>
      <c r="H1580" s="248" t="s">
        <v>443</v>
      </c>
      <c r="I1580" s="276" t="str">
        <f t="shared" si="2"/>
        <v>120923045425</v>
      </c>
      <c r="J1580" s="274"/>
      <c r="K1580" s="275"/>
      <c r="L1580" s="275">
        <f t="shared" si="3"/>
        <v>-3045425</v>
      </c>
      <c r="N1580" s="277"/>
      <c r="O1580" s="274">
        <f t="shared" si="6"/>
        <v>0</v>
      </c>
      <c r="P1580" s="248" t="b">
        <f t="shared" si="7"/>
        <v>1</v>
      </c>
    </row>
    <row r="1581" ht="14.25" customHeight="1">
      <c r="A1581" s="248" t="s">
        <v>27</v>
      </c>
      <c r="B1581" s="248" t="s">
        <v>19</v>
      </c>
      <c r="C1581" s="273">
        <v>36645.0</v>
      </c>
      <c r="D1581" s="274">
        <v>45168.0</v>
      </c>
      <c r="E1581" s="275">
        <v>2974462.0</v>
      </c>
      <c r="F1581" s="248" t="s">
        <v>447</v>
      </c>
      <c r="G1581" s="274">
        <f t="shared" si="1"/>
        <v>45198</v>
      </c>
      <c r="H1581" s="248" t="s">
        <v>443</v>
      </c>
      <c r="I1581" s="276" t="str">
        <f t="shared" si="2"/>
        <v>366452974462</v>
      </c>
      <c r="J1581" s="274"/>
      <c r="K1581" s="275"/>
      <c r="L1581" s="275">
        <f t="shared" si="3"/>
        <v>-2974462</v>
      </c>
      <c r="N1581" s="109" t="s">
        <v>456</v>
      </c>
      <c r="O1581" s="274">
        <f t="shared" si="6"/>
        <v>0</v>
      </c>
      <c r="P1581" s="248" t="b">
        <f t="shared" si="7"/>
        <v>1</v>
      </c>
    </row>
    <row r="1582" ht="14.25" customHeight="1">
      <c r="A1582" s="248" t="s">
        <v>22</v>
      </c>
      <c r="B1582" s="248" t="s">
        <v>19</v>
      </c>
      <c r="C1582" s="273">
        <v>967938.0</v>
      </c>
      <c r="D1582" s="274">
        <v>45168.0</v>
      </c>
      <c r="E1582" s="275">
        <v>6579941.0</v>
      </c>
      <c r="F1582" s="248" t="s">
        <v>447</v>
      </c>
      <c r="G1582" s="274">
        <f t="shared" si="1"/>
        <v>45198</v>
      </c>
      <c r="H1582" s="248" t="s">
        <v>443</v>
      </c>
      <c r="I1582" s="276" t="str">
        <f t="shared" si="2"/>
        <v>9679386579941</v>
      </c>
      <c r="J1582" s="274"/>
      <c r="K1582" s="275"/>
      <c r="L1582" s="275">
        <f t="shared" si="3"/>
        <v>-6579941</v>
      </c>
      <c r="N1582" s="109" t="s">
        <v>462</v>
      </c>
      <c r="O1582" s="274">
        <f t="shared" si="6"/>
        <v>0</v>
      </c>
      <c r="P1582" s="248" t="b">
        <f t="shared" si="7"/>
        <v>1</v>
      </c>
    </row>
    <row r="1583" ht="14.25" customHeight="1">
      <c r="A1583" s="248" t="s">
        <v>494</v>
      </c>
      <c r="B1583" s="248" t="s">
        <v>19</v>
      </c>
      <c r="C1583" s="273">
        <v>26560.0</v>
      </c>
      <c r="D1583" s="274">
        <v>45169.0</v>
      </c>
      <c r="E1583" s="275">
        <v>12380.0</v>
      </c>
      <c r="F1583" s="248" t="s">
        <v>447</v>
      </c>
      <c r="G1583" s="274">
        <f t="shared" si="1"/>
        <v>45199</v>
      </c>
      <c r="H1583" s="248" t="s">
        <v>443</v>
      </c>
      <c r="I1583" s="276" t="str">
        <f t="shared" si="2"/>
        <v>2656012380</v>
      </c>
      <c r="J1583" s="274"/>
      <c r="K1583" s="275"/>
      <c r="L1583" s="275">
        <f t="shared" si="3"/>
        <v>-12380</v>
      </c>
      <c r="N1583" s="277"/>
      <c r="O1583" s="274">
        <f t="shared" si="6"/>
        <v>0</v>
      </c>
      <c r="P1583" s="248" t="b">
        <f t="shared" si="7"/>
        <v>1</v>
      </c>
    </row>
    <row r="1584" ht="14.25" customHeight="1">
      <c r="A1584" s="248" t="s">
        <v>609</v>
      </c>
      <c r="B1584" s="248" t="s">
        <v>19</v>
      </c>
      <c r="C1584" s="273">
        <v>3596.0</v>
      </c>
      <c r="D1584" s="274">
        <v>45169.0</v>
      </c>
      <c r="E1584" s="275">
        <v>496980.0</v>
      </c>
      <c r="F1584" s="248" t="s">
        <v>447</v>
      </c>
      <c r="G1584" s="274">
        <f t="shared" si="1"/>
        <v>45199</v>
      </c>
      <c r="H1584" s="248" t="s">
        <v>443</v>
      </c>
      <c r="I1584" s="276" t="str">
        <f t="shared" si="2"/>
        <v>3596496980</v>
      </c>
      <c r="J1584" s="274"/>
      <c r="K1584" s="275"/>
      <c r="L1584" s="275">
        <f t="shared" si="3"/>
        <v>-496980</v>
      </c>
      <c r="N1584" s="277"/>
      <c r="O1584" s="274">
        <f t="shared" si="6"/>
        <v>0</v>
      </c>
      <c r="P1584" s="248" t="b">
        <f t="shared" si="7"/>
        <v>1</v>
      </c>
    </row>
    <row r="1585" ht="14.25" customHeight="1">
      <c r="A1585" s="248" t="s">
        <v>533</v>
      </c>
      <c r="B1585" s="248" t="s">
        <v>19</v>
      </c>
      <c r="C1585" s="273">
        <v>8060878.0</v>
      </c>
      <c r="D1585" s="274">
        <v>45169.0</v>
      </c>
      <c r="E1585" s="275">
        <v>22305.0</v>
      </c>
      <c r="F1585" s="248" t="s">
        <v>447</v>
      </c>
      <c r="G1585" s="274">
        <f t="shared" si="1"/>
        <v>45199</v>
      </c>
      <c r="H1585" s="248" t="s">
        <v>443</v>
      </c>
      <c r="I1585" s="276" t="str">
        <f t="shared" si="2"/>
        <v>806087822305</v>
      </c>
      <c r="J1585" s="274">
        <f>+G1585</f>
        <v>45199</v>
      </c>
      <c r="K1585" s="275">
        <f>+E1585</f>
        <v>22305</v>
      </c>
      <c r="L1585" s="275">
        <f t="shared" si="3"/>
        <v>0</v>
      </c>
      <c r="N1585" s="277"/>
      <c r="O1585" s="274">
        <f t="shared" si="6"/>
        <v>0</v>
      </c>
      <c r="P1585" s="248" t="b">
        <f t="shared" si="7"/>
        <v>0</v>
      </c>
    </row>
    <row r="1586" ht="14.25" customHeight="1">
      <c r="A1586" s="248" t="s">
        <v>509</v>
      </c>
      <c r="B1586" s="248" t="s">
        <v>19</v>
      </c>
      <c r="C1586" s="273">
        <v>4978168.0</v>
      </c>
      <c r="D1586" s="274">
        <v>45169.0</v>
      </c>
      <c r="E1586" s="275">
        <v>653980.0</v>
      </c>
      <c r="F1586" s="248" t="s">
        <v>447</v>
      </c>
      <c r="G1586" s="274">
        <f t="shared" si="1"/>
        <v>45199</v>
      </c>
      <c r="H1586" s="248" t="s">
        <v>443</v>
      </c>
      <c r="I1586" s="276" t="str">
        <f t="shared" si="2"/>
        <v>4978168653980</v>
      </c>
      <c r="J1586" s="274"/>
      <c r="K1586" s="275"/>
      <c r="L1586" s="275">
        <f t="shared" si="3"/>
        <v>-653980</v>
      </c>
      <c r="N1586" s="277"/>
      <c r="O1586" s="274">
        <f t="shared" si="6"/>
        <v>0</v>
      </c>
      <c r="P1586" s="248" t="b">
        <f t="shared" si="7"/>
        <v>1</v>
      </c>
    </row>
    <row r="1587" ht="14.25" customHeight="1">
      <c r="A1587" s="248" t="s">
        <v>18</v>
      </c>
      <c r="B1587" s="248" t="s">
        <v>19</v>
      </c>
      <c r="C1587" s="273">
        <v>5590.0</v>
      </c>
      <c r="D1587" s="274">
        <v>45169.0</v>
      </c>
      <c r="E1587" s="275">
        <v>2112818.0</v>
      </c>
      <c r="F1587" s="248" t="s">
        <v>447</v>
      </c>
      <c r="G1587" s="274">
        <f t="shared" si="1"/>
        <v>45199</v>
      </c>
      <c r="H1587" s="248" t="s">
        <v>443</v>
      </c>
      <c r="I1587" s="276" t="str">
        <f t="shared" si="2"/>
        <v>55902112818</v>
      </c>
      <c r="J1587" s="274"/>
      <c r="K1587" s="275"/>
      <c r="L1587" s="275">
        <f t="shared" si="3"/>
        <v>-2112818</v>
      </c>
      <c r="N1587" s="277"/>
      <c r="O1587" s="274">
        <f t="shared" si="6"/>
        <v>0</v>
      </c>
      <c r="P1587" s="248" t="b">
        <f t="shared" si="7"/>
        <v>1</v>
      </c>
    </row>
    <row r="1588" ht="14.25" customHeight="1">
      <c r="A1588" s="248" t="s">
        <v>523</v>
      </c>
      <c r="B1588" s="248" t="s">
        <v>19</v>
      </c>
      <c r="C1588" s="273">
        <v>19534.0</v>
      </c>
      <c r="D1588" s="274">
        <v>45169.0</v>
      </c>
      <c r="E1588" s="275">
        <v>561630.0</v>
      </c>
      <c r="F1588" s="248" t="s">
        <v>447</v>
      </c>
      <c r="G1588" s="274">
        <f t="shared" si="1"/>
        <v>45199</v>
      </c>
      <c r="H1588" s="248" t="s">
        <v>443</v>
      </c>
      <c r="I1588" s="276" t="str">
        <f t="shared" si="2"/>
        <v>19534561630</v>
      </c>
      <c r="J1588" s="274"/>
      <c r="K1588" s="275"/>
      <c r="L1588" s="275">
        <f t="shared" si="3"/>
        <v>-561630</v>
      </c>
      <c r="N1588" s="277"/>
      <c r="O1588" s="274">
        <f t="shared" si="6"/>
        <v>0</v>
      </c>
      <c r="P1588" s="248" t="b">
        <f t="shared" si="7"/>
        <v>1</v>
      </c>
    </row>
    <row r="1589" ht="14.25" customHeight="1">
      <c r="A1589" s="248" t="s">
        <v>532</v>
      </c>
      <c r="B1589" s="248" t="s">
        <v>19</v>
      </c>
      <c r="C1589" s="273">
        <v>30602.0</v>
      </c>
      <c r="D1589" s="274">
        <v>45170.0</v>
      </c>
      <c r="E1589" s="275">
        <v>1632204.0</v>
      </c>
      <c r="F1589" s="248" t="s">
        <v>447</v>
      </c>
      <c r="G1589" s="274">
        <f t="shared" si="1"/>
        <v>45200</v>
      </c>
      <c r="H1589" s="248" t="s">
        <v>443</v>
      </c>
      <c r="I1589" s="276" t="str">
        <f t="shared" si="2"/>
        <v>306021632204</v>
      </c>
      <c r="J1589" s="274"/>
      <c r="K1589" s="275"/>
      <c r="L1589" s="275">
        <f t="shared" si="3"/>
        <v>-1632204</v>
      </c>
      <c r="N1589" s="277"/>
      <c r="O1589" s="274">
        <f t="shared" si="6"/>
        <v>0</v>
      </c>
      <c r="P1589" s="248" t="b">
        <f t="shared" si="7"/>
        <v>1</v>
      </c>
    </row>
    <row r="1590" ht="14.25" customHeight="1">
      <c r="A1590" s="248" t="s">
        <v>610</v>
      </c>
      <c r="B1590" s="248" t="s">
        <v>19</v>
      </c>
      <c r="C1590" s="273">
        <v>1737924.0</v>
      </c>
      <c r="D1590" s="274">
        <v>45170.0</v>
      </c>
      <c r="E1590" s="275">
        <v>779990.0</v>
      </c>
      <c r="F1590" s="248" t="s">
        <v>447</v>
      </c>
      <c r="G1590" s="274">
        <f t="shared" si="1"/>
        <v>45200</v>
      </c>
      <c r="H1590" s="248" t="s">
        <v>443</v>
      </c>
      <c r="I1590" s="276" t="str">
        <f t="shared" si="2"/>
        <v>1737924779990</v>
      </c>
      <c r="J1590" s="274"/>
      <c r="K1590" s="275"/>
      <c r="L1590" s="275">
        <f t="shared" si="3"/>
        <v>-779990</v>
      </c>
      <c r="N1590" s="277"/>
      <c r="O1590" s="274">
        <f t="shared" si="6"/>
        <v>0</v>
      </c>
      <c r="P1590" s="248" t="b">
        <f t="shared" si="7"/>
        <v>1</v>
      </c>
    </row>
    <row r="1591" ht="14.25" customHeight="1">
      <c r="A1591" s="248" t="s">
        <v>610</v>
      </c>
      <c r="B1591" s="248" t="s">
        <v>19</v>
      </c>
      <c r="C1591" s="273">
        <v>1737922.0</v>
      </c>
      <c r="D1591" s="274">
        <v>45170.0</v>
      </c>
      <c r="E1591" s="275">
        <v>314989.0</v>
      </c>
      <c r="F1591" s="248" t="s">
        <v>447</v>
      </c>
      <c r="G1591" s="274">
        <f t="shared" si="1"/>
        <v>45200</v>
      </c>
      <c r="H1591" s="248" t="s">
        <v>443</v>
      </c>
      <c r="I1591" s="276" t="str">
        <f t="shared" si="2"/>
        <v>1737922314989</v>
      </c>
      <c r="J1591" s="274"/>
      <c r="K1591" s="275"/>
      <c r="L1591" s="275">
        <f t="shared" si="3"/>
        <v>-314989</v>
      </c>
      <c r="N1591" s="277"/>
      <c r="O1591" s="274">
        <f t="shared" si="6"/>
        <v>0</v>
      </c>
      <c r="P1591" s="248" t="b">
        <f t="shared" si="7"/>
        <v>1</v>
      </c>
    </row>
    <row r="1592" ht="14.25" customHeight="1">
      <c r="A1592" s="248" t="s">
        <v>593</v>
      </c>
      <c r="B1592" s="248" t="s">
        <v>19</v>
      </c>
      <c r="C1592" s="273">
        <v>2322965.0</v>
      </c>
      <c r="D1592" s="274">
        <v>45172.0</v>
      </c>
      <c r="E1592" s="275">
        <v>14990.0</v>
      </c>
      <c r="F1592" s="248" t="s">
        <v>447</v>
      </c>
      <c r="G1592" s="274">
        <f t="shared" si="1"/>
        <v>45202</v>
      </c>
      <c r="H1592" s="248" t="s">
        <v>443</v>
      </c>
      <c r="I1592" s="276" t="str">
        <f t="shared" si="2"/>
        <v>232296514990</v>
      </c>
      <c r="J1592" s="274"/>
      <c r="K1592" s="275"/>
      <c r="L1592" s="275">
        <f t="shared" si="3"/>
        <v>-14990</v>
      </c>
      <c r="N1592" s="277"/>
      <c r="O1592" s="274">
        <f t="shared" si="6"/>
        <v>0</v>
      </c>
      <c r="P1592" s="248" t="b">
        <f t="shared" si="7"/>
        <v>1</v>
      </c>
    </row>
    <row r="1593" ht="14.25" customHeight="1">
      <c r="A1593" s="248" t="s">
        <v>593</v>
      </c>
      <c r="B1593" s="248" t="s">
        <v>334</v>
      </c>
      <c r="C1593" s="273">
        <v>4192327.0</v>
      </c>
      <c r="D1593" s="274">
        <v>45172.0</v>
      </c>
      <c r="E1593" s="275">
        <v>100376.0</v>
      </c>
      <c r="F1593" s="248" t="s">
        <v>447</v>
      </c>
      <c r="G1593" s="274">
        <f t="shared" si="1"/>
        <v>45202</v>
      </c>
      <c r="H1593" s="248" t="s">
        <v>443</v>
      </c>
      <c r="I1593" s="276" t="str">
        <f t="shared" si="2"/>
        <v>4192327100376</v>
      </c>
      <c r="J1593" s="274"/>
      <c r="K1593" s="275"/>
      <c r="L1593" s="275">
        <f t="shared" si="3"/>
        <v>-100376</v>
      </c>
      <c r="N1593" s="277"/>
      <c r="O1593" s="274">
        <f t="shared" si="6"/>
        <v>0</v>
      </c>
      <c r="P1593" s="248" t="b">
        <f t="shared" si="7"/>
        <v>1</v>
      </c>
    </row>
    <row r="1594" ht="14.25" customHeight="1">
      <c r="A1594" s="248" t="s">
        <v>610</v>
      </c>
      <c r="B1594" s="248" t="s">
        <v>19</v>
      </c>
      <c r="C1594" s="273">
        <v>1738237.0</v>
      </c>
      <c r="D1594" s="274">
        <v>45173.0</v>
      </c>
      <c r="E1594" s="275">
        <v>215980.0</v>
      </c>
      <c r="F1594" s="248" t="s">
        <v>447</v>
      </c>
      <c r="G1594" s="274">
        <f t="shared" si="1"/>
        <v>45203</v>
      </c>
      <c r="H1594" s="248" t="s">
        <v>443</v>
      </c>
      <c r="I1594" s="276" t="str">
        <f t="shared" si="2"/>
        <v>1738237215980</v>
      </c>
      <c r="J1594" s="274"/>
      <c r="K1594" s="275"/>
      <c r="L1594" s="275">
        <f t="shared" si="3"/>
        <v>-215980</v>
      </c>
      <c r="N1594" s="277"/>
      <c r="O1594" s="274">
        <f t="shared" si="6"/>
        <v>0</v>
      </c>
      <c r="P1594" s="248" t="b">
        <f t="shared" si="7"/>
        <v>1</v>
      </c>
    </row>
    <row r="1595" ht="14.25" customHeight="1">
      <c r="A1595" s="248" t="s">
        <v>509</v>
      </c>
      <c r="B1595" s="248" t="s">
        <v>19</v>
      </c>
      <c r="C1595" s="273">
        <v>4974592.0</v>
      </c>
      <c r="D1595" s="274">
        <v>45173.0</v>
      </c>
      <c r="E1595" s="275">
        <v>188180.0</v>
      </c>
      <c r="F1595" s="248" t="s">
        <v>447</v>
      </c>
      <c r="G1595" s="274">
        <f t="shared" si="1"/>
        <v>45203</v>
      </c>
      <c r="H1595" s="248" t="s">
        <v>443</v>
      </c>
      <c r="I1595" s="276" t="str">
        <f t="shared" si="2"/>
        <v>4974592188180</v>
      </c>
      <c r="J1595" s="274"/>
      <c r="K1595" s="275"/>
      <c r="L1595" s="275">
        <f t="shared" si="3"/>
        <v>-188180</v>
      </c>
      <c r="N1595" s="277"/>
      <c r="O1595" s="274">
        <f t="shared" si="6"/>
        <v>0</v>
      </c>
      <c r="P1595" s="248" t="b">
        <f t="shared" si="7"/>
        <v>1</v>
      </c>
    </row>
    <row r="1596" ht="14.25" customHeight="1">
      <c r="A1596" s="248" t="s">
        <v>561</v>
      </c>
      <c r="B1596" s="248" t="s">
        <v>19</v>
      </c>
      <c r="C1596" s="273">
        <v>443208.0</v>
      </c>
      <c r="D1596" s="274">
        <v>45173.0</v>
      </c>
      <c r="E1596" s="275">
        <v>459990.0</v>
      </c>
      <c r="F1596" s="248" t="s">
        <v>447</v>
      </c>
      <c r="G1596" s="274">
        <f t="shared" si="1"/>
        <v>45203</v>
      </c>
      <c r="H1596" s="248" t="s">
        <v>443</v>
      </c>
      <c r="I1596" s="276" t="str">
        <f t="shared" si="2"/>
        <v>443208459990</v>
      </c>
      <c r="J1596" s="274"/>
      <c r="K1596" s="275"/>
      <c r="L1596" s="275">
        <f t="shared" si="3"/>
        <v>-459990</v>
      </c>
      <c r="N1596" s="277"/>
      <c r="O1596" s="274">
        <f t="shared" si="6"/>
        <v>0</v>
      </c>
      <c r="P1596" s="248" t="b">
        <f t="shared" si="7"/>
        <v>1</v>
      </c>
    </row>
    <row r="1597" ht="14.25" customHeight="1">
      <c r="A1597" s="248" t="s">
        <v>559</v>
      </c>
      <c r="B1597" s="248" t="s">
        <v>19</v>
      </c>
      <c r="C1597" s="273">
        <v>9856.0</v>
      </c>
      <c r="D1597" s="274">
        <v>45173.0</v>
      </c>
      <c r="E1597" s="275">
        <v>209448.0</v>
      </c>
      <c r="F1597" s="248" t="s">
        <v>447</v>
      </c>
      <c r="G1597" s="274">
        <f t="shared" si="1"/>
        <v>45203</v>
      </c>
      <c r="H1597" s="248" t="s">
        <v>443</v>
      </c>
      <c r="I1597" s="276" t="str">
        <f t="shared" si="2"/>
        <v>9856209448</v>
      </c>
      <c r="J1597" s="274"/>
      <c r="K1597" s="275"/>
      <c r="L1597" s="275">
        <f t="shared" si="3"/>
        <v>-209448</v>
      </c>
      <c r="N1597" s="277"/>
      <c r="O1597" s="274">
        <f t="shared" si="6"/>
        <v>0</v>
      </c>
      <c r="P1597" s="248" t="b">
        <f t="shared" si="7"/>
        <v>1</v>
      </c>
    </row>
    <row r="1598" ht="14.25" customHeight="1">
      <c r="A1598" s="248" t="s">
        <v>559</v>
      </c>
      <c r="B1598" s="248" t="s">
        <v>19</v>
      </c>
      <c r="C1598" s="273">
        <v>9857.0</v>
      </c>
      <c r="D1598" s="274">
        <v>45173.0</v>
      </c>
      <c r="E1598" s="275">
        <v>199990.0</v>
      </c>
      <c r="F1598" s="248" t="s">
        <v>447</v>
      </c>
      <c r="G1598" s="274">
        <f t="shared" si="1"/>
        <v>45203</v>
      </c>
      <c r="H1598" s="248" t="s">
        <v>443</v>
      </c>
      <c r="I1598" s="276" t="str">
        <f t="shared" si="2"/>
        <v>9857199990</v>
      </c>
      <c r="J1598" s="274"/>
      <c r="K1598" s="275"/>
      <c r="L1598" s="275">
        <f t="shared" si="3"/>
        <v>-199990</v>
      </c>
      <c r="N1598" s="277"/>
      <c r="O1598" s="274">
        <f t="shared" si="6"/>
        <v>0</v>
      </c>
      <c r="P1598" s="248" t="b">
        <f t="shared" si="7"/>
        <v>1</v>
      </c>
    </row>
    <row r="1599" ht="14.25" customHeight="1">
      <c r="A1599" s="248" t="s">
        <v>24</v>
      </c>
      <c r="B1599" s="248" t="s">
        <v>19</v>
      </c>
      <c r="C1599" s="273">
        <v>13300.0</v>
      </c>
      <c r="D1599" s="274">
        <v>45173.0</v>
      </c>
      <c r="E1599" s="275">
        <v>207983.0</v>
      </c>
      <c r="F1599" s="248" t="s">
        <v>447</v>
      </c>
      <c r="G1599" s="274">
        <f t="shared" si="1"/>
        <v>45203</v>
      </c>
      <c r="H1599" s="248" t="s">
        <v>443</v>
      </c>
      <c r="I1599" s="276" t="str">
        <f t="shared" si="2"/>
        <v>13300207983</v>
      </c>
      <c r="J1599" s="274"/>
      <c r="K1599" s="275"/>
      <c r="L1599" s="275">
        <f t="shared" si="3"/>
        <v>-207983</v>
      </c>
      <c r="N1599" s="277"/>
      <c r="O1599" s="274">
        <f t="shared" si="6"/>
        <v>0</v>
      </c>
      <c r="P1599" s="248" t="b">
        <f t="shared" si="7"/>
        <v>1</v>
      </c>
    </row>
    <row r="1600" ht="14.25" customHeight="1">
      <c r="A1600" s="248" t="s">
        <v>480</v>
      </c>
      <c r="B1600" s="248" t="s">
        <v>19</v>
      </c>
      <c r="C1600" s="273">
        <v>6.162161E7</v>
      </c>
      <c r="D1600" s="274">
        <v>45173.0</v>
      </c>
      <c r="E1600" s="275">
        <v>134980.0</v>
      </c>
      <c r="F1600" s="248" t="s">
        <v>447</v>
      </c>
      <c r="G1600" s="274">
        <f t="shared" si="1"/>
        <v>45203</v>
      </c>
      <c r="H1600" s="248" t="s">
        <v>443</v>
      </c>
      <c r="I1600" s="276" t="str">
        <f t="shared" si="2"/>
        <v>61621610134980</v>
      </c>
      <c r="J1600" s="274"/>
      <c r="K1600" s="275"/>
      <c r="L1600" s="275">
        <f t="shared" si="3"/>
        <v>-134980</v>
      </c>
      <c r="N1600" s="277"/>
      <c r="O1600" s="274">
        <f t="shared" si="6"/>
        <v>0</v>
      </c>
      <c r="P1600" s="248" t="b">
        <f t="shared" si="7"/>
        <v>1</v>
      </c>
    </row>
    <row r="1601" ht="14.25" customHeight="1">
      <c r="A1601" s="248" t="s">
        <v>480</v>
      </c>
      <c r="B1601" s="248" t="s">
        <v>19</v>
      </c>
      <c r="C1601" s="273">
        <v>6.1621611E7</v>
      </c>
      <c r="D1601" s="274">
        <v>45173.0</v>
      </c>
      <c r="E1601" s="275">
        <v>306980.0</v>
      </c>
      <c r="F1601" s="248" t="s">
        <v>447</v>
      </c>
      <c r="G1601" s="274">
        <f t="shared" si="1"/>
        <v>45203</v>
      </c>
      <c r="H1601" s="248" t="s">
        <v>443</v>
      </c>
      <c r="I1601" s="276" t="str">
        <f t="shared" si="2"/>
        <v>61621611306980</v>
      </c>
      <c r="J1601" s="274"/>
      <c r="K1601" s="275"/>
      <c r="L1601" s="275">
        <f t="shared" si="3"/>
        <v>-306980</v>
      </c>
      <c r="N1601" s="277"/>
      <c r="O1601" s="274">
        <f t="shared" si="6"/>
        <v>0</v>
      </c>
      <c r="P1601" s="248" t="b">
        <f t="shared" si="7"/>
        <v>1</v>
      </c>
    </row>
    <row r="1602" ht="14.25" customHeight="1">
      <c r="A1602" s="248" t="s">
        <v>502</v>
      </c>
      <c r="B1602" s="248" t="s">
        <v>19</v>
      </c>
      <c r="C1602" s="273">
        <v>30769.0</v>
      </c>
      <c r="D1602" s="274">
        <v>45173.0</v>
      </c>
      <c r="E1602" s="275">
        <v>432415.0</v>
      </c>
      <c r="F1602" s="248" t="s">
        <v>447</v>
      </c>
      <c r="G1602" s="274">
        <f t="shared" si="1"/>
        <v>45203</v>
      </c>
      <c r="H1602" s="248" t="s">
        <v>443</v>
      </c>
      <c r="I1602" s="276" t="str">
        <f t="shared" si="2"/>
        <v>30769432415</v>
      </c>
      <c r="J1602" s="274"/>
      <c r="K1602" s="275"/>
      <c r="L1602" s="275">
        <f t="shared" si="3"/>
        <v>-432415</v>
      </c>
      <c r="N1602" s="277"/>
      <c r="O1602" s="274">
        <f t="shared" si="6"/>
        <v>0</v>
      </c>
      <c r="P1602" s="248" t="b">
        <f t="shared" si="7"/>
        <v>1</v>
      </c>
    </row>
    <row r="1603" ht="14.25" customHeight="1">
      <c r="A1603" s="248" t="s">
        <v>611</v>
      </c>
      <c r="B1603" s="248" t="s">
        <v>19</v>
      </c>
      <c r="C1603" s="273">
        <v>411.0</v>
      </c>
      <c r="D1603" s="274">
        <v>45174.0</v>
      </c>
      <c r="E1603" s="275">
        <v>197980.0</v>
      </c>
      <c r="F1603" s="248" t="s">
        <v>447</v>
      </c>
      <c r="G1603" s="274">
        <f t="shared" si="1"/>
        <v>45204</v>
      </c>
      <c r="H1603" s="248" t="s">
        <v>443</v>
      </c>
      <c r="I1603" s="276" t="str">
        <f t="shared" si="2"/>
        <v>411197980</v>
      </c>
      <c r="J1603" s="274"/>
      <c r="K1603" s="275"/>
      <c r="L1603" s="275">
        <f t="shared" si="3"/>
        <v>-197980</v>
      </c>
      <c r="N1603" s="277" t="s">
        <v>612</v>
      </c>
      <c r="O1603" s="274">
        <f t="shared" si="6"/>
        <v>0</v>
      </c>
      <c r="P1603" s="248" t="b">
        <f t="shared" si="7"/>
        <v>1</v>
      </c>
    </row>
    <row r="1604" ht="14.25" customHeight="1">
      <c r="A1604" s="248" t="s">
        <v>610</v>
      </c>
      <c r="B1604" s="248" t="s">
        <v>19</v>
      </c>
      <c r="C1604" s="273">
        <v>1738526.0</v>
      </c>
      <c r="D1604" s="274">
        <v>45174.0</v>
      </c>
      <c r="E1604" s="275">
        <v>417970.0</v>
      </c>
      <c r="F1604" s="248" t="s">
        <v>447</v>
      </c>
      <c r="G1604" s="274">
        <f t="shared" si="1"/>
        <v>45204</v>
      </c>
      <c r="H1604" s="248" t="s">
        <v>443</v>
      </c>
      <c r="I1604" s="276" t="str">
        <f t="shared" si="2"/>
        <v>1738526417970</v>
      </c>
      <c r="J1604" s="274"/>
      <c r="K1604" s="275"/>
      <c r="L1604" s="275">
        <f t="shared" si="3"/>
        <v>-417970</v>
      </c>
      <c r="N1604" s="277"/>
      <c r="O1604" s="274">
        <f t="shared" si="6"/>
        <v>0</v>
      </c>
      <c r="P1604" s="248" t="b">
        <f t="shared" si="7"/>
        <v>1</v>
      </c>
    </row>
    <row r="1605" ht="14.25" customHeight="1">
      <c r="A1605" s="248" t="s">
        <v>610</v>
      </c>
      <c r="B1605" s="248" t="s">
        <v>19</v>
      </c>
      <c r="C1605" s="273">
        <v>1738530.0</v>
      </c>
      <c r="D1605" s="274">
        <v>45174.0</v>
      </c>
      <c r="E1605" s="275">
        <v>1403982.0</v>
      </c>
      <c r="F1605" s="248" t="s">
        <v>447</v>
      </c>
      <c r="G1605" s="274">
        <f t="shared" si="1"/>
        <v>45204</v>
      </c>
      <c r="H1605" s="248" t="s">
        <v>443</v>
      </c>
      <c r="I1605" s="276" t="str">
        <f t="shared" si="2"/>
        <v>17385301403982</v>
      </c>
      <c r="J1605" s="274"/>
      <c r="K1605" s="275"/>
      <c r="L1605" s="275">
        <f t="shared" si="3"/>
        <v>-1403982</v>
      </c>
      <c r="N1605" s="277"/>
      <c r="O1605" s="274">
        <f t="shared" si="6"/>
        <v>0</v>
      </c>
      <c r="P1605" s="248" t="b">
        <f t="shared" si="7"/>
        <v>1</v>
      </c>
    </row>
    <row r="1606" ht="14.25" customHeight="1">
      <c r="A1606" s="248" t="s">
        <v>509</v>
      </c>
      <c r="B1606" s="248" t="s">
        <v>19</v>
      </c>
      <c r="C1606" s="273">
        <v>4966365.0</v>
      </c>
      <c r="D1606" s="274">
        <v>45174.0</v>
      </c>
      <c r="E1606" s="275">
        <v>649990.0</v>
      </c>
      <c r="F1606" s="248" t="s">
        <v>447</v>
      </c>
      <c r="G1606" s="274">
        <f t="shared" si="1"/>
        <v>45204</v>
      </c>
      <c r="H1606" s="248" t="s">
        <v>443</v>
      </c>
      <c r="I1606" s="276" t="str">
        <f t="shared" si="2"/>
        <v>4966365649990</v>
      </c>
      <c r="J1606" s="274"/>
      <c r="K1606" s="275"/>
      <c r="L1606" s="275">
        <f t="shared" si="3"/>
        <v>-649990</v>
      </c>
      <c r="N1606" s="277"/>
      <c r="O1606" s="274">
        <f t="shared" si="6"/>
        <v>0</v>
      </c>
      <c r="P1606" s="248" t="b">
        <f t="shared" si="7"/>
        <v>1</v>
      </c>
    </row>
    <row r="1607" ht="14.25" customHeight="1">
      <c r="A1607" s="248" t="s">
        <v>55</v>
      </c>
      <c r="B1607" s="248" t="s">
        <v>334</v>
      </c>
      <c r="C1607" s="273">
        <v>659.0</v>
      </c>
      <c r="D1607" s="274">
        <v>45174.0</v>
      </c>
      <c r="E1607" s="275">
        <v>1025988.0</v>
      </c>
      <c r="F1607" s="248" t="s">
        <v>447</v>
      </c>
      <c r="G1607" s="274">
        <f t="shared" si="1"/>
        <v>45204</v>
      </c>
      <c r="H1607" s="248" t="s">
        <v>443</v>
      </c>
      <c r="I1607" s="276" t="str">
        <f t="shared" si="2"/>
        <v>6591025988</v>
      </c>
      <c r="J1607" s="274"/>
      <c r="K1607" s="275"/>
      <c r="L1607" s="275">
        <f t="shared" si="3"/>
        <v>-1025988</v>
      </c>
      <c r="N1607" s="277"/>
      <c r="O1607" s="274">
        <f t="shared" si="6"/>
        <v>0</v>
      </c>
      <c r="P1607" s="248" t="b">
        <f t="shared" si="7"/>
        <v>1</v>
      </c>
    </row>
    <row r="1608" ht="14.25" customHeight="1">
      <c r="A1608" s="248" t="s">
        <v>613</v>
      </c>
      <c r="B1608" s="248" t="s">
        <v>19</v>
      </c>
      <c r="C1608" s="273">
        <v>166234.0</v>
      </c>
      <c r="D1608" s="274">
        <v>45175.0</v>
      </c>
      <c r="E1608" s="275">
        <v>102291.0</v>
      </c>
      <c r="F1608" s="248" t="s">
        <v>447</v>
      </c>
      <c r="G1608" s="274">
        <f t="shared" si="1"/>
        <v>45205</v>
      </c>
      <c r="H1608" s="248" t="s">
        <v>443</v>
      </c>
      <c r="I1608" s="276" t="str">
        <f t="shared" si="2"/>
        <v>166234102291</v>
      </c>
      <c r="J1608" s="274"/>
      <c r="K1608" s="275"/>
      <c r="L1608" s="275">
        <f t="shared" si="3"/>
        <v>-102291</v>
      </c>
      <c r="N1608" s="277"/>
      <c r="O1608" s="274">
        <f t="shared" si="6"/>
        <v>0</v>
      </c>
      <c r="P1608" s="248" t="b">
        <f t="shared" si="7"/>
        <v>1</v>
      </c>
    </row>
    <row r="1609" ht="14.25" customHeight="1">
      <c r="A1609" s="248" t="s">
        <v>499</v>
      </c>
      <c r="B1609" s="248" t="s">
        <v>19</v>
      </c>
      <c r="C1609" s="273">
        <v>33495.0</v>
      </c>
      <c r="D1609" s="274">
        <v>45175.0</v>
      </c>
      <c r="E1609" s="275">
        <v>423780.0</v>
      </c>
      <c r="F1609" s="248" t="s">
        <v>447</v>
      </c>
      <c r="G1609" s="274">
        <f t="shared" si="1"/>
        <v>45205</v>
      </c>
      <c r="H1609" s="248" t="s">
        <v>443</v>
      </c>
      <c r="I1609" s="276" t="str">
        <f t="shared" si="2"/>
        <v>33495423780</v>
      </c>
      <c r="J1609" s="274"/>
      <c r="K1609" s="275"/>
      <c r="L1609" s="275">
        <f t="shared" si="3"/>
        <v>-423780</v>
      </c>
      <c r="N1609" s="277"/>
      <c r="O1609" s="274">
        <f t="shared" si="6"/>
        <v>0</v>
      </c>
      <c r="P1609" s="248" t="b">
        <f t="shared" si="7"/>
        <v>1</v>
      </c>
    </row>
    <row r="1610" ht="14.25" customHeight="1">
      <c r="A1610" s="248" t="s">
        <v>22</v>
      </c>
      <c r="B1610" s="248" t="s">
        <v>19</v>
      </c>
      <c r="C1610" s="273">
        <v>968280.0</v>
      </c>
      <c r="D1610" s="274">
        <v>45175.0</v>
      </c>
      <c r="E1610" s="275">
        <v>769990.0</v>
      </c>
      <c r="F1610" s="248" t="s">
        <v>447</v>
      </c>
      <c r="G1610" s="274">
        <f t="shared" si="1"/>
        <v>45205</v>
      </c>
      <c r="H1610" s="248" t="s">
        <v>443</v>
      </c>
      <c r="I1610" s="276" t="str">
        <f t="shared" si="2"/>
        <v>968280769990</v>
      </c>
      <c r="J1610" s="274"/>
      <c r="K1610" s="275"/>
      <c r="L1610" s="275">
        <f t="shared" si="3"/>
        <v>-769990</v>
      </c>
      <c r="N1610" s="109" t="s">
        <v>462</v>
      </c>
      <c r="O1610" s="274">
        <f t="shared" si="6"/>
        <v>0</v>
      </c>
      <c r="P1610" s="248" t="b">
        <f t="shared" si="7"/>
        <v>1</v>
      </c>
    </row>
    <row r="1611" ht="14.25" customHeight="1">
      <c r="A1611" s="248" t="s">
        <v>614</v>
      </c>
      <c r="B1611" s="248" t="s">
        <v>19</v>
      </c>
      <c r="C1611" s="273">
        <v>201.0</v>
      </c>
      <c r="D1611" s="274">
        <v>45175.0</v>
      </c>
      <c r="E1611" s="275">
        <v>1904000.0</v>
      </c>
      <c r="F1611" s="248" t="s">
        <v>447</v>
      </c>
      <c r="G1611" s="274">
        <f t="shared" si="1"/>
        <v>45205</v>
      </c>
      <c r="H1611" s="248" t="s">
        <v>443</v>
      </c>
      <c r="I1611" s="276" t="str">
        <f t="shared" si="2"/>
        <v>2011904000</v>
      </c>
      <c r="J1611" s="274"/>
      <c r="K1611" s="275"/>
      <c r="L1611" s="275">
        <f t="shared" si="3"/>
        <v>-1904000</v>
      </c>
      <c r="N1611" s="277"/>
      <c r="O1611" s="274">
        <f t="shared" si="6"/>
        <v>0</v>
      </c>
      <c r="P1611" s="248" t="b">
        <f t="shared" si="7"/>
        <v>1</v>
      </c>
    </row>
    <row r="1612" ht="14.25" customHeight="1">
      <c r="A1612" s="248" t="s">
        <v>474</v>
      </c>
      <c r="B1612" s="248" t="s">
        <v>19</v>
      </c>
      <c r="C1612" s="273">
        <v>3.0074401E7</v>
      </c>
      <c r="D1612" s="274">
        <v>45175.0</v>
      </c>
      <c r="E1612" s="275">
        <v>132992.0</v>
      </c>
      <c r="F1612" s="248" t="s">
        <v>447</v>
      </c>
      <c r="G1612" s="274">
        <f t="shared" si="1"/>
        <v>45205</v>
      </c>
      <c r="H1612" s="248" t="s">
        <v>443</v>
      </c>
      <c r="I1612" s="276" t="str">
        <f t="shared" si="2"/>
        <v>30074401132992</v>
      </c>
      <c r="J1612" s="274"/>
      <c r="K1612" s="275"/>
      <c r="L1612" s="275">
        <f t="shared" si="3"/>
        <v>-132992</v>
      </c>
      <c r="N1612" s="277"/>
      <c r="O1612" s="274">
        <f t="shared" si="6"/>
        <v>0</v>
      </c>
      <c r="P1612" s="248" t="b">
        <f t="shared" si="7"/>
        <v>1</v>
      </c>
    </row>
    <row r="1613" ht="14.25" customHeight="1">
      <c r="A1613" s="248" t="s">
        <v>608</v>
      </c>
      <c r="B1613" s="248" t="s">
        <v>468</v>
      </c>
      <c r="C1613" s="273">
        <v>1340.0</v>
      </c>
      <c r="D1613" s="274">
        <v>45176.0</v>
      </c>
      <c r="E1613" s="275">
        <v>-1.1877314E7</v>
      </c>
      <c r="F1613" s="248" t="s">
        <v>447</v>
      </c>
      <c r="G1613" s="274">
        <f t="shared" si="1"/>
        <v>45206</v>
      </c>
      <c r="H1613" s="248" t="s">
        <v>469</v>
      </c>
      <c r="I1613" s="276" t="str">
        <f t="shared" si="2"/>
        <v>1340-11877314</v>
      </c>
      <c r="J1613" s="274"/>
      <c r="K1613" s="275"/>
      <c r="L1613" s="275">
        <f t="shared" si="3"/>
        <v>11877314</v>
      </c>
      <c r="N1613" s="277"/>
      <c r="O1613" s="274">
        <f t="shared" si="6"/>
        <v>0</v>
      </c>
      <c r="P1613" s="248" t="b">
        <f t="shared" si="7"/>
        <v>1</v>
      </c>
    </row>
    <row r="1614" ht="14.25" customHeight="1">
      <c r="A1614" s="248" t="s">
        <v>22</v>
      </c>
      <c r="B1614" s="248" t="s">
        <v>19</v>
      </c>
      <c r="C1614" s="273">
        <v>968300.0</v>
      </c>
      <c r="D1614" s="274">
        <v>45176.0</v>
      </c>
      <c r="E1614" s="275">
        <v>1499980.0</v>
      </c>
      <c r="F1614" s="248" t="s">
        <v>447</v>
      </c>
      <c r="G1614" s="274">
        <f t="shared" si="1"/>
        <v>45206</v>
      </c>
      <c r="H1614" s="248" t="s">
        <v>443</v>
      </c>
      <c r="I1614" s="276" t="str">
        <f t="shared" si="2"/>
        <v>9683001499980</v>
      </c>
      <c r="J1614" s="274"/>
      <c r="K1614" s="275"/>
      <c r="L1614" s="275">
        <f t="shared" si="3"/>
        <v>-1499980</v>
      </c>
      <c r="N1614" s="109" t="s">
        <v>462</v>
      </c>
      <c r="O1614" s="274">
        <f t="shared" si="6"/>
        <v>0</v>
      </c>
      <c r="P1614" s="248" t="b">
        <f t="shared" si="7"/>
        <v>1</v>
      </c>
    </row>
    <row r="1615" ht="14.25" customHeight="1">
      <c r="A1615" s="248" t="s">
        <v>614</v>
      </c>
      <c r="B1615" s="248" t="s">
        <v>19</v>
      </c>
      <c r="C1615" s="273">
        <v>202.0</v>
      </c>
      <c r="D1615" s="274">
        <v>45176.0</v>
      </c>
      <c r="E1615" s="275">
        <v>1904000.0</v>
      </c>
      <c r="F1615" s="248" t="s">
        <v>447</v>
      </c>
      <c r="G1615" s="274">
        <f t="shared" si="1"/>
        <v>45206</v>
      </c>
      <c r="H1615" s="248" t="s">
        <v>485</v>
      </c>
      <c r="I1615" s="276" t="str">
        <f t="shared" si="2"/>
        <v>2021904000</v>
      </c>
      <c r="J1615" s="274"/>
      <c r="K1615" s="275"/>
      <c r="L1615" s="275">
        <f t="shared" si="3"/>
        <v>-1904000</v>
      </c>
      <c r="N1615" s="277"/>
      <c r="O1615" s="274">
        <f t="shared" si="6"/>
        <v>0</v>
      </c>
      <c r="P1615" s="248" t="b">
        <f t="shared" si="7"/>
        <v>1</v>
      </c>
    </row>
    <row r="1616" ht="14.25" customHeight="1">
      <c r="A1616" s="248" t="s">
        <v>614</v>
      </c>
      <c r="B1616" s="248" t="s">
        <v>468</v>
      </c>
      <c r="C1616" s="273">
        <v>25.0</v>
      </c>
      <c r="D1616" s="274">
        <v>45176.0</v>
      </c>
      <c r="E1616" s="275">
        <v>-1904000.0</v>
      </c>
      <c r="F1616" s="248" t="s">
        <v>447</v>
      </c>
      <c r="G1616" s="274">
        <f t="shared" si="1"/>
        <v>45206</v>
      </c>
      <c r="H1616" s="248" t="s">
        <v>469</v>
      </c>
      <c r="I1616" s="276" t="str">
        <f t="shared" si="2"/>
        <v>25-1904000</v>
      </c>
      <c r="J1616" s="274"/>
      <c r="K1616" s="275"/>
      <c r="L1616" s="275">
        <f t="shared" si="3"/>
        <v>1904000</v>
      </c>
      <c r="N1616" s="277"/>
      <c r="O1616" s="274">
        <f t="shared" si="6"/>
        <v>0</v>
      </c>
      <c r="P1616" s="248" t="b">
        <f t="shared" si="7"/>
        <v>1</v>
      </c>
    </row>
    <row r="1617" ht="14.25" customHeight="1">
      <c r="A1617" s="248" t="s">
        <v>615</v>
      </c>
      <c r="B1617" s="248" t="s">
        <v>19</v>
      </c>
      <c r="C1617" s="273">
        <v>198.0</v>
      </c>
      <c r="D1617" s="274">
        <v>45176.0</v>
      </c>
      <c r="E1617" s="275">
        <v>3209555.0</v>
      </c>
      <c r="F1617" s="248" t="s">
        <v>447</v>
      </c>
      <c r="G1617" s="274">
        <f t="shared" si="1"/>
        <v>45206</v>
      </c>
      <c r="H1617" s="248" t="s">
        <v>443</v>
      </c>
      <c r="I1617" s="276" t="str">
        <f t="shared" si="2"/>
        <v>1983209555</v>
      </c>
      <c r="J1617" s="274"/>
      <c r="K1617" s="275"/>
      <c r="L1617" s="275">
        <f t="shared" si="3"/>
        <v>-3209555</v>
      </c>
      <c r="N1617" s="277"/>
      <c r="O1617" s="274">
        <f t="shared" si="6"/>
        <v>0</v>
      </c>
      <c r="P1617" s="248" t="b">
        <f t="shared" si="7"/>
        <v>1</v>
      </c>
    </row>
    <row r="1618" ht="14.25" customHeight="1">
      <c r="A1618" s="248" t="s">
        <v>608</v>
      </c>
      <c r="B1618" s="248" t="s">
        <v>334</v>
      </c>
      <c r="C1618" s="273">
        <v>8699.0</v>
      </c>
      <c r="D1618" s="274">
        <v>45177.0</v>
      </c>
      <c r="E1618" s="275">
        <v>1.188688E7</v>
      </c>
      <c r="F1618" s="248" t="s">
        <v>447</v>
      </c>
      <c r="G1618" s="274">
        <f t="shared" si="1"/>
        <v>45207</v>
      </c>
      <c r="H1618" s="248" t="s">
        <v>443</v>
      </c>
      <c r="I1618" s="276" t="str">
        <f t="shared" si="2"/>
        <v>869911886880</v>
      </c>
      <c r="J1618" s="274"/>
      <c r="K1618" s="275"/>
      <c r="L1618" s="275">
        <f t="shared" si="3"/>
        <v>-11886880</v>
      </c>
      <c r="N1618" s="277"/>
      <c r="O1618" s="274">
        <f t="shared" si="6"/>
        <v>0</v>
      </c>
      <c r="P1618" s="248" t="b">
        <f t="shared" si="7"/>
        <v>1</v>
      </c>
    </row>
    <row r="1619" ht="14.25" customHeight="1">
      <c r="A1619" s="248" t="s">
        <v>30</v>
      </c>
      <c r="B1619" s="248" t="s">
        <v>19</v>
      </c>
      <c r="C1619" s="273">
        <v>12163.0</v>
      </c>
      <c r="D1619" s="274">
        <v>45177.0</v>
      </c>
      <c r="E1619" s="275">
        <v>2044381.0</v>
      </c>
      <c r="F1619" s="248" t="s">
        <v>447</v>
      </c>
      <c r="G1619" s="274">
        <f t="shared" si="1"/>
        <v>45207</v>
      </c>
      <c r="H1619" s="248" t="s">
        <v>443</v>
      </c>
      <c r="I1619" s="276" t="str">
        <f t="shared" si="2"/>
        <v>121632044381</v>
      </c>
      <c r="J1619" s="274"/>
      <c r="K1619" s="275"/>
      <c r="L1619" s="275">
        <f t="shared" si="3"/>
        <v>-2044381</v>
      </c>
      <c r="N1619" s="277"/>
      <c r="O1619" s="274">
        <f t="shared" si="6"/>
        <v>0</v>
      </c>
      <c r="P1619" s="248" t="b">
        <f t="shared" si="7"/>
        <v>1</v>
      </c>
    </row>
    <row r="1620" ht="14.25" customHeight="1">
      <c r="A1620" s="248" t="s">
        <v>454</v>
      </c>
      <c r="B1620" s="248" t="s">
        <v>19</v>
      </c>
      <c r="C1620" s="273">
        <v>27671.0</v>
      </c>
      <c r="D1620" s="274">
        <v>45177.0</v>
      </c>
      <c r="E1620" s="275">
        <v>39999.0</v>
      </c>
      <c r="F1620" s="248" t="s">
        <v>447</v>
      </c>
      <c r="G1620" s="274">
        <f t="shared" si="1"/>
        <v>45207</v>
      </c>
      <c r="H1620" s="248" t="s">
        <v>443</v>
      </c>
      <c r="I1620" s="276" t="str">
        <f t="shared" si="2"/>
        <v>2767139999</v>
      </c>
      <c r="J1620" s="274"/>
      <c r="K1620" s="275"/>
      <c r="L1620" s="275">
        <f t="shared" si="3"/>
        <v>-39999</v>
      </c>
      <c r="N1620" s="277"/>
      <c r="O1620" s="274">
        <f t="shared" si="6"/>
        <v>0</v>
      </c>
      <c r="P1620" s="248" t="b">
        <f t="shared" si="7"/>
        <v>1</v>
      </c>
    </row>
    <row r="1621" ht="14.25" customHeight="1">
      <c r="A1621" s="248" t="s">
        <v>616</v>
      </c>
      <c r="B1621" s="248" t="s">
        <v>19</v>
      </c>
      <c r="C1621" s="273">
        <v>44778.0</v>
      </c>
      <c r="D1621" s="274">
        <v>45177.0</v>
      </c>
      <c r="E1621" s="275">
        <v>249380.0</v>
      </c>
      <c r="F1621" s="248" t="s">
        <v>447</v>
      </c>
      <c r="G1621" s="274">
        <f t="shared" si="1"/>
        <v>45207</v>
      </c>
      <c r="H1621" s="248" t="s">
        <v>443</v>
      </c>
      <c r="I1621" s="276" t="str">
        <f t="shared" si="2"/>
        <v>44778249380</v>
      </c>
      <c r="J1621" s="274"/>
      <c r="K1621" s="275"/>
      <c r="L1621" s="275">
        <f t="shared" si="3"/>
        <v>-249380</v>
      </c>
      <c r="N1621" s="277"/>
      <c r="O1621" s="274">
        <f t="shared" si="6"/>
        <v>0</v>
      </c>
      <c r="P1621" s="248" t="b">
        <f t="shared" si="7"/>
        <v>1</v>
      </c>
    </row>
    <row r="1622" ht="14.25" customHeight="1">
      <c r="A1622" s="248" t="s">
        <v>565</v>
      </c>
      <c r="B1622" s="248" t="s">
        <v>19</v>
      </c>
      <c r="C1622" s="273">
        <v>229431.0</v>
      </c>
      <c r="D1622" s="274">
        <v>45177.0</v>
      </c>
      <c r="E1622" s="275">
        <v>974997.0</v>
      </c>
      <c r="F1622" s="248" t="s">
        <v>447</v>
      </c>
      <c r="G1622" s="274">
        <f t="shared" si="1"/>
        <v>45207</v>
      </c>
      <c r="H1622" s="248" t="s">
        <v>443</v>
      </c>
      <c r="I1622" s="276" t="str">
        <f t="shared" si="2"/>
        <v>229431974997</v>
      </c>
      <c r="J1622" s="274"/>
      <c r="K1622" s="275"/>
      <c r="L1622" s="275">
        <f t="shared" si="3"/>
        <v>-974997</v>
      </c>
      <c r="N1622" s="277"/>
      <c r="O1622" s="274">
        <f t="shared" si="6"/>
        <v>0</v>
      </c>
      <c r="P1622" s="248" t="b">
        <f t="shared" si="7"/>
        <v>1</v>
      </c>
    </row>
    <row r="1623" ht="14.25" customHeight="1">
      <c r="A1623" s="248" t="s">
        <v>552</v>
      </c>
      <c r="B1623" s="248" t="s">
        <v>334</v>
      </c>
      <c r="C1623" s="273">
        <v>884.0</v>
      </c>
      <c r="D1623" s="274">
        <v>45177.0</v>
      </c>
      <c r="E1623" s="275">
        <v>726400.0</v>
      </c>
      <c r="F1623" s="248" t="s">
        <v>447</v>
      </c>
      <c r="G1623" s="274">
        <f t="shared" si="1"/>
        <v>45207</v>
      </c>
      <c r="H1623" s="248" t="s">
        <v>443</v>
      </c>
      <c r="I1623" s="276" t="str">
        <f t="shared" si="2"/>
        <v>884726400</v>
      </c>
      <c r="J1623" s="274"/>
      <c r="K1623" s="275"/>
      <c r="L1623" s="275">
        <f t="shared" si="3"/>
        <v>-726400</v>
      </c>
      <c r="N1623" s="277"/>
      <c r="O1623" s="274">
        <f t="shared" si="6"/>
        <v>0</v>
      </c>
      <c r="P1623" s="248" t="b">
        <f t="shared" si="7"/>
        <v>1</v>
      </c>
    </row>
    <row r="1624" ht="14.25" customHeight="1">
      <c r="A1624" s="248" t="s">
        <v>458</v>
      </c>
      <c r="B1624" s="248" t="s">
        <v>19</v>
      </c>
      <c r="C1624" s="273">
        <v>4.7832969E7</v>
      </c>
      <c r="D1624" s="274">
        <v>45179.0</v>
      </c>
      <c r="E1624" s="275">
        <v>24177.0</v>
      </c>
      <c r="F1624" s="248" t="s">
        <v>447</v>
      </c>
      <c r="G1624" s="274">
        <f t="shared" si="1"/>
        <v>45209</v>
      </c>
      <c r="H1624" s="248" t="s">
        <v>443</v>
      </c>
      <c r="I1624" s="276" t="str">
        <f t="shared" si="2"/>
        <v>4783296924177</v>
      </c>
      <c r="J1624" s="274"/>
      <c r="K1624" s="275"/>
      <c r="L1624" s="275">
        <f t="shared" si="3"/>
        <v>-24177</v>
      </c>
      <c r="N1624" s="277"/>
      <c r="O1624" s="274">
        <f t="shared" si="6"/>
        <v>0</v>
      </c>
      <c r="P1624" s="248" t="b">
        <f t="shared" si="7"/>
        <v>1</v>
      </c>
    </row>
    <row r="1625" ht="14.25" customHeight="1">
      <c r="A1625" s="248" t="s">
        <v>584</v>
      </c>
      <c r="B1625" s="248" t="s">
        <v>19</v>
      </c>
      <c r="C1625" s="273">
        <v>239.0</v>
      </c>
      <c r="D1625" s="274">
        <v>45180.0</v>
      </c>
      <c r="E1625" s="275">
        <v>39700.0</v>
      </c>
      <c r="F1625" s="248" t="s">
        <v>447</v>
      </c>
      <c r="G1625" s="274">
        <f t="shared" si="1"/>
        <v>45210</v>
      </c>
      <c r="H1625" s="248" t="s">
        <v>443</v>
      </c>
      <c r="I1625" s="276" t="str">
        <f t="shared" si="2"/>
        <v>23939700</v>
      </c>
      <c r="J1625" s="274"/>
      <c r="K1625" s="275"/>
      <c r="L1625" s="275">
        <f t="shared" si="3"/>
        <v>-39700</v>
      </c>
      <c r="N1625" s="277"/>
      <c r="O1625" s="274">
        <f t="shared" si="6"/>
        <v>0</v>
      </c>
      <c r="P1625" s="248" t="b">
        <f t="shared" si="7"/>
        <v>1</v>
      </c>
    </row>
    <row r="1626" ht="14.25" customHeight="1">
      <c r="A1626" s="248" t="s">
        <v>528</v>
      </c>
      <c r="B1626" s="248" t="s">
        <v>19</v>
      </c>
      <c r="C1626" s="273">
        <v>789.0</v>
      </c>
      <c r="D1626" s="274">
        <v>45180.0</v>
      </c>
      <c r="E1626" s="275">
        <v>11149.0</v>
      </c>
      <c r="F1626" s="248" t="s">
        <v>447</v>
      </c>
      <c r="G1626" s="274">
        <f t="shared" si="1"/>
        <v>45210</v>
      </c>
      <c r="H1626" s="248" t="s">
        <v>443</v>
      </c>
      <c r="I1626" s="276" t="str">
        <f t="shared" si="2"/>
        <v>78911149</v>
      </c>
      <c r="J1626" s="274"/>
      <c r="K1626" s="275"/>
      <c r="L1626" s="275">
        <f t="shared" si="3"/>
        <v>-11149</v>
      </c>
      <c r="N1626" s="277"/>
      <c r="O1626" s="274">
        <f t="shared" si="6"/>
        <v>0</v>
      </c>
      <c r="P1626" s="248" t="b">
        <f t="shared" si="7"/>
        <v>1</v>
      </c>
    </row>
    <row r="1627" ht="14.25" customHeight="1">
      <c r="A1627" s="248" t="s">
        <v>494</v>
      </c>
      <c r="B1627" s="248" t="s">
        <v>19</v>
      </c>
      <c r="C1627" s="273">
        <v>27211.0</v>
      </c>
      <c r="D1627" s="274">
        <v>45181.0</v>
      </c>
      <c r="E1627" s="275">
        <v>815951.0</v>
      </c>
      <c r="F1627" s="248" t="s">
        <v>447</v>
      </c>
      <c r="G1627" s="274">
        <f t="shared" si="1"/>
        <v>45211</v>
      </c>
      <c r="H1627" s="248" t="s">
        <v>443</v>
      </c>
      <c r="I1627" s="276" t="str">
        <f t="shared" si="2"/>
        <v>27211815951</v>
      </c>
      <c r="J1627" s="274"/>
      <c r="K1627" s="275"/>
      <c r="L1627" s="275">
        <f t="shared" si="3"/>
        <v>-815951</v>
      </c>
      <c r="N1627" s="277"/>
      <c r="O1627" s="274">
        <f t="shared" si="6"/>
        <v>0</v>
      </c>
      <c r="P1627" s="248" t="b">
        <f t="shared" si="7"/>
        <v>1</v>
      </c>
    </row>
    <row r="1628" ht="14.25" customHeight="1">
      <c r="A1628" s="248" t="s">
        <v>617</v>
      </c>
      <c r="B1628" s="248" t="s">
        <v>19</v>
      </c>
      <c r="C1628" s="273">
        <v>210.0</v>
      </c>
      <c r="D1628" s="274">
        <v>45181.0</v>
      </c>
      <c r="E1628" s="275">
        <v>503366.0</v>
      </c>
      <c r="F1628" s="248" t="s">
        <v>447</v>
      </c>
      <c r="G1628" s="274">
        <f t="shared" si="1"/>
        <v>45211</v>
      </c>
      <c r="H1628" s="248" t="s">
        <v>443</v>
      </c>
      <c r="I1628" s="276" t="str">
        <f t="shared" si="2"/>
        <v>210503366</v>
      </c>
      <c r="J1628" s="274"/>
      <c r="K1628" s="275"/>
      <c r="L1628" s="275">
        <f t="shared" si="3"/>
        <v>-503366</v>
      </c>
      <c r="N1628" s="277"/>
      <c r="O1628" s="274">
        <f t="shared" si="6"/>
        <v>0</v>
      </c>
      <c r="P1628" s="248" t="b">
        <f t="shared" si="7"/>
        <v>1</v>
      </c>
    </row>
    <row r="1629" ht="14.25" customHeight="1">
      <c r="A1629" s="248" t="s">
        <v>445</v>
      </c>
      <c r="B1629" s="248" t="s">
        <v>19</v>
      </c>
      <c r="C1629" s="273">
        <v>3225494.0</v>
      </c>
      <c r="D1629" s="274">
        <v>45181.0</v>
      </c>
      <c r="E1629" s="275">
        <v>72620.0</v>
      </c>
      <c r="F1629" s="248" t="s">
        <v>447</v>
      </c>
      <c r="G1629" s="274">
        <f t="shared" si="1"/>
        <v>45211</v>
      </c>
      <c r="H1629" s="248" t="s">
        <v>443</v>
      </c>
      <c r="I1629" s="276" t="str">
        <f t="shared" si="2"/>
        <v>322549472620</v>
      </c>
      <c r="J1629" s="274"/>
      <c r="K1629" s="275"/>
      <c r="L1629" s="275">
        <f t="shared" si="3"/>
        <v>-72620</v>
      </c>
      <c r="N1629" s="277"/>
      <c r="O1629" s="274">
        <f t="shared" si="6"/>
        <v>0</v>
      </c>
      <c r="P1629" s="248" t="b">
        <f t="shared" si="7"/>
        <v>1</v>
      </c>
    </row>
    <row r="1630" ht="14.25" customHeight="1">
      <c r="A1630" s="248" t="s">
        <v>494</v>
      </c>
      <c r="B1630" s="248" t="s">
        <v>19</v>
      </c>
      <c r="C1630" s="273">
        <v>27283.0</v>
      </c>
      <c r="D1630" s="274">
        <v>45182.0</v>
      </c>
      <c r="E1630" s="275">
        <v>298980.0</v>
      </c>
      <c r="F1630" s="248" t="s">
        <v>447</v>
      </c>
      <c r="G1630" s="274">
        <f t="shared" si="1"/>
        <v>45212</v>
      </c>
      <c r="H1630" s="248" t="s">
        <v>443</v>
      </c>
      <c r="I1630" s="276" t="str">
        <f t="shared" si="2"/>
        <v>27283298980</v>
      </c>
      <c r="J1630" s="274"/>
      <c r="K1630" s="275"/>
      <c r="L1630" s="275">
        <f t="shared" si="3"/>
        <v>-298980</v>
      </c>
      <c r="N1630" s="277"/>
      <c r="O1630" s="274">
        <f t="shared" si="6"/>
        <v>0</v>
      </c>
      <c r="P1630" s="248" t="b">
        <f t="shared" si="7"/>
        <v>1</v>
      </c>
    </row>
    <row r="1631" ht="14.25" customHeight="1">
      <c r="A1631" s="248" t="s">
        <v>610</v>
      </c>
      <c r="B1631" s="248" t="s">
        <v>19</v>
      </c>
      <c r="C1631" s="273">
        <v>1740454.0</v>
      </c>
      <c r="D1631" s="274">
        <v>45182.0</v>
      </c>
      <c r="E1631" s="275">
        <v>299970.0</v>
      </c>
      <c r="F1631" s="248" t="s">
        <v>447</v>
      </c>
      <c r="G1631" s="274">
        <f t="shared" si="1"/>
        <v>45212</v>
      </c>
      <c r="H1631" s="248" t="s">
        <v>443</v>
      </c>
      <c r="I1631" s="276" t="str">
        <f t="shared" si="2"/>
        <v>1740454299970</v>
      </c>
      <c r="J1631" s="274"/>
      <c r="K1631" s="275"/>
      <c r="L1631" s="275">
        <f t="shared" si="3"/>
        <v>-299970</v>
      </c>
      <c r="N1631" s="277"/>
      <c r="O1631" s="274">
        <f t="shared" si="6"/>
        <v>0</v>
      </c>
      <c r="P1631" s="248" t="b">
        <f t="shared" si="7"/>
        <v>1</v>
      </c>
    </row>
    <row r="1632" ht="14.25" customHeight="1">
      <c r="A1632" s="248" t="s">
        <v>610</v>
      </c>
      <c r="B1632" s="248" t="s">
        <v>19</v>
      </c>
      <c r="C1632" s="273">
        <v>1740473.0</v>
      </c>
      <c r="D1632" s="274">
        <v>45182.0</v>
      </c>
      <c r="E1632" s="275">
        <v>168960.0</v>
      </c>
      <c r="F1632" s="248" t="s">
        <v>447</v>
      </c>
      <c r="G1632" s="274">
        <f t="shared" si="1"/>
        <v>45212</v>
      </c>
      <c r="H1632" s="248" t="s">
        <v>443</v>
      </c>
      <c r="I1632" s="276" t="str">
        <f t="shared" si="2"/>
        <v>1740473168960</v>
      </c>
      <c r="J1632" s="274"/>
      <c r="K1632" s="275"/>
      <c r="L1632" s="275">
        <f t="shared" si="3"/>
        <v>-168960</v>
      </c>
      <c r="N1632" s="277"/>
      <c r="O1632" s="274">
        <f t="shared" si="6"/>
        <v>0</v>
      </c>
      <c r="P1632" s="248" t="b">
        <f t="shared" si="7"/>
        <v>1</v>
      </c>
    </row>
    <row r="1633" ht="14.25" customHeight="1">
      <c r="A1633" s="248" t="s">
        <v>498</v>
      </c>
      <c r="B1633" s="248" t="s">
        <v>19</v>
      </c>
      <c r="C1633" s="273">
        <v>949.0</v>
      </c>
      <c r="D1633" s="274">
        <v>45182.0</v>
      </c>
      <c r="E1633" s="275">
        <v>412340.0</v>
      </c>
      <c r="F1633" s="248" t="s">
        <v>447</v>
      </c>
      <c r="G1633" s="274">
        <f t="shared" si="1"/>
        <v>45212</v>
      </c>
      <c r="H1633" s="248" t="s">
        <v>443</v>
      </c>
      <c r="I1633" s="276" t="str">
        <f t="shared" si="2"/>
        <v>949412340</v>
      </c>
      <c r="J1633" s="274"/>
      <c r="K1633" s="275"/>
      <c r="L1633" s="275">
        <f t="shared" si="3"/>
        <v>-412340</v>
      </c>
      <c r="N1633" s="277"/>
      <c r="O1633" s="274">
        <f t="shared" si="6"/>
        <v>0</v>
      </c>
      <c r="P1633" s="248" t="b">
        <f t="shared" si="7"/>
        <v>1</v>
      </c>
    </row>
    <row r="1634" ht="14.25" customHeight="1">
      <c r="A1634" s="248" t="s">
        <v>444</v>
      </c>
      <c r="B1634" s="248" t="s">
        <v>19</v>
      </c>
      <c r="C1634" s="273">
        <v>1228.0</v>
      </c>
      <c r="D1634" s="274">
        <v>45182.0</v>
      </c>
      <c r="E1634" s="275">
        <v>980015.0</v>
      </c>
      <c r="F1634" s="248" t="s">
        <v>447</v>
      </c>
      <c r="G1634" s="274">
        <f t="shared" si="1"/>
        <v>45212</v>
      </c>
      <c r="H1634" s="248" t="s">
        <v>443</v>
      </c>
      <c r="I1634" s="276" t="str">
        <f t="shared" si="2"/>
        <v>1228980015</v>
      </c>
      <c r="J1634" s="278">
        <v>45209.0</v>
      </c>
      <c r="K1634" s="279">
        <v>980015.0</v>
      </c>
      <c r="L1634" s="275">
        <f t="shared" si="3"/>
        <v>0</v>
      </c>
      <c r="N1634" s="277"/>
      <c r="O1634" s="274">
        <f t="shared" si="6"/>
        <v>0</v>
      </c>
      <c r="P1634" s="248" t="b">
        <f t="shared" si="7"/>
        <v>0</v>
      </c>
    </row>
    <row r="1635" ht="14.25" customHeight="1">
      <c r="A1635" s="248" t="s">
        <v>516</v>
      </c>
      <c r="B1635" s="248" t="s">
        <v>19</v>
      </c>
      <c r="C1635" s="273">
        <v>327118.0</v>
      </c>
      <c r="D1635" s="274">
        <v>45182.0</v>
      </c>
      <c r="E1635" s="275">
        <v>104058.0</v>
      </c>
      <c r="F1635" s="248" t="s">
        <v>447</v>
      </c>
      <c r="G1635" s="274">
        <f t="shared" si="1"/>
        <v>45212</v>
      </c>
      <c r="H1635" s="248" t="s">
        <v>443</v>
      </c>
      <c r="I1635" s="276" t="str">
        <f t="shared" si="2"/>
        <v>327118104058</v>
      </c>
      <c r="J1635" s="274"/>
      <c r="K1635" s="275"/>
      <c r="L1635" s="275">
        <f t="shared" si="3"/>
        <v>-104058</v>
      </c>
      <c r="N1635" s="277"/>
      <c r="O1635" s="274">
        <f t="shared" si="6"/>
        <v>0</v>
      </c>
      <c r="P1635" s="248" t="b">
        <f t="shared" si="7"/>
        <v>1</v>
      </c>
    </row>
    <row r="1636" ht="14.25" customHeight="1">
      <c r="A1636" s="248" t="s">
        <v>618</v>
      </c>
      <c r="B1636" s="248" t="s">
        <v>19</v>
      </c>
      <c r="C1636" s="273">
        <v>140.0</v>
      </c>
      <c r="D1636" s="274">
        <v>45182.0</v>
      </c>
      <c r="E1636" s="275">
        <v>129147.0</v>
      </c>
      <c r="F1636" s="248" t="s">
        <v>447</v>
      </c>
      <c r="G1636" s="274">
        <f t="shared" si="1"/>
        <v>45212</v>
      </c>
      <c r="H1636" s="248" t="s">
        <v>443</v>
      </c>
      <c r="I1636" s="276" t="str">
        <f t="shared" si="2"/>
        <v>140129147</v>
      </c>
      <c r="J1636" s="274"/>
      <c r="K1636" s="275"/>
      <c r="L1636" s="275">
        <f t="shared" si="3"/>
        <v>-129147</v>
      </c>
      <c r="N1636" s="277"/>
      <c r="O1636" s="274">
        <f t="shared" si="6"/>
        <v>0</v>
      </c>
      <c r="P1636" s="248" t="b">
        <f t="shared" si="7"/>
        <v>1</v>
      </c>
    </row>
    <row r="1637" ht="14.25" customHeight="1">
      <c r="A1637" s="248" t="s">
        <v>619</v>
      </c>
      <c r="B1637" s="248" t="s">
        <v>19</v>
      </c>
      <c r="C1637" s="273">
        <v>2304508.0</v>
      </c>
      <c r="D1637" s="274">
        <v>45182.0</v>
      </c>
      <c r="E1637" s="275">
        <v>399469.0</v>
      </c>
      <c r="F1637" s="248" t="s">
        <v>447</v>
      </c>
      <c r="G1637" s="274">
        <f t="shared" si="1"/>
        <v>45212</v>
      </c>
      <c r="H1637" s="248" t="s">
        <v>443</v>
      </c>
      <c r="I1637" s="276" t="str">
        <f t="shared" si="2"/>
        <v>2304508399469</v>
      </c>
      <c r="J1637" s="274"/>
      <c r="K1637" s="275"/>
      <c r="L1637" s="275">
        <f t="shared" si="3"/>
        <v>-399469</v>
      </c>
      <c r="N1637" s="277"/>
      <c r="O1637" s="274">
        <f t="shared" si="6"/>
        <v>0</v>
      </c>
      <c r="P1637" s="248" t="b">
        <f t="shared" si="7"/>
        <v>1</v>
      </c>
    </row>
    <row r="1638" ht="14.25" customHeight="1">
      <c r="A1638" s="248" t="s">
        <v>565</v>
      </c>
      <c r="B1638" s="248" t="s">
        <v>19</v>
      </c>
      <c r="C1638" s="273">
        <v>229571.0</v>
      </c>
      <c r="D1638" s="274">
        <v>45182.0</v>
      </c>
      <c r="E1638" s="275">
        <v>690333.0</v>
      </c>
      <c r="F1638" s="248" t="s">
        <v>447</v>
      </c>
      <c r="G1638" s="274">
        <f t="shared" si="1"/>
        <v>45212</v>
      </c>
      <c r="H1638" s="248" t="s">
        <v>443</v>
      </c>
      <c r="I1638" s="276" t="str">
        <f t="shared" si="2"/>
        <v>229571690333</v>
      </c>
      <c r="J1638" s="274"/>
      <c r="K1638" s="275"/>
      <c r="L1638" s="275">
        <f t="shared" si="3"/>
        <v>-690333</v>
      </c>
      <c r="N1638" s="277"/>
      <c r="O1638" s="274">
        <f t="shared" si="6"/>
        <v>0</v>
      </c>
      <c r="P1638" s="248" t="b">
        <f t="shared" si="7"/>
        <v>1</v>
      </c>
    </row>
    <row r="1639" ht="14.25" customHeight="1">
      <c r="A1639" s="248" t="s">
        <v>451</v>
      </c>
      <c r="B1639" s="248" t="s">
        <v>19</v>
      </c>
      <c r="C1639" s="273">
        <v>54973.0</v>
      </c>
      <c r="D1639" s="274">
        <v>45182.0</v>
      </c>
      <c r="E1639" s="275">
        <v>56228.0</v>
      </c>
      <c r="F1639" s="248" t="s">
        <v>447</v>
      </c>
      <c r="G1639" s="274">
        <f t="shared" si="1"/>
        <v>45212</v>
      </c>
      <c r="H1639" s="248" t="s">
        <v>443</v>
      </c>
      <c r="I1639" s="276" t="str">
        <f t="shared" si="2"/>
        <v>5497356228</v>
      </c>
      <c r="J1639" s="274"/>
      <c r="K1639" s="275"/>
      <c r="L1639" s="275">
        <f t="shared" si="3"/>
        <v>-56228</v>
      </c>
      <c r="N1639" s="277"/>
      <c r="O1639" s="274">
        <f t="shared" si="6"/>
        <v>0</v>
      </c>
      <c r="P1639" s="248" t="b">
        <f t="shared" si="7"/>
        <v>1</v>
      </c>
    </row>
    <row r="1640" ht="14.25" customHeight="1">
      <c r="A1640" s="248" t="s">
        <v>620</v>
      </c>
      <c r="B1640" s="248" t="s">
        <v>19</v>
      </c>
      <c r="C1640" s="273">
        <v>2876211.0</v>
      </c>
      <c r="D1640" s="274">
        <v>45182.0</v>
      </c>
      <c r="E1640" s="275">
        <v>195800.0</v>
      </c>
      <c r="F1640" s="248" t="s">
        <v>447</v>
      </c>
      <c r="G1640" s="274">
        <f t="shared" si="1"/>
        <v>45212</v>
      </c>
      <c r="H1640" s="248" t="s">
        <v>443</v>
      </c>
      <c r="I1640" s="276" t="str">
        <f t="shared" si="2"/>
        <v>2876211195800</v>
      </c>
      <c r="J1640" s="274"/>
      <c r="K1640" s="275"/>
      <c r="L1640" s="275">
        <f t="shared" si="3"/>
        <v>-195800</v>
      </c>
      <c r="N1640" s="277"/>
      <c r="O1640" s="274">
        <f t="shared" si="6"/>
        <v>0</v>
      </c>
      <c r="P1640" s="248" t="b">
        <f t="shared" si="7"/>
        <v>1</v>
      </c>
    </row>
    <row r="1641" ht="14.25" customHeight="1">
      <c r="A1641" s="248" t="s">
        <v>444</v>
      </c>
      <c r="B1641" s="248" t="s">
        <v>19</v>
      </c>
      <c r="C1641" s="273">
        <v>1243.0</v>
      </c>
      <c r="D1641" s="274">
        <v>45183.0</v>
      </c>
      <c r="E1641" s="275">
        <v>2659809.0</v>
      </c>
      <c r="F1641" s="248" t="s">
        <v>447</v>
      </c>
      <c r="G1641" s="274">
        <f t="shared" si="1"/>
        <v>45213</v>
      </c>
      <c r="H1641" s="248" t="s">
        <v>443</v>
      </c>
      <c r="I1641" s="276" t="str">
        <f t="shared" si="2"/>
        <v>12432659809</v>
      </c>
      <c r="J1641" s="278">
        <v>45201.0</v>
      </c>
      <c r="K1641" s="279">
        <v>2659809.0</v>
      </c>
      <c r="L1641" s="275">
        <f t="shared" si="3"/>
        <v>0</v>
      </c>
      <c r="N1641" s="277"/>
      <c r="O1641" s="274">
        <f t="shared" si="6"/>
        <v>0</v>
      </c>
      <c r="P1641" s="248" t="b">
        <f t="shared" si="7"/>
        <v>0</v>
      </c>
    </row>
    <row r="1642" ht="14.25" customHeight="1">
      <c r="A1642" s="248" t="s">
        <v>444</v>
      </c>
      <c r="B1642" s="248" t="s">
        <v>19</v>
      </c>
      <c r="C1642" s="273">
        <v>1244.0</v>
      </c>
      <c r="D1642" s="274">
        <v>45183.0</v>
      </c>
      <c r="E1642" s="275">
        <v>721580.0</v>
      </c>
      <c r="F1642" s="248" t="s">
        <v>447</v>
      </c>
      <c r="G1642" s="274">
        <f t="shared" si="1"/>
        <v>45213</v>
      </c>
      <c r="H1642" s="248" t="s">
        <v>443</v>
      </c>
      <c r="I1642" s="276" t="str">
        <f t="shared" si="2"/>
        <v>1244721580</v>
      </c>
      <c r="J1642" s="278">
        <v>45211.0</v>
      </c>
      <c r="K1642" s="279">
        <v>721580.0</v>
      </c>
      <c r="L1642" s="275">
        <f t="shared" si="3"/>
        <v>0</v>
      </c>
      <c r="N1642" s="277"/>
      <c r="O1642" s="274">
        <f t="shared" si="6"/>
        <v>0</v>
      </c>
      <c r="P1642" s="248" t="b">
        <f t="shared" si="7"/>
        <v>0</v>
      </c>
    </row>
    <row r="1643" ht="14.25" customHeight="1">
      <c r="A1643" s="248" t="s">
        <v>472</v>
      </c>
      <c r="B1643" s="248" t="s">
        <v>19</v>
      </c>
      <c r="C1643" s="273">
        <v>3103482.0</v>
      </c>
      <c r="D1643" s="274">
        <v>45183.0</v>
      </c>
      <c r="E1643" s="275">
        <v>272759.0</v>
      </c>
      <c r="F1643" s="248" t="s">
        <v>447</v>
      </c>
      <c r="G1643" s="274">
        <f t="shared" si="1"/>
        <v>45213</v>
      </c>
      <c r="H1643" s="248" t="s">
        <v>443</v>
      </c>
      <c r="I1643" s="276" t="str">
        <f t="shared" si="2"/>
        <v>3103482272759</v>
      </c>
      <c r="J1643" s="274"/>
      <c r="K1643" s="275"/>
      <c r="L1643" s="275">
        <f t="shared" si="3"/>
        <v>-272759</v>
      </c>
      <c r="N1643" s="277"/>
      <c r="O1643" s="274">
        <f t="shared" si="6"/>
        <v>0</v>
      </c>
      <c r="P1643" s="248" t="b">
        <f t="shared" si="7"/>
        <v>1</v>
      </c>
    </row>
    <row r="1644" ht="14.25" customHeight="1">
      <c r="A1644" s="248" t="s">
        <v>22</v>
      </c>
      <c r="B1644" s="248" t="s">
        <v>19</v>
      </c>
      <c r="C1644" s="273">
        <v>968537.0</v>
      </c>
      <c r="D1644" s="274">
        <v>45183.0</v>
      </c>
      <c r="E1644" s="275">
        <v>2749970.0</v>
      </c>
      <c r="F1644" s="248" t="s">
        <v>447</v>
      </c>
      <c r="G1644" s="274">
        <f t="shared" si="1"/>
        <v>45213</v>
      </c>
      <c r="H1644" s="248" t="s">
        <v>443</v>
      </c>
      <c r="I1644" s="276" t="str">
        <f t="shared" si="2"/>
        <v>9685372749970</v>
      </c>
      <c r="J1644" s="274"/>
      <c r="K1644" s="275"/>
      <c r="L1644" s="275">
        <f t="shared" si="3"/>
        <v>-2749970</v>
      </c>
      <c r="N1644" s="109" t="s">
        <v>462</v>
      </c>
      <c r="O1644" s="274">
        <f t="shared" si="6"/>
        <v>0</v>
      </c>
      <c r="P1644" s="248" t="b">
        <f t="shared" si="7"/>
        <v>1</v>
      </c>
    </row>
    <row r="1645" ht="14.25" customHeight="1">
      <c r="A1645" s="248" t="s">
        <v>24</v>
      </c>
      <c r="B1645" s="248" t="s">
        <v>19</v>
      </c>
      <c r="C1645" s="273">
        <v>13438.0</v>
      </c>
      <c r="D1645" s="274">
        <v>45183.0</v>
      </c>
      <c r="E1645" s="275">
        <v>483142.0</v>
      </c>
      <c r="F1645" s="248" t="s">
        <v>447</v>
      </c>
      <c r="G1645" s="274">
        <f t="shared" si="1"/>
        <v>45213</v>
      </c>
      <c r="H1645" s="248" t="s">
        <v>443</v>
      </c>
      <c r="I1645" s="276" t="str">
        <f t="shared" si="2"/>
        <v>13438483142</v>
      </c>
      <c r="J1645" s="274"/>
      <c r="K1645" s="275"/>
      <c r="L1645" s="275">
        <f t="shared" si="3"/>
        <v>-483142</v>
      </c>
      <c r="N1645" s="277"/>
      <c r="O1645" s="274">
        <f t="shared" si="6"/>
        <v>0</v>
      </c>
      <c r="P1645" s="248" t="b">
        <f t="shared" si="7"/>
        <v>1</v>
      </c>
    </row>
    <row r="1646" ht="14.25" customHeight="1">
      <c r="A1646" s="248" t="s">
        <v>532</v>
      </c>
      <c r="B1646" s="248" t="s">
        <v>468</v>
      </c>
      <c r="C1646" s="273">
        <v>3008.0</v>
      </c>
      <c r="D1646" s="274">
        <v>45184.0</v>
      </c>
      <c r="E1646" s="275">
        <v>-214200.0</v>
      </c>
      <c r="F1646" s="248" t="s">
        <v>447</v>
      </c>
      <c r="G1646" s="274">
        <f t="shared" si="1"/>
        <v>45214</v>
      </c>
      <c r="H1646" s="248" t="s">
        <v>469</v>
      </c>
      <c r="I1646" s="276" t="str">
        <f t="shared" si="2"/>
        <v>3008-214200</v>
      </c>
      <c r="J1646" s="274"/>
      <c r="K1646" s="275"/>
      <c r="L1646" s="275">
        <f t="shared" si="3"/>
        <v>214200</v>
      </c>
      <c r="N1646" s="277"/>
      <c r="O1646" s="274">
        <f t="shared" si="6"/>
        <v>0</v>
      </c>
      <c r="P1646" s="248" t="b">
        <f t="shared" si="7"/>
        <v>1</v>
      </c>
    </row>
    <row r="1647" ht="14.25" customHeight="1">
      <c r="A1647" s="248" t="s">
        <v>583</v>
      </c>
      <c r="B1647" s="248" t="s">
        <v>19</v>
      </c>
      <c r="C1647" s="273">
        <v>3213593.0</v>
      </c>
      <c r="D1647" s="274">
        <v>45185.0</v>
      </c>
      <c r="E1647" s="275">
        <v>5998.0</v>
      </c>
      <c r="F1647" s="248" t="s">
        <v>447</v>
      </c>
      <c r="G1647" s="274">
        <f t="shared" si="1"/>
        <v>45215</v>
      </c>
      <c r="H1647" s="248" t="s">
        <v>443</v>
      </c>
      <c r="I1647" s="276" t="str">
        <f t="shared" si="2"/>
        <v>32135935998</v>
      </c>
      <c r="J1647" s="274"/>
      <c r="K1647" s="275"/>
      <c r="L1647" s="275">
        <f t="shared" si="3"/>
        <v>-5998</v>
      </c>
      <c r="N1647" s="277"/>
      <c r="O1647" s="274">
        <f t="shared" si="6"/>
        <v>0</v>
      </c>
      <c r="P1647" s="248" t="b">
        <f t="shared" si="7"/>
        <v>1</v>
      </c>
    </row>
    <row r="1648" ht="14.25" customHeight="1">
      <c r="A1648" s="248" t="s">
        <v>621</v>
      </c>
      <c r="B1648" s="248" t="s">
        <v>19</v>
      </c>
      <c r="C1648" s="273">
        <v>241.0</v>
      </c>
      <c r="D1648" s="274">
        <v>45189.0</v>
      </c>
      <c r="E1648" s="275">
        <v>2338965.0</v>
      </c>
      <c r="F1648" s="248" t="s">
        <v>447</v>
      </c>
      <c r="G1648" s="274">
        <f t="shared" si="1"/>
        <v>45219</v>
      </c>
      <c r="H1648" s="248" t="s">
        <v>443</v>
      </c>
      <c r="I1648" s="276" t="str">
        <f t="shared" si="2"/>
        <v>2412338965</v>
      </c>
      <c r="J1648" s="274"/>
      <c r="K1648" s="275"/>
      <c r="L1648" s="275">
        <f t="shared" si="3"/>
        <v>-2338965</v>
      </c>
      <c r="N1648" s="277"/>
      <c r="O1648" s="274">
        <f t="shared" si="6"/>
        <v>0</v>
      </c>
      <c r="P1648" s="248" t="b">
        <f t="shared" si="7"/>
        <v>1</v>
      </c>
    </row>
    <row r="1649" ht="14.25" customHeight="1">
      <c r="A1649" s="248" t="s">
        <v>451</v>
      </c>
      <c r="B1649" s="248" t="s">
        <v>19</v>
      </c>
      <c r="C1649" s="273">
        <v>55174.0</v>
      </c>
      <c r="D1649" s="274">
        <v>45189.0</v>
      </c>
      <c r="E1649" s="275">
        <v>1359920.0</v>
      </c>
      <c r="F1649" s="248" t="s">
        <v>447</v>
      </c>
      <c r="G1649" s="274">
        <f t="shared" si="1"/>
        <v>45219</v>
      </c>
      <c r="H1649" s="248" t="s">
        <v>443</v>
      </c>
      <c r="I1649" s="276" t="str">
        <f t="shared" si="2"/>
        <v>551741359920</v>
      </c>
      <c r="J1649" s="274"/>
      <c r="K1649" s="275"/>
      <c r="L1649" s="275">
        <f t="shared" si="3"/>
        <v>-1359920</v>
      </c>
      <c r="N1649" s="277"/>
      <c r="O1649" s="274">
        <f t="shared" si="6"/>
        <v>0</v>
      </c>
      <c r="P1649" s="248" t="b">
        <f t="shared" si="7"/>
        <v>1</v>
      </c>
    </row>
    <row r="1650" ht="14.25" customHeight="1">
      <c r="A1650" s="248" t="s">
        <v>541</v>
      </c>
      <c r="B1650" s="248" t="s">
        <v>19</v>
      </c>
      <c r="C1650" s="273">
        <v>2192711.0</v>
      </c>
      <c r="D1650" s="274">
        <v>45190.0</v>
      </c>
      <c r="E1650" s="275">
        <v>37227.0</v>
      </c>
      <c r="F1650" s="248" t="s">
        <v>447</v>
      </c>
      <c r="G1650" s="274">
        <f t="shared" si="1"/>
        <v>45220</v>
      </c>
      <c r="H1650" s="248" t="s">
        <v>443</v>
      </c>
      <c r="I1650" s="276" t="str">
        <f t="shared" si="2"/>
        <v>219271137227</v>
      </c>
      <c r="J1650" s="274"/>
      <c r="K1650" s="275"/>
      <c r="L1650" s="275">
        <f t="shared" si="3"/>
        <v>-37227</v>
      </c>
      <c r="N1650" s="277"/>
      <c r="O1650" s="274">
        <f t="shared" si="6"/>
        <v>0</v>
      </c>
      <c r="P1650" s="248" t="b">
        <f t="shared" si="7"/>
        <v>1</v>
      </c>
    </row>
    <row r="1651" ht="14.25" customHeight="1">
      <c r="A1651" s="248" t="s">
        <v>516</v>
      </c>
      <c r="B1651" s="248" t="s">
        <v>19</v>
      </c>
      <c r="C1651" s="273">
        <v>327440.0</v>
      </c>
      <c r="D1651" s="274">
        <v>45190.0</v>
      </c>
      <c r="E1651" s="275">
        <v>127958.0</v>
      </c>
      <c r="F1651" s="248" t="s">
        <v>447</v>
      </c>
      <c r="G1651" s="274">
        <f t="shared" si="1"/>
        <v>45220</v>
      </c>
      <c r="H1651" s="248" t="s">
        <v>443</v>
      </c>
      <c r="I1651" s="276" t="str">
        <f t="shared" si="2"/>
        <v>327440127958</v>
      </c>
      <c r="J1651" s="274"/>
      <c r="K1651" s="275"/>
      <c r="L1651" s="275">
        <f t="shared" si="3"/>
        <v>-127958</v>
      </c>
      <c r="N1651" s="277"/>
      <c r="O1651" s="274">
        <f t="shared" si="6"/>
        <v>0</v>
      </c>
      <c r="P1651" s="248" t="b">
        <f t="shared" si="7"/>
        <v>1</v>
      </c>
    </row>
    <row r="1652" ht="14.25" customHeight="1">
      <c r="A1652" s="248" t="s">
        <v>71</v>
      </c>
      <c r="B1652" s="248" t="s">
        <v>19</v>
      </c>
      <c r="C1652" s="273">
        <v>851037.0</v>
      </c>
      <c r="D1652" s="274">
        <v>45191.0</v>
      </c>
      <c r="E1652" s="275">
        <v>422100.0</v>
      </c>
      <c r="F1652" s="248" t="s">
        <v>447</v>
      </c>
      <c r="G1652" s="274">
        <f t="shared" si="1"/>
        <v>45221</v>
      </c>
      <c r="H1652" s="248" t="s">
        <v>443</v>
      </c>
      <c r="I1652" s="276" t="str">
        <f t="shared" si="2"/>
        <v>851037422100</v>
      </c>
      <c r="J1652" s="274"/>
      <c r="K1652" s="275"/>
      <c r="L1652" s="275">
        <f t="shared" si="3"/>
        <v>-422100</v>
      </c>
      <c r="N1652" s="277"/>
      <c r="O1652" s="274">
        <f t="shared" si="6"/>
        <v>0</v>
      </c>
      <c r="P1652" s="248" t="b">
        <f t="shared" si="7"/>
        <v>1</v>
      </c>
    </row>
    <row r="1653" ht="14.25" customHeight="1">
      <c r="A1653" s="248" t="s">
        <v>622</v>
      </c>
      <c r="B1653" s="248" t="s">
        <v>19</v>
      </c>
      <c r="C1653" s="273">
        <v>17066.0</v>
      </c>
      <c r="D1653" s="274">
        <v>45191.0</v>
      </c>
      <c r="E1653" s="275">
        <v>100229.0</v>
      </c>
      <c r="F1653" s="248" t="s">
        <v>447</v>
      </c>
      <c r="G1653" s="274">
        <f t="shared" si="1"/>
        <v>45221</v>
      </c>
      <c r="H1653" s="248" t="s">
        <v>443</v>
      </c>
      <c r="I1653" s="276" t="str">
        <f t="shared" si="2"/>
        <v>17066100229</v>
      </c>
      <c r="J1653" s="274"/>
      <c r="K1653" s="275"/>
      <c r="L1653" s="275">
        <f t="shared" si="3"/>
        <v>-100229</v>
      </c>
      <c r="N1653" s="277"/>
      <c r="O1653" s="274">
        <f t="shared" si="6"/>
        <v>0</v>
      </c>
      <c r="P1653" s="248" t="b">
        <f t="shared" si="7"/>
        <v>1</v>
      </c>
    </row>
    <row r="1654" ht="14.25" customHeight="1">
      <c r="A1654" s="248" t="s">
        <v>623</v>
      </c>
      <c r="B1654" s="248" t="s">
        <v>19</v>
      </c>
      <c r="C1654" s="273">
        <v>1000.0</v>
      </c>
      <c r="D1654" s="274">
        <v>45191.0</v>
      </c>
      <c r="E1654" s="275">
        <v>537785.0</v>
      </c>
      <c r="F1654" s="248" t="s">
        <v>447</v>
      </c>
      <c r="G1654" s="274">
        <f t="shared" si="1"/>
        <v>45221</v>
      </c>
      <c r="H1654" s="248" t="s">
        <v>443</v>
      </c>
      <c r="I1654" s="276" t="str">
        <f t="shared" si="2"/>
        <v>1000537785</v>
      </c>
      <c r="J1654" s="274"/>
      <c r="K1654" s="275"/>
      <c r="L1654" s="275">
        <f t="shared" si="3"/>
        <v>-537785</v>
      </c>
      <c r="N1654" s="277"/>
      <c r="O1654" s="274">
        <f t="shared" si="6"/>
        <v>0</v>
      </c>
      <c r="P1654" s="248" t="b">
        <f t="shared" si="7"/>
        <v>1</v>
      </c>
    </row>
    <row r="1655" ht="14.25" customHeight="1">
      <c r="A1655" s="248" t="s">
        <v>24</v>
      </c>
      <c r="B1655" s="248" t="s">
        <v>19</v>
      </c>
      <c r="C1655" s="273">
        <v>13489.0</v>
      </c>
      <c r="D1655" s="274">
        <v>45191.0</v>
      </c>
      <c r="E1655" s="275">
        <v>231992.0</v>
      </c>
      <c r="F1655" s="248" t="s">
        <v>447</v>
      </c>
      <c r="G1655" s="274">
        <f t="shared" si="1"/>
        <v>45221</v>
      </c>
      <c r="H1655" s="248" t="s">
        <v>443</v>
      </c>
      <c r="I1655" s="276" t="str">
        <f t="shared" si="2"/>
        <v>13489231992</v>
      </c>
      <c r="J1655" s="274"/>
      <c r="K1655" s="275"/>
      <c r="L1655" s="275">
        <f t="shared" si="3"/>
        <v>-231992</v>
      </c>
      <c r="N1655" s="277"/>
      <c r="O1655" s="274">
        <f t="shared" si="6"/>
        <v>0</v>
      </c>
      <c r="P1655" s="248" t="b">
        <f t="shared" si="7"/>
        <v>1</v>
      </c>
    </row>
    <row r="1656" ht="14.25" customHeight="1">
      <c r="A1656" s="248" t="s">
        <v>480</v>
      </c>
      <c r="B1656" s="248" t="s">
        <v>19</v>
      </c>
      <c r="C1656" s="273">
        <v>6.1623374E7</v>
      </c>
      <c r="D1656" s="274">
        <v>45191.0</v>
      </c>
      <c r="E1656" s="275">
        <v>527980.0</v>
      </c>
      <c r="F1656" s="248" t="s">
        <v>447</v>
      </c>
      <c r="G1656" s="274">
        <f t="shared" si="1"/>
        <v>45221</v>
      </c>
      <c r="H1656" s="248" t="s">
        <v>443</v>
      </c>
      <c r="I1656" s="276" t="str">
        <f t="shared" si="2"/>
        <v>61623374527980</v>
      </c>
      <c r="J1656" s="274"/>
      <c r="K1656" s="275"/>
      <c r="L1656" s="275">
        <f t="shared" si="3"/>
        <v>-527980</v>
      </c>
      <c r="N1656" s="277"/>
      <c r="O1656" s="274">
        <f t="shared" si="6"/>
        <v>0</v>
      </c>
      <c r="P1656" s="248" t="b">
        <f t="shared" si="7"/>
        <v>1</v>
      </c>
    </row>
    <row r="1657" ht="14.25" customHeight="1">
      <c r="A1657" s="248" t="s">
        <v>502</v>
      </c>
      <c r="B1657" s="248" t="s">
        <v>19</v>
      </c>
      <c r="C1657" s="273">
        <v>30870.0</v>
      </c>
      <c r="D1657" s="274">
        <v>45191.0</v>
      </c>
      <c r="E1657" s="275">
        <v>327977.0</v>
      </c>
      <c r="F1657" s="248" t="s">
        <v>447</v>
      </c>
      <c r="G1657" s="274">
        <f t="shared" si="1"/>
        <v>45221</v>
      </c>
      <c r="H1657" s="248" t="s">
        <v>443</v>
      </c>
      <c r="I1657" s="276" t="str">
        <f t="shared" si="2"/>
        <v>30870327977</v>
      </c>
      <c r="J1657" s="274"/>
      <c r="K1657" s="275"/>
      <c r="L1657" s="275">
        <f t="shared" si="3"/>
        <v>-327977</v>
      </c>
      <c r="N1657" s="277"/>
      <c r="O1657" s="274">
        <f t="shared" si="6"/>
        <v>0</v>
      </c>
      <c r="P1657" s="248" t="b">
        <f t="shared" si="7"/>
        <v>1</v>
      </c>
    </row>
    <row r="1658" ht="14.25" customHeight="1">
      <c r="A1658" s="248" t="s">
        <v>610</v>
      </c>
      <c r="B1658" s="248" t="s">
        <v>19</v>
      </c>
      <c r="C1658" s="273">
        <v>1742328.0</v>
      </c>
      <c r="D1658" s="274">
        <v>45194.0</v>
      </c>
      <c r="E1658" s="275">
        <v>829990.0</v>
      </c>
      <c r="F1658" s="248" t="s">
        <v>447</v>
      </c>
      <c r="G1658" s="274">
        <f t="shared" si="1"/>
        <v>45224</v>
      </c>
      <c r="H1658" s="248" t="s">
        <v>443</v>
      </c>
      <c r="I1658" s="276" t="str">
        <f t="shared" si="2"/>
        <v>1742328829990</v>
      </c>
      <c r="J1658" s="274"/>
      <c r="K1658" s="275"/>
      <c r="L1658" s="275">
        <f t="shared" si="3"/>
        <v>-829990</v>
      </c>
      <c r="N1658" s="277"/>
      <c r="O1658" s="274">
        <f t="shared" si="6"/>
        <v>0</v>
      </c>
      <c r="P1658" s="248" t="b">
        <f t="shared" si="7"/>
        <v>1</v>
      </c>
    </row>
    <row r="1659" ht="14.25" customHeight="1">
      <c r="A1659" s="248" t="s">
        <v>624</v>
      </c>
      <c r="B1659" s="248" t="s">
        <v>19</v>
      </c>
      <c r="C1659" s="273">
        <v>38064.0</v>
      </c>
      <c r="D1659" s="274">
        <v>45194.0</v>
      </c>
      <c r="E1659" s="275">
        <v>189910.0</v>
      </c>
      <c r="F1659" s="248" t="s">
        <v>447</v>
      </c>
      <c r="G1659" s="274">
        <f t="shared" si="1"/>
        <v>45224</v>
      </c>
      <c r="H1659" s="248" t="s">
        <v>443</v>
      </c>
      <c r="I1659" s="276" t="str">
        <f t="shared" si="2"/>
        <v>38064189910</v>
      </c>
      <c r="J1659" s="274"/>
      <c r="K1659" s="275"/>
      <c r="L1659" s="275">
        <f t="shared" si="3"/>
        <v>-189910</v>
      </c>
      <c r="N1659" s="277"/>
      <c r="O1659" s="274">
        <f t="shared" si="6"/>
        <v>0</v>
      </c>
      <c r="P1659" s="248" t="b">
        <f t="shared" si="7"/>
        <v>1</v>
      </c>
    </row>
    <row r="1660" ht="14.25" customHeight="1">
      <c r="A1660" s="248" t="s">
        <v>22</v>
      </c>
      <c r="B1660" s="248" t="s">
        <v>19</v>
      </c>
      <c r="C1660" s="273">
        <v>968745.0</v>
      </c>
      <c r="D1660" s="274">
        <v>45194.0</v>
      </c>
      <c r="E1660" s="275">
        <v>999990.0</v>
      </c>
      <c r="F1660" s="248" t="s">
        <v>447</v>
      </c>
      <c r="G1660" s="274">
        <f t="shared" si="1"/>
        <v>45224</v>
      </c>
      <c r="H1660" s="248" t="s">
        <v>443</v>
      </c>
      <c r="I1660" s="276" t="str">
        <f t="shared" si="2"/>
        <v>968745999990</v>
      </c>
      <c r="J1660" s="274"/>
      <c r="K1660" s="275"/>
      <c r="L1660" s="275">
        <f t="shared" si="3"/>
        <v>-999990</v>
      </c>
      <c r="N1660" s="109" t="s">
        <v>462</v>
      </c>
      <c r="O1660" s="274">
        <f t="shared" si="6"/>
        <v>0</v>
      </c>
      <c r="P1660" s="248" t="b">
        <f t="shared" si="7"/>
        <v>1</v>
      </c>
    </row>
    <row r="1661" ht="14.25" customHeight="1">
      <c r="A1661" s="248" t="s">
        <v>517</v>
      </c>
      <c r="B1661" s="248" t="s">
        <v>19</v>
      </c>
      <c r="C1661" s="273">
        <v>4.9274732E7</v>
      </c>
      <c r="D1661" s="274">
        <v>45196.0</v>
      </c>
      <c r="E1661" s="275">
        <v>806.0</v>
      </c>
      <c r="F1661" s="248" t="s">
        <v>447</v>
      </c>
      <c r="G1661" s="274">
        <f t="shared" si="1"/>
        <v>45226</v>
      </c>
      <c r="H1661" s="248" t="s">
        <v>443</v>
      </c>
      <c r="I1661" s="276" t="str">
        <f t="shared" si="2"/>
        <v>49274732806</v>
      </c>
      <c r="J1661" s="274"/>
      <c r="K1661" s="275"/>
      <c r="L1661" s="275">
        <f t="shared" si="3"/>
        <v>-806</v>
      </c>
      <c r="N1661" s="277"/>
      <c r="O1661" s="274">
        <f t="shared" si="6"/>
        <v>0</v>
      </c>
      <c r="P1661" s="248" t="b">
        <f t="shared" si="7"/>
        <v>1</v>
      </c>
    </row>
    <row r="1662" ht="14.25" customHeight="1">
      <c r="A1662" s="248" t="s">
        <v>574</v>
      </c>
      <c r="B1662" s="248" t="s">
        <v>19</v>
      </c>
      <c r="C1662" s="273">
        <v>12330.0</v>
      </c>
      <c r="D1662" s="274">
        <v>45196.0</v>
      </c>
      <c r="E1662" s="275">
        <v>770368.0</v>
      </c>
      <c r="F1662" s="248" t="s">
        <v>447</v>
      </c>
      <c r="G1662" s="274">
        <f t="shared" si="1"/>
        <v>45226</v>
      </c>
      <c r="H1662" s="248" t="s">
        <v>443</v>
      </c>
      <c r="I1662" s="276" t="str">
        <f t="shared" si="2"/>
        <v>12330770368</v>
      </c>
      <c r="J1662" s="274"/>
      <c r="K1662" s="275"/>
      <c r="L1662" s="275">
        <f t="shared" si="3"/>
        <v>-770368</v>
      </c>
      <c r="N1662" s="277"/>
      <c r="O1662" s="274">
        <f t="shared" si="6"/>
        <v>0</v>
      </c>
      <c r="P1662" s="248" t="b">
        <f t="shared" si="7"/>
        <v>1</v>
      </c>
    </row>
    <row r="1663" ht="14.25" customHeight="1">
      <c r="A1663" s="248" t="s">
        <v>107</v>
      </c>
      <c r="B1663" s="248" t="s">
        <v>19</v>
      </c>
      <c r="C1663" s="273">
        <v>15632.0</v>
      </c>
      <c r="D1663" s="274">
        <v>45196.0</v>
      </c>
      <c r="E1663" s="275">
        <v>285898.0</v>
      </c>
      <c r="F1663" s="248" t="s">
        <v>447</v>
      </c>
      <c r="G1663" s="274">
        <f t="shared" si="1"/>
        <v>45226</v>
      </c>
      <c r="H1663" s="248" t="s">
        <v>443</v>
      </c>
      <c r="I1663" s="276" t="str">
        <f t="shared" si="2"/>
        <v>15632285898</v>
      </c>
      <c r="J1663" s="274"/>
      <c r="K1663" s="275"/>
      <c r="L1663" s="275">
        <f t="shared" si="3"/>
        <v>-285898</v>
      </c>
      <c r="N1663" s="277"/>
      <c r="O1663" s="274">
        <f t="shared" si="6"/>
        <v>0</v>
      </c>
      <c r="P1663" s="248" t="b">
        <f t="shared" si="7"/>
        <v>1</v>
      </c>
    </row>
    <row r="1664" ht="14.25" customHeight="1">
      <c r="A1664" s="248" t="s">
        <v>625</v>
      </c>
      <c r="B1664" s="248" t="s">
        <v>19</v>
      </c>
      <c r="C1664" s="273">
        <v>1078.0</v>
      </c>
      <c r="D1664" s="274">
        <v>45196.0</v>
      </c>
      <c r="E1664" s="275">
        <v>895000.0</v>
      </c>
      <c r="F1664" s="248" t="s">
        <v>447</v>
      </c>
      <c r="G1664" s="274">
        <f t="shared" si="1"/>
        <v>45226</v>
      </c>
      <c r="H1664" s="248" t="s">
        <v>443</v>
      </c>
      <c r="I1664" s="276" t="str">
        <f t="shared" si="2"/>
        <v>1078895000</v>
      </c>
      <c r="J1664" s="274"/>
      <c r="K1664" s="275"/>
      <c r="L1664" s="275">
        <f t="shared" si="3"/>
        <v>-895000</v>
      </c>
      <c r="N1664" s="277"/>
      <c r="O1664" s="274">
        <f t="shared" si="6"/>
        <v>0</v>
      </c>
      <c r="P1664" s="248" t="b">
        <f t="shared" si="7"/>
        <v>1</v>
      </c>
    </row>
    <row r="1665" ht="14.25" customHeight="1">
      <c r="A1665" s="248" t="s">
        <v>448</v>
      </c>
      <c r="B1665" s="248" t="s">
        <v>19</v>
      </c>
      <c r="C1665" s="273">
        <v>6241.0</v>
      </c>
      <c r="D1665" s="274">
        <v>45196.0</v>
      </c>
      <c r="E1665" s="275">
        <v>1035976.0</v>
      </c>
      <c r="F1665" s="248" t="s">
        <v>447</v>
      </c>
      <c r="G1665" s="274">
        <f t="shared" si="1"/>
        <v>45226</v>
      </c>
      <c r="H1665" s="248" t="s">
        <v>443</v>
      </c>
      <c r="I1665" s="276" t="str">
        <f t="shared" si="2"/>
        <v>62411035976</v>
      </c>
      <c r="J1665" s="274"/>
      <c r="K1665" s="275"/>
      <c r="L1665" s="275">
        <f t="shared" si="3"/>
        <v>-1035976</v>
      </c>
      <c r="N1665" s="277"/>
      <c r="O1665" s="274">
        <f t="shared" si="6"/>
        <v>0</v>
      </c>
      <c r="P1665" s="248" t="b">
        <f t="shared" si="7"/>
        <v>1</v>
      </c>
    </row>
    <row r="1666" ht="14.25" customHeight="1">
      <c r="A1666" s="248" t="s">
        <v>508</v>
      </c>
      <c r="B1666" s="248" t="s">
        <v>334</v>
      </c>
      <c r="C1666" s="273">
        <v>1664924.0</v>
      </c>
      <c r="D1666" s="274">
        <v>45196.0</v>
      </c>
      <c r="E1666" s="275">
        <v>12756.0</v>
      </c>
      <c r="F1666" s="248" t="s">
        <v>447</v>
      </c>
      <c r="G1666" s="274">
        <f t="shared" si="1"/>
        <v>45226</v>
      </c>
      <c r="H1666" s="248" t="s">
        <v>443</v>
      </c>
      <c r="I1666" s="276" t="str">
        <f t="shared" si="2"/>
        <v>166492412756</v>
      </c>
      <c r="J1666" s="274">
        <f>+G1666</f>
        <v>45226</v>
      </c>
      <c r="K1666" s="275">
        <f>+E1666</f>
        <v>12756</v>
      </c>
      <c r="L1666" s="275">
        <f t="shared" si="3"/>
        <v>0</v>
      </c>
      <c r="N1666" s="277"/>
      <c r="O1666" s="274">
        <f t="shared" si="6"/>
        <v>0</v>
      </c>
      <c r="P1666" s="248" t="b">
        <f t="shared" si="7"/>
        <v>0</v>
      </c>
    </row>
    <row r="1667" ht="14.25" customHeight="1">
      <c r="A1667" s="248" t="s">
        <v>626</v>
      </c>
      <c r="B1667" s="248" t="s">
        <v>19</v>
      </c>
      <c r="C1667" s="273">
        <v>21686.0</v>
      </c>
      <c r="D1667" s="274">
        <v>45197.0</v>
      </c>
      <c r="E1667" s="275">
        <v>2199000.0</v>
      </c>
      <c r="F1667" s="248" t="s">
        <v>447</v>
      </c>
      <c r="G1667" s="274">
        <f t="shared" si="1"/>
        <v>45227</v>
      </c>
      <c r="H1667" s="248" t="s">
        <v>443</v>
      </c>
      <c r="I1667" s="276" t="str">
        <f t="shared" si="2"/>
        <v>216862199000</v>
      </c>
      <c r="J1667" s="274"/>
      <c r="K1667" s="275"/>
      <c r="L1667" s="275">
        <f t="shared" si="3"/>
        <v>-2199000</v>
      </c>
      <c r="N1667" s="277"/>
      <c r="O1667" s="274">
        <f t="shared" si="6"/>
        <v>0</v>
      </c>
      <c r="P1667" s="248" t="b">
        <f t="shared" si="7"/>
        <v>1</v>
      </c>
    </row>
    <row r="1668" ht="14.25" customHeight="1">
      <c r="A1668" s="248" t="s">
        <v>450</v>
      </c>
      <c r="B1668" s="248" t="s">
        <v>19</v>
      </c>
      <c r="C1668" s="273">
        <v>1350.0</v>
      </c>
      <c r="D1668" s="274">
        <v>45197.0</v>
      </c>
      <c r="E1668" s="275">
        <v>176001.0</v>
      </c>
      <c r="F1668" s="248" t="s">
        <v>447</v>
      </c>
      <c r="G1668" s="274">
        <f t="shared" si="1"/>
        <v>45227</v>
      </c>
      <c r="H1668" s="248" t="s">
        <v>443</v>
      </c>
      <c r="I1668" s="276" t="str">
        <f t="shared" si="2"/>
        <v>1350176001</v>
      </c>
      <c r="J1668" s="274"/>
      <c r="K1668" s="275"/>
      <c r="L1668" s="275">
        <f t="shared" si="3"/>
        <v>-176001</v>
      </c>
      <c r="N1668" s="277"/>
      <c r="O1668" s="274">
        <f t="shared" si="6"/>
        <v>0</v>
      </c>
      <c r="P1668" s="248" t="b">
        <f t="shared" si="7"/>
        <v>1</v>
      </c>
    </row>
    <row r="1669" ht="14.25" customHeight="1">
      <c r="A1669" s="248" t="s">
        <v>572</v>
      </c>
      <c r="B1669" s="248" t="s">
        <v>19</v>
      </c>
      <c r="C1669" s="273">
        <v>99867.0</v>
      </c>
      <c r="D1669" s="274">
        <v>45197.0</v>
      </c>
      <c r="E1669" s="275">
        <v>967979.0</v>
      </c>
      <c r="F1669" s="248" t="s">
        <v>447</v>
      </c>
      <c r="G1669" s="274">
        <f t="shared" si="1"/>
        <v>45227</v>
      </c>
      <c r="H1669" s="248" t="s">
        <v>443</v>
      </c>
      <c r="I1669" s="276" t="str">
        <f t="shared" si="2"/>
        <v>99867967979</v>
      </c>
      <c r="J1669" s="274"/>
      <c r="K1669" s="275"/>
      <c r="L1669" s="275">
        <f t="shared" si="3"/>
        <v>-967979</v>
      </c>
      <c r="N1669" s="277"/>
      <c r="O1669" s="274">
        <f t="shared" si="6"/>
        <v>0</v>
      </c>
      <c r="P1669" s="248" t="b">
        <f t="shared" si="7"/>
        <v>1</v>
      </c>
    </row>
    <row r="1670" ht="14.25" customHeight="1">
      <c r="A1670" s="248" t="s">
        <v>533</v>
      </c>
      <c r="B1670" s="248" t="s">
        <v>19</v>
      </c>
      <c r="C1670" s="273">
        <v>8096808.0</v>
      </c>
      <c r="D1670" s="274">
        <v>45198.0</v>
      </c>
      <c r="E1670" s="275">
        <v>22360.0</v>
      </c>
      <c r="F1670" s="248" t="s">
        <v>447</v>
      </c>
      <c r="G1670" s="274">
        <f t="shared" si="1"/>
        <v>45228</v>
      </c>
      <c r="H1670" s="248" t="s">
        <v>443</v>
      </c>
      <c r="I1670" s="276" t="str">
        <f t="shared" si="2"/>
        <v>809680822360</v>
      </c>
      <c r="J1670" s="274">
        <f>+G1670</f>
        <v>45228</v>
      </c>
      <c r="K1670" s="275">
        <f>+E1670</f>
        <v>22360</v>
      </c>
      <c r="L1670" s="275">
        <f t="shared" si="3"/>
        <v>0</v>
      </c>
      <c r="N1670" s="277"/>
      <c r="O1670" s="274">
        <f t="shared" si="6"/>
        <v>0</v>
      </c>
      <c r="P1670" s="248" t="b">
        <f t="shared" si="7"/>
        <v>0</v>
      </c>
    </row>
    <row r="1671" ht="14.25" customHeight="1">
      <c r="A1671" s="248" t="s">
        <v>616</v>
      </c>
      <c r="B1671" s="248" t="s">
        <v>19</v>
      </c>
      <c r="C1671" s="273">
        <v>45203.0</v>
      </c>
      <c r="D1671" s="274">
        <v>45198.0</v>
      </c>
      <c r="E1671" s="275">
        <v>31929.0</v>
      </c>
      <c r="F1671" s="248" t="s">
        <v>447</v>
      </c>
      <c r="G1671" s="274">
        <f t="shared" si="1"/>
        <v>45228</v>
      </c>
      <c r="H1671" s="248" t="s">
        <v>443</v>
      </c>
      <c r="I1671" s="276" t="str">
        <f t="shared" si="2"/>
        <v>4520331929</v>
      </c>
      <c r="J1671" s="274"/>
      <c r="K1671" s="275"/>
      <c r="L1671" s="275">
        <f t="shared" si="3"/>
        <v>-31929</v>
      </c>
      <c r="N1671" s="277"/>
      <c r="O1671" s="274">
        <f t="shared" si="6"/>
        <v>0</v>
      </c>
      <c r="P1671" s="248" t="b">
        <f t="shared" si="7"/>
        <v>1</v>
      </c>
    </row>
    <row r="1672" ht="14.25" customHeight="1">
      <c r="A1672" s="248" t="s">
        <v>22</v>
      </c>
      <c r="B1672" s="248" t="s">
        <v>19</v>
      </c>
      <c r="C1672" s="273">
        <v>968961.0</v>
      </c>
      <c r="D1672" s="274">
        <v>45198.0</v>
      </c>
      <c r="E1672" s="275">
        <v>4759958.0</v>
      </c>
      <c r="F1672" s="248" t="s">
        <v>447</v>
      </c>
      <c r="G1672" s="274">
        <f t="shared" si="1"/>
        <v>45228</v>
      </c>
      <c r="H1672" s="248" t="s">
        <v>443</v>
      </c>
      <c r="I1672" s="276" t="str">
        <f t="shared" si="2"/>
        <v>9689614759958</v>
      </c>
      <c r="J1672" s="274"/>
      <c r="K1672" s="275"/>
      <c r="L1672" s="275">
        <f t="shared" si="3"/>
        <v>-4759958</v>
      </c>
      <c r="N1672" s="109" t="s">
        <v>462</v>
      </c>
      <c r="O1672" s="274">
        <f t="shared" si="6"/>
        <v>0</v>
      </c>
      <c r="P1672" s="248" t="b">
        <f t="shared" si="7"/>
        <v>1</v>
      </c>
    </row>
    <row r="1673" ht="14.25" customHeight="1">
      <c r="A1673" s="248" t="s">
        <v>532</v>
      </c>
      <c r="B1673" s="248" t="s">
        <v>19</v>
      </c>
      <c r="C1673" s="273">
        <v>31298.0</v>
      </c>
      <c r="D1673" s="274">
        <v>45200.0</v>
      </c>
      <c r="E1673" s="275">
        <v>1310904.0</v>
      </c>
      <c r="F1673" s="248" t="s">
        <v>447</v>
      </c>
      <c r="G1673" s="274">
        <f t="shared" si="1"/>
        <v>45230</v>
      </c>
      <c r="H1673" s="248" t="s">
        <v>443</v>
      </c>
      <c r="I1673" s="276" t="str">
        <f t="shared" si="2"/>
        <v>312981310904</v>
      </c>
      <c r="J1673" s="274"/>
      <c r="K1673" s="275"/>
      <c r="L1673" s="275">
        <f t="shared" si="3"/>
        <v>-1310904</v>
      </c>
      <c r="N1673" s="277"/>
      <c r="O1673" s="274">
        <f t="shared" si="6"/>
        <v>0</v>
      </c>
      <c r="P1673" s="248" t="b">
        <f t="shared" si="7"/>
        <v>1</v>
      </c>
    </row>
    <row r="1674" ht="14.25" customHeight="1">
      <c r="A1674" s="248" t="s">
        <v>627</v>
      </c>
      <c r="B1674" s="248" t="s">
        <v>19</v>
      </c>
      <c r="C1674" s="273">
        <v>1012583.0</v>
      </c>
      <c r="D1674" s="274">
        <v>45200.0</v>
      </c>
      <c r="E1674" s="275">
        <v>25000.0</v>
      </c>
      <c r="F1674" s="248" t="s">
        <v>447</v>
      </c>
      <c r="G1674" s="274">
        <f t="shared" si="1"/>
        <v>45230</v>
      </c>
      <c r="H1674" s="248" t="s">
        <v>443</v>
      </c>
      <c r="I1674" s="276" t="str">
        <f t="shared" si="2"/>
        <v>101258325000</v>
      </c>
      <c r="J1674" s="274"/>
      <c r="K1674" s="275"/>
      <c r="L1674" s="275">
        <f t="shared" si="3"/>
        <v>-25000</v>
      </c>
      <c r="N1674" s="277"/>
      <c r="O1674" s="274">
        <f t="shared" si="6"/>
        <v>0</v>
      </c>
      <c r="P1674" s="248" t="b">
        <f t="shared" si="7"/>
        <v>1</v>
      </c>
    </row>
    <row r="1675" ht="14.25" customHeight="1">
      <c r="A1675" s="248" t="s">
        <v>454</v>
      </c>
      <c r="B1675" s="248" t="s">
        <v>19</v>
      </c>
      <c r="C1675" s="273">
        <v>28112.0</v>
      </c>
      <c r="D1675" s="274">
        <v>45201.0</v>
      </c>
      <c r="E1675" s="275">
        <v>39999.0</v>
      </c>
      <c r="F1675" s="248" t="s">
        <v>447</v>
      </c>
      <c r="G1675" s="274">
        <f t="shared" si="1"/>
        <v>45231</v>
      </c>
      <c r="H1675" s="248" t="s">
        <v>443</v>
      </c>
      <c r="I1675" s="276" t="str">
        <f t="shared" si="2"/>
        <v>2811239999</v>
      </c>
      <c r="J1675" s="274"/>
      <c r="K1675" s="275"/>
      <c r="L1675" s="275">
        <f t="shared" si="3"/>
        <v>-39999</v>
      </c>
      <c r="N1675" s="277"/>
      <c r="O1675" s="274">
        <f t="shared" si="6"/>
        <v>0</v>
      </c>
      <c r="P1675" s="248" t="b">
        <f t="shared" si="7"/>
        <v>1</v>
      </c>
    </row>
    <row r="1676" ht="14.25" customHeight="1">
      <c r="A1676" s="248" t="s">
        <v>569</v>
      </c>
      <c r="B1676" s="248" t="s">
        <v>19</v>
      </c>
      <c r="C1676" s="273">
        <v>221383.0</v>
      </c>
      <c r="D1676" s="274">
        <v>45201.0</v>
      </c>
      <c r="E1676" s="275">
        <v>767035.0</v>
      </c>
      <c r="F1676" s="248" t="s">
        <v>447</v>
      </c>
      <c r="G1676" s="274">
        <f t="shared" si="1"/>
        <v>45231</v>
      </c>
      <c r="H1676" s="248" t="s">
        <v>443</v>
      </c>
      <c r="I1676" s="276" t="str">
        <f t="shared" si="2"/>
        <v>221383767035</v>
      </c>
      <c r="J1676" s="274"/>
      <c r="K1676" s="275"/>
      <c r="L1676" s="275">
        <f t="shared" si="3"/>
        <v>-767035</v>
      </c>
      <c r="N1676" s="277"/>
      <c r="O1676" s="274">
        <f t="shared" si="6"/>
        <v>0</v>
      </c>
      <c r="P1676" s="248" t="b">
        <f t="shared" si="7"/>
        <v>1</v>
      </c>
    </row>
    <row r="1677" ht="14.25" customHeight="1">
      <c r="A1677" s="248" t="s">
        <v>532</v>
      </c>
      <c r="B1677" s="248" t="s">
        <v>468</v>
      </c>
      <c r="C1677" s="273">
        <v>3378.0</v>
      </c>
      <c r="D1677" s="274">
        <v>45202.0</v>
      </c>
      <c r="E1677" s="275">
        <v>-575576.0</v>
      </c>
      <c r="F1677" s="248" t="s">
        <v>447</v>
      </c>
      <c r="G1677" s="274">
        <f t="shared" si="1"/>
        <v>45232</v>
      </c>
      <c r="H1677" s="248" t="s">
        <v>469</v>
      </c>
      <c r="I1677" s="276" t="str">
        <f t="shared" si="2"/>
        <v>3378-575576</v>
      </c>
      <c r="J1677" s="274"/>
      <c r="K1677" s="275"/>
      <c r="L1677" s="275">
        <f t="shared" si="3"/>
        <v>575576</v>
      </c>
      <c r="N1677" s="277"/>
      <c r="O1677" s="274">
        <f t="shared" si="6"/>
        <v>0</v>
      </c>
      <c r="P1677" s="248" t="b">
        <f t="shared" si="7"/>
        <v>1</v>
      </c>
    </row>
    <row r="1678" ht="14.25" customHeight="1">
      <c r="A1678" s="248" t="s">
        <v>628</v>
      </c>
      <c r="B1678" s="248" t="s">
        <v>19</v>
      </c>
      <c r="C1678" s="273">
        <v>1293.0</v>
      </c>
      <c r="D1678" s="274">
        <v>45202.0</v>
      </c>
      <c r="E1678" s="275">
        <v>178500.0</v>
      </c>
      <c r="F1678" s="248" t="s">
        <v>447</v>
      </c>
      <c r="G1678" s="274">
        <f t="shared" si="1"/>
        <v>45232</v>
      </c>
      <c r="H1678" s="248" t="s">
        <v>443</v>
      </c>
      <c r="I1678" s="276" t="str">
        <f t="shared" si="2"/>
        <v>1293178500</v>
      </c>
      <c r="J1678" s="274"/>
      <c r="K1678" s="275"/>
      <c r="L1678" s="275">
        <f t="shared" si="3"/>
        <v>-178500</v>
      </c>
      <c r="N1678" s="277"/>
      <c r="O1678" s="274">
        <f t="shared" si="6"/>
        <v>0</v>
      </c>
      <c r="P1678" s="248" t="b">
        <f t="shared" si="7"/>
        <v>1</v>
      </c>
    </row>
    <row r="1679" ht="14.25" customHeight="1">
      <c r="A1679" s="248" t="s">
        <v>502</v>
      </c>
      <c r="B1679" s="248" t="s">
        <v>19</v>
      </c>
      <c r="C1679" s="273">
        <v>30984.0</v>
      </c>
      <c r="D1679" s="274">
        <v>45202.0</v>
      </c>
      <c r="E1679" s="275">
        <v>392075.0</v>
      </c>
      <c r="F1679" s="248" t="s">
        <v>447</v>
      </c>
      <c r="G1679" s="274">
        <f t="shared" si="1"/>
        <v>45232</v>
      </c>
      <c r="H1679" s="248" t="s">
        <v>443</v>
      </c>
      <c r="I1679" s="276" t="str">
        <f t="shared" si="2"/>
        <v>30984392075</v>
      </c>
      <c r="J1679" s="274"/>
      <c r="K1679" s="275"/>
      <c r="L1679" s="275">
        <f t="shared" si="3"/>
        <v>-392075</v>
      </c>
      <c r="N1679" s="277"/>
      <c r="O1679" s="274">
        <f t="shared" si="6"/>
        <v>0</v>
      </c>
      <c r="P1679" s="248" t="b">
        <f t="shared" si="7"/>
        <v>1</v>
      </c>
    </row>
    <row r="1680" ht="14.25" customHeight="1">
      <c r="A1680" s="248" t="s">
        <v>30</v>
      </c>
      <c r="B1680" s="248" t="s">
        <v>19</v>
      </c>
      <c r="C1680" s="273">
        <v>12314.0</v>
      </c>
      <c r="D1680" s="274">
        <v>45203.0</v>
      </c>
      <c r="E1680" s="275">
        <v>2892483.0</v>
      </c>
      <c r="F1680" s="248" t="s">
        <v>447</v>
      </c>
      <c r="G1680" s="274">
        <f t="shared" si="1"/>
        <v>45233</v>
      </c>
      <c r="H1680" s="248" t="s">
        <v>443</v>
      </c>
      <c r="I1680" s="276" t="str">
        <f t="shared" si="2"/>
        <v>123142892483</v>
      </c>
      <c r="J1680" s="274"/>
      <c r="K1680" s="275"/>
      <c r="L1680" s="275">
        <f t="shared" si="3"/>
        <v>-2892483</v>
      </c>
      <c r="N1680" s="277"/>
      <c r="O1680" s="274">
        <f t="shared" si="6"/>
        <v>0</v>
      </c>
      <c r="P1680" s="248" t="b">
        <f t="shared" si="7"/>
        <v>1</v>
      </c>
    </row>
    <row r="1681" ht="14.25" customHeight="1">
      <c r="A1681" s="248" t="s">
        <v>548</v>
      </c>
      <c r="B1681" s="248" t="s">
        <v>19</v>
      </c>
      <c r="C1681" s="273">
        <v>50671.0</v>
      </c>
      <c r="D1681" s="274">
        <v>45203.0</v>
      </c>
      <c r="E1681" s="275">
        <v>192000.0</v>
      </c>
      <c r="F1681" s="248" t="s">
        <v>447</v>
      </c>
      <c r="G1681" s="274">
        <f t="shared" si="1"/>
        <v>45233</v>
      </c>
      <c r="H1681" s="248" t="s">
        <v>443</v>
      </c>
      <c r="I1681" s="276" t="str">
        <f t="shared" si="2"/>
        <v>50671192000</v>
      </c>
      <c r="J1681" s="274"/>
      <c r="K1681" s="275"/>
      <c r="L1681" s="275">
        <f t="shared" si="3"/>
        <v>-192000</v>
      </c>
      <c r="N1681" s="277"/>
      <c r="O1681" s="274">
        <f t="shared" si="6"/>
        <v>0</v>
      </c>
      <c r="P1681" s="248" t="b">
        <f t="shared" si="7"/>
        <v>1</v>
      </c>
    </row>
    <row r="1682" ht="14.25" customHeight="1">
      <c r="A1682" s="248" t="s">
        <v>611</v>
      </c>
      <c r="B1682" s="248" t="s">
        <v>19</v>
      </c>
      <c r="C1682" s="273">
        <v>448.0</v>
      </c>
      <c r="D1682" s="274">
        <v>45204.0</v>
      </c>
      <c r="E1682" s="275">
        <v>539980.0</v>
      </c>
      <c r="F1682" s="248" t="s">
        <v>447</v>
      </c>
      <c r="G1682" s="274">
        <f t="shared" si="1"/>
        <v>45234</v>
      </c>
      <c r="H1682" s="248" t="s">
        <v>443</v>
      </c>
      <c r="I1682" s="276" t="str">
        <f t="shared" si="2"/>
        <v>448539980</v>
      </c>
      <c r="J1682" s="274"/>
      <c r="K1682" s="275"/>
      <c r="L1682" s="275">
        <f t="shared" si="3"/>
        <v>-539980</v>
      </c>
      <c r="N1682" s="277"/>
      <c r="O1682" s="274">
        <f t="shared" si="6"/>
        <v>0</v>
      </c>
      <c r="P1682" s="248" t="b">
        <f t="shared" si="7"/>
        <v>1</v>
      </c>
    </row>
    <row r="1683" ht="14.25" customHeight="1">
      <c r="A1683" s="248" t="s">
        <v>491</v>
      </c>
      <c r="B1683" s="248" t="s">
        <v>19</v>
      </c>
      <c r="C1683" s="273">
        <v>124652.0</v>
      </c>
      <c r="D1683" s="274">
        <v>45204.0</v>
      </c>
      <c r="E1683" s="275">
        <v>49180.0</v>
      </c>
      <c r="F1683" s="248" t="s">
        <v>447</v>
      </c>
      <c r="G1683" s="274">
        <f t="shared" si="1"/>
        <v>45234</v>
      </c>
      <c r="H1683" s="248" t="s">
        <v>443</v>
      </c>
      <c r="I1683" s="276" t="str">
        <f t="shared" si="2"/>
        <v>12465249180</v>
      </c>
      <c r="J1683" s="274"/>
      <c r="K1683" s="275"/>
      <c r="L1683" s="275">
        <f t="shared" si="3"/>
        <v>-49180</v>
      </c>
      <c r="N1683" s="277"/>
      <c r="O1683" s="274">
        <f t="shared" si="6"/>
        <v>0</v>
      </c>
      <c r="P1683" s="248" t="b">
        <f t="shared" si="7"/>
        <v>1</v>
      </c>
    </row>
    <row r="1684" ht="14.25" customHeight="1">
      <c r="A1684" s="248" t="s">
        <v>55</v>
      </c>
      <c r="B1684" s="248" t="s">
        <v>334</v>
      </c>
      <c r="C1684" s="273">
        <v>675.0</v>
      </c>
      <c r="D1684" s="274">
        <v>45204.0</v>
      </c>
      <c r="E1684" s="275">
        <v>1095912.0</v>
      </c>
      <c r="F1684" s="248" t="s">
        <v>447</v>
      </c>
      <c r="G1684" s="274">
        <f t="shared" si="1"/>
        <v>45234</v>
      </c>
      <c r="H1684" s="248" t="s">
        <v>443</v>
      </c>
      <c r="I1684" s="276" t="str">
        <f t="shared" si="2"/>
        <v>6751095912</v>
      </c>
      <c r="J1684" s="274"/>
      <c r="K1684" s="275"/>
      <c r="L1684" s="275">
        <f t="shared" si="3"/>
        <v>-1095912</v>
      </c>
      <c r="N1684" s="277"/>
      <c r="O1684" s="274">
        <f t="shared" si="6"/>
        <v>0</v>
      </c>
      <c r="P1684" s="248" t="b">
        <f t="shared" si="7"/>
        <v>1</v>
      </c>
    </row>
    <row r="1685" ht="14.25" customHeight="1">
      <c r="A1685" s="248" t="s">
        <v>629</v>
      </c>
      <c r="B1685" s="248" t="s">
        <v>19</v>
      </c>
      <c r="C1685" s="273">
        <v>26384.0</v>
      </c>
      <c r="D1685" s="274">
        <v>45205.0</v>
      </c>
      <c r="E1685" s="275">
        <v>231400.0</v>
      </c>
      <c r="F1685" s="248" t="s">
        <v>447</v>
      </c>
      <c r="G1685" s="274">
        <f t="shared" si="1"/>
        <v>45235</v>
      </c>
      <c r="H1685" s="248" t="s">
        <v>443</v>
      </c>
      <c r="I1685" s="276" t="str">
        <f t="shared" si="2"/>
        <v>26384231400</v>
      </c>
      <c r="J1685" s="274"/>
      <c r="K1685" s="275"/>
      <c r="L1685" s="275">
        <f t="shared" si="3"/>
        <v>-231400</v>
      </c>
      <c r="N1685" s="277"/>
      <c r="O1685" s="274">
        <f t="shared" si="6"/>
        <v>0</v>
      </c>
      <c r="P1685" s="248" t="b">
        <f t="shared" si="7"/>
        <v>1</v>
      </c>
    </row>
    <row r="1686" ht="14.25" customHeight="1">
      <c r="A1686" s="248" t="s">
        <v>630</v>
      </c>
      <c r="B1686" s="248" t="s">
        <v>19</v>
      </c>
      <c r="C1686" s="273">
        <v>657.0</v>
      </c>
      <c r="D1686" s="274">
        <v>45207.0</v>
      </c>
      <c r="E1686" s="275">
        <v>2299000.0</v>
      </c>
      <c r="F1686" s="248" t="s">
        <v>447</v>
      </c>
      <c r="G1686" s="274">
        <f t="shared" si="1"/>
        <v>45237</v>
      </c>
      <c r="H1686" s="248" t="s">
        <v>443</v>
      </c>
      <c r="I1686" s="276" t="str">
        <f t="shared" si="2"/>
        <v>6572299000</v>
      </c>
      <c r="J1686" s="274"/>
      <c r="K1686" s="275"/>
      <c r="L1686" s="275">
        <f t="shared" si="3"/>
        <v>-2299000</v>
      </c>
      <c r="N1686" s="277"/>
      <c r="O1686" s="274">
        <f t="shared" si="6"/>
        <v>0</v>
      </c>
      <c r="P1686" s="248" t="b">
        <f t="shared" si="7"/>
        <v>1</v>
      </c>
    </row>
    <row r="1687" ht="14.25" customHeight="1">
      <c r="A1687" s="248" t="s">
        <v>528</v>
      </c>
      <c r="B1687" s="248" t="s">
        <v>19</v>
      </c>
      <c r="C1687" s="273">
        <v>825.0</v>
      </c>
      <c r="D1687" s="274">
        <v>45208.0</v>
      </c>
      <c r="E1687" s="275">
        <v>3159.0</v>
      </c>
      <c r="F1687" s="248" t="s">
        <v>447</v>
      </c>
      <c r="G1687" s="274">
        <f t="shared" si="1"/>
        <v>45238</v>
      </c>
      <c r="H1687" s="248" t="s">
        <v>443</v>
      </c>
      <c r="I1687" s="276" t="str">
        <f t="shared" si="2"/>
        <v>8253159</v>
      </c>
      <c r="J1687" s="274"/>
      <c r="K1687" s="275"/>
      <c r="L1687" s="275">
        <f t="shared" si="3"/>
        <v>-3159</v>
      </c>
      <c r="N1687" s="277"/>
      <c r="O1687" s="274">
        <f t="shared" si="6"/>
        <v>0</v>
      </c>
      <c r="P1687" s="248" t="b">
        <f t="shared" si="7"/>
        <v>1</v>
      </c>
    </row>
    <row r="1688" ht="14.25" customHeight="1">
      <c r="A1688" s="248" t="s">
        <v>610</v>
      </c>
      <c r="B1688" s="248" t="s">
        <v>19</v>
      </c>
      <c r="C1688" s="273">
        <v>1747765.0</v>
      </c>
      <c r="D1688" s="274">
        <v>45209.0</v>
      </c>
      <c r="E1688" s="275">
        <v>729990.0</v>
      </c>
      <c r="F1688" s="248" t="s">
        <v>447</v>
      </c>
      <c r="G1688" s="274">
        <f t="shared" si="1"/>
        <v>45239</v>
      </c>
      <c r="H1688" s="248" t="s">
        <v>443</v>
      </c>
      <c r="I1688" s="276" t="str">
        <f t="shared" si="2"/>
        <v>1747765729990</v>
      </c>
      <c r="J1688" s="274"/>
      <c r="K1688" s="275"/>
      <c r="L1688" s="275">
        <f t="shared" si="3"/>
        <v>-729990</v>
      </c>
      <c r="N1688" s="277"/>
      <c r="O1688" s="274">
        <f t="shared" si="6"/>
        <v>0</v>
      </c>
      <c r="P1688" s="248" t="b">
        <f t="shared" si="7"/>
        <v>1</v>
      </c>
    </row>
    <row r="1689" ht="14.25" customHeight="1">
      <c r="A1689" s="248" t="s">
        <v>458</v>
      </c>
      <c r="B1689" s="248" t="s">
        <v>19</v>
      </c>
      <c r="C1689" s="273">
        <v>4.8181478E7</v>
      </c>
      <c r="D1689" s="274">
        <v>45209.0</v>
      </c>
      <c r="E1689" s="275">
        <v>24177.0</v>
      </c>
      <c r="F1689" s="248" t="s">
        <v>447</v>
      </c>
      <c r="G1689" s="274">
        <f t="shared" si="1"/>
        <v>45239</v>
      </c>
      <c r="H1689" s="248" t="s">
        <v>443</v>
      </c>
      <c r="I1689" s="276" t="str">
        <f t="shared" si="2"/>
        <v>4818147824177</v>
      </c>
      <c r="J1689" s="274"/>
      <c r="K1689" s="275"/>
      <c r="L1689" s="275">
        <f t="shared" si="3"/>
        <v>-24177</v>
      </c>
      <c r="N1689" s="277"/>
      <c r="O1689" s="274">
        <f t="shared" si="6"/>
        <v>0</v>
      </c>
      <c r="P1689" s="248" t="b">
        <f t="shared" si="7"/>
        <v>1</v>
      </c>
    </row>
    <row r="1690" ht="14.25" customHeight="1">
      <c r="A1690" s="248" t="s">
        <v>464</v>
      </c>
      <c r="B1690" s="248" t="s">
        <v>19</v>
      </c>
      <c r="C1690" s="273">
        <v>1582352.0</v>
      </c>
      <c r="D1690" s="274">
        <v>45209.0</v>
      </c>
      <c r="E1690" s="275">
        <v>38980.0</v>
      </c>
      <c r="F1690" s="248" t="s">
        <v>447</v>
      </c>
      <c r="G1690" s="274">
        <f t="shared" si="1"/>
        <v>45239</v>
      </c>
      <c r="H1690" s="248" t="s">
        <v>443</v>
      </c>
      <c r="I1690" s="276" t="str">
        <f t="shared" si="2"/>
        <v>158235238980</v>
      </c>
      <c r="J1690" s="274"/>
      <c r="K1690" s="275"/>
      <c r="L1690" s="275">
        <f t="shared" si="3"/>
        <v>-38980</v>
      </c>
      <c r="N1690" s="277"/>
      <c r="O1690" s="274">
        <f t="shared" si="6"/>
        <v>0</v>
      </c>
      <c r="P1690" s="248" t="b">
        <f t="shared" si="7"/>
        <v>1</v>
      </c>
    </row>
    <row r="1691" ht="14.25" customHeight="1">
      <c r="A1691" s="248" t="s">
        <v>576</v>
      </c>
      <c r="B1691" s="248" t="s">
        <v>19</v>
      </c>
      <c r="C1691" s="273">
        <v>209.0</v>
      </c>
      <c r="D1691" s="274">
        <v>45209.0</v>
      </c>
      <c r="E1691" s="275">
        <v>119000.0</v>
      </c>
      <c r="F1691" s="248" t="s">
        <v>447</v>
      </c>
      <c r="G1691" s="274">
        <f t="shared" si="1"/>
        <v>45239</v>
      </c>
      <c r="H1691" s="248" t="s">
        <v>443</v>
      </c>
      <c r="I1691" s="276" t="str">
        <f t="shared" si="2"/>
        <v>209119000</v>
      </c>
      <c r="J1691" s="274"/>
      <c r="K1691" s="275"/>
      <c r="L1691" s="275">
        <f t="shared" si="3"/>
        <v>-119000</v>
      </c>
      <c r="N1691" s="277"/>
      <c r="O1691" s="274">
        <f t="shared" si="6"/>
        <v>0</v>
      </c>
      <c r="P1691" s="248" t="b">
        <f t="shared" si="7"/>
        <v>1</v>
      </c>
    </row>
    <row r="1692" ht="14.25" customHeight="1">
      <c r="A1692" s="248" t="s">
        <v>570</v>
      </c>
      <c r="B1692" s="248" t="s">
        <v>19</v>
      </c>
      <c r="C1692" s="273">
        <v>7707.0</v>
      </c>
      <c r="D1692" s="274">
        <v>45211.0</v>
      </c>
      <c r="E1692" s="275">
        <v>4076854.0</v>
      </c>
      <c r="F1692" s="248" t="s">
        <v>447</v>
      </c>
      <c r="G1692" s="274">
        <f t="shared" si="1"/>
        <v>45241</v>
      </c>
      <c r="H1692" s="248" t="s">
        <v>443</v>
      </c>
      <c r="I1692" s="276" t="str">
        <f t="shared" si="2"/>
        <v>77074076854</v>
      </c>
      <c r="J1692" s="274"/>
      <c r="K1692" s="275"/>
      <c r="L1692" s="275">
        <f t="shared" si="3"/>
        <v>-4076854</v>
      </c>
      <c r="N1692" s="277"/>
      <c r="O1692" s="274">
        <f t="shared" si="6"/>
        <v>0</v>
      </c>
      <c r="P1692" s="248" t="b">
        <f t="shared" si="7"/>
        <v>1</v>
      </c>
    </row>
    <row r="1693" ht="14.25" customHeight="1">
      <c r="A1693" s="248" t="s">
        <v>22</v>
      </c>
      <c r="B1693" s="248" t="s">
        <v>19</v>
      </c>
      <c r="C1693" s="273">
        <v>969383.0</v>
      </c>
      <c r="D1693" s="274">
        <v>45211.0</v>
      </c>
      <c r="E1693" s="275">
        <v>2939950.0</v>
      </c>
      <c r="F1693" s="248" t="s">
        <v>447</v>
      </c>
      <c r="G1693" s="274">
        <f t="shared" si="1"/>
        <v>45241</v>
      </c>
      <c r="H1693" s="248" t="s">
        <v>443</v>
      </c>
      <c r="I1693" s="276" t="str">
        <f t="shared" si="2"/>
        <v>9693832939950</v>
      </c>
      <c r="J1693" s="274"/>
      <c r="K1693" s="275"/>
      <c r="L1693" s="275">
        <f t="shared" si="3"/>
        <v>-2939950</v>
      </c>
      <c r="N1693" s="109" t="s">
        <v>462</v>
      </c>
      <c r="O1693" s="274">
        <f t="shared" si="6"/>
        <v>0</v>
      </c>
      <c r="P1693" s="248" t="b">
        <f t="shared" si="7"/>
        <v>1</v>
      </c>
    </row>
    <row r="1694" ht="14.25" customHeight="1">
      <c r="A1694" s="248" t="s">
        <v>631</v>
      </c>
      <c r="B1694" s="248" t="s">
        <v>19</v>
      </c>
      <c r="C1694" s="273">
        <v>5194.0</v>
      </c>
      <c r="D1694" s="274">
        <v>45212.0</v>
      </c>
      <c r="E1694" s="275">
        <v>132980.0</v>
      </c>
      <c r="F1694" s="248" t="s">
        <v>447</v>
      </c>
      <c r="G1694" s="274">
        <f t="shared" si="1"/>
        <v>45242</v>
      </c>
      <c r="H1694" s="248" t="s">
        <v>443</v>
      </c>
      <c r="I1694" s="276" t="str">
        <f t="shared" si="2"/>
        <v>5194132980</v>
      </c>
      <c r="J1694" s="274"/>
      <c r="K1694" s="275"/>
      <c r="L1694" s="275">
        <f t="shared" si="3"/>
        <v>-132980</v>
      </c>
      <c r="N1694" s="277"/>
      <c r="O1694" s="274">
        <f t="shared" si="6"/>
        <v>0</v>
      </c>
      <c r="P1694" s="248" t="b">
        <f t="shared" si="7"/>
        <v>1</v>
      </c>
    </row>
    <row r="1695" ht="14.25" customHeight="1">
      <c r="A1695" s="248" t="s">
        <v>601</v>
      </c>
      <c r="B1695" s="248" t="s">
        <v>19</v>
      </c>
      <c r="C1695" s="273">
        <v>412.0</v>
      </c>
      <c r="D1695" s="274">
        <v>45212.0</v>
      </c>
      <c r="E1695" s="275">
        <v>2766006.0</v>
      </c>
      <c r="F1695" s="248" t="s">
        <v>447</v>
      </c>
      <c r="G1695" s="274">
        <f t="shared" si="1"/>
        <v>45242</v>
      </c>
      <c r="H1695" s="248" t="s">
        <v>443</v>
      </c>
      <c r="I1695" s="276" t="str">
        <f t="shared" si="2"/>
        <v>4122766006</v>
      </c>
      <c r="J1695" s="274"/>
      <c r="K1695" s="275"/>
      <c r="L1695" s="275">
        <f t="shared" si="3"/>
        <v>-2766006</v>
      </c>
      <c r="N1695" s="277"/>
      <c r="O1695" s="274">
        <f t="shared" si="6"/>
        <v>0</v>
      </c>
      <c r="P1695" s="248" t="b">
        <f t="shared" si="7"/>
        <v>1</v>
      </c>
    </row>
    <row r="1696" ht="14.25" customHeight="1">
      <c r="A1696" s="248" t="s">
        <v>498</v>
      </c>
      <c r="B1696" s="248" t="s">
        <v>19</v>
      </c>
      <c r="C1696" s="273">
        <v>956.0</v>
      </c>
      <c r="D1696" s="274">
        <v>45214.0</v>
      </c>
      <c r="E1696" s="275">
        <v>247404.0</v>
      </c>
      <c r="F1696" s="248" t="s">
        <v>447</v>
      </c>
      <c r="G1696" s="274">
        <f t="shared" si="1"/>
        <v>45244</v>
      </c>
      <c r="H1696" s="248" t="s">
        <v>443</v>
      </c>
      <c r="I1696" s="276" t="str">
        <f t="shared" si="2"/>
        <v>956247404</v>
      </c>
      <c r="J1696" s="274"/>
      <c r="K1696" s="275"/>
      <c r="L1696" s="275">
        <f t="shared" si="3"/>
        <v>-247404</v>
      </c>
      <c r="N1696" s="277"/>
      <c r="O1696" s="274">
        <f t="shared" si="6"/>
        <v>0</v>
      </c>
      <c r="P1696" s="248" t="b">
        <f t="shared" si="7"/>
        <v>1</v>
      </c>
    </row>
    <row r="1697" ht="14.25" customHeight="1">
      <c r="A1697" s="248" t="s">
        <v>632</v>
      </c>
      <c r="B1697" s="248" t="s">
        <v>19</v>
      </c>
      <c r="C1697" s="273">
        <v>262.0</v>
      </c>
      <c r="D1697" s="274">
        <v>45214.0</v>
      </c>
      <c r="E1697" s="275">
        <v>416500.0</v>
      </c>
      <c r="F1697" s="248" t="s">
        <v>447</v>
      </c>
      <c r="G1697" s="274">
        <f t="shared" si="1"/>
        <v>45244</v>
      </c>
      <c r="H1697" s="248" t="s">
        <v>443</v>
      </c>
      <c r="I1697" s="276" t="str">
        <f t="shared" si="2"/>
        <v>262416500</v>
      </c>
      <c r="J1697" s="274"/>
      <c r="K1697" s="275"/>
      <c r="L1697" s="275">
        <f t="shared" si="3"/>
        <v>-416500</v>
      </c>
      <c r="N1697" s="277"/>
      <c r="O1697" s="274">
        <f t="shared" si="6"/>
        <v>0</v>
      </c>
      <c r="P1697" s="248" t="b">
        <f t="shared" si="7"/>
        <v>1</v>
      </c>
    </row>
    <row r="1698" ht="14.25" customHeight="1">
      <c r="A1698" s="248" t="s">
        <v>470</v>
      </c>
      <c r="B1698" s="248" t="s">
        <v>19</v>
      </c>
      <c r="C1698" s="273">
        <v>65762.0</v>
      </c>
      <c r="D1698" s="274">
        <v>45214.0</v>
      </c>
      <c r="E1698" s="275">
        <v>344240.0</v>
      </c>
      <c r="F1698" s="248" t="s">
        <v>447</v>
      </c>
      <c r="G1698" s="274">
        <f t="shared" si="1"/>
        <v>45244</v>
      </c>
      <c r="H1698" s="248" t="s">
        <v>443</v>
      </c>
      <c r="I1698" s="276" t="str">
        <f t="shared" si="2"/>
        <v>65762344240</v>
      </c>
      <c r="J1698" s="274"/>
      <c r="K1698" s="275"/>
      <c r="L1698" s="275">
        <f t="shared" si="3"/>
        <v>-344240</v>
      </c>
      <c r="N1698" s="277"/>
      <c r="O1698" s="274">
        <f t="shared" si="6"/>
        <v>0</v>
      </c>
      <c r="P1698" s="248" t="b">
        <f t="shared" si="7"/>
        <v>1</v>
      </c>
    </row>
    <row r="1699" ht="14.25" customHeight="1">
      <c r="A1699" s="248" t="s">
        <v>583</v>
      </c>
      <c r="B1699" s="248" t="s">
        <v>19</v>
      </c>
      <c r="C1699" s="273">
        <v>3639331.0</v>
      </c>
      <c r="D1699" s="274">
        <v>45215.0</v>
      </c>
      <c r="E1699" s="275">
        <v>5998.0</v>
      </c>
      <c r="F1699" s="248" t="s">
        <v>447</v>
      </c>
      <c r="G1699" s="274">
        <f t="shared" si="1"/>
        <v>45245</v>
      </c>
      <c r="H1699" s="248" t="s">
        <v>443</v>
      </c>
      <c r="I1699" s="276" t="str">
        <f t="shared" si="2"/>
        <v>36393315998</v>
      </c>
      <c r="J1699" s="274"/>
      <c r="K1699" s="275"/>
      <c r="L1699" s="275">
        <f t="shared" si="3"/>
        <v>-5998</v>
      </c>
      <c r="N1699" s="277"/>
      <c r="O1699" s="274">
        <f t="shared" si="6"/>
        <v>0</v>
      </c>
      <c r="P1699" s="248" t="b">
        <f t="shared" si="7"/>
        <v>1</v>
      </c>
    </row>
    <row r="1700" ht="14.25" customHeight="1">
      <c r="A1700" s="248" t="s">
        <v>472</v>
      </c>
      <c r="B1700" s="248" t="s">
        <v>19</v>
      </c>
      <c r="C1700" s="273">
        <v>3123409.0</v>
      </c>
      <c r="D1700" s="274">
        <v>45215.0</v>
      </c>
      <c r="E1700" s="275">
        <v>175861.0</v>
      </c>
      <c r="F1700" s="248" t="s">
        <v>447</v>
      </c>
      <c r="G1700" s="274">
        <f t="shared" si="1"/>
        <v>45245</v>
      </c>
      <c r="H1700" s="248" t="s">
        <v>443</v>
      </c>
      <c r="I1700" s="276" t="str">
        <f t="shared" si="2"/>
        <v>3123409175861</v>
      </c>
      <c r="J1700" s="274"/>
      <c r="K1700" s="275"/>
      <c r="L1700" s="275">
        <f t="shared" si="3"/>
        <v>-175861</v>
      </c>
      <c r="N1700" s="277"/>
      <c r="O1700" s="274">
        <f t="shared" si="6"/>
        <v>0</v>
      </c>
      <c r="P1700" s="248" t="b">
        <f t="shared" si="7"/>
        <v>1</v>
      </c>
    </row>
    <row r="1701" ht="14.25" customHeight="1">
      <c r="A1701" s="248" t="s">
        <v>508</v>
      </c>
      <c r="B1701" s="248" t="s">
        <v>19</v>
      </c>
      <c r="C1701" s="273">
        <v>6339434.0</v>
      </c>
      <c r="D1701" s="274">
        <v>45215.0</v>
      </c>
      <c r="E1701" s="275">
        <v>13033.0</v>
      </c>
      <c r="F1701" s="248" t="s">
        <v>447</v>
      </c>
      <c r="G1701" s="274">
        <f t="shared" si="1"/>
        <v>45245</v>
      </c>
      <c r="H1701" s="248" t="s">
        <v>443</v>
      </c>
      <c r="I1701" s="276" t="str">
        <f t="shared" si="2"/>
        <v>633943413033</v>
      </c>
      <c r="J1701" s="274">
        <f>+G1701</f>
        <v>45245</v>
      </c>
      <c r="K1701" s="275">
        <f>+E1701</f>
        <v>13033</v>
      </c>
      <c r="L1701" s="275">
        <f t="shared" si="3"/>
        <v>0</v>
      </c>
      <c r="N1701" s="277"/>
      <c r="O1701" s="274">
        <f t="shared" si="6"/>
        <v>0</v>
      </c>
      <c r="P1701" s="248" t="b">
        <f t="shared" si="7"/>
        <v>0</v>
      </c>
    </row>
    <row r="1702" ht="14.25" customHeight="1">
      <c r="A1702" s="248" t="s">
        <v>107</v>
      </c>
      <c r="B1702" s="248" t="s">
        <v>19</v>
      </c>
      <c r="C1702" s="273">
        <v>16035.0</v>
      </c>
      <c r="D1702" s="274">
        <v>45216.0</v>
      </c>
      <c r="E1702" s="275">
        <v>241100.0</v>
      </c>
      <c r="F1702" s="248" t="s">
        <v>447</v>
      </c>
      <c r="G1702" s="274">
        <f t="shared" si="1"/>
        <v>45246</v>
      </c>
      <c r="H1702" s="248" t="s">
        <v>443</v>
      </c>
      <c r="I1702" s="276" t="str">
        <f t="shared" si="2"/>
        <v>16035241100</v>
      </c>
      <c r="J1702" s="274"/>
      <c r="K1702" s="275"/>
      <c r="L1702" s="275">
        <f t="shared" si="3"/>
        <v>-241100</v>
      </c>
      <c r="N1702" s="277"/>
      <c r="O1702" s="274">
        <f t="shared" si="6"/>
        <v>0</v>
      </c>
      <c r="P1702" s="248" t="b">
        <f t="shared" si="7"/>
        <v>1</v>
      </c>
    </row>
    <row r="1703" ht="14.25" customHeight="1">
      <c r="A1703" s="248" t="s">
        <v>18</v>
      </c>
      <c r="B1703" s="248" t="s">
        <v>19</v>
      </c>
      <c r="C1703" s="273">
        <v>5672.0</v>
      </c>
      <c r="D1703" s="274">
        <v>45216.0</v>
      </c>
      <c r="E1703" s="275">
        <v>2419370.0</v>
      </c>
      <c r="F1703" s="248" t="s">
        <v>447</v>
      </c>
      <c r="G1703" s="274">
        <f t="shared" si="1"/>
        <v>45246</v>
      </c>
      <c r="H1703" s="248" t="s">
        <v>443</v>
      </c>
      <c r="I1703" s="276" t="str">
        <f t="shared" si="2"/>
        <v>56722419370</v>
      </c>
      <c r="J1703" s="274"/>
      <c r="K1703" s="275"/>
      <c r="L1703" s="275">
        <f t="shared" si="3"/>
        <v>-2419370</v>
      </c>
      <c r="N1703" s="277"/>
      <c r="O1703" s="274">
        <f t="shared" si="6"/>
        <v>0</v>
      </c>
      <c r="P1703" s="248" t="b">
        <f t="shared" si="7"/>
        <v>1</v>
      </c>
    </row>
    <row r="1704" ht="14.25" customHeight="1">
      <c r="A1704" s="248" t="s">
        <v>499</v>
      </c>
      <c r="B1704" s="248" t="s">
        <v>19</v>
      </c>
      <c r="C1704" s="273">
        <v>34003.0</v>
      </c>
      <c r="D1704" s="274">
        <v>45216.0</v>
      </c>
      <c r="E1704" s="275">
        <v>950881.0</v>
      </c>
      <c r="F1704" s="248" t="s">
        <v>447</v>
      </c>
      <c r="G1704" s="274">
        <f t="shared" si="1"/>
        <v>45246</v>
      </c>
      <c r="H1704" s="248" t="s">
        <v>443</v>
      </c>
      <c r="I1704" s="276" t="str">
        <f t="shared" si="2"/>
        <v>34003950881</v>
      </c>
      <c r="J1704" s="274"/>
      <c r="K1704" s="275"/>
      <c r="L1704" s="275">
        <f t="shared" si="3"/>
        <v>-950881</v>
      </c>
      <c r="N1704" s="277"/>
      <c r="O1704" s="274">
        <f t="shared" si="6"/>
        <v>0</v>
      </c>
      <c r="P1704" s="248" t="b">
        <f t="shared" si="7"/>
        <v>1</v>
      </c>
    </row>
    <row r="1705" ht="14.25" customHeight="1">
      <c r="A1705" s="248" t="s">
        <v>445</v>
      </c>
      <c r="B1705" s="248" t="s">
        <v>19</v>
      </c>
      <c r="C1705" s="273">
        <v>3238177.0</v>
      </c>
      <c r="D1705" s="274">
        <v>45216.0</v>
      </c>
      <c r="E1705" s="275">
        <v>702788.0</v>
      </c>
      <c r="F1705" s="248" t="s">
        <v>447</v>
      </c>
      <c r="G1705" s="274">
        <f t="shared" si="1"/>
        <v>45246</v>
      </c>
      <c r="H1705" s="248" t="s">
        <v>443</v>
      </c>
      <c r="I1705" s="276" t="str">
        <f t="shared" si="2"/>
        <v>3238177702788</v>
      </c>
      <c r="J1705" s="274"/>
      <c r="K1705" s="275"/>
      <c r="L1705" s="275">
        <f t="shared" si="3"/>
        <v>-702788</v>
      </c>
      <c r="N1705" s="277"/>
      <c r="O1705" s="274">
        <f t="shared" si="6"/>
        <v>0</v>
      </c>
      <c r="P1705" s="248" t="b">
        <f t="shared" si="7"/>
        <v>1</v>
      </c>
    </row>
    <row r="1706" ht="14.25" customHeight="1">
      <c r="A1706" s="248" t="s">
        <v>623</v>
      </c>
      <c r="B1706" s="248" t="s">
        <v>19</v>
      </c>
      <c r="C1706" s="273">
        <v>1032.0</v>
      </c>
      <c r="D1706" s="274">
        <v>45217.0</v>
      </c>
      <c r="E1706" s="275">
        <v>395032.0</v>
      </c>
      <c r="F1706" s="248" t="s">
        <v>447</v>
      </c>
      <c r="G1706" s="274">
        <f t="shared" si="1"/>
        <v>45247</v>
      </c>
      <c r="H1706" s="248" t="s">
        <v>443</v>
      </c>
      <c r="I1706" s="276" t="str">
        <f t="shared" si="2"/>
        <v>1032395032</v>
      </c>
      <c r="J1706" s="274"/>
      <c r="K1706" s="275"/>
      <c r="L1706" s="275">
        <f t="shared" si="3"/>
        <v>-395032</v>
      </c>
      <c r="N1706" s="277"/>
      <c r="O1706" s="274">
        <f t="shared" si="6"/>
        <v>0</v>
      </c>
      <c r="P1706" s="248" t="b">
        <f t="shared" si="7"/>
        <v>1</v>
      </c>
    </row>
    <row r="1707" ht="14.25" customHeight="1">
      <c r="A1707" s="248" t="s">
        <v>502</v>
      </c>
      <c r="B1707" s="248" t="s">
        <v>19</v>
      </c>
      <c r="C1707" s="273">
        <v>31083.0</v>
      </c>
      <c r="D1707" s="274">
        <v>45217.0</v>
      </c>
      <c r="E1707" s="275">
        <v>239454.0</v>
      </c>
      <c r="F1707" s="248" t="s">
        <v>447</v>
      </c>
      <c r="G1707" s="274">
        <f t="shared" si="1"/>
        <v>45247</v>
      </c>
      <c r="H1707" s="248" t="s">
        <v>443</v>
      </c>
      <c r="I1707" s="276" t="str">
        <f t="shared" si="2"/>
        <v>31083239454</v>
      </c>
      <c r="J1707" s="274"/>
      <c r="K1707" s="275"/>
      <c r="L1707" s="275">
        <f t="shared" si="3"/>
        <v>-239454</v>
      </c>
      <c r="N1707" s="277"/>
      <c r="O1707" s="274">
        <f t="shared" si="6"/>
        <v>0</v>
      </c>
      <c r="P1707" s="248" t="b">
        <f t="shared" si="7"/>
        <v>1</v>
      </c>
    </row>
    <row r="1708" ht="14.25" customHeight="1">
      <c r="A1708" s="248" t="s">
        <v>95</v>
      </c>
      <c r="B1708" s="248" t="s">
        <v>19</v>
      </c>
      <c r="C1708" s="273">
        <v>112279.0</v>
      </c>
      <c r="D1708" s="274">
        <v>45218.0</v>
      </c>
      <c r="E1708" s="275">
        <v>501686.0</v>
      </c>
      <c r="F1708" s="248" t="s">
        <v>447</v>
      </c>
      <c r="G1708" s="274">
        <f t="shared" si="1"/>
        <v>45248</v>
      </c>
      <c r="H1708" s="248" t="s">
        <v>443</v>
      </c>
      <c r="I1708" s="276" t="str">
        <f t="shared" si="2"/>
        <v>112279501686</v>
      </c>
      <c r="J1708" s="274"/>
      <c r="K1708" s="275"/>
      <c r="L1708" s="275">
        <f t="shared" si="3"/>
        <v>-501686</v>
      </c>
      <c r="N1708" s="277"/>
      <c r="O1708" s="274">
        <f t="shared" si="6"/>
        <v>0</v>
      </c>
      <c r="P1708" s="248" t="b">
        <f t="shared" si="7"/>
        <v>1</v>
      </c>
    </row>
    <row r="1709" ht="14.25" customHeight="1">
      <c r="A1709" s="248" t="s">
        <v>95</v>
      </c>
      <c r="B1709" s="248" t="s">
        <v>19</v>
      </c>
      <c r="C1709" s="273">
        <v>112280.0</v>
      </c>
      <c r="D1709" s="274">
        <v>45218.0</v>
      </c>
      <c r="E1709" s="275">
        <v>19290.0</v>
      </c>
      <c r="F1709" s="248" t="s">
        <v>447</v>
      </c>
      <c r="G1709" s="274">
        <f t="shared" si="1"/>
        <v>45248</v>
      </c>
      <c r="H1709" s="248" t="s">
        <v>443</v>
      </c>
      <c r="I1709" s="276" t="str">
        <f t="shared" si="2"/>
        <v>11228019290</v>
      </c>
      <c r="J1709" s="274"/>
      <c r="K1709" s="275"/>
      <c r="L1709" s="275">
        <f t="shared" si="3"/>
        <v>-19290</v>
      </c>
      <c r="N1709" s="277"/>
      <c r="O1709" s="274">
        <f t="shared" si="6"/>
        <v>0</v>
      </c>
      <c r="P1709" s="248" t="b">
        <f t="shared" si="7"/>
        <v>1</v>
      </c>
    </row>
    <row r="1710" ht="14.25" customHeight="1">
      <c r="A1710" s="248" t="s">
        <v>630</v>
      </c>
      <c r="B1710" s="248" t="s">
        <v>19</v>
      </c>
      <c r="C1710" s="273">
        <v>660.0</v>
      </c>
      <c r="D1710" s="274">
        <v>45218.0</v>
      </c>
      <c r="E1710" s="275">
        <v>2299000.0</v>
      </c>
      <c r="F1710" s="248" t="s">
        <v>447</v>
      </c>
      <c r="G1710" s="274">
        <f t="shared" si="1"/>
        <v>45248</v>
      </c>
      <c r="H1710" s="248" t="s">
        <v>485</v>
      </c>
      <c r="I1710" s="276" t="str">
        <f t="shared" si="2"/>
        <v>6602299000</v>
      </c>
      <c r="J1710" s="274"/>
      <c r="K1710" s="275"/>
      <c r="L1710" s="275">
        <f t="shared" si="3"/>
        <v>-2299000</v>
      </c>
      <c r="N1710" s="277"/>
      <c r="O1710" s="274">
        <f t="shared" si="6"/>
        <v>0</v>
      </c>
      <c r="P1710" s="248" t="b">
        <f t="shared" si="7"/>
        <v>1</v>
      </c>
    </row>
    <row r="1711" ht="14.25" customHeight="1">
      <c r="A1711" s="248" t="s">
        <v>630</v>
      </c>
      <c r="B1711" s="248" t="s">
        <v>468</v>
      </c>
      <c r="C1711" s="273">
        <v>83.0</v>
      </c>
      <c r="D1711" s="274">
        <v>45218.0</v>
      </c>
      <c r="E1711" s="275">
        <v>-2299000.0</v>
      </c>
      <c r="F1711" s="248" t="s">
        <v>447</v>
      </c>
      <c r="G1711" s="274">
        <f t="shared" si="1"/>
        <v>45248</v>
      </c>
      <c r="H1711" s="248" t="s">
        <v>469</v>
      </c>
      <c r="I1711" s="276" t="str">
        <f t="shared" si="2"/>
        <v>83-2299000</v>
      </c>
      <c r="J1711" s="274"/>
      <c r="K1711" s="275"/>
      <c r="L1711" s="275">
        <f t="shared" si="3"/>
        <v>2299000</v>
      </c>
      <c r="N1711" s="277"/>
      <c r="O1711" s="274">
        <f t="shared" si="6"/>
        <v>0</v>
      </c>
      <c r="P1711" s="248" t="b">
        <f t="shared" si="7"/>
        <v>1</v>
      </c>
    </row>
    <row r="1712" ht="14.25" customHeight="1">
      <c r="A1712" s="248" t="s">
        <v>509</v>
      </c>
      <c r="B1712" s="248" t="s">
        <v>19</v>
      </c>
      <c r="C1712" s="273">
        <v>5010444.0</v>
      </c>
      <c r="D1712" s="274">
        <v>45218.0</v>
      </c>
      <c r="E1712" s="275">
        <v>704158.0</v>
      </c>
      <c r="F1712" s="248" t="s">
        <v>447</v>
      </c>
      <c r="G1712" s="274">
        <f t="shared" si="1"/>
        <v>45248</v>
      </c>
      <c r="H1712" s="248" t="s">
        <v>443</v>
      </c>
      <c r="I1712" s="276" t="str">
        <f t="shared" si="2"/>
        <v>5010444704158</v>
      </c>
      <c r="J1712" s="274"/>
      <c r="K1712" s="275"/>
      <c r="L1712" s="275">
        <f t="shared" si="3"/>
        <v>-704158</v>
      </c>
      <c r="N1712" s="277"/>
      <c r="O1712" s="274">
        <f t="shared" si="6"/>
        <v>0</v>
      </c>
      <c r="P1712" s="248" t="b">
        <f t="shared" si="7"/>
        <v>1</v>
      </c>
    </row>
    <row r="1713" ht="14.25" customHeight="1">
      <c r="A1713" s="248" t="s">
        <v>472</v>
      </c>
      <c r="B1713" s="248" t="s">
        <v>19</v>
      </c>
      <c r="C1713" s="273">
        <v>3125060.0</v>
      </c>
      <c r="D1713" s="274">
        <v>45218.0</v>
      </c>
      <c r="E1713" s="275">
        <v>448219.0</v>
      </c>
      <c r="F1713" s="248" t="s">
        <v>447</v>
      </c>
      <c r="G1713" s="274">
        <f t="shared" si="1"/>
        <v>45248</v>
      </c>
      <c r="H1713" s="248" t="s">
        <v>443</v>
      </c>
      <c r="I1713" s="276" t="str">
        <f t="shared" si="2"/>
        <v>3125060448219</v>
      </c>
      <c r="J1713" s="274"/>
      <c r="K1713" s="275"/>
      <c r="L1713" s="275">
        <f t="shared" si="3"/>
        <v>-448219</v>
      </c>
      <c r="N1713" s="277"/>
      <c r="O1713" s="274">
        <f t="shared" si="6"/>
        <v>0</v>
      </c>
      <c r="P1713" s="248" t="b">
        <f t="shared" si="7"/>
        <v>1</v>
      </c>
    </row>
    <row r="1714" ht="14.25" customHeight="1">
      <c r="A1714" s="248" t="s">
        <v>22</v>
      </c>
      <c r="B1714" s="248" t="s">
        <v>19</v>
      </c>
      <c r="C1714" s="273">
        <v>969636.0</v>
      </c>
      <c r="D1714" s="274">
        <v>45218.0</v>
      </c>
      <c r="E1714" s="275">
        <v>1849980.0</v>
      </c>
      <c r="F1714" s="248" t="s">
        <v>447</v>
      </c>
      <c r="G1714" s="274">
        <f t="shared" si="1"/>
        <v>45248</v>
      </c>
      <c r="H1714" s="248" t="s">
        <v>443</v>
      </c>
      <c r="I1714" s="276" t="str">
        <f t="shared" si="2"/>
        <v>9696361849980</v>
      </c>
      <c r="J1714" s="274"/>
      <c r="K1714" s="275"/>
      <c r="L1714" s="275">
        <f t="shared" si="3"/>
        <v>-1849980</v>
      </c>
      <c r="N1714" s="109" t="s">
        <v>462</v>
      </c>
      <c r="O1714" s="274">
        <f t="shared" si="6"/>
        <v>0</v>
      </c>
      <c r="P1714" s="248" t="b">
        <f t="shared" si="7"/>
        <v>1</v>
      </c>
    </row>
    <row r="1715" ht="14.25" customHeight="1">
      <c r="A1715" s="248" t="s">
        <v>610</v>
      </c>
      <c r="B1715" s="248" t="s">
        <v>19</v>
      </c>
      <c r="C1715" s="273">
        <v>1750258.0</v>
      </c>
      <c r="D1715" s="274">
        <v>45219.0</v>
      </c>
      <c r="E1715" s="275">
        <v>712491.0</v>
      </c>
      <c r="F1715" s="248" t="s">
        <v>447</v>
      </c>
      <c r="G1715" s="274">
        <f t="shared" si="1"/>
        <v>45249</v>
      </c>
      <c r="H1715" s="248" t="s">
        <v>443</v>
      </c>
      <c r="I1715" s="276" t="str">
        <f t="shared" si="2"/>
        <v>1750258712491</v>
      </c>
      <c r="J1715" s="274"/>
      <c r="K1715" s="275"/>
      <c r="L1715" s="275">
        <f t="shared" si="3"/>
        <v>-712491</v>
      </c>
      <c r="N1715" s="277"/>
      <c r="O1715" s="274">
        <f t="shared" si="6"/>
        <v>0</v>
      </c>
      <c r="P1715" s="248" t="b">
        <f t="shared" si="7"/>
        <v>1</v>
      </c>
    </row>
    <row r="1716" ht="14.25" customHeight="1">
      <c r="A1716" s="248" t="s">
        <v>633</v>
      </c>
      <c r="B1716" s="248" t="s">
        <v>19</v>
      </c>
      <c r="C1716" s="273">
        <v>336.0</v>
      </c>
      <c r="D1716" s="274">
        <v>45221.0</v>
      </c>
      <c r="E1716" s="275">
        <v>150000.0</v>
      </c>
      <c r="F1716" s="248" t="s">
        <v>447</v>
      </c>
      <c r="G1716" s="274">
        <f t="shared" si="1"/>
        <v>45251</v>
      </c>
      <c r="H1716" s="248" t="s">
        <v>443</v>
      </c>
      <c r="I1716" s="276" t="str">
        <f t="shared" si="2"/>
        <v>336150000</v>
      </c>
      <c r="J1716" s="274"/>
      <c r="K1716" s="275"/>
      <c r="L1716" s="275">
        <f t="shared" si="3"/>
        <v>-150000</v>
      </c>
      <c r="N1716" s="277"/>
      <c r="O1716" s="274">
        <f t="shared" si="6"/>
        <v>0</v>
      </c>
      <c r="P1716" s="248" t="b">
        <f t="shared" si="7"/>
        <v>1</v>
      </c>
    </row>
    <row r="1717" ht="14.25" customHeight="1">
      <c r="A1717" s="248" t="s">
        <v>30</v>
      </c>
      <c r="B1717" s="248" t="s">
        <v>19</v>
      </c>
      <c r="C1717" s="273">
        <v>12379.0</v>
      </c>
      <c r="D1717" s="274">
        <v>45222.0</v>
      </c>
      <c r="E1717" s="275">
        <v>3795087.0</v>
      </c>
      <c r="F1717" s="248" t="s">
        <v>447</v>
      </c>
      <c r="G1717" s="274">
        <f t="shared" si="1"/>
        <v>45252</v>
      </c>
      <c r="H1717" s="248" t="s">
        <v>443</v>
      </c>
      <c r="I1717" s="276" t="str">
        <f t="shared" si="2"/>
        <v>123793795087</v>
      </c>
      <c r="J1717" s="274"/>
      <c r="K1717" s="275"/>
      <c r="L1717" s="275">
        <f t="shared" si="3"/>
        <v>-3795087</v>
      </c>
      <c r="N1717" s="277"/>
      <c r="O1717" s="274">
        <f t="shared" si="6"/>
        <v>0</v>
      </c>
      <c r="P1717" s="248" t="b">
        <f t="shared" si="7"/>
        <v>1</v>
      </c>
    </row>
    <row r="1718" ht="14.25" customHeight="1">
      <c r="A1718" s="248" t="s">
        <v>621</v>
      </c>
      <c r="B1718" s="248" t="s">
        <v>19</v>
      </c>
      <c r="C1718" s="273">
        <v>256.0</v>
      </c>
      <c r="D1718" s="274">
        <v>45222.0</v>
      </c>
      <c r="E1718" s="275">
        <v>2338965.0</v>
      </c>
      <c r="F1718" s="248" t="s">
        <v>447</v>
      </c>
      <c r="G1718" s="274">
        <f t="shared" si="1"/>
        <v>45252</v>
      </c>
      <c r="H1718" s="248" t="s">
        <v>443</v>
      </c>
      <c r="I1718" s="276" t="str">
        <f t="shared" si="2"/>
        <v>2562338965</v>
      </c>
      <c r="J1718" s="274"/>
      <c r="K1718" s="275"/>
      <c r="L1718" s="275">
        <f t="shared" si="3"/>
        <v>-2338965</v>
      </c>
      <c r="N1718" s="277"/>
      <c r="O1718" s="274">
        <f t="shared" si="6"/>
        <v>0</v>
      </c>
      <c r="P1718" s="248" t="b">
        <f t="shared" si="7"/>
        <v>1</v>
      </c>
    </row>
    <row r="1719" ht="14.25" customHeight="1">
      <c r="A1719" s="248" t="s">
        <v>444</v>
      </c>
      <c r="B1719" s="248" t="s">
        <v>19</v>
      </c>
      <c r="C1719" s="273">
        <v>1262.0</v>
      </c>
      <c r="D1719" s="274">
        <v>45222.0</v>
      </c>
      <c r="E1719" s="275">
        <v>2207450.0</v>
      </c>
      <c r="F1719" s="248" t="s">
        <v>447</v>
      </c>
      <c r="G1719" s="274">
        <f t="shared" si="1"/>
        <v>45252</v>
      </c>
      <c r="H1719" s="248" t="s">
        <v>443</v>
      </c>
      <c r="I1719" s="276" t="str">
        <f t="shared" si="2"/>
        <v>12622207450</v>
      </c>
      <c r="J1719" s="278">
        <v>45253.0</v>
      </c>
      <c r="K1719" s="279">
        <v>2207450.0</v>
      </c>
      <c r="L1719" s="275">
        <f t="shared" si="3"/>
        <v>0</v>
      </c>
      <c r="N1719" s="277"/>
      <c r="O1719" s="274">
        <f t="shared" si="6"/>
        <v>0</v>
      </c>
      <c r="P1719" s="248" t="b">
        <f t="shared" si="7"/>
        <v>0</v>
      </c>
    </row>
    <row r="1720" ht="14.25" customHeight="1">
      <c r="A1720" s="248" t="s">
        <v>444</v>
      </c>
      <c r="B1720" s="248" t="s">
        <v>19</v>
      </c>
      <c r="C1720" s="273">
        <v>1263.0</v>
      </c>
      <c r="D1720" s="274">
        <v>45222.0</v>
      </c>
      <c r="E1720" s="275">
        <v>232420.0</v>
      </c>
      <c r="F1720" s="248" t="s">
        <v>447</v>
      </c>
      <c r="G1720" s="274">
        <f t="shared" si="1"/>
        <v>45252</v>
      </c>
      <c r="H1720" s="248" t="s">
        <v>443</v>
      </c>
      <c r="I1720" s="276" t="str">
        <f t="shared" si="2"/>
        <v>1263232420</v>
      </c>
      <c r="J1720" s="278">
        <v>45253.0</v>
      </c>
      <c r="K1720" s="279">
        <v>232420.0</v>
      </c>
      <c r="L1720" s="275">
        <f t="shared" si="3"/>
        <v>0</v>
      </c>
      <c r="N1720" s="277"/>
      <c r="O1720" s="274">
        <f t="shared" si="6"/>
        <v>0</v>
      </c>
      <c r="P1720" s="248" t="b">
        <f t="shared" si="7"/>
        <v>0</v>
      </c>
    </row>
    <row r="1721" ht="14.25" customHeight="1">
      <c r="A1721" s="248" t="s">
        <v>634</v>
      </c>
      <c r="B1721" s="248" t="s">
        <v>19</v>
      </c>
      <c r="C1721" s="273">
        <v>217439.0</v>
      </c>
      <c r="D1721" s="274">
        <v>45222.0</v>
      </c>
      <c r="E1721" s="275">
        <v>11369.0</v>
      </c>
      <c r="F1721" s="248" t="s">
        <v>447</v>
      </c>
      <c r="G1721" s="274">
        <f t="shared" si="1"/>
        <v>45252</v>
      </c>
      <c r="H1721" s="248" t="s">
        <v>443</v>
      </c>
      <c r="I1721" s="276" t="str">
        <f t="shared" si="2"/>
        <v>21743911369</v>
      </c>
      <c r="J1721" s="274"/>
      <c r="K1721" s="275"/>
      <c r="L1721" s="275">
        <f t="shared" si="3"/>
        <v>-11369</v>
      </c>
      <c r="N1721" s="277"/>
      <c r="O1721" s="274">
        <f t="shared" si="6"/>
        <v>0</v>
      </c>
      <c r="P1721" s="248" t="b">
        <f t="shared" si="7"/>
        <v>1</v>
      </c>
    </row>
    <row r="1722" ht="14.25" customHeight="1">
      <c r="A1722" s="248" t="s">
        <v>22</v>
      </c>
      <c r="B1722" s="248" t="s">
        <v>19</v>
      </c>
      <c r="C1722" s="273">
        <v>969744.0</v>
      </c>
      <c r="D1722" s="274">
        <v>45223.0</v>
      </c>
      <c r="E1722" s="275">
        <v>5519949.0</v>
      </c>
      <c r="F1722" s="248" t="s">
        <v>447</v>
      </c>
      <c r="G1722" s="274">
        <f t="shared" si="1"/>
        <v>45253</v>
      </c>
      <c r="H1722" s="248" t="s">
        <v>443</v>
      </c>
      <c r="I1722" s="276" t="str">
        <f t="shared" si="2"/>
        <v>9697445519949</v>
      </c>
      <c r="J1722" s="274"/>
      <c r="K1722" s="275"/>
      <c r="L1722" s="275">
        <f t="shared" si="3"/>
        <v>-5519949</v>
      </c>
      <c r="N1722" s="109" t="s">
        <v>462</v>
      </c>
      <c r="O1722" s="274">
        <f t="shared" si="6"/>
        <v>0</v>
      </c>
      <c r="P1722" s="248" t="b">
        <f t="shared" si="7"/>
        <v>1</v>
      </c>
    </row>
    <row r="1723" ht="14.25" customHeight="1">
      <c r="A1723" s="248" t="s">
        <v>451</v>
      </c>
      <c r="B1723" s="248" t="s">
        <v>19</v>
      </c>
      <c r="C1723" s="273">
        <v>58103.0</v>
      </c>
      <c r="D1723" s="274">
        <v>45223.0</v>
      </c>
      <c r="E1723" s="275">
        <v>223968.0</v>
      </c>
      <c r="F1723" s="248" t="s">
        <v>447</v>
      </c>
      <c r="G1723" s="274">
        <f t="shared" si="1"/>
        <v>45253</v>
      </c>
      <c r="H1723" s="248" t="s">
        <v>443</v>
      </c>
      <c r="I1723" s="276" t="str">
        <f t="shared" si="2"/>
        <v>58103223968</v>
      </c>
      <c r="J1723" s="274"/>
      <c r="K1723" s="275"/>
      <c r="L1723" s="275">
        <f t="shared" si="3"/>
        <v>-223968</v>
      </c>
      <c r="N1723" s="277"/>
      <c r="O1723" s="274">
        <f t="shared" si="6"/>
        <v>0</v>
      </c>
      <c r="P1723" s="248" t="b">
        <f t="shared" si="7"/>
        <v>1</v>
      </c>
    </row>
    <row r="1724" ht="14.25" customHeight="1">
      <c r="A1724" s="248" t="s">
        <v>502</v>
      </c>
      <c r="B1724" s="248" t="s">
        <v>19</v>
      </c>
      <c r="C1724" s="273">
        <v>31113.0</v>
      </c>
      <c r="D1724" s="274">
        <v>45223.0</v>
      </c>
      <c r="E1724" s="275">
        <v>261951.0</v>
      </c>
      <c r="F1724" s="248" t="s">
        <v>447</v>
      </c>
      <c r="G1724" s="274">
        <f t="shared" si="1"/>
        <v>45253</v>
      </c>
      <c r="H1724" s="248" t="s">
        <v>443</v>
      </c>
      <c r="I1724" s="276" t="str">
        <f t="shared" si="2"/>
        <v>31113261951</v>
      </c>
      <c r="J1724" s="274"/>
      <c r="K1724" s="275"/>
      <c r="L1724" s="275">
        <f t="shared" si="3"/>
        <v>-261951</v>
      </c>
      <c r="N1724" s="277"/>
      <c r="O1724" s="274">
        <f t="shared" si="6"/>
        <v>0</v>
      </c>
      <c r="P1724" s="248" t="b">
        <f t="shared" si="7"/>
        <v>1</v>
      </c>
    </row>
    <row r="1725" ht="14.25" customHeight="1">
      <c r="A1725" s="248" t="s">
        <v>445</v>
      </c>
      <c r="B1725" s="248" t="s">
        <v>19</v>
      </c>
      <c r="C1725" s="273">
        <v>3240885.0</v>
      </c>
      <c r="D1725" s="274">
        <v>45223.0</v>
      </c>
      <c r="E1725" s="275">
        <v>42990.0</v>
      </c>
      <c r="F1725" s="248" t="s">
        <v>447</v>
      </c>
      <c r="G1725" s="274">
        <f t="shared" si="1"/>
        <v>45253</v>
      </c>
      <c r="H1725" s="248" t="s">
        <v>443</v>
      </c>
      <c r="I1725" s="276" t="str">
        <f t="shared" si="2"/>
        <v>324088542990</v>
      </c>
      <c r="J1725" s="274"/>
      <c r="K1725" s="275"/>
      <c r="L1725" s="275">
        <f t="shared" si="3"/>
        <v>-42990</v>
      </c>
      <c r="N1725" s="277"/>
      <c r="O1725" s="274">
        <f t="shared" si="6"/>
        <v>0</v>
      </c>
      <c r="P1725" s="248" t="b">
        <f t="shared" si="7"/>
        <v>1</v>
      </c>
    </row>
    <row r="1726" ht="14.25" customHeight="1">
      <c r="A1726" s="248" t="s">
        <v>519</v>
      </c>
      <c r="B1726" s="248" t="s">
        <v>19</v>
      </c>
      <c r="C1726" s="273">
        <v>34274.0</v>
      </c>
      <c r="D1726" s="274">
        <v>45224.0</v>
      </c>
      <c r="E1726" s="275">
        <v>1678000.0</v>
      </c>
      <c r="F1726" s="248" t="s">
        <v>447</v>
      </c>
      <c r="G1726" s="274">
        <f t="shared" si="1"/>
        <v>45254</v>
      </c>
      <c r="H1726" s="248" t="s">
        <v>443</v>
      </c>
      <c r="I1726" s="276" t="str">
        <f t="shared" si="2"/>
        <v>342741678000</v>
      </c>
      <c r="J1726" s="274"/>
      <c r="K1726" s="275"/>
      <c r="L1726" s="275">
        <f t="shared" si="3"/>
        <v>-1678000</v>
      </c>
      <c r="N1726" s="277"/>
      <c r="O1726" s="274">
        <f t="shared" si="6"/>
        <v>0</v>
      </c>
      <c r="P1726" s="248" t="b">
        <f t="shared" si="7"/>
        <v>1</v>
      </c>
    </row>
    <row r="1727" ht="14.25" customHeight="1">
      <c r="A1727" s="248" t="s">
        <v>630</v>
      </c>
      <c r="B1727" s="248" t="s">
        <v>19</v>
      </c>
      <c r="C1727" s="273">
        <v>662.0</v>
      </c>
      <c r="D1727" s="274">
        <v>45224.0</v>
      </c>
      <c r="E1727" s="275">
        <v>2299000.0</v>
      </c>
      <c r="F1727" s="248" t="s">
        <v>447</v>
      </c>
      <c r="G1727" s="274">
        <f t="shared" si="1"/>
        <v>45254</v>
      </c>
      <c r="H1727" s="248" t="s">
        <v>485</v>
      </c>
      <c r="I1727" s="276" t="str">
        <f t="shared" si="2"/>
        <v>6622299000</v>
      </c>
      <c r="J1727" s="274"/>
      <c r="K1727" s="275"/>
      <c r="L1727" s="275">
        <f t="shared" si="3"/>
        <v>-2299000</v>
      </c>
      <c r="N1727" s="277"/>
      <c r="O1727" s="274">
        <f t="shared" si="6"/>
        <v>0</v>
      </c>
      <c r="P1727" s="248" t="b">
        <f t="shared" si="7"/>
        <v>1</v>
      </c>
    </row>
    <row r="1728" ht="14.25" customHeight="1">
      <c r="A1728" s="248" t="s">
        <v>630</v>
      </c>
      <c r="B1728" s="248" t="s">
        <v>468</v>
      </c>
      <c r="C1728" s="273">
        <v>84.0</v>
      </c>
      <c r="D1728" s="274">
        <v>45224.0</v>
      </c>
      <c r="E1728" s="275">
        <v>-2299000.0</v>
      </c>
      <c r="F1728" s="248" t="s">
        <v>447</v>
      </c>
      <c r="G1728" s="274">
        <f t="shared" si="1"/>
        <v>45254</v>
      </c>
      <c r="H1728" s="248" t="s">
        <v>469</v>
      </c>
      <c r="I1728" s="276" t="str">
        <f t="shared" si="2"/>
        <v>84-2299000</v>
      </c>
      <c r="J1728" s="274"/>
      <c r="K1728" s="275"/>
      <c r="L1728" s="275">
        <f t="shared" si="3"/>
        <v>2299000</v>
      </c>
      <c r="N1728" s="277"/>
      <c r="O1728" s="274">
        <f t="shared" si="6"/>
        <v>0</v>
      </c>
      <c r="P1728" s="248" t="b">
        <f t="shared" si="7"/>
        <v>1</v>
      </c>
    </row>
    <row r="1729" ht="14.25" customHeight="1">
      <c r="A1729" s="289" t="s">
        <v>611</v>
      </c>
      <c r="B1729" s="289" t="s">
        <v>19</v>
      </c>
      <c r="C1729" s="286">
        <v>528.0</v>
      </c>
      <c r="D1729" s="287">
        <v>45224.0</v>
      </c>
      <c r="E1729" s="288">
        <v>1329981.0</v>
      </c>
      <c r="F1729" s="289" t="s">
        <v>447</v>
      </c>
      <c r="G1729" s="274">
        <f t="shared" si="1"/>
        <v>45254</v>
      </c>
      <c r="H1729" s="289" t="s">
        <v>485</v>
      </c>
      <c r="I1729" s="290" t="str">
        <f t="shared" si="2"/>
        <v>5281329981</v>
      </c>
      <c r="J1729" s="287"/>
      <c r="K1729" s="288"/>
      <c r="L1729" s="288">
        <f t="shared" si="3"/>
        <v>-1329981</v>
      </c>
      <c r="N1729" s="277"/>
      <c r="O1729" s="274">
        <f t="shared" si="6"/>
        <v>0</v>
      </c>
      <c r="P1729" s="248" t="b">
        <f t="shared" si="7"/>
        <v>1</v>
      </c>
    </row>
    <row r="1730" ht="14.25" customHeight="1">
      <c r="A1730" s="289" t="s">
        <v>611</v>
      </c>
      <c r="B1730" s="289" t="s">
        <v>19</v>
      </c>
      <c r="C1730" s="286">
        <v>521.0</v>
      </c>
      <c r="D1730" s="287">
        <v>45224.0</v>
      </c>
      <c r="E1730" s="288">
        <v>237491.0</v>
      </c>
      <c r="F1730" s="289" t="s">
        <v>447</v>
      </c>
      <c r="G1730" s="274">
        <f t="shared" si="1"/>
        <v>45254</v>
      </c>
      <c r="H1730" s="289" t="s">
        <v>485</v>
      </c>
      <c r="I1730" s="290" t="str">
        <f t="shared" si="2"/>
        <v>521237491</v>
      </c>
      <c r="J1730" s="287"/>
      <c r="K1730" s="288"/>
      <c r="L1730" s="288">
        <f t="shared" si="3"/>
        <v>-237491</v>
      </c>
      <c r="N1730" s="277"/>
      <c r="O1730" s="274">
        <f t="shared" si="6"/>
        <v>0</v>
      </c>
      <c r="P1730" s="248" t="b">
        <f t="shared" si="7"/>
        <v>1</v>
      </c>
    </row>
    <row r="1731" ht="14.25" customHeight="1">
      <c r="A1731" s="289" t="s">
        <v>611</v>
      </c>
      <c r="B1731" s="289" t="s">
        <v>468</v>
      </c>
      <c r="C1731" s="286">
        <v>597.0</v>
      </c>
      <c r="D1731" s="287">
        <v>45224.0</v>
      </c>
      <c r="E1731" s="288">
        <v>-1329981.0</v>
      </c>
      <c r="F1731" s="289" t="s">
        <v>447</v>
      </c>
      <c r="G1731" s="274">
        <f t="shared" si="1"/>
        <v>45254</v>
      </c>
      <c r="H1731" s="289" t="s">
        <v>469</v>
      </c>
      <c r="I1731" s="290" t="str">
        <f t="shared" si="2"/>
        <v>597-1329981</v>
      </c>
      <c r="J1731" s="287"/>
      <c r="K1731" s="288"/>
      <c r="L1731" s="288">
        <f t="shared" si="3"/>
        <v>1329981</v>
      </c>
      <c r="N1731" s="277"/>
      <c r="O1731" s="274">
        <f t="shared" si="6"/>
        <v>0</v>
      </c>
      <c r="P1731" s="248" t="b">
        <f t="shared" si="7"/>
        <v>1</v>
      </c>
    </row>
    <row r="1732" ht="14.25" customHeight="1">
      <c r="A1732" s="289" t="s">
        <v>611</v>
      </c>
      <c r="B1732" s="289" t="s">
        <v>468</v>
      </c>
      <c r="C1732" s="286">
        <v>592.0</v>
      </c>
      <c r="D1732" s="287">
        <v>45224.0</v>
      </c>
      <c r="E1732" s="288">
        <v>-237490.0</v>
      </c>
      <c r="F1732" s="289" t="s">
        <v>447</v>
      </c>
      <c r="G1732" s="274">
        <f t="shared" si="1"/>
        <v>45254</v>
      </c>
      <c r="H1732" s="289" t="s">
        <v>469</v>
      </c>
      <c r="I1732" s="290" t="str">
        <f t="shared" si="2"/>
        <v>592-237490</v>
      </c>
      <c r="J1732" s="287"/>
      <c r="K1732" s="288"/>
      <c r="L1732" s="288">
        <f t="shared" si="3"/>
        <v>237490</v>
      </c>
      <c r="N1732" s="277"/>
      <c r="O1732" s="274">
        <f t="shared" si="6"/>
        <v>0</v>
      </c>
      <c r="P1732" s="248" t="b">
        <f t="shared" si="7"/>
        <v>1</v>
      </c>
    </row>
    <row r="1733" ht="14.25" customHeight="1">
      <c r="A1733" s="248" t="s">
        <v>451</v>
      </c>
      <c r="B1733" s="248" t="s">
        <v>19</v>
      </c>
      <c r="C1733" s="273">
        <v>58149.0</v>
      </c>
      <c r="D1733" s="274">
        <v>45224.0</v>
      </c>
      <c r="E1733" s="275">
        <v>41759.0</v>
      </c>
      <c r="F1733" s="248" t="s">
        <v>447</v>
      </c>
      <c r="G1733" s="274">
        <f t="shared" si="1"/>
        <v>45254</v>
      </c>
      <c r="H1733" s="248" t="s">
        <v>443</v>
      </c>
      <c r="I1733" s="276" t="str">
        <f t="shared" si="2"/>
        <v>5814941759</v>
      </c>
      <c r="J1733" s="274"/>
      <c r="K1733" s="275"/>
      <c r="L1733" s="275">
        <f t="shared" si="3"/>
        <v>-41759</v>
      </c>
      <c r="N1733" s="277"/>
      <c r="O1733" s="274">
        <f t="shared" si="6"/>
        <v>0</v>
      </c>
      <c r="P1733" s="248" t="b">
        <f t="shared" si="7"/>
        <v>1</v>
      </c>
    </row>
    <row r="1734" ht="14.25" customHeight="1">
      <c r="A1734" s="248" t="s">
        <v>273</v>
      </c>
      <c r="B1734" s="248" t="s">
        <v>19</v>
      </c>
      <c r="C1734" s="273">
        <v>245.0</v>
      </c>
      <c r="D1734" s="274">
        <v>45225.0</v>
      </c>
      <c r="E1734" s="275">
        <v>509700.0</v>
      </c>
      <c r="F1734" s="248" t="s">
        <v>447</v>
      </c>
      <c r="G1734" s="274">
        <f t="shared" si="1"/>
        <v>45255</v>
      </c>
      <c r="H1734" s="248" t="s">
        <v>443</v>
      </c>
      <c r="I1734" s="276" t="str">
        <f t="shared" si="2"/>
        <v>245509700</v>
      </c>
      <c r="J1734" s="278">
        <v>45224.0</v>
      </c>
      <c r="K1734" s="279">
        <v>509700.0</v>
      </c>
      <c r="L1734" s="275">
        <f t="shared" si="3"/>
        <v>0</v>
      </c>
      <c r="N1734" s="277"/>
      <c r="O1734" s="274">
        <f t="shared" si="6"/>
        <v>0</v>
      </c>
      <c r="P1734" s="248" t="b">
        <f t="shared" si="7"/>
        <v>0</v>
      </c>
    </row>
    <row r="1735" ht="14.25" customHeight="1">
      <c r="A1735" s="248" t="s">
        <v>508</v>
      </c>
      <c r="B1735" s="248" t="s">
        <v>334</v>
      </c>
      <c r="C1735" s="273">
        <v>1723515.0</v>
      </c>
      <c r="D1735" s="274">
        <v>45225.0</v>
      </c>
      <c r="E1735" s="275">
        <v>13404.0</v>
      </c>
      <c r="F1735" s="248" t="s">
        <v>447</v>
      </c>
      <c r="G1735" s="274">
        <f t="shared" si="1"/>
        <v>45255</v>
      </c>
      <c r="H1735" s="248" t="s">
        <v>443</v>
      </c>
      <c r="I1735" s="276" t="str">
        <f t="shared" si="2"/>
        <v>172351513404</v>
      </c>
      <c r="J1735" s="274">
        <f>+G1735</f>
        <v>45255</v>
      </c>
      <c r="K1735" s="275">
        <f>+E1735</f>
        <v>13404</v>
      </c>
      <c r="L1735" s="275">
        <f t="shared" si="3"/>
        <v>0</v>
      </c>
      <c r="N1735" s="277"/>
      <c r="O1735" s="274">
        <f t="shared" si="6"/>
        <v>0</v>
      </c>
      <c r="P1735" s="248" t="b">
        <f t="shared" si="7"/>
        <v>0</v>
      </c>
    </row>
    <row r="1736" ht="14.25" customHeight="1">
      <c r="A1736" s="248" t="s">
        <v>511</v>
      </c>
      <c r="B1736" s="248" t="s">
        <v>19</v>
      </c>
      <c r="C1736" s="273">
        <v>3094.0</v>
      </c>
      <c r="D1736" s="274">
        <v>45229.0</v>
      </c>
      <c r="E1736" s="275">
        <v>269821.0</v>
      </c>
      <c r="F1736" s="248" t="s">
        <v>447</v>
      </c>
      <c r="G1736" s="274">
        <f t="shared" si="1"/>
        <v>45259</v>
      </c>
      <c r="H1736" s="248" t="s">
        <v>443</v>
      </c>
      <c r="I1736" s="276" t="str">
        <f t="shared" si="2"/>
        <v>3094269821</v>
      </c>
      <c r="J1736" s="291">
        <v>45584.0</v>
      </c>
      <c r="K1736" s="292">
        <v>269820.0</v>
      </c>
      <c r="L1736" s="275">
        <f t="shared" si="3"/>
        <v>-1</v>
      </c>
      <c r="N1736" s="277"/>
      <c r="O1736" s="274">
        <f t="shared" si="6"/>
        <v>0</v>
      </c>
      <c r="P1736" s="248" t="b">
        <f t="shared" si="7"/>
        <v>0</v>
      </c>
    </row>
    <row r="1737" ht="14.25" customHeight="1">
      <c r="A1737" s="248" t="s">
        <v>472</v>
      </c>
      <c r="B1737" s="248" t="s">
        <v>19</v>
      </c>
      <c r="C1737" s="273">
        <v>3130015.0</v>
      </c>
      <c r="D1737" s="274">
        <v>45229.0</v>
      </c>
      <c r="E1737" s="275">
        <v>225329.0</v>
      </c>
      <c r="F1737" s="248" t="s">
        <v>447</v>
      </c>
      <c r="G1737" s="274">
        <f t="shared" si="1"/>
        <v>45259</v>
      </c>
      <c r="H1737" s="248" t="s">
        <v>443</v>
      </c>
      <c r="I1737" s="276" t="str">
        <f t="shared" si="2"/>
        <v>3130015225329</v>
      </c>
      <c r="J1737" s="274"/>
      <c r="K1737" s="275"/>
      <c r="L1737" s="275">
        <f t="shared" si="3"/>
        <v>-225329</v>
      </c>
      <c r="N1737" s="277"/>
      <c r="O1737" s="274">
        <f t="shared" si="6"/>
        <v>0</v>
      </c>
      <c r="P1737" s="248" t="b">
        <f t="shared" si="7"/>
        <v>1</v>
      </c>
    </row>
    <row r="1738" ht="14.25" customHeight="1">
      <c r="A1738" s="248" t="s">
        <v>533</v>
      </c>
      <c r="B1738" s="248" t="s">
        <v>19</v>
      </c>
      <c r="C1738" s="273">
        <v>8133901.0</v>
      </c>
      <c r="D1738" s="274">
        <v>45230.0</v>
      </c>
      <c r="E1738" s="275">
        <v>22401.0</v>
      </c>
      <c r="F1738" s="248" t="s">
        <v>447</v>
      </c>
      <c r="G1738" s="274">
        <f t="shared" si="1"/>
        <v>45260</v>
      </c>
      <c r="H1738" s="248" t="s">
        <v>443</v>
      </c>
      <c r="I1738" s="276" t="str">
        <f t="shared" si="2"/>
        <v>813390122401</v>
      </c>
      <c r="J1738" s="274">
        <f>+G1738</f>
        <v>45260</v>
      </c>
      <c r="K1738" s="275">
        <f>+E1738</f>
        <v>22401</v>
      </c>
      <c r="L1738" s="275">
        <f t="shared" si="3"/>
        <v>0</v>
      </c>
      <c r="N1738" s="277"/>
      <c r="O1738" s="274">
        <f t="shared" si="6"/>
        <v>0</v>
      </c>
      <c r="P1738" s="248" t="b">
        <f t="shared" si="7"/>
        <v>0</v>
      </c>
    </row>
    <row r="1739" ht="14.25" customHeight="1">
      <c r="A1739" s="248" t="s">
        <v>18</v>
      </c>
      <c r="B1739" s="248" t="s">
        <v>19</v>
      </c>
      <c r="C1739" s="273">
        <v>5731.0</v>
      </c>
      <c r="D1739" s="274">
        <v>45230.0</v>
      </c>
      <c r="E1739" s="275">
        <v>4016381.0</v>
      </c>
      <c r="F1739" s="248" t="s">
        <v>447</v>
      </c>
      <c r="G1739" s="274">
        <f t="shared" si="1"/>
        <v>45260</v>
      </c>
      <c r="H1739" s="248" t="s">
        <v>443</v>
      </c>
      <c r="I1739" s="276" t="str">
        <f t="shared" si="2"/>
        <v>57314016381</v>
      </c>
      <c r="J1739" s="274"/>
      <c r="K1739" s="275"/>
      <c r="L1739" s="275">
        <f t="shared" si="3"/>
        <v>-4016381</v>
      </c>
      <c r="N1739" s="277"/>
      <c r="O1739" s="274">
        <f t="shared" si="6"/>
        <v>0</v>
      </c>
      <c r="P1739" s="248" t="b">
        <f t="shared" si="7"/>
        <v>1</v>
      </c>
    </row>
    <row r="1740" ht="14.25" customHeight="1">
      <c r="A1740" s="248" t="s">
        <v>451</v>
      </c>
      <c r="B1740" s="248" t="s">
        <v>19</v>
      </c>
      <c r="C1740" s="273">
        <v>58386.0</v>
      </c>
      <c r="D1740" s="274">
        <v>45230.0</v>
      </c>
      <c r="E1740" s="275">
        <v>225551.0</v>
      </c>
      <c r="F1740" s="248" t="s">
        <v>447</v>
      </c>
      <c r="G1740" s="274">
        <f t="shared" si="1"/>
        <v>45260</v>
      </c>
      <c r="H1740" s="248" t="s">
        <v>443</v>
      </c>
      <c r="I1740" s="276" t="str">
        <f t="shared" si="2"/>
        <v>58386225551</v>
      </c>
      <c r="J1740" s="274"/>
      <c r="K1740" s="275"/>
      <c r="L1740" s="275">
        <f t="shared" si="3"/>
        <v>-225551</v>
      </c>
      <c r="N1740" s="277"/>
      <c r="O1740" s="274">
        <f t="shared" si="6"/>
        <v>0</v>
      </c>
      <c r="P1740" s="248" t="b">
        <f t="shared" si="7"/>
        <v>1</v>
      </c>
    </row>
    <row r="1741" ht="14.25" customHeight="1">
      <c r="A1741" s="248" t="s">
        <v>445</v>
      </c>
      <c r="B1741" s="248" t="s">
        <v>19</v>
      </c>
      <c r="C1741" s="273">
        <v>3243442.0</v>
      </c>
      <c r="D1741" s="274">
        <v>45230.0</v>
      </c>
      <c r="E1741" s="275">
        <v>132490.0</v>
      </c>
      <c r="F1741" s="248" t="s">
        <v>447</v>
      </c>
      <c r="G1741" s="274">
        <f t="shared" si="1"/>
        <v>45260</v>
      </c>
      <c r="H1741" s="248" t="s">
        <v>443</v>
      </c>
      <c r="I1741" s="276" t="str">
        <f t="shared" si="2"/>
        <v>3243442132490</v>
      </c>
      <c r="J1741" s="274"/>
      <c r="K1741" s="275"/>
      <c r="L1741" s="275">
        <f t="shared" si="3"/>
        <v>-132490</v>
      </c>
      <c r="N1741" s="277"/>
      <c r="O1741" s="274">
        <f t="shared" si="6"/>
        <v>0</v>
      </c>
      <c r="P1741" s="248" t="b">
        <f t="shared" si="7"/>
        <v>1</v>
      </c>
    </row>
    <row r="1742" ht="14.25" customHeight="1">
      <c r="A1742" s="248" t="s">
        <v>532</v>
      </c>
      <c r="B1742" s="248" t="s">
        <v>19</v>
      </c>
      <c r="C1742" s="273">
        <v>32139.0</v>
      </c>
      <c r="D1742" s="274">
        <v>45231.0</v>
      </c>
      <c r="E1742" s="275">
        <v>1310904.0</v>
      </c>
      <c r="F1742" s="248" t="s">
        <v>447</v>
      </c>
      <c r="G1742" s="274">
        <f t="shared" si="1"/>
        <v>45261</v>
      </c>
      <c r="H1742" s="248" t="s">
        <v>443</v>
      </c>
      <c r="I1742" s="276" t="str">
        <f t="shared" si="2"/>
        <v>321391310904</v>
      </c>
      <c r="J1742" s="274"/>
      <c r="K1742" s="275"/>
      <c r="L1742" s="275">
        <f t="shared" si="3"/>
        <v>-1310904</v>
      </c>
      <c r="N1742" s="277"/>
      <c r="O1742" s="274">
        <f t="shared" si="6"/>
        <v>0</v>
      </c>
      <c r="P1742" s="248" t="b">
        <f t="shared" si="7"/>
        <v>1</v>
      </c>
    </row>
    <row r="1743" ht="14.25" customHeight="1">
      <c r="A1743" s="248" t="s">
        <v>106</v>
      </c>
      <c r="B1743" s="248" t="s">
        <v>334</v>
      </c>
      <c r="C1743" s="273">
        <v>189252.0</v>
      </c>
      <c r="D1743" s="274">
        <v>45231.0</v>
      </c>
      <c r="E1743" s="275">
        <v>19937.0</v>
      </c>
      <c r="F1743" s="248" t="s">
        <v>447</v>
      </c>
      <c r="G1743" s="274">
        <f t="shared" si="1"/>
        <v>45261</v>
      </c>
      <c r="H1743" s="248" t="s">
        <v>443</v>
      </c>
      <c r="I1743" s="276" t="str">
        <f t="shared" si="2"/>
        <v>18925219937</v>
      </c>
      <c r="J1743" s="274"/>
      <c r="K1743" s="275"/>
      <c r="L1743" s="275">
        <f t="shared" si="3"/>
        <v>-19937</v>
      </c>
      <c r="N1743" s="277"/>
      <c r="O1743" s="274">
        <f t="shared" si="6"/>
        <v>0</v>
      </c>
      <c r="P1743" s="248" t="b">
        <f t="shared" si="7"/>
        <v>1</v>
      </c>
    </row>
    <row r="1744" ht="14.25" customHeight="1">
      <c r="A1744" s="248" t="s">
        <v>516</v>
      </c>
      <c r="B1744" s="248" t="s">
        <v>19</v>
      </c>
      <c r="C1744" s="273">
        <v>328838.0</v>
      </c>
      <c r="D1744" s="274">
        <v>45232.0</v>
      </c>
      <c r="E1744" s="275">
        <v>42980.0</v>
      </c>
      <c r="F1744" s="248" t="s">
        <v>447</v>
      </c>
      <c r="G1744" s="274">
        <f t="shared" si="1"/>
        <v>45262</v>
      </c>
      <c r="H1744" s="248" t="s">
        <v>443</v>
      </c>
      <c r="I1744" s="276" t="str">
        <f t="shared" si="2"/>
        <v>32883842980</v>
      </c>
      <c r="J1744" s="274"/>
      <c r="K1744" s="275"/>
      <c r="L1744" s="275">
        <f t="shared" si="3"/>
        <v>-42980</v>
      </c>
      <c r="N1744" s="277"/>
      <c r="O1744" s="274">
        <f t="shared" si="6"/>
        <v>0</v>
      </c>
      <c r="P1744" s="248" t="b">
        <f t="shared" si="7"/>
        <v>1</v>
      </c>
    </row>
    <row r="1745" ht="14.25" customHeight="1">
      <c r="A1745" s="248" t="s">
        <v>71</v>
      </c>
      <c r="B1745" s="248" t="s">
        <v>19</v>
      </c>
      <c r="C1745" s="273">
        <v>853180.0</v>
      </c>
      <c r="D1745" s="274">
        <v>45233.0</v>
      </c>
      <c r="E1745" s="275">
        <v>260674.0</v>
      </c>
      <c r="F1745" s="248" t="s">
        <v>447</v>
      </c>
      <c r="G1745" s="274">
        <f t="shared" si="1"/>
        <v>45263</v>
      </c>
      <c r="H1745" s="248" t="s">
        <v>443</v>
      </c>
      <c r="I1745" s="276" t="str">
        <f t="shared" si="2"/>
        <v>853180260674</v>
      </c>
      <c r="J1745" s="274"/>
      <c r="K1745" s="275"/>
      <c r="L1745" s="275">
        <f t="shared" si="3"/>
        <v>-260674</v>
      </c>
      <c r="N1745" s="277"/>
      <c r="O1745" s="274">
        <f t="shared" si="6"/>
        <v>0</v>
      </c>
      <c r="P1745" s="248" t="b">
        <f t="shared" si="7"/>
        <v>1</v>
      </c>
    </row>
    <row r="1746" ht="14.25" customHeight="1">
      <c r="A1746" s="248" t="s">
        <v>499</v>
      </c>
      <c r="B1746" s="248" t="s">
        <v>19</v>
      </c>
      <c r="C1746" s="273">
        <v>34218.0</v>
      </c>
      <c r="D1746" s="274">
        <v>45233.0</v>
      </c>
      <c r="E1746" s="275">
        <v>784800.0</v>
      </c>
      <c r="F1746" s="248" t="s">
        <v>447</v>
      </c>
      <c r="G1746" s="274">
        <f t="shared" si="1"/>
        <v>45263</v>
      </c>
      <c r="H1746" s="248" t="s">
        <v>443</v>
      </c>
      <c r="I1746" s="276" t="str">
        <f t="shared" si="2"/>
        <v>34218784800</v>
      </c>
      <c r="J1746" s="274"/>
      <c r="K1746" s="275"/>
      <c r="L1746" s="275">
        <f t="shared" si="3"/>
        <v>-784800</v>
      </c>
      <c r="N1746" s="277"/>
      <c r="O1746" s="274">
        <f t="shared" si="6"/>
        <v>0</v>
      </c>
      <c r="P1746" s="248" t="b">
        <f t="shared" si="7"/>
        <v>1</v>
      </c>
    </row>
    <row r="1747" ht="14.25" customHeight="1">
      <c r="A1747" s="248" t="s">
        <v>22</v>
      </c>
      <c r="B1747" s="248" t="s">
        <v>19</v>
      </c>
      <c r="C1747" s="273">
        <v>970190.0</v>
      </c>
      <c r="D1747" s="274">
        <v>45233.0</v>
      </c>
      <c r="E1747" s="275">
        <v>4299960.0</v>
      </c>
      <c r="F1747" s="248" t="s">
        <v>447</v>
      </c>
      <c r="G1747" s="274">
        <f t="shared" si="1"/>
        <v>45263</v>
      </c>
      <c r="H1747" s="248" t="s">
        <v>443</v>
      </c>
      <c r="I1747" s="276" t="str">
        <f t="shared" si="2"/>
        <v>9701904299960</v>
      </c>
      <c r="J1747" s="274"/>
      <c r="K1747" s="275"/>
      <c r="L1747" s="275">
        <f t="shared" si="3"/>
        <v>-4299960</v>
      </c>
      <c r="N1747" s="109" t="s">
        <v>462</v>
      </c>
      <c r="O1747" s="274">
        <f t="shared" si="6"/>
        <v>0</v>
      </c>
      <c r="P1747" s="248" t="b">
        <f t="shared" si="7"/>
        <v>1</v>
      </c>
    </row>
    <row r="1748" ht="14.25" customHeight="1">
      <c r="A1748" s="248" t="s">
        <v>27</v>
      </c>
      <c r="B1748" s="248" t="s">
        <v>19</v>
      </c>
      <c r="C1748" s="273">
        <v>37604.0</v>
      </c>
      <c r="D1748" s="274">
        <v>45236.0</v>
      </c>
      <c r="E1748" s="275">
        <v>1055888.0</v>
      </c>
      <c r="F1748" s="248" t="s">
        <v>447</v>
      </c>
      <c r="G1748" s="274">
        <f t="shared" si="1"/>
        <v>45266</v>
      </c>
      <c r="H1748" s="248" t="s">
        <v>443</v>
      </c>
      <c r="I1748" s="276" t="str">
        <f t="shared" si="2"/>
        <v>376041055888</v>
      </c>
      <c r="J1748" s="274"/>
      <c r="K1748" s="275"/>
      <c r="L1748" s="275">
        <f t="shared" si="3"/>
        <v>-1055888</v>
      </c>
      <c r="N1748" s="109" t="s">
        <v>456</v>
      </c>
      <c r="O1748" s="274">
        <f t="shared" si="6"/>
        <v>0</v>
      </c>
      <c r="P1748" s="248" t="b">
        <f t="shared" si="7"/>
        <v>1</v>
      </c>
    </row>
    <row r="1749" ht="14.25" customHeight="1">
      <c r="A1749" s="248" t="s">
        <v>472</v>
      </c>
      <c r="B1749" s="248" t="s">
        <v>19</v>
      </c>
      <c r="C1749" s="273">
        <v>3133019.0</v>
      </c>
      <c r="D1749" s="274">
        <v>45236.0</v>
      </c>
      <c r="E1749" s="275">
        <v>219197.0</v>
      </c>
      <c r="F1749" s="248" t="s">
        <v>447</v>
      </c>
      <c r="G1749" s="274">
        <f t="shared" si="1"/>
        <v>45266</v>
      </c>
      <c r="H1749" s="248" t="s">
        <v>443</v>
      </c>
      <c r="I1749" s="276" t="str">
        <f t="shared" si="2"/>
        <v>3133019219197</v>
      </c>
      <c r="J1749" s="274"/>
      <c r="K1749" s="275"/>
      <c r="L1749" s="275">
        <f t="shared" si="3"/>
        <v>-219197</v>
      </c>
      <c r="N1749" s="277"/>
      <c r="O1749" s="274">
        <f t="shared" si="6"/>
        <v>0</v>
      </c>
      <c r="P1749" s="248" t="b">
        <f t="shared" si="7"/>
        <v>1</v>
      </c>
    </row>
    <row r="1750" ht="14.25" customHeight="1">
      <c r="A1750" s="248" t="s">
        <v>55</v>
      </c>
      <c r="B1750" s="248" t="s">
        <v>334</v>
      </c>
      <c r="C1750" s="273">
        <v>732.0</v>
      </c>
      <c r="D1750" s="274">
        <v>45236.0</v>
      </c>
      <c r="E1750" s="275">
        <v>1057560.0</v>
      </c>
      <c r="F1750" s="248" t="s">
        <v>447</v>
      </c>
      <c r="G1750" s="274">
        <f t="shared" si="1"/>
        <v>45266</v>
      </c>
      <c r="H1750" s="248" t="s">
        <v>443</v>
      </c>
      <c r="I1750" s="276" t="str">
        <f t="shared" si="2"/>
        <v>7321057560</v>
      </c>
      <c r="J1750" s="274"/>
      <c r="K1750" s="275"/>
      <c r="L1750" s="275">
        <f t="shared" si="3"/>
        <v>-1057560</v>
      </c>
      <c r="N1750" s="277"/>
      <c r="O1750" s="274">
        <f t="shared" si="6"/>
        <v>0</v>
      </c>
      <c r="P1750" s="248" t="b">
        <f t="shared" si="7"/>
        <v>1</v>
      </c>
    </row>
    <row r="1751" ht="14.25" customHeight="1">
      <c r="A1751" s="248" t="s">
        <v>635</v>
      </c>
      <c r="B1751" s="248" t="s">
        <v>19</v>
      </c>
      <c r="C1751" s="273">
        <v>1122.0</v>
      </c>
      <c r="D1751" s="274">
        <v>45237.0</v>
      </c>
      <c r="E1751" s="275">
        <v>837950.0</v>
      </c>
      <c r="F1751" s="248" t="s">
        <v>447</v>
      </c>
      <c r="G1751" s="274">
        <f t="shared" si="1"/>
        <v>45267</v>
      </c>
      <c r="H1751" s="248" t="s">
        <v>443</v>
      </c>
      <c r="I1751" s="276" t="str">
        <f t="shared" si="2"/>
        <v>1122837950</v>
      </c>
      <c r="J1751" s="274"/>
      <c r="K1751" s="275"/>
      <c r="L1751" s="275">
        <f t="shared" si="3"/>
        <v>-837950</v>
      </c>
      <c r="N1751" s="277"/>
      <c r="O1751" s="274">
        <f t="shared" si="6"/>
        <v>0</v>
      </c>
      <c r="P1751" s="248" t="b">
        <f t="shared" si="7"/>
        <v>1</v>
      </c>
    </row>
    <row r="1752" ht="14.25" customHeight="1">
      <c r="A1752" s="248" t="s">
        <v>502</v>
      </c>
      <c r="B1752" s="248" t="s">
        <v>19</v>
      </c>
      <c r="C1752" s="273">
        <v>31268.0</v>
      </c>
      <c r="D1752" s="274">
        <v>45237.0</v>
      </c>
      <c r="E1752" s="275">
        <v>95785.0</v>
      </c>
      <c r="F1752" s="248" t="s">
        <v>447</v>
      </c>
      <c r="G1752" s="274">
        <f t="shared" si="1"/>
        <v>45267</v>
      </c>
      <c r="H1752" s="248" t="s">
        <v>443</v>
      </c>
      <c r="I1752" s="276" t="str">
        <f t="shared" si="2"/>
        <v>3126895785</v>
      </c>
      <c r="J1752" s="274"/>
      <c r="K1752" s="275"/>
      <c r="L1752" s="275">
        <f t="shared" si="3"/>
        <v>-95785</v>
      </c>
      <c r="N1752" s="277"/>
      <c r="O1752" s="274">
        <f t="shared" si="6"/>
        <v>0</v>
      </c>
      <c r="P1752" s="248" t="b">
        <f t="shared" si="7"/>
        <v>1</v>
      </c>
    </row>
    <row r="1753" ht="14.25" customHeight="1">
      <c r="A1753" s="248" t="s">
        <v>519</v>
      </c>
      <c r="B1753" s="248" t="s">
        <v>19</v>
      </c>
      <c r="C1753" s="273">
        <v>34467.0</v>
      </c>
      <c r="D1753" s="274">
        <v>45238.0</v>
      </c>
      <c r="E1753" s="275">
        <v>2057001.0</v>
      </c>
      <c r="F1753" s="248" t="s">
        <v>447</v>
      </c>
      <c r="G1753" s="274">
        <f t="shared" si="1"/>
        <v>45268</v>
      </c>
      <c r="H1753" s="248" t="s">
        <v>443</v>
      </c>
      <c r="I1753" s="276" t="str">
        <f t="shared" si="2"/>
        <v>344672057001</v>
      </c>
      <c r="J1753" s="274"/>
      <c r="K1753" s="275"/>
      <c r="L1753" s="275">
        <f t="shared" si="3"/>
        <v>-2057001</v>
      </c>
      <c r="N1753" s="277"/>
      <c r="O1753" s="274">
        <f t="shared" si="6"/>
        <v>0</v>
      </c>
      <c r="P1753" s="248" t="b">
        <f t="shared" si="7"/>
        <v>1</v>
      </c>
    </row>
    <row r="1754" ht="14.25" customHeight="1">
      <c r="A1754" s="248" t="s">
        <v>27</v>
      </c>
      <c r="B1754" s="248" t="s">
        <v>19</v>
      </c>
      <c r="C1754" s="273">
        <v>37623.0</v>
      </c>
      <c r="D1754" s="274">
        <v>45238.0</v>
      </c>
      <c r="E1754" s="275">
        <v>149206.0</v>
      </c>
      <c r="F1754" s="248" t="s">
        <v>447</v>
      </c>
      <c r="G1754" s="274">
        <f t="shared" si="1"/>
        <v>45268</v>
      </c>
      <c r="H1754" s="248" t="s">
        <v>443</v>
      </c>
      <c r="I1754" s="276" t="str">
        <f t="shared" si="2"/>
        <v>37623149206</v>
      </c>
      <c r="J1754" s="274"/>
      <c r="K1754" s="275"/>
      <c r="L1754" s="275">
        <f t="shared" si="3"/>
        <v>-149206</v>
      </c>
      <c r="N1754" s="109" t="s">
        <v>456</v>
      </c>
      <c r="O1754" s="274">
        <f t="shared" si="6"/>
        <v>0</v>
      </c>
      <c r="P1754" s="248" t="b">
        <f t="shared" si="7"/>
        <v>1</v>
      </c>
    </row>
    <row r="1755" ht="14.25" customHeight="1">
      <c r="A1755" s="248" t="s">
        <v>610</v>
      </c>
      <c r="B1755" s="248" t="s">
        <v>19</v>
      </c>
      <c r="C1755" s="273">
        <v>1754176.0</v>
      </c>
      <c r="D1755" s="274">
        <v>45238.0</v>
      </c>
      <c r="E1755" s="275">
        <v>779990.0</v>
      </c>
      <c r="F1755" s="248" t="s">
        <v>447</v>
      </c>
      <c r="G1755" s="274">
        <f t="shared" si="1"/>
        <v>45268</v>
      </c>
      <c r="H1755" s="248" t="s">
        <v>443</v>
      </c>
      <c r="I1755" s="276" t="str">
        <f t="shared" si="2"/>
        <v>1754176779990</v>
      </c>
      <c r="J1755" s="274"/>
      <c r="K1755" s="275"/>
      <c r="L1755" s="275">
        <f t="shared" si="3"/>
        <v>-779990</v>
      </c>
      <c r="N1755" s="277"/>
      <c r="O1755" s="274">
        <f t="shared" si="6"/>
        <v>0</v>
      </c>
      <c r="P1755" s="248" t="b">
        <f t="shared" si="7"/>
        <v>1</v>
      </c>
    </row>
    <row r="1756" ht="14.25" customHeight="1">
      <c r="A1756" s="248" t="s">
        <v>488</v>
      </c>
      <c r="B1756" s="248" t="s">
        <v>19</v>
      </c>
      <c r="C1756" s="273">
        <v>546443.0</v>
      </c>
      <c r="D1756" s="274">
        <v>45238.0</v>
      </c>
      <c r="E1756" s="275">
        <v>244610.0</v>
      </c>
      <c r="F1756" s="248" t="s">
        <v>447</v>
      </c>
      <c r="G1756" s="274">
        <f t="shared" si="1"/>
        <v>45268</v>
      </c>
      <c r="H1756" s="248" t="s">
        <v>443</v>
      </c>
      <c r="I1756" s="276" t="str">
        <f t="shared" si="2"/>
        <v>546443244610</v>
      </c>
      <c r="J1756" s="274"/>
      <c r="K1756" s="275"/>
      <c r="L1756" s="275">
        <f t="shared" si="3"/>
        <v>-244610</v>
      </c>
      <c r="N1756" s="277"/>
      <c r="O1756" s="274">
        <f t="shared" si="6"/>
        <v>0</v>
      </c>
      <c r="P1756" s="248" t="b">
        <f t="shared" si="7"/>
        <v>1</v>
      </c>
    </row>
    <row r="1757" ht="14.25" customHeight="1">
      <c r="A1757" s="248" t="s">
        <v>509</v>
      </c>
      <c r="B1757" s="248" t="s">
        <v>19</v>
      </c>
      <c r="C1757" s="273">
        <v>5010819.0</v>
      </c>
      <c r="D1757" s="274">
        <v>45238.0</v>
      </c>
      <c r="E1757" s="275">
        <v>328780.0</v>
      </c>
      <c r="F1757" s="248" t="s">
        <v>447</v>
      </c>
      <c r="G1757" s="274">
        <f t="shared" si="1"/>
        <v>45268</v>
      </c>
      <c r="H1757" s="248" t="s">
        <v>443</v>
      </c>
      <c r="I1757" s="276" t="str">
        <f t="shared" si="2"/>
        <v>5010819328780</v>
      </c>
      <c r="J1757" s="278"/>
      <c r="K1757" s="279"/>
      <c r="L1757" s="275">
        <f t="shared" si="3"/>
        <v>-328780</v>
      </c>
      <c r="N1757" s="277"/>
      <c r="O1757" s="274">
        <f t="shared" si="6"/>
        <v>0</v>
      </c>
      <c r="P1757" s="248" t="b">
        <f t="shared" si="7"/>
        <v>1</v>
      </c>
    </row>
    <row r="1758" ht="14.25" customHeight="1">
      <c r="A1758" s="248" t="s">
        <v>22</v>
      </c>
      <c r="B1758" s="248" t="s">
        <v>19</v>
      </c>
      <c r="C1758" s="273">
        <v>970261.0</v>
      </c>
      <c r="D1758" s="274">
        <v>45238.0</v>
      </c>
      <c r="E1758" s="275">
        <v>969990.0</v>
      </c>
      <c r="F1758" s="248" t="s">
        <v>447</v>
      </c>
      <c r="G1758" s="274">
        <f t="shared" si="1"/>
        <v>45268</v>
      </c>
      <c r="H1758" s="248" t="s">
        <v>443</v>
      </c>
      <c r="I1758" s="276" t="str">
        <f t="shared" si="2"/>
        <v>970261969990</v>
      </c>
      <c r="J1758" s="274"/>
      <c r="K1758" s="275"/>
      <c r="L1758" s="275">
        <f t="shared" si="3"/>
        <v>-969990</v>
      </c>
      <c r="N1758" s="109" t="s">
        <v>462</v>
      </c>
      <c r="O1758" s="274">
        <f t="shared" si="6"/>
        <v>0</v>
      </c>
      <c r="P1758" s="248" t="b">
        <f t="shared" si="7"/>
        <v>1</v>
      </c>
    </row>
    <row r="1759" ht="14.25" customHeight="1">
      <c r="A1759" s="248" t="s">
        <v>523</v>
      </c>
      <c r="B1759" s="248" t="s">
        <v>19</v>
      </c>
      <c r="C1759" s="273">
        <v>20077.0</v>
      </c>
      <c r="D1759" s="274">
        <v>45238.0</v>
      </c>
      <c r="E1759" s="275">
        <v>1609000.0</v>
      </c>
      <c r="F1759" s="248" t="s">
        <v>447</v>
      </c>
      <c r="G1759" s="274">
        <f t="shared" si="1"/>
        <v>45268</v>
      </c>
      <c r="H1759" s="248" t="s">
        <v>443</v>
      </c>
      <c r="I1759" s="276" t="str">
        <f t="shared" si="2"/>
        <v>200771609000</v>
      </c>
      <c r="J1759" s="274"/>
      <c r="K1759" s="275"/>
      <c r="L1759" s="275">
        <f t="shared" si="3"/>
        <v>-1609000</v>
      </c>
      <c r="N1759" s="277"/>
      <c r="O1759" s="274">
        <f t="shared" si="6"/>
        <v>0</v>
      </c>
      <c r="P1759" s="248" t="b">
        <f t="shared" si="7"/>
        <v>1</v>
      </c>
    </row>
    <row r="1760" ht="14.25" customHeight="1">
      <c r="A1760" s="248" t="s">
        <v>593</v>
      </c>
      <c r="B1760" s="248" t="s">
        <v>334</v>
      </c>
      <c r="C1760" s="273">
        <v>4274626.0</v>
      </c>
      <c r="D1760" s="274">
        <v>45239.0</v>
      </c>
      <c r="E1760" s="275">
        <v>108842.0</v>
      </c>
      <c r="F1760" s="248" t="s">
        <v>447</v>
      </c>
      <c r="G1760" s="274">
        <f t="shared" si="1"/>
        <v>45269</v>
      </c>
      <c r="H1760" s="248" t="s">
        <v>443</v>
      </c>
      <c r="I1760" s="276" t="str">
        <f t="shared" si="2"/>
        <v>4274626108842</v>
      </c>
      <c r="J1760" s="274"/>
      <c r="K1760" s="275"/>
      <c r="L1760" s="275">
        <f t="shared" si="3"/>
        <v>-108842</v>
      </c>
      <c r="N1760" s="277"/>
      <c r="O1760" s="274">
        <f t="shared" si="6"/>
        <v>0</v>
      </c>
      <c r="P1760" s="248" t="b">
        <f t="shared" si="7"/>
        <v>1</v>
      </c>
    </row>
    <row r="1761" ht="14.25" customHeight="1">
      <c r="A1761" s="248" t="s">
        <v>22</v>
      </c>
      <c r="B1761" s="248" t="s">
        <v>19</v>
      </c>
      <c r="C1761" s="273">
        <v>970331.0</v>
      </c>
      <c r="D1761" s="274">
        <v>45239.0</v>
      </c>
      <c r="E1761" s="275">
        <v>999990.0</v>
      </c>
      <c r="F1761" s="248" t="s">
        <v>447</v>
      </c>
      <c r="G1761" s="274">
        <f t="shared" si="1"/>
        <v>45269</v>
      </c>
      <c r="H1761" s="248" t="s">
        <v>443</v>
      </c>
      <c r="I1761" s="276" t="str">
        <f t="shared" si="2"/>
        <v>970331999990</v>
      </c>
      <c r="J1761" s="274"/>
      <c r="K1761" s="275"/>
      <c r="L1761" s="275">
        <f t="shared" si="3"/>
        <v>-999990</v>
      </c>
      <c r="N1761" s="109" t="s">
        <v>462</v>
      </c>
      <c r="O1761" s="274">
        <f t="shared" si="6"/>
        <v>0</v>
      </c>
      <c r="P1761" s="248" t="b">
        <f t="shared" si="7"/>
        <v>1</v>
      </c>
    </row>
    <row r="1762" ht="14.25" customHeight="1">
      <c r="A1762" s="248" t="s">
        <v>619</v>
      </c>
      <c r="B1762" s="248" t="s">
        <v>19</v>
      </c>
      <c r="C1762" s="273">
        <v>2400055.0</v>
      </c>
      <c r="D1762" s="274">
        <v>45239.0</v>
      </c>
      <c r="E1762" s="275">
        <v>196008.0</v>
      </c>
      <c r="F1762" s="248" t="s">
        <v>447</v>
      </c>
      <c r="G1762" s="274">
        <f t="shared" si="1"/>
        <v>45269</v>
      </c>
      <c r="H1762" s="248" t="s">
        <v>443</v>
      </c>
      <c r="I1762" s="276" t="str">
        <f t="shared" si="2"/>
        <v>2400055196008</v>
      </c>
      <c r="J1762" s="274"/>
      <c r="K1762" s="275"/>
      <c r="L1762" s="275">
        <f t="shared" si="3"/>
        <v>-196008</v>
      </c>
      <c r="N1762" s="277"/>
      <c r="O1762" s="274">
        <f t="shared" si="6"/>
        <v>0</v>
      </c>
      <c r="P1762" s="248" t="b">
        <f t="shared" si="7"/>
        <v>1</v>
      </c>
    </row>
    <row r="1763" ht="14.25" customHeight="1">
      <c r="A1763" s="248" t="s">
        <v>71</v>
      </c>
      <c r="B1763" s="248" t="s">
        <v>19</v>
      </c>
      <c r="C1763" s="273">
        <v>853529.0</v>
      </c>
      <c r="D1763" s="274">
        <v>45240.0</v>
      </c>
      <c r="E1763" s="275">
        <v>468642.0</v>
      </c>
      <c r="F1763" s="248" t="s">
        <v>447</v>
      </c>
      <c r="G1763" s="274">
        <f t="shared" si="1"/>
        <v>45270</v>
      </c>
      <c r="H1763" s="248" t="s">
        <v>443</v>
      </c>
      <c r="I1763" s="276" t="str">
        <f t="shared" si="2"/>
        <v>853529468642</v>
      </c>
      <c r="J1763" s="274"/>
      <c r="K1763" s="275"/>
      <c r="L1763" s="275">
        <f t="shared" si="3"/>
        <v>-468642</v>
      </c>
      <c r="N1763" s="277"/>
      <c r="O1763" s="274">
        <f t="shared" si="6"/>
        <v>0</v>
      </c>
      <c r="P1763" s="248" t="b">
        <f t="shared" si="7"/>
        <v>1</v>
      </c>
    </row>
    <row r="1764" ht="14.25" customHeight="1">
      <c r="A1764" s="248" t="s">
        <v>30</v>
      </c>
      <c r="B1764" s="248" t="s">
        <v>19</v>
      </c>
      <c r="C1764" s="273">
        <v>12526.0</v>
      </c>
      <c r="D1764" s="274">
        <v>45240.0</v>
      </c>
      <c r="E1764" s="275">
        <v>2873050.0</v>
      </c>
      <c r="F1764" s="248" t="s">
        <v>447</v>
      </c>
      <c r="G1764" s="274">
        <f t="shared" si="1"/>
        <v>45270</v>
      </c>
      <c r="H1764" s="248" t="s">
        <v>443</v>
      </c>
      <c r="I1764" s="276" t="str">
        <f t="shared" si="2"/>
        <v>125262873050</v>
      </c>
      <c r="J1764" s="274"/>
      <c r="K1764" s="275"/>
      <c r="L1764" s="275">
        <f t="shared" si="3"/>
        <v>-2873050</v>
      </c>
      <c r="N1764" s="277"/>
      <c r="O1764" s="274">
        <f t="shared" si="6"/>
        <v>0</v>
      </c>
      <c r="P1764" s="248" t="b">
        <f t="shared" si="7"/>
        <v>1</v>
      </c>
    </row>
    <row r="1765" ht="14.25" customHeight="1">
      <c r="A1765" s="248" t="s">
        <v>30</v>
      </c>
      <c r="B1765" s="248" t="s">
        <v>19</v>
      </c>
      <c r="C1765" s="273">
        <v>12525.0</v>
      </c>
      <c r="D1765" s="274">
        <v>45240.0</v>
      </c>
      <c r="E1765" s="275">
        <v>2873050.0</v>
      </c>
      <c r="F1765" s="248" t="s">
        <v>447</v>
      </c>
      <c r="G1765" s="274">
        <f t="shared" si="1"/>
        <v>45270</v>
      </c>
      <c r="H1765" s="248" t="s">
        <v>485</v>
      </c>
      <c r="I1765" s="276" t="str">
        <f t="shared" si="2"/>
        <v>125252873050</v>
      </c>
      <c r="J1765" s="274"/>
      <c r="K1765" s="275"/>
      <c r="L1765" s="275">
        <f t="shared" si="3"/>
        <v>-2873050</v>
      </c>
      <c r="N1765" s="277"/>
      <c r="O1765" s="274">
        <f t="shared" si="6"/>
        <v>0</v>
      </c>
      <c r="P1765" s="248" t="b">
        <f t="shared" si="7"/>
        <v>1</v>
      </c>
    </row>
    <row r="1766" ht="14.25" customHeight="1">
      <c r="A1766" s="248" t="s">
        <v>30</v>
      </c>
      <c r="B1766" s="248" t="s">
        <v>468</v>
      </c>
      <c r="C1766" s="273">
        <v>1401.0</v>
      </c>
      <c r="D1766" s="274">
        <v>45240.0</v>
      </c>
      <c r="E1766" s="275">
        <v>-2873050.0</v>
      </c>
      <c r="F1766" s="248" t="s">
        <v>447</v>
      </c>
      <c r="G1766" s="274">
        <f t="shared" si="1"/>
        <v>45270</v>
      </c>
      <c r="H1766" s="248" t="s">
        <v>469</v>
      </c>
      <c r="I1766" s="276" t="str">
        <f t="shared" si="2"/>
        <v>1401-2873050</v>
      </c>
      <c r="J1766" s="274"/>
      <c r="K1766" s="275"/>
      <c r="L1766" s="275">
        <f t="shared" si="3"/>
        <v>2873050</v>
      </c>
      <c r="N1766" s="277"/>
      <c r="O1766" s="274">
        <f t="shared" si="6"/>
        <v>0</v>
      </c>
      <c r="P1766" s="248" t="b">
        <f t="shared" si="7"/>
        <v>1</v>
      </c>
    </row>
    <row r="1767" ht="14.25" customHeight="1">
      <c r="A1767" s="248" t="s">
        <v>454</v>
      </c>
      <c r="B1767" s="248" t="s">
        <v>19</v>
      </c>
      <c r="C1767" s="273">
        <v>29038.0</v>
      </c>
      <c r="D1767" s="274">
        <v>45240.0</v>
      </c>
      <c r="E1767" s="275">
        <v>39999.0</v>
      </c>
      <c r="F1767" s="248" t="s">
        <v>447</v>
      </c>
      <c r="G1767" s="274">
        <f t="shared" si="1"/>
        <v>45270</v>
      </c>
      <c r="H1767" s="248" t="s">
        <v>443</v>
      </c>
      <c r="I1767" s="276" t="str">
        <f t="shared" si="2"/>
        <v>2903839999</v>
      </c>
      <c r="J1767" s="274"/>
      <c r="K1767" s="275"/>
      <c r="L1767" s="275">
        <f t="shared" si="3"/>
        <v>-39999</v>
      </c>
      <c r="N1767" s="277"/>
      <c r="O1767" s="274">
        <f t="shared" si="6"/>
        <v>0</v>
      </c>
      <c r="P1767" s="248" t="b">
        <f t="shared" si="7"/>
        <v>1</v>
      </c>
    </row>
    <row r="1768" ht="14.25" customHeight="1">
      <c r="A1768" s="248" t="s">
        <v>588</v>
      </c>
      <c r="B1768" s="248" t="s">
        <v>19</v>
      </c>
      <c r="C1768" s="273">
        <v>1.1804561E7</v>
      </c>
      <c r="D1768" s="274">
        <v>45240.0</v>
      </c>
      <c r="E1768" s="275">
        <v>41470.0</v>
      </c>
      <c r="F1768" s="248" t="s">
        <v>447</v>
      </c>
      <c r="G1768" s="274">
        <f t="shared" si="1"/>
        <v>45270</v>
      </c>
      <c r="H1768" s="248" t="s">
        <v>443</v>
      </c>
      <c r="I1768" s="276" t="str">
        <f t="shared" si="2"/>
        <v>1180456141470</v>
      </c>
      <c r="J1768" s="274"/>
      <c r="K1768" s="275"/>
      <c r="L1768" s="275">
        <f t="shared" si="3"/>
        <v>-41470</v>
      </c>
      <c r="N1768" s="277"/>
      <c r="O1768" s="274">
        <f t="shared" si="6"/>
        <v>0</v>
      </c>
      <c r="P1768" s="248" t="b">
        <f t="shared" si="7"/>
        <v>1</v>
      </c>
    </row>
    <row r="1769" ht="14.25" customHeight="1">
      <c r="A1769" s="248" t="s">
        <v>636</v>
      </c>
      <c r="B1769" s="248" t="s">
        <v>19</v>
      </c>
      <c r="C1769" s="273">
        <v>1655.0</v>
      </c>
      <c r="D1769" s="274">
        <v>45240.0</v>
      </c>
      <c r="E1769" s="275">
        <v>143670.0</v>
      </c>
      <c r="F1769" s="248" t="s">
        <v>447</v>
      </c>
      <c r="G1769" s="274">
        <f t="shared" si="1"/>
        <v>45270</v>
      </c>
      <c r="H1769" s="248" t="s">
        <v>443</v>
      </c>
      <c r="I1769" s="276" t="str">
        <f t="shared" si="2"/>
        <v>1655143670</v>
      </c>
      <c r="J1769" s="274"/>
      <c r="K1769" s="275"/>
      <c r="L1769" s="275">
        <f t="shared" si="3"/>
        <v>-143670</v>
      </c>
      <c r="N1769" s="277"/>
      <c r="O1769" s="274">
        <f t="shared" si="6"/>
        <v>0</v>
      </c>
      <c r="P1769" s="248" t="b">
        <f t="shared" si="7"/>
        <v>1</v>
      </c>
    </row>
    <row r="1770" ht="14.25" customHeight="1">
      <c r="A1770" s="248" t="s">
        <v>637</v>
      </c>
      <c r="B1770" s="248" t="s">
        <v>19</v>
      </c>
      <c r="C1770" s="273">
        <v>46.0</v>
      </c>
      <c r="D1770" s="274">
        <v>45240.0</v>
      </c>
      <c r="E1770" s="275">
        <v>535990.0</v>
      </c>
      <c r="F1770" s="248" t="s">
        <v>447</v>
      </c>
      <c r="G1770" s="274">
        <f t="shared" si="1"/>
        <v>45270</v>
      </c>
      <c r="H1770" s="248" t="s">
        <v>443</v>
      </c>
      <c r="I1770" s="276" t="str">
        <f t="shared" si="2"/>
        <v>46535990</v>
      </c>
      <c r="J1770" s="274"/>
      <c r="K1770" s="275"/>
      <c r="L1770" s="275">
        <f t="shared" si="3"/>
        <v>-535990</v>
      </c>
      <c r="N1770" s="277"/>
      <c r="O1770" s="274">
        <f t="shared" si="6"/>
        <v>0</v>
      </c>
      <c r="P1770" s="248" t="b">
        <f t="shared" si="7"/>
        <v>1</v>
      </c>
    </row>
    <row r="1771" ht="14.25" customHeight="1">
      <c r="A1771" s="248" t="s">
        <v>448</v>
      </c>
      <c r="B1771" s="248" t="s">
        <v>19</v>
      </c>
      <c r="C1771" s="273">
        <v>6385.0</v>
      </c>
      <c r="D1771" s="274">
        <v>45240.0</v>
      </c>
      <c r="E1771" s="275">
        <v>102792.0</v>
      </c>
      <c r="F1771" s="248" t="s">
        <v>447</v>
      </c>
      <c r="G1771" s="274">
        <f t="shared" si="1"/>
        <v>45270</v>
      </c>
      <c r="H1771" s="248" t="s">
        <v>443</v>
      </c>
      <c r="I1771" s="276" t="str">
        <f t="shared" si="2"/>
        <v>6385102792</v>
      </c>
      <c r="J1771" s="274"/>
      <c r="K1771" s="275"/>
      <c r="L1771" s="275">
        <f t="shared" si="3"/>
        <v>-102792</v>
      </c>
      <c r="N1771" s="277"/>
      <c r="O1771" s="274">
        <f t="shared" si="6"/>
        <v>0</v>
      </c>
      <c r="P1771" s="248" t="b">
        <f t="shared" si="7"/>
        <v>1</v>
      </c>
    </row>
    <row r="1772" ht="14.25" customHeight="1">
      <c r="A1772" s="248" t="s">
        <v>458</v>
      </c>
      <c r="B1772" s="248" t="s">
        <v>19</v>
      </c>
      <c r="C1772" s="273">
        <v>4.8118674E7</v>
      </c>
      <c r="D1772" s="274">
        <v>45240.0</v>
      </c>
      <c r="E1772" s="275">
        <v>34019.0</v>
      </c>
      <c r="F1772" s="248" t="s">
        <v>447</v>
      </c>
      <c r="G1772" s="274">
        <f t="shared" si="1"/>
        <v>45270</v>
      </c>
      <c r="H1772" s="248" t="s">
        <v>443</v>
      </c>
      <c r="I1772" s="276" t="str">
        <f t="shared" si="2"/>
        <v>4811867434019</v>
      </c>
      <c r="J1772" s="274"/>
      <c r="K1772" s="275"/>
      <c r="L1772" s="275">
        <f t="shared" si="3"/>
        <v>-34019</v>
      </c>
      <c r="N1772" s="277"/>
      <c r="O1772" s="274">
        <f t="shared" si="6"/>
        <v>0</v>
      </c>
      <c r="P1772" s="248" t="b">
        <f t="shared" si="7"/>
        <v>1</v>
      </c>
    </row>
    <row r="1773" ht="14.25" customHeight="1">
      <c r="A1773" s="248" t="s">
        <v>451</v>
      </c>
      <c r="B1773" s="248" t="s">
        <v>19</v>
      </c>
      <c r="C1773" s="273">
        <v>58865.0</v>
      </c>
      <c r="D1773" s="274">
        <v>45240.0</v>
      </c>
      <c r="E1773" s="275">
        <v>86376.0</v>
      </c>
      <c r="F1773" s="248" t="s">
        <v>447</v>
      </c>
      <c r="G1773" s="274">
        <f t="shared" si="1"/>
        <v>45270</v>
      </c>
      <c r="H1773" s="248" t="s">
        <v>443</v>
      </c>
      <c r="I1773" s="276" t="str">
        <f t="shared" si="2"/>
        <v>5886586376</v>
      </c>
      <c r="J1773" s="274"/>
      <c r="K1773" s="275"/>
      <c r="L1773" s="275">
        <f t="shared" si="3"/>
        <v>-86376</v>
      </c>
      <c r="N1773" s="277"/>
      <c r="O1773" s="274">
        <f t="shared" si="6"/>
        <v>0</v>
      </c>
      <c r="P1773" s="248" t="b">
        <f t="shared" si="7"/>
        <v>1</v>
      </c>
    </row>
    <row r="1774" ht="14.25" customHeight="1">
      <c r="A1774" s="248" t="s">
        <v>572</v>
      </c>
      <c r="B1774" s="248" t="s">
        <v>19</v>
      </c>
      <c r="C1774" s="273">
        <v>107039.0</v>
      </c>
      <c r="D1774" s="274">
        <v>45240.0</v>
      </c>
      <c r="E1774" s="275">
        <v>1604971.0</v>
      </c>
      <c r="F1774" s="248" t="s">
        <v>447</v>
      </c>
      <c r="G1774" s="274">
        <f t="shared" si="1"/>
        <v>45270</v>
      </c>
      <c r="H1774" s="248" t="s">
        <v>443</v>
      </c>
      <c r="I1774" s="276" t="str">
        <f t="shared" si="2"/>
        <v>1070391604971</v>
      </c>
      <c r="J1774" s="274"/>
      <c r="K1774" s="275"/>
      <c r="L1774" s="275">
        <f t="shared" si="3"/>
        <v>-1604971</v>
      </c>
      <c r="N1774" s="277"/>
      <c r="O1774" s="274">
        <f t="shared" si="6"/>
        <v>0</v>
      </c>
      <c r="P1774" s="248" t="b">
        <f t="shared" si="7"/>
        <v>1</v>
      </c>
    </row>
    <row r="1775" ht="14.25" customHeight="1">
      <c r="A1775" s="248" t="s">
        <v>638</v>
      </c>
      <c r="B1775" s="248" t="s">
        <v>19</v>
      </c>
      <c r="C1775" s="273">
        <v>2488.0</v>
      </c>
      <c r="D1775" s="274">
        <v>45240.0</v>
      </c>
      <c r="E1775" s="275">
        <v>1239920.0</v>
      </c>
      <c r="F1775" s="248" t="s">
        <v>447</v>
      </c>
      <c r="G1775" s="274">
        <f t="shared" si="1"/>
        <v>45270</v>
      </c>
      <c r="H1775" s="248" t="s">
        <v>443</v>
      </c>
      <c r="I1775" s="276" t="str">
        <f t="shared" si="2"/>
        <v>24881239920</v>
      </c>
      <c r="J1775" s="274"/>
      <c r="K1775" s="275"/>
      <c r="L1775" s="275">
        <f t="shared" si="3"/>
        <v>-1239920</v>
      </c>
      <c r="N1775" s="277"/>
      <c r="O1775" s="274">
        <f t="shared" si="6"/>
        <v>0</v>
      </c>
      <c r="P1775" s="248" t="b">
        <f t="shared" si="7"/>
        <v>1</v>
      </c>
    </row>
    <row r="1776" ht="14.25" customHeight="1">
      <c r="A1776" s="248" t="s">
        <v>639</v>
      </c>
      <c r="B1776" s="248" t="s">
        <v>334</v>
      </c>
      <c r="C1776" s="273">
        <v>4412.0</v>
      </c>
      <c r="D1776" s="274">
        <v>45243.0</v>
      </c>
      <c r="E1776" s="275">
        <v>360000.0</v>
      </c>
      <c r="F1776" s="248" t="s">
        <v>447</v>
      </c>
      <c r="G1776" s="274">
        <f t="shared" si="1"/>
        <v>45273</v>
      </c>
      <c r="H1776" s="248" t="s">
        <v>443</v>
      </c>
      <c r="I1776" s="276" t="str">
        <f t="shared" si="2"/>
        <v>4412360000</v>
      </c>
      <c r="J1776" s="274">
        <v>45720.0</v>
      </c>
      <c r="K1776" s="275">
        <v>360000.0</v>
      </c>
      <c r="L1776" s="275">
        <f t="shared" si="3"/>
        <v>0</v>
      </c>
      <c r="N1776" s="277"/>
      <c r="O1776" s="274">
        <f t="shared" si="6"/>
        <v>0</v>
      </c>
      <c r="P1776" s="248" t="b">
        <f t="shared" si="7"/>
        <v>0</v>
      </c>
    </row>
    <row r="1777" ht="14.25" customHeight="1">
      <c r="A1777" s="248" t="s">
        <v>34</v>
      </c>
      <c r="B1777" s="248" t="s">
        <v>19</v>
      </c>
      <c r="C1777" s="273">
        <v>116365.0</v>
      </c>
      <c r="D1777" s="274">
        <v>45244.0</v>
      </c>
      <c r="E1777" s="275">
        <v>99014.0</v>
      </c>
      <c r="F1777" s="248" t="s">
        <v>447</v>
      </c>
      <c r="G1777" s="274">
        <f t="shared" si="1"/>
        <v>45274</v>
      </c>
      <c r="H1777" s="248" t="s">
        <v>443</v>
      </c>
      <c r="I1777" s="276" t="str">
        <f t="shared" si="2"/>
        <v>11636599014</v>
      </c>
      <c r="J1777" s="274"/>
      <c r="K1777" s="275"/>
      <c r="L1777" s="275">
        <f t="shared" si="3"/>
        <v>-99014</v>
      </c>
      <c r="N1777" s="277"/>
      <c r="O1777" s="274">
        <f t="shared" si="6"/>
        <v>0</v>
      </c>
      <c r="P1777" s="248" t="b">
        <f t="shared" si="7"/>
        <v>1</v>
      </c>
    </row>
    <row r="1778" ht="14.25" customHeight="1">
      <c r="A1778" s="248" t="s">
        <v>610</v>
      </c>
      <c r="B1778" s="248" t="s">
        <v>19</v>
      </c>
      <c r="C1778" s="273">
        <v>1755286.0</v>
      </c>
      <c r="D1778" s="274">
        <v>45244.0</v>
      </c>
      <c r="E1778" s="275">
        <v>1119980.0</v>
      </c>
      <c r="F1778" s="248" t="s">
        <v>447</v>
      </c>
      <c r="G1778" s="274">
        <f t="shared" si="1"/>
        <v>45274</v>
      </c>
      <c r="H1778" s="248" t="s">
        <v>443</v>
      </c>
      <c r="I1778" s="276" t="str">
        <f t="shared" si="2"/>
        <v>17552861119980</v>
      </c>
      <c r="J1778" s="274"/>
      <c r="K1778" s="275"/>
      <c r="L1778" s="275">
        <f t="shared" si="3"/>
        <v>-1119980</v>
      </c>
      <c r="N1778" s="277"/>
      <c r="O1778" s="274">
        <f t="shared" si="6"/>
        <v>0</v>
      </c>
      <c r="P1778" s="248" t="b">
        <f t="shared" si="7"/>
        <v>1</v>
      </c>
    </row>
    <row r="1779" ht="14.25" customHeight="1">
      <c r="A1779" s="248" t="s">
        <v>509</v>
      </c>
      <c r="B1779" s="248" t="s">
        <v>19</v>
      </c>
      <c r="C1779" s="273">
        <v>5023434.0</v>
      </c>
      <c r="D1779" s="274">
        <v>45244.0</v>
      </c>
      <c r="E1779" s="275">
        <v>403980.0</v>
      </c>
      <c r="F1779" s="248" t="s">
        <v>447</v>
      </c>
      <c r="G1779" s="274">
        <f t="shared" si="1"/>
        <v>45274</v>
      </c>
      <c r="H1779" s="248" t="s">
        <v>443</v>
      </c>
      <c r="I1779" s="276" t="str">
        <f t="shared" si="2"/>
        <v>5023434403980</v>
      </c>
      <c r="J1779" s="274"/>
      <c r="K1779" s="275"/>
      <c r="L1779" s="275">
        <f t="shared" si="3"/>
        <v>-403980</v>
      </c>
      <c r="N1779" s="277"/>
      <c r="O1779" s="274">
        <f t="shared" si="6"/>
        <v>0</v>
      </c>
      <c r="P1779" s="248" t="b">
        <f t="shared" si="7"/>
        <v>1</v>
      </c>
    </row>
    <row r="1780" ht="14.25" customHeight="1">
      <c r="A1780" s="248" t="s">
        <v>583</v>
      </c>
      <c r="B1780" s="248" t="s">
        <v>19</v>
      </c>
      <c r="C1780" s="273">
        <v>3592703.0</v>
      </c>
      <c r="D1780" s="274">
        <v>45244.0</v>
      </c>
      <c r="E1780" s="275">
        <v>294990.0</v>
      </c>
      <c r="F1780" s="248" t="s">
        <v>447</v>
      </c>
      <c r="G1780" s="274">
        <f t="shared" si="1"/>
        <v>45274</v>
      </c>
      <c r="H1780" s="248" t="s">
        <v>443</v>
      </c>
      <c r="I1780" s="276" t="str">
        <f t="shared" si="2"/>
        <v>3592703294990</v>
      </c>
      <c r="J1780" s="274"/>
      <c r="K1780" s="275"/>
      <c r="L1780" s="275">
        <f t="shared" si="3"/>
        <v>-294990</v>
      </c>
      <c r="N1780" s="277"/>
      <c r="O1780" s="274">
        <f t="shared" si="6"/>
        <v>0</v>
      </c>
      <c r="P1780" s="248" t="b">
        <f t="shared" si="7"/>
        <v>1</v>
      </c>
    </row>
    <row r="1781" ht="14.25" customHeight="1">
      <c r="A1781" s="248" t="s">
        <v>22</v>
      </c>
      <c r="B1781" s="248" t="s">
        <v>19</v>
      </c>
      <c r="C1781" s="273">
        <v>970504.0</v>
      </c>
      <c r="D1781" s="274">
        <v>45244.0</v>
      </c>
      <c r="E1781" s="275">
        <v>3280450.0</v>
      </c>
      <c r="F1781" s="248" t="s">
        <v>447</v>
      </c>
      <c r="G1781" s="274">
        <f t="shared" si="1"/>
        <v>45274</v>
      </c>
      <c r="H1781" s="248" t="s">
        <v>443</v>
      </c>
      <c r="I1781" s="276" t="str">
        <f t="shared" si="2"/>
        <v>9705043280450</v>
      </c>
      <c r="J1781" s="274"/>
      <c r="K1781" s="275"/>
      <c r="L1781" s="275">
        <f t="shared" si="3"/>
        <v>-3280450</v>
      </c>
      <c r="N1781" s="109" t="s">
        <v>462</v>
      </c>
      <c r="O1781" s="274">
        <f t="shared" si="6"/>
        <v>0</v>
      </c>
      <c r="P1781" s="248" t="b">
        <f t="shared" si="7"/>
        <v>1</v>
      </c>
    </row>
    <row r="1782" ht="14.25" customHeight="1">
      <c r="A1782" s="248" t="s">
        <v>22</v>
      </c>
      <c r="B1782" s="248" t="s">
        <v>19</v>
      </c>
      <c r="C1782" s="273">
        <v>970503.0</v>
      </c>
      <c r="D1782" s="274">
        <v>45244.0</v>
      </c>
      <c r="E1782" s="275">
        <v>1200471.0</v>
      </c>
      <c r="F1782" s="248" t="s">
        <v>447</v>
      </c>
      <c r="G1782" s="274">
        <f t="shared" si="1"/>
        <v>45274</v>
      </c>
      <c r="H1782" s="248" t="s">
        <v>443</v>
      </c>
      <c r="I1782" s="276" t="str">
        <f t="shared" si="2"/>
        <v>9705031200471</v>
      </c>
      <c r="J1782" s="274"/>
      <c r="K1782" s="275"/>
      <c r="L1782" s="275">
        <f t="shared" si="3"/>
        <v>-1200471</v>
      </c>
      <c r="N1782" s="109" t="s">
        <v>462</v>
      </c>
      <c r="O1782" s="274">
        <f t="shared" si="6"/>
        <v>0</v>
      </c>
      <c r="P1782" s="248" t="b">
        <f t="shared" si="7"/>
        <v>1</v>
      </c>
    </row>
    <row r="1783" ht="14.25" customHeight="1">
      <c r="A1783" s="248" t="s">
        <v>640</v>
      </c>
      <c r="B1783" s="248" t="s">
        <v>19</v>
      </c>
      <c r="C1783" s="273">
        <v>6017.0</v>
      </c>
      <c r="D1783" s="274">
        <v>45245.0</v>
      </c>
      <c r="E1783" s="275">
        <v>74080.0</v>
      </c>
      <c r="F1783" s="248" t="s">
        <v>447</v>
      </c>
      <c r="G1783" s="274">
        <f t="shared" si="1"/>
        <v>45275</v>
      </c>
      <c r="H1783" s="248" t="s">
        <v>443</v>
      </c>
      <c r="I1783" s="276" t="str">
        <f t="shared" si="2"/>
        <v>601774080</v>
      </c>
      <c r="J1783" s="274"/>
      <c r="K1783" s="275"/>
      <c r="L1783" s="275">
        <f t="shared" si="3"/>
        <v>-74080</v>
      </c>
      <c r="N1783" s="277" t="s">
        <v>641</v>
      </c>
      <c r="O1783" s="274">
        <f t="shared" si="6"/>
        <v>0</v>
      </c>
      <c r="P1783" s="248" t="b">
        <f t="shared" si="7"/>
        <v>1</v>
      </c>
    </row>
    <row r="1784" ht="14.25" customHeight="1">
      <c r="A1784" s="248" t="s">
        <v>583</v>
      </c>
      <c r="B1784" s="248" t="s">
        <v>19</v>
      </c>
      <c r="C1784" s="273">
        <v>3601591.0</v>
      </c>
      <c r="D1784" s="274">
        <v>45245.0</v>
      </c>
      <c r="E1784" s="275">
        <v>294990.0</v>
      </c>
      <c r="F1784" s="248" t="s">
        <v>447</v>
      </c>
      <c r="G1784" s="274">
        <f t="shared" si="1"/>
        <v>45275</v>
      </c>
      <c r="H1784" s="248" t="s">
        <v>485</v>
      </c>
      <c r="I1784" s="276" t="str">
        <f t="shared" si="2"/>
        <v>3601591294990</v>
      </c>
      <c r="J1784" s="274"/>
      <c r="K1784" s="275"/>
      <c r="L1784" s="275">
        <f t="shared" si="3"/>
        <v>-294990</v>
      </c>
      <c r="N1784" s="277"/>
      <c r="O1784" s="274">
        <f t="shared" si="6"/>
        <v>0</v>
      </c>
      <c r="P1784" s="248" t="b">
        <f t="shared" si="7"/>
        <v>1</v>
      </c>
    </row>
    <row r="1785" ht="14.25" customHeight="1">
      <c r="A1785" s="248" t="s">
        <v>583</v>
      </c>
      <c r="B1785" s="248" t="s">
        <v>19</v>
      </c>
      <c r="C1785" s="273">
        <v>3660743.0</v>
      </c>
      <c r="D1785" s="274">
        <v>45245.0</v>
      </c>
      <c r="E1785" s="275">
        <v>5998.0</v>
      </c>
      <c r="F1785" s="248" t="s">
        <v>447</v>
      </c>
      <c r="G1785" s="274">
        <f t="shared" si="1"/>
        <v>45275</v>
      </c>
      <c r="H1785" s="248" t="s">
        <v>443</v>
      </c>
      <c r="I1785" s="276" t="str">
        <f t="shared" si="2"/>
        <v>36607435998</v>
      </c>
      <c r="J1785" s="274"/>
      <c r="K1785" s="275"/>
      <c r="L1785" s="275">
        <f t="shared" si="3"/>
        <v>-5998</v>
      </c>
      <c r="N1785" s="277"/>
      <c r="O1785" s="274">
        <f t="shared" si="6"/>
        <v>0</v>
      </c>
      <c r="P1785" s="248" t="b">
        <f t="shared" si="7"/>
        <v>1</v>
      </c>
    </row>
    <row r="1786" ht="14.25" customHeight="1">
      <c r="A1786" s="248" t="s">
        <v>583</v>
      </c>
      <c r="B1786" s="248" t="s">
        <v>468</v>
      </c>
      <c r="C1786" s="273">
        <v>2043976.0</v>
      </c>
      <c r="D1786" s="274">
        <v>45245.0</v>
      </c>
      <c r="E1786" s="275">
        <v>-294990.0</v>
      </c>
      <c r="F1786" s="248" t="s">
        <v>447</v>
      </c>
      <c r="G1786" s="274">
        <f t="shared" si="1"/>
        <v>45275</v>
      </c>
      <c r="H1786" s="248" t="s">
        <v>469</v>
      </c>
      <c r="I1786" s="276" t="str">
        <f t="shared" si="2"/>
        <v>2043976-294990</v>
      </c>
      <c r="J1786" s="274"/>
      <c r="K1786" s="275"/>
      <c r="L1786" s="275">
        <f t="shared" si="3"/>
        <v>294990</v>
      </c>
      <c r="N1786" s="277"/>
      <c r="O1786" s="274">
        <f t="shared" si="6"/>
        <v>0</v>
      </c>
      <c r="P1786" s="248" t="b">
        <f t="shared" si="7"/>
        <v>1</v>
      </c>
    </row>
    <row r="1787" ht="14.25" customHeight="1">
      <c r="A1787" s="248" t="s">
        <v>95</v>
      </c>
      <c r="B1787" s="248" t="s">
        <v>19</v>
      </c>
      <c r="C1787" s="273">
        <v>113273.0</v>
      </c>
      <c r="D1787" s="274">
        <v>45246.0</v>
      </c>
      <c r="E1787" s="275">
        <v>1154517.0</v>
      </c>
      <c r="F1787" s="248" t="s">
        <v>447</v>
      </c>
      <c r="G1787" s="274">
        <f t="shared" si="1"/>
        <v>45276</v>
      </c>
      <c r="H1787" s="248" t="s">
        <v>443</v>
      </c>
      <c r="I1787" s="276" t="str">
        <f t="shared" si="2"/>
        <v>1132731154517</v>
      </c>
      <c r="J1787" s="274"/>
      <c r="K1787" s="275"/>
      <c r="L1787" s="275">
        <f t="shared" si="3"/>
        <v>-1154517</v>
      </c>
      <c r="N1787" s="277"/>
      <c r="O1787" s="274">
        <f t="shared" si="6"/>
        <v>0</v>
      </c>
      <c r="P1787" s="248" t="b">
        <f t="shared" si="7"/>
        <v>1</v>
      </c>
    </row>
    <row r="1788" ht="14.25" customHeight="1">
      <c r="A1788" s="248" t="s">
        <v>640</v>
      </c>
      <c r="B1788" s="248" t="s">
        <v>19</v>
      </c>
      <c r="C1788" s="273">
        <v>6001.0</v>
      </c>
      <c r="D1788" s="274">
        <v>45246.0</v>
      </c>
      <c r="E1788" s="275">
        <v>370401.0</v>
      </c>
      <c r="F1788" s="248" t="s">
        <v>447</v>
      </c>
      <c r="G1788" s="274">
        <f t="shared" si="1"/>
        <v>45276</v>
      </c>
      <c r="H1788" s="248" t="s">
        <v>443</v>
      </c>
      <c r="I1788" s="276" t="str">
        <f t="shared" si="2"/>
        <v>6001370401</v>
      </c>
      <c r="J1788" s="274">
        <v>45246.0</v>
      </c>
      <c r="K1788" s="275">
        <v>370400.0</v>
      </c>
      <c r="L1788" s="275">
        <f t="shared" si="3"/>
        <v>-1</v>
      </c>
      <c r="N1788" s="277" t="s">
        <v>641</v>
      </c>
      <c r="O1788" s="274">
        <f t="shared" si="6"/>
        <v>0</v>
      </c>
      <c r="P1788" s="248" t="b">
        <f t="shared" si="7"/>
        <v>0</v>
      </c>
    </row>
    <row r="1789" ht="14.25" customHeight="1">
      <c r="A1789" s="248" t="s">
        <v>444</v>
      </c>
      <c r="B1789" s="248" t="s">
        <v>19</v>
      </c>
      <c r="C1789" s="273">
        <v>1277.0</v>
      </c>
      <c r="D1789" s="274">
        <v>45246.0</v>
      </c>
      <c r="E1789" s="275">
        <v>44970.0</v>
      </c>
      <c r="F1789" s="248" t="s">
        <v>447</v>
      </c>
      <c r="G1789" s="274">
        <f t="shared" si="1"/>
        <v>45276</v>
      </c>
      <c r="H1789" s="248" t="s">
        <v>443</v>
      </c>
      <c r="I1789" s="276" t="str">
        <f t="shared" si="2"/>
        <v>127744970</v>
      </c>
      <c r="J1789" s="274">
        <v>45343.0</v>
      </c>
      <c r="K1789" s="275">
        <v>185200.0</v>
      </c>
      <c r="L1789" s="275">
        <f t="shared" si="3"/>
        <v>140230</v>
      </c>
      <c r="N1789" s="277"/>
      <c r="O1789" s="274">
        <f t="shared" si="6"/>
        <v>0</v>
      </c>
      <c r="P1789" s="248" t="b">
        <f t="shared" si="7"/>
        <v>0</v>
      </c>
    </row>
    <row r="1790" ht="14.25" customHeight="1">
      <c r="A1790" s="248" t="s">
        <v>18</v>
      </c>
      <c r="B1790" s="248" t="s">
        <v>468</v>
      </c>
      <c r="C1790" s="273">
        <v>600.0</v>
      </c>
      <c r="D1790" s="274">
        <v>45246.0</v>
      </c>
      <c r="E1790" s="275">
        <v>-130900.0</v>
      </c>
      <c r="F1790" s="248" t="s">
        <v>447</v>
      </c>
      <c r="G1790" s="274">
        <f t="shared" si="1"/>
        <v>45276</v>
      </c>
      <c r="H1790" s="248" t="s">
        <v>469</v>
      </c>
      <c r="I1790" s="276" t="str">
        <f t="shared" si="2"/>
        <v>600-130900</v>
      </c>
      <c r="J1790" s="274">
        <v>45338.0</v>
      </c>
      <c r="K1790" s="275">
        <v>3276000.0</v>
      </c>
      <c r="L1790" s="275">
        <f t="shared" si="3"/>
        <v>3406900</v>
      </c>
      <c r="N1790" s="277"/>
      <c r="O1790" s="274">
        <f t="shared" si="6"/>
        <v>0</v>
      </c>
      <c r="P1790" s="248" t="b">
        <f t="shared" si="7"/>
        <v>0</v>
      </c>
    </row>
    <row r="1791" ht="14.25" customHeight="1">
      <c r="A1791" s="248" t="s">
        <v>508</v>
      </c>
      <c r="B1791" s="248" t="s">
        <v>19</v>
      </c>
      <c r="C1791" s="273">
        <v>6388922.0</v>
      </c>
      <c r="D1791" s="274">
        <v>45246.0</v>
      </c>
      <c r="E1791" s="275">
        <v>13116.0</v>
      </c>
      <c r="F1791" s="248" t="s">
        <v>447</v>
      </c>
      <c r="G1791" s="274">
        <f t="shared" si="1"/>
        <v>45276</v>
      </c>
      <c r="H1791" s="248" t="s">
        <v>443</v>
      </c>
      <c r="I1791" s="276" t="str">
        <f t="shared" si="2"/>
        <v>638892213116</v>
      </c>
      <c r="J1791" s="274">
        <f>+G1791</f>
        <v>45276</v>
      </c>
      <c r="K1791" s="275">
        <f>+E1791</f>
        <v>13116</v>
      </c>
      <c r="L1791" s="275">
        <f t="shared" si="3"/>
        <v>0</v>
      </c>
      <c r="N1791" s="277"/>
      <c r="O1791" s="274">
        <f t="shared" si="6"/>
        <v>0</v>
      </c>
      <c r="P1791" s="248" t="b">
        <f t="shared" si="7"/>
        <v>0</v>
      </c>
    </row>
    <row r="1792" ht="14.25" customHeight="1">
      <c r="A1792" s="248" t="s">
        <v>30</v>
      </c>
      <c r="B1792" s="248" t="s">
        <v>19</v>
      </c>
      <c r="C1792" s="273">
        <v>12548.0</v>
      </c>
      <c r="D1792" s="274">
        <v>45247.0</v>
      </c>
      <c r="E1792" s="275">
        <v>2151712.0</v>
      </c>
      <c r="F1792" s="248" t="s">
        <v>447</v>
      </c>
      <c r="G1792" s="274">
        <f t="shared" si="1"/>
        <v>45277</v>
      </c>
      <c r="H1792" s="248" t="s">
        <v>485</v>
      </c>
      <c r="I1792" s="276" t="str">
        <f t="shared" si="2"/>
        <v>125482151712</v>
      </c>
      <c r="J1792" s="274"/>
      <c r="K1792" s="275"/>
      <c r="L1792" s="275">
        <f t="shared" si="3"/>
        <v>-2151712</v>
      </c>
      <c r="N1792" s="277"/>
      <c r="O1792" s="274">
        <f t="shared" si="6"/>
        <v>0</v>
      </c>
      <c r="P1792" s="248" t="b">
        <f t="shared" si="7"/>
        <v>1</v>
      </c>
    </row>
    <row r="1793" ht="14.25" customHeight="1">
      <c r="A1793" s="248" t="s">
        <v>30</v>
      </c>
      <c r="B1793" s="248" t="s">
        <v>468</v>
      </c>
      <c r="C1793" s="273">
        <v>1404.0</v>
      </c>
      <c r="D1793" s="274">
        <v>45247.0</v>
      </c>
      <c r="E1793" s="275">
        <v>-2151712.0</v>
      </c>
      <c r="F1793" s="248" t="s">
        <v>447</v>
      </c>
      <c r="G1793" s="274">
        <f t="shared" si="1"/>
        <v>45277</v>
      </c>
      <c r="H1793" s="248" t="s">
        <v>469</v>
      </c>
      <c r="I1793" s="276" t="str">
        <f t="shared" si="2"/>
        <v>1404-2151712</v>
      </c>
      <c r="J1793" s="274"/>
      <c r="K1793" s="275"/>
      <c r="L1793" s="275">
        <f t="shared" si="3"/>
        <v>2151712</v>
      </c>
      <c r="N1793" s="277"/>
      <c r="O1793" s="274">
        <f t="shared" si="6"/>
        <v>0</v>
      </c>
      <c r="P1793" s="248" t="b">
        <f t="shared" si="7"/>
        <v>1</v>
      </c>
    </row>
    <row r="1794" ht="14.25" customHeight="1">
      <c r="A1794" s="248" t="s">
        <v>583</v>
      </c>
      <c r="B1794" s="248" t="s">
        <v>19</v>
      </c>
      <c r="C1794" s="273">
        <v>3609142.0</v>
      </c>
      <c r="D1794" s="274">
        <v>45247.0</v>
      </c>
      <c r="E1794" s="275">
        <v>359990.0</v>
      </c>
      <c r="F1794" s="248" t="s">
        <v>447</v>
      </c>
      <c r="G1794" s="274">
        <f t="shared" si="1"/>
        <v>45277</v>
      </c>
      <c r="H1794" s="248" t="s">
        <v>443</v>
      </c>
      <c r="I1794" s="276" t="str">
        <f t="shared" si="2"/>
        <v>3609142359990</v>
      </c>
      <c r="J1794" s="274"/>
      <c r="K1794" s="275"/>
      <c r="L1794" s="275">
        <f t="shared" si="3"/>
        <v>-359990</v>
      </c>
      <c r="N1794" s="277"/>
      <c r="O1794" s="274">
        <f t="shared" si="6"/>
        <v>0</v>
      </c>
      <c r="P1794" s="248" t="b">
        <f t="shared" si="7"/>
        <v>1</v>
      </c>
    </row>
    <row r="1795" ht="14.25" customHeight="1">
      <c r="A1795" s="248" t="s">
        <v>30</v>
      </c>
      <c r="B1795" s="248" t="s">
        <v>19</v>
      </c>
      <c r="C1795" s="273">
        <v>12549.0</v>
      </c>
      <c r="D1795" s="274">
        <v>45250.0</v>
      </c>
      <c r="E1795" s="275">
        <v>2159501.0</v>
      </c>
      <c r="F1795" s="248" t="s">
        <v>447</v>
      </c>
      <c r="G1795" s="274">
        <f t="shared" si="1"/>
        <v>45280</v>
      </c>
      <c r="H1795" s="248" t="s">
        <v>443</v>
      </c>
      <c r="I1795" s="276" t="str">
        <f t="shared" si="2"/>
        <v>125492159501</v>
      </c>
      <c r="J1795" s="274"/>
      <c r="K1795" s="275"/>
      <c r="L1795" s="275">
        <f t="shared" si="3"/>
        <v>-2159501</v>
      </c>
      <c r="N1795" s="277"/>
      <c r="O1795" s="274">
        <f t="shared" si="6"/>
        <v>0</v>
      </c>
      <c r="P1795" s="248" t="b">
        <f t="shared" si="7"/>
        <v>1</v>
      </c>
    </row>
    <row r="1796" ht="14.25" customHeight="1">
      <c r="A1796" s="248" t="s">
        <v>621</v>
      </c>
      <c r="B1796" s="248" t="s">
        <v>19</v>
      </c>
      <c r="C1796" s="273">
        <v>267.0</v>
      </c>
      <c r="D1796" s="274">
        <v>45250.0</v>
      </c>
      <c r="E1796" s="275">
        <v>2338965.0</v>
      </c>
      <c r="F1796" s="248" t="s">
        <v>447</v>
      </c>
      <c r="G1796" s="274">
        <f t="shared" si="1"/>
        <v>45280</v>
      </c>
      <c r="H1796" s="248" t="s">
        <v>443</v>
      </c>
      <c r="I1796" s="276" t="str">
        <f t="shared" si="2"/>
        <v>2672338965</v>
      </c>
      <c r="J1796" s="274"/>
      <c r="K1796" s="275"/>
      <c r="L1796" s="275">
        <f t="shared" si="3"/>
        <v>-2338965</v>
      </c>
      <c r="N1796" s="277"/>
      <c r="O1796" s="274">
        <f t="shared" si="6"/>
        <v>0</v>
      </c>
      <c r="P1796" s="248" t="b">
        <f t="shared" si="7"/>
        <v>1</v>
      </c>
    </row>
    <row r="1797" ht="14.25" customHeight="1">
      <c r="A1797" s="248" t="s">
        <v>523</v>
      </c>
      <c r="B1797" s="248" t="s">
        <v>19</v>
      </c>
      <c r="C1797" s="273">
        <v>20207.0</v>
      </c>
      <c r="D1797" s="274">
        <v>45250.0</v>
      </c>
      <c r="E1797" s="275">
        <v>1633614.0</v>
      </c>
      <c r="F1797" s="248" t="s">
        <v>447</v>
      </c>
      <c r="G1797" s="274">
        <f t="shared" si="1"/>
        <v>45280</v>
      </c>
      <c r="H1797" s="248" t="s">
        <v>443</v>
      </c>
      <c r="I1797" s="276" t="str">
        <f t="shared" si="2"/>
        <v>202071633614</v>
      </c>
      <c r="J1797" s="274"/>
      <c r="K1797" s="275"/>
      <c r="L1797" s="275">
        <f t="shared" si="3"/>
        <v>-1633614</v>
      </c>
      <c r="N1797" s="277"/>
      <c r="O1797" s="274">
        <f t="shared" si="6"/>
        <v>0</v>
      </c>
      <c r="P1797" s="248" t="b">
        <f t="shared" si="7"/>
        <v>1</v>
      </c>
    </row>
    <row r="1798" ht="14.25" customHeight="1">
      <c r="A1798" s="248" t="s">
        <v>24</v>
      </c>
      <c r="B1798" s="248" t="s">
        <v>19</v>
      </c>
      <c r="C1798" s="273">
        <v>15223.0</v>
      </c>
      <c r="D1798" s="274">
        <v>45250.0</v>
      </c>
      <c r="E1798" s="275">
        <v>300768.0</v>
      </c>
      <c r="F1798" s="248" t="s">
        <v>447</v>
      </c>
      <c r="G1798" s="274">
        <f t="shared" si="1"/>
        <v>45280</v>
      </c>
      <c r="H1798" s="248" t="s">
        <v>443</v>
      </c>
      <c r="I1798" s="276" t="str">
        <f t="shared" si="2"/>
        <v>15223300768</v>
      </c>
      <c r="J1798" s="274"/>
      <c r="K1798" s="275"/>
      <c r="L1798" s="275">
        <f t="shared" si="3"/>
        <v>-300768</v>
      </c>
      <c r="N1798" s="277"/>
      <c r="O1798" s="274">
        <f t="shared" si="6"/>
        <v>0</v>
      </c>
      <c r="P1798" s="248" t="b">
        <f t="shared" si="7"/>
        <v>1</v>
      </c>
    </row>
    <row r="1799" ht="14.25" customHeight="1">
      <c r="A1799" s="248" t="s">
        <v>451</v>
      </c>
      <c r="B1799" s="248" t="s">
        <v>19</v>
      </c>
      <c r="C1799" s="273">
        <v>59293.0</v>
      </c>
      <c r="D1799" s="274">
        <v>45250.0</v>
      </c>
      <c r="E1799" s="275">
        <v>311212.0</v>
      </c>
      <c r="F1799" s="248" t="s">
        <v>447</v>
      </c>
      <c r="G1799" s="274">
        <f t="shared" si="1"/>
        <v>45280</v>
      </c>
      <c r="H1799" s="248" t="s">
        <v>443</v>
      </c>
      <c r="I1799" s="276" t="str">
        <f t="shared" si="2"/>
        <v>59293311212</v>
      </c>
      <c r="J1799" s="274"/>
      <c r="K1799" s="275"/>
      <c r="L1799" s="275">
        <f t="shared" si="3"/>
        <v>-311212</v>
      </c>
      <c r="N1799" s="277"/>
      <c r="O1799" s="274">
        <f t="shared" si="6"/>
        <v>0</v>
      </c>
      <c r="P1799" s="248" t="b">
        <f t="shared" si="7"/>
        <v>1</v>
      </c>
    </row>
    <row r="1800" ht="14.25" customHeight="1">
      <c r="A1800" s="248" t="s">
        <v>502</v>
      </c>
      <c r="B1800" s="248" t="s">
        <v>19</v>
      </c>
      <c r="C1800" s="273">
        <v>31372.0</v>
      </c>
      <c r="D1800" s="274">
        <v>45250.0</v>
      </c>
      <c r="E1800" s="275">
        <v>175858.0</v>
      </c>
      <c r="F1800" s="248" t="s">
        <v>447</v>
      </c>
      <c r="G1800" s="274">
        <f t="shared" si="1"/>
        <v>45280</v>
      </c>
      <c r="H1800" s="248" t="s">
        <v>443</v>
      </c>
      <c r="I1800" s="276" t="str">
        <f t="shared" si="2"/>
        <v>31372175858</v>
      </c>
      <c r="J1800" s="274"/>
      <c r="K1800" s="275"/>
      <c r="L1800" s="275">
        <f t="shared" si="3"/>
        <v>-175858</v>
      </c>
      <c r="N1800" s="277"/>
      <c r="O1800" s="274">
        <f t="shared" si="6"/>
        <v>0</v>
      </c>
      <c r="P1800" s="248" t="b">
        <f t="shared" si="7"/>
        <v>1</v>
      </c>
    </row>
    <row r="1801" ht="14.25" customHeight="1">
      <c r="A1801" s="248" t="s">
        <v>34</v>
      </c>
      <c r="B1801" s="248" t="s">
        <v>468</v>
      </c>
      <c r="C1801" s="273">
        <v>24911.0</v>
      </c>
      <c r="D1801" s="274">
        <v>45251.0</v>
      </c>
      <c r="E1801" s="275">
        <v>-39606.0</v>
      </c>
      <c r="F1801" s="248" t="s">
        <v>447</v>
      </c>
      <c r="G1801" s="274">
        <f t="shared" si="1"/>
        <v>45281</v>
      </c>
      <c r="H1801" s="248" t="s">
        <v>469</v>
      </c>
      <c r="I1801" s="276" t="str">
        <f t="shared" si="2"/>
        <v>24911-39606</v>
      </c>
      <c r="J1801" s="274"/>
      <c r="K1801" s="275"/>
      <c r="L1801" s="275">
        <f t="shared" si="3"/>
        <v>39606</v>
      </c>
      <c r="N1801" s="277"/>
      <c r="O1801" s="274">
        <f t="shared" si="6"/>
        <v>0</v>
      </c>
      <c r="P1801" s="248" t="b">
        <f t="shared" si="7"/>
        <v>1</v>
      </c>
    </row>
    <row r="1802" ht="14.25" customHeight="1">
      <c r="A1802" s="248" t="s">
        <v>444</v>
      </c>
      <c r="B1802" s="248" t="s">
        <v>19</v>
      </c>
      <c r="C1802" s="273">
        <v>1282.0</v>
      </c>
      <c r="D1802" s="274">
        <v>45251.0</v>
      </c>
      <c r="E1802" s="275">
        <v>169956.0</v>
      </c>
      <c r="F1802" s="248" t="s">
        <v>447</v>
      </c>
      <c r="G1802" s="274">
        <f t="shared" si="1"/>
        <v>45281</v>
      </c>
      <c r="H1802" s="248" t="s">
        <v>443</v>
      </c>
      <c r="I1802" s="276" t="str">
        <f t="shared" si="2"/>
        <v>1282169956</v>
      </c>
      <c r="J1802" s="278">
        <v>45280.0</v>
      </c>
      <c r="K1802" s="279">
        <v>169956.0</v>
      </c>
      <c r="L1802" s="275">
        <f t="shared" si="3"/>
        <v>0</v>
      </c>
      <c r="N1802" s="277"/>
      <c r="O1802" s="274">
        <f t="shared" si="6"/>
        <v>0</v>
      </c>
      <c r="P1802" s="248" t="b">
        <f t="shared" si="7"/>
        <v>0</v>
      </c>
    </row>
    <row r="1803" ht="14.25" customHeight="1">
      <c r="A1803" s="248" t="s">
        <v>444</v>
      </c>
      <c r="B1803" s="248" t="s">
        <v>19</v>
      </c>
      <c r="C1803" s="273">
        <v>1285.0</v>
      </c>
      <c r="D1803" s="274">
        <v>45251.0</v>
      </c>
      <c r="E1803" s="275">
        <v>326129.0</v>
      </c>
      <c r="F1803" s="248" t="s">
        <v>447</v>
      </c>
      <c r="G1803" s="274">
        <f t="shared" si="1"/>
        <v>45281</v>
      </c>
      <c r="H1803" s="248" t="s">
        <v>443</v>
      </c>
      <c r="I1803" s="276" t="str">
        <f t="shared" si="2"/>
        <v>1285326129</v>
      </c>
      <c r="J1803" s="278">
        <v>45280.0</v>
      </c>
      <c r="K1803" s="279">
        <v>326129.0</v>
      </c>
      <c r="L1803" s="275">
        <f t="shared" si="3"/>
        <v>0</v>
      </c>
      <c r="N1803" s="277"/>
      <c r="O1803" s="274">
        <f t="shared" si="6"/>
        <v>0</v>
      </c>
      <c r="P1803" s="248" t="b">
        <f t="shared" si="7"/>
        <v>0</v>
      </c>
    </row>
    <row r="1804" ht="14.25" customHeight="1">
      <c r="A1804" s="248" t="s">
        <v>472</v>
      </c>
      <c r="B1804" s="248" t="s">
        <v>19</v>
      </c>
      <c r="C1804" s="273">
        <v>3141372.0</v>
      </c>
      <c r="D1804" s="274">
        <v>45251.0</v>
      </c>
      <c r="E1804" s="275">
        <v>617574.0</v>
      </c>
      <c r="F1804" s="248" t="s">
        <v>447</v>
      </c>
      <c r="G1804" s="274">
        <f t="shared" si="1"/>
        <v>45281</v>
      </c>
      <c r="H1804" s="248" t="s">
        <v>443</v>
      </c>
      <c r="I1804" s="276" t="str">
        <f t="shared" si="2"/>
        <v>3141372617574</v>
      </c>
      <c r="J1804" s="274"/>
      <c r="K1804" s="275"/>
      <c r="L1804" s="275">
        <f t="shared" si="3"/>
        <v>-617574</v>
      </c>
      <c r="N1804" s="277"/>
      <c r="O1804" s="274">
        <f t="shared" si="6"/>
        <v>0</v>
      </c>
      <c r="P1804" s="248" t="b">
        <f t="shared" si="7"/>
        <v>1</v>
      </c>
    </row>
    <row r="1805" ht="14.25" customHeight="1">
      <c r="A1805" s="248" t="s">
        <v>22</v>
      </c>
      <c r="B1805" s="248" t="s">
        <v>19</v>
      </c>
      <c r="C1805" s="273">
        <v>970764.0</v>
      </c>
      <c r="D1805" s="274">
        <v>45251.0</v>
      </c>
      <c r="E1805" s="275">
        <v>1999979.0</v>
      </c>
      <c r="F1805" s="248" t="s">
        <v>447</v>
      </c>
      <c r="G1805" s="274">
        <f t="shared" si="1"/>
        <v>45281</v>
      </c>
      <c r="H1805" s="248" t="s">
        <v>443</v>
      </c>
      <c r="I1805" s="276" t="str">
        <f t="shared" si="2"/>
        <v>9707641999979</v>
      </c>
      <c r="J1805" s="274"/>
      <c r="K1805" s="275"/>
      <c r="L1805" s="275">
        <f t="shared" si="3"/>
        <v>-1999979</v>
      </c>
      <c r="N1805" s="109" t="s">
        <v>462</v>
      </c>
      <c r="O1805" s="274">
        <f t="shared" si="6"/>
        <v>0</v>
      </c>
      <c r="P1805" s="248" t="b">
        <f t="shared" si="7"/>
        <v>1</v>
      </c>
    </row>
    <row r="1806" ht="14.25" customHeight="1">
      <c r="A1806" s="248" t="s">
        <v>22</v>
      </c>
      <c r="B1806" s="248" t="s">
        <v>19</v>
      </c>
      <c r="C1806" s="273">
        <v>970755.0</v>
      </c>
      <c r="D1806" s="274">
        <v>45251.0</v>
      </c>
      <c r="E1806" s="275">
        <v>1073591.0</v>
      </c>
      <c r="F1806" s="248" t="s">
        <v>447</v>
      </c>
      <c r="G1806" s="274">
        <f t="shared" si="1"/>
        <v>45281</v>
      </c>
      <c r="H1806" s="248" t="s">
        <v>443</v>
      </c>
      <c r="I1806" s="276" t="str">
        <f t="shared" si="2"/>
        <v>9707551073591</v>
      </c>
      <c r="J1806" s="274"/>
      <c r="K1806" s="275"/>
      <c r="L1806" s="275">
        <f t="shared" si="3"/>
        <v>-1073591</v>
      </c>
      <c r="N1806" s="109" t="s">
        <v>462</v>
      </c>
      <c r="O1806" s="274">
        <f t="shared" si="6"/>
        <v>0</v>
      </c>
      <c r="P1806" s="248" t="b">
        <f t="shared" si="7"/>
        <v>1</v>
      </c>
    </row>
    <row r="1807" ht="14.25" customHeight="1">
      <c r="A1807" s="248" t="s">
        <v>493</v>
      </c>
      <c r="B1807" s="248" t="s">
        <v>19</v>
      </c>
      <c r="C1807" s="273">
        <v>10079.0</v>
      </c>
      <c r="D1807" s="274">
        <v>45251.0</v>
      </c>
      <c r="E1807" s="275">
        <v>325943.0</v>
      </c>
      <c r="F1807" s="248" t="s">
        <v>447</v>
      </c>
      <c r="G1807" s="274">
        <f t="shared" si="1"/>
        <v>45281</v>
      </c>
      <c r="H1807" s="248" t="s">
        <v>443</v>
      </c>
      <c r="I1807" s="276" t="str">
        <f t="shared" si="2"/>
        <v>10079325943</v>
      </c>
      <c r="J1807" s="274"/>
      <c r="K1807" s="275"/>
      <c r="L1807" s="275">
        <f t="shared" si="3"/>
        <v>-325943</v>
      </c>
      <c r="N1807" s="277"/>
      <c r="O1807" s="274">
        <f t="shared" si="6"/>
        <v>0</v>
      </c>
      <c r="P1807" s="248" t="b">
        <f t="shared" si="7"/>
        <v>1</v>
      </c>
    </row>
    <row r="1808" ht="14.25" customHeight="1">
      <c r="A1808" s="248" t="s">
        <v>493</v>
      </c>
      <c r="B1808" s="248" t="s">
        <v>19</v>
      </c>
      <c r="C1808" s="273">
        <v>10080.0</v>
      </c>
      <c r="D1808" s="274">
        <v>45251.0</v>
      </c>
      <c r="E1808" s="275">
        <v>229990.0</v>
      </c>
      <c r="F1808" s="248" t="s">
        <v>447</v>
      </c>
      <c r="G1808" s="274">
        <f t="shared" si="1"/>
        <v>45281</v>
      </c>
      <c r="H1808" s="248" t="s">
        <v>443</v>
      </c>
      <c r="I1808" s="276" t="str">
        <f t="shared" si="2"/>
        <v>10080229990</v>
      </c>
      <c r="J1808" s="274"/>
      <c r="K1808" s="275"/>
      <c r="L1808" s="275">
        <f t="shared" si="3"/>
        <v>-229990</v>
      </c>
      <c r="N1808" s="277"/>
      <c r="O1808" s="274">
        <f t="shared" si="6"/>
        <v>0</v>
      </c>
      <c r="P1808" s="248" t="b">
        <f t="shared" si="7"/>
        <v>1</v>
      </c>
    </row>
    <row r="1809" ht="14.25" customHeight="1">
      <c r="A1809" s="248" t="s">
        <v>77</v>
      </c>
      <c r="B1809" s="248" t="s">
        <v>19</v>
      </c>
      <c r="C1809" s="273">
        <v>560494.0</v>
      </c>
      <c r="D1809" s="274">
        <v>45251.0</v>
      </c>
      <c r="E1809" s="275">
        <v>109991.0</v>
      </c>
      <c r="F1809" s="248" t="s">
        <v>447</v>
      </c>
      <c r="G1809" s="274">
        <f t="shared" si="1"/>
        <v>45281</v>
      </c>
      <c r="H1809" s="248" t="s">
        <v>443</v>
      </c>
      <c r="I1809" s="276" t="str">
        <f t="shared" si="2"/>
        <v>560494109991</v>
      </c>
      <c r="J1809" s="274"/>
      <c r="K1809" s="275"/>
      <c r="L1809" s="275">
        <f t="shared" si="3"/>
        <v>-109991</v>
      </c>
      <c r="N1809" s="277"/>
      <c r="O1809" s="274">
        <f t="shared" si="6"/>
        <v>0</v>
      </c>
      <c r="P1809" s="248" t="b">
        <f t="shared" si="7"/>
        <v>1</v>
      </c>
    </row>
    <row r="1810" ht="14.25" customHeight="1">
      <c r="A1810" s="248" t="s">
        <v>519</v>
      </c>
      <c r="B1810" s="248" t="s">
        <v>19</v>
      </c>
      <c r="C1810" s="273">
        <v>34746.0</v>
      </c>
      <c r="D1810" s="274">
        <v>45252.0</v>
      </c>
      <c r="E1810" s="275">
        <v>959000.0</v>
      </c>
      <c r="F1810" s="248" t="s">
        <v>447</v>
      </c>
      <c r="G1810" s="274">
        <f t="shared" si="1"/>
        <v>45282</v>
      </c>
      <c r="H1810" s="248" t="s">
        <v>443</v>
      </c>
      <c r="I1810" s="276" t="str">
        <f t="shared" si="2"/>
        <v>34746959000</v>
      </c>
      <c r="J1810" s="274"/>
      <c r="K1810" s="275"/>
      <c r="L1810" s="275">
        <f t="shared" si="3"/>
        <v>-959000</v>
      </c>
      <c r="N1810" s="277"/>
      <c r="O1810" s="274">
        <f t="shared" si="6"/>
        <v>0</v>
      </c>
      <c r="P1810" s="248" t="b">
        <f t="shared" si="7"/>
        <v>1</v>
      </c>
    </row>
    <row r="1811" ht="14.25" customHeight="1">
      <c r="A1811" s="289" t="s">
        <v>611</v>
      </c>
      <c r="B1811" s="289" t="s">
        <v>19</v>
      </c>
      <c r="C1811" s="286">
        <v>576.0</v>
      </c>
      <c r="D1811" s="287">
        <v>45252.0</v>
      </c>
      <c r="E1811" s="288">
        <v>477969.0</v>
      </c>
      <c r="F1811" s="289" t="s">
        <v>447</v>
      </c>
      <c r="G1811" s="274">
        <f t="shared" si="1"/>
        <v>45282</v>
      </c>
      <c r="H1811" s="289" t="s">
        <v>485</v>
      </c>
      <c r="I1811" s="290" t="str">
        <f t="shared" si="2"/>
        <v>576477969</v>
      </c>
      <c r="J1811" s="287"/>
      <c r="K1811" s="288"/>
      <c r="L1811" s="288">
        <f t="shared" si="3"/>
        <v>-477969</v>
      </c>
      <c r="N1811" s="277"/>
      <c r="O1811" s="274">
        <f t="shared" si="6"/>
        <v>0</v>
      </c>
      <c r="P1811" s="248" t="b">
        <f t="shared" si="7"/>
        <v>1</v>
      </c>
    </row>
    <row r="1812" ht="14.25" customHeight="1">
      <c r="A1812" s="289" t="s">
        <v>611</v>
      </c>
      <c r="B1812" s="289" t="s">
        <v>468</v>
      </c>
      <c r="C1812" s="286">
        <v>629.0</v>
      </c>
      <c r="D1812" s="287">
        <v>45252.0</v>
      </c>
      <c r="E1812" s="288">
        <v>-477970.0</v>
      </c>
      <c r="F1812" s="289" t="s">
        <v>447</v>
      </c>
      <c r="G1812" s="274">
        <f t="shared" si="1"/>
        <v>45282</v>
      </c>
      <c r="H1812" s="289" t="s">
        <v>469</v>
      </c>
      <c r="I1812" s="290" t="str">
        <f t="shared" si="2"/>
        <v>629-477970</v>
      </c>
      <c r="J1812" s="287"/>
      <c r="K1812" s="288"/>
      <c r="L1812" s="288">
        <f t="shared" si="3"/>
        <v>477970</v>
      </c>
      <c r="N1812" s="277"/>
      <c r="O1812" s="274">
        <f t="shared" si="6"/>
        <v>0</v>
      </c>
      <c r="P1812" s="248" t="b">
        <f t="shared" si="7"/>
        <v>1</v>
      </c>
    </row>
    <row r="1813" ht="14.25" customHeight="1">
      <c r="A1813" s="248" t="s">
        <v>642</v>
      </c>
      <c r="B1813" s="248" t="s">
        <v>19</v>
      </c>
      <c r="C1813" s="273">
        <v>3932.0</v>
      </c>
      <c r="D1813" s="274">
        <v>45252.0</v>
      </c>
      <c r="E1813" s="275">
        <v>24000.0</v>
      </c>
      <c r="F1813" s="248" t="s">
        <v>447</v>
      </c>
      <c r="G1813" s="274">
        <f t="shared" si="1"/>
        <v>45282</v>
      </c>
      <c r="H1813" s="248" t="s">
        <v>443</v>
      </c>
      <c r="I1813" s="276" t="str">
        <f t="shared" si="2"/>
        <v>393224000</v>
      </c>
      <c r="J1813" s="274"/>
      <c r="K1813" s="275"/>
      <c r="L1813" s="275">
        <f t="shared" si="3"/>
        <v>-24000</v>
      </c>
      <c r="N1813" s="277"/>
      <c r="O1813" s="274">
        <f t="shared" si="6"/>
        <v>0</v>
      </c>
      <c r="P1813" s="248" t="b">
        <f t="shared" si="7"/>
        <v>1</v>
      </c>
    </row>
    <row r="1814" ht="14.25" customHeight="1">
      <c r="A1814" s="248" t="s">
        <v>570</v>
      </c>
      <c r="B1814" s="248" t="s">
        <v>19</v>
      </c>
      <c r="C1814" s="273">
        <v>7978.0</v>
      </c>
      <c r="D1814" s="274">
        <v>45252.0</v>
      </c>
      <c r="E1814" s="275">
        <v>4094947.0</v>
      </c>
      <c r="F1814" s="248" t="s">
        <v>447</v>
      </c>
      <c r="G1814" s="274">
        <f t="shared" si="1"/>
        <v>45282</v>
      </c>
      <c r="H1814" s="248" t="s">
        <v>443</v>
      </c>
      <c r="I1814" s="276" t="str">
        <f t="shared" si="2"/>
        <v>79784094947</v>
      </c>
      <c r="J1814" s="274"/>
      <c r="K1814" s="275"/>
      <c r="L1814" s="275">
        <f t="shared" si="3"/>
        <v>-4094947</v>
      </c>
      <c r="N1814" s="277"/>
      <c r="O1814" s="274">
        <f t="shared" si="6"/>
        <v>0</v>
      </c>
      <c r="P1814" s="248" t="b">
        <f t="shared" si="7"/>
        <v>1</v>
      </c>
    </row>
    <row r="1815" ht="14.25" customHeight="1">
      <c r="A1815" s="248" t="s">
        <v>472</v>
      </c>
      <c r="B1815" s="248" t="s">
        <v>19</v>
      </c>
      <c r="C1815" s="273">
        <v>3142514.0</v>
      </c>
      <c r="D1815" s="274">
        <v>45252.0</v>
      </c>
      <c r="E1815" s="275">
        <v>1311006.0</v>
      </c>
      <c r="F1815" s="248" t="s">
        <v>447</v>
      </c>
      <c r="G1815" s="274">
        <f t="shared" si="1"/>
        <v>45282</v>
      </c>
      <c r="H1815" s="248" t="s">
        <v>443</v>
      </c>
      <c r="I1815" s="276" t="str">
        <f t="shared" si="2"/>
        <v>31425141311006</v>
      </c>
      <c r="J1815" s="274"/>
      <c r="K1815" s="275"/>
      <c r="L1815" s="275">
        <f t="shared" si="3"/>
        <v>-1311006</v>
      </c>
      <c r="N1815" s="277"/>
      <c r="O1815" s="274">
        <f t="shared" si="6"/>
        <v>0</v>
      </c>
      <c r="P1815" s="248" t="b">
        <f t="shared" si="7"/>
        <v>1</v>
      </c>
    </row>
    <row r="1816" ht="14.25" customHeight="1">
      <c r="A1816" s="248" t="s">
        <v>604</v>
      </c>
      <c r="B1816" s="248" t="s">
        <v>19</v>
      </c>
      <c r="C1816" s="273">
        <v>2583357.0</v>
      </c>
      <c r="D1816" s="274">
        <v>45252.0</v>
      </c>
      <c r="E1816" s="275">
        <v>50520.0</v>
      </c>
      <c r="F1816" s="248" t="s">
        <v>447</v>
      </c>
      <c r="G1816" s="274">
        <f t="shared" si="1"/>
        <v>45282</v>
      </c>
      <c r="H1816" s="248" t="s">
        <v>443</v>
      </c>
      <c r="I1816" s="276" t="str">
        <f t="shared" si="2"/>
        <v>258335750520</v>
      </c>
      <c r="J1816" s="274"/>
      <c r="K1816" s="275"/>
      <c r="L1816" s="275">
        <f t="shared" si="3"/>
        <v>-50520</v>
      </c>
      <c r="M1816" s="248" t="s">
        <v>133</v>
      </c>
      <c r="N1816" s="277"/>
      <c r="O1816" s="274">
        <f t="shared" si="6"/>
        <v>0</v>
      </c>
      <c r="P1816" s="248" t="b">
        <f t="shared" si="7"/>
        <v>1</v>
      </c>
    </row>
    <row r="1817" ht="14.25" customHeight="1">
      <c r="A1817" s="248" t="s">
        <v>24</v>
      </c>
      <c r="B1817" s="248" t="s">
        <v>19</v>
      </c>
      <c r="C1817" s="273">
        <v>15267.0</v>
      </c>
      <c r="D1817" s="274">
        <v>45252.0</v>
      </c>
      <c r="E1817" s="275">
        <v>239960.0</v>
      </c>
      <c r="F1817" s="248" t="s">
        <v>447</v>
      </c>
      <c r="G1817" s="274">
        <f t="shared" si="1"/>
        <v>45282</v>
      </c>
      <c r="H1817" s="248" t="s">
        <v>443</v>
      </c>
      <c r="I1817" s="276" t="str">
        <f t="shared" si="2"/>
        <v>15267239960</v>
      </c>
      <c r="J1817" s="274"/>
      <c r="K1817" s="275"/>
      <c r="L1817" s="275">
        <f t="shared" si="3"/>
        <v>-239960</v>
      </c>
      <c r="N1817" s="277"/>
      <c r="O1817" s="274">
        <f t="shared" si="6"/>
        <v>0</v>
      </c>
      <c r="P1817" s="248" t="b">
        <f t="shared" si="7"/>
        <v>1</v>
      </c>
    </row>
    <row r="1818" ht="14.25" customHeight="1">
      <c r="A1818" s="248" t="s">
        <v>511</v>
      </c>
      <c r="B1818" s="248" t="s">
        <v>19</v>
      </c>
      <c r="C1818" s="273">
        <v>3114.0</v>
      </c>
      <c r="D1818" s="274">
        <v>45253.0</v>
      </c>
      <c r="E1818" s="275">
        <v>3302250.0</v>
      </c>
      <c r="F1818" s="248" t="s">
        <v>447</v>
      </c>
      <c r="G1818" s="274">
        <f t="shared" si="1"/>
        <v>45283</v>
      </c>
      <c r="H1818" s="248" t="s">
        <v>443</v>
      </c>
      <c r="I1818" s="276" t="str">
        <f t="shared" si="2"/>
        <v>31143302250</v>
      </c>
      <c r="J1818" s="280">
        <v>45280.0</v>
      </c>
      <c r="K1818" s="281">
        <v>3302250.0</v>
      </c>
      <c r="L1818" s="275">
        <f t="shared" si="3"/>
        <v>0</v>
      </c>
      <c r="N1818" s="277"/>
      <c r="O1818" s="274">
        <f t="shared" si="6"/>
        <v>0</v>
      </c>
      <c r="P1818" s="248" t="b">
        <f t="shared" si="7"/>
        <v>0</v>
      </c>
    </row>
    <row r="1819" ht="14.25" customHeight="1">
      <c r="A1819" s="248" t="s">
        <v>27</v>
      </c>
      <c r="B1819" s="248" t="s">
        <v>19</v>
      </c>
      <c r="C1819" s="273">
        <v>37945.0</v>
      </c>
      <c r="D1819" s="274">
        <v>45254.0</v>
      </c>
      <c r="E1819" s="275">
        <v>206821.0</v>
      </c>
      <c r="F1819" s="248" t="s">
        <v>447</v>
      </c>
      <c r="G1819" s="274">
        <f t="shared" si="1"/>
        <v>45284</v>
      </c>
      <c r="H1819" s="248" t="s">
        <v>443</v>
      </c>
      <c r="I1819" s="276" t="str">
        <f t="shared" si="2"/>
        <v>37945206821</v>
      </c>
      <c r="J1819" s="274"/>
      <c r="K1819" s="275"/>
      <c r="L1819" s="275">
        <f t="shared" si="3"/>
        <v>-206821</v>
      </c>
      <c r="N1819" s="109" t="s">
        <v>456</v>
      </c>
      <c r="O1819" s="274">
        <f t="shared" si="6"/>
        <v>0</v>
      </c>
      <c r="P1819" s="248" t="b">
        <f t="shared" si="7"/>
        <v>1</v>
      </c>
    </row>
    <row r="1820" ht="14.25" customHeight="1">
      <c r="A1820" s="248" t="s">
        <v>34</v>
      </c>
      <c r="B1820" s="248" t="s">
        <v>19</v>
      </c>
      <c r="C1820" s="273">
        <v>116669.0</v>
      </c>
      <c r="D1820" s="274">
        <v>45254.0</v>
      </c>
      <c r="E1820" s="275">
        <v>39606.0</v>
      </c>
      <c r="F1820" s="248" t="s">
        <v>447</v>
      </c>
      <c r="G1820" s="274">
        <f t="shared" si="1"/>
        <v>45284</v>
      </c>
      <c r="H1820" s="248" t="s">
        <v>443</v>
      </c>
      <c r="I1820" s="276" t="str">
        <f t="shared" si="2"/>
        <v>11666939606</v>
      </c>
      <c r="J1820" s="274"/>
      <c r="K1820" s="275"/>
      <c r="L1820" s="275">
        <f t="shared" si="3"/>
        <v>-39606</v>
      </c>
      <c r="N1820" s="277"/>
      <c r="O1820" s="274">
        <f t="shared" si="6"/>
        <v>0</v>
      </c>
      <c r="P1820" s="248" t="b">
        <f t="shared" si="7"/>
        <v>1</v>
      </c>
    </row>
    <row r="1821" ht="14.25" customHeight="1">
      <c r="A1821" s="248" t="s">
        <v>34</v>
      </c>
      <c r="B1821" s="248" t="s">
        <v>19</v>
      </c>
      <c r="C1821" s="273">
        <v>116668.0</v>
      </c>
      <c r="D1821" s="274">
        <v>45254.0</v>
      </c>
      <c r="E1821" s="275">
        <v>222793.0</v>
      </c>
      <c r="F1821" s="248" t="s">
        <v>447</v>
      </c>
      <c r="G1821" s="274">
        <f t="shared" si="1"/>
        <v>45284</v>
      </c>
      <c r="H1821" s="248" t="s">
        <v>443</v>
      </c>
      <c r="I1821" s="276" t="str">
        <f t="shared" si="2"/>
        <v>116668222793</v>
      </c>
      <c r="J1821" s="274"/>
      <c r="K1821" s="275"/>
      <c r="L1821" s="275">
        <f t="shared" si="3"/>
        <v>-222793</v>
      </c>
      <c r="N1821" s="277"/>
      <c r="O1821" s="274">
        <f t="shared" si="6"/>
        <v>0</v>
      </c>
      <c r="P1821" s="248" t="b">
        <f t="shared" si="7"/>
        <v>1</v>
      </c>
    </row>
    <row r="1822" ht="14.25" customHeight="1">
      <c r="A1822" s="248" t="s">
        <v>472</v>
      </c>
      <c r="B1822" s="248" t="s">
        <v>19</v>
      </c>
      <c r="C1822" s="273">
        <v>3144620.0</v>
      </c>
      <c r="D1822" s="274">
        <v>45254.0</v>
      </c>
      <c r="E1822" s="275">
        <v>5249991.0</v>
      </c>
      <c r="F1822" s="248" t="s">
        <v>447</v>
      </c>
      <c r="G1822" s="274">
        <f t="shared" si="1"/>
        <v>45284</v>
      </c>
      <c r="H1822" s="248" t="s">
        <v>443</v>
      </c>
      <c r="I1822" s="276" t="str">
        <f t="shared" si="2"/>
        <v>31446205249991</v>
      </c>
      <c r="J1822" s="274"/>
      <c r="K1822" s="275"/>
      <c r="L1822" s="275">
        <f t="shared" si="3"/>
        <v>-5249991</v>
      </c>
      <c r="N1822" s="277"/>
      <c r="O1822" s="274">
        <f t="shared" si="6"/>
        <v>0</v>
      </c>
      <c r="P1822" s="248" t="b">
        <f t="shared" si="7"/>
        <v>1</v>
      </c>
    </row>
    <row r="1823" ht="14.25" customHeight="1">
      <c r="A1823" s="248" t="s">
        <v>22</v>
      </c>
      <c r="B1823" s="248" t="s">
        <v>19</v>
      </c>
      <c r="C1823" s="273">
        <v>1024143.0</v>
      </c>
      <c r="D1823" s="274">
        <v>45254.0</v>
      </c>
      <c r="E1823" s="275">
        <v>1542070.0</v>
      </c>
      <c r="F1823" s="248" t="s">
        <v>447</v>
      </c>
      <c r="G1823" s="274">
        <f t="shared" si="1"/>
        <v>45284</v>
      </c>
      <c r="H1823" s="248" t="s">
        <v>443</v>
      </c>
      <c r="I1823" s="276" t="str">
        <f t="shared" si="2"/>
        <v>10241431542070</v>
      </c>
      <c r="J1823" s="274"/>
      <c r="K1823" s="275"/>
      <c r="L1823" s="275">
        <f t="shared" si="3"/>
        <v>-1542070</v>
      </c>
      <c r="N1823" s="109" t="s">
        <v>462</v>
      </c>
      <c r="O1823" s="274">
        <f t="shared" si="6"/>
        <v>0</v>
      </c>
      <c r="P1823" s="248" t="b">
        <f t="shared" si="7"/>
        <v>1</v>
      </c>
    </row>
    <row r="1824" ht="14.25" customHeight="1">
      <c r="A1824" s="248" t="s">
        <v>22</v>
      </c>
      <c r="B1824" s="248" t="s">
        <v>19</v>
      </c>
      <c r="C1824" s="273">
        <v>1024131.0</v>
      </c>
      <c r="D1824" s="274">
        <v>45254.0</v>
      </c>
      <c r="E1824" s="275">
        <v>3084141.0</v>
      </c>
      <c r="F1824" s="248" t="s">
        <v>447</v>
      </c>
      <c r="G1824" s="274">
        <f t="shared" si="1"/>
        <v>45284</v>
      </c>
      <c r="H1824" s="248" t="s">
        <v>443</v>
      </c>
      <c r="I1824" s="276" t="str">
        <f t="shared" si="2"/>
        <v>10241313084141</v>
      </c>
      <c r="J1824" s="274"/>
      <c r="K1824" s="275"/>
      <c r="L1824" s="275">
        <f t="shared" si="3"/>
        <v>-3084141</v>
      </c>
      <c r="N1824" s="109" t="s">
        <v>462</v>
      </c>
      <c r="O1824" s="274">
        <f t="shared" si="6"/>
        <v>0</v>
      </c>
      <c r="P1824" s="248" t="b">
        <f t="shared" si="7"/>
        <v>1</v>
      </c>
    </row>
    <row r="1825" ht="14.25" customHeight="1">
      <c r="A1825" s="248" t="s">
        <v>22</v>
      </c>
      <c r="B1825" s="248" t="s">
        <v>19</v>
      </c>
      <c r="C1825" s="273">
        <v>1024138.0</v>
      </c>
      <c r="D1825" s="274">
        <v>45254.0</v>
      </c>
      <c r="E1825" s="275">
        <v>1542070.0</v>
      </c>
      <c r="F1825" s="248" t="s">
        <v>447</v>
      </c>
      <c r="G1825" s="274">
        <f t="shared" si="1"/>
        <v>45284</v>
      </c>
      <c r="H1825" s="248" t="s">
        <v>443</v>
      </c>
      <c r="I1825" s="276" t="str">
        <f t="shared" si="2"/>
        <v>10241381542070</v>
      </c>
      <c r="J1825" s="274"/>
      <c r="K1825" s="275"/>
      <c r="L1825" s="275">
        <f t="shared" si="3"/>
        <v>-1542070</v>
      </c>
      <c r="N1825" s="109" t="s">
        <v>462</v>
      </c>
      <c r="O1825" s="274">
        <f t="shared" si="6"/>
        <v>0</v>
      </c>
      <c r="P1825" s="248" t="b">
        <f t="shared" si="7"/>
        <v>1</v>
      </c>
    </row>
    <row r="1826" ht="14.25" customHeight="1">
      <c r="A1826" s="248" t="s">
        <v>22</v>
      </c>
      <c r="B1826" s="248" t="s">
        <v>19</v>
      </c>
      <c r="C1826" s="273">
        <v>1024137.0</v>
      </c>
      <c r="D1826" s="274">
        <v>45254.0</v>
      </c>
      <c r="E1826" s="275">
        <v>1542070.0</v>
      </c>
      <c r="F1826" s="248" t="s">
        <v>447</v>
      </c>
      <c r="G1826" s="274">
        <f t="shared" si="1"/>
        <v>45284</v>
      </c>
      <c r="H1826" s="248" t="s">
        <v>443</v>
      </c>
      <c r="I1826" s="276" t="str">
        <f t="shared" si="2"/>
        <v>10241371542070</v>
      </c>
      <c r="J1826" s="274"/>
      <c r="K1826" s="275"/>
      <c r="L1826" s="275">
        <f t="shared" si="3"/>
        <v>-1542070</v>
      </c>
      <c r="N1826" s="109" t="s">
        <v>462</v>
      </c>
      <c r="O1826" s="274">
        <f t="shared" si="6"/>
        <v>0</v>
      </c>
      <c r="P1826" s="248" t="b">
        <f t="shared" si="7"/>
        <v>1</v>
      </c>
    </row>
    <row r="1827" ht="14.25" customHeight="1">
      <c r="A1827" s="248" t="s">
        <v>643</v>
      </c>
      <c r="B1827" s="248" t="s">
        <v>19</v>
      </c>
      <c r="C1827" s="273">
        <v>15191.0</v>
      </c>
      <c r="D1827" s="274">
        <v>45254.0</v>
      </c>
      <c r="E1827" s="275">
        <v>1053150.0</v>
      </c>
      <c r="F1827" s="248" t="s">
        <v>447</v>
      </c>
      <c r="G1827" s="274">
        <f t="shared" si="1"/>
        <v>45284</v>
      </c>
      <c r="H1827" s="248" t="s">
        <v>443</v>
      </c>
      <c r="I1827" s="276" t="str">
        <f t="shared" si="2"/>
        <v>151911053150</v>
      </c>
      <c r="J1827" s="274"/>
      <c r="K1827" s="275"/>
      <c r="L1827" s="275">
        <f t="shared" si="3"/>
        <v>-1053150</v>
      </c>
      <c r="N1827" s="277"/>
      <c r="O1827" s="274">
        <f t="shared" si="6"/>
        <v>0</v>
      </c>
      <c r="P1827" s="248" t="b">
        <f t="shared" si="7"/>
        <v>1</v>
      </c>
    </row>
    <row r="1828" ht="14.25" customHeight="1">
      <c r="A1828" s="248" t="s">
        <v>24</v>
      </c>
      <c r="B1828" s="248" t="s">
        <v>19</v>
      </c>
      <c r="C1828" s="273">
        <v>15324.0</v>
      </c>
      <c r="D1828" s="274">
        <v>45254.0</v>
      </c>
      <c r="E1828" s="275">
        <v>205568.0</v>
      </c>
      <c r="F1828" s="248" t="s">
        <v>447</v>
      </c>
      <c r="G1828" s="274">
        <f t="shared" si="1"/>
        <v>45284</v>
      </c>
      <c r="H1828" s="248" t="s">
        <v>443</v>
      </c>
      <c r="I1828" s="276" t="str">
        <f t="shared" si="2"/>
        <v>15324205568</v>
      </c>
      <c r="J1828" s="274"/>
      <c r="K1828" s="275"/>
      <c r="L1828" s="275">
        <f t="shared" si="3"/>
        <v>-205568</v>
      </c>
      <c r="N1828" s="277"/>
      <c r="O1828" s="274">
        <f t="shared" si="6"/>
        <v>0</v>
      </c>
      <c r="P1828" s="248" t="b">
        <f t="shared" si="7"/>
        <v>1</v>
      </c>
    </row>
    <row r="1829" ht="14.25" customHeight="1">
      <c r="A1829" s="248" t="s">
        <v>168</v>
      </c>
      <c r="B1829" s="248" t="s">
        <v>19</v>
      </c>
      <c r="C1829" s="273">
        <v>13960.0</v>
      </c>
      <c r="D1829" s="274">
        <v>45254.0</v>
      </c>
      <c r="E1829" s="275">
        <v>696150.0</v>
      </c>
      <c r="F1829" s="248" t="s">
        <v>447</v>
      </c>
      <c r="G1829" s="274">
        <f t="shared" si="1"/>
        <v>45284</v>
      </c>
      <c r="H1829" s="248" t="s">
        <v>443</v>
      </c>
      <c r="I1829" s="276" t="str">
        <f t="shared" si="2"/>
        <v>13960696150</v>
      </c>
      <c r="J1829" s="274"/>
      <c r="K1829" s="275"/>
      <c r="L1829" s="275">
        <f t="shared" si="3"/>
        <v>-696150</v>
      </c>
      <c r="N1829" s="277"/>
      <c r="O1829" s="274">
        <f t="shared" si="6"/>
        <v>0</v>
      </c>
      <c r="P1829" s="248" t="b">
        <f t="shared" si="7"/>
        <v>1</v>
      </c>
    </row>
    <row r="1830" ht="14.25" customHeight="1">
      <c r="A1830" s="248" t="s">
        <v>273</v>
      </c>
      <c r="B1830" s="248" t="s">
        <v>19</v>
      </c>
      <c r="C1830" s="273">
        <v>259.0</v>
      </c>
      <c r="D1830" s="274">
        <v>45255.0</v>
      </c>
      <c r="E1830" s="275">
        <v>183400.0</v>
      </c>
      <c r="F1830" s="248" t="s">
        <v>447</v>
      </c>
      <c r="G1830" s="274">
        <f t="shared" si="1"/>
        <v>45285</v>
      </c>
      <c r="H1830" s="248" t="s">
        <v>443</v>
      </c>
      <c r="I1830" s="276" t="str">
        <f t="shared" si="2"/>
        <v>259183400</v>
      </c>
      <c r="J1830" s="278">
        <v>45253.0</v>
      </c>
      <c r="K1830" s="279">
        <v>183400.0</v>
      </c>
      <c r="L1830" s="275">
        <f t="shared" si="3"/>
        <v>0</v>
      </c>
      <c r="N1830" s="277"/>
      <c r="O1830" s="274">
        <f t="shared" si="6"/>
        <v>0</v>
      </c>
      <c r="P1830" s="248" t="b">
        <f t="shared" si="7"/>
        <v>0</v>
      </c>
    </row>
    <row r="1831" ht="14.25" customHeight="1">
      <c r="A1831" s="289" t="s">
        <v>611</v>
      </c>
      <c r="B1831" s="289" t="s">
        <v>19</v>
      </c>
      <c r="C1831" s="286">
        <v>583.0</v>
      </c>
      <c r="D1831" s="287">
        <v>45257.0</v>
      </c>
      <c r="E1831" s="288">
        <v>709980.0</v>
      </c>
      <c r="F1831" s="289" t="s">
        <v>447</v>
      </c>
      <c r="G1831" s="274">
        <f t="shared" si="1"/>
        <v>45287</v>
      </c>
      <c r="H1831" s="289" t="s">
        <v>485</v>
      </c>
      <c r="I1831" s="290" t="str">
        <f t="shared" si="2"/>
        <v>583709980</v>
      </c>
      <c r="J1831" s="287"/>
      <c r="K1831" s="288"/>
      <c r="L1831" s="288">
        <f t="shared" si="3"/>
        <v>-709980</v>
      </c>
      <c r="N1831" s="277"/>
      <c r="O1831" s="274">
        <f t="shared" si="6"/>
        <v>0</v>
      </c>
      <c r="P1831" s="248" t="b">
        <f t="shared" si="7"/>
        <v>1</v>
      </c>
    </row>
    <row r="1832" ht="14.25" customHeight="1">
      <c r="A1832" s="289" t="s">
        <v>611</v>
      </c>
      <c r="B1832" s="289" t="s">
        <v>468</v>
      </c>
      <c r="C1832" s="286">
        <v>635.0</v>
      </c>
      <c r="D1832" s="287">
        <v>45257.0</v>
      </c>
      <c r="E1832" s="288">
        <v>-709980.0</v>
      </c>
      <c r="F1832" s="289" t="s">
        <v>447</v>
      </c>
      <c r="G1832" s="274">
        <f t="shared" si="1"/>
        <v>45287</v>
      </c>
      <c r="H1832" s="289" t="s">
        <v>469</v>
      </c>
      <c r="I1832" s="290" t="str">
        <f t="shared" si="2"/>
        <v>635-709980</v>
      </c>
      <c r="J1832" s="287"/>
      <c r="K1832" s="288"/>
      <c r="L1832" s="288">
        <f t="shared" si="3"/>
        <v>709980</v>
      </c>
      <c r="N1832" s="277"/>
      <c r="O1832" s="274">
        <f t="shared" si="6"/>
        <v>0</v>
      </c>
      <c r="P1832" s="248" t="b">
        <f t="shared" si="7"/>
        <v>1</v>
      </c>
    </row>
    <row r="1833" ht="14.25" customHeight="1">
      <c r="A1833" s="248" t="s">
        <v>508</v>
      </c>
      <c r="B1833" s="248" t="s">
        <v>334</v>
      </c>
      <c r="C1833" s="273">
        <v>1782735.0</v>
      </c>
      <c r="D1833" s="274">
        <v>45257.0</v>
      </c>
      <c r="E1833" s="275">
        <v>11952.0</v>
      </c>
      <c r="F1833" s="248" t="s">
        <v>447</v>
      </c>
      <c r="G1833" s="274">
        <f t="shared" si="1"/>
        <v>45287</v>
      </c>
      <c r="H1833" s="248" t="s">
        <v>443</v>
      </c>
      <c r="I1833" s="276" t="str">
        <f t="shared" si="2"/>
        <v>178273511952</v>
      </c>
      <c r="J1833" s="274">
        <f>+G1833</f>
        <v>45287</v>
      </c>
      <c r="K1833" s="275">
        <f>+E1833</f>
        <v>11952</v>
      </c>
      <c r="L1833" s="275">
        <f t="shared" si="3"/>
        <v>0</v>
      </c>
      <c r="N1833" s="277"/>
      <c r="O1833" s="274">
        <f t="shared" si="6"/>
        <v>0</v>
      </c>
      <c r="P1833" s="248" t="b">
        <f t="shared" si="7"/>
        <v>0</v>
      </c>
    </row>
    <row r="1834" ht="14.25" customHeight="1">
      <c r="A1834" s="248" t="s">
        <v>71</v>
      </c>
      <c r="B1834" s="248" t="s">
        <v>19</v>
      </c>
      <c r="C1834" s="273">
        <v>854464.0</v>
      </c>
      <c r="D1834" s="274">
        <v>45258.0</v>
      </c>
      <c r="E1834" s="275">
        <v>156542.0</v>
      </c>
      <c r="F1834" s="248" t="s">
        <v>447</v>
      </c>
      <c r="G1834" s="274">
        <f t="shared" si="1"/>
        <v>45288</v>
      </c>
      <c r="H1834" s="248" t="s">
        <v>443</v>
      </c>
      <c r="I1834" s="276" t="str">
        <f t="shared" si="2"/>
        <v>854464156542</v>
      </c>
      <c r="J1834" s="274"/>
      <c r="K1834" s="275"/>
      <c r="L1834" s="275">
        <f t="shared" si="3"/>
        <v>-156542</v>
      </c>
      <c r="N1834" s="277"/>
      <c r="O1834" s="274">
        <f t="shared" si="6"/>
        <v>0</v>
      </c>
      <c r="P1834" s="248" t="b">
        <f t="shared" si="7"/>
        <v>1</v>
      </c>
    </row>
    <row r="1835" ht="14.25" customHeight="1">
      <c r="A1835" s="248" t="s">
        <v>517</v>
      </c>
      <c r="B1835" s="248" t="s">
        <v>19</v>
      </c>
      <c r="C1835" s="273">
        <v>4.9963294E7</v>
      </c>
      <c r="D1835" s="274">
        <v>45258.0</v>
      </c>
      <c r="E1835" s="275">
        <v>10906.0</v>
      </c>
      <c r="F1835" s="248" t="s">
        <v>447</v>
      </c>
      <c r="G1835" s="274">
        <f t="shared" si="1"/>
        <v>45288</v>
      </c>
      <c r="H1835" s="248" t="s">
        <v>443</v>
      </c>
      <c r="I1835" s="276" t="str">
        <f t="shared" si="2"/>
        <v>4996329410906</v>
      </c>
      <c r="J1835" s="274"/>
      <c r="K1835" s="275"/>
      <c r="L1835" s="275">
        <f t="shared" si="3"/>
        <v>-10906</v>
      </c>
      <c r="N1835" s="277"/>
      <c r="O1835" s="274">
        <f t="shared" si="6"/>
        <v>0</v>
      </c>
      <c r="P1835" s="248" t="b">
        <f t="shared" si="7"/>
        <v>1</v>
      </c>
    </row>
    <row r="1836" ht="14.25" customHeight="1">
      <c r="A1836" s="248" t="s">
        <v>34</v>
      </c>
      <c r="B1836" s="248" t="s">
        <v>19</v>
      </c>
      <c r="C1836" s="273">
        <v>116745.0</v>
      </c>
      <c r="D1836" s="274">
        <v>45258.0</v>
      </c>
      <c r="E1836" s="275">
        <v>45458.0</v>
      </c>
      <c r="F1836" s="248" t="s">
        <v>447</v>
      </c>
      <c r="G1836" s="274">
        <f t="shared" si="1"/>
        <v>45288</v>
      </c>
      <c r="H1836" s="248" t="s">
        <v>443</v>
      </c>
      <c r="I1836" s="276" t="str">
        <f t="shared" si="2"/>
        <v>11674545458</v>
      </c>
      <c r="J1836" s="274"/>
      <c r="K1836" s="275"/>
      <c r="L1836" s="275">
        <f t="shared" si="3"/>
        <v>-45458</v>
      </c>
      <c r="N1836" s="277"/>
      <c r="O1836" s="274">
        <f t="shared" si="6"/>
        <v>0</v>
      </c>
      <c r="P1836" s="248" t="b">
        <f t="shared" si="7"/>
        <v>1</v>
      </c>
    </row>
    <row r="1837" ht="14.25" customHeight="1">
      <c r="A1837" s="248" t="s">
        <v>44</v>
      </c>
      <c r="B1837" s="248" t="s">
        <v>19</v>
      </c>
      <c r="C1837" s="273">
        <v>4213.0</v>
      </c>
      <c r="D1837" s="274">
        <v>45258.0</v>
      </c>
      <c r="E1837" s="275">
        <v>2261007.0</v>
      </c>
      <c r="F1837" s="248" t="s">
        <v>447</v>
      </c>
      <c r="G1837" s="274">
        <f t="shared" si="1"/>
        <v>45288</v>
      </c>
      <c r="H1837" s="248" t="s">
        <v>443</v>
      </c>
      <c r="I1837" s="276" t="str">
        <f t="shared" si="2"/>
        <v>42132261007</v>
      </c>
      <c r="J1837" s="274"/>
      <c r="K1837" s="275"/>
      <c r="L1837" s="275">
        <f t="shared" si="3"/>
        <v>-2261007</v>
      </c>
      <c r="N1837" s="277"/>
      <c r="O1837" s="274">
        <f t="shared" si="6"/>
        <v>0</v>
      </c>
      <c r="P1837" s="248" t="b">
        <f t="shared" si="7"/>
        <v>1</v>
      </c>
    </row>
    <row r="1838" ht="14.25" customHeight="1">
      <c r="A1838" s="248" t="s">
        <v>44</v>
      </c>
      <c r="B1838" s="248" t="s">
        <v>19</v>
      </c>
      <c r="C1838" s="273">
        <v>4214.0</v>
      </c>
      <c r="D1838" s="274">
        <v>45258.0</v>
      </c>
      <c r="E1838" s="275">
        <v>1430913.0</v>
      </c>
      <c r="F1838" s="248" t="s">
        <v>447</v>
      </c>
      <c r="G1838" s="274">
        <f t="shared" si="1"/>
        <v>45288</v>
      </c>
      <c r="H1838" s="248" t="s">
        <v>443</v>
      </c>
      <c r="I1838" s="276" t="str">
        <f t="shared" si="2"/>
        <v>42141430913</v>
      </c>
      <c r="J1838" s="274"/>
      <c r="K1838" s="275"/>
      <c r="L1838" s="275">
        <f t="shared" si="3"/>
        <v>-1430913</v>
      </c>
      <c r="N1838" s="277"/>
      <c r="O1838" s="274">
        <f t="shared" si="6"/>
        <v>0</v>
      </c>
      <c r="P1838" s="248" t="b">
        <f t="shared" si="7"/>
        <v>1</v>
      </c>
    </row>
    <row r="1839" ht="14.25" customHeight="1">
      <c r="A1839" s="248" t="s">
        <v>583</v>
      </c>
      <c r="B1839" s="248" t="s">
        <v>19</v>
      </c>
      <c r="C1839" s="273">
        <v>3757403.0</v>
      </c>
      <c r="D1839" s="274">
        <v>45258.0</v>
      </c>
      <c r="E1839" s="275">
        <v>31980.0</v>
      </c>
      <c r="F1839" s="248" t="s">
        <v>447</v>
      </c>
      <c r="G1839" s="274">
        <f t="shared" si="1"/>
        <v>45288</v>
      </c>
      <c r="H1839" s="248" t="s">
        <v>443</v>
      </c>
      <c r="I1839" s="276" t="str">
        <f t="shared" si="2"/>
        <v>375740331980</v>
      </c>
      <c r="J1839" s="274"/>
      <c r="K1839" s="275"/>
      <c r="L1839" s="275">
        <f t="shared" si="3"/>
        <v>-31980</v>
      </c>
      <c r="N1839" s="277"/>
      <c r="O1839" s="274">
        <f t="shared" si="6"/>
        <v>0</v>
      </c>
      <c r="P1839" s="248" t="b">
        <f t="shared" si="7"/>
        <v>1</v>
      </c>
    </row>
    <row r="1840" ht="14.25" customHeight="1">
      <c r="A1840" s="248" t="s">
        <v>644</v>
      </c>
      <c r="B1840" s="248" t="s">
        <v>19</v>
      </c>
      <c r="C1840" s="273">
        <v>4.5794237E7</v>
      </c>
      <c r="D1840" s="274">
        <v>45258.0</v>
      </c>
      <c r="E1840" s="275">
        <v>27291.0</v>
      </c>
      <c r="F1840" s="248" t="s">
        <v>447</v>
      </c>
      <c r="G1840" s="274">
        <f t="shared" si="1"/>
        <v>45288</v>
      </c>
      <c r="H1840" s="248" t="s">
        <v>443</v>
      </c>
      <c r="I1840" s="276" t="str">
        <f t="shared" si="2"/>
        <v>4579423727291</v>
      </c>
      <c r="J1840" s="274">
        <v>45258.0</v>
      </c>
      <c r="K1840" s="275">
        <v>27291.0</v>
      </c>
      <c r="L1840" s="275">
        <f t="shared" si="3"/>
        <v>0</v>
      </c>
      <c r="N1840" s="277"/>
      <c r="O1840" s="274">
        <f t="shared" si="6"/>
        <v>0</v>
      </c>
      <c r="P1840" s="248" t="b">
        <f t="shared" si="7"/>
        <v>0</v>
      </c>
    </row>
    <row r="1841" ht="14.25" customHeight="1">
      <c r="A1841" s="248" t="s">
        <v>519</v>
      </c>
      <c r="B1841" s="248" t="s">
        <v>19</v>
      </c>
      <c r="C1841" s="273">
        <v>34900.0</v>
      </c>
      <c r="D1841" s="274">
        <v>45259.0</v>
      </c>
      <c r="E1841" s="275">
        <v>4827001.0</v>
      </c>
      <c r="F1841" s="248" t="s">
        <v>447</v>
      </c>
      <c r="G1841" s="274">
        <f t="shared" si="1"/>
        <v>45289</v>
      </c>
      <c r="H1841" s="248" t="s">
        <v>443</v>
      </c>
      <c r="I1841" s="276" t="str">
        <f t="shared" si="2"/>
        <v>349004827001</v>
      </c>
      <c r="J1841" s="274"/>
      <c r="K1841" s="275"/>
      <c r="L1841" s="275">
        <f t="shared" si="3"/>
        <v>-4827001</v>
      </c>
      <c r="N1841" s="277"/>
      <c r="O1841" s="274">
        <f t="shared" si="6"/>
        <v>0</v>
      </c>
      <c r="P1841" s="248" t="b">
        <f t="shared" si="7"/>
        <v>1</v>
      </c>
    </row>
    <row r="1842" ht="14.25" customHeight="1">
      <c r="A1842" s="248" t="s">
        <v>95</v>
      </c>
      <c r="B1842" s="248" t="s">
        <v>19</v>
      </c>
      <c r="C1842" s="273">
        <v>113702.0</v>
      </c>
      <c r="D1842" s="274">
        <v>45259.0</v>
      </c>
      <c r="E1842" s="275">
        <v>1048325.0</v>
      </c>
      <c r="F1842" s="248" t="s">
        <v>447</v>
      </c>
      <c r="G1842" s="274">
        <f t="shared" si="1"/>
        <v>45289</v>
      </c>
      <c r="H1842" s="248" t="s">
        <v>443</v>
      </c>
      <c r="I1842" s="276" t="str">
        <f t="shared" si="2"/>
        <v>1137021048325</v>
      </c>
      <c r="J1842" s="274"/>
      <c r="K1842" s="275"/>
      <c r="L1842" s="275">
        <f t="shared" si="3"/>
        <v>-1048325</v>
      </c>
      <c r="N1842" s="277"/>
      <c r="O1842" s="274">
        <f t="shared" si="6"/>
        <v>0</v>
      </c>
      <c r="P1842" s="248" t="b">
        <f t="shared" si="7"/>
        <v>1</v>
      </c>
    </row>
    <row r="1843" ht="14.25" customHeight="1">
      <c r="A1843" s="248" t="s">
        <v>95</v>
      </c>
      <c r="B1843" s="248" t="s">
        <v>19</v>
      </c>
      <c r="C1843" s="273">
        <v>113671.0</v>
      </c>
      <c r="D1843" s="274">
        <v>45259.0</v>
      </c>
      <c r="E1843" s="275">
        <v>321592.0</v>
      </c>
      <c r="F1843" s="248" t="s">
        <v>447</v>
      </c>
      <c r="G1843" s="274">
        <f t="shared" si="1"/>
        <v>45289</v>
      </c>
      <c r="H1843" s="248" t="s">
        <v>443</v>
      </c>
      <c r="I1843" s="276" t="str">
        <f t="shared" si="2"/>
        <v>113671321592</v>
      </c>
      <c r="J1843" s="274"/>
      <c r="K1843" s="275"/>
      <c r="L1843" s="275">
        <f t="shared" si="3"/>
        <v>-321592</v>
      </c>
      <c r="N1843" s="277"/>
      <c r="O1843" s="274">
        <f t="shared" si="6"/>
        <v>0</v>
      </c>
      <c r="P1843" s="248" t="b">
        <f t="shared" si="7"/>
        <v>1</v>
      </c>
    </row>
    <row r="1844" ht="14.25" customHeight="1">
      <c r="A1844" s="248" t="s">
        <v>30</v>
      </c>
      <c r="B1844" s="248" t="s">
        <v>19</v>
      </c>
      <c r="C1844" s="273">
        <v>12569.0</v>
      </c>
      <c r="D1844" s="274">
        <v>45259.0</v>
      </c>
      <c r="E1844" s="275">
        <v>672536.0</v>
      </c>
      <c r="F1844" s="248" t="s">
        <v>447</v>
      </c>
      <c r="G1844" s="274">
        <f t="shared" si="1"/>
        <v>45289</v>
      </c>
      <c r="H1844" s="248" t="s">
        <v>443</v>
      </c>
      <c r="I1844" s="276" t="str">
        <f t="shared" si="2"/>
        <v>12569672536</v>
      </c>
      <c r="J1844" s="274"/>
      <c r="K1844" s="275"/>
      <c r="L1844" s="275">
        <f t="shared" si="3"/>
        <v>-672536</v>
      </c>
      <c r="N1844" s="277"/>
      <c r="O1844" s="274">
        <f t="shared" si="6"/>
        <v>0</v>
      </c>
      <c r="P1844" s="248" t="b">
        <f t="shared" si="7"/>
        <v>1</v>
      </c>
    </row>
    <row r="1845" ht="14.25" customHeight="1">
      <c r="A1845" s="248" t="s">
        <v>623</v>
      </c>
      <c r="B1845" s="248" t="s">
        <v>19</v>
      </c>
      <c r="C1845" s="273">
        <v>1113.0</v>
      </c>
      <c r="D1845" s="274">
        <v>45259.0</v>
      </c>
      <c r="E1845" s="275">
        <v>395032.0</v>
      </c>
      <c r="F1845" s="248" t="s">
        <v>447</v>
      </c>
      <c r="G1845" s="274">
        <f t="shared" si="1"/>
        <v>45289</v>
      </c>
      <c r="H1845" s="248" t="s">
        <v>443</v>
      </c>
      <c r="I1845" s="276" t="str">
        <f t="shared" si="2"/>
        <v>1113395032</v>
      </c>
      <c r="J1845" s="274"/>
      <c r="K1845" s="275"/>
      <c r="L1845" s="275">
        <f t="shared" si="3"/>
        <v>-395032</v>
      </c>
      <c r="N1845" s="277"/>
      <c r="O1845" s="274">
        <f t="shared" si="6"/>
        <v>0</v>
      </c>
      <c r="P1845" s="248" t="b">
        <f t="shared" si="7"/>
        <v>1</v>
      </c>
    </row>
    <row r="1846" ht="14.25" customHeight="1">
      <c r="A1846" s="248" t="s">
        <v>623</v>
      </c>
      <c r="B1846" s="248" t="s">
        <v>19</v>
      </c>
      <c r="C1846" s="273">
        <v>1112.0</v>
      </c>
      <c r="D1846" s="274">
        <v>45259.0</v>
      </c>
      <c r="E1846" s="275">
        <v>975562.0</v>
      </c>
      <c r="F1846" s="248" t="s">
        <v>447</v>
      </c>
      <c r="G1846" s="274">
        <f t="shared" si="1"/>
        <v>45289</v>
      </c>
      <c r="H1846" s="248" t="s">
        <v>443</v>
      </c>
      <c r="I1846" s="276" t="str">
        <f t="shared" si="2"/>
        <v>1112975562</v>
      </c>
      <c r="J1846" s="274"/>
      <c r="K1846" s="275"/>
      <c r="L1846" s="275">
        <f t="shared" si="3"/>
        <v>-975562</v>
      </c>
      <c r="N1846" s="277"/>
      <c r="O1846" s="274">
        <f t="shared" si="6"/>
        <v>0</v>
      </c>
      <c r="P1846" s="248" t="b">
        <f t="shared" si="7"/>
        <v>1</v>
      </c>
    </row>
    <row r="1847" ht="14.25" customHeight="1">
      <c r="A1847" s="248" t="s">
        <v>22</v>
      </c>
      <c r="B1847" s="248" t="s">
        <v>19</v>
      </c>
      <c r="C1847" s="273">
        <v>1024304.0</v>
      </c>
      <c r="D1847" s="274">
        <v>45259.0</v>
      </c>
      <c r="E1847" s="275">
        <v>4626211.0</v>
      </c>
      <c r="F1847" s="248" t="s">
        <v>447</v>
      </c>
      <c r="G1847" s="274">
        <f t="shared" si="1"/>
        <v>45289</v>
      </c>
      <c r="H1847" s="248" t="s">
        <v>443</v>
      </c>
      <c r="I1847" s="276" t="str">
        <f t="shared" si="2"/>
        <v>10243044626211</v>
      </c>
      <c r="J1847" s="274"/>
      <c r="K1847" s="275"/>
      <c r="L1847" s="275">
        <f t="shared" si="3"/>
        <v>-4626211</v>
      </c>
      <c r="N1847" s="109" t="s">
        <v>462</v>
      </c>
      <c r="O1847" s="274">
        <f t="shared" si="6"/>
        <v>0</v>
      </c>
      <c r="P1847" s="248" t="b">
        <f t="shared" si="7"/>
        <v>1</v>
      </c>
    </row>
    <row r="1848" ht="14.25" customHeight="1">
      <c r="A1848" s="248" t="s">
        <v>451</v>
      </c>
      <c r="B1848" s="248" t="s">
        <v>19</v>
      </c>
      <c r="C1848" s="273">
        <v>59840.0</v>
      </c>
      <c r="D1848" s="274">
        <v>45259.0</v>
      </c>
      <c r="E1848" s="275">
        <v>181960.0</v>
      </c>
      <c r="F1848" s="248" t="s">
        <v>447</v>
      </c>
      <c r="G1848" s="274">
        <f t="shared" si="1"/>
        <v>45289</v>
      </c>
      <c r="H1848" s="248" t="s">
        <v>443</v>
      </c>
      <c r="I1848" s="276" t="str">
        <f t="shared" si="2"/>
        <v>59840181960</v>
      </c>
      <c r="J1848" s="274"/>
      <c r="K1848" s="275"/>
      <c r="L1848" s="275">
        <f t="shared" si="3"/>
        <v>-181960</v>
      </c>
      <c r="N1848" s="277"/>
      <c r="O1848" s="274">
        <f t="shared" si="6"/>
        <v>0</v>
      </c>
      <c r="P1848" s="248" t="b">
        <f t="shared" si="7"/>
        <v>1</v>
      </c>
    </row>
    <row r="1849" ht="14.25" customHeight="1">
      <c r="A1849" s="289" t="s">
        <v>611</v>
      </c>
      <c r="B1849" s="289" t="s">
        <v>19</v>
      </c>
      <c r="C1849" s="286">
        <v>603.0</v>
      </c>
      <c r="D1849" s="287">
        <v>45260.0</v>
      </c>
      <c r="E1849" s="288">
        <v>2069949.0</v>
      </c>
      <c r="F1849" s="289" t="s">
        <v>447</v>
      </c>
      <c r="G1849" s="274">
        <f t="shared" si="1"/>
        <v>45290</v>
      </c>
      <c r="H1849" s="289" t="s">
        <v>485</v>
      </c>
      <c r="I1849" s="290" t="str">
        <f t="shared" si="2"/>
        <v>6032069949</v>
      </c>
      <c r="J1849" s="287"/>
      <c r="K1849" s="288"/>
      <c r="L1849" s="288">
        <f t="shared" si="3"/>
        <v>-2069949</v>
      </c>
      <c r="N1849" s="277"/>
      <c r="O1849" s="274">
        <f t="shared" si="6"/>
        <v>0</v>
      </c>
      <c r="P1849" s="248" t="b">
        <f t="shared" si="7"/>
        <v>1</v>
      </c>
    </row>
    <row r="1850" ht="14.25" customHeight="1">
      <c r="A1850" s="289" t="s">
        <v>611</v>
      </c>
      <c r="B1850" s="289" t="s">
        <v>468</v>
      </c>
      <c r="C1850" s="286">
        <v>638.0</v>
      </c>
      <c r="D1850" s="287">
        <v>45260.0</v>
      </c>
      <c r="E1850" s="288">
        <v>-2069950.0</v>
      </c>
      <c r="F1850" s="289" t="s">
        <v>447</v>
      </c>
      <c r="G1850" s="274">
        <f t="shared" si="1"/>
        <v>45290</v>
      </c>
      <c r="H1850" s="289" t="s">
        <v>469</v>
      </c>
      <c r="I1850" s="290" t="str">
        <f t="shared" si="2"/>
        <v>638-2069950</v>
      </c>
      <c r="J1850" s="287"/>
      <c r="K1850" s="288"/>
      <c r="L1850" s="288">
        <f t="shared" si="3"/>
        <v>2069950</v>
      </c>
      <c r="N1850" s="277"/>
      <c r="O1850" s="274">
        <f t="shared" si="6"/>
        <v>0</v>
      </c>
      <c r="P1850" s="248" t="b">
        <f t="shared" si="7"/>
        <v>1</v>
      </c>
    </row>
    <row r="1851" ht="14.25" customHeight="1">
      <c r="A1851" s="248" t="s">
        <v>533</v>
      </c>
      <c r="B1851" s="248" t="s">
        <v>19</v>
      </c>
      <c r="C1851" s="273">
        <v>8195437.0</v>
      </c>
      <c r="D1851" s="274">
        <v>45260.0</v>
      </c>
      <c r="E1851" s="275">
        <v>22527.0</v>
      </c>
      <c r="F1851" s="248" t="s">
        <v>447</v>
      </c>
      <c r="G1851" s="274">
        <f t="shared" si="1"/>
        <v>45290</v>
      </c>
      <c r="H1851" s="248" t="s">
        <v>443</v>
      </c>
      <c r="I1851" s="276" t="str">
        <f t="shared" si="2"/>
        <v>819543722527</v>
      </c>
      <c r="J1851" s="274">
        <f>+G1851</f>
        <v>45290</v>
      </c>
      <c r="K1851" s="275">
        <f>+E1851</f>
        <v>22527</v>
      </c>
      <c r="L1851" s="275">
        <f t="shared" si="3"/>
        <v>0</v>
      </c>
      <c r="N1851" s="277"/>
      <c r="O1851" s="274">
        <f t="shared" si="6"/>
        <v>0</v>
      </c>
      <c r="P1851" s="248" t="b">
        <f t="shared" si="7"/>
        <v>0</v>
      </c>
    </row>
    <row r="1852" ht="14.25" customHeight="1">
      <c r="A1852" s="248" t="s">
        <v>511</v>
      </c>
      <c r="B1852" s="248" t="s">
        <v>19</v>
      </c>
      <c r="C1852" s="273">
        <v>3137.0</v>
      </c>
      <c r="D1852" s="274">
        <v>45260.0</v>
      </c>
      <c r="E1852" s="275">
        <v>150690.0</v>
      </c>
      <c r="F1852" s="248" t="s">
        <v>447</v>
      </c>
      <c r="G1852" s="274">
        <f t="shared" si="1"/>
        <v>45290</v>
      </c>
      <c r="H1852" s="248" t="s">
        <v>443</v>
      </c>
      <c r="I1852" s="276" t="str">
        <f t="shared" si="2"/>
        <v>3137150690</v>
      </c>
      <c r="J1852" s="293">
        <v>45516.0</v>
      </c>
      <c r="K1852" s="294">
        <v>874802.0</v>
      </c>
      <c r="L1852" s="275">
        <f t="shared" si="3"/>
        <v>724112</v>
      </c>
      <c r="N1852" s="277"/>
      <c r="O1852" s="274">
        <f t="shared" si="6"/>
        <v>0</v>
      </c>
      <c r="P1852" s="248" t="b">
        <f t="shared" si="7"/>
        <v>0</v>
      </c>
    </row>
    <row r="1853" ht="14.25" customHeight="1">
      <c r="A1853" s="248" t="s">
        <v>22</v>
      </c>
      <c r="B1853" s="248" t="s">
        <v>19</v>
      </c>
      <c r="C1853" s="273">
        <v>1024385.0</v>
      </c>
      <c r="D1853" s="274">
        <v>45260.0</v>
      </c>
      <c r="E1853" s="275">
        <v>5751381.0</v>
      </c>
      <c r="F1853" s="248" t="s">
        <v>447</v>
      </c>
      <c r="G1853" s="274">
        <f t="shared" si="1"/>
        <v>45290</v>
      </c>
      <c r="H1853" s="248" t="s">
        <v>443</v>
      </c>
      <c r="I1853" s="276" t="str">
        <f t="shared" si="2"/>
        <v>10243855751381</v>
      </c>
      <c r="J1853" s="274"/>
      <c r="K1853" s="275"/>
      <c r="L1853" s="275">
        <f t="shared" si="3"/>
        <v>-5751381</v>
      </c>
      <c r="N1853" s="109" t="s">
        <v>462</v>
      </c>
      <c r="O1853" s="274">
        <f t="shared" si="6"/>
        <v>0</v>
      </c>
      <c r="P1853" s="248" t="b">
        <f t="shared" si="7"/>
        <v>1</v>
      </c>
    </row>
    <row r="1854" ht="14.25" customHeight="1">
      <c r="A1854" s="248" t="s">
        <v>22</v>
      </c>
      <c r="B1854" s="248" t="s">
        <v>19</v>
      </c>
      <c r="C1854" s="273">
        <v>1024350.0</v>
      </c>
      <c r="D1854" s="274">
        <v>45260.0</v>
      </c>
      <c r="E1854" s="275">
        <v>1200471.0</v>
      </c>
      <c r="F1854" s="248" t="s">
        <v>447</v>
      </c>
      <c r="G1854" s="274">
        <f t="shared" si="1"/>
        <v>45290</v>
      </c>
      <c r="H1854" s="248" t="s">
        <v>443</v>
      </c>
      <c r="I1854" s="276" t="str">
        <f t="shared" si="2"/>
        <v>10243501200471</v>
      </c>
      <c r="J1854" s="274"/>
      <c r="K1854" s="275"/>
      <c r="L1854" s="275">
        <f t="shared" si="3"/>
        <v>-1200471</v>
      </c>
      <c r="N1854" s="109" t="s">
        <v>462</v>
      </c>
      <c r="O1854" s="274">
        <f t="shared" si="6"/>
        <v>0</v>
      </c>
      <c r="P1854" s="248" t="b">
        <f t="shared" si="7"/>
        <v>1</v>
      </c>
    </row>
    <row r="1855" ht="14.25" customHeight="1">
      <c r="A1855" s="248" t="s">
        <v>22</v>
      </c>
      <c r="B1855" s="248" t="s">
        <v>19</v>
      </c>
      <c r="C1855" s="273">
        <v>1024351.0</v>
      </c>
      <c r="D1855" s="274">
        <v>45260.0</v>
      </c>
      <c r="E1855" s="275">
        <v>1200471.0</v>
      </c>
      <c r="F1855" s="248" t="s">
        <v>447</v>
      </c>
      <c r="G1855" s="274">
        <f t="shared" si="1"/>
        <v>45290</v>
      </c>
      <c r="H1855" s="248" t="s">
        <v>443</v>
      </c>
      <c r="I1855" s="276" t="str">
        <f t="shared" si="2"/>
        <v>10243511200471</v>
      </c>
      <c r="J1855" s="274"/>
      <c r="K1855" s="275"/>
      <c r="L1855" s="275">
        <f t="shared" si="3"/>
        <v>-1200471</v>
      </c>
      <c r="N1855" s="109" t="s">
        <v>462</v>
      </c>
      <c r="O1855" s="274">
        <f t="shared" si="6"/>
        <v>0</v>
      </c>
      <c r="P1855" s="248" t="b">
        <f t="shared" si="7"/>
        <v>1</v>
      </c>
    </row>
    <row r="1856" ht="14.25" customHeight="1">
      <c r="A1856" s="248" t="s">
        <v>24</v>
      </c>
      <c r="B1856" s="248" t="s">
        <v>19</v>
      </c>
      <c r="C1856" s="273">
        <v>15519.0</v>
      </c>
      <c r="D1856" s="274">
        <v>45260.0</v>
      </c>
      <c r="E1856" s="275">
        <v>135992.0</v>
      </c>
      <c r="F1856" s="248" t="s">
        <v>447</v>
      </c>
      <c r="G1856" s="274">
        <f t="shared" si="1"/>
        <v>45290</v>
      </c>
      <c r="H1856" s="248" t="s">
        <v>443</v>
      </c>
      <c r="I1856" s="276" t="str">
        <f t="shared" si="2"/>
        <v>15519135992</v>
      </c>
      <c r="J1856" s="274"/>
      <c r="K1856" s="275"/>
      <c r="L1856" s="275">
        <f t="shared" si="3"/>
        <v>-135992</v>
      </c>
      <c r="N1856" s="277"/>
      <c r="O1856" s="274">
        <f t="shared" si="6"/>
        <v>0</v>
      </c>
      <c r="P1856" s="248" t="b">
        <f t="shared" si="7"/>
        <v>1</v>
      </c>
    </row>
    <row r="1857" ht="14.25" customHeight="1">
      <c r="A1857" s="248" t="s">
        <v>24</v>
      </c>
      <c r="B1857" s="248" t="s">
        <v>19</v>
      </c>
      <c r="C1857" s="273">
        <v>15518.0</v>
      </c>
      <c r="D1857" s="274">
        <v>45260.0</v>
      </c>
      <c r="E1857" s="275">
        <v>59991.0</v>
      </c>
      <c r="F1857" s="248" t="s">
        <v>447</v>
      </c>
      <c r="G1857" s="274">
        <f t="shared" si="1"/>
        <v>45290</v>
      </c>
      <c r="H1857" s="248" t="s">
        <v>443</v>
      </c>
      <c r="I1857" s="276" t="str">
        <f t="shared" si="2"/>
        <v>1551859991</v>
      </c>
      <c r="J1857" s="274"/>
      <c r="K1857" s="275"/>
      <c r="L1857" s="275">
        <f t="shared" si="3"/>
        <v>-59991</v>
      </c>
      <c r="N1857" s="277"/>
      <c r="O1857" s="274">
        <f t="shared" si="6"/>
        <v>0</v>
      </c>
      <c r="P1857" s="248" t="b">
        <f t="shared" si="7"/>
        <v>1</v>
      </c>
    </row>
    <row r="1858" ht="14.25" customHeight="1">
      <c r="A1858" s="248" t="s">
        <v>645</v>
      </c>
      <c r="B1858" s="248" t="s">
        <v>19</v>
      </c>
      <c r="C1858" s="273">
        <v>373700.0</v>
      </c>
      <c r="D1858" s="274">
        <v>45260.0</v>
      </c>
      <c r="E1858" s="275">
        <v>89993.0</v>
      </c>
      <c r="F1858" s="248" t="s">
        <v>447</v>
      </c>
      <c r="G1858" s="274">
        <f t="shared" si="1"/>
        <v>45290</v>
      </c>
      <c r="H1858" s="248" t="s">
        <v>443</v>
      </c>
      <c r="I1858" s="276" t="str">
        <f t="shared" si="2"/>
        <v>37370089993</v>
      </c>
      <c r="J1858" s="274"/>
      <c r="K1858" s="275"/>
      <c r="L1858" s="275">
        <f t="shared" si="3"/>
        <v>-89993</v>
      </c>
      <c r="N1858" s="277"/>
      <c r="O1858" s="274">
        <f t="shared" si="6"/>
        <v>0</v>
      </c>
      <c r="P1858" s="248" t="b">
        <f t="shared" si="7"/>
        <v>1</v>
      </c>
    </row>
    <row r="1859" ht="14.25" customHeight="1">
      <c r="A1859" s="248" t="s">
        <v>532</v>
      </c>
      <c r="B1859" s="248" t="s">
        <v>19</v>
      </c>
      <c r="C1859" s="273">
        <v>32970.0</v>
      </c>
      <c r="D1859" s="274">
        <v>45261.0</v>
      </c>
      <c r="E1859" s="275">
        <v>1310904.0</v>
      </c>
      <c r="F1859" s="248" t="s">
        <v>447</v>
      </c>
      <c r="G1859" s="274">
        <f t="shared" si="1"/>
        <v>45291</v>
      </c>
      <c r="H1859" s="248" t="s">
        <v>443</v>
      </c>
      <c r="I1859" s="276" t="str">
        <f t="shared" si="2"/>
        <v>329701310904</v>
      </c>
      <c r="J1859" s="274"/>
      <c r="K1859" s="275"/>
      <c r="L1859" s="275">
        <f t="shared" si="3"/>
        <v>-1310904</v>
      </c>
      <c r="N1859" s="277"/>
      <c r="O1859" s="274">
        <f t="shared" si="6"/>
        <v>0</v>
      </c>
      <c r="P1859" s="248" t="b">
        <f t="shared" si="7"/>
        <v>1</v>
      </c>
    </row>
    <row r="1860" ht="14.25" customHeight="1">
      <c r="A1860" s="248" t="s">
        <v>106</v>
      </c>
      <c r="B1860" s="248" t="s">
        <v>334</v>
      </c>
      <c r="C1860" s="273">
        <v>193344.0</v>
      </c>
      <c r="D1860" s="274">
        <v>45261.0</v>
      </c>
      <c r="E1860" s="275">
        <v>8687.0</v>
      </c>
      <c r="F1860" s="248" t="s">
        <v>447</v>
      </c>
      <c r="G1860" s="274">
        <f t="shared" si="1"/>
        <v>45291</v>
      </c>
      <c r="H1860" s="248" t="s">
        <v>443</v>
      </c>
      <c r="I1860" s="276" t="str">
        <f t="shared" si="2"/>
        <v>1933448687</v>
      </c>
      <c r="J1860" s="274"/>
      <c r="K1860" s="275"/>
      <c r="L1860" s="275">
        <f t="shared" si="3"/>
        <v>-8687</v>
      </c>
      <c r="N1860" s="277"/>
      <c r="O1860" s="274">
        <f t="shared" si="6"/>
        <v>0</v>
      </c>
      <c r="P1860" s="248" t="b">
        <f t="shared" si="7"/>
        <v>1</v>
      </c>
    </row>
    <row r="1861" ht="14.25" customHeight="1">
      <c r="A1861" s="248" t="s">
        <v>646</v>
      </c>
      <c r="B1861" s="248" t="s">
        <v>19</v>
      </c>
      <c r="C1861" s="273">
        <v>1.126935E7</v>
      </c>
      <c r="D1861" s="274">
        <v>45261.0</v>
      </c>
      <c r="E1861" s="275">
        <v>1113970.0</v>
      </c>
      <c r="F1861" s="248" t="s">
        <v>447</v>
      </c>
      <c r="G1861" s="274">
        <f t="shared" si="1"/>
        <v>45291</v>
      </c>
      <c r="H1861" s="248" t="s">
        <v>443</v>
      </c>
      <c r="I1861" s="276" t="str">
        <f t="shared" si="2"/>
        <v>112693501113970</v>
      </c>
      <c r="J1861" s="274"/>
      <c r="K1861" s="275"/>
      <c r="L1861" s="275">
        <f t="shared" si="3"/>
        <v>-1113970</v>
      </c>
      <c r="N1861" s="277"/>
      <c r="O1861" s="274">
        <f t="shared" si="6"/>
        <v>0</v>
      </c>
      <c r="P1861" s="248" t="b">
        <f t="shared" si="7"/>
        <v>1</v>
      </c>
    </row>
    <row r="1862" ht="14.25" customHeight="1">
      <c r="A1862" s="248" t="s">
        <v>593</v>
      </c>
      <c r="B1862" s="248" t="s">
        <v>334</v>
      </c>
      <c r="C1862" s="273">
        <v>4309763.0</v>
      </c>
      <c r="D1862" s="274">
        <v>45264.0</v>
      </c>
      <c r="E1862" s="275">
        <v>137842.0</v>
      </c>
      <c r="F1862" s="248" t="s">
        <v>447</v>
      </c>
      <c r="G1862" s="274">
        <f t="shared" si="1"/>
        <v>45294</v>
      </c>
      <c r="H1862" s="248" t="s">
        <v>443</v>
      </c>
      <c r="I1862" s="276" t="str">
        <f t="shared" si="2"/>
        <v>4309763137842</v>
      </c>
      <c r="J1862" s="274"/>
      <c r="K1862" s="275"/>
      <c r="L1862" s="275">
        <f t="shared" si="3"/>
        <v>-137842</v>
      </c>
      <c r="N1862" s="277"/>
      <c r="O1862" s="274">
        <f t="shared" si="6"/>
        <v>0</v>
      </c>
      <c r="P1862" s="248" t="b">
        <f t="shared" si="7"/>
        <v>1</v>
      </c>
    </row>
    <row r="1863" ht="14.25" customHeight="1">
      <c r="A1863" s="248" t="s">
        <v>502</v>
      </c>
      <c r="B1863" s="248" t="s">
        <v>19</v>
      </c>
      <c r="C1863" s="273">
        <v>31697.0</v>
      </c>
      <c r="D1863" s="274">
        <v>45264.0</v>
      </c>
      <c r="E1863" s="275">
        <v>195453.0</v>
      </c>
      <c r="F1863" s="248" t="s">
        <v>447</v>
      </c>
      <c r="G1863" s="274">
        <f t="shared" si="1"/>
        <v>45294</v>
      </c>
      <c r="H1863" s="248" t="s">
        <v>443</v>
      </c>
      <c r="I1863" s="276" t="str">
        <f t="shared" si="2"/>
        <v>31697195453</v>
      </c>
      <c r="J1863" s="274"/>
      <c r="K1863" s="275"/>
      <c r="L1863" s="275">
        <f t="shared" si="3"/>
        <v>-195453</v>
      </c>
      <c r="N1863" s="277"/>
      <c r="O1863" s="274">
        <f t="shared" si="6"/>
        <v>0</v>
      </c>
      <c r="P1863" s="248" t="b">
        <f t="shared" si="7"/>
        <v>1</v>
      </c>
    </row>
    <row r="1864" ht="14.25" customHeight="1">
      <c r="A1864" s="248" t="s">
        <v>30</v>
      </c>
      <c r="B1864" s="248" t="s">
        <v>19</v>
      </c>
      <c r="C1864" s="273">
        <v>12616.0</v>
      </c>
      <c r="D1864" s="274">
        <v>45265.0</v>
      </c>
      <c r="E1864" s="275">
        <v>2753449.0</v>
      </c>
      <c r="F1864" s="248" t="s">
        <v>447</v>
      </c>
      <c r="G1864" s="274">
        <f t="shared" si="1"/>
        <v>45295</v>
      </c>
      <c r="H1864" s="248" t="s">
        <v>443</v>
      </c>
      <c r="I1864" s="276" t="str">
        <f t="shared" si="2"/>
        <v>126162753449</v>
      </c>
      <c r="J1864" s="274"/>
      <c r="K1864" s="275"/>
      <c r="L1864" s="275">
        <f t="shared" si="3"/>
        <v>-2753449</v>
      </c>
      <c r="N1864" s="277"/>
      <c r="O1864" s="274">
        <f t="shared" si="6"/>
        <v>0</v>
      </c>
      <c r="P1864" s="248" t="b">
        <f t="shared" si="7"/>
        <v>1</v>
      </c>
    </row>
    <row r="1865" ht="14.25" customHeight="1">
      <c r="A1865" s="248" t="s">
        <v>610</v>
      </c>
      <c r="B1865" s="248" t="s">
        <v>19</v>
      </c>
      <c r="C1865" s="273">
        <v>1760121.0</v>
      </c>
      <c r="D1865" s="274">
        <v>45265.0</v>
      </c>
      <c r="E1865" s="275">
        <v>2399950.0</v>
      </c>
      <c r="F1865" s="248" t="s">
        <v>447</v>
      </c>
      <c r="G1865" s="274">
        <f t="shared" si="1"/>
        <v>45295</v>
      </c>
      <c r="H1865" s="248" t="s">
        <v>443</v>
      </c>
      <c r="I1865" s="276" t="str">
        <f t="shared" si="2"/>
        <v>17601212399950</v>
      </c>
      <c r="J1865" s="274"/>
      <c r="K1865" s="275"/>
      <c r="L1865" s="275">
        <f t="shared" si="3"/>
        <v>-2399950</v>
      </c>
      <c r="N1865" s="277"/>
      <c r="O1865" s="274">
        <f t="shared" si="6"/>
        <v>0</v>
      </c>
      <c r="P1865" s="248" t="b">
        <f t="shared" si="7"/>
        <v>1</v>
      </c>
    </row>
    <row r="1866" ht="14.25" customHeight="1">
      <c r="A1866" s="248" t="s">
        <v>22</v>
      </c>
      <c r="B1866" s="248" t="s">
        <v>19</v>
      </c>
      <c r="C1866" s="273">
        <v>1024566.0</v>
      </c>
      <c r="D1866" s="274">
        <v>45265.0</v>
      </c>
      <c r="E1866" s="275">
        <v>3084141.0</v>
      </c>
      <c r="F1866" s="248" t="s">
        <v>447</v>
      </c>
      <c r="G1866" s="274">
        <f t="shared" si="1"/>
        <v>45295</v>
      </c>
      <c r="H1866" s="248" t="s">
        <v>443</v>
      </c>
      <c r="I1866" s="276" t="str">
        <f t="shared" si="2"/>
        <v>10245663084141</v>
      </c>
      <c r="J1866" s="274"/>
      <c r="K1866" s="275"/>
      <c r="L1866" s="275">
        <f t="shared" si="3"/>
        <v>-3084141</v>
      </c>
      <c r="N1866" s="109" t="s">
        <v>462</v>
      </c>
      <c r="O1866" s="274">
        <f t="shared" si="6"/>
        <v>0</v>
      </c>
      <c r="P1866" s="248" t="b">
        <f t="shared" si="7"/>
        <v>1</v>
      </c>
    </row>
    <row r="1867" ht="14.25" customHeight="1">
      <c r="A1867" s="248" t="s">
        <v>55</v>
      </c>
      <c r="B1867" s="248" t="s">
        <v>334</v>
      </c>
      <c r="C1867" s="273">
        <v>790.0</v>
      </c>
      <c r="D1867" s="274">
        <v>45265.0</v>
      </c>
      <c r="E1867" s="275">
        <v>1250016.0</v>
      </c>
      <c r="F1867" s="248" t="s">
        <v>447</v>
      </c>
      <c r="G1867" s="274">
        <f t="shared" si="1"/>
        <v>45295</v>
      </c>
      <c r="H1867" s="248" t="s">
        <v>443</v>
      </c>
      <c r="I1867" s="276" t="str">
        <f t="shared" si="2"/>
        <v>7901250016</v>
      </c>
      <c r="J1867" s="274"/>
      <c r="K1867" s="275"/>
      <c r="L1867" s="275">
        <f t="shared" si="3"/>
        <v>-1250016</v>
      </c>
      <c r="N1867" s="277"/>
      <c r="O1867" s="274">
        <f t="shared" si="6"/>
        <v>0</v>
      </c>
      <c r="P1867" s="248" t="b">
        <f t="shared" si="7"/>
        <v>1</v>
      </c>
    </row>
    <row r="1868" ht="14.25" customHeight="1">
      <c r="A1868" s="248" t="s">
        <v>541</v>
      </c>
      <c r="B1868" s="248" t="s">
        <v>19</v>
      </c>
      <c r="C1868" s="273">
        <v>2250662.0</v>
      </c>
      <c r="D1868" s="274">
        <v>45266.0</v>
      </c>
      <c r="E1868" s="275">
        <v>128639.0</v>
      </c>
      <c r="F1868" s="248" t="s">
        <v>447</v>
      </c>
      <c r="G1868" s="274">
        <f t="shared" si="1"/>
        <v>45296</v>
      </c>
      <c r="H1868" s="248" t="s">
        <v>443</v>
      </c>
      <c r="I1868" s="276" t="str">
        <f t="shared" si="2"/>
        <v>2250662128639</v>
      </c>
      <c r="J1868" s="274"/>
      <c r="K1868" s="275"/>
      <c r="L1868" s="275">
        <f t="shared" si="3"/>
        <v>-128639</v>
      </c>
      <c r="N1868" s="277"/>
      <c r="O1868" s="274">
        <f t="shared" si="6"/>
        <v>0</v>
      </c>
      <c r="P1868" s="248" t="b">
        <f t="shared" si="7"/>
        <v>1</v>
      </c>
    </row>
    <row r="1869" ht="14.25" customHeight="1">
      <c r="A1869" s="248" t="s">
        <v>107</v>
      </c>
      <c r="B1869" s="248" t="s">
        <v>19</v>
      </c>
      <c r="C1869" s="273">
        <v>16876.0</v>
      </c>
      <c r="D1869" s="274">
        <v>45266.0</v>
      </c>
      <c r="E1869" s="275">
        <v>217215.0</v>
      </c>
      <c r="F1869" s="248" t="s">
        <v>447</v>
      </c>
      <c r="G1869" s="274">
        <f t="shared" si="1"/>
        <v>45296</v>
      </c>
      <c r="H1869" s="248" t="s">
        <v>443</v>
      </c>
      <c r="I1869" s="276" t="str">
        <f t="shared" si="2"/>
        <v>16876217215</v>
      </c>
      <c r="J1869" s="274"/>
      <c r="K1869" s="275"/>
      <c r="L1869" s="275">
        <f t="shared" si="3"/>
        <v>-217215</v>
      </c>
      <c r="N1869" s="277"/>
      <c r="O1869" s="274">
        <f t="shared" si="6"/>
        <v>0</v>
      </c>
      <c r="P1869" s="248" t="b">
        <f t="shared" si="7"/>
        <v>1</v>
      </c>
    </row>
    <row r="1870" ht="14.25" customHeight="1">
      <c r="A1870" s="248" t="s">
        <v>647</v>
      </c>
      <c r="B1870" s="248" t="s">
        <v>19</v>
      </c>
      <c r="C1870" s="273">
        <v>162.0</v>
      </c>
      <c r="D1870" s="274">
        <v>45266.0</v>
      </c>
      <c r="E1870" s="275">
        <v>207448.0</v>
      </c>
      <c r="F1870" s="248" t="s">
        <v>447</v>
      </c>
      <c r="G1870" s="274">
        <f t="shared" si="1"/>
        <v>45296</v>
      </c>
      <c r="H1870" s="248" t="s">
        <v>443</v>
      </c>
      <c r="I1870" s="276" t="str">
        <f t="shared" si="2"/>
        <v>162207448</v>
      </c>
      <c r="J1870" s="274"/>
      <c r="K1870" s="275"/>
      <c r="L1870" s="275">
        <f t="shared" si="3"/>
        <v>-207448</v>
      </c>
      <c r="N1870" s="277"/>
      <c r="O1870" s="274">
        <f t="shared" si="6"/>
        <v>0</v>
      </c>
      <c r="P1870" s="248" t="b">
        <f t="shared" si="7"/>
        <v>1</v>
      </c>
    </row>
    <row r="1871" ht="14.25" customHeight="1">
      <c r="A1871" s="248" t="s">
        <v>168</v>
      </c>
      <c r="B1871" s="248" t="s">
        <v>19</v>
      </c>
      <c r="C1871" s="273">
        <v>14026.0</v>
      </c>
      <c r="D1871" s="274">
        <v>45266.0</v>
      </c>
      <c r="E1871" s="275">
        <v>6780301.0</v>
      </c>
      <c r="F1871" s="248" t="s">
        <v>447</v>
      </c>
      <c r="G1871" s="274">
        <f t="shared" si="1"/>
        <v>45296</v>
      </c>
      <c r="H1871" s="248" t="s">
        <v>443</v>
      </c>
      <c r="I1871" s="276" t="str">
        <f t="shared" si="2"/>
        <v>140266780301</v>
      </c>
      <c r="J1871" s="274"/>
      <c r="K1871" s="275"/>
      <c r="L1871" s="275">
        <f t="shared" si="3"/>
        <v>-6780301</v>
      </c>
      <c r="N1871" s="277"/>
      <c r="O1871" s="274">
        <f t="shared" si="6"/>
        <v>0</v>
      </c>
      <c r="P1871" s="248" t="b">
        <f t="shared" si="7"/>
        <v>1</v>
      </c>
    </row>
    <row r="1872" ht="14.25" customHeight="1">
      <c r="A1872" s="248" t="s">
        <v>34</v>
      </c>
      <c r="B1872" s="248" t="s">
        <v>19</v>
      </c>
      <c r="C1872" s="273">
        <v>117003.0</v>
      </c>
      <c r="D1872" s="274">
        <v>45267.0</v>
      </c>
      <c r="E1872" s="275">
        <v>152946.0</v>
      </c>
      <c r="F1872" s="248" t="s">
        <v>447</v>
      </c>
      <c r="G1872" s="274">
        <f t="shared" si="1"/>
        <v>45297</v>
      </c>
      <c r="H1872" s="248" t="s">
        <v>443</v>
      </c>
      <c r="I1872" s="276" t="str">
        <f t="shared" si="2"/>
        <v>117003152946</v>
      </c>
      <c r="J1872" s="274"/>
      <c r="K1872" s="275"/>
      <c r="L1872" s="275">
        <f t="shared" si="3"/>
        <v>-152946</v>
      </c>
      <c r="N1872" s="277"/>
      <c r="O1872" s="274">
        <f t="shared" si="6"/>
        <v>0</v>
      </c>
      <c r="P1872" s="248" t="b">
        <f t="shared" si="7"/>
        <v>1</v>
      </c>
    </row>
    <row r="1873" ht="14.25" customHeight="1">
      <c r="A1873" s="248" t="s">
        <v>610</v>
      </c>
      <c r="B1873" s="248" t="s">
        <v>19</v>
      </c>
      <c r="C1873" s="273">
        <v>1760870.0</v>
      </c>
      <c r="D1873" s="274">
        <v>45267.0</v>
      </c>
      <c r="E1873" s="275">
        <v>1029990.0</v>
      </c>
      <c r="F1873" s="248" t="s">
        <v>447</v>
      </c>
      <c r="G1873" s="274">
        <f t="shared" si="1"/>
        <v>45297</v>
      </c>
      <c r="H1873" s="248" t="s">
        <v>443</v>
      </c>
      <c r="I1873" s="276" t="str">
        <f t="shared" si="2"/>
        <v>17608701029990</v>
      </c>
      <c r="J1873" s="274"/>
      <c r="K1873" s="275"/>
      <c r="L1873" s="275">
        <f t="shared" si="3"/>
        <v>-1029990</v>
      </c>
      <c r="N1873" s="277"/>
      <c r="O1873" s="274">
        <f t="shared" si="6"/>
        <v>0</v>
      </c>
      <c r="P1873" s="248" t="b">
        <f t="shared" si="7"/>
        <v>1</v>
      </c>
    </row>
    <row r="1874" ht="14.25" customHeight="1">
      <c r="A1874" s="248" t="s">
        <v>593</v>
      </c>
      <c r="B1874" s="248" t="s">
        <v>334</v>
      </c>
      <c r="C1874" s="273">
        <v>4314107.0</v>
      </c>
      <c r="D1874" s="274">
        <v>45267.0</v>
      </c>
      <c r="E1874" s="275">
        <v>150842.0</v>
      </c>
      <c r="F1874" s="248" t="s">
        <v>447</v>
      </c>
      <c r="G1874" s="274">
        <f t="shared" si="1"/>
        <v>45297</v>
      </c>
      <c r="H1874" s="248" t="s">
        <v>443</v>
      </c>
      <c r="I1874" s="276" t="str">
        <f t="shared" si="2"/>
        <v>4314107150842</v>
      </c>
      <c r="J1874" s="274"/>
      <c r="K1874" s="275"/>
      <c r="L1874" s="275">
        <f t="shared" si="3"/>
        <v>-150842</v>
      </c>
      <c r="N1874" s="277"/>
      <c r="O1874" s="274">
        <f t="shared" si="6"/>
        <v>0</v>
      </c>
      <c r="P1874" s="248" t="b">
        <f t="shared" si="7"/>
        <v>1</v>
      </c>
    </row>
    <row r="1875" ht="14.25" customHeight="1">
      <c r="A1875" s="248" t="s">
        <v>528</v>
      </c>
      <c r="B1875" s="248" t="s">
        <v>19</v>
      </c>
      <c r="C1875" s="273">
        <v>916.0</v>
      </c>
      <c r="D1875" s="274">
        <v>45267.0</v>
      </c>
      <c r="E1875" s="275">
        <v>61759.0</v>
      </c>
      <c r="F1875" s="248" t="s">
        <v>447</v>
      </c>
      <c r="G1875" s="274">
        <f t="shared" si="1"/>
        <v>45297</v>
      </c>
      <c r="H1875" s="248" t="s">
        <v>443</v>
      </c>
      <c r="I1875" s="276" t="str">
        <f t="shared" si="2"/>
        <v>91661759</v>
      </c>
      <c r="J1875" s="274"/>
      <c r="K1875" s="275"/>
      <c r="L1875" s="275">
        <f t="shared" si="3"/>
        <v>-61759</v>
      </c>
      <c r="N1875" s="277"/>
      <c r="O1875" s="274">
        <f t="shared" si="6"/>
        <v>0</v>
      </c>
      <c r="P1875" s="248" t="b">
        <f t="shared" si="7"/>
        <v>1</v>
      </c>
    </row>
    <row r="1876" ht="14.25" customHeight="1">
      <c r="A1876" s="248" t="s">
        <v>458</v>
      </c>
      <c r="B1876" s="248" t="s">
        <v>19</v>
      </c>
      <c r="C1876" s="273">
        <v>4.8286047E7</v>
      </c>
      <c r="D1876" s="274">
        <v>45270.0</v>
      </c>
      <c r="E1876" s="275">
        <v>32969.0</v>
      </c>
      <c r="F1876" s="248" t="s">
        <v>447</v>
      </c>
      <c r="G1876" s="274">
        <f t="shared" si="1"/>
        <v>45300</v>
      </c>
      <c r="H1876" s="248" t="s">
        <v>443</v>
      </c>
      <c r="I1876" s="276" t="str">
        <f t="shared" si="2"/>
        <v>4828604732969</v>
      </c>
      <c r="J1876" s="274"/>
      <c r="K1876" s="275"/>
      <c r="L1876" s="275">
        <f t="shared" si="3"/>
        <v>-32969</v>
      </c>
      <c r="N1876" s="277"/>
      <c r="O1876" s="274">
        <f t="shared" si="6"/>
        <v>0</v>
      </c>
      <c r="P1876" s="248" t="b">
        <f t="shared" si="7"/>
        <v>1</v>
      </c>
    </row>
    <row r="1877" ht="14.25" customHeight="1">
      <c r="A1877" s="248" t="s">
        <v>71</v>
      </c>
      <c r="B1877" s="248" t="s">
        <v>19</v>
      </c>
      <c r="C1877" s="273">
        <v>855105.0</v>
      </c>
      <c r="D1877" s="274">
        <v>45271.0</v>
      </c>
      <c r="E1877" s="275">
        <v>453833.0</v>
      </c>
      <c r="F1877" s="248" t="s">
        <v>447</v>
      </c>
      <c r="G1877" s="274">
        <f t="shared" si="1"/>
        <v>45301</v>
      </c>
      <c r="H1877" s="248" t="s">
        <v>443</v>
      </c>
      <c r="I1877" s="276" t="str">
        <f t="shared" si="2"/>
        <v>855105453833</v>
      </c>
      <c r="J1877" s="274"/>
      <c r="K1877" s="275"/>
      <c r="L1877" s="275">
        <f t="shared" si="3"/>
        <v>-453833</v>
      </c>
      <c r="N1877" s="277"/>
      <c r="O1877" s="274">
        <f t="shared" si="6"/>
        <v>0</v>
      </c>
      <c r="P1877" s="248" t="b">
        <f t="shared" si="7"/>
        <v>1</v>
      </c>
    </row>
    <row r="1878" ht="14.25" customHeight="1">
      <c r="A1878" s="248" t="s">
        <v>34</v>
      </c>
      <c r="B1878" s="248" t="s">
        <v>19</v>
      </c>
      <c r="C1878" s="273">
        <v>117099.0</v>
      </c>
      <c r="D1878" s="274">
        <v>45271.0</v>
      </c>
      <c r="E1878" s="275">
        <v>94423.0</v>
      </c>
      <c r="F1878" s="248" t="s">
        <v>447</v>
      </c>
      <c r="G1878" s="274">
        <f t="shared" si="1"/>
        <v>45301</v>
      </c>
      <c r="H1878" s="248" t="s">
        <v>443</v>
      </c>
      <c r="I1878" s="276" t="str">
        <f t="shared" si="2"/>
        <v>11709994423</v>
      </c>
      <c r="J1878" s="274"/>
      <c r="K1878" s="275"/>
      <c r="L1878" s="275">
        <f t="shared" si="3"/>
        <v>-94423</v>
      </c>
      <c r="N1878" s="277"/>
      <c r="O1878" s="274">
        <f t="shared" si="6"/>
        <v>0</v>
      </c>
      <c r="P1878" s="248" t="b">
        <f t="shared" si="7"/>
        <v>1</v>
      </c>
    </row>
    <row r="1879" ht="14.25" customHeight="1">
      <c r="A1879" s="248" t="s">
        <v>454</v>
      </c>
      <c r="B1879" s="248" t="s">
        <v>19</v>
      </c>
      <c r="C1879" s="273">
        <v>29650.0</v>
      </c>
      <c r="D1879" s="274">
        <v>45271.0</v>
      </c>
      <c r="E1879" s="275">
        <v>39999.0</v>
      </c>
      <c r="F1879" s="248" t="s">
        <v>447</v>
      </c>
      <c r="G1879" s="274">
        <f t="shared" si="1"/>
        <v>45301</v>
      </c>
      <c r="H1879" s="248" t="s">
        <v>443</v>
      </c>
      <c r="I1879" s="276" t="str">
        <f t="shared" si="2"/>
        <v>2965039999</v>
      </c>
      <c r="J1879" s="274"/>
      <c r="K1879" s="275"/>
      <c r="L1879" s="275">
        <f t="shared" si="3"/>
        <v>-39999</v>
      </c>
      <c r="N1879" s="277"/>
      <c r="O1879" s="274">
        <f t="shared" si="6"/>
        <v>0</v>
      </c>
      <c r="P1879" s="248" t="b">
        <f t="shared" si="7"/>
        <v>1</v>
      </c>
    </row>
    <row r="1880" ht="14.25" customHeight="1">
      <c r="A1880" s="248" t="s">
        <v>511</v>
      </c>
      <c r="B1880" s="248" t="s">
        <v>19</v>
      </c>
      <c r="C1880" s="273">
        <v>3155.0</v>
      </c>
      <c r="D1880" s="274">
        <v>45271.0</v>
      </c>
      <c r="E1880" s="275">
        <v>218700.0</v>
      </c>
      <c r="F1880" s="248" t="s">
        <v>447</v>
      </c>
      <c r="G1880" s="274">
        <f t="shared" si="1"/>
        <v>45301</v>
      </c>
      <c r="H1880" s="248" t="s">
        <v>443</v>
      </c>
      <c r="I1880" s="276" t="str">
        <f t="shared" si="2"/>
        <v>3155218700</v>
      </c>
      <c r="J1880" s="280">
        <v>45313.0</v>
      </c>
      <c r="K1880" s="281">
        <v>218700.0</v>
      </c>
      <c r="L1880" s="275">
        <f t="shared" si="3"/>
        <v>0</v>
      </c>
      <c r="N1880" s="277"/>
      <c r="O1880" s="274">
        <f t="shared" si="6"/>
        <v>0</v>
      </c>
      <c r="P1880" s="248" t="b">
        <f t="shared" si="7"/>
        <v>0</v>
      </c>
    </row>
    <row r="1881" ht="14.25" customHeight="1">
      <c r="A1881" s="248" t="s">
        <v>472</v>
      </c>
      <c r="B1881" s="248" t="s">
        <v>19</v>
      </c>
      <c r="C1881" s="273">
        <v>3159026.0</v>
      </c>
      <c r="D1881" s="274">
        <v>45271.0</v>
      </c>
      <c r="E1881" s="275">
        <v>2020111.0</v>
      </c>
      <c r="F1881" s="248" t="s">
        <v>447</v>
      </c>
      <c r="G1881" s="274">
        <f t="shared" si="1"/>
        <v>45301</v>
      </c>
      <c r="H1881" s="248" t="s">
        <v>443</v>
      </c>
      <c r="I1881" s="276" t="str">
        <f t="shared" si="2"/>
        <v>31590262020111</v>
      </c>
      <c r="J1881" s="274"/>
      <c r="K1881" s="275"/>
      <c r="L1881" s="275">
        <f t="shared" si="3"/>
        <v>-2020111</v>
      </c>
      <c r="N1881" s="277"/>
      <c r="O1881" s="274">
        <f t="shared" si="6"/>
        <v>0</v>
      </c>
      <c r="P1881" s="248" t="b">
        <f t="shared" si="7"/>
        <v>1</v>
      </c>
    </row>
    <row r="1882" ht="14.25" customHeight="1">
      <c r="A1882" s="248" t="s">
        <v>22</v>
      </c>
      <c r="B1882" s="248" t="s">
        <v>19</v>
      </c>
      <c r="C1882" s="273">
        <v>1024724.0</v>
      </c>
      <c r="D1882" s="274">
        <v>45271.0</v>
      </c>
      <c r="E1882" s="275">
        <v>2299980.0</v>
      </c>
      <c r="F1882" s="248" t="s">
        <v>447</v>
      </c>
      <c r="G1882" s="274">
        <f t="shared" si="1"/>
        <v>45301</v>
      </c>
      <c r="H1882" s="248" t="s">
        <v>443</v>
      </c>
      <c r="I1882" s="276" t="str">
        <f t="shared" si="2"/>
        <v>10247242299980</v>
      </c>
      <c r="J1882" s="274"/>
      <c r="K1882" s="275"/>
      <c r="L1882" s="275">
        <f t="shared" si="3"/>
        <v>-2299980</v>
      </c>
      <c r="N1882" s="109" t="s">
        <v>462</v>
      </c>
      <c r="O1882" s="274">
        <f t="shared" si="6"/>
        <v>0</v>
      </c>
      <c r="P1882" s="248" t="b">
        <f t="shared" si="7"/>
        <v>1</v>
      </c>
    </row>
    <row r="1883" ht="14.25" customHeight="1">
      <c r="A1883" s="248" t="s">
        <v>493</v>
      </c>
      <c r="B1883" s="248" t="s">
        <v>19</v>
      </c>
      <c r="C1883" s="273">
        <v>10554.0</v>
      </c>
      <c r="D1883" s="274">
        <v>45271.0</v>
      </c>
      <c r="E1883" s="275">
        <v>414979.0</v>
      </c>
      <c r="F1883" s="248" t="s">
        <v>447</v>
      </c>
      <c r="G1883" s="274">
        <f t="shared" si="1"/>
        <v>45301</v>
      </c>
      <c r="H1883" s="248" t="s">
        <v>443</v>
      </c>
      <c r="I1883" s="276" t="str">
        <f t="shared" si="2"/>
        <v>10554414979</v>
      </c>
      <c r="J1883" s="274"/>
      <c r="K1883" s="275"/>
      <c r="L1883" s="275">
        <f t="shared" si="3"/>
        <v>-414979</v>
      </c>
      <c r="N1883" s="277"/>
      <c r="O1883" s="274">
        <f t="shared" si="6"/>
        <v>0</v>
      </c>
      <c r="P1883" s="248" t="b">
        <f t="shared" si="7"/>
        <v>1</v>
      </c>
    </row>
    <row r="1884" ht="14.25" customHeight="1">
      <c r="A1884" s="248" t="s">
        <v>77</v>
      </c>
      <c r="B1884" s="248" t="s">
        <v>19</v>
      </c>
      <c r="C1884" s="273">
        <v>562842.0</v>
      </c>
      <c r="D1884" s="274">
        <v>45271.0</v>
      </c>
      <c r="E1884" s="275">
        <v>109991.0</v>
      </c>
      <c r="F1884" s="248" t="s">
        <v>447</v>
      </c>
      <c r="G1884" s="274">
        <f t="shared" si="1"/>
        <v>45301</v>
      </c>
      <c r="H1884" s="248" t="s">
        <v>443</v>
      </c>
      <c r="I1884" s="276" t="str">
        <f t="shared" si="2"/>
        <v>562842109991</v>
      </c>
      <c r="J1884" s="274"/>
      <c r="K1884" s="275"/>
      <c r="L1884" s="275">
        <f t="shared" si="3"/>
        <v>-109991</v>
      </c>
      <c r="N1884" s="277"/>
      <c r="O1884" s="274">
        <f t="shared" si="6"/>
        <v>0</v>
      </c>
      <c r="P1884" s="248" t="b">
        <f t="shared" si="7"/>
        <v>1</v>
      </c>
    </row>
    <row r="1885" ht="14.25" customHeight="1">
      <c r="A1885" s="248" t="s">
        <v>95</v>
      </c>
      <c r="B1885" s="248" t="s">
        <v>19</v>
      </c>
      <c r="C1885" s="273">
        <v>114072.0</v>
      </c>
      <c r="D1885" s="274">
        <v>45272.0</v>
      </c>
      <c r="E1885" s="275">
        <v>1595143.0</v>
      </c>
      <c r="F1885" s="248" t="s">
        <v>447</v>
      </c>
      <c r="G1885" s="274">
        <f t="shared" si="1"/>
        <v>45302</v>
      </c>
      <c r="H1885" s="248" t="s">
        <v>443</v>
      </c>
      <c r="I1885" s="276" t="str">
        <f t="shared" si="2"/>
        <v>1140721595143</v>
      </c>
      <c r="J1885" s="274"/>
      <c r="K1885" s="275"/>
      <c r="L1885" s="275">
        <f t="shared" si="3"/>
        <v>-1595143</v>
      </c>
      <c r="N1885" s="277"/>
      <c r="O1885" s="274">
        <f t="shared" si="6"/>
        <v>0</v>
      </c>
      <c r="P1885" s="248" t="b">
        <f t="shared" si="7"/>
        <v>1</v>
      </c>
    </row>
    <row r="1886" ht="14.25" customHeight="1">
      <c r="A1886" s="248" t="s">
        <v>273</v>
      </c>
      <c r="B1886" s="248" t="s">
        <v>19</v>
      </c>
      <c r="C1886" s="273">
        <v>266.0</v>
      </c>
      <c r="D1886" s="274">
        <v>45272.0</v>
      </c>
      <c r="E1886" s="275">
        <v>174900.0</v>
      </c>
      <c r="F1886" s="248" t="s">
        <v>447</v>
      </c>
      <c r="G1886" s="274">
        <f t="shared" si="1"/>
        <v>45302</v>
      </c>
      <c r="H1886" s="248" t="s">
        <v>443</v>
      </c>
      <c r="I1886" s="276" t="str">
        <f t="shared" si="2"/>
        <v>266174900</v>
      </c>
      <c r="J1886" s="278">
        <v>45271.0</v>
      </c>
      <c r="K1886" s="279">
        <v>174900.0</v>
      </c>
      <c r="L1886" s="275">
        <f t="shared" si="3"/>
        <v>0</v>
      </c>
      <c r="N1886" s="277"/>
      <c r="O1886" s="274">
        <f t="shared" si="6"/>
        <v>0</v>
      </c>
      <c r="P1886" s="248" t="b">
        <f t="shared" si="7"/>
        <v>0</v>
      </c>
    </row>
    <row r="1887" ht="14.25" customHeight="1">
      <c r="A1887" s="248" t="s">
        <v>648</v>
      </c>
      <c r="B1887" s="248" t="s">
        <v>19</v>
      </c>
      <c r="C1887" s="273">
        <v>12778.0</v>
      </c>
      <c r="D1887" s="274">
        <v>45272.0</v>
      </c>
      <c r="E1887" s="275">
        <v>528999.0</v>
      </c>
      <c r="F1887" s="248" t="s">
        <v>447</v>
      </c>
      <c r="G1887" s="274">
        <f t="shared" si="1"/>
        <v>45302</v>
      </c>
      <c r="H1887" s="248" t="s">
        <v>443</v>
      </c>
      <c r="I1887" s="276" t="str">
        <f t="shared" si="2"/>
        <v>12778528999</v>
      </c>
      <c r="J1887" s="274"/>
      <c r="K1887" s="275"/>
      <c r="L1887" s="275">
        <f t="shared" si="3"/>
        <v>-528999</v>
      </c>
      <c r="N1887" s="277"/>
      <c r="O1887" s="274">
        <f t="shared" si="6"/>
        <v>0</v>
      </c>
      <c r="P1887" s="248" t="b">
        <f t="shared" si="7"/>
        <v>1</v>
      </c>
    </row>
    <row r="1888" ht="14.25" customHeight="1">
      <c r="A1888" s="248" t="s">
        <v>18</v>
      </c>
      <c r="B1888" s="248" t="s">
        <v>19</v>
      </c>
      <c r="C1888" s="273">
        <v>5788.0</v>
      </c>
      <c r="D1888" s="274">
        <v>45272.0</v>
      </c>
      <c r="E1888" s="275">
        <v>4357452.0</v>
      </c>
      <c r="F1888" s="248" t="s">
        <v>447</v>
      </c>
      <c r="G1888" s="274">
        <f t="shared" si="1"/>
        <v>45302</v>
      </c>
      <c r="H1888" s="248" t="s">
        <v>443</v>
      </c>
      <c r="I1888" s="276" t="str">
        <f t="shared" si="2"/>
        <v>57884357452</v>
      </c>
      <c r="J1888" s="274"/>
      <c r="K1888" s="275"/>
      <c r="L1888" s="275">
        <f t="shared" si="3"/>
        <v>-4357452</v>
      </c>
      <c r="N1888" s="277"/>
      <c r="O1888" s="274">
        <f t="shared" si="6"/>
        <v>0</v>
      </c>
      <c r="P1888" s="248" t="b">
        <f t="shared" si="7"/>
        <v>1</v>
      </c>
    </row>
    <row r="1889" ht="14.25" customHeight="1">
      <c r="A1889" s="248" t="s">
        <v>71</v>
      </c>
      <c r="B1889" s="248" t="s">
        <v>19</v>
      </c>
      <c r="C1889" s="273">
        <v>855430.0</v>
      </c>
      <c r="D1889" s="274">
        <v>45275.0</v>
      </c>
      <c r="E1889" s="275">
        <v>1565426.0</v>
      </c>
      <c r="F1889" s="248" t="s">
        <v>447</v>
      </c>
      <c r="G1889" s="274">
        <f t="shared" si="1"/>
        <v>45305</v>
      </c>
      <c r="H1889" s="248" t="s">
        <v>443</v>
      </c>
      <c r="I1889" s="276" t="str">
        <f t="shared" si="2"/>
        <v>8554301565426</v>
      </c>
      <c r="J1889" s="274"/>
      <c r="K1889" s="275"/>
      <c r="L1889" s="275">
        <f t="shared" si="3"/>
        <v>-1565426</v>
      </c>
      <c r="N1889" s="277"/>
      <c r="O1889" s="274">
        <f t="shared" si="6"/>
        <v>0</v>
      </c>
      <c r="P1889" s="248" t="b">
        <f t="shared" si="7"/>
        <v>1</v>
      </c>
    </row>
    <row r="1890" ht="14.25" customHeight="1">
      <c r="A1890" s="248" t="s">
        <v>583</v>
      </c>
      <c r="B1890" s="248" t="s">
        <v>19</v>
      </c>
      <c r="C1890" s="273">
        <v>3681699.0</v>
      </c>
      <c r="D1890" s="274">
        <v>45275.0</v>
      </c>
      <c r="E1890" s="275">
        <v>5998.0</v>
      </c>
      <c r="F1890" s="248" t="s">
        <v>447</v>
      </c>
      <c r="G1890" s="274">
        <f t="shared" si="1"/>
        <v>45305</v>
      </c>
      <c r="H1890" s="248" t="s">
        <v>443</v>
      </c>
      <c r="I1890" s="276" t="str">
        <f t="shared" si="2"/>
        <v>36816995998</v>
      </c>
      <c r="J1890" s="274"/>
      <c r="K1890" s="275"/>
      <c r="L1890" s="275">
        <f t="shared" si="3"/>
        <v>-5998</v>
      </c>
      <c r="N1890" s="277"/>
      <c r="O1890" s="274">
        <f t="shared" si="6"/>
        <v>0</v>
      </c>
      <c r="P1890" s="248" t="b">
        <f t="shared" si="7"/>
        <v>1</v>
      </c>
    </row>
    <row r="1891" ht="14.25" customHeight="1">
      <c r="A1891" s="248" t="s">
        <v>448</v>
      </c>
      <c r="B1891" s="248" t="s">
        <v>19</v>
      </c>
      <c r="C1891" s="273">
        <v>6551.0</v>
      </c>
      <c r="D1891" s="274">
        <v>45275.0</v>
      </c>
      <c r="E1891" s="275">
        <v>323934.0</v>
      </c>
      <c r="F1891" s="248" t="s">
        <v>447</v>
      </c>
      <c r="G1891" s="274">
        <f t="shared" si="1"/>
        <v>45305</v>
      </c>
      <c r="H1891" s="248" t="s">
        <v>443</v>
      </c>
      <c r="I1891" s="276" t="str">
        <f t="shared" si="2"/>
        <v>6551323934</v>
      </c>
      <c r="J1891" s="274"/>
      <c r="K1891" s="275"/>
      <c r="L1891" s="275">
        <f t="shared" si="3"/>
        <v>-323934</v>
      </c>
      <c r="N1891" s="277"/>
      <c r="O1891" s="274">
        <f t="shared" si="6"/>
        <v>0</v>
      </c>
      <c r="P1891" s="248" t="b">
        <f t="shared" si="7"/>
        <v>1</v>
      </c>
    </row>
    <row r="1892" ht="14.25" customHeight="1">
      <c r="A1892" s="248" t="s">
        <v>460</v>
      </c>
      <c r="B1892" s="248" t="s">
        <v>19</v>
      </c>
      <c r="C1892" s="273">
        <v>9810.0</v>
      </c>
      <c r="D1892" s="274">
        <v>45278.0</v>
      </c>
      <c r="E1892" s="275">
        <v>276001.0</v>
      </c>
      <c r="F1892" s="248" t="s">
        <v>447</v>
      </c>
      <c r="G1892" s="274">
        <f t="shared" si="1"/>
        <v>45308</v>
      </c>
      <c r="H1892" s="248" t="s">
        <v>443</v>
      </c>
      <c r="I1892" s="276" t="str">
        <f t="shared" si="2"/>
        <v>9810276001</v>
      </c>
      <c r="J1892" s="274"/>
      <c r="K1892" s="275"/>
      <c r="L1892" s="275">
        <f t="shared" si="3"/>
        <v>-276001</v>
      </c>
      <c r="N1892" s="277"/>
      <c r="O1892" s="274">
        <f t="shared" si="6"/>
        <v>0</v>
      </c>
      <c r="P1892" s="248" t="b">
        <f t="shared" si="7"/>
        <v>1</v>
      </c>
    </row>
    <row r="1893" ht="14.25" customHeight="1">
      <c r="A1893" s="248" t="s">
        <v>472</v>
      </c>
      <c r="B1893" s="248" t="s">
        <v>19</v>
      </c>
      <c r="C1893" s="273">
        <v>3166454.0</v>
      </c>
      <c r="D1893" s="274">
        <v>45278.0</v>
      </c>
      <c r="E1893" s="275">
        <v>1913155.0</v>
      </c>
      <c r="F1893" s="248" t="s">
        <v>447</v>
      </c>
      <c r="G1893" s="274">
        <f t="shared" si="1"/>
        <v>45308</v>
      </c>
      <c r="H1893" s="248" t="s">
        <v>443</v>
      </c>
      <c r="I1893" s="276" t="str">
        <f t="shared" si="2"/>
        <v>31664541913155</v>
      </c>
      <c r="J1893" s="274"/>
      <c r="K1893" s="275"/>
      <c r="L1893" s="275">
        <f t="shared" si="3"/>
        <v>-1913155</v>
      </c>
      <c r="N1893" s="277"/>
      <c r="O1893" s="274">
        <f t="shared" si="6"/>
        <v>0</v>
      </c>
      <c r="P1893" s="248" t="b">
        <f t="shared" si="7"/>
        <v>1</v>
      </c>
    </row>
    <row r="1894" ht="14.25" customHeight="1">
      <c r="A1894" s="248" t="s">
        <v>508</v>
      </c>
      <c r="B1894" s="248" t="s">
        <v>19</v>
      </c>
      <c r="C1894" s="273">
        <v>6439346.0</v>
      </c>
      <c r="D1894" s="274">
        <v>45278.0</v>
      </c>
      <c r="E1894" s="275">
        <v>13183.0</v>
      </c>
      <c r="F1894" s="248" t="s">
        <v>447</v>
      </c>
      <c r="G1894" s="274">
        <f t="shared" si="1"/>
        <v>45308</v>
      </c>
      <c r="H1894" s="248" t="s">
        <v>443</v>
      </c>
      <c r="I1894" s="276" t="str">
        <f t="shared" si="2"/>
        <v>643934613183</v>
      </c>
      <c r="J1894" s="274">
        <f>+G1894</f>
        <v>45308</v>
      </c>
      <c r="K1894" s="275">
        <f>+E1894</f>
        <v>13183</v>
      </c>
      <c r="L1894" s="275">
        <f t="shared" si="3"/>
        <v>0</v>
      </c>
      <c r="N1894" s="277"/>
      <c r="O1894" s="274">
        <f t="shared" si="6"/>
        <v>0</v>
      </c>
      <c r="P1894" s="248" t="b">
        <f t="shared" si="7"/>
        <v>0</v>
      </c>
    </row>
    <row r="1895" ht="14.25" customHeight="1">
      <c r="A1895" s="248" t="s">
        <v>517</v>
      </c>
      <c r="B1895" s="248" t="s">
        <v>468</v>
      </c>
      <c r="C1895" s="273">
        <v>8645152.0</v>
      </c>
      <c r="D1895" s="274">
        <v>45279.0</v>
      </c>
      <c r="E1895" s="275">
        <v>-1316.0</v>
      </c>
      <c r="F1895" s="248" t="s">
        <v>447</v>
      </c>
      <c r="G1895" s="274">
        <f t="shared" si="1"/>
        <v>45309</v>
      </c>
      <c r="H1895" s="248" t="s">
        <v>469</v>
      </c>
      <c r="I1895" s="276" t="str">
        <f t="shared" si="2"/>
        <v>8645152-1316</v>
      </c>
      <c r="J1895" s="274"/>
      <c r="K1895" s="275"/>
      <c r="L1895" s="275">
        <f t="shared" si="3"/>
        <v>1316</v>
      </c>
      <c r="N1895" s="277"/>
      <c r="O1895" s="274">
        <f t="shared" si="6"/>
        <v>0</v>
      </c>
      <c r="P1895" s="248" t="b">
        <f t="shared" si="7"/>
        <v>1</v>
      </c>
    </row>
    <row r="1896" ht="14.25" customHeight="1">
      <c r="A1896" s="248" t="s">
        <v>504</v>
      </c>
      <c r="B1896" s="248" t="s">
        <v>19</v>
      </c>
      <c r="C1896" s="273">
        <v>1038.0</v>
      </c>
      <c r="D1896" s="274">
        <v>45279.0</v>
      </c>
      <c r="E1896" s="275">
        <v>488900.0</v>
      </c>
      <c r="F1896" s="248" t="s">
        <v>447</v>
      </c>
      <c r="G1896" s="274">
        <f t="shared" si="1"/>
        <v>45309</v>
      </c>
      <c r="H1896" s="248" t="s">
        <v>443</v>
      </c>
      <c r="I1896" s="276" t="str">
        <f t="shared" si="2"/>
        <v>1038488900</v>
      </c>
      <c r="J1896" s="274">
        <v>45278.0</v>
      </c>
      <c r="K1896" s="275">
        <v>488900.0</v>
      </c>
      <c r="L1896" s="275">
        <f t="shared" si="3"/>
        <v>0</v>
      </c>
      <c r="N1896" s="277"/>
      <c r="O1896" s="274">
        <f t="shared" si="6"/>
        <v>0</v>
      </c>
      <c r="P1896" s="248" t="b">
        <f t="shared" si="7"/>
        <v>0</v>
      </c>
    </row>
    <row r="1897" ht="14.25" customHeight="1">
      <c r="A1897" s="248" t="s">
        <v>22</v>
      </c>
      <c r="B1897" s="248" t="s">
        <v>19</v>
      </c>
      <c r="C1897" s="273">
        <v>1025089.0</v>
      </c>
      <c r="D1897" s="274">
        <v>45279.0</v>
      </c>
      <c r="E1897" s="275">
        <v>7674710.0</v>
      </c>
      <c r="F1897" s="248" t="s">
        <v>447</v>
      </c>
      <c r="G1897" s="274">
        <f t="shared" si="1"/>
        <v>45309</v>
      </c>
      <c r="H1897" s="248" t="s">
        <v>443</v>
      </c>
      <c r="I1897" s="276" t="str">
        <f t="shared" si="2"/>
        <v>10250897674710</v>
      </c>
      <c r="J1897" s="274"/>
      <c r="K1897" s="275"/>
      <c r="L1897" s="275">
        <f t="shared" si="3"/>
        <v>-7674710</v>
      </c>
      <c r="N1897" s="109" t="s">
        <v>462</v>
      </c>
      <c r="O1897" s="274">
        <f t="shared" si="6"/>
        <v>0</v>
      </c>
      <c r="P1897" s="248" t="b">
        <f t="shared" si="7"/>
        <v>1</v>
      </c>
    </row>
    <row r="1898" ht="14.25" customHeight="1">
      <c r="A1898" s="248" t="s">
        <v>502</v>
      </c>
      <c r="B1898" s="248" t="s">
        <v>19</v>
      </c>
      <c r="C1898" s="273">
        <v>31829.0</v>
      </c>
      <c r="D1898" s="274">
        <v>45279.0</v>
      </c>
      <c r="E1898" s="275">
        <v>78190.0</v>
      </c>
      <c r="F1898" s="248" t="s">
        <v>447</v>
      </c>
      <c r="G1898" s="274">
        <f t="shared" si="1"/>
        <v>45309</v>
      </c>
      <c r="H1898" s="248" t="s">
        <v>443</v>
      </c>
      <c r="I1898" s="276" t="str">
        <f t="shared" si="2"/>
        <v>3182978190</v>
      </c>
      <c r="J1898" s="274"/>
      <c r="K1898" s="275"/>
      <c r="L1898" s="275">
        <f t="shared" si="3"/>
        <v>-78190</v>
      </c>
      <c r="N1898" s="277"/>
      <c r="O1898" s="274">
        <f t="shared" si="6"/>
        <v>0</v>
      </c>
      <c r="P1898" s="248" t="b">
        <f t="shared" si="7"/>
        <v>1</v>
      </c>
    </row>
    <row r="1899" ht="14.25" customHeight="1">
      <c r="A1899" s="248" t="s">
        <v>545</v>
      </c>
      <c r="B1899" s="248" t="s">
        <v>334</v>
      </c>
      <c r="C1899" s="273">
        <v>8735.0</v>
      </c>
      <c r="D1899" s="274">
        <v>45279.0</v>
      </c>
      <c r="E1899" s="275">
        <v>2490000.0</v>
      </c>
      <c r="F1899" s="248" t="s">
        <v>447</v>
      </c>
      <c r="G1899" s="274">
        <f t="shared" si="1"/>
        <v>45309</v>
      </c>
      <c r="H1899" s="248" t="s">
        <v>443</v>
      </c>
      <c r="I1899" s="276" t="str">
        <f t="shared" si="2"/>
        <v>87352490000</v>
      </c>
      <c r="J1899" s="274"/>
      <c r="K1899" s="275"/>
      <c r="L1899" s="275">
        <f t="shared" si="3"/>
        <v>-2490000</v>
      </c>
      <c r="N1899" s="277"/>
      <c r="O1899" s="274">
        <f t="shared" si="6"/>
        <v>0</v>
      </c>
      <c r="P1899" s="248" t="b">
        <f t="shared" si="7"/>
        <v>1</v>
      </c>
    </row>
    <row r="1900" ht="14.25" customHeight="1">
      <c r="A1900" s="248" t="s">
        <v>27</v>
      </c>
      <c r="B1900" s="248" t="s">
        <v>19</v>
      </c>
      <c r="C1900" s="273">
        <v>38646.0</v>
      </c>
      <c r="D1900" s="274">
        <v>45280.0</v>
      </c>
      <c r="E1900" s="275">
        <v>1467995.0</v>
      </c>
      <c r="F1900" s="248" t="s">
        <v>447</v>
      </c>
      <c r="G1900" s="274">
        <f t="shared" si="1"/>
        <v>45310</v>
      </c>
      <c r="H1900" s="248" t="s">
        <v>443</v>
      </c>
      <c r="I1900" s="276" t="str">
        <f t="shared" si="2"/>
        <v>386461467995</v>
      </c>
      <c r="J1900" s="274"/>
      <c r="K1900" s="275"/>
      <c r="L1900" s="275">
        <f t="shared" si="3"/>
        <v>-1467995</v>
      </c>
      <c r="N1900" s="109" t="s">
        <v>456</v>
      </c>
      <c r="O1900" s="274">
        <f t="shared" si="6"/>
        <v>0</v>
      </c>
      <c r="P1900" s="248" t="b">
        <f t="shared" si="7"/>
        <v>1</v>
      </c>
    </row>
    <row r="1901" ht="14.25" customHeight="1">
      <c r="A1901" s="248" t="s">
        <v>621</v>
      </c>
      <c r="B1901" s="248" t="s">
        <v>19</v>
      </c>
      <c r="C1901" s="273">
        <v>278.0</v>
      </c>
      <c r="D1901" s="274">
        <v>45280.0</v>
      </c>
      <c r="E1901" s="275">
        <v>2338965.0</v>
      </c>
      <c r="F1901" s="248" t="s">
        <v>447</v>
      </c>
      <c r="G1901" s="274">
        <f t="shared" si="1"/>
        <v>45310</v>
      </c>
      <c r="H1901" s="248" t="s">
        <v>443</v>
      </c>
      <c r="I1901" s="276" t="str">
        <f t="shared" si="2"/>
        <v>2782338965</v>
      </c>
      <c r="J1901" s="274"/>
      <c r="K1901" s="275"/>
      <c r="L1901" s="275">
        <f t="shared" si="3"/>
        <v>-2338965</v>
      </c>
      <c r="N1901" s="277"/>
      <c r="O1901" s="274">
        <f t="shared" si="6"/>
        <v>0</v>
      </c>
      <c r="P1901" s="248" t="b">
        <f t="shared" si="7"/>
        <v>1</v>
      </c>
    </row>
    <row r="1902" ht="14.25" customHeight="1">
      <c r="A1902" s="248" t="s">
        <v>649</v>
      </c>
      <c r="B1902" s="248" t="s">
        <v>19</v>
      </c>
      <c r="C1902" s="273">
        <v>532.0</v>
      </c>
      <c r="D1902" s="274">
        <v>45280.0</v>
      </c>
      <c r="E1902" s="275">
        <v>80293.0</v>
      </c>
      <c r="F1902" s="248" t="s">
        <v>447</v>
      </c>
      <c r="G1902" s="274">
        <f t="shared" si="1"/>
        <v>45310</v>
      </c>
      <c r="H1902" s="248" t="s">
        <v>443</v>
      </c>
      <c r="I1902" s="276" t="str">
        <f t="shared" si="2"/>
        <v>53280293</v>
      </c>
      <c r="J1902" s="274"/>
      <c r="K1902" s="275"/>
      <c r="L1902" s="275">
        <f t="shared" si="3"/>
        <v>-80293</v>
      </c>
      <c r="N1902" s="277"/>
      <c r="O1902" s="274">
        <f t="shared" si="6"/>
        <v>0</v>
      </c>
      <c r="P1902" s="248" t="b">
        <f t="shared" si="7"/>
        <v>1</v>
      </c>
    </row>
    <row r="1903" ht="14.25" customHeight="1">
      <c r="A1903" s="248" t="s">
        <v>650</v>
      </c>
      <c r="B1903" s="248" t="s">
        <v>19</v>
      </c>
      <c r="C1903" s="273">
        <v>698.0</v>
      </c>
      <c r="D1903" s="274">
        <v>45280.0</v>
      </c>
      <c r="E1903" s="275">
        <v>1400299.0</v>
      </c>
      <c r="F1903" s="248" t="s">
        <v>447</v>
      </c>
      <c r="G1903" s="274">
        <f t="shared" si="1"/>
        <v>45310</v>
      </c>
      <c r="H1903" s="248" t="s">
        <v>443</v>
      </c>
      <c r="I1903" s="276" t="str">
        <f t="shared" si="2"/>
        <v>6981400299</v>
      </c>
      <c r="J1903" s="274"/>
      <c r="K1903" s="275"/>
      <c r="L1903" s="275">
        <f t="shared" si="3"/>
        <v>-1400299</v>
      </c>
      <c r="N1903" s="277"/>
      <c r="O1903" s="274">
        <f t="shared" si="6"/>
        <v>0</v>
      </c>
      <c r="P1903" s="248" t="b">
        <f t="shared" si="7"/>
        <v>1</v>
      </c>
    </row>
    <row r="1904" ht="14.25" customHeight="1">
      <c r="A1904" s="248" t="s">
        <v>107</v>
      </c>
      <c r="B1904" s="248" t="s">
        <v>19</v>
      </c>
      <c r="C1904" s="273">
        <v>17093.0</v>
      </c>
      <c r="D1904" s="274">
        <v>45281.0</v>
      </c>
      <c r="E1904" s="275">
        <v>349777.0</v>
      </c>
      <c r="F1904" s="248" t="s">
        <v>447</v>
      </c>
      <c r="G1904" s="274">
        <f t="shared" si="1"/>
        <v>45311</v>
      </c>
      <c r="H1904" s="248" t="s">
        <v>443</v>
      </c>
      <c r="I1904" s="276" t="str">
        <f t="shared" si="2"/>
        <v>17093349777</v>
      </c>
      <c r="J1904" s="274"/>
      <c r="K1904" s="275"/>
      <c r="L1904" s="275">
        <f t="shared" si="3"/>
        <v>-349777</v>
      </c>
      <c r="N1904" s="277"/>
      <c r="O1904" s="274">
        <f t="shared" si="6"/>
        <v>0</v>
      </c>
      <c r="P1904" s="248" t="b">
        <f t="shared" si="7"/>
        <v>1</v>
      </c>
    </row>
    <row r="1905" ht="14.25" customHeight="1">
      <c r="A1905" s="248" t="s">
        <v>107</v>
      </c>
      <c r="B1905" s="248" t="s">
        <v>19</v>
      </c>
      <c r="C1905" s="273">
        <v>17095.0</v>
      </c>
      <c r="D1905" s="274">
        <v>45281.0</v>
      </c>
      <c r="E1905" s="275">
        <v>2974923.0</v>
      </c>
      <c r="F1905" s="248" t="s">
        <v>447</v>
      </c>
      <c r="G1905" s="274">
        <f t="shared" si="1"/>
        <v>45311</v>
      </c>
      <c r="H1905" s="248" t="s">
        <v>443</v>
      </c>
      <c r="I1905" s="276" t="str">
        <f t="shared" si="2"/>
        <v>170952974923</v>
      </c>
      <c r="J1905" s="274"/>
      <c r="K1905" s="275"/>
      <c r="L1905" s="275">
        <f t="shared" si="3"/>
        <v>-2974923</v>
      </c>
      <c r="N1905" s="277"/>
      <c r="O1905" s="274">
        <f t="shared" si="6"/>
        <v>0</v>
      </c>
      <c r="P1905" s="248" t="b">
        <f t="shared" si="7"/>
        <v>1</v>
      </c>
    </row>
    <row r="1906" ht="14.25" customHeight="1">
      <c r="A1906" s="248" t="s">
        <v>623</v>
      </c>
      <c r="B1906" s="248" t="s">
        <v>19</v>
      </c>
      <c r="C1906" s="273">
        <v>1188.0</v>
      </c>
      <c r="D1906" s="274">
        <v>45281.0</v>
      </c>
      <c r="E1906" s="275">
        <v>404481.0</v>
      </c>
      <c r="F1906" s="248" t="s">
        <v>447</v>
      </c>
      <c r="G1906" s="274">
        <f t="shared" si="1"/>
        <v>45311</v>
      </c>
      <c r="H1906" s="248" t="s">
        <v>443</v>
      </c>
      <c r="I1906" s="276" t="str">
        <f t="shared" si="2"/>
        <v>1188404481</v>
      </c>
      <c r="J1906" s="274"/>
      <c r="K1906" s="275"/>
      <c r="L1906" s="275">
        <f t="shared" si="3"/>
        <v>-404481</v>
      </c>
      <c r="N1906" s="277"/>
      <c r="O1906" s="274">
        <f t="shared" si="6"/>
        <v>0</v>
      </c>
      <c r="P1906" s="248" t="b">
        <f t="shared" si="7"/>
        <v>1</v>
      </c>
    </row>
    <row r="1907" ht="14.25" customHeight="1">
      <c r="A1907" s="248" t="s">
        <v>22</v>
      </c>
      <c r="B1907" s="248" t="s">
        <v>19</v>
      </c>
      <c r="C1907" s="273">
        <v>1025175.0</v>
      </c>
      <c r="D1907" s="274">
        <v>45281.0</v>
      </c>
      <c r="E1907" s="275">
        <v>799918.0</v>
      </c>
      <c r="F1907" s="248" t="s">
        <v>447</v>
      </c>
      <c r="G1907" s="274">
        <f t="shared" si="1"/>
        <v>45311</v>
      </c>
      <c r="H1907" s="248" t="s">
        <v>443</v>
      </c>
      <c r="I1907" s="276" t="str">
        <f t="shared" si="2"/>
        <v>1025175799918</v>
      </c>
      <c r="J1907" s="274"/>
      <c r="K1907" s="275"/>
      <c r="L1907" s="275">
        <f t="shared" si="3"/>
        <v>-799918</v>
      </c>
      <c r="N1907" s="109" t="s">
        <v>462</v>
      </c>
      <c r="O1907" s="274">
        <f t="shared" si="6"/>
        <v>0</v>
      </c>
      <c r="P1907" s="248" t="b">
        <f t="shared" si="7"/>
        <v>1</v>
      </c>
    </row>
    <row r="1908" ht="14.25" customHeight="1">
      <c r="A1908" s="248" t="s">
        <v>470</v>
      </c>
      <c r="B1908" s="248" t="s">
        <v>19</v>
      </c>
      <c r="C1908" s="273">
        <v>66814.0</v>
      </c>
      <c r="D1908" s="274">
        <v>45281.0</v>
      </c>
      <c r="E1908" s="275">
        <v>235620.0</v>
      </c>
      <c r="F1908" s="248" t="s">
        <v>447</v>
      </c>
      <c r="G1908" s="274">
        <f t="shared" si="1"/>
        <v>45311</v>
      </c>
      <c r="H1908" s="248" t="s">
        <v>443</v>
      </c>
      <c r="I1908" s="276" t="str">
        <f t="shared" si="2"/>
        <v>66814235620</v>
      </c>
      <c r="J1908" s="274"/>
      <c r="K1908" s="275"/>
      <c r="L1908" s="275">
        <f t="shared" si="3"/>
        <v>-235620</v>
      </c>
      <c r="N1908" s="277"/>
      <c r="O1908" s="274">
        <f t="shared" si="6"/>
        <v>0</v>
      </c>
      <c r="P1908" s="248" t="b">
        <f t="shared" si="7"/>
        <v>1</v>
      </c>
    </row>
    <row r="1909" ht="14.25" customHeight="1">
      <c r="A1909" s="248" t="s">
        <v>463</v>
      </c>
      <c r="B1909" s="248" t="s">
        <v>19</v>
      </c>
      <c r="C1909" s="273">
        <v>4745049.0</v>
      </c>
      <c r="D1909" s="274">
        <v>45282.0</v>
      </c>
      <c r="E1909" s="275">
        <v>635980.0</v>
      </c>
      <c r="F1909" s="248" t="s">
        <v>447</v>
      </c>
      <c r="G1909" s="274">
        <f t="shared" si="1"/>
        <v>45312</v>
      </c>
      <c r="H1909" s="248" t="s">
        <v>443</v>
      </c>
      <c r="I1909" s="276" t="str">
        <f t="shared" si="2"/>
        <v>4745049635980</v>
      </c>
      <c r="J1909" s="274"/>
      <c r="K1909" s="275"/>
      <c r="L1909" s="275">
        <f t="shared" si="3"/>
        <v>-635980</v>
      </c>
      <c r="N1909" s="277"/>
      <c r="O1909" s="274">
        <f t="shared" si="6"/>
        <v>0</v>
      </c>
      <c r="P1909" s="248" t="b">
        <f t="shared" si="7"/>
        <v>1</v>
      </c>
    </row>
    <row r="1910" ht="14.25" customHeight="1">
      <c r="A1910" s="248" t="s">
        <v>463</v>
      </c>
      <c r="B1910" s="248" t="s">
        <v>19</v>
      </c>
      <c r="C1910" s="273">
        <v>4745055.0</v>
      </c>
      <c r="D1910" s="274">
        <v>45282.0</v>
      </c>
      <c r="E1910" s="275">
        <v>634980.0</v>
      </c>
      <c r="F1910" s="248" t="s">
        <v>447</v>
      </c>
      <c r="G1910" s="274">
        <f t="shared" si="1"/>
        <v>45312</v>
      </c>
      <c r="H1910" s="248" t="s">
        <v>443</v>
      </c>
      <c r="I1910" s="276" t="str">
        <f t="shared" si="2"/>
        <v>4745055634980</v>
      </c>
      <c r="J1910" s="274"/>
      <c r="K1910" s="275"/>
      <c r="L1910" s="275">
        <f t="shared" si="3"/>
        <v>-634980</v>
      </c>
      <c r="N1910" s="277"/>
      <c r="O1910" s="274">
        <f t="shared" si="6"/>
        <v>0</v>
      </c>
      <c r="P1910" s="248" t="b">
        <f t="shared" si="7"/>
        <v>1</v>
      </c>
    </row>
    <row r="1911" ht="14.25" customHeight="1">
      <c r="A1911" s="248" t="s">
        <v>651</v>
      </c>
      <c r="B1911" s="248" t="s">
        <v>19</v>
      </c>
      <c r="C1911" s="273">
        <v>41.0</v>
      </c>
      <c r="D1911" s="274">
        <v>45286.0</v>
      </c>
      <c r="E1911" s="275">
        <v>809200.0</v>
      </c>
      <c r="F1911" s="248" t="s">
        <v>447</v>
      </c>
      <c r="G1911" s="274">
        <f t="shared" si="1"/>
        <v>45316</v>
      </c>
      <c r="H1911" s="248" t="s">
        <v>443</v>
      </c>
      <c r="I1911" s="276" t="str">
        <f t="shared" si="2"/>
        <v>41809200</v>
      </c>
      <c r="J1911" s="274"/>
      <c r="K1911" s="275"/>
      <c r="L1911" s="275">
        <f t="shared" si="3"/>
        <v>-809200</v>
      </c>
      <c r="N1911" s="277"/>
      <c r="O1911" s="274">
        <f t="shared" si="6"/>
        <v>0</v>
      </c>
      <c r="P1911" s="248" t="b">
        <f t="shared" si="7"/>
        <v>1</v>
      </c>
    </row>
    <row r="1912" ht="14.25" customHeight="1">
      <c r="A1912" s="248" t="s">
        <v>24</v>
      </c>
      <c r="B1912" s="248" t="s">
        <v>19</v>
      </c>
      <c r="C1912" s="273">
        <v>16148.0</v>
      </c>
      <c r="D1912" s="274">
        <v>45286.0</v>
      </c>
      <c r="E1912" s="275">
        <v>867109.0</v>
      </c>
      <c r="F1912" s="248" t="s">
        <v>447</v>
      </c>
      <c r="G1912" s="274">
        <f t="shared" si="1"/>
        <v>45316</v>
      </c>
      <c r="H1912" s="248" t="s">
        <v>443</v>
      </c>
      <c r="I1912" s="276" t="str">
        <f t="shared" si="2"/>
        <v>16148867109</v>
      </c>
      <c r="J1912" s="274"/>
      <c r="K1912" s="275"/>
      <c r="L1912" s="275">
        <f t="shared" si="3"/>
        <v>-867109</v>
      </c>
      <c r="N1912" s="277"/>
      <c r="O1912" s="274">
        <f t="shared" si="6"/>
        <v>0</v>
      </c>
      <c r="P1912" s="248" t="b">
        <f t="shared" si="7"/>
        <v>1</v>
      </c>
    </row>
    <row r="1913" ht="14.25" customHeight="1">
      <c r="A1913" s="248" t="s">
        <v>451</v>
      </c>
      <c r="B1913" s="248" t="s">
        <v>19</v>
      </c>
      <c r="C1913" s="273">
        <v>62311.0</v>
      </c>
      <c r="D1913" s="274">
        <v>45286.0</v>
      </c>
      <c r="E1913" s="275">
        <v>343852.0</v>
      </c>
      <c r="F1913" s="248" t="s">
        <v>447</v>
      </c>
      <c r="G1913" s="274">
        <f t="shared" si="1"/>
        <v>45316</v>
      </c>
      <c r="H1913" s="248" t="s">
        <v>443</v>
      </c>
      <c r="I1913" s="276" t="str">
        <f t="shared" si="2"/>
        <v>62311343852</v>
      </c>
      <c r="J1913" s="274"/>
      <c r="K1913" s="275"/>
      <c r="L1913" s="275">
        <f t="shared" si="3"/>
        <v>-343852</v>
      </c>
      <c r="N1913" s="277"/>
      <c r="O1913" s="274">
        <f t="shared" si="6"/>
        <v>0</v>
      </c>
      <c r="P1913" s="248" t="b">
        <f t="shared" si="7"/>
        <v>1</v>
      </c>
    </row>
    <row r="1914" ht="14.25" customHeight="1">
      <c r="A1914" s="248" t="s">
        <v>451</v>
      </c>
      <c r="B1914" s="248" t="s">
        <v>19</v>
      </c>
      <c r="C1914" s="273">
        <v>62305.0</v>
      </c>
      <c r="D1914" s="274">
        <v>45286.0</v>
      </c>
      <c r="E1914" s="275">
        <v>221492.0</v>
      </c>
      <c r="F1914" s="248" t="s">
        <v>447</v>
      </c>
      <c r="G1914" s="274">
        <f t="shared" si="1"/>
        <v>45316</v>
      </c>
      <c r="H1914" s="248" t="s">
        <v>485</v>
      </c>
      <c r="I1914" s="276" t="str">
        <f t="shared" si="2"/>
        <v>62305221492</v>
      </c>
      <c r="J1914" s="274"/>
      <c r="K1914" s="275"/>
      <c r="L1914" s="275">
        <f t="shared" si="3"/>
        <v>-221492</v>
      </c>
      <c r="N1914" s="277"/>
      <c r="O1914" s="274">
        <f t="shared" si="6"/>
        <v>0</v>
      </c>
      <c r="P1914" s="248" t="b">
        <f t="shared" si="7"/>
        <v>1</v>
      </c>
    </row>
    <row r="1915" ht="14.25" customHeight="1">
      <c r="A1915" s="248" t="s">
        <v>451</v>
      </c>
      <c r="B1915" s="248" t="s">
        <v>468</v>
      </c>
      <c r="C1915" s="273">
        <v>21736.0</v>
      </c>
      <c r="D1915" s="274">
        <v>45286.0</v>
      </c>
      <c r="E1915" s="275">
        <v>-221492.0</v>
      </c>
      <c r="F1915" s="248" t="s">
        <v>447</v>
      </c>
      <c r="G1915" s="274">
        <f t="shared" si="1"/>
        <v>45316</v>
      </c>
      <c r="H1915" s="248" t="s">
        <v>469</v>
      </c>
      <c r="I1915" s="276" t="str">
        <f t="shared" si="2"/>
        <v>21736-221492</v>
      </c>
      <c r="J1915" s="274"/>
      <c r="K1915" s="275"/>
      <c r="L1915" s="275">
        <f t="shared" si="3"/>
        <v>221492</v>
      </c>
      <c r="N1915" s="277"/>
      <c r="O1915" s="274">
        <f t="shared" si="6"/>
        <v>0</v>
      </c>
      <c r="P1915" s="248" t="b">
        <f t="shared" si="7"/>
        <v>1</v>
      </c>
    </row>
    <row r="1916" ht="14.25" customHeight="1">
      <c r="A1916" s="248" t="s">
        <v>502</v>
      </c>
      <c r="B1916" s="248" t="s">
        <v>19</v>
      </c>
      <c r="C1916" s="273">
        <v>31893.0</v>
      </c>
      <c r="D1916" s="274">
        <v>45286.0</v>
      </c>
      <c r="E1916" s="275">
        <v>938067.0</v>
      </c>
      <c r="F1916" s="248" t="s">
        <v>447</v>
      </c>
      <c r="G1916" s="274">
        <f t="shared" si="1"/>
        <v>45316</v>
      </c>
      <c r="H1916" s="248" t="s">
        <v>443</v>
      </c>
      <c r="I1916" s="276" t="str">
        <f t="shared" si="2"/>
        <v>31893938067</v>
      </c>
      <c r="J1916" s="274"/>
      <c r="K1916" s="275"/>
      <c r="L1916" s="275">
        <f t="shared" si="3"/>
        <v>-938067</v>
      </c>
      <c r="N1916" s="277"/>
      <c r="O1916" s="274">
        <f t="shared" si="6"/>
        <v>0</v>
      </c>
      <c r="P1916" s="248" t="b">
        <f t="shared" si="7"/>
        <v>1</v>
      </c>
    </row>
    <row r="1917" ht="14.25" customHeight="1">
      <c r="A1917" s="248" t="s">
        <v>508</v>
      </c>
      <c r="B1917" s="248" t="s">
        <v>334</v>
      </c>
      <c r="C1917" s="273">
        <v>2022899.0</v>
      </c>
      <c r="D1917" s="274">
        <v>45286.0</v>
      </c>
      <c r="E1917" s="275">
        <v>13073.0</v>
      </c>
      <c r="F1917" s="248" t="s">
        <v>447</v>
      </c>
      <c r="G1917" s="274">
        <f t="shared" si="1"/>
        <v>45316</v>
      </c>
      <c r="H1917" s="248" t="s">
        <v>443</v>
      </c>
      <c r="I1917" s="276" t="str">
        <f t="shared" si="2"/>
        <v>202289913073</v>
      </c>
      <c r="J1917" s="274">
        <f>+G1917</f>
        <v>45316</v>
      </c>
      <c r="K1917" s="275">
        <f>+E1917</f>
        <v>13073</v>
      </c>
      <c r="L1917" s="275">
        <f t="shared" si="3"/>
        <v>0</v>
      </c>
      <c r="N1917" s="277"/>
      <c r="O1917" s="274">
        <f t="shared" si="6"/>
        <v>0</v>
      </c>
      <c r="P1917" s="248" t="b">
        <f t="shared" si="7"/>
        <v>0</v>
      </c>
    </row>
    <row r="1918" ht="14.25" customHeight="1">
      <c r="A1918" s="248" t="s">
        <v>519</v>
      </c>
      <c r="B1918" s="248" t="s">
        <v>19</v>
      </c>
      <c r="C1918" s="273">
        <v>35363.0</v>
      </c>
      <c r="D1918" s="274">
        <v>45287.0</v>
      </c>
      <c r="E1918" s="275">
        <v>839000.0</v>
      </c>
      <c r="F1918" s="248" t="s">
        <v>447</v>
      </c>
      <c r="G1918" s="274">
        <f t="shared" si="1"/>
        <v>45317</v>
      </c>
      <c r="H1918" s="248" t="s">
        <v>443</v>
      </c>
      <c r="I1918" s="276" t="str">
        <f t="shared" si="2"/>
        <v>35363839000</v>
      </c>
      <c r="J1918" s="274"/>
      <c r="K1918" s="275"/>
      <c r="L1918" s="275">
        <f t="shared" si="3"/>
        <v>-839000</v>
      </c>
      <c r="N1918" s="277"/>
      <c r="O1918" s="274">
        <f t="shared" si="6"/>
        <v>0</v>
      </c>
      <c r="P1918" s="248" t="b">
        <f t="shared" si="7"/>
        <v>1</v>
      </c>
    </row>
    <row r="1919" ht="14.25" customHeight="1">
      <c r="A1919" s="248" t="s">
        <v>517</v>
      </c>
      <c r="B1919" s="248" t="s">
        <v>19</v>
      </c>
      <c r="C1919" s="273">
        <v>5.0367952E7</v>
      </c>
      <c r="D1919" s="274">
        <v>45287.0</v>
      </c>
      <c r="E1919" s="275">
        <v>3640.0</v>
      </c>
      <c r="F1919" s="248" t="s">
        <v>447</v>
      </c>
      <c r="G1919" s="274">
        <f t="shared" si="1"/>
        <v>45317</v>
      </c>
      <c r="H1919" s="248" t="s">
        <v>443</v>
      </c>
      <c r="I1919" s="276" t="str">
        <f t="shared" si="2"/>
        <v>503679523640</v>
      </c>
      <c r="J1919" s="274"/>
      <c r="K1919" s="275"/>
      <c r="L1919" s="275">
        <f t="shared" si="3"/>
        <v>-3640</v>
      </c>
      <c r="N1919" s="277"/>
      <c r="O1919" s="274">
        <f t="shared" si="6"/>
        <v>0</v>
      </c>
      <c r="P1919" s="248" t="b">
        <f t="shared" si="7"/>
        <v>1</v>
      </c>
    </row>
    <row r="1920" ht="14.25" customHeight="1">
      <c r="A1920" s="248" t="s">
        <v>488</v>
      </c>
      <c r="B1920" s="248" t="s">
        <v>19</v>
      </c>
      <c r="C1920" s="273">
        <v>552214.0</v>
      </c>
      <c r="D1920" s="274">
        <v>45287.0</v>
      </c>
      <c r="E1920" s="275">
        <v>251739.0</v>
      </c>
      <c r="F1920" s="248" t="s">
        <v>447</v>
      </c>
      <c r="G1920" s="274">
        <f t="shared" si="1"/>
        <v>45317</v>
      </c>
      <c r="H1920" s="248" t="s">
        <v>443</v>
      </c>
      <c r="I1920" s="276" t="str">
        <f t="shared" si="2"/>
        <v>552214251739</v>
      </c>
      <c r="J1920" s="274"/>
      <c r="K1920" s="275"/>
      <c r="L1920" s="275">
        <f t="shared" si="3"/>
        <v>-251739</v>
      </c>
      <c r="N1920" s="277"/>
      <c r="O1920" s="274">
        <f t="shared" si="6"/>
        <v>0</v>
      </c>
      <c r="P1920" s="248" t="b">
        <f t="shared" si="7"/>
        <v>1</v>
      </c>
    </row>
    <row r="1921" ht="14.25" customHeight="1">
      <c r="A1921" s="248" t="s">
        <v>463</v>
      </c>
      <c r="B1921" s="248" t="s">
        <v>19</v>
      </c>
      <c r="C1921" s="273">
        <v>4745680.0</v>
      </c>
      <c r="D1921" s="274">
        <v>45287.0</v>
      </c>
      <c r="E1921" s="275">
        <v>529990.0</v>
      </c>
      <c r="F1921" s="248" t="s">
        <v>447</v>
      </c>
      <c r="G1921" s="274">
        <f t="shared" si="1"/>
        <v>45317</v>
      </c>
      <c r="H1921" s="248" t="s">
        <v>443</v>
      </c>
      <c r="I1921" s="276" t="str">
        <f t="shared" si="2"/>
        <v>4745680529990</v>
      </c>
      <c r="J1921" s="274"/>
      <c r="K1921" s="275"/>
      <c r="L1921" s="275">
        <f t="shared" si="3"/>
        <v>-529990</v>
      </c>
      <c r="N1921" s="277"/>
      <c r="O1921" s="274">
        <f t="shared" si="6"/>
        <v>0</v>
      </c>
      <c r="P1921" s="248" t="b">
        <f t="shared" si="7"/>
        <v>1</v>
      </c>
    </row>
    <row r="1922" ht="14.25" customHeight="1">
      <c r="A1922" s="248" t="s">
        <v>463</v>
      </c>
      <c r="B1922" s="248" t="s">
        <v>19</v>
      </c>
      <c r="C1922" s="273">
        <v>4745706.0</v>
      </c>
      <c r="D1922" s="274">
        <v>45287.0</v>
      </c>
      <c r="E1922" s="275">
        <v>439990.0</v>
      </c>
      <c r="F1922" s="248" t="s">
        <v>447</v>
      </c>
      <c r="G1922" s="274">
        <f t="shared" si="1"/>
        <v>45317</v>
      </c>
      <c r="H1922" s="248" t="s">
        <v>443</v>
      </c>
      <c r="I1922" s="276" t="str">
        <f t="shared" si="2"/>
        <v>4745706439990</v>
      </c>
      <c r="J1922" s="274"/>
      <c r="K1922" s="275"/>
      <c r="L1922" s="275">
        <f t="shared" si="3"/>
        <v>-439990</v>
      </c>
      <c r="N1922" s="277"/>
      <c r="O1922" s="274">
        <f t="shared" si="6"/>
        <v>0</v>
      </c>
      <c r="P1922" s="248" t="b">
        <f t="shared" si="7"/>
        <v>1</v>
      </c>
    </row>
    <row r="1923" ht="14.25" customHeight="1">
      <c r="A1923" s="248" t="s">
        <v>463</v>
      </c>
      <c r="B1923" s="248" t="s">
        <v>19</v>
      </c>
      <c r="C1923" s="273">
        <v>4745700.0</v>
      </c>
      <c r="D1923" s="274">
        <v>45287.0</v>
      </c>
      <c r="E1923" s="275">
        <v>439990.0</v>
      </c>
      <c r="F1923" s="248" t="s">
        <v>447</v>
      </c>
      <c r="G1923" s="274">
        <f t="shared" si="1"/>
        <v>45317</v>
      </c>
      <c r="H1923" s="248" t="s">
        <v>443</v>
      </c>
      <c r="I1923" s="276" t="str">
        <f t="shared" si="2"/>
        <v>4745700439990</v>
      </c>
      <c r="J1923" s="274"/>
      <c r="K1923" s="275"/>
      <c r="L1923" s="275">
        <f t="shared" si="3"/>
        <v>-439990</v>
      </c>
      <c r="N1923" s="277"/>
      <c r="O1923" s="274">
        <f t="shared" si="6"/>
        <v>0</v>
      </c>
      <c r="P1923" s="248" t="b">
        <f t="shared" si="7"/>
        <v>1</v>
      </c>
    </row>
    <row r="1924" ht="14.25" customHeight="1">
      <c r="A1924" s="248" t="s">
        <v>463</v>
      </c>
      <c r="B1924" s="248" t="s">
        <v>19</v>
      </c>
      <c r="C1924" s="273">
        <v>4745709.0</v>
      </c>
      <c r="D1924" s="274">
        <v>45287.0</v>
      </c>
      <c r="E1924" s="275">
        <v>529990.0</v>
      </c>
      <c r="F1924" s="248" t="s">
        <v>447</v>
      </c>
      <c r="G1924" s="274">
        <f t="shared" si="1"/>
        <v>45317</v>
      </c>
      <c r="H1924" s="248" t="s">
        <v>443</v>
      </c>
      <c r="I1924" s="276" t="str">
        <f t="shared" si="2"/>
        <v>4745709529990</v>
      </c>
      <c r="J1924" s="274"/>
      <c r="K1924" s="275"/>
      <c r="L1924" s="275">
        <f t="shared" si="3"/>
        <v>-529990</v>
      </c>
      <c r="N1924" s="277"/>
      <c r="O1924" s="274">
        <f t="shared" si="6"/>
        <v>0</v>
      </c>
      <c r="P1924" s="248" t="b">
        <f t="shared" si="7"/>
        <v>1</v>
      </c>
    </row>
    <row r="1925" ht="14.25" customHeight="1">
      <c r="A1925" s="248" t="s">
        <v>113</v>
      </c>
      <c r="B1925" s="248" t="s">
        <v>19</v>
      </c>
      <c r="C1925" s="273">
        <v>121.0</v>
      </c>
      <c r="D1925" s="274">
        <v>45287.0</v>
      </c>
      <c r="E1925" s="275">
        <v>172312.0</v>
      </c>
      <c r="F1925" s="248" t="s">
        <v>447</v>
      </c>
      <c r="G1925" s="274">
        <f t="shared" si="1"/>
        <v>45317</v>
      </c>
      <c r="H1925" s="248" t="s">
        <v>443</v>
      </c>
      <c r="I1925" s="276" t="str">
        <f t="shared" si="2"/>
        <v>121172312</v>
      </c>
      <c r="J1925" s="274"/>
      <c r="K1925" s="275"/>
      <c r="L1925" s="275">
        <f t="shared" si="3"/>
        <v>-172312</v>
      </c>
      <c r="N1925" s="277"/>
      <c r="O1925" s="274">
        <f t="shared" si="6"/>
        <v>0</v>
      </c>
      <c r="P1925" s="248" t="b">
        <f t="shared" si="7"/>
        <v>1</v>
      </c>
    </row>
    <row r="1926" ht="14.25" customHeight="1">
      <c r="A1926" s="248" t="s">
        <v>644</v>
      </c>
      <c r="B1926" s="248" t="s">
        <v>19</v>
      </c>
      <c r="C1926" s="273">
        <v>4.614263E7</v>
      </c>
      <c r="D1926" s="274">
        <v>45287.0</v>
      </c>
      <c r="E1926" s="275">
        <v>27423.0</v>
      </c>
      <c r="F1926" s="248" t="s">
        <v>447</v>
      </c>
      <c r="G1926" s="274">
        <f t="shared" si="1"/>
        <v>45317</v>
      </c>
      <c r="H1926" s="248" t="s">
        <v>443</v>
      </c>
      <c r="I1926" s="276" t="str">
        <f t="shared" si="2"/>
        <v>4614263027423</v>
      </c>
      <c r="J1926" s="274">
        <v>45287.0</v>
      </c>
      <c r="K1926" s="275">
        <v>27423.0</v>
      </c>
      <c r="L1926" s="275">
        <f t="shared" si="3"/>
        <v>0</v>
      </c>
      <c r="N1926" s="277"/>
      <c r="O1926" s="274">
        <f t="shared" si="6"/>
        <v>0</v>
      </c>
      <c r="P1926" s="248" t="b">
        <f t="shared" si="7"/>
        <v>0</v>
      </c>
    </row>
    <row r="1927" ht="14.25" customHeight="1">
      <c r="A1927" s="248" t="s">
        <v>27</v>
      </c>
      <c r="B1927" s="248" t="s">
        <v>19</v>
      </c>
      <c r="C1927" s="273">
        <v>38768.0</v>
      </c>
      <c r="D1927" s="274">
        <v>45288.0</v>
      </c>
      <c r="E1927" s="275">
        <v>760236.0</v>
      </c>
      <c r="F1927" s="248" t="s">
        <v>447</v>
      </c>
      <c r="G1927" s="274">
        <f t="shared" si="1"/>
        <v>45318</v>
      </c>
      <c r="H1927" s="248" t="s">
        <v>443</v>
      </c>
      <c r="I1927" s="276" t="str">
        <f t="shared" si="2"/>
        <v>38768760236</v>
      </c>
      <c r="J1927" s="274"/>
      <c r="K1927" s="275"/>
      <c r="L1927" s="275">
        <f t="shared" si="3"/>
        <v>-760236</v>
      </c>
      <c r="N1927" s="109" t="s">
        <v>456</v>
      </c>
      <c r="O1927" s="274">
        <f t="shared" si="6"/>
        <v>0</v>
      </c>
      <c r="P1927" s="248" t="b">
        <f t="shared" si="7"/>
        <v>1</v>
      </c>
    </row>
    <row r="1928" ht="14.25" customHeight="1">
      <c r="A1928" s="248" t="s">
        <v>95</v>
      </c>
      <c r="B1928" s="248" t="s">
        <v>19</v>
      </c>
      <c r="C1928" s="273">
        <v>114534.0</v>
      </c>
      <c r="D1928" s="274">
        <v>45288.0</v>
      </c>
      <c r="E1928" s="275">
        <v>437326.0</v>
      </c>
      <c r="F1928" s="248" t="s">
        <v>447</v>
      </c>
      <c r="G1928" s="274">
        <f t="shared" si="1"/>
        <v>45318</v>
      </c>
      <c r="H1928" s="248" t="s">
        <v>443</v>
      </c>
      <c r="I1928" s="276" t="str">
        <f t="shared" si="2"/>
        <v>114534437326</v>
      </c>
      <c r="J1928" s="274"/>
      <c r="K1928" s="275"/>
      <c r="L1928" s="275">
        <f t="shared" si="3"/>
        <v>-437326</v>
      </c>
      <c r="N1928" s="277"/>
      <c r="O1928" s="274">
        <f t="shared" si="6"/>
        <v>0</v>
      </c>
      <c r="P1928" s="248" t="b">
        <f t="shared" si="7"/>
        <v>1</v>
      </c>
    </row>
    <row r="1929" ht="14.25" customHeight="1">
      <c r="A1929" s="248" t="s">
        <v>22</v>
      </c>
      <c r="B1929" s="248" t="s">
        <v>19</v>
      </c>
      <c r="C1929" s="273">
        <v>1025481.0</v>
      </c>
      <c r="D1929" s="274">
        <v>45288.0</v>
      </c>
      <c r="E1929" s="275">
        <v>4860450.0</v>
      </c>
      <c r="F1929" s="248" t="s">
        <v>447</v>
      </c>
      <c r="G1929" s="274">
        <f t="shared" si="1"/>
        <v>45318</v>
      </c>
      <c r="H1929" s="248" t="s">
        <v>443</v>
      </c>
      <c r="I1929" s="276" t="str">
        <f t="shared" si="2"/>
        <v>10254814860450</v>
      </c>
      <c r="J1929" s="274"/>
      <c r="K1929" s="275"/>
      <c r="L1929" s="275">
        <f t="shared" si="3"/>
        <v>-4860450</v>
      </c>
      <c r="N1929" s="109" t="s">
        <v>462</v>
      </c>
      <c r="O1929" s="274">
        <f t="shared" si="6"/>
        <v>0</v>
      </c>
      <c r="P1929" s="248" t="b">
        <f t="shared" si="7"/>
        <v>1</v>
      </c>
    </row>
    <row r="1930" ht="14.25" customHeight="1">
      <c r="A1930" s="248" t="s">
        <v>445</v>
      </c>
      <c r="B1930" s="248" t="s">
        <v>19</v>
      </c>
      <c r="C1930" s="273">
        <v>3265809.0</v>
      </c>
      <c r="D1930" s="274">
        <v>45288.0</v>
      </c>
      <c r="E1930" s="275">
        <v>112689.0</v>
      </c>
      <c r="F1930" s="248" t="s">
        <v>447</v>
      </c>
      <c r="G1930" s="274">
        <f t="shared" si="1"/>
        <v>45318</v>
      </c>
      <c r="H1930" s="248" t="s">
        <v>443</v>
      </c>
      <c r="I1930" s="276" t="str">
        <f t="shared" si="2"/>
        <v>3265809112689</v>
      </c>
      <c r="J1930" s="274"/>
      <c r="K1930" s="275"/>
      <c r="L1930" s="275">
        <f t="shared" si="3"/>
        <v>-112689</v>
      </c>
      <c r="N1930" s="277"/>
      <c r="O1930" s="274">
        <f t="shared" si="6"/>
        <v>0</v>
      </c>
      <c r="P1930" s="248" t="b">
        <f t="shared" si="7"/>
        <v>1</v>
      </c>
    </row>
    <row r="1931" ht="14.25" customHeight="1">
      <c r="A1931" s="248" t="s">
        <v>30</v>
      </c>
      <c r="B1931" s="248" t="s">
        <v>19</v>
      </c>
      <c r="C1931" s="273">
        <v>12684.0</v>
      </c>
      <c r="D1931" s="274">
        <v>45289.0</v>
      </c>
      <c r="E1931" s="275">
        <v>2158597.0</v>
      </c>
      <c r="F1931" s="248" t="s">
        <v>447</v>
      </c>
      <c r="G1931" s="274">
        <f t="shared" si="1"/>
        <v>45319</v>
      </c>
      <c r="H1931" s="248" t="s">
        <v>443</v>
      </c>
      <c r="I1931" s="276" t="str">
        <f t="shared" si="2"/>
        <v>126842158597</v>
      </c>
      <c r="J1931" s="274"/>
      <c r="K1931" s="275"/>
      <c r="L1931" s="275">
        <f t="shared" si="3"/>
        <v>-2158597</v>
      </c>
      <c r="N1931" s="277"/>
      <c r="O1931" s="274">
        <f t="shared" si="6"/>
        <v>0</v>
      </c>
      <c r="P1931" s="248" t="b">
        <f t="shared" si="7"/>
        <v>1</v>
      </c>
    </row>
    <row r="1932" ht="14.25" customHeight="1">
      <c r="A1932" s="248" t="s">
        <v>533</v>
      </c>
      <c r="B1932" s="248" t="s">
        <v>19</v>
      </c>
      <c r="C1932" s="273">
        <v>8232430.0</v>
      </c>
      <c r="D1932" s="274">
        <v>45289.0</v>
      </c>
      <c r="E1932" s="275">
        <v>22629.0</v>
      </c>
      <c r="F1932" s="248" t="s">
        <v>447</v>
      </c>
      <c r="G1932" s="274">
        <f t="shared" si="1"/>
        <v>45319</v>
      </c>
      <c r="H1932" s="248" t="s">
        <v>443</v>
      </c>
      <c r="I1932" s="276" t="str">
        <f t="shared" si="2"/>
        <v>823243022629</v>
      </c>
      <c r="J1932" s="274">
        <f>+G1932</f>
        <v>45319</v>
      </c>
      <c r="K1932" s="275">
        <f>+E1932</f>
        <v>22629</v>
      </c>
      <c r="L1932" s="275">
        <f t="shared" si="3"/>
        <v>0</v>
      </c>
      <c r="N1932" s="277"/>
      <c r="O1932" s="274">
        <f t="shared" si="6"/>
        <v>0</v>
      </c>
      <c r="P1932" s="248" t="b">
        <f t="shared" si="7"/>
        <v>0</v>
      </c>
    </row>
    <row r="1933" ht="14.25" customHeight="1">
      <c r="A1933" s="248" t="s">
        <v>18</v>
      </c>
      <c r="B1933" s="248" t="s">
        <v>19</v>
      </c>
      <c r="C1933" s="273">
        <v>5851.0</v>
      </c>
      <c r="D1933" s="274">
        <v>45289.0</v>
      </c>
      <c r="E1933" s="275">
        <v>3480526.0</v>
      </c>
      <c r="F1933" s="248" t="s">
        <v>447</v>
      </c>
      <c r="G1933" s="274">
        <f t="shared" si="1"/>
        <v>45319</v>
      </c>
      <c r="H1933" s="248" t="s">
        <v>443</v>
      </c>
      <c r="I1933" s="276" t="str">
        <f t="shared" si="2"/>
        <v>58513480526</v>
      </c>
      <c r="J1933" s="274"/>
      <c r="K1933" s="275"/>
      <c r="L1933" s="275">
        <f t="shared" si="3"/>
        <v>-3480526</v>
      </c>
      <c r="N1933" s="277"/>
      <c r="O1933" s="274">
        <f t="shared" si="6"/>
        <v>0</v>
      </c>
      <c r="P1933" s="248" t="b">
        <f t="shared" si="7"/>
        <v>1</v>
      </c>
    </row>
    <row r="1934" ht="14.25" customHeight="1">
      <c r="A1934" s="248" t="s">
        <v>22</v>
      </c>
      <c r="B1934" s="248" t="s">
        <v>19</v>
      </c>
      <c r="C1934" s="273">
        <v>1025582.0</v>
      </c>
      <c r="D1934" s="274">
        <v>45289.0</v>
      </c>
      <c r="E1934" s="275">
        <v>1149990.0</v>
      </c>
      <c r="F1934" s="248" t="s">
        <v>447</v>
      </c>
      <c r="G1934" s="274">
        <f t="shared" si="1"/>
        <v>45319</v>
      </c>
      <c r="H1934" s="248" t="s">
        <v>443</v>
      </c>
      <c r="I1934" s="276" t="str">
        <f t="shared" si="2"/>
        <v>10255821149990</v>
      </c>
      <c r="J1934" s="274"/>
      <c r="K1934" s="275"/>
      <c r="L1934" s="275">
        <f t="shared" si="3"/>
        <v>-1149990</v>
      </c>
      <c r="N1934" s="109" t="s">
        <v>462</v>
      </c>
      <c r="O1934" s="274">
        <f t="shared" si="6"/>
        <v>0</v>
      </c>
      <c r="P1934" s="248" t="b">
        <f t="shared" si="7"/>
        <v>1</v>
      </c>
    </row>
    <row r="1935" ht="14.25" customHeight="1">
      <c r="A1935" s="248" t="s">
        <v>22</v>
      </c>
      <c r="B1935" s="248" t="s">
        <v>19</v>
      </c>
      <c r="C1935" s="273">
        <v>1025584.0</v>
      </c>
      <c r="D1935" s="274">
        <v>45289.0</v>
      </c>
      <c r="E1935" s="275">
        <v>1.0167761E7</v>
      </c>
      <c r="F1935" s="248" t="s">
        <v>447</v>
      </c>
      <c r="G1935" s="274">
        <f t="shared" si="1"/>
        <v>45319</v>
      </c>
      <c r="H1935" s="248" t="s">
        <v>443</v>
      </c>
      <c r="I1935" s="276" t="str">
        <f t="shared" si="2"/>
        <v>102558410167761</v>
      </c>
      <c r="J1935" s="274"/>
      <c r="K1935" s="275"/>
      <c r="L1935" s="275">
        <f t="shared" si="3"/>
        <v>-10167761</v>
      </c>
      <c r="N1935" s="109" t="s">
        <v>462</v>
      </c>
      <c r="O1935" s="274">
        <f t="shared" si="6"/>
        <v>0</v>
      </c>
      <c r="P1935" s="248" t="b">
        <f t="shared" si="7"/>
        <v>1</v>
      </c>
    </row>
    <row r="1936" ht="14.25" customHeight="1">
      <c r="A1936" s="248" t="s">
        <v>508</v>
      </c>
      <c r="B1936" s="248" t="s">
        <v>19</v>
      </c>
      <c r="C1936" s="273">
        <v>6449581.0</v>
      </c>
      <c r="D1936" s="274">
        <v>45289.0</v>
      </c>
      <c r="E1936" s="275">
        <v>52634.0</v>
      </c>
      <c r="F1936" s="248" t="s">
        <v>447</v>
      </c>
      <c r="G1936" s="274">
        <f t="shared" si="1"/>
        <v>45319</v>
      </c>
      <c r="H1936" s="248" t="s">
        <v>443</v>
      </c>
      <c r="I1936" s="276" t="str">
        <f t="shared" si="2"/>
        <v>644958152634</v>
      </c>
      <c r="J1936" s="274">
        <f>+G1936</f>
        <v>45319</v>
      </c>
      <c r="K1936" s="275">
        <f>+E1936</f>
        <v>52634</v>
      </c>
      <c r="L1936" s="275">
        <f t="shared" si="3"/>
        <v>0</v>
      </c>
      <c r="N1936" s="277"/>
      <c r="O1936" s="274">
        <f t="shared" si="6"/>
        <v>0</v>
      </c>
      <c r="P1936" s="248" t="b">
        <f t="shared" si="7"/>
        <v>0</v>
      </c>
    </row>
    <row r="1937" ht="14.25" customHeight="1">
      <c r="A1937" s="248" t="s">
        <v>532</v>
      </c>
      <c r="B1937" s="248" t="s">
        <v>19</v>
      </c>
      <c r="C1937" s="273">
        <v>33688.0</v>
      </c>
      <c r="D1937" s="274">
        <v>45292.0</v>
      </c>
      <c r="E1937" s="275">
        <v>1310904.0</v>
      </c>
      <c r="F1937" s="248" t="s">
        <v>447</v>
      </c>
      <c r="G1937" s="274">
        <f t="shared" si="1"/>
        <v>45322</v>
      </c>
      <c r="H1937" s="248" t="s">
        <v>443</v>
      </c>
      <c r="I1937" s="276" t="str">
        <f t="shared" si="2"/>
        <v>336881310904</v>
      </c>
      <c r="J1937" s="274"/>
      <c r="K1937" s="275"/>
      <c r="L1937" s="275">
        <f t="shared" si="3"/>
        <v>-1310904</v>
      </c>
      <c r="N1937" s="277"/>
      <c r="O1937" s="274">
        <f t="shared" si="6"/>
        <v>0</v>
      </c>
      <c r="P1937" s="248" t="b">
        <f t="shared" si="7"/>
        <v>1</v>
      </c>
    </row>
    <row r="1938" ht="14.25" customHeight="1">
      <c r="A1938" s="248" t="s">
        <v>106</v>
      </c>
      <c r="B1938" s="248" t="s">
        <v>334</v>
      </c>
      <c r="C1938" s="273">
        <v>196251.0</v>
      </c>
      <c r="D1938" s="274">
        <v>45292.0</v>
      </c>
      <c r="E1938" s="275">
        <v>13373.0</v>
      </c>
      <c r="F1938" s="248" t="s">
        <v>447</v>
      </c>
      <c r="G1938" s="274">
        <f t="shared" si="1"/>
        <v>45322</v>
      </c>
      <c r="H1938" s="248" t="s">
        <v>443</v>
      </c>
      <c r="I1938" s="276" t="str">
        <f t="shared" si="2"/>
        <v>19625113373</v>
      </c>
      <c r="J1938" s="274"/>
      <c r="K1938" s="275"/>
      <c r="L1938" s="275">
        <f t="shared" si="3"/>
        <v>-13373</v>
      </c>
      <c r="N1938" s="277"/>
      <c r="O1938" s="274">
        <f t="shared" si="6"/>
        <v>0</v>
      </c>
      <c r="P1938" s="248" t="b">
        <f t="shared" si="7"/>
        <v>1</v>
      </c>
    </row>
    <row r="1939" ht="14.25" customHeight="1">
      <c r="A1939" s="248" t="s">
        <v>504</v>
      </c>
      <c r="B1939" s="248" t="s">
        <v>19</v>
      </c>
      <c r="C1939" s="273">
        <v>1040.0</v>
      </c>
      <c r="D1939" s="274">
        <v>45293.0</v>
      </c>
      <c r="E1939" s="275">
        <v>488900.0</v>
      </c>
      <c r="F1939" s="248" t="s">
        <v>447</v>
      </c>
      <c r="G1939" s="274">
        <f t="shared" si="1"/>
        <v>45323</v>
      </c>
      <c r="H1939" s="248" t="s">
        <v>443</v>
      </c>
      <c r="I1939" s="276" t="str">
        <f t="shared" si="2"/>
        <v>1040488900</v>
      </c>
      <c r="J1939" s="274">
        <v>45286.0</v>
      </c>
      <c r="K1939" s="275">
        <f>469000+19900</f>
        <v>488900</v>
      </c>
      <c r="L1939" s="275">
        <f t="shared" si="3"/>
        <v>0</v>
      </c>
      <c r="N1939" s="277"/>
      <c r="O1939" s="274">
        <f t="shared" si="6"/>
        <v>0</v>
      </c>
      <c r="P1939" s="248" t="b">
        <f t="shared" si="7"/>
        <v>0</v>
      </c>
    </row>
    <row r="1940" ht="14.25" customHeight="1">
      <c r="A1940" s="248" t="s">
        <v>504</v>
      </c>
      <c r="B1940" s="248" t="s">
        <v>19</v>
      </c>
      <c r="C1940" s="273">
        <v>1041.0</v>
      </c>
      <c r="D1940" s="274">
        <v>45293.0</v>
      </c>
      <c r="E1940" s="275">
        <v>488900.0</v>
      </c>
      <c r="F1940" s="248" t="s">
        <v>447</v>
      </c>
      <c r="G1940" s="274">
        <f t="shared" si="1"/>
        <v>45323</v>
      </c>
      <c r="H1940" s="248" t="s">
        <v>443</v>
      </c>
      <c r="I1940" s="276" t="str">
        <f t="shared" si="2"/>
        <v>1041488900</v>
      </c>
      <c r="J1940" s="274">
        <v>45294.0</v>
      </c>
      <c r="K1940" s="275">
        <v>488900.0</v>
      </c>
      <c r="L1940" s="275">
        <f t="shared" si="3"/>
        <v>0</v>
      </c>
      <c r="N1940" s="277"/>
      <c r="O1940" s="274">
        <f t="shared" si="6"/>
        <v>0</v>
      </c>
      <c r="P1940" s="248" t="b">
        <f t="shared" si="7"/>
        <v>0</v>
      </c>
    </row>
    <row r="1941" ht="14.25" customHeight="1">
      <c r="A1941" s="248" t="s">
        <v>652</v>
      </c>
      <c r="B1941" s="248" t="s">
        <v>19</v>
      </c>
      <c r="C1941" s="273">
        <v>783.0</v>
      </c>
      <c r="D1941" s="274">
        <v>45293.0</v>
      </c>
      <c r="E1941" s="275">
        <v>3254650.0</v>
      </c>
      <c r="F1941" s="248" t="s">
        <v>447</v>
      </c>
      <c r="G1941" s="274">
        <f t="shared" si="1"/>
        <v>45323</v>
      </c>
      <c r="H1941" s="248" t="s">
        <v>443</v>
      </c>
      <c r="I1941" s="276" t="str">
        <f t="shared" si="2"/>
        <v>7833254650</v>
      </c>
      <c r="J1941" s="274"/>
      <c r="K1941" s="275"/>
      <c r="L1941" s="275">
        <f t="shared" si="3"/>
        <v>-3254650</v>
      </c>
      <c r="N1941" s="277"/>
      <c r="O1941" s="274">
        <f t="shared" si="6"/>
        <v>0</v>
      </c>
      <c r="P1941" s="248" t="b">
        <f t="shared" si="7"/>
        <v>1</v>
      </c>
    </row>
    <row r="1942" ht="14.25" customHeight="1">
      <c r="A1942" s="248" t="s">
        <v>472</v>
      </c>
      <c r="B1942" s="248" t="s">
        <v>19</v>
      </c>
      <c r="C1942" s="273">
        <v>3180852.0</v>
      </c>
      <c r="D1942" s="274">
        <v>45293.0</v>
      </c>
      <c r="E1942" s="275">
        <v>19057.0</v>
      </c>
      <c r="F1942" s="248" t="s">
        <v>447</v>
      </c>
      <c r="G1942" s="274">
        <f t="shared" si="1"/>
        <v>45323</v>
      </c>
      <c r="H1942" s="248" t="s">
        <v>443</v>
      </c>
      <c r="I1942" s="276" t="str">
        <f t="shared" si="2"/>
        <v>318085219057</v>
      </c>
      <c r="J1942" s="274"/>
      <c r="K1942" s="275"/>
      <c r="L1942" s="275">
        <f t="shared" si="3"/>
        <v>-19057</v>
      </c>
      <c r="N1942" s="277"/>
      <c r="O1942" s="274">
        <f t="shared" si="6"/>
        <v>0</v>
      </c>
      <c r="P1942" s="248" t="b">
        <f t="shared" si="7"/>
        <v>1</v>
      </c>
    </row>
    <row r="1943" ht="14.25" customHeight="1">
      <c r="A1943" s="248" t="s">
        <v>653</v>
      </c>
      <c r="B1943" s="248" t="s">
        <v>19</v>
      </c>
      <c r="C1943" s="273">
        <v>510.0</v>
      </c>
      <c r="D1943" s="274">
        <v>45293.0</v>
      </c>
      <c r="E1943" s="275">
        <v>786751.0</v>
      </c>
      <c r="F1943" s="248" t="s">
        <v>447</v>
      </c>
      <c r="G1943" s="274">
        <f t="shared" si="1"/>
        <v>45323</v>
      </c>
      <c r="H1943" s="248" t="s">
        <v>443</v>
      </c>
      <c r="I1943" s="276" t="str">
        <f t="shared" si="2"/>
        <v>510786751</v>
      </c>
      <c r="J1943" s="274"/>
      <c r="K1943" s="275"/>
      <c r="L1943" s="275">
        <f t="shared" si="3"/>
        <v>-786751</v>
      </c>
      <c r="N1943" s="277"/>
      <c r="O1943" s="274">
        <f t="shared" si="6"/>
        <v>0</v>
      </c>
      <c r="P1943" s="248" t="b">
        <f t="shared" si="7"/>
        <v>1</v>
      </c>
    </row>
    <row r="1944" ht="14.25" customHeight="1">
      <c r="A1944" s="248" t="s">
        <v>113</v>
      </c>
      <c r="B1944" s="248" t="s">
        <v>19</v>
      </c>
      <c r="C1944" s="273">
        <v>127.0</v>
      </c>
      <c r="D1944" s="274">
        <v>45293.0</v>
      </c>
      <c r="E1944" s="275">
        <v>130900.0</v>
      </c>
      <c r="F1944" s="248" t="s">
        <v>447</v>
      </c>
      <c r="G1944" s="274">
        <f t="shared" si="1"/>
        <v>45323</v>
      </c>
      <c r="H1944" s="248" t="s">
        <v>443</v>
      </c>
      <c r="I1944" s="276" t="str">
        <f t="shared" si="2"/>
        <v>127130900</v>
      </c>
      <c r="J1944" s="274"/>
      <c r="K1944" s="275"/>
      <c r="L1944" s="275">
        <f t="shared" si="3"/>
        <v>-130900</v>
      </c>
      <c r="N1944" s="277"/>
      <c r="O1944" s="274">
        <f t="shared" si="6"/>
        <v>0</v>
      </c>
      <c r="P1944" s="248" t="b">
        <f t="shared" si="7"/>
        <v>1</v>
      </c>
    </row>
    <row r="1945" ht="14.25" customHeight="1">
      <c r="A1945" s="248" t="s">
        <v>502</v>
      </c>
      <c r="B1945" s="248" t="s">
        <v>19</v>
      </c>
      <c r="C1945" s="273">
        <v>31993.0</v>
      </c>
      <c r="D1945" s="274">
        <v>45293.0</v>
      </c>
      <c r="E1945" s="275">
        <v>364579.0</v>
      </c>
      <c r="F1945" s="248" t="s">
        <v>447</v>
      </c>
      <c r="G1945" s="274">
        <f t="shared" si="1"/>
        <v>45323</v>
      </c>
      <c r="H1945" s="248" t="s">
        <v>443</v>
      </c>
      <c r="I1945" s="276" t="str">
        <f t="shared" si="2"/>
        <v>31993364579</v>
      </c>
      <c r="J1945" s="274"/>
      <c r="K1945" s="275"/>
      <c r="L1945" s="275">
        <f t="shared" si="3"/>
        <v>-364579</v>
      </c>
      <c r="N1945" s="277"/>
      <c r="O1945" s="274">
        <f t="shared" si="6"/>
        <v>0</v>
      </c>
      <c r="P1945" s="248" t="b">
        <f t="shared" si="7"/>
        <v>1</v>
      </c>
    </row>
    <row r="1946" ht="14.25" customHeight="1">
      <c r="A1946" s="248" t="s">
        <v>528</v>
      </c>
      <c r="B1946" s="248" t="s">
        <v>19</v>
      </c>
      <c r="C1946" s="273">
        <v>965.0</v>
      </c>
      <c r="D1946" s="274">
        <v>45293.0</v>
      </c>
      <c r="E1946" s="275">
        <v>19863.0</v>
      </c>
      <c r="F1946" s="248" t="s">
        <v>447</v>
      </c>
      <c r="G1946" s="274">
        <f t="shared" si="1"/>
        <v>45323</v>
      </c>
      <c r="H1946" s="248" t="s">
        <v>443</v>
      </c>
      <c r="I1946" s="276" t="str">
        <f t="shared" si="2"/>
        <v>96519863</v>
      </c>
      <c r="J1946" s="274"/>
      <c r="K1946" s="275"/>
      <c r="L1946" s="275">
        <f t="shared" si="3"/>
        <v>-19863</v>
      </c>
      <c r="N1946" s="277"/>
      <c r="O1946" s="274">
        <f t="shared" si="6"/>
        <v>0</v>
      </c>
      <c r="P1946" s="248" t="b">
        <f t="shared" si="7"/>
        <v>1</v>
      </c>
    </row>
    <row r="1947" ht="14.25" customHeight="1">
      <c r="A1947" s="248" t="s">
        <v>610</v>
      </c>
      <c r="B1947" s="248" t="s">
        <v>19</v>
      </c>
      <c r="C1947" s="273">
        <v>1800597.0</v>
      </c>
      <c r="D1947" s="274">
        <v>45294.0</v>
      </c>
      <c r="E1947" s="275">
        <v>1029990.0</v>
      </c>
      <c r="F1947" s="248" t="s">
        <v>447</v>
      </c>
      <c r="G1947" s="274">
        <f t="shared" si="1"/>
        <v>45324</v>
      </c>
      <c r="H1947" s="248" t="s">
        <v>443</v>
      </c>
      <c r="I1947" s="276" t="str">
        <f t="shared" si="2"/>
        <v>18005971029990</v>
      </c>
      <c r="J1947" s="274"/>
      <c r="K1947" s="275"/>
      <c r="L1947" s="275">
        <f t="shared" si="3"/>
        <v>-1029990</v>
      </c>
      <c r="N1947" s="277"/>
      <c r="O1947" s="274">
        <f t="shared" si="6"/>
        <v>0</v>
      </c>
      <c r="P1947" s="248" t="b">
        <f t="shared" si="7"/>
        <v>1</v>
      </c>
    </row>
    <row r="1948" ht="14.25" customHeight="1">
      <c r="A1948" s="248" t="s">
        <v>610</v>
      </c>
      <c r="B1948" s="248" t="s">
        <v>19</v>
      </c>
      <c r="C1948" s="273">
        <v>1800575.0</v>
      </c>
      <c r="D1948" s="274">
        <v>45294.0</v>
      </c>
      <c r="E1948" s="275">
        <v>749990.0</v>
      </c>
      <c r="F1948" s="248" t="s">
        <v>447</v>
      </c>
      <c r="G1948" s="274">
        <f t="shared" si="1"/>
        <v>45324</v>
      </c>
      <c r="H1948" s="248" t="s">
        <v>443</v>
      </c>
      <c r="I1948" s="276" t="str">
        <f t="shared" si="2"/>
        <v>1800575749990</v>
      </c>
      <c r="J1948" s="274"/>
      <c r="K1948" s="275"/>
      <c r="L1948" s="275">
        <f t="shared" si="3"/>
        <v>-749990</v>
      </c>
      <c r="N1948" s="277"/>
      <c r="O1948" s="274">
        <f t="shared" si="6"/>
        <v>0</v>
      </c>
      <c r="P1948" s="248" t="b">
        <f t="shared" si="7"/>
        <v>1</v>
      </c>
    </row>
    <row r="1949" ht="14.25" customHeight="1">
      <c r="A1949" s="248" t="s">
        <v>654</v>
      </c>
      <c r="B1949" s="248" t="s">
        <v>19</v>
      </c>
      <c r="C1949" s="273">
        <v>9705.0</v>
      </c>
      <c r="D1949" s="274">
        <v>45294.0</v>
      </c>
      <c r="E1949" s="275">
        <v>136480.0</v>
      </c>
      <c r="F1949" s="248" t="s">
        <v>447</v>
      </c>
      <c r="G1949" s="274">
        <f t="shared" si="1"/>
        <v>45324</v>
      </c>
      <c r="H1949" s="248" t="s">
        <v>485</v>
      </c>
      <c r="I1949" s="276" t="str">
        <f t="shared" si="2"/>
        <v>9705136480</v>
      </c>
      <c r="J1949" s="274"/>
      <c r="K1949" s="275"/>
      <c r="L1949" s="275">
        <f t="shared" si="3"/>
        <v>-136480</v>
      </c>
      <c r="N1949" s="277"/>
      <c r="O1949" s="274">
        <f t="shared" si="6"/>
        <v>0</v>
      </c>
      <c r="P1949" s="248" t="b">
        <f t="shared" si="7"/>
        <v>1</v>
      </c>
    </row>
    <row r="1950" ht="14.25" customHeight="1">
      <c r="A1950" s="248" t="s">
        <v>654</v>
      </c>
      <c r="B1950" s="248" t="s">
        <v>468</v>
      </c>
      <c r="C1950" s="273">
        <v>3118.0</v>
      </c>
      <c r="D1950" s="274">
        <v>45294.0</v>
      </c>
      <c r="E1950" s="275">
        <v>-136480.0</v>
      </c>
      <c r="F1950" s="248" t="s">
        <v>447</v>
      </c>
      <c r="G1950" s="274">
        <f t="shared" si="1"/>
        <v>45324</v>
      </c>
      <c r="H1950" s="248" t="s">
        <v>469</v>
      </c>
      <c r="I1950" s="276" t="str">
        <f t="shared" si="2"/>
        <v>3118-136480</v>
      </c>
      <c r="J1950" s="274"/>
      <c r="K1950" s="275"/>
      <c r="L1950" s="275">
        <f t="shared" si="3"/>
        <v>136480</v>
      </c>
      <c r="N1950" s="277"/>
      <c r="O1950" s="274">
        <f t="shared" si="6"/>
        <v>0</v>
      </c>
      <c r="P1950" s="248" t="b">
        <f t="shared" si="7"/>
        <v>1</v>
      </c>
    </row>
    <row r="1951" ht="14.25" customHeight="1">
      <c r="A1951" s="248" t="s">
        <v>450</v>
      </c>
      <c r="B1951" s="248" t="s">
        <v>19</v>
      </c>
      <c r="C1951" s="273">
        <v>1361.0</v>
      </c>
      <c r="D1951" s="274">
        <v>45294.0</v>
      </c>
      <c r="E1951" s="275">
        <v>185819.0</v>
      </c>
      <c r="F1951" s="248" t="s">
        <v>447</v>
      </c>
      <c r="G1951" s="274">
        <f t="shared" si="1"/>
        <v>45324</v>
      </c>
      <c r="H1951" s="248" t="s">
        <v>443</v>
      </c>
      <c r="I1951" s="276" t="str">
        <f t="shared" si="2"/>
        <v>1361185819</v>
      </c>
      <c r="J1951" s="274"/>
      <c r="K1951" s="275"/>
      <c r="L1951" s="275">
        <f t="shared" si="3"/>
        <v>-185819</v>
      </c>
      <c r="N1951" s="277"/>
      <c r="O1951" s="274">
        <f t="shared" si="6"/>
        <v>0</v>
      </c>
      <c r="P1951" s="248" t="b">
        <f t="shared" si="7"/>
        <v>1</v>
      </c>
    </row>
    <row r="1952" ht="14.25" customHeight="1">
      <c r="A1952" s="248" t="s">
        <v>463</v>
      </c>
      <c r="B1952" s="248" t="s">
        <v>19</v>
      </c>
      <c r="C1952" s="273">
        <v>4747064.0</v>
      </c>
      <c r="D1952" s="274">
        <v>45294.0</v>
      </c>
      <c r="E1952" s="275">
        <v>674980.0</v>
      </c>
      <c r="F1952" s="248" t="s">
        <v>447</v>
      </c>
      <c r="G1952" s="274">
        <f t="shared" si="1"/>
        <v>45324</v>
      </c>
      <c r="H1952" s="248" t="s">
        <v>443</v>
      </c>
      <c r="I1952" s="276" t="str">
        <f t="shared" si="2"/>
        <v>4747064674980</v>
      </c>
      <c r="J1952" s="274"/>
      <c r="K1952" s="275"/>
      <c r="L1952" s="275">
        <f t="shared" si="3"/>
        <v>-674980</v>
      </c>
      <c r="N1952" s="277"/>
      <c r="O1952" s="274">
        <f t="shared" si="6"/>
        <v>0</v>
      </c>
      <c r="P1952" s="248" t="b">
        <f t="shared" si="7"/>
        <v>1</v>
      </c>
    </row>
    <row r="1953" ht="14.25" customHeight="1">
      <c r="A1953" s="248" t="s">
        <v>463</v>
      </c>
      <c r="B1953" s="248" t="s">
        <v>19</v>
      </c>
      <c r="C1953" s="273">
        <v>4747031.0</v>
      </c>
      <c r="D1953" s="274">
        <v>45294.0</v>
      </c>
      <c r="E1953" s="275">
        <v>192980.0</v>
      </c>
      <c r="F1953" s="248" t="s">
        <v>447</v>
      </c>
      <c r="G1953" s="274">
        <f t="shared" si="1"/>
        <v>45324</v>
      </c>
      <c r="H1953" s="248" t="s">
        <v>443</v>
      </c>
      <c r="I1953" s="276" t="str">
        <f t="shared" si="2"/>
        <v>4747031192980</v>
      </c>
      <c r="J1953" s="274"/>
      <c r="K1953" s="275"/>
      <c r="L1953" s="275">
        <f t="shared" si="3"/>
        <v>-192980</v>
      </c>
      <c r="N1953" s="277"/>
      <c r="O1953" s="274">
        <f t="shared" si="6"/>
        <v>0</v>
      </c>
      <c r="P1953" s="248" t="b">
        <f t="shared" si="7"/>
        <v>1</v>
      </c>
    </row>
    <row r="1954" ht="14.25" customHeight="1">
      <c r="A1954" s="248" t="s">
        <v>463</v>
      </c>
      <c r="B1954" s="248" t="s">
        <v>19</v>
      </c>
      <c r="C1954" s="273">
        <v>4747032.0</v>
      </c>
      <c r="D1954" s="274">
        <v>45294.0</v>
      </c>
      <c r="E1954" s="275">
        <v>2119960.0</v>
      </c>
      <c r="F1954" s="248" t="s">
        <v>447</v>
      </c>
      <c r="G1954" s="274">
        <f t="shared" si="1"/>
        <v>45324</v>
      </c>
      <c r="H1954" s="248" t="s">
        <v>443</v>
      </c>
      <c r="I1954" s="276" t="str">
        <f t="shared" si="2"/>
        <v>47470322119960</v>
      </c>
      <c r="J1954" s="274"/>
      <c r="K1954" s="275"/>
      <c r="L1954" s="275">
        <f t="shared" si="3"/>
        <v>-2119960</v>
      </c>
      <c r="N1954" s="277"/>
      <c r="O1954" s="274">
        <f t="shared" si="6"/>
        <v>0</v>
      </c>
      <c r="P1954" s="248" t="b">
        <f t="shared" si="7"/>
        <v>1</v>
      </c>
    </row>
    <row r="1955" ht="14.25" customHeight="1">
      <c r="A1955" s="248" t="s">
        <v>24</v>
      </c>
      <c r="B1955" s="248" t="s">
        <v>19</v>
      </c>
      <c r="C1955" s="273">
        <v>16374.0</v>
      </c>
      <c r="D1955" s="274">
        <v>45294.0</v>
      </c>
      <c r="E1955" s="275">
        <v>659135.0</v>
      </c>
      <c r="F1955" s="248" t="s">
        <v>447</v>
      </c>
      <c r="G1955" s="274">
        <f t="shared" si="1"/>
        <v>45324</v>
      </c>
      <c r="H1955" s="248" t="s">
        <v>443</v>
      </c>
      <c r="I1955" s="276" t="str">
        <f t="shared" si="2"/>
        <v>16374659135</v>
      </c>
      <c r="J1955" s="274"/>
      <c r="K1955" s="275"/>
      <c r="L1955" s="275">
        <f t="shared" si="3"/>
        <v>-659135</v>
      </c>
      <c r="N1955" s="277"/>
      <c r="O1955" s="274">
        <f t="shared" si="6"/>
        <v>0</v>
      </c>
      <c r="P1955" s="248" t="b">
        <f t="shared" si="7"/>
        <v>1</v>
      </c>
    </row>
    <row r="1956" ht="14.25" customHeight="1">
      <c r="A1956" s="248" t="s">
        <v>502</v>
      </c>
      <c r="B1956" s="248" t="s">
        <v>19</v>
      </c>
      <c r="C1956" s="273">
        <v>31996.0</v>
      </c>
      <c r="D1956" s="274">
        <v>45294.0</v>
      </c>
      <c r="E1956" s="275">
        <v>467492.0</v>
      </c>
      <c r="F1956" s="248" t="s">
        <v>447</v>
      </c>
      <c r="G1956" s="274">
        <f t="shared" si="1"/>
        <v>45324</v>
      </c>
      <c r="H1956" s="248" t="s">
        <v>443</v>
      </c>
      <c r="I1956" s="276" t="str">
        <f t="shared" si="2"/>
        <v>31996467492</v>
      </c>
      <c r="J1956" s="274"/>
      <c r="K1956" s="275"/>
      <c r="L1956" s="275">
        <f t="shared" si="3"/>
        <v>-467492</v>
      </c>
      <c r="N1956" s="277"/>
      <c r="O1956" s="274">
        <f t="shared" si="6"/>
        <v>0</v>
      </c>
      <c r="P1956" s="248" t="b">
        <f t="shared" si="7"/>
        <v>1</v>
      </c>
    </row>
    <row r="1957" ht="14.25" customHeight="1">
      <c r="A1957" s="248" t="s">
        <v>655</v>
      </c>
      <c r="B1957" s="248" t="s">
        <v>19</v>
      </c>
      <c r="C1957" s="273">
        <v>82843.0</v>
      </c>
      <c r="D1957" s="274">
        <v>45295.0</v>
      </c>
      <c r="E1957" s="275">
        <v>654600.0</v>
      </c>
      <c r="F1957" s="248" t="s">
        <v>447</v>
      </c>
      <c r="G1957" s="274">
        <f t="shared" si="1"/>
        <v>45325</v>
      </c>
      <c r="H1957" s="248" t="s">
        <v>443</v>
      </c>
      <c r="I1957" s="276" t="str">
        <f t="shared" si="2"/>
        <v>82843654600</v>
      </c>
      <c r="J1957" s="274"/>
      <c r="K1957" s="275"/>
      <c r="L1957" s="275">
        <f t="shared" si="3"/>
        <v>-654600</v>
      </c>
      <c r="N1957" s="277"/>
      <c r="O1957" s="274">
        <f t="shared" si="6"/>
        <v>0</v>
      </c>
      <c r="P1957" s="248" t="b">
        <f t="shared" si="7"/>
        <v>1</v>
      </c>
    </row>
    <row r="1958" ht="14.25" customHeight="1">
      <c r="A1958" s="248" t="s">
        <v>623</v>
      </c>
      <c r="B1958" s="248" t="s">
        <v>19</v>
      </c>
      <c r="C1958" s="273">
        <v>1234.0</v>
      </c>
      <c r="D1958" s="274">
        <v>45295.0</v>
      </c>
      <c r="E1958" s="275">
        <v>1377806.0</v>
      </c>
      <c r="F1958" s="248" t="s">
        <v>447</v>
      </c>
      <c r="G1958" s="274">
        <f t="shared" si="1"/>
        <v>45325</v>
      </c>
      <c r="H1958" s="248" t="s">
        <v>443</v>
      </c>
      <c r="I1958" s="276" t="str">
        <f t="shared" si="2"/>
        <v>12341377806</v>
      </c>
      <c r="J1958" s="274"/>
      <c r="K1958" s="275"/>
      <c r="L1958" s="275">
        <f t="shared" si="3"/>
        <v>-1377806</v>
      </c>
      <c r="N1958" s="277"/>
      <c r="O1958" s="274">
        <f t="shared" si="6"/>
        <v>0</v>
      </c>
      <c r="P1958" s="248" t="b">
        <f t="shared" si="7"/>
        <v>1</v>
      </c>
    </row>
    <row r="1959" ht="14.25" customHeight="1">
      <c r="A1959" s="248" t="s">
        <v>463</v>
      </c>
      <c r="B1959" s="248" t="s">
        <v>19</v>
      </c>
      <c r="C1959" s="273">
        <v>4747212.0</v>
      </c>
      <c r="D1959" s="274">
        <v>45295.0</v>
      </c>
      <c r="E1959" s="275">
        <v>1595930.0</v>
      </c>
      <c r="F1959" s="248" t="s">
        <v>447</v>
      </c>
      <c r="G1959" s="274">
        <f t="shared" si="1"/>
        <v>45325</v>
      </c>
      <c r="H1959" s="248" t="s">
        <v>443</v>
      </c>
      <c r="I1959" s="276" t="str">
        <f t="shared" si="2"/>
        <v>47472121595930</v>
      </c>
      <c r="J1959" s="274"/>
      <c r="K1959" s="275"/>
      <c r="L1959" s="275">
        <f t="shared" si="3"/>
        <v>-1595930</v>
      </c>
      <c r="N1959" s="277"/>
      <c r="O1959" s="274">
        <f t="shared" si="6"/>
        <v>0</v>
      </c>
      <c r="P1959" s="248" t="b">
        <f t="shared" si="7"/>
        <v>1</v>
      </c>
    </row>
    <row r="1960" ht="14.25" customHeight="1">
      <c r="A1960" s="248" t="s">
        <v>463</v>
      </c>
      <c r="B1960" s="248" t="s">
        <v>19</v>
      </c>
      <c r="C1960" s="273">
        <v>4747225.0</v>
      </c>
      <c r="D1960" s="274">
        <v>45295.0</v>
      </c>
      <c r="E1960" s="275">
        <v>1171940.0</v>
      </c>
      <c r="F1960" s="248" t="s">
        <v>447</v>
      </c>
      <c r="G1960" s="274">
        <f t="shared" si="1"/>
        <v>45325</v>
      </c>
      <c r="H1960" s="248" t="s">
        <v>443</v>
      </c>
      <c r="I1960" s="276" t="str">
        <f t="shared" si="2"/>
        <v>47472251171940</v>
      </c>
      <c r="J1960" s="274"/>
      <c r="K1960" s="275"/>
      <c r="L1960" s="275">
        <f t="shared" si="3"/>
        <v>-1171940</v>
      </c>
      <c r="N1960" s="277"/>
      <c r="O1960" s="274">
        <f t="shared" si="6"/>
        <v>0</v>
      </c>
      <c r="P1960" s="248" t="b">
        <f t="shared" si="7"/>
        <v>1</v>
      </c>
    </row>
    <row r="1961" ht="14.25" customHeight="1">
      <c r="A1961" s="248" t="s">
        <v>463</v>
      </c>
      <c r="B1961" s="248" t="s">
        <v>19</v>
      </c>
      <c r="C1961" s="273">
        <v>4747335.0</v>
      </c>
      <c r="D1961" s="274">
        <v>45295.0</v>
      </c>
      <c r="E1961" s="275">
        <v>192980.0</v>
      </c>
      <c r="F1961" s="248" t="s">
        <v>447</v>
      </c>
      <c r="G1961" s="274">
        <f t="shared" si="1"/>
        <v>45325</v>
      </c>
      <c r="H1961" s="248" t="s">
        <v>443</v>
      </c>
      <c r="I1961" s="276" t="str">
        <f t="shared" si="2"/>
        <v>4747335192980</v>
      </c>
      <c r="J1961" s="274"/>
      <c r="K1961" s="275"/>
      <c r="L1961" s="275">
        <f t="shared" si="3"/>
        <v>-192980</v>
      </c>
      <c r="N1961" s="277"/>
      <c r="O1961" s="274">
        <f t="shared" si="6"/>
        <v>0</v>
      </c>
      <c r="P1961" s="248" t="b">
        <f t="shared" si="7"/>
        <v>1</v>
      </c>
    </row>
    <row r="1962" ht="14.25" customHeight="1">
      <c r="A1962" s="248" t="s">
        <v>168</v>
      </c>
      <c r="B1962" s="248" t="s">
        <v>19</v>
      </c>
      <c r="C1962" s="273">
        <v>14143.0</v>
      </c>
      <c r="D1962" s="274">
        <v>45295.0</v>
      </c>
      <c r="E1962" s="275">
        <v>2199000.0</v>
      </c>
      <c r="F1962" s="248" t="s">
        <v>447</v>
      </c>
      <c r="G1962" s="274">
        <f t="shared" si="1"/>
        <v>45325</v>
      </c>
      <c r="H1962" s="248" t="s">
        <v>443</v>
      </c>
      <c r="I1962" s="276" t="str">
        <f t="shared" si="2"/>
        <v>141432199000</v>
      </c>
      <c r="J1962" s="274"/>
      <c r="K1962" s="275"/>
      <c r="L1962" s="275">
        <f t="shared" si="3"/>
        <v>-2199000</v>
      </c>
      <c r="N1962" s="277"/>
      <c r="O1962" s="274">
        <f t="shared" si="6"/>
        <v>0</v>
      </c>
      <c r="P1962" s="248" t="b">
        <f t="shared" si="7"/>
        <v>1</v>
      </c>
    </row>
    <row r="1963" ht="14.25" customHeight="1">
      <c r="A1963" s="248" t="s">
        <v>656</v>
      </c>
      <c r="B1963" s="248" t="s">
        <v>19</v>
      </c>
      <c r="C1963" s="273">
        <v>1586349.0</v>
      </c>
      <c r="D1963" s="274">
        <v>45295.0</v>
      </c>
      <c r="E1963" s="275">
        <v>299989.0</v>
      </c>
      <c r="F1963" s="248" t="s">
        <v>447</v>
      </c>
      <c r="G1963" s="274">
        <f t="shared" si="1"/>
        <v>45325</v>
      </c>
      <c r="H1963" s="248" t="s">
        <v>443</v>
      </c>
      <c r="I1963" s="276" t="str">
        <f t="shared" si="2"/>
        <v>1586349299989</v>
      </c>
      <c r="J1963" s="274"/>
      <c r="K1963" s="275"/>
      <c r="L1963" s="275">
        <f t="shared" si="3"/>
        <v>-299989</v>
      </c>
      <c r="N1963" s="277"/>
      <c r="O1963" s="274">
        <f t="shared" si="6"/>
        <v>0</v>
      </c>
      <c r="P1963" s="248" t="b">
        <f t="shared" si="7"/>
        <v>1</v>
      </c>
    </row>
    <row r="1964" ht="14.25" customHeight="1">
      <c r="A1964" s="248" t="s">
        <v>55</v>
      </c>
      <c r="B1964" s="248" t="s">
        <v>334</v>
      </c>
      <c r="C1964" s="273">
        <v>868.0</v>
      </c>
      <c r="D1964" s="274">
        <v>45295.0</v>
      </c>
      <c r="E1964" s="275">
        <v>1282453.0</v>
      </c>
      <c r="F1964" s="248" t="s">
        <v>447</v>
      </c>
      <c r="G1964" s="274">
        <f t="shared" si="1"/>
        <v>45325</v>
      </c>
      <c r="H1964" s="248" t="s">
        <v>443</v>
      </c>
      <c r="I1964" s="276" t="str">
        <f t="shared" si="2"/>
        <v>8681282453</v>
      </c>
      <c r="J1964" s="274"/>
      <c r="K1964" s="275"/>
      <c r="L1964" s="275">
        <f t="shared" si="3"/>
        <v>-1282453</v>
      </c>
      <c r="N1964" s="277"/>
      <c r="O1964" s="274">
        <f t="shared" si="6"/>
        <v>0</v>
      </c>
      <c r="P1964" s="248" t="b">
        <f t="shared" si="7"/>
        <v>1</v>
      </c>
    </row>
    <row r="1965" ht="14.25" customHeight="1">
      <c r="A1965" s="289" t="s">
        <v>611</v>
      </c>
      <c r="B1965" s="289" t="s">
        <v>19</v>
      </c>
      <c r="C1965" s="286">
        <v>650.0</v>
      </c>
      <c r="D1965" s="287">
        <v>45296.0</v>
      </c>
      <c r="E1965" s="288">
        <v>953940.0</v>
      </c>
      <c r="F1965" s="289" t="s">
        <v>447</v>
      </c>
      <c r="G1965" s="274">
        <f t="shared" si="1"/>
        <v>45326</v>
      </c>
      <c r="H1965" s="289" t="s">
        <v>485</v>
      </c>
      <c r="I1965" s="290" t="str">
        <f t="shared" si="2"/>
        <v>650953940</v>
      </c>
      <c r="J1965" s="287"/>
      <c r="K1965" s="288"/>
      <c r="L1965" s="288">
        <f t="shared" si="3"/>
        <v>-953940</v>
      </c>
      <c r="N1965" s="277"/>
      <c r="O1965" s="274">
        <f t="shared" si="6"/>
        <v>0</v>
      </c>
      <c r="P1965" s="248" t="b">
        <f t="shared" si="7"/>
        <v>1</v>
      </c>
    </row>
    <row r="1966" ht="14.25" customHeight="1">
      <c r="A1966" s="289" t="s">
        <v>611</v>
      </c>
      <c r="B1966" s="289" t="s">
        <v>468</v>
      </c>
      <c r="C1966" s="286">
        <v>768.0</v>
      </c>
      <c r="D1966" s="287">
        <v>45296.0</v>
      </c>
      <c r="E1966" s="288">
        <v>-953939.0</v>
      </c>
      <c r="F1966" s="289" t="s">
        <v>447</v>
      </c>
      <c r="G1966" s="274">
        <f t="shared" si="1"/>
        <v>45326</v>
      </c>
      <c r="H1966" s="289" t="s">
        <v>469</v>
      </c>
      <c r="I1966" s="290" t="str">
        <f t="shared" si="2"/>
        <v>768-953939</v>
      </c>
      <c r="J1966" s="287"/>
      <c r="K1966" s="288"/>
      <c r="L1966" s="288">
        <f t="shared" si="3"/>
        <v>953939</v>
      </c>
      <c r="N1966" s="277"/>
      <c r="O1966" s="274">
        <f t="shared" si="6"/>
        <v>0</v>
      </c>
      <c r="P1966" s="248" t="b">
        <f t="shared" si="7"/>
        <v>1</v>
      </c>
    </row>
    <row r="1967" ht="14.25" customHeight="1">
      <c r="A1967" s="248" t="s">
        <v>648</v>
      </c>
      <c r="B1967" s="248" t="s">
        <v>19</v>
      </c>
      <c r="C1967" s="273">
        <v>12922.0</v>
      </c>
      <c r="D1967" s="274">
        <v>45296.0</v>
      </c>
      <c r="E1967" s="275">
        <v>209150.0</v>
      </c>
      <c r="F1967" s="248" t="s">
        <v>447</v>
      </c>
      <c r="G1967" s="274">
        <f t="shared" si="1"/>
        <v>45326</v>
      </c>
      <c r="H1967" s="248" t="s">
        <v>443</v>
      </c>
      <c r="I1967" s="276" t="str">
        <f t="shared" si="2"/>
        <v>12922209150</v>
      </c>
      <c r="J1967" s="274"/>
      <c r="K1967" s="275"/>
      <c r="L1967" s="275">
        <f t="shared" si="3"/>
        <v>-209150</v>
      </c>
      <c r="N1967" s="277"/>
      <c r="O1967" s="274">
        <f t="shared" si="6"/>
        <v>0</v>
      </c>
      <c r="P1967" s="248" t="b">
        <f t="shared" si="7"/>
        <v>1</v>
      </c>
    </row>
    <row r="1968" ht="14.25" customHeight="1">
      <c r="A1968" s="248" t="s">
        <v>449</v>
      </c>
      <c r="B1968" s="248" t="s">
        <v>19</v>
      </c>
      <c r="C1968" s="273">
        <v>10754.0</v>
      </c>
      <c r="D1968" s="274">
        <v>45299.0</v>
      </c>
      <c r="E1968" s="275">
        <v>559983.0</v>
      </c>
      <c r="F1968" s="248" t="s">
        <v>447</v>
      </c>
      <c r="G1968" s="274">
        <f t="shared" si="1"/>
        <v>45329</v>
      </c>
      <c r="H1968" s="248" t="s">
        <v>443</v>
      </c>
      <c r="I1968" s="276" t="str">
        <f t="shared" si="2"/>
        <v>10754559983</v>
      </c>
      <c r="J1968" s="274"/>
      <c r="K1968" s="275"/>
      <c r="L1968" s="275">
        <f t="shared" si="3"/>
        <v>-559983</v>
      </c>
      <c r="N1968" s="277"/>
      <c r="O1968" s="274">
        <f t="shared" si="6"/>
        <v>0</v>
      </c>
      <c r="P1968" s="248" t="b">
        <f t="shared" si="7"/>
        <v>1</v>
      </c>
    </row>
    <row r="1969" ht="14.25" customHeight="1">
      <c r="A1969" s="248" t="s">
        <v>273</v>
      </c>
      <c r="B1969" s="248" t="s">
        <v>19</v>
      </c>
      <c r="C1969" s="273">
        <v>279.0</v>
      </c>
      <c r="D1969" s="274">
        <v>45299.0</v>
      </c>
      <c r="E1969" s="275">
        <v>367800.0</v>
      </c>
      <c r="F1969" s="248" t="s">
        <v>447</v>
      </c>
      <c r="G1969" s="274">
        <f t="shared" si="1"/>
        <v>45329</v>
      </c>
      <c r="H1969" s="248" t="s">
        <v>443</v>
      </c>
      <c r="I1969" s="276" t="str">
        <f t="shared" si="2"/>
        <v>279367800</v>
      </c>
      <c r="J1969" s="278">
        <v>45300.0</v>
      </c>
      <c r="K1969" s="279">
        <v>367800.0</v>
      </c>
      <c r="L1969" s="275">
        <f t="shared" si="3"/>
        <v>0</v>
      </c>
      <c r="N1969" s="277"/>
      <c r="O1969" s="274">
        <f t="shared" si="6"/>
        <v>0</v>
      </c>
      <c r="P1969" s="248" t="b">
        <f t="shared" si="7"/>
        <v>0</v>
      </c>
    </row>
    <row r="1970" ht="14.25" customHeight="1">
      <c r="A1970" s="248" t="s">
        <v>611</v>
      </c>
      <c r="B1970" s="248" t="s">
        <v>19</v>
      </c>
      <c r="C1970" s="273">
        <v>654.0</v>
      </c>
      <c r="D1970" s="274">
        <v>45299.0</v>
      </c>
      <c r="E1970" s="275">
        <v>1199958.0</v>
      </c>
      <c r="F1970" s="248" t="s">
        <v>447</v>
      </c>
      <c r="G1970" s="274">
        <f t="shared" si="1"/>
        <v>45329</v>
      </c>
      <c r="H1970" s="248" t="s">
        <v>443</v>
      </c>
      <c r="I1970" s="276" t="str">
        <f t="shared" si="2"/>
        <v>6541199958</v>
      </c>
      <c r="J1970" s="274"/>
      <c r="K1970" s="275"/>
      <c r="L1970" s="275">
        <f t="shared" si="3"/>
        <v>-1199958</v>
      </c>
      <c r="N1970" s="277"/>
      <c r="O1970" s="274">
        <f t="shared" si="6"/>
        <v>0</v>
      </c>
      <c r="P1970" s="248" t="b">
        <f t="shared" si="7"/>
        <v>1</v>
      </c>
    </row>
    <row r="1971" ht="14.25" customHeight="1">
      <c r="A1971" s="248" t="s">
        <v>448</v>
      </c>
      <c r="B1971" s="248" t="s">
        <v>19</v>
      </c>
      <c r="C1971" s="273">
        <v>6674.0</v>
      </c>
      <c r="D1971" s="274">
        <v>45299.0</v>
      </c>
      <c r="E1971" s="275">
        <v>225990.0</v>
      </c>
      <c r="F1971" s="248" t="s">
        <v>447</v>
      </c>
      <c r="G1971" s="274">
        <f t="shared" si="1"/>
        <v>45329</v>
      </c>
      <c r="H1971" s="248" t="s">
        <v>443</v>
      </c>
      <c r="I1971" s="276" t="str">
        <f t="shared" si="2"/>
        <v>6674225990</v>
      </c>
      <c r="J1971" s="274"/>
      <c r="K1971" s="275"/>
      <c r="L1971" s="275">
        <f t="shared" si="3"/>
        <v>-225990</v>
      </c>
      <c r="N1971" s="277"/>
      <c r="O1971" s="274">
        <f t="shared" si="6"/>
        <v>0</v>
      </c>
      <c r="P1971" s="248" t="b">
        <f t="shared" si="7"/>
        <v>1</v>
      </c>
    </row>
    <row r="1972" ht="14.25" customHeight="1">
      <c r="A1972" s="248" t="s">
        <v>463</v>
      </c>
      <c r="B1972" s="248" t="s">
        <v>19</v>
      </c>
      <c r="C1972" s="273">
        <v>4748320.0</v>
      </c>
      <c r="D1972" s="274">
        <v>45300.0</v>
      </c>
      <c r="E1972" s="275">
        <v>609890.0</v>
      </c>
      <c r="F1972" s="248" t="s">
        <v>447</v>
      </c>
      <c r="G1972" s="274">
        <f t="shared" si="1"/>
        <v>45330</v>
      </c>
      <c r="H1972" s="248" t="s">
        <v>443</v>
      </c>
      <c r="I1972" s="276" t="str">
        <f t="shared" si="2"/>
        <v>4748320609890</v>
      </c>
      <c r="J1972" s="274"/>
      <c r="K1972" s="275"/>
      <c r="L1972" s="275">
        <f t="shared" si="3"/>
        <v>-609890</v>
      </c>
      <c r="N1972" s="277"/>
      <c r="O1972" s="274">
        <f t="shared" si="6"/>
        <v>0</v>
      </c>
      <c r="P1972" s="248" t="b">
        <f t="shared" si="7"/>
        <v>1</v>
      </c>
    </row>
    <row r="1973" ht="14.25" customHeight="1">
      <c r="A1973" s="248" t="s">
        <v>454</v>
      </c>
      <c r="B1973" s="248" t="s">
        <v>19</v>
      </c>
      <c r="C1973" s="273">
        <v>30219.0</v>
      </c>
      <c r="D1973" s="274">
        <v>45301.0</v>
      </c>
      <c r="E1973" s="275">
        <v>47600.0</v>
      </c>
      <c r="F1973" s="248" t="s">
        <v>447</v>
      </c>
      <c r="G1973" s="274">
        <f t="shared" si="1"/>
        <v>45331</v>
      </c>
      <c r="H1973" s="248" t="s">
        <v>443</v>
      </c>
      <c r="I1973" s="276" t="str">
        <f t="shared" si="2"/>
        <v>3021947600</v>
      </c>
      <c r="J1973" s="274"/>
      <c r="K1973" s="275"/>
      <c r="L1973" s="275">
        <f t="shared" si="3"/>
        <v>-47600</v>
      </c>
      <c r="N1973" s="277"/>
      <c r="O1973" s="274">
        <f t="shared" si="6"/>
        <v>0</v>
      </c>
      <c r="P1973" s="248" t="b">
        <f t="shared" si="7"/>
        <v>1</v>
      </c>
    </row>
    <row r="1974" ht="14.25" customHeight="1">
      <c r="A1974" s="248" t="s">
        <v>22</v>
      </c>
      <c r="B1974" s="248" t="s">
        <v>19</v>
      </c>
      <c r="C1974" s="273">
        <v>1026632.0</v>
      </c>
      <c r="D1974" s="274">
        <v>45301.0</v>
      </c>
      <c r="E1974" s="275">
        <v>3915160.0</v>
      </c>
      <c r="F1974" s="248" t="s">
        <v>447</v>
      </c>
      <c r="G1974" s="274">
        <f t="shared" si="1"/>
        <v>45331</v>
      </c>
      <c r="H1974" s="248" t="s">
        <v>443</v>
      </c>
      <c r="I1974" s="276" t="str">
        <f t="shared" si="2"/>
        <v>10266323915160</v>
      </c>
      <c r="J1974" s="274"/>
      <c r="K1974" s="275"/>
      <c r="L1974" s="275">
        <f t="shared" si="3"/>
        <v>-3915160</v>
      </c>
      <c r="N1974" s="109" t="s">
        <v>462</v>
      </c>
      <c r="O1974" s="274">
        <f t="shared" si="6"/>
        <v>0</v>
      </c>
      <c r="P1974" s="248" t="b">
        <f t="shared" si="7"/>
        <v>1</v>
      </c>
    </row>
    <row r="1975" ht="14.25" customHeight="1">
      <c r="A1975" s="248" t="s">
        <v>458</v>
      </c>
      <c r="B1975" s="248" t="s">
        <v>19</v>
      </c>
      <c r="C1975" s="273">
        <v>4.8481764E7</v>
      </c>
      <c r="D1975" s="274">
        <v>45301.0</v>
      </c>
      <c r="E1975" s="275">
        <v>32969.0</v>
      </c>
      <c r="F1975" s="248" t="s">
        <v>447</v>
      </c>
      <c r="G1975" s="274">
        <f t="shared" si="1"/>
        <v>45331</v>
      </c>
      <c r="H1975" s="248" t="s">
        <v>443</v>
      </c>
      <c r="I1975" s="276" t="str">
        <f t="shared" si="2"/>
        <v>4848176432969</v>
      </c>
      <c r="J1975" s="274"/>
      <c r="K1975" s="275"/>
      <c r="L1975" s="275">
        <f t="shared" si="3"/>
        <v>-32969</v>
      </c>
      <c r="N1975" s="277"/>
      <c r="O1975" s="274">
        <f t="shared" si="6"/>
        <v>0</v>
      </c>
      <c r="P1975" s="248" t="b">
        <f t="shared" si="7"/>
        <v>1</v>
      </c>
    </row>
    <row r="1976" ht="14.25" customHeight="1">
      <c r="A1976" s="248" t="s">
        <v>502</v>
      </c>
      <c r="B1976" s="248" t="s">
        <v>19</v>
      </c>
      <c r="C1976" s="273">
        <v>32113.0</v>
      </c>
      <c r="D1976" s="274">
        <v>45301.0</v>
      </c>
      <c r="E1976" s="275">
        <v>564967.0</v>
      </c>
      <c r="F1976" s="248" t="s">
        <v>447</v>
      </c>
      <c r="G1976" s="274">
        <f t="shared" si="1"/>
        <v>45331</v>
      </c>
      <c r="H1976" s="248" t="s">
        <v>443</v>
      </c>
      <c r="I1976" s="276" t="str">
        <f t="shared" si="2"/>
        <v>32113564967</v>
      </c>
      <c r="J1976" s="274"/>
      <c r="K1976" s="275"/>
      <c r="L1976" s="275">
        <f t="shared" si="3"/>
        <v>-564967</v>
      </c>
      <c r="N1976" s="277"/>
      <c r="O1976" s="274">
        <f t="shared" si="6"/>
        <v>0</v>
      </c>
      <c r="P1976" s="248" t="b">
        <f t="shared" si="7"/>
        <v>1</v>
      </c>
    </row>
    <row r="1977" ht="14.25" customHeight="1">
      <c r="A1977" s="289" t="s">
        <v>611</v>
      </c>
      <c r="B1977" s="289" t="s">
        <v>19</v>
      </c>
      <c r="C1977" s="286">
        <v>655.0</v>
      </c>
      <c r="D1977" s="287">
        <v>45302.0</v>
      </c>
      <c r="E1977" s="288">
        <v>2705911.0</v>
      </c>
      <c r="F1977" s="289" t="s">
        <v>447</v>
      </c>
      <c r="G1977" s="274">
        <f t="shared" si="1"/>
        <v>45332</v>
      </c>
      <c r="H1977" s="289" t="s">
        <v>485</v>
      </c>
      <c r="I1977" s="290" t="str">
        <f t="shared" si="2"/>
        <v>6552705911</v>
      </c>
      <c r="J1977" s="287"/>
      <c r="K1977" s="288"/>
      <c r="L1977" s="288">
        <f t="shared" si="3"/>
        <v>-2705911</v>
      </c>
      <c r="N1977" s="277"/>
      <c r="O1977" s="274">
        <f t="shared" si="6"/>
        <v>0</v>
      </c>
      <c r="P1977" s="248" t="b">
        <f t="shared" si="7"/>
        <v>1</v>
      </c>
    </row>
    <row r="1978" ht="14.25" customHeight="1">
      <c r="A1978" s="289" t="s">
        <v>611</v>
      </c>
      <c r="B1978" s="289" t="s">
        <v>468</v>
      </c>
      <c r="C1978" s="286">
        <v>769.0</v>
      </c>
      <c r="D1978" s="287">
        <v>45302.0</v>
      </c>
      <c r="E1978" s="288">
        <v>-2705911.0</v>
      </c>
      <c r="F1978" s="289" t="s">
        <v>447</v>
      </c>
      <c r="G1978" s="274">
        <f t="shared" si="1"/>
        <v>45332</v>
      </c>
      <c r="H1978" s="289" t="s">
        <v>469</v>
      </c>
      <c r="I1978" s="290" t="str">
        <f t="shared" si="2"/>
        <v>769-2705911</v>
      </c>
      <c r="J1978" s="287"/>
      <c r="K1978" s="288"/>
      <c r="L1978" s="288">
        <f t="shared" si="3"/>
        <v>2705911</v>
      </c>
      <c r="N1978" s="277"/>
      <c r="O1978" s="274">
        <f t="shared" si="6"/>
        <v>0</v>
      </c>
      <c r="P1978" s="248" t="b">
        <f t="shared" si="7"/>
        <v>1</v>
      </c>
    </row>
    <row r="1979" ht="14.25" customHeight="1">
      <c r="A1979" s="248" t="s">
        <v>418</v>
      </c>
      <c r="B1979" s="248" t="s">
        <v>19</v>
      </c>
      <c r="C1979" s="273">
        <v>1048.0</v>
      </c>
      <c r="D1979" s="274">
        <v>45302.0</v>
      </c>
      <c r="E1979" s="275">
        <v>23955.0</v>
      </c>
      <c r="F1979" s="248" t="s">
        <v>447</v>
      </c>
      <c r="G1979" s="274">
        <f t="shared" si="1"/>
        <v>45332</v>
      </c>
      <c r="H1979" s="248" t="s">
        <v>443</v>
      </c>
      <c r="I1979" s="276" t="str">
        <f t="shared" si="2"/>
        <v>104823955</v>
      </c>
      <c r="J1979" s="274"/>
      <c r="K1979" s="275"/>
      <c r="L1979" s="275">
        <f t="shared" si="3"/>
        <v>-23955</v>
      </c>
      <c r="N1979" s="277"/>
      <c r="O1979" s="274">
        <f t="shared" si="6"/>
        <v>0</v>
      </c>
      <c r="P1979" s="248" t="b">
        <f t="shared" si="7"/>
        <v>1</v>
      </c>
    </row>
    <row r="1980" ht="14.25" customHeight="1">
      <c r="A1980" s="248" t="s">
        <v>22</v>
      </c>
      <c r="B1980" s="248" t="s">
        <v>19</v>
      </c>
      <c r="C1980" s="273">
        <v>1026633.0</v>
      </c>
      <c r="D1980" s="274">
        <v>45302.0</v>
      </c>
      <c r="E1980" s="275">
        <v>1149990.0</v>
      </c>
      <c r="F1980" s="248" t="s">
        <v>447</v>
      </c>
      <c r="G1980" s="274">
        <f t="shared" si="1"/>
        <v>45332</v>
      </c>
      <c r="H1980" s="248" t="s">
        <v>443</v>
      </c>
      <c r="I1980" s="276" t="str">
        <f t="shared" si="2"/>
        <v>10266331149990</v>
      </c>
      <c r="J1980" s="274"/>
      <c r="K1980" s="275"/>
      <c r="L1980" s="275">
        <f t="shared" si="3"/>
        <v>-1149990</v>
      </c>
      <c r="N1980" s="109" t="s">
        <v>462</v>
      </c>
      <c r="O1980" s="274">
        <f t="shared" si="6"/>
        <v>0</v>
      </c>
      <c r="P1980" s="248" t="b">
        <f t="shared" si="7"/>
        <v>1</v>
      </c>
    </row>
    <row r="1981" ht="14.25" customHeight="1">
      <c r="A1981" s="248" t="s">
        <v>451</v>
      </c>
      <c r="B1981" s="248" t="s">
        <v>19</v>
      </c>
      <c r="C1981" s="273">
        <v>63062.0</v>
      </c>
      <c r="D1981" s="274">
        <v>45302.0</v>
      </c>
      <c r="E1981" s="275">
        <v>355470.0</v>
      </c>
      <c r="F1981" s="248" t="s">
        <v>447</v>
      </c>
      <c r="G1981" s="274">
        <f t="shared" si="1"/>
        <v>45332</v>
      </c>
      <c r="H1981" s="248" t="s">
        <v>443</v>
      </c>
      <c r="I1981" s="276" t="str">
        <f t="shared" si="2"/>
        <v>63062355470</v>
      </c>
      <c r="J1981" s="274"/>
      <c r="K1981" s="275"/>
      <c r="L1981" s="275">
        <f t="shared" si="3"/>
        <v>-355470</v>
      </c>
      <c r="N1981" s="277"/>
      <c r="O1981" s="274">
        <f t="shared" si="6"/>
        <v>0</v>
      </c>
      <c r="P1981" s="248" t="b">
        <f t="shared" si="7"/>
        <v>1</v>
      </c>
    </row>
    <row r="1982" ht="14.25" customHeight="1">
      <c r="A1982" s="248" t="s">
        <v>583</v>
      </c>
      <c r="B1982" s="248" t="s">
        <v>19</v>
      </c>
      <c r="C1982" s="273">
        <v>4208864.0</v>
      </c>
      <c r="D1982" s="274">
        <v>45305.0</v>
      </c>
      <c r="E1982" s="275">
        <v>5998.0</v>
      </c>
      <c r="F1982" s="248" t="s">
        <v>447</v>
      </c>
      <c r="G1982" s="274">
        <f t="shared" si="1"/>
        <v>45335</v>
      </c>
      <c r="H1982" s="248" t="s">
        <v>443</v>
      </c>
      <c r="I1982" s="276" t="str">
        <f t="shared" si="2"/>
        <v>42088645998</v>
      </c>
      <c r="J1982" s="274"/>
      <c r="K1982" s="275"/>
      <c r="L1982" s="275">
        <f t="shared" si="3"/>
        <v>-5998</v>
      </c>
      <c r="N1982" s="277"/>
      <c r="O1982" s="274">
        <f t="shared" si="6"/>
        <v>0</v>
      </c>
      <c r="P1982" s="248" t="b">
        <f t="shared" si="7"/>
        <v>1</v>
      </c>
    </row>
    <row r="1983" ht="14.25" customHeight="1">
      <c r="A1983" s="248" t="s">
        <v>71</v>
      </c>
      <c r="B1983" s="248" t="s">
        <v>19</v>
      </c>
      <c r="C1983" s="273">
        <v>856799.0</v>
      </c>
      <c r="D1983" s="274">
        <v>45306.0</v>
      </c>
      <c r="E1983" s="275">
        <v>1095798.0</v>
      </c>
      <c r="F1983" s="248" t="s">
        <v>447</v>
      </c>
      <c r="G1983" s="274">
        <f t="shared" si="1"/>
        <v>45336</v>
      </c>
      <c r="H1983" s="248" t="s">
        <v>443</v>
      </c>
      <c r="I1983" s="276" t="str">
        <f t="shared" si="2"/>
        <v>8567991095798</v>
      </c>
      <c r="J1983" s="274"/>
      <c r="K1983" s="275"/>
      <c r="L1983" s="275">
        <f t="shared" si="3"/>
        <v>-1095798</v>
      </c>
      <c r="N1983" s="277"/>
      <c r="O1983" s="274">
        <f t="shared" si="6"/>
        <v>0</v>
      </c>
      <c r="P1983" s="248" t="b">
        <f t="shared" si="7"/>
        <v>1</v>
      </c>
    </row>
    <row r="1984" ht="14.25" customHeight="1">
      <c r="A1984" s="248" t="s">
        <v>27</v>
      </c>
      <c r="B1984" s="248" t="s">
        <v>19</v>
      </c>
      <c r="C1984" s="273">
        <v>39045.0</v>
      </c>
      <c r="D1984" s="274">
        <v>45307.0</v>
      </c>
      <c r="E1984" s="275">
        <v>979096.0</v>
      </c>
      <c r="F1984" s="248" t="s">
        <v>447</v>
      </c>
      <c r="G1984" s="274">
        <f t="shared" si="1"/>
        <v>45337</v>
      </c>
      <c r="H1984" s="248" t="s">
        <v>443</v>
      </c>
      <c r="I1984" s="276" t="str">
        <f t="shared" si="2"/>
        <v>39045979096</v>
      </c>
      <c r="J1984" s="274"/>
      <c r="K1984" s="275"/>
      <c r="L1984" s="275">
        <f t="shared" si="3"/>
        <v>-979096</v>
      </c>
      <c r="N1984" s="109" t="s">
        <v>456</v>
      </c>
      <c r="O1984" s="274">
        <f t="shared" si="6"/>
        <v>0</v>
      </c>
      <c r="P1984" s="248" t="b">
        <f t="shared" si="7"/>
        <v>1</v>
      </c>
    </row>
    <row r="1985" ht="14.25" customHeight="1">
      <c r="A1985" s="248" t="s">
        <v>107</v>
      </c>
      <c r="B1985" s="248" t="s">
        <v>19</v>
      </c>
      <c r="C1985" s="273">
        <v>17311.0</v>
      </c>
      <c r="D1985" s="274">
        <v>45307.0</v>
      </c>
      <c r="E1985" s="275">
        <v>739802.0</v>
      </c>
      <c r="F1985" s="248" t="s">
        <v>447</v>
      </c>
      <c r="G1985" s="274">
        <f t="shared" si="1"/>
        <v>45337</v>
      </c>
      <c r="H1985" s="248" t="s">
        <v>443</v>
      </c>
      <c r="I1985" s="276" t="str">
        <f t="shared" si="2"/>
        <v>17311739802</v>
      </c>
      <c r="J1985" s="274"/>
      <c r="K1985" s="275"/>
      <c r="L1985" s="275">
        <f t="shared" si="3"/>
        <v>-739802</v>
      </c>
      <c r="N1985" s="277"/>
      <c r="O1985" s="274">
        <f t="shared" si="6"/>
        <v>0</v>
      </c>
      <c r="P1985" s="248" t="b">
        <f t="shared" si="7"/>
        <v>1</v>
      </c>
    </row>
    <row r="1986" ht="14.25" customHeight="1">
      <c r="A1986" s="248" t="s">
        <v>583</v>
      </c>
      <c r="B1986" s="248" t="s">
        <v>19</v>
      </c>
      <c r="C1986" s="273">
        <v>4035351.0</v>
      </c>
      <c r="D1986" s="274">
        <v>45307.0</v>
      </c>
      <c r="E1986" s="275">
        <v>19990.0</v>
      </c>
      <c r="F1986" s="248" t="s">
        <v>447</v>
      </c>
      <c r="G1986" s="274">
        <f t="shared" si="1"/>
        <v>45337</v>
      </c>
      <c r="H1986" s="248" t="s">
        <v>443</v>
      </c>
      <c r="I1986" s="276" t="str">
        <f t="shared" si="2"/>
        <v>403535119990</v>
      </c>
      <c r="J1986" s="274"/>
      <c r="K1986" s="275"/>
      <c r="L1986" s="275">
        <f t="shared" si="3"/>
        <v>-19990</v>
      </c>
      <c r="N1986" s="277"/>
      <c r="O1986" s="274">
        <f t="shared" si="6"/>
        <v>0</v>
      </c>
      <c r="P1986" s="248" t="b">
        <f t="shared" si="7"/>
        <v>1</v>
      </c>
    </row>
    <row r="1987" ht="14.25" customHeight="1">
      <c r="A1987" s="248" t="s">
        <v>463</v>
      </c>
      <c r="B1987" s="248" t="s">
        <v>19</v>
      </c>
      <c r="C1987" s="273">
        <v>4809672.0</v>
      </c>
      <c r="D1987" s="274">
        <v>45307.0</v>
      </c>
      <c r="E1987" s="275">
        <v>359990.0</v>
      </c>
      <c r="F1987" s="248" t="s">
        <v>447</v>
      </c>
      <c r="G1987" s="274">
        <f t="shared" si="1"/>
        <v>45337</v>
      </c>
      <c r="H1987" s="248" t="s">
        <v>443</v>
      </c>
      <c r="I1987" s="276" t="str">
        <f t="shared" si="2"/>
        <v>4809672359990</v>
      </c>
      <c r="J1987" s="274"/>
      <c r="K1987" s="275"/>
      <c r="L1987" s="275">
        <f t="shared" si="3"/>
        <v>-359990</v>
      </c>
      <c r="N1987" s="277"/>
      <c r="O1987" s="274">
        <f t="shared" si="6"/>
        <v>0</v>
      </c>
      <c r="P1987" s="248" t="b">
        <f t="shared" si="7"/>
        <v>1</v>
      </c>
    </row>
    <row r="1988" ht="14.25" customHeight="1">
      <c r="A1988" s="248" t="s">
        <v>463</v>
      </c>
      <c r="B1988" s="248" t="s">
        <v>19</v>
      </c>
      <c r="C1988" s="273">
        <v>4809671.0</v>
      </c>
      <c r="D1988" s="274">
        <v>45307.0</v>
      </c>
      <c r="E1988" s="275">
        <v>64980.0</v>
      </c>
      <c r="F1988" s="248" t="s">
        <v>447</v>
      </c>
      <c r="G1988" s="274">
        <f t="shared" si="1"/>
        <v>45337</v>
      </c>
      <c r="H1988" s="248" t="s">
        <v>443</v>
      </c>
      <c r="I1988" s="276" t="str">
        <f t="shared" si="2"/>
        <v>480967164980</v>
      </c>
      <c r="J1988" s="274"/>
      <c r="K1988" s="275"/>
      <c r="L1988" s="275">
        <f t="shared" si="3"/>
        <v>-64980</v>
      </c>
      <c r="N1988" s="277"/>
      <c r="O1988" s="274">
        <f t="shared" si="6"/>
        <v>0</v>
      </c>
      <c r="P1988" s="248" t="b">
        <f t="shared" si="7"/>
        <v>1</v>
      </c>
    </row>
    <row r="1989" ht="14.25" customHeight="1">
      <c r="A1989" s="248" t="s">
        <v>508</v>
      </c>
      <c r="B1989" s="248" t="s">
        <v>19</v>
      </c>
      <c r="C1989" s="273">
        <v>6480325.0</v>
      </c>
      <c r="D1989" s="274">
        <v>45307.0</v>
      </c>
      <c r="E1989" s="275">
        <v>13233.0</v>
      </c>
      <c r="F1989" s="248" t="s">
        <v>447</v>
      </c>
      <c r="G1989" s="274">
        <f t="shared" si="1"/>
        <v>45337</v>
      </c>
      <c r="H1989" s="248" t="s">
        <v>443</v>
      </c>
      <c r="I1989" s="276" t="str">
        <f t="shared" si="2"/>
        <v>648032513233</v>
      </c>
      <c r="J1989" s="274">
        <f>+G1989</f>
        <v>45337</v>
      </c>
      <c r="K1989" s="275">
        <f>+E1989</f>
        <v>13233</v>
      </c>
      <c r="L1989" s="275">
        <f t="shared" si="3"/>
        <v>0</v>
      </c>
      <c r="N1989" s="277"/>
      <c r="O1989" s="274">
        <f t="shared" si="6"/>
        <v>0</v>
      </c>
      <c r="P1989" s="248" t="b">
        <f t="shared" si="7"/>
        <v>0</v>
      </c>
    </row>
    <row r="1990" ht="14.25" customHeight="1">
      <c r="A1990" s="248" t="s">
        <v>95</v>
      </c>
      <c r="B1990" s="248" t="s">
        <v>19</v>
      </c>
      <c r="C1990" s="273">
        <v>115302.0</v>
      </c>
      <c r="D1990" s="274">
        <v>45309.0</v>
      </c>
      <c r="E1990" s="275">
        <v>328003.0</v>
      </c>
      <c r="F1990" s="248" t="s">
        <v>447</v>
      </c>
      <c r="G1990" s="274">
        <f t="shared" si="1"/>
        <v>45339</v>
      </c>
      <c r="H1990" s="248" t="s">
        <v>443</v>
      </c>
      <c r="I1990" s="276" t="str">
        <f t="shared" si="2"/>
        <v>115302328003</v>
      </c>
      <c r="J1990" s="274"/>
      <c r="K1990" s="275"/>
      <c r="L1990" s="275">
        <f t="shared" si="3"/>
        <v>-328003</v>
      </c>
      <c r="N1990" s="277"/>
      <c r="O1990" s="274">
        <f t="shared" si="6"/>
        <v>0</v>
      </c>
      <c r="P1990" s="248" t="b">
        <f t="shared" si="7"/>
        <v>1</v>
      </c>
    </row>
    <row r="1991" ht="14.25" customHeight="1">
      <c r="A1991" s="248" t="s">
        <v>22</v>
      </c>
      <c r="B1991" s="248" t="s">
        <v>19</v>
      </c>
      <c r="C1991" s="273">
        <v>1026208.0</v>
      </c>
      <c r="D1991" s="274">
        <v>45309.0</v>
      </c>
      <c r="E1991" s="275">
        <v>4378500.0</v>
      </c>
      <c r="F1991" s="248" t="s">
        <v>447</v>
      </c>
      <c r="G1991" s="274">
        <f t="shared" si="1"/>
        <v>45339</v>
      </c>
      <c r="H1991" s="248" t="s">
        <v>443</v>
      </c>
      <c r="I1991" s="276" t="str">
        <f t="shared" si="2"/>
        <v>10262084378500</v>
      </c>
      <c r="J1991" s="274"/>
      <c r="K1991" s="275"/>
      <c r="L1991" s="275">
        <f t="shared" si="3"/>
        <v>-4378500</v>
      </c>
      <c r="N1991" s="109" t="s">
        <v>462</v>
      </c>
      <c r="O1991" s="274">
        <f t="shared" si="6"/>
        <v>0</v>
      </c>
      <c r="P1991" s="248" t="b">
        <f t="shared" si="7"/>
        <v>1</v>
      </c>
    </row>
    <row r="1992" ht="14.25" customHeight="1">
      <c r="A1992" s="248" t="s">
        <v>569</v>
      </c>
      <c r="B1992" s="248" t="s">
        <v>19</v>
      </c>
      <c r="C1992" s="273">
        <v>223911.0</v>
      </c>
      <c r="D1992" s="274">
        <v>45309.0</v>
      </c>
      <c r="E1992" s="275">
        <v>3726857.0</v>
      </c>
      <c r="F1992" s="248" t="s">
        <v>447</v>
      </c>
      <c r="G1992" s="274">
        <f t="shared" si="1"/>
        <v>45339</v>
      </c>
      <c r="H1992" s="248" t="s">
        <v>443</v>
      </c>
      <c r="I1992" s="276" t="str">
        <f t="shared" si="2"/>
        <v>2239113726857</v>
      </c>
      <c r="J1992" s="274"/>
      <c r="K1992" s="275"/>
      <c r="L1992" s="275">
        <f t="shared" si="3"/>
        <v>-3726857</v>
      </c>
      <c r="N1992" s="277"/>
      <c r="O1992" s="274">
        <f t="shared" si="6"/>
        <v>0</v>
      </c>
      <c r="P1992" s="248" t="b">
        <f t="shared" si="7"/>
        <v>1</v>
      </c>
    </row>
    <row r="1993" ht="14.25" customHeight="1">
      <c r="A1993" s="248" t="s">
        <v>27</v>
      </c>
      <c r="B1993" s="248" t="s">
        <v>19</v>
      </c>
      <c r="C1993" s="273">
        <v>39108.0</v>
      </c>
      <c r="D1993" s="274">
        <v>45310.0</v>
      </c>
      <c r="E1993" s="275">
        <v>419174.0</v>
      </c>
      <c r="F1993" s="248" t="s">
        <v>447</v>
      </c>
      <c r="G1993" s="274">
        <f t="shared" si="1"/>
        <v>45340</v>
      </c>
      <c r="H1993" s="248" t="s">
        <v>443</v>
      </c>
      <c r="I1993" s="276" t="str">
        <f t="shared" si="2"/>
        <v>39108419174</v>
      </c>
      <c r="J1993" s="274"/>
      <c r="K1993" s="275"/>
      <c r="L1993" s="275">
        <f t="shared" si="3"/>
        <v>-419174</v>
      </c>
      <c r="N1993" s="109" t="s">
        <v>456</v>
      </c>
      <c r="O1993" s="274">
        <f t="shared" si="6"/>
        <v>0</v>
      </c>
      <c r="P1993" s="248" t="b">
        <f t="shared" si="7"/>
        <v>1</v>
      </c>
    </row>
    <row r="1994" ht="14.25" customHeight="1">
      <c r="A1994" s="248" t="s">
        <v>657</v>
      </c>
      <c r="B1994" s="248" t="s">
        <v>19</v>
      </c>
      <c r="C1994" s="273">
        <v>19763.0</v>
      </c>
      <c r="D1994" s="274">
        <v>45310.0</v>
      </c>
      <c r="E1994" s="275">
        <v>41890.0</v>
      </c>
      <c r="F1994" s="248" t="s">
        <v>447</v>
      </c>
      <c r="G1994" s="274">
        <f t="shared" si="1"/>
        <v>45340</v>
      </c>
      <c r="H1994" s="248" t="s">
        <v>443</v>
      </c>
      <c r="I1994" s="276" t="str">
        <f t="shared" si="2"/>
        <v>1976341890</v>
      </c>
      <c r="J1994" s="274"/>
      <c r="K1994" s="275"/>
      <c r="L1994" s="275">
        <f t="shared" si="3"/>
        <v>-41890</v>
      </c>
      <c r="N1994" s="277"/>
      <c r="O1994" s="274">
        <f t="shared" si="6"/>
        <v>0</v>
      </c>
      <c r="P1994" s="248" t="b">
        <f t="shared" si="7"/>
        <v>1</v>
      </c>
    </row>
    <row r="1995" ht="14.25" customHeight="1">
      <c r="A1995" s="289" t="s">
        <v>611</v>
      </c>
      <c r="B1995" s="289" t="s">
        <v>19</v>
      </c>
      <c r="C1995" s="286">
        <v>665.0</v>
      </c>
      <c r="D1995" s="287">
        <v>45310.0</v>
      </c>
      <c r="E1995" s="288">
        <v>549989.0</v>
      </c>
      <c r="F1995" s="289" t="s">
        <v>447</v>
      </c>
      <c r="G1995" s="274">
        <f t="shared" si="1"/>
        <v>45340</v>
      </c>
      <c r="H1995" s="289" t="s">
        <v>485</v>
      </c>
      <c r="I1995" s="290" t="str">
        <f t="shared" si="2"/>
        <v>665549989</v>
      </c>
      <c r="J1995" s="287"/>
      <c r="K1995" s="288"/>
      <c r="L1995" s="288">
        <f t="shared" si="3"/>
        <v>-549989</v>
      </c>
      <c r="N1995" s="277"/>
      <c r="O1995" s="274">
        <f t="shared" si="6"/>
        <v>0</v>
      </c>
      <c r="P1995" s="248" t="b">
        <f t="shared" si="7"/>
        <v>1</v>
      </c>
    </row>
    <row r="1996" ht="14.25" customHeight="1">
      <c r="A1996" s="289" t="s">
        <v>611</v>
      </c>
      <c r="B1996" s="289" t="s">
        <v>468</v>
      </c>
      <c r="C1996" s="286">
        <v>778.0</v>
      </c>
      <c r="D1996" s="287">
        <v>45310.0</v>
      </c>
      <c r="E1996" s="288">
        <v>-549989.0</v>
      </c>
      <c r="F1996" s="289" t="s">
        <v>447</v>
      </c>
      <c r="G1996" s="274">
        <f t="shared" si="1"/>
        <v>45340</v>
      </c>
      <c r="H1996" s="289" t="s">
        <v>469</v>
      </c>
      <c r="I1996" s="290" t="str">
        <f t="shared" si="2"/>
        <v>778-549989</v>
      </c>
      <c r="J1996" s="287"/>
      <c r="K1996" s="288"/>
      <c r="L1996" s="288">
        <f t="shared" si="3"/>
        <v>549989</v>
      </c>
      <c r="N1996" s="277"/>
      <c r="O1996" s="274">
        <f t="shared" si="6"/>
        <v>0</v>
      </c>
      <c r="P1996" s="248" t="b">
        <f t="shared" si="7"/>
        <v>1</v>
      </c>
    </row>
    <row r="1997" ht="14.25" customHeight="1">
      <c r="A1997" s="248" t="s">
        <v>510</v>
      </c>
      <c r="B1997" s="248" t="s">
        <v>19</v>
      </c>
      <c r="C1997" s="273">
        <v>406910.0</v>
      </c>
      <c r="D1997" s="274">
        <v>45310.0</v>
      </c>
      <c r="E1997" s="275">
        <v>86960.0</v>
      </c>
      <c r="F1997" s="248" t="s">
        <v>447</v>
      </c>
      <c r="G1997" s="274">
        <f t="shared" si="1"/>
        <v>45340</v>
      </c>
      <c r="H1997" s="248" t="s">
        <v>443</v>
      </c>
      <c r="I1997" s="276" t="str">
        <f t="shared" si="2"/>
        <v>40691086960</v>
      </c>
      <c r="J1997" s="274"/>
      <c r="K1997" s="275"/>
      <c r="L1997" s="275">
        <f t="shared" si="3"/>
        <v>-86960</v>
      </c>
      <c r="N1997" s="277"/>
      <c r="O1997" s="274">
        <f t="shared" si="6"/>
        <v>0</v>
      </c>
      <c r="P1997" s="248" t="b">
        <f t="shared" si="7"/>
        <v>1</v>
      </c>
    </row>
    <row r="1998" ht="14.25" customHeight="1">
      <c r="A1998" s="248" t="s">
        <v>542</v>
      </c>
      <c r="B1998" s="248" t="s">
        <v>19</v>
      </c>
      <c r="C1998" s="273">
        <v>115.0</v>
      </c>
      <c r="D1998" s="274">
        <v>45310.0</v>
      </c>
      <c r="E1998" s="275">
        <v>35000.0</v>
      </c>
      <c r="F1998" s="248" t="s">
        <v>447</v>
      </c>
      <c r="G1998" s="274">
        <f t="shared" si="1"/>
        <v>45340</v>
      </c>
      <c r="H1998" s="248" t="s">
        <v>443</v>
      </c>
      <c r="I1998" s="276" t="str">
        <f t="shared" si="2"/>
        <v>11535000</v>
      </c>
      <c r="J1998" s="274">
        <v>45313.0</v>
      </c>
      <c r="K1998" s="275">
        <v>35000.0</v>
      </c>
      <c r="L1998" s="275">
        <f t="shared" si="3"/>
        <v>0</v>
      </c>
      <c r="N1998" s="277" t="s">
        <v>543</v>
      </c>
      <c r="O1998" s="274">
        <f t="shared" si="6"/>
        <v>0</v>
      </c>
      <c r="P1998" s="248" t="b">
        <f t="shared" si="7"/>
        <v>0</v>
      </c>
    </row>
    <row r="1999" ht="14.25" customHeight="1">
      <c r="A1999" s="248" t="s">
        <v>273</v>
      </c>
      <c r="B1999" s="248" t="s">
        <v>468</v>
      </c>
      <c r="C1999" s="273">
        <v>961.0</v>
      </c>
      <c r="D1999" s="274">
        <v>45312.0</v>
      </c>
      <c r="E1999" s="275">
        <v>-174900.0</v>
      </c>
      <c r="F1999" s="248" t="s">
        <v>447</v>
      </c>
      <c r="G1999" s="274">
        <f t="shared" si="1"/>
        <v>45342</v>
      </c>
      <c r="H1999" s="289" t="s">
        <v>469</v>
      </c>
      <c r="I1999" s="276" t="str">
        <f t="shared" si="2"/>
        <v>961-174900</v>
      </c>
      <c r="J1999" s="274"/>
      <c r="K1999" s="275"/>
      <c r="L1999" s="275">
        <f t="shared" si="3"/>
        <v>174900</v>
      </c>
      <c r="N1999" s="277"/>
      <c r="O1999" s="274">
        <f t="shared" si="6"/>
        <v>0</v>
      </c>
      <c r="P1999" s="248" t="b">
        <f t="shared" si="7"/>
        <v>1</v>
      </c>
    </row>
    <row r="2000" ht="14.25" customHeight="1">
      <c r="A2000" s="248" t="s">
        <v>494</v>
      </c>
      <c r="B2000" s="248" t="s">
        <v>19</v>
      </c>
      <c r="C2000" s="273">
        <v>32577.0</v>
      </c>
      <c r="D2000" s="274">
        <v>45313.0</v>
      </c>
      <c r="E2000" s="275">
        <v>171930.0</v>
      </c>
      <c r="F2000" s="248" t="s">
        <v>447</v>
      </c>
      <c r="G2000" s="274">
        <f t="shared" si="1"/>
        <v>45343</v>
      </c>
      <c r="H2000" s="248" t="s">
        <v>443</v>
      </c>
      <c r="I2000" s="276" t="str">
        <f t="shared" si="2"/>
        <v>32577171930</v>
      </c>
      <c r="J2000" s="274"/>
      <c r="K2000" s="275"/>
      <c r="L2000" s="275">
        <f t="shared" si="3"/>
        <v>-171930</v>
      </c>
      <c r="N2000" s="277"/>
      <c r="O2000" s="274">
        <f t="shared" si="6"/>
        <v>0</v>
      </c>
      <c r="P2000" s="248" t="b">
        <f t="shared" si="7"/>
        <v>1</v>
      </c>
    </row>
    <row r="2001" ht="14.25" customHeight="1">
      <c r="A2001" s="248" t="s">
        <v>621</v>
      </c>
      <c r="B2001" s="248" t="s">
        <v>19</v>
      </c>
      <c r="C2001" s="273">
        <v>293.0</v>
      </c>
      <c r="D2001" s="274">
        <v>45313.0</v>
      </c>
      <c r="E2001" s="275">
        <v>2338965.0</v>
      </c>
      <c r="F2001" s="248" t="s">
        <v>447</v>
      </c>
      <c r="G2001" s="274">
        <f t="shared" si="1"/>
        <v>45343</v>
      </c>
      <c r="H2001" s="248" t="s">
        <v>443</v>
      </c>
      <c r="I2001" s="276" t="str">
        <f t="shared" si="2"/>
        <v>2932338965</v>
      </c>
      <c r="J2001" s="274"/>
      <c r="K2001" s="275"/>
      <c r="L2001" s="275">
        <f t="shared" si="3"/>
        <v>-2338965</v>
      </c>
      <c r="N2001" s="277"/>
      <c r="O2001" s="274">
        <f t="shared" si="6"/>
        <v>0</v>
      </c>
      <c r="P2001" s="248" t="b">
        <f t="shared" si="7"/>
        <v>1</v>
      </c>
    </row>
    <row r="2002" ht="14.25" customHeight="1">
      <c r="A2002" s="248" t="s">
        <v>472</v>
      </c>
      <c r="B2002" s="248" t="s">
        <v>19</v>
      </c>
      <c r="C2002" s="273">
        <v>3193422.0</v>
      </c>
      <c r="D2002" s="274">
        <v>45313.0</v>
      </c>
      <c r="E2002" s="275">
        <v>149071.0</v>
      </c>
      <c r="F2002" s="248" t="s">
        <v>447</v>
      </c>
      <c r="G2002" s="274">
        <f t="shared" si="1"/>
        <v>45343</v>
      </c>
      <c r="H2002" s="248" t="s">
        <v>443</v>
      </c>
      <c r="I2002" s="276" t="str">
        <f t="shared" si="2"/>
        <v>3193422149071</v>
      </c>
      <c r="J2002" s="274"/>
      <c r="K2002" s="275"/>
      <c r="L2002" s="275">
        <f t="shared" si="3"/>
        <v>-149071</v>
      </c>
      <c r="N2002" s="277"/>
      <c r="O2002" s="274">
        <f t="shared" si="6"/>
        <v>0</v>
      </c>
      <c r="P2002" s="248" t="b">
        <f t="shared" si="7"/>
        <v>1</v>
      </c>
    </row>
    <row r="2003" ht="14.25" customHeight="1">
      <c r="A2003" s="248" t="s">
        <v>463</v>
      </c>
      <c r="B2003" s="248" t="s">
        <v>19</v>
      </c>
      <c r="C2003" s="273">
        <v>4810957.0</v>
      </c>
      <c r="D2003" s="274">
        <v>45313.0</v>
      </c>
      <c r="E2003" s="275">
        <v>349990.0</v>
      </c>
      <c r="F2003" s="248" t="s">
        <v>447</v>
      </c>
      <c r="G2003" s="274">
        <f t="shared" si="1"/>
        <v>45343</v>
      </c>
      <c r="H2003" s="248" t="s">
        <v>443</v>
      </c>
      <c r="I2003" s="276" t="str">
        <f t="shared" si="2"/>
        <v>4810957349990</v>
      </c>
      <c r="J2003" s="274"/>
      <c r="K2003" s="275"/>
      <c r="L2003" s="275">
        <f t="shared" si="3"/>
        <v>-349990</v>
      </c>
      <c r="N2003" s="277"/>
      <c r="O2003" s="274">
        <f t="shared" si="6"/>
        <v>0</v>
      </c>
      <c r="P2003" s="248" t="b">
        <f t="shared" si="7"/>
        <v>1</v>
      </c>
    </row>
    <row r="2004" ht="14.25" customHeight="1">
      <c r="A2004" s="248" t="s">
        <v>463</v>
      </c>
      <c r="B2004" s="248" t="s">
        <v>19</v>
      </c>
      <c r="C2004" s="273">
        <v>4810903.0</v>
      </c>
      <c r="D2004" s="274">
        <v>45313.0</v>
      </c>
      <c r="E2004" s="275">
        <v>124970.0</v>
      </c>
      <c r="F2004" s="248" t="s">
        <v>447</v>
      </c>
      <c r="G2004" s="274">
        <f t="shared" si="1"/>
        <v>45343</v>
      </c>
      <c r="H2004" s="248" t="s">
        <v>443</v>
      </c>
      <c r="I2004" s="276" t="str">
        <f t="shared" si="2"/>
        <v>4810903124970</v>
      </c>
      <c r="J2004" s="274"/>
      <c r="K2004" s="275"/>
      <c r="L2004" s="275">
        <f t="shared" si="3"/>
        <v>-124970</v>
      </c>
      <c r="N2004" s="277"/>
      <c r="O2004" s="274">
        <f t="shared" si="6"/>
        <v>0</v>
      </c>
      <c r="P2004" s="248" t="b">
        <f t="shared" si="7"/>
        <v>1</v>
      </c>
    </row>
    <row r="2005" ht="14.25" customHeight="1">
      <c r="A2005" s="248" t="s">
        <v>463</v>
      </c>
      <c r="B2005" s="248" t="s">
        <v>19</v>
      </c>
      <c r="C2005" s="273">
        <v>4810946.0</v>
      </c>
      <c r="D2005" s="274">
        <v>45313.0</v>
      </c>
      <c r="E2005" s="275">
        <v>1709970.0</v>
      </c>
      <c r="F2005" s="248" t="s">
        <v>447</v>
      </c>
      <c r="G2005" s="274">
        <f t="shared" si="1"/>
        <v>45343</v>
      </c>
      <c r="H2005" s="248" t="s">
        <v>443</v>
      </c>
      <c r="I2005" s="276" t="str">
        <f t="shared" si="2"/>
        <v>48109461709970</v>
      </c>
      <c r="J2005" s="274"/>
      <c r="K2005" s="275"/>
      <c r="L2005" s="275">
        <f t="shared" si="3"/>
        <v>-1709970</v>
      </c>
      <c r="N2005" s="277"/>
      <c r="O2005" s="274">
        <f t="shared" si="6"/>
        <v>0</v>
      </c>
      <c r="P2005" s="248" t="b">
        <f t="shared" si="7"/>
        <v>1</v>
      </c>
    </row>
    <row r="2006" ht="14.25" customHeight="1">
      <c r="A2006" s="248" t="s">
        <v>610</v>
      </c>
      <c r="B2006" s="248" t="s">
        <v>19</v>
      </c>
      <c r="C2006" s="273">
        <v>1805691.0</v>
      </c>
      <c r="D2006" s="274">
        <v>45314.0</v>
      </c>
      <c r="E2006" s="275">
        <v>399990.0</v>
      </c>
      <c r="F2006" s="248" t="s">
        <v>447</v>
      </c>
      <c r="G2006" s="274">
        <f t="shared" si="1"/>
        <v>45344</v>
      </c>
      <c r="H2006" s="248" t="s">
        <v>443</v>
      </c>
      <c r="I2006" s="276" t="str">
        <f t="shared" si="2"/>
        <v>1805691399990</v>
      </c>
      <c r="J2006" s="274"/>
      <c r="K2006" s="275"/>
      <c r="L2006" s="275">
        <f t="shared" si="3"/>
        <v>-399990</v>
      </c>
      <c r="N2006" s="277"/>
      <c r="O2006" s="274">
        <f t="shared" si="6"/>
        <v>0</v>
      </c>
      <c r="P2006" s="248" t="b">
        <f t="shared" si="7"/>
        <v>1</v>
      </c>
    </row>
    <row r="2007" ht="14.25" customHeight="1">
      <c r="A2007" s="248" t="s">
        <v>610</v>
      </c>
      <c r="B2007" s="248" t="s">
        <v>19</v>
      </c>
      <c r="C2007" s="273">
        <v>1805820.0</v>
      </c>
      <c r="D2007" s="274">
        <v>45314.0</v>
      </c>
      <c r="E2007" s="275">
        <v>659989.0</v>
      </c>
      <c r="F2007" s="248" t="s">
        <v>447</v>
      </c>
      <c r="G2007" s="274">
        <f t="shared" si="1"/>
        <v>45344</v>
      </c>
      <c r="H2007" s="248" t="s">
        <v>443</v>
      </c>
      <c r="I2007" s="276" t="str">
        <f t="shared" si="2"/>
        <v>1805820659989</v>
      </c>
      <c r="J2007" s="274"/>
      <c r="K2007" s="275"/>
      <c r="L2007" s="275">
        <f t="shared" si="3"/>
        <v>-659989</v>
      </c>
      <c r="N2007" s="277"/>
      <c r="O2007" s="274">
        <f t="shared" si="6"/>
        <v>0</v>
      </c>
      <c r="P2007" s="248" t="b">
        <f t="shared" si="7"/>
        <v>1</v>
      </c>
    </row>
    <row r="2008" ht="14.25" customHeight="1">
      <c r="A2008" s="248" t="s">
        <v>610</v>
      </c>
      <c r="B2008" s="248" t="s">
        <v>19</v>
      </c>
      <c r="C2008" s="273">
        <v>1805690.0</v>
      </c>
      <c r="D2008" s="274">
        <v>45314.0</v>
      </c>
      <c r="E2008" s="275">
        <v>959990.0</v>
      </c>
      <c r="F2008" s="248" t="s">
        <v>447</v>
      </c>
      <c r="G2008" s="274">
        <f t="shared" si="1"/>
        <v>45344</v>
      </c>
      <c r="H2008" s="248" t="s">
        <v>443</v>
      </c>
      <c r="I2008" s="276" t="str">
        <f t="shared" si="2"/>
        <v>1805690959990</v>
      </c>
      <c r="J2008" s="274"/>
      <c r="K2008" s="275"/>
      <c r="L2008" s="275">
        <f t="shared" si="3"/>
        <v>-959990</v>
      </c>
      <c r="N2008" s="277"/>
      <c r="O2008" s="274">
        <f t="shared" si="6"/>
        <v>0</v>
      </c>
      <c r="P2008" s="248" t="b">
        <f t="shared" si="7"/>
        <v>1</v>
      </c>
    </row>
    <row r="2009" ht="14.25" customHeight="1">
      <c r="A2009" s="248" t="s">
        <v>488</v>
      </c>
      <c r="B2009" s="248" t="s">
        <v>19</v>
      </c>
      <c r="C2009" s="273">
        <v>554159.0</v>
      </c>
      <c r="D2009" s="274">
        <v>45314.0</v>
      </c>
      <c r="E2009" s="275">
        <v>191962.0</v>
      </c>
      <c r="F2009" s="248" t="s">
        <v>447</v>
      </c>
      <c r="G2009" s="274">
        <f t="shared" si="1"/>
        <v>45344</v>
      </c>
      <c r="H2009" s="248" t="s">
        <v>443</v>
      </c>
      <c r="I2009" s="276" t="str">
        <f t="shared" si="2"/>
        <v>554159191962</v>
      </c>
      <c r="J2009" s="274"/>
      <c r="K2009" s="275"/>
      <c r="L2009" s="275">
        <f t="shared" si="3"/>
        <v>-191962</v>
      </c>
      <c r="N2009" s="277"/>
      <c r="O2009" s="274">
        <f t="shared" si="6"/>
        <v>0</v>
      </c>
      <c r="P2009" s="248" t="b">
        <f t="shared" si="7"/>
        <v>1</v>
      </c>
    </row>
    <row r="2010" ht="14.25" customHeight="1">
      <c r="A2010" s="248" t="s">
        <v>444</v>
      </c>
      <c r="B2010" s="248" t="s">
        <v>468</v>
      </c>
      <c r="C2010" s="286">
        <v>89.0</v>
      </c>
      <c r="D2010" s="287">
        <v>45314.0</v>
      </c>
      <c r="E2010" s="288">
        <v>-916300.0</v>
      </c>
      <c r="F2010" s="289" t="s">
        <v>447</v>
      </c>
      <c r="G2010" s="274">
        <f t="shared" si="1"/>
        <v>45344</v>
      </c>
      <c r="H2010" s="289" t="s">
        <v>469</v>
      </c>
      <c r="I2010" s="290" t="str">
        <f t="shared" si="2"/>
        <v>89-916300</v>
      </c>
      <c r="J2010" s="287"/>
      <c r="K2010" s="288"/>
      <c r="L2010" s="288">
        <f t="shared" si="3"/>
        <v>916300</v>
      </c>
      <c r="N2010" s="277"/>
      <c r="O2010" s="274">
        <f t="shared" si="6"/>
        <v>0</v>
      </c>
      <c r="P2010" s="248" t="b">
        <f t="shared" si="7"/>
        <v>1</v>
      </c>
    </row>
    <row r="2011" ht="14.25" customHeight="1">
      <c r="A2011" s="248" t="s">
        <v>508</v>
      </c>
      <c r="B2011" s="248" t="s">
        <v>19</v>
      </c>
      <c r="C2011" s="273">
        <v>6501287.0</v>
      </c>
      <c r="D2011" s="274">
        <v>45314.0</v>
      </c>
      <c r="E2011" s="275">
        <v>10637.0</v>
      </c>
      <c r="F2011" s="248" t="s">
        <v>447</v>
      </c>
      <c r="G2011" s="274">
        <f t="shared" si="1"/>
        <v>45344</v>
      </c>
      <c r="H2011" s="248" t="s">
        <v>443</v>
      </c>
      <c r="I2011" s="276" t="str">
        <f t="shared" si="2"/>
        <v>650128710637</v>
      </c>
      <c r="J2011" s="274">
        <f>+G2011</f>
        <v>45344</v>
      </c>
      <c r="K2011" s="275">
        <f>+E2011</f>
        <v>10637</v>
      </c>
      <c r="L2011" s="275">
        <f t="shared" si="3"/>
        <v>0</v>
      </c>
      <c r="N2011" s="277"/>
      <c r="O2011" s="274">
        <f t="shared" si="6"/>
        <v>0</v>
      </c>
      <c r="P2011" s="248" t="b">
        <f t="shared" si="7"/>
        <v>0</v>
      </c>
    </row>
    <row r="2012" ht="14.25" customHeight="1">
      <c r="A2012" s="248" t="s">
        <v>445</v>
      </c>
      <c r="B2012" s="248" t="s">
        <v>19</v>
      </c>
      <c r="C2012" s="273">
        <v>3274802.0</v>
      </c>
      <c r="D2012" s="274">
        <v>45314.0</v>
      </c>
      <c r="E2012" s="275">
        <v>111119.0</v>
      </c>
      <c r="F2012" s="248" t="s">
        <v>447</v>
      </c>
      <c r="G2012" s="274">
        <f t="shared" si="1"/>
        <v>45344</v>
      </c>
      <c r="H2012" s="248" t="s">
        <v>443</v>
      </c>
      <c r="I2012" s="276" t="str">
        <f t="shared" si="2"/>
        <v>3274802111119</v>
      </c>
      <c r="J2012" s="274"/>
      <c r="K2012" s="275"/>
      <c r="L2012" s="275">
        <f t="shared" si="3"/>
        <v>-111119</v>
      </c>
      <c r="N2012" s="277"/>
      <c r="O2012" s="274">
        <f t="shared" si="6"/>
        <v>0</v>
      </c>
      <c r="P2012" s="248" t="b">
        <f t="shared" si="7"/>
        <v>1</v>
      </c>
    </row>
    <row r="2013" ht="14.25" customHeight="1">
      <c r="A2013" s="248" t="s">
        <v>541</v>
      </c>
      <c r="B2013" s="248" t="s">
        <v>19</v>
      </c>
      <c r="C2013" s="273">
        <v>2283423.0</v>
      </c>
      <c r="D2013" s="274">
        <v>45315.0</v>
      </c>
      <c r="E2013" s="275">
        <v>105315.0</v>
      </c>
      <c r="F2013" s="248" t="s">
        <v>447</v>
      </c>
      <c r="G2013" s="274">
        <f t="shared" si="1"/>
        <v>45345</v>
      </c>
      <c r="H2013" s="248" t="s">
        <v>443</v>
      </c>
      <c r="I2013" s="276" t="str">
        <f t="shared" si="2"/>
        <v>2283423105315</v>
      </c>
      <c r="J2013" s="274"/>
      <c r="K2013" s="275"/>
      <c r="L2013" s="275">
        <f t="shared" si="3"/>
        <v>-105315</v>
      </c>
      <c r="N2013" s="277"/>
      <c r="O2013" s="274">
        <f t="shared" si="6"/>
        <v>0</v>
      </c>
      <c r="P2013" s="248" t="b">
        <f t="shared" si="7"/>
        <v>1</v>
      </c>
    </row>
    <row r="2014" ht="14.25" customHeight="1">
      <c r="A2014" s="248" t="s">
        <v>22</v>
      </c>
      <c r="B2014" s="248" t="s">
        <v>19</v>
      </c>
      <c r="C2014" s="273">
        <v>1026398.0</v>
      </c>
      <c r="D2014" s="274">
        <v>45315.0</v>
      </c>
      <c r="E2014" s="275">
        <v>3815641.0</v>
      </c>
      <c r="F2014" s="248" t="s">
        <v>447</v>
      </c>
      <c r="G2014" s="274">
        <f t="shared" si="1"/>
        <v>45345</v>
      </c>
      <c r="H2014" s="248" t="s">
        <v>443</v>
      </c>
      <c r="I2014" s="276" t="str">
        <f t="shared" si="2"/>
        <v>10263983815641</v>
      </c>
      <c r="J2014" s="274"/>
      <c r="K2014" s="275"/>
      <c r="L2014" s="275">
        <f t="shared" si="3"/>
        <v>-3815641</v>
      </c>
      <c r="N2014" s="109" t="s">
        <v>462</v>
      </c>
      <c r="O2014" s="274">
        <f t="shared" si="6"/>
        <v>0</v>
      </c>
      <c r="P2014" s="248" t="b">
        <f t="shared" si="7"/>
        <v>1</v>
      </c>
    </row>
    <row r="2015" ht="14.25" customHeight="1">
      <c r="A2015" s="248" t="s">
        <v>22</v>
      </c>
      <c r="B2015" s="248" t="s">
        <v>19</v>
      </c>
      <c r="C2015" s="273">
        <v>1026397.0</v>
      </c>
      <c r="D2015" s="274">
        <v>45315.0</v>
      </c>
      <c r="E2015" s="275">
        <v>3659960.0</v>
      </c>
      <c r="F2015" s="248" t="s">
        <v>447</v>
      </c>
      <c r="G2015" s="274">
        <f t="shared" si="1"/>
        <v>45345</v>
      </c>
      <c r="H2015" s="248" t="s">
        <v>443</v>
      </c>
      <c r="I2015" s="276" t="str">
        <f t="shared" si="2"/>
        <v>10263973659960</v>
      </c>
      <c r="J2015" s="274"/>
      <c r="K2015" s="275"/>
      <c r="L2015" s="275">
        <f t="shared" si="3"/>
        <v>-3659960</v>
      </c>
      <c r="N2015" s="109" t="s">
        <v>462</v>
      </c>
      <c r="O2015" s="274">
        <f t="shared" si="6"/>
        <v>0</v>
      </c>
      <c r="P2015" s="248" t="b">
        <f t="shared" si="7"/>
        <v>1</v>
      </c>
    </row>
    <row r="2016" ht="14.25" customHeight="1">
      <c r="A2016" s="248" t="s">
        <v>517</v>
      </c>
      <c r="B2016" s="248" t="s">
        <v>468</v>
      </c>
      <c r="C2016" s="273">
        <v>8773816.0</v>
      </c>
      <c r="D2016" s="274">
        <v>45316.0</v>
      </c>
      <c r="E2016" s="275">
        <v>-341.0</v>
      </c>
      <c r="F2016" s="248" t="s">
        <v>447</v>
      </c>
      <c r="G2016" s="274">
        <f t="shared" si="1"/>
        <v>45346</v>
      </c>
      <c r="H2016" s="248" t="s">
        <v>469</v>
      </c>
      <c r="I2016" s="276" t="str">
        <f t="shared" si="2"/>
        <v>8773816-341</v>
      </c>
      <c r="J2016" s="274"/>
      <c r="K2016" s="275"/>
      <c r="L2016" s="275">
        <f t="shared" si="3"/>
        <v>341</v>
      </c>
      <c r="N2016" s="277"/>
      <c r="O2016" s="274">
        <f t="shared" si="6"/>
        <v>0</v>
      </c>
      <c r="P2016" s="248" t="b">
        <f t="shared" si="7"/>
        <v>1</v>
      </c>
    </row>
    <row r="2017" ht="14.25" customHeight="1">
      <c r="A2017" s="248" t="s">
        <v>451</v>
      </c>
      <c r="B2017" s="248" t="s">
        <v>19</v>
      </c>
      <c r="C2017" s="273">
        <v>63635.0</v>
      </c>
      <c r="D2017" s="274">
        <v>45316.0</v>
      </c>
      <c r="E2017" s="275">
        <v>264738.0</v>
      </c>
      <c r="F2017" s="248" t="s">
        <v>447</v>
      </c>
      <c r="G2017" s="274">
        <f t="shared" si="1"/>
        <v>45346</v>
      </c>
      <c r="H2017" s="248" t="s">
        <v>443</v>
      </c>
      <c r="I2017" s="276" t="str">
        <f t="shared" si="2"/>
        <v>63635264738</v>
      </c>
      <c r="J2017" s="274"/>
      <c r="K2017" s="275"/>
      <c r="L2017" s="275">
        <f t="shared" si="3"/>
        <v>-264738</v>
      </c>
      <c r="N2017" s="277"/>
      <c r="O2017" s="274">
        <f t="shared" si="6"/>
        <v>0</v>
      </c>
      <c r="P2017" s="248" t="b">
        <f t="shared" si="7"/>
        <v>1</v>
      </c>
    </row>
    <row r="2018" ht="14.25" customHeight="1">
      <c r="A2018" s="248" t="s">
        <v>658</v>
      </c>
      <c r="B2018" s="248" t="s">
        <v>19</v>
      </c>
      <c r="C2018" s="273">
        <v>7620.0</v>
      </c>
      <c r="D2018" s="274">
        <v>45317.0</v>
      </c>
      <c r="E2018" s="275">
        <v>458920.0</v>
      </c>
      <c r="F2018" s="248" t="s">
        <v>447</v>
      </c>
      <c r="G2018" s="274">
        <f t="shared" si="1"/>
        <v>45347</v>
      </c>
      <c r="H2018" s="248" t="s">
        <v>443</v>
      </c>
      <c r="I2018" s="276" t="str">
        <f t="shared" si="2"/>
        <v>7620458920</v>
      </c>
      <c r="J2018" s="274"/>
      <c r="K2018" s="275"/>
      <c r="L2018" s="275">
        <f t="shared" si="3"/>
        <v>-458920</v>
      </c>
      <c r="N2018" s="277"/>
      <c r="O2018" s="274">
        <f t="shared" si="6"/>
        <v>0</v>
      </c>
      <c r="P2018" s="248" t="b">
        <f t="shared" si="7"/>
        <v>1</v>
      </c>
    </row>
    <row r="2019" ht="14.25" customHeight="1">
      <c r="A2019" s="248" t="s">
        <v>463</v>
      </c>
      <c r="B2019" s="248" t="s">
        <v>468</v>
      </c>
      <c r="C2019" s="273">
        <v>2.4678065E7</v>
      </c>
      <c r="D2019" s="274">
        <v>45317.0</v>
      </c>
      <c r="E2019" s="275">
        <v>-599900.0</v>
      </c>
      <c r="F2019" s="248" t="s">
        <v>447</v>
      </c>
      <c r="G2019" s="274">
        <f t="shared" si="1"/>
        <v>45347</v>
      </c>
      <c r="H2019" s="248" t="s">
        <v>469</v>
      </c>
      <c r="I2019" s="276" t="str">
        <f t="shared" si="2"/>
        <v>24678065-599900</v>
      </c>
      <c r="J2019" s="274"/>
      <c r="K2019" s="275"/>
      <c r="L2019" s="275">
        <f t="shared" si="3"/>
        <v>599900</v>
      </c>
      <c r="N2019" s="277"/>
      <c r="O2019" s="274">
        <f t="shared" si="6"/>
        <v>0</v>
      </c>
      <c r="P2019" s="248" t="b">
        <f t="shared" si="7"/>
        <v>1</v>
      </c>
    </row>
    <row r="2020" ht="14.25" customHeight="1">
      <c r="A2020" s="248" t="s">
        <v>273</v>
      </c>
      <c r="B2020" s="248" t="s">
        <v>19</v>
      </c>
      <c r="C2020" s="273">
        <v>283.0</v>
      </c>
      <c r="D2020" s="274">
        <v>45318.0</v>
      </c>
      <c r="E2020" s="275">
        <v>174900.0</v>
      </c>
      <c r="F2020" s="248" t="s">
        <v>447</v>
      </c>
      <c r="G2020" s="274">
        <f t="shared" si="1"/>
        <v>45348</v>
      </c>
      <c r="H2020" s="289" t="s">
        <v>485</v>
      </c>
      <c r="I2020" s="276" t="str">
        <f t="shared" si="2"/>
        <v>283174900</v>
      </c>
      <c r="J2020" s="274"/>
      <c r="K2020" s="275"/>
      <c r="L2020" s="275">
        <f t="shared" si="3"/>
        <v>-174900</v>
      </c>
      <c r="N2020" s="277"/>
      <c r="O2020" s="274">
        <f t="shared" si="6"/>
        <v>0</v>
      </c>
      <c r="P2020" s="248" t="b">
        <f t="shared" si="7"/>
        <v>1</v>
      </c>
    </row>
    <row r="2021" ht="14.25" customHeight="1">
      <c r="A2021" s="248" t="s">
        <v>659</v>
      </c>
      <c r="B2021" s="248" t="s">
        <v>19</v>
      </c>
      <c r="C2021" s="273">
        <v>154780.0</v>
      </c>
      <c r="D2021" s="274">
        <v>45318.0</v>
      </c>
      <c r="E2021" s="275">
        <v>186452.0</v>
      </c>
      <c r="F2021" s="248" t="s">
        <v>447</v>
      </c>
      <c r="G2021" s="274">
        <f t="shared" si="1"/>
        <v>45348</v>
      </c>
      <c r="H2021" s="248" t="s">
        <v>443</v>
      </c>
      <c r="I2021" s="276" t="str">
        <f t="shared" si="2"/>
        <v>154780186452</v>
      </c>
      <c r="J2021" s="274"/>
      <c r="K2021" s="275"/>
      <c r="L2021" s="275">
        <f t="shared" si="3"/>
        <v>-186452</v>
      </c>
      <c r="N2021" s="277"/>
      <c r="O2021" s="274">
        <f t="shared" si="6"/>
        <v>0</v>
      </c>
      <c r="P2021" s="248" t="b">
        <f t="shared" si="7"/>
        <v>1</v>
      </c>
    </row>
    <row r="2022" ht="14.25" customHeight="1">
      <c r="A2022" s="248" t="s">
        <v>463</v>
      </c>
      <c r="B2022" s="248" t="s">
        <v>468</v>
      </c>
      <c r="C2022" s="273">
        <v>2.4641519E7</v>
      </c>
      <c r="D2022" s="274">
        <v>45318.0</v>
      </c>
      <c r="E2022" s="275">
        <v>-9990.0</v>
      </c>
      <c r="F2022" s="248" t="s">
        <v>447</v>
      </c>
      <c r="G2022" s="274">
        <f t="shared" si="1"/>
        <v>45348</v>
      </c>
      <c r="H2022" s="248" t="s">
        <v>469</v>
      </c>
      <c r="I2022" s="276" t="str">
        <f t="shared" si="2"/>
        <v>24641519-9990</v>
      </c>
      <c r="J2022" s="274"/>
      <c r="K2022" s="275"/>
      <c r="L2022" s="275">
        <f t="shared" si="3"/>
        <v>9990</v>
      </c>
      <c r="N2022" s="277"/>
      <c r="O2022" s="274">
        <f t="shared" si="6"/>
        <v>0</v>
      </c>
      <c r="P2022" s="248" t="b">
        <f t="shared" si="7"/>
        <v>1</v>
      </c>
    </row>
    <row r="2023" ht="14.25" customHeight="1">
      <c r="A2023" s="248" t="s">
        <v>517</v>
      </c>
      <c r="B2023" s="248" t="s">
        <v>19</v>
      </c>
      <c r="C2023" s="273">
        <v>5.0896644E7</v>
      </c>
      <c r="D2023" s="274">
        <v>45320.0</v>
      </c>
      <c r="E2023" s="275">
        <v>695.0</v>
      </c>
      <c r="F2023" s="248" t="s">
        <v>447</v>
      </c>
      <c r="G2023" s="274">
        <f t="shared" si="1"/>
        <v>45350</v>
      </c>
      <c r="H2023" s="248" t="s">
        <v>443</v>
      </c>
      <c r="I2023" s="276" t="str">
        <f t="shared" si="2"/>
        <v>50896644695</v>
      </c>
      <c r="J2023" s="274"/>
      <c r="K2023" s="275"/>
      <c r="L2023" s="275">
        <f t="shared" si="3"/>
        <v>-695</v>
      </c>
      <c r="N2023" s="277"/>
      <c r="O2023" s="274">
        <f t="shared" si="6"/>
        <v>0</v>
      </c>
      <c r="P2023" s="248" t="b">
        <f t="shared" si="7"/>
        <v>1</v>
      </c>
    </row>
    <row r="2024" ht="14.25" customHeight="1">
      <c r="A2024" s="248" t="s">
        <v>511</v>
      </c>
      <c r="B2024" s="248" t="s">
        <v>19</v>
      </c>
      <c r="C2024" s="273">
        <v>3226.0</v>
      </c>
      <c r="D2024" s="274">
        <v>45320.0</v>
      </c>
      <c r="E2024" s="275">
        <v>727522.0</v>
      </c>
      <c r="F2024" s="248" t="s">
        <v>447</v>
      </c>
      <c r="G2024" s="274">
        <f t="shared" si="1"/>
        <v>45350</v>
      </c>
      <c r="H2024" s="248" t="s">
        <v>443</v>
      </c>
      <c r="I2024" s="276" t="str">
        <f t="shared" si="2"/>
        <v>3226727522</v>
      </c>
      <c r="J2024" s="293">
        <v>45516.0</v>
      </c>
      <c r="K2024" s="294">
        <v>724112.0</v>
      </c>
      <c r="L2024" s="275">
        <f t="shared" si="3"/>
        <v>-3410</v>
      </c>
      <c r="N2024" s="277"/>
      <c r="O2024" s="274">
        <f t="shared" si="6"/>
        <v>0</v>
      </c>
      <c r="P2024" s="248" t="b">
        <f t="shared" si="7"/>
        <v>0</v>
      </c>
    </row>
    <row r="2025" ht="14.25" customHeight="1">
      <c r="A2025" s="248" t="s">
        <v>570</v>
      </c>
      <c r="B2025" s="248" t="s">
        <v>19</v>
      </c>
      <c r="C2025" s="273">
        <v>8060.0</v>
      </c>
      <c r="D2025" s="274">
        <v>45320.0</v>
      </c>
      <c r="E2025" s="275">
        <v>4366260.0</v>
      </c>
      <c r="F2025" s="248" t="s">
        <v>447</v>
      </c>
      <c r="G2025" s="274">
        <f t="shared" si="1"/>
        <v>45350</v>
      </c>
      <c r="H2025" s="248" t="s">
        <v>443</v>
      </c>
      <c r="I2025" s="276" t="str">
        <f t="shared" si="2"/>
        <v>80604366260</v>
      </c>
      <c r="J2025" s="274"/>
      <c r="K2025" s="275"/>
      <c r="L2025" s="275">
        <f t="shared" si="3"/>
        <v>-4366260</v>
      </c>
      <c r="N2025" s="277"/>
      <c r="O2025" s="274">
        <f t="shared" si="6"/>
        <v>0</v>
      </c>
      <c r="P2025" s="248" t="b">
        <f t="shared" si="7"/>
        <v>1</v>
      </c>
    </row>
    <row r="2026" ht="14.25" customHeight="1">
      <c r="A2026" s="248" t="s">
        <v>472</v>
      </c>
      <c r="B2026" s="248" t="s">
        <v>19</v>
      </c>
      <c r="C2026" s="273">
        <v>3196753.0</v>
      </c>
      <c r="D2026" s="274">
        <v>45320.0</v>
      </c>
      <c r="E2026" s="275">
        <v>464430.0</v>
      </c>
      <c r="F2026" s="248" t="s">
        <v>447</v>
      </c>
      <c r="G2026" s="274">
        <f t="shared" si="1"/>
        <v>45350</v>
      </c>
      <c r="H2026" s="248" t="s">
        <v>443</v>
      </c>
      <c r="I2026" s="276" t="str">
        <f t="shared" si="2"/>
        <v>3196753464430</v>
      </c>
      <c r="J2026" s="274"/>
      <c r="K2026" s="275"/>
      <c r="L2026" s="275">
        <f t="shared" si="3"/>
        <v>-464430</v>
      </c>
      <c r="N2026" s="277"/>
      <c r="O2026" s="274">
        <f t="shared" si="6"/>
        <v>0</v>
      </c>
      <c r="P2026" s="248" t="b">
        <f t="shared" si="7"/>
        <v>1</v>
      </c>
    </row>
    <row r="2027" ht="14.25" customHeight="1">
      <c r="A2027" s="248" t="s">
        <v>22</v>
      </c>
      <c r="B2027" s="248" t="s">
        <v>19</v>
      </c>
      <c r="C2027" s="273">
        <v>1026513.0</v>
      </c>
      <c r="D2027" s="274">
        <v>45320.0</v>
      </c>
      <c r="E2027" s="275">
        <v>3318379.0</v>
      </c>
      <c r="F2027" s="248" t="s">
        <v>447</v>
      </c>
      <c r="G2027" s="274">
        <f t="shared" si="1"/>
        <v>45350</v>
      </c>
      <c r="H2027" s="248" t="s">
        <v>443</v>
      </c>
      <c r="I2027" s="276" t="str">
        <f t="shared" si="2"/>
        <v>10265133318379</v>
      </c>
      <c r="J2027" s="274"/>
      <c r="K2027" s="275"/>
      <c r="L2027" s="275">
        <f t="shared" si="3"/>
        <v>-3318379</v>
      </c>
      <c r="N2027" s="109" t="s">
        <v>462</v>
      </c>
      <c r="O2027" s="274">
        <f t="shared" si="6"/>
        <v>0</v>
      </c>
      <c r="P2027" s="248" t="b">
        <f t="shared" si="7"/>
        <v>1</v>
      </c>
    </row>
    <row r="2028" ht="14.25" customHeight="1">
      <c r="A2028" s="248" t="s">
        <v>644</v>
      </c>
      <c r="B2028" s="248" t="s">
        <v>19</v>
      </c>
      <c r="C2028" s="273">
        <v>4.6455245E7</v>
      </c>
      <c r="D2028" s="274">
        <v>45320.0</v>
      </c>
      <c r="E2028" s="275">
        <v>27580.0</v>
      </c>
      <c r="F2028" s="248" t="s">
        <v>447</v>
      </c>
      <c r="G2028" s="274">
        <f t="shared" si="1"/>
        <v>45350</v>
      </c>
      <c r="H2028" s="248" t="s">
        <v>443</v>
      </c>
      <c r="I2028" s="276" t="str">
        <f t="shared" si="2"/>
        <v>4645524527580</v>
      </c>
      <c r="J2028" s="274">
        <v>45320.0</v>
      </c>
      <c r="K2028" s="275">
        <v>27580.0</v>
      </c>
      <c r="L2028" s="275">
        <f t="shared" si="3"/>
        <v>0</v>
      </c>
      <c r="N2028" s="277"/>
      <c r="O2028" s="274">
        <f t="shared" si="6"/>
        <v>0</v>
      </c>
      <c r="P2028" s="248" t="b">
        <f t="shared" si="7"/>
        <v>0</v>
      </c>
    </row>
    <row r="2029" ht="14.25" customHeight="1">
      <c r="A2029" s="248" t="s">
        <v>610</v>
      </c>
      <c r="B2029" s="248" t="s">
        <v>19</v>
      </c>
      <c r="C2029" s="273">
        <v>1807872.0</v>
      </c>
      <c r="D2029" s="274">
        <v>45321.0</v>
      </c>
      <c r="E2029" s="275">
        <v>189989.0</v>
      </c>
      <c r="F2029" s="248" t="s">
        <v>447</v>
      </c>
      <c r="G2029" s="274">
        <f t="shared" si="1"/>
        <v>45351</v>
      </c>
      <c r="H2029" s="248" t="s">
        <v>443</v>
      </c>
      <c r="I2029" s="276" t="str">
        <f t="shared" si="2"/>
        <v>1807872189989</v>
      </c>
      <c r="J2029" s="274"/>
      <c r="K2029" s="275"/>
      <c r="L2029" s="275">
        <f t="shared" si="3"/>
        <v>-189989</v>
      </c>
      <c r="N2029" s="277"/>
      <c r="O2029" s="274">
        <f t="shared" si="6"/>
        <v>0</v>
      </c>
      <c r="P2029" s="248" t="b">
        <f t="shared" si="7"/>
        <v>1</v>
      </c>
    </row>
    <row r="2030" ht="14.25" customHeight="1">
      <c r="A2030" s="248" t="s">
        <v>488</v>
      </c>
      <c r="B2030" s="248" t="s">
        <v>468</v>
      </c>
      <c r="C2030" s="273">
        <v>80867.0</v>
      </c>
      <c r="D2030" s="274">
        <v>45321.0</v>
      </c>
      <c r="E2030" s="275">
        <v>-251739.0</v>
      </c>
      <c r="F2030" s="248" t="s">
        <v>447</v>
      </c>
      <c r="G2030" s="274">
        <f t="shared" si="1"/>
        <v>45351</v>
      </c>
      <c r="H2030" s="248" t="s">
        <v>469</v>
      </c>
      <c r="I2030" s="276" t="str">
        <f t="shared" si="2"/>
        <v>80867-251739</v>
      </c>
      <c r="J2030" s="274"/>
      <c r="K2030" s="275"/>
      <c r="L2030" s="275">
        <f t="shared" si="3"/>
        <v>251739</v>
      </c>
      <c r="N2030" s="277"/>
      <c r="O2030" s="274">
        <f t="shared" si="6"/>
        <v>0</v>
      </c>
      <c r="P2030" s="248" t="b">
        <f t="shared" si="7"/>
        <v>1</v>
      </c>
    </row>
    <row r="2031" ht="14.25" customHeight="1">
      <c r="A2031" s="248" t="s">
        <v>565</v>
      </c>
      <c r="B2031" s="248" t="s">
        <v>19</v>
      </c>
      <c r="C2031" s="273">
        <v>238743.0</v>
      </c>
      <c r="D2031" s="274">
        <v>45321.0</v>
      </c>
      <c r="E2031" s="275">
        <v>519067.0</v>
      </c>
      <c r="F2031" s="248" t="s">
        <v>447</v>
      </c>
      <c r="G2031" s="274">
        <f t="shared" si="1"/>
        <v>45351</v>
      </c>
      <c r="H2031" s="248" t="s">
        <v>443</v>
      </c>
      <c r="I2031" s="276" t="str">
        <f t="shared" si="2"/>
        <v>238743519067</v>
      </c>
      <c r="J2031" s="274"/>
      <c r="K2031" s="275"/>
      <c r="L2031" s="275">
        <f t="shared" si="3"/>
        <v>-519067</v>
      </c>
      <c r="N2031" s="277"/>
      <c r="O2031" s="274">
        <f t="shared" si="6"/>
        <v>0</v>
      </c>
      <c r="P2031" s="248" t="b">
        <f t="shared" si="7"/>
        <v>1</v>
      </c>
    </row>
    <row r="2032" ht="14.25" customHeight="1">
      <c r="A2032" s="248" t="s">
        <v>572</v>
      </c>
      <c r="B2032" s="248" t="s">
        <v>19</v>
      </c>
      <c r="C2032" s="273">
        <v>113181.0</v>
      </c>
      <c r="D2032" s="274">
        <v>45321.0</v>
      </c>
      <c r="E2032" s="275">
        <v>804980.0</v>
      </c>
      <c r="F2032" s="248" t="s">
        <v>447</v>
      </c>
      <c r="G2032" s="274">
        <f t="shared" si="1"/>
        <v>45351</v>
      </c>
      <c r="H2032" s="248" t="s">
        <v>443</v>
      </c>
      <c r="I2032" s="276" t="str">
        <f t="shared" si="2"/>
        <v>113181804980</v>
      </c>
      <c r="J2032" s="274"/>
      <c r="K2032" s="275"/>
      <c r="L2032" s="275">
        <f t="shared" si="3"/>
        <v>-804980</v>
      </c>
      <c r="N2032" s="277"/>
      <c r="O2032" s="274">
        <f t="shared" si="6"/>
        <v>0</v>
      </c>
      <c r="P2032" s="248" t="b">
        <f t="shared" si="7"/>
        <v>1</v>
      </c>
    </row>
    <row r="2033" ht="14.25" customHeight="1">
      <c r="A2033" s="248" t="s">
        <v>533</v>
      </c>
      <c r="B2033" s="248" t="s">
        <v>19</v>
      </c>
      <c r="C2033" s="273">
        <v>8269150.0</v>
      </c>
      <c r="D2033" s="274">
        <v>45322.0</v>
      </c>
      <c r="E2033" s="275">
        <v>22808.0</v>
      </c>
      <c r="F2033" s="248" t="s">
        <v>447</v>
      </c>
      <c r="G2033" s="274">
        <f t="shared" si="1"/>
        <v>45352</v>
      </c>
      <c r="H2033" s="248" t="s">
        <v>443</v>
      </c>
      <c r="I2033" s="276" t="str">
        <f t="shared" si="2"/>
        <v>826915022808</v>
      </c>
      <c r="J2033" s="274">
        <f>+G2033</f>
        <v>45352</v>
      </c>
      <c r="K2033" s="275">
        <f>+E2033</f>
        <v>22808</v>
      </c>
      <c r="L2033" s="275">
        <f t="shared" si="3"/>
        <v>0</v>
      </c>
      <c r="N2033" s="277"/>
      <c r="O2033" s="274">
        <f t="shared" si="6"/>
        <v>0</v>
      </c>
      <c r="P2033" s="248" t="b">
        <f t="shared" si="7"/>
        <v>0</v>
      </c>
    </row>
    <row r="2034" ht="14.25" customHeight="1">
      <c r="A2034" s="248" t="s">
        <v>18</v>
      </c>
      <c r="B2034" s="248" t="s">
        <v>19</v>
      </c>
      <c r="C2034" s="273">
        <v>5940.0</v>
      </c>
      <c r="D2034" s="274">
        <v>45322.0</v>
      </c>
      <c r="E2034" s="275">
        <v>3972859.0</v>
      </c>
      <c r="F2034" s="248" t="s">
        <v>447</v>
      </c>
      <c r="G2034" s="274">
        <f t="shared" si="1"/>
        <v>45352</v>
      </c>
      <c r="H2034" s="248" t="s">
        <v>443</v>
      </c>
      <c r="I2034" s="276" t="str">
        <f t="shared" si="2"/>
        <v>59403972859</v>
      </c>
      <c r="J2034" s="274"/>
      <c r="K2034" s="275"/>
      <c r="L2034" s="275">
        <f t="shared" si="3"/>
        <v>-3972859</v>
      </c>
      <c r="N2034" s="277"/>
      <c r="O2034" s="274">
        <f t="shared" si="6"/>
        <v>0</v>
      </c>
      <c r="P2034" s="248" t="b">
        <f t="shared" si="7"/>
        <v>1</v>
      </c>
    </row>
    <row r="2035" ht="14.25" customHeight="1">
      <c r="A2035" s="248" t="s">
        <v>451</v>
      </c>
      <c r="B2035" s="248" t="s">
        <v>19</v>
      </c>
      <c r="C2035" s="273">
        <v>63701.0</v>
      </c>
      <c r="D2035" s="274">
        <v>45322.0</v>
      </c>
      <c r="E2035" s="275">
        <v>31177.0</v>
      </c>
      <c r="F2035" s="248" t="s">
        <v>447</v>
      </c>
      <c r="G2035" s="274">
        <f t="shared" si="1"/>
        <v>45352</v>
      </c>
      <c r="H2035" s="248" t="s">
        <v>443</v>
      </c>
      <c r="I2035" s="276" t="str">
        <f t="shared" si="2"/>
        <v>6370131177</v>
      </c>
      <c r="J2035" s="274"/>
      <c r="K2035" s="275"/>
      <c r="L2035" s="275">
        <f t="shared" si="3"/>
        <v>-31177</v>
      </c>
      <c r="N2035" s="277"/>
      <c r="O2035" s="274">
        <f t="shared" si="6"/>
        <v>0</v>
      </c>
      <c r="P2035" s="248" t="b">
        <f t="shared" si="7"/>
        <v>1</v>
      </c>
    </row>
    <row r="2036" ht="14.25" customHeight="1">
      <c r="A2036" s="248" t="s">
        <v>532</v>
      </c>
      <c r="B2036" s="248" t="s">
        <v>19</v>
      </c>
      <c r="C2036" s="273">
        <v>34182.0</v>
      </c>
      <c r="D2036" s="274">
        <v>45323.0</v>
      </c>
      <c r="E2036" s="275">
        <v>1310904.0</v>
      </c>
      <c r="F2036" s="248" t="s">
        <v>447</v>
      </c>
      <c r="G2036" s="274">
        <f t="shared" si="1"/>
        <v>45353</v>
      </c>
      <c r="H2036" s="248" t="s">
        <v>443</v>
      </c>
      <c r="I2036" s="276" t="str">
        <f t="shared" si="2"/>
        <v>341821310904</v>
      </c>
      <c r="J2036" s="274"/>
      <c r="K2036" s="275"/>
      <c r="L2036" s="275">
        <f t="shared" si="3"/>
        <v>-1310904</v>
      </c>
      <c r="N2036" s="277"/>
      <c r="O2036" s="274">
        <f t="shared" si="6"/>
        <v>0</v>
      </c>
      <c r="P2036" s="248" t="b">
        <f t="shared" si="7"/>
        <v>1</v>
      </c>
    </row>
    <row r="2037" ht="14.25" customHeight="1">
      <c r="A2037" s="248" t="s">
        <v>488</v>
      </c>
      <c r="B2037" s="248" t="s">
        <v>19</v>
      </c>
      <c r="C2037" s="273">
        <v>555762.0</v>
      </c>
      <c r="D2037" s="274">
        <v>45323.0</v>
      </c>
      <c r="E2037" s="275">
        <v>59775.0</v>
      </c>
      <c r="F2037" s="248" t="s">
        <v>447</v>
      </c>
      <c r="G2037" s="274">
        <f t="shared" si="1"/>
        <v>45353</v>
      </c>
      <c r="H2037" s="248" t="s">
        <v>443</v>
      </c>
      <c r="I2037" s="276" t="str">
        <f t="shared" si="2"/>
        <v>55576259775</v>
      </c>
      <c r="J2037" s="274"/>
      <c r="K2037" s="275"/>
      <c r="L2037" s="275">
        <f t="shared" si="3"/>
        <v>-59775</v>
      </c>
      <c r="N2037" s="277"/>
      <c r="O2037" s="274">
        <f t="shared" si="6"/>
        <v>0</v>
      </c>
      <c r="P2037" s="248" t="b">
        <f t="shared" si="7"/>
        <v>1</v>
      </c>
    </row>
    <row r="2038" ht="14.25" customHeight="1">
      <c r="A2038" s="248" t="s">
        <v>648</v>
      </c>
      <c r="B2038" s="248" t="s">
        <v>19</v>
      </c>
      <c r="C2038" s="273">
        <v>13194.0</v>
      </c>
      <c r="D2038" s="274">
        <v>45323.0</v>
      </c>
      <c r="E2038" s="275">
        <v>249469.0</v>
      </c>
      <c r="F2038" s="248" t="s">
        <v>447</v>
      </c>
      <c r="G2038" s="274">
        <f t="shared" si="1"/>
        <v>45353</v>
      </c>
      <c r="H2038" s="248" t="s">
        <v>443</v>
      </c>
      <c r="I2038" s="276" t="str">
        <f t="shared" si="2"/>
        <v>13194249469</v>
      </c>
      <c r="J2038" s="274"/>
      <c r="K2038" s="275"/>
      <c r="L2038" s="275">
        <f t="shared" si="3"/>
        <v>-249469</v>
      </c>
      <c r="N2038" s="277"/>
      <c r="O2038" s="274">
        <f t="shared" si="6"/>
        <v>0</v>
      </c>
      <c r="P2038" s="248" t="b">
        <f t="shared" si="7"/>
        <v>1</v>
      </c>
    </row>
    <row r="2039" ht="14.25" customHeight="1">
      <c r="A2039" s="248" t="s">
        <v>648</v>
      </c>
      <c r="B2039" s="248" t="s">
        <v>19</v>
      </c>
      <c r="C2039" s="273">
        <v>13137.0</v>
      </c>
      <c r="D2039" s="274">
        <v>45323.0</v>
      </c>
      <c r="E2039" s="275">
        <v>129479.0</v>
      </c>
      <c r="F2039" s="248" t="s">
        <v>447</v>
      </c>
      <c r="G2039" s="274">
        <f t="shared" si="1"/>
        <v>45353</v>
      </c>
      <c r="H2039" s="248" t="s">
        <v>443</v>
      </c>
      <c r="I2039" s="276" t="str">
        <f t="shared" si="2"/>
        <v>13137129479</v>
      </c>
      <c r="J2039" s="274"/>
      <c r="K2039" s="275"/>
      <c r="L2039" s="275">
        <f t="shared" si="3"/>
        <v>-129479</v>
      </c>
      <c r="N2039" s="277"/>
      <c r="O2039" s="274">
        <f t="shared" si="6"/>
        <v>0</v>
      </c>
      <c r="P2039" s="248" t="b">
        <f t="shared" si="7"/>
        <v>1</v>
      </c>
    </row>
    <row r="2040" ht="14.25" customHeight="1">
      <c r="A2040" s="248" t="s">
        <v>106</v>
      </c>
      <c r="B2040" s="248" t="s">
        <v>19</v>
      </c>
      <c r="C2040" s="273">
        <v>20815.0</v>
      </c>
      <c r="D2040" s="274">
        <v>45323.0</v>
      </c>
      <c r="E2040" s="275">
        <v>18113.0</v>
      </c>
      <c r="F2040" s="248" t="s">
        <v>447</v>
      </c>
      <c r="G2040" s="274">
        <f t="shared" si="1"/>
        <v>45353</v>
      </c>
      <c r="H2040" s="248" t="s">
        <v>443</v>
      </c>
      <c r="I2040" s="276" t="str">
        <f t="shared" si="2"/>
        <v>2081518113</v>
      </c>
      <c r="J2040" s="274"/>
      <c r="K2040" s="275"/>
      <c r="L2040" s="275">
        <f t="shared" si="3"/>
        <v>-18113</v>
      </c>
      <c r="N2040" s="277"/>
      <c r="O2040" s="274">
        <f t="shared" si="6"/>
        <v>0</v>
      </c>
      <c r="P2040" s="248" t="b">
        <f t="shared" si="7"/>
        <v>1</v>
      </c>
    </row>
    <row r="2041" ht="14.25" customHeight="1">
      <c r="A2041" s="248" t="s">
        <v>106</v>
      </c>
      <c r="B2041" s="248" t="s">
        <v>334</v>
      </c>
      <c r="C2041" s="273">
        <v>199150.0</v>
      </c>
      <c r="D2041" s="274">
        <v>45323.0</v>
      </c>
      <c r="E2041" s="275">
        <v>30927.0</v>
      </c>
      <c r="F2041" s="248" t="s">
        <v>447</v>
      </c>
      <c r="G2041" s="274">
        <f t="shared" si="1"/>
        <v>45353</v>
      </c>
      <c r="H2041" s="248" t="s">
        <v>443</v>
      </c>
      <c r="I2041" s="276" t="str">
        <f t="shared" si="2"/>
        <v>19915030927</v>
      </c>
      <c r="J2041" s="274"/>
      <c r="K2041" s="275"/>
      <c r="L2041" s="275">
        <f t="shared" si="3"/>
        <v>-30927</v>
      </c>
      <c r="N2041" s="277"/>
      <c r="O2041" s="274">
        <f t="shared" si="6"/>
        <v>0</v>
      </c>
      <c r="P2041" s="248" t="b">
        <f t="shared" si="7"/>
        <v>1</v>
      </c>
    </row>
    <row r="2042" ht="14.25" customHeight="1">
      <c r="A2042" s="248" t="s">
        <v>463</v>
      </c>
      <c r="B2042" s="248" t="s">
        <v>19</v>
      </c>
      <c r="C2042" s="273">
        <v>4813294.0</v>
      </c>
      <c r="D2042" s="274">
        <v>45323.0</v>
      </c>
      <c r="E2042" s="275">
        <v>264980.0</v>
      </c>
      <c r="F2042" s="248" t="s">
        <v>447</v>
      </c>
      <c r="G2042" s="274">
        <f t="shared" si="1"/>
        <v>45353</v>
      </c>
      <c r="H2042" s="248" t="s">
        <v>443</v>
      </c>
      <c r="I2042" s="276" t="str">
        <f t="shared" si="2"/>
        <v>4813294264980</v>
      </c>
      <c r="J2042" s="274"/>
      <c r="K2042" s="275"/>
      <c r="L2042" s="275">
        <f t="shared" si="3"/>
        <v>-264980</v>
      </c>
      <c r="N2042" s="277"/>
      <c r="O2042" s="274">
        <f t="shared" si="6"/>
        <v>0</v>
      </c>
      <c r="P2042" s="248" t="b">
        <f t="shared" si="7"/>
        <v>1</v>
      </c>
    </row>
    <row r="2043" ht="14.25" customHeight="1">
      <c r="A2043" s="248" t="s">
        <v>463</v>
      </c>
      <c r="B2043" s="248" t="s">
        <v>19</v>
      </c>
      <c r="C2043" s="273">
        <v>4813498.0</v>
      </c>
      <c r="D2043" s="274">
        <v>45324.0</v>
      </c>
      <c r="E2043" s="275">
        <v>31980.0</v>
      </c>
      <c r="F2043" s="248" t="s">
        <v>447</v>
      </c>
      <c r="G2043" s="274">
        <f t="shared" si="1"/>
        <v>45354</v>
      </c>
      <c r="H2043" s="248" t="s">
        <v>443</v>
      </c>
      <c r="I2043" s="276" t="str">
        <f t="shared" si="2"/>
        <v>481349831980</v>
      </c>
      <c r="J2043" s="274"/>
      <c r="K2043" s="275"/>
      <c r="L2043" s="275">
        <f t="shared" si="3"/>
        <v>-31980</v>
      </c>
      <c r="N2043" s="277"/>
      <c r="O2043" s="274">
        <f t="shared" si="6"/>
        <v>0</v>
      </c>
      <c r="P2043" s="248" t="b">
        <f t="shared" si="7"/>
        <v>1</v>
      </c>
    </row>
    <row r="2044" ht="14.25" customHeight="1">
      <c r="A2044" s="248" t="s">
        <v>463</v>
      </c>
      <c r="B2044" s="248" t="s">
        <v>19</v>
      </c>
      <c r="C2044" s="273">
        <v>4813500.0</v>
      </c>
      <c r="D2044" s="274">
        <v>45324.0</v>
      </c>
      <c r="E2044" s="275">
        <v>419990.0</v>
      </c>
      <c r="F2044" s="248" t="s">
        <v>447</v>
      </c>
      <c r="G2044" s="274">
        <f t="shared" si="1"/>
        <v>45354</v>
      </c>
      <c r="H2044" s="248" t="s">
        <v>443</v>
      </c>
      <c r="I2044" s="276" t="str">
        <f t="shared" si="2"/>
        <v>4813500419990</v>
      </c>
      <c r="J2044" s="274"/>
      <c r="K2044" s="275"/>
      <c r="L2044" s="275">
        <f t="shared" si="3"/>
        <v>-419990</v>
      </c>
      <c r="N2044" s="277"/>
      <c r="O2044" s="274">
        <f t="shared" si="6"/>
        <v>0</v>
      </c>
      <c r="P2044" s="248" t="b">
        <f t="shared" si="7"/>
        <v>1</v>
      </c>
    </row>
    <row r="2045" ht="14.25" customHeight="1">
      <c r="A2045" s="248" t="s">
        <v>463</v>
      </c>
      <c r="B2045" s="248" t="s">
        <v>19</v>
      </c>
      <c r="C2045" s="273">
        <v>4813499.0</v>
      </c>
      <c r="D2045" s="274">
        <v>45324.0</v>
      </c>
      <c r="E2045" s="275">
        <v>719980.0</v>
      </c>
      <c r="F2045" s="248" t="s">
        <v>447</v>
      </c>
      <c r="G2045" s="274">
        <f t="shared" si="1"/>
        <v>45354</v>
      </c>
      <c r="H2045" s="248" t="s">
        <v>443</v>
      </c>
      <c r="I2045" s="276" t="str">
        <f t="shared" si="2"/>
        <v>4813499719980</v>
      </c>
      <c r="J2045" s="274"/>
      <c r="K2045" s="275"/>
      <c r="L2045" s="275">
        <f t="shared" si="3"/>
        <v>-719980</v>
      </c>
      <c r="N2045" s="277"/>
      <c r="O2045" s="274">
        <f t="shared" si="6"/>
        <v>0</v>
      </c>
      <c r="P2045" s="248" t="b">
        <f t="shared" si="7"/>
        <v>1</v>
      </c>
    </row>
    <row r="2046" ht="14.25" customHeight="1">
      <c r="A2046" s="248" t="s">
        <v>463</v>
      </c>
      <c r="B2046" s="248" t="s">
        <v>468</v>
      </c>
      <c r="C2046" s="273">
        <v>2.4698698E7</v>
      </c>
      <c r="D2046" s="274">
        <v>45324.0</v>
      </c>
      <c r="E2046" s="275">
        <v>-182990.0</v>
      </c>
      <c r="F2046" s="248" t="s">
        <v>447</v>
      </c>
      <c r="G2046" s="274">
        <f t="shared" si="1"/>
        <v>45354</v>
      </c>
      <c r="H2046" s="248" t="s">
        <v>469</v>
      </c>
      <c r="I2046" s="276" t="str">
        <f t="shared" si="2"/>
        <v>24698698-182990</v>
      </c>
      <c r="J2046" s="274"/>
      <c r="K2046" s="275"/>
      <c r="L2046" s="275">
        <f t="shared" si="3"/>
        <v>182990</v>
      </c>
      <c r="N2046" s="277"/>
      <c r="O2046" s="274">
        <f t="shared" si="6"/>
        <v>0</v>
      </c>
      <c r="P2046" s="248" t="b">
        <f t="shared" si="7"/>
        <v>1</v>
      </c>
    </row>
    <row r="2047" ht="14.25" customHeight="1">
      <c r="A2047" s="248" t="s">
        <v>463</v>
      </c>
      <c r="B2047" s="248" t="s">
        <v>468</v>
      </c>
      <c r="C2047" s="273">
        <v>2.4706331E7</v>
      </c>
      <c r="D2047" s="274">
        <v>45324.0</v>
      </c>
      <c r="E2047" s="275">
        <v>-1159960.0</v>
      </c>
      <c r="F2047" s="248" t="s">
        <v>447</v>
      </c>
      <c r="G2047" s="274">
        <f t="shared" si="1"/>
        <v>45354</v>
      </c>
      <c r="H2047" s="248" t="s">
        <v>469</v>
      </c>
      <c r="I2047" s="276" t="str">
        <f t="shared" si="2"/>
        <v>24706331-1159960</v>
      </c>
      <c r="J2047" s="274"/>
      <c r="K2047" s="275"/>
      <c r="L2047" s="275">
        <f t="shared" si="3"/>
        <v>1159960</v>
      </c>
      <c r="N2047" s="277"/>
      <c r="O2047" s="274">
        <f t="shared" si="6"/>
        <v>0</v>
      </c>
      <c r="P2047" s="248" t="b">
        <f t="shared" si="7"/>
        <v>1</v>
      </c>
    </row>
    <row r="2048" ht="14.25" customHeight="1">
      <c r="A2048" s="248" t="s">
        <v>502</v>
      </c>
      <c r="B2048" s="248" t="s">
        <v>19</v>
      </c>
      <c r="C2048" s="273">
        <v>32331.0</v>
      </c>
      <c r="D2048" s="274">
        <v>45324.0</v>
      </c>
      <c r="E2048" s="275">
        <v>437901.0</v>
      </c>
      <c r="F2048" s="248" t="s">
        <v>447</v>
      </c>
      <c r="G2048" s="274">
        <f t="shared" si="1"/>
        <v>45354</v>
      </c>
      <c r="H2048" s="248" t="s">
        <v>443</v>
      </c>
      <c r="I2048" s="276" t="str">
        <f t="shared" si="2"/>
        <v>32331437901</v>
      </c>
      <c r="J2048" s="274"/>
      <c r="K2048" s="275"/>
      <c r="L2048" s="275">
        <f t="shared" si="3"/>
        <v>-437901</v>
      </c>
      <c r="N2048" s="277"/>
      <c r="O2048" s="274">
        <f t="shared" si="6"/>
        <v>0</v>
      </c>
      <c r="P2048" s="248" t="b">
        <f t="shared" si="7"/>
        <v>1</v>
      </c>
    </row>
    <row r="2049" ht="14.25" customHeight="1">
      <c r="A2049" s="248" t="s">
        <v>463</v>
      </c>
      <c r="B2049" s="248" t="s">
        <v>19</v>
      </c>
      <c r="C2049" s="273">
        <v>4813608.0</v>
      </c>
      <c r="D2049" s="274">
        <v>45325.0</v>
      </c>
      <c r="E2049" s="275">
        <v>664980.0</v>
      </c>
      <c r="F2049" s="248" t="s">
        <v>447</v>
      </c>
      <c r="G2049" s="274">
        <f t="shared" si="1"/>
        <v>45355</v>
      </c>
      <c r="H2049" s="248" t="s">
        <v>443</v>
      </c>
      <c r="I2049" s="276" t="str">
        <f t="shared" si="2"/>
        <v>4813608664980</v>
      </c>
      <c r="J2049" s="274"/>
      <c r="K2049" s="275"/>
      <c r="L2049" s="275">
        <f t="shared" si="3"/>
        <v>-664980</v>
      </c>
      <c r="N2049" s="277"/>
      <c r="O2049" s="274">
        <f t="shared" si="6"/>
        <v>0</v>
      </c>
      <c r="P2049" s="248" t="b">
        <f t="shared" si="7"/>
        <v>1</v>
      </c>
    </row>
    <row r="2050" ht="14.25" customHeight="1">
      <c r="A2050" s="248" t="s">
        <v>463</v>
      </c>
      <c r="B2050" s="248" t="s">
        <v>468</v>
      </c>
      <c r="C2050" s="273">
        <v>2.4706622E7</v>
      </c>
      <c r="D2050" s="274">
        <v>45325.0</v>
      </c>
      <c r="E2050" s="275">
        <v>-11980.0</v>
      </c>
      <c r="F2050" s="248" t="s">
        <v>447</v>
      </c>
      <c r="G2050" s="274">
        <f t="shared" si="1"/>
        <v>45355</v>
      </c>
      <c r="H2050" s="248" t="s">
        <v>469</v>
      </c>
      <c r="I2050" s="276" t="str">
        <f t="shared" si="2"/>
        <v>24706622-11980</v>
      </c>
      <c r="J2050" s="274"/>
      <c r="K2050" s="275"/>
      <c r="L2050" s="275">
        <f t="shared" si="3"/>
        <v>11980</v>
      </c>
      <c r="N2050" s="277"/>
      <c r="O2050" s="274">
        <f t="shared" si="6"/>
        <v>0</v>
      </c>
      <c r="P2050" s="248" t="b">
        <f t="shared" si="7"/>
        <v>1</v>
      </c>
    </row>
    <row r="2051" ht="14.25" customHeight="1">
      <c r="A2051" s="248" t="s">
        <v>463</v>
      </c>
      <c r="B2051" s="248" t="s">
        <v>468</v>
      </c>
      <c r="C2051" s="273">
        <v>2.4706621E7</v>
      </c>
      <c r="D2051" s="274">
        <v>45325.0</v>
      </c>
      <c r="E2051" s="275">
        <v>-9990.0</v>
      </c>
      <c r="F2051" s="248" t="s">
        <v>447</v>
      </c>
      <c r="G2051" s="274">
        <f t="shared" si="1"/>
        <v>45355</v>
      </c>
      <c r="H2051" s="248" t="s">
        <v>469</v>
      </c>
      <c r="I2051" s="276" t="str">
        <f t="shared" si="2"/>
        <v>24706621-9990</v>
      </c>
      <c r="J2051" s="274"/>
      <c r="K2051" s="275"/>
      <c r="L2051" s="275">
        <f t="shared" si="3"/>
        <v>9990</v>
      </c>
      <c r="N2051" s="277"/>
      <c r="O2051" s="274">
        <f t="shared" si="6"/>
        <v>0</v>
      </c>
      <c r="P2051" s="248" t="b">
        <f t="shared" si="7"/>
        <v>1</v>
      </c>
    </row>
    <row r="2052" ht="14.25" customHeight="1">
      <c r="A2052" s="248" t="s">
        <v>471</v>
      </c>
      <c r="B2052" s="248" t="s">
        <v>19</v>
      </c>
      <c r="C2052" s="273">
        <v>95157.0</v>
      </c>
      <c r="D2052" s="274">
        <v>45327.0</v>
      </c>
      <c r="E2052" s="275">
        <v>2016870.0</v>
      </c>
      <c r="F2052" s="248" t="s">
        <v>447</v>
      </c>
      <c r="G2052" s="274">
        <f t="shared" si="1"/>
        <v>45357</v>
      </c>
      <c r="H2052" s="248" t="s">
        <v>443</v>
      </c>
      <c r="I2052" s="276" t="str">
        <f t="shared" si="2"/>
        <v>951572016870</v>
      </c>
      <c r="J2052" s="274"/>
      <c r="K2052" s="275"/>
      <c r="L2052" s="275">
        <f t="shared" si="3"/>
        <v>-2016870</v>
      </c>
      <c r="N2052" s="277"/>
      <c r="O2052" s="274">
        <f t="shared" si="6"/>
        <v>0</v>
      </c>
      <c r="P2052" s="248" t="b">
        <f t="shared" si="7"/>
        <v>1</v>
      </c>
    </row>
    <row r="2053" ht="14.25" customHeight="1">
      <c r="A2053" s="248" t="s">
        <v>648</v>
      </c>
      <c r="B2053" s="248" t="s">
        <v>468</v>
      </c>
      <c r="C2053" s="273">
        <v>5797.0</v>
      </c>
      <c r="D2053" s="274">
        <v>45327.0</v>
      </c>
      <c r="E2053" s="275">
        <v>-129479.0</v>
      </c>
      <c r="F2053" s="248" t="s">
        <v>447</v>
      </c>
      <c r="G2053" s="274">
        <f t="shared" si="1"/>
        <v>45357</v>
      </c>
      <c r="H2053" s="248" t="s">
        <v>469</v>
      </c>
      <c r="I2053" s="276" t="str">
        <f t="shared" si="2"/>
        <v>5797-129479</v>
      </c>
      <c r="J2053" s="274"/>
      <c r="K2053" s="275"/>
      <c r="L2053" s="275">
        <f t="shared" si="3"/>
        <v>129479</v>
      </c>
      <c r="N2053" s="277"/>
      <c r="O2053" s="274">
        <f t="shared" si="6"/>
        <v>0</v>
      </c>
      <c r="P2053" s="248" t="b">
        <f t="shared" si="7"/>
        <v>1</v>
      </c>
    </row>
    <row r="2054" ht="14.25" customHeight="1">
      <c r="A2054" s="248" t="s">
        <v>528</v>
      </c>
      <c r="B2054" s="248" t="s">
        <v>19</v>
      </c>
      <c r="C2054" s="273">
        <v>1024.0</v>
      </c>
      <c r="D2054" s="274">
        <v>45327.0</v>
      </c>
      <c r="E2054" s="275">
        <v>8857.0</v>
      </c>
      <c r="F2054" s="248" t="s">
        <v>447</v>
      </c>
      <c r="G2054" s="274">
        <f t="shared" si="1"/>
        <v>45357</v>
      </c>
      <c r="H2054" s="248" t="s">
        <v>443</v>
      </c>
      <c r="I2054" s="276" t="str">
        <f t="shared" si="2"/>
        <v>10248857</v>
      </c>
      <c r="J2054" s="274"/>
      <c r="K2054" s="275"/>
      <c r="L2054" s="275">
        <f t="shared" si="3"/>
        <v>-8857</v>
      </c>
      <c r="N2054" s="277"/>
      <c r="O2054" s="274">
        <f t="shared" si="6"/>
        <v>0</v>
      </c>
      <c r="P2054" s="248" t="b">
        <f t="shared" si="7"/>
        <v>1</v>
      </c>
    </row>
    <row r="2055" ht="14.25" customHeight="1">
      <c r="A2055" s="248" t="s">
        <v>55</v>
      </c>
      <c r="B2055" s="248" t="s">
        <v>334</v>
      </c>
      <c r="C2055" s="273">
        <v>937.0</v>
      </c>
      <c r="D2055" s="274">
        <v>45328.0</v>
      </c>
      <c r="E2055" s="275">
        <v>1368568.0</v>
      </c>
      <c r="F2055" s="248" t="s">
        <v>447</v>
      </c>
      <c r="G2055" s="274">
        <f t="shared" si="1"/>
        <v>45358</v>
      </c>
      <c r="H2055" s="248" t="s">
        <v>443</v>
      </c>
      <c r="I2055" s="276" t="str">
        <f t="shared" si="2"/>
        <v>9371368568</v>
      </c>
      <c r="J2055" s="274"/>
      <c r="K2055" s="275"/>
      <c r="L2055" s="275">
        <f t="shared" si="3"/>
        <v>-1368568</v>
      </c>
      <c r="N2055" s="277"/>
      <c r="O2055" s="274">
        <f t="shared" si="6"/>
        <v>0</v>
      </c>
      <c r="P2055" s="248" t="b">
        <f t="shared" si="7"/>
        <v>1</v>
      </c>
    </row>
    <row r="2056" ht="14.25" customHeight="1">
      <c r="A2056" s="248" t="s">
        <v>659</v>
      </c>
      <c r="B2056" s="248" t="s">
        <v>19</v>
      </c>
      <c r="C2056" s="273">
        <v>155036.0</v>
      </c>
      <c r="D2056" s="274">
        <v>45329.0</v>
      </c>
      <c r="E2056" s="275">
        <v>1171313.0</v>
      </c>
      <c r="F2056" s="248" t="s">
        <v>447</v>
      </c>
      <c r="G2056" s="274">
        <f t="shared" si="1"/>
        <v>45359</v>
      </c>
      <c r="H2056" s="248" t="s">
        <v>443</v>
      </c>
      <c r="I2056" s="276" t="str">
        <f t="shared" si="2"/>
        <v>1550361171313</v>
      </c>
      <c r="J2056" s="274"/>
      <c r="K2056" s="275"/>
      <c r="L2056" s="275">
        <f t="shared" si="3"/>
        <v>-1171313</v>
      </c>
      <c r="N2056" s="277"/>
      <c r="O2056" s="274">
        <f t="shared" si="6"/>
        <v>0</v>
      </c>
      <c r="P2056" s="248" t="b">
        <f t="shared" si="7"/>
        <v>1</v>
      </c>
    </row>
    <row r="2057" ht="14.25" customHeight="1">
      <c r="A2057" s="248" t="s">
        <v>659</v>
      </c>
      <c r="B2057" s="248" t="s">
        <v>19</v>
      </c>
      <c r="C2057" s="273">
        <v>155038.0</v>
      </c>
      <c r="D2057" s="274">
        <v>45329.0</v>
      </c>
      <c r="E2057" s="275">
        <v>1.3375467E7</v>
      </c>
      <c r="F2057" s="248" t="s">
        <v>447</v>
      </c>
      <c r="G2057" s="274">
        <f t="shared" si="1"/>
        <v>45359</v>
      </c>
      <c r="H2057" s="248" t="s">
        <v>443</v>
      </c>
      <c r="I2057" s="276" t="str">
        <f t="shared" si="2"/>
        <v>15503813375467</v>
      </c>
      <c r="J2057" s="274"/>
      <c r="K2057" s="275"/>
      <c r="L2057" s="275">
        <f t="shared" si="3"/>
        <v>-13375467</v>
      </c>
      <c r="N2057" s="277"/>
      <c r="O2057" s="274">
        <f t="shared" si="6"/>
        <v>0</v>
      </c>
      <c r="P2057" s="248" t="b">
        <f t="shared" si="7"/>
        <v>1</v>
      </c>
    </row>
    <row r="2058" ht="14.25" customHeight="1">
      <c r="A2058" s="248" t="s">
        <v>454</v>
      </c>
      <c r="B2058" s="248" t="s">
        <v>19</v>
      </c>
      <c r="C2058" s="273">
        <v>30714.0</v>
      </c>
      <c r="D2058" s="274">
        <v>45329.0</v>
      </c>
      <c r="E2058" s="275">
        <v>47600.0</v>
      </c>
      <c r="F2058" s="248" t="s">
        <v>447</v>
      </c>
      <c r="G2058" s="274">
        <f t="shared" si="1"/>
        <v>45359</v>
      </c>
      <c r="H2058" s="248" t="s">
        <v>443</v>
      </c>
      <c r="I2058" s="276" t="str">
        <f t="shared" si="2"/>
        <v>3071447600</v>
      </c>
      <c r="J2058" s="274"/>
      <c r="K2058" s="275"/>
      <c r="L2058" s="275">
        <f t="shared" si="3"/>
        <v>-47600</v>
      </c>
      <c r="N2058" s="277"/>
      <c r="O2058" s="274">
        <f t="shared" si="6"/>
        <v>0</v>
      </c>
      <c r="P2058" s="248" t="b">
        <f t="shared" si="7"/>
        <v>1</v>
      </c>
    </row>
    <row r="2059" ht="14.25" customHeight="1">
      <c r="A2059" s="248" t="s">
        <v>642</v>
      </c>
      <c r="B2059" s="248" t="s">
        <v>19</v>
      </c>
      <c r="C2059" s="273">
        <v>4114.0</v>
      </c>
      <c r="D2059" s="274">
        <v>45330.0</v>
      </c>
      <c r="E2059" s="275">
        <v>19000.0</v>
      </c>
      <c r="F2059" s="248" t="s">
        <v>447</v>
      </c>
      <c r="G2059" s="274">
        <f t="shared" si="1"/>
        <v>45360</v>
      </c>
      <c r="H2059" s="248" t="s">
        <v>443</v>
      </c>
      <c r="I2059" s="276" t="str">
        <f t="shared" si="2"/>
        <v>411419000</v>
      </c>
      <c r="J2059" s="274"/>
      <c r="K2059" s="275"/>
      <c r="L2059" s="275">
        <f t="shared" si="3"/>
        <v>-19000</v>
      </c>
      <c r="N2059" s="277"/>
      <c r="O2059" s="274">
        <f t="shared" si="6"/>
        <v>0</v>
      </c>
      <c r="P2059" s="248" t="b">
        <f t="shared" si="7"/>
        <v>1</v>
      </c>
    </row>
    <row r="2060" ht="14.25" customHeight="1">
      <c r="A2060" s="248" t="s">
        <v>463</v>
      </c>
      <c r="B2060" s="248" t="s">
        <v>19</v>
      </c>
      <c r="C2060" s="273">
        <v>4814676.0</v>
      </c>
      <c r="D2060" s="274">
        <v>45330.0</v>
      </c>
      <c r="E2060" s="275">
        <v>665970.0</v>
      </c>
      <c r="F2060" s="248" t="s">
        <v>447</v>
      </c>
      <c r="G2060" s="274">
        <f t="shared" si="1"/>
        <v>45360</v>
      </c>
      <c r="H2060" s="248" t="s">
        <v>443</v>
      </c>
      <c r="I2060" s="276" t="str">
        <f t="shared" si="2"/>
        <v>4814676665970</v>
      </c>
      <c r="J2060" s="274"/>
      <c r="K2060" s="275"/>
      <c r="L2060" s="275">
        <f t="shared" si="3"/>
        <v>-665970</v>
      </c>
      <c r="N2060" s="277"/>
      <c r="O2060" s="274">
        <f t="shared" si="6"/>
        <v>0</v>
      </c>
      <c r="P2060" s="248" t="b">
        <f t="shared" si="7"/>
        <v>1</v>
      </c>
    </row>
    <row r="2061" ht="14.25" customHeight="1">
      <c r="A2061" s="248" t="s">
        <v>525</v>
      </c>
      <c r="B2061" s="248" t="s">
        <v>19</v>
      </c>
      <c r="C2061" s="273">
        <v>52519.0</v>
      </c>
      <c r="D2061" s="274">
        <v>45330.0</v>
      </c>
      <c r="E2061" s="275">
        <v>373065.0</v>
      </c>
      <c r="F2061" s="248" t="s">
        <v>447</v>
      </c>
      <c r="G2061" s="274">
        <f t="shared" si="1"/>
        <v>45360</v>
      </c>
      <c r="H2061" s="248" t="s">
        <v>443</v>
      </c>
      <c r="I2061" s="276" t="str">
        <f t="shared" si="2"/>
        <v>52519373065</v>
      </c>
      <c r="J2061" s="274"/>
      <c r="K2061" s="275"/>
      <c r="L2061" s="275">
        <f t="shared" si="3"/>
        <v>-373065</v>
      </c>
      <c r="N2061" s="277"/>
      <c r="O2061" s="274">
        <f t="shared" si="6"/>
        <v>0</v>
      </c>
      <c r="P2061" s="248" t="b">
        <f t="shared" si="7"/>
        <v>1</v>
      </c>
    </row>
    <row r="2062" ht="14.25" customHeight="1">
      <c r="A2062" s="248" t="s">
        <v>610</v>
      </c>
      <c r="B2062" s="248" t="s">
        <v>19</v>
      </c>
      <c r="C2062" s="273">
        <v>1810264.0</v>
      </c>
      <c r="D2062" s="274">
        <v>45331.0</v>
      </c>
      <c r="E2062" s="275">
        <v>159990.0</v>
      </c>
      <c r="F2062" s="248" t="s">
        <v>447</v>
      </c>
      <c r="G2062" s="274">
        <f t="shared" si="1"/>
        <v>45361</v>
      </c>
      <c r="H2062" s="248" t="s">
        <v>443</v>
      </c>
      <c r="I2062" s="276" t="str">
        <f t="shared" si="2"/>
        <v>1810264159990</v>
      </c>
      <c r="J2062" s="274"/>
      <c r="K2062" s="275"/>
      <c r="L2062" s="275">
        <f t="shared" si="3"/>
        <v>-159990</v>
      </c>
      <c r="N2062" s="277"/>
      <c r="O2062" s="274">
        <f t="shared" si="6"/>
        <v>0</v>
      </c>
      <c r="P2062" s="248" t="b">
        <f t="shared" si="7"/>
        <v>1</v>
      </c>
    </row>
    <row r="2063" ht="14.25" customHeight="1">
      <c r="A2063" s="248" t="s">
        <v>610</v>
      </c>
      <c r="B2063" s="248" t="s">
        <v>19</v>
      </c>
      <c r="C2063" s="273">
        <v>1810250.0</v>
      </c>
      <c r="D2063" s="274">
        <v>45331.0</v>
      </c>
      <c r="E2063" s="275">
        <v>999990.0</v>
      </c>
      <c r="F2063" s="248" t="s">
        <v>447</v>
      </c>
      <c r="G2063" s="274">
        <f t="shared" si="1"/>
        <v>45361</v>
      </c>
      <c r="H2063" s="248" t="s">
        <v>443</v>
      </c>
      <c r="I2063" s="276" t="str">
        <f t="shared" si="2"/>
        <v>1810250999990</v>
      </c>
      <c r="J2063" s="274"/>
      <c r="K2063" s="275"/>
      <c r="L2063" s="275">
        <f t="shared" si="3"/>
        <v>-999990</v>
      </c>
      <c r="N2063" s="277"/>
      <c r="O2063" s="274">
        <f t="shared" si="6"/>
        <v>0</v>
      </c>
      <c r="P2063" s="248" t="b">
        <f t="shared" si="7"/>
        <v>1</v>
      </c>
    </row>
    <row r="2064" ht="14.25" customHeight="1">
      <c r="A2064" s="248" t="s">
        <v>24</v>
      </c>
      <c r="B2064" s="248" t="s">
        <v>19</v>
      </c>
      <c r="C2064" s="273">
        <v>16742.0</v>
      </c>
      <c r="D2064" s="274">
        <v>45331.0</v>
      </c>
      <c r="E2064" s="275">
        <v>831929.0</v>
      </c>
      <c r="F2064" s="248" t="s">
        <v>447</v>
      </c>
      <c r="G2064" s="274">
        <f t="shared" si="1"/>
        <v>45361</v>
      </c>
      <c r="H2064" s="248" t="s">
        <v>443</v>
      </c>
      <c r="I2064" s="276" t="str">
        <f t="shared" si="2"/>
        <v>16742831929</v>
      </c>
      <c r="J2064" s="274"/>
      <c r="K2064" s="275"/>
      <c r="L2064" s="275">
        <f t="shared" si="3"/>
        <v>-831929</v>
      </c>
      <c r="N2064" s="277"/>
      <c r="O2064" s="274">
        <f t="shared" si="6"/>
        <v>0</v>
      </c>
      <c r="P2064" s="248" t="b">
        <f t="shared" si="7"/>
        <v>1</v>
      </c>
    </row>
    <row r="2065" ht="14.25" customHeight="1">
      <c r="A2065" s="248" t="s">
        <v>464</v>
      </c>
      <c r="B2065" s="248" t="s">
        <v>19</v>
      </c>
      <c r="C2065" s="273">
        <v>1641832.0</v>
      </c>
      <c r="D2065" s="274">
        <v>45331.0</v>
      </c>
      <c r="E2065" s="275">
        <v>153980.0</v>
      </c>
      <c r="F2065" s="248" t="s">
        <v>447</v>
      </c>
      <c r="G2065" s="274">
        <f t="shared" si="1"/>
        <v>45361</v>
      </c>
      <c r="H2065" s="248" t="s">
        <v>443</v>
      </c>
      <c r="I2065" s="276" t="str">
        <f t="shared" si="2"/>
        <v>1641832153980</v>
      </c>
      <c r="J2065" s="274"/>
      <c r="K2065" s="275"/>
      <c r="L2065" s="275">
        <f t="shared" si="3"/>
        <v>-153980</v>
      </c>
      <c r="N2065" s="277"/>
      <c r="O2065" s="274">
        <f t="shared" si="6"/>
        <v>0</v>
      </c>
      <c r="P2065" s="248" t="b">
        <f t="shared" si="7"/>
        <v>1</v>
      </c>
    </row>
    <row r="2066" ht="14.25" customHeight="1">
      <c r="A2066" s="248" t="s">
        <v>22</v>
      </c>
      <c r="B2066" s="248" t="s">
        <v>19</v>
      </c>
      <c r="C2066" s="273">
        <v>1027761.0</v>
      </c>
      <c r="D2066" s="274">
        <v>45332.0</v>
      </c>
      <c r="E2066" s="275">
        <v>2911970.0</v>
      </c>
      <c r="F2066" s="248" t="s">
        <v>447</v>
      </c>
      <c r="G2066" s="274">
        <f t="shared" si="1"/>
        <v>45362</v>
      </c>
      <c r="H2066" s="248" t="s">
        <v>443</v>
      </c>
      <c r="I2066" s="276" t="str">
        <f t="shared" si="2"/>
        <v>10277612911970</v>
      </c>
      <c r="J2066" s="274"/>
      <c r="K2066" s="275"/>
      <c r="L2066" s="275">
        <f t="shared" si="3"/>
        <v>-2911970</v>
      </c>
      <c r="N2066" s="109" t="s">
        <v>462</v>
      </c>
      <c r="O2066" s="274">
        <f t="shared" si="6"/>
        <v>0</v>
      </c>
      <c r="P2066" s="248" t="b">
        <f t="shared" si="7"/>
        <v>1</v>
      </c>
    </row>
    <row r="2067" ht="14.25" customHeight="1">
      <c r="A2067" s="248" t="s">
        <v>458</v>
      </c>
      <c r="B2067" s="248" t="s">
        <v>19</v>
      </c>
      <c r="C2067" s="273">
        <v>4.8561262E7</v>
      </c>
      <c r="D2067" s="274">
        <v>45332.0</v>
      </c>
      <c r="E2067" s="275">
        <v>32969.0</v>
      </c>
      <c r="F2067" s="248" t="s">
        <v>447</v>
      </c>
      <c r="G2067" s="274">
        <f t="shared" si="1"/>
        <v>45362</v>
      </c>
      <c r="H2067" s="248" t="s">
        <v>443</v>
      </c>
      <c r="I2067" s="276" t="str">
        <f t="shared" si="2"/>
        <v>4856126232969</v>
      </c>
      <c r="J2067" s="274"/>
      <c r="K2067" s="275"/>
      <c r="L2067" s="275">
        <f t="shared" si="3"/>
        <v>-32969</v>
      </c>
      <c r="N2067" s="277"/>
      <c r="O2067" s="274">
        <f t="shared" si="6"/>
        <v>0</v>
      </c>
      <c r="P2067" s="248" t="b">
        <f t="shared" si="7"/>
        <v>1</v>
      </c>
    </row>
    <row r="2068" ht="14.25" customHeight="1">
      <c r="A2068" s="248" t="s">
        <v>95</v>
      </c>
      <c r="B2068" s="248" t="s">
        <v>19</v>
      </c>
      <c r="C2068" s="273">
        <v>115820.0</v>
      </c>
      <c r="D2068" s="274">
        <v>45335.0</v>
      </c>
      <c r="E2068" s="275">
        <v>630310.0</v>
      </c>
      <c r="F2068" s="248" t="s">
        <v>447</v>
      </c>
      <c r="G2068" s="274">
        <f t="shared" si="1"/>
        <v>45365</v>
      </c>
      <c r="H2068" s="248" t="s">
        <v>443</v>
      </c>
      <c r="I2068" s="276" t="str">
        <f t="shared" si="2"/>
        <v>115820630310</v>
      </c>
      <c r="J2068" s="274"/>
      <c r="K2068" s="275"/>
      <c r="L2068" s="275">
        <f t="shared" si="3"/>
        <v>-630310</v>
      </c>
      <c r="N2068" s="277"/>
      <c r="O2068" s="274">
        <f t="shared" si="6"/>
        <v>0</v>
      </c>
      <c r="P2068" s="248" t="b">
        <f t="shared" si="7"/>
        <v>1</v>
      </c>
    </row>
    <row r="2069" ht="14.25" customHeight="1">
      <c r="A2069" s="248" t="s">
        <v>583</v>
      </c>
      <c r="B2069" s="248" t="s">
        <v>19</v>
      </c>
      <c r="C2069" s="273">
        <v>4232278.0</v>
      </c>
      <c r="D2069" s="274">
        <v>45335.0</v>
      </c>
      <c r="E2069" s="275">
        <v>5998.0</v>
      </c>
      <c r="F2069" s="248" t="s">
        <v>447</v>
      </c>
      <c r="G2069" s="274">
        <f t="shared" si="1"/>
        <v>45365</v>
      </c>
      <c r="H2069" s="248" t="s">
        <v>443</v>
      </c>
      <c r="I2069" s="276" t="str">
        <f t="shared" si="2"/>
        <v>42322785998</v>
      </c>
      <c r="J2069" s="274"/>
      <c r="K2069" s="275"/>
      <c r="L2069" s="275">
        <f t="shared" si="3"/>
        <v>-5998</v>
      </c>
      <c r="N2069" s="277"/>
      <c r="O2069" s="274">
        <f t="shared" si="6"/>
        <v>0</v>
      </c>
      <c r="P2069" s="248" t="b">
        <f t="shared" si="7"/>
        <v>1</v>
      </c>
    </row>
    <row r="2070" ht="14.25" customHeight="1">
      <c r="A2070" s="248" t="s">
        <v>583</v>
      </c>
      <c r="B2070" s="248" t="s">
        <v>19</v>
      </c>
      <c r="C2070" s="273">
        <v>4173258.0</v>
      </c>
      <c r="D2070" s="274">
        <v>45335.0</v>
      </c>
      <c r="E2070" s="275">
        <v>189990.0</v>
      </c>
      <c r="F2070" s="248" t="s">
        <v>447</v>
      </c>
      <c r="G2070" s="274">
        <f t="shared" si="1"/>
        <v>45365</v>
      </c>
      <c r="H2070" s="248" t="s">
        <v>443</v>
      </c>
      <c r="I2070" s="276" t="str">
        <f t="shared" si="2"/>
        <v>4173258189990</v>
      </c>
      <c r="J2070" s="274"/>
      <c r="K2070" s="275"/>
      <c r="L2070" s="275">
        <f t="shared" si="3"/>
        <v>-189990</v>
      </c>
      <c r="N2070" s="277"/>
      <c r="O2070" s="274">
        <f t="shared" si="6"/>
        <v>0</v>
      </c>
      <c r="P2070" s="248" t="b">
        <f t="shared" si="7"/>
        <v>1</v>
      </c>
    </row>
    <row r="2071" ht="14.25" customHeight="1">
      <c r="A2071" s="248" t="s">
        <v>445</v>
      </c>
      <c r="B2071" s="248" t="s">
        <v>19</v>
      </c>
      <c r="C2071" s="273">
        <v>3282993.0</v>
      </c>
      <c r="D2071" s="274">
        <v>45335.0</v>
      </c>
      <c r="E2071" s="275">
        <v>269074.0</v>
      </c>
      <c r="F2071" s="248" t="s">
        <v>447</v>
      </c>
      <c r="G2071" s="274">
        <f t="shared" si="1"/>
        <v>45365</v>
      </c>
      <c r="H2071" s="248" t="s">
        <v>443</v>
      </c>
      <c r="I2071" s="276" t="str">
        <f t="shared" si="2"/>
        <v>3282993269074</v>
      </c>
      <c r="J2071" s="274"/>
      <c r="K2071" s="275"/>
      <c r="L2071" s="275">
        <f t="shared" si="3"/>
        <v>-269074</v>
      </c>
      <c r="N2071" s="277"/>
      <c r="O2071" s="274">
        <f t="shared" si="6"/>
        <v>0</v>
      </c>
      <c r="P2071" s="248" t="b">
        <f t="shared" si="7"/>
        <v>1</v>
      </c>
    </row>
    <row r="2072" ht="14.25" customHeight="1">
      <c r="A2072" s="248" t="s">
        <v>463</v>
      </c>
      <c r="B2072" s="248" t="s">
        <v>19</v>
      </c>
      <c r="C2072" s="273">
        <v>4815815.0</v>
      </c>
      <c r="D2072" s="274">
        <v>45336.0</v>
      </c>
      <c r="E2072" s="275">
        <v>959970.0</v>
      </c>
      <c r="F2072" s="248" t="s">
        <v>447</v>
      </c>
      <c r="G2072" s="274">
        <f t="shared" si="1"/>
        <v>45366</v>
      </c>
      <c r="H2072" s="248" t="s">
        <v>443</v>
      </c>
      <c r="I2072" s="276" t="str">
        <f t="shared" si="2"/>
        <v>4815815959970</v>
      </c>
      <c r="J2072" s="274"/>
      <c r="K2072" s="275"/>
      <c r="L2072" s="275">
        <f t="shared" si="3"/>
        <v>-959970</v>
      </c>
      <c r="N2072" s="277"/>
      <c r="O2072" s="274">
        <f t="shared" si="6"/>
        <v>0</v>
      </c>
      <c r="P2072" s="248" t="b">
        <f t="shared" si="7"/>
        <v>1</v>
      </c>
    </row>
    <row r="2073" ht="14.25" customHeight="1">
      <c r="A2073" s="248" t="s">
        <v>508</v>
      </c>
      <c r="B2073" s="248" t="s">
        <v>19</v>
      </c>
      <c r="C2073" s="273">
        <v>6534500.0</v>
      </c>
      <c r="D2073" s="274">
        <v>45336.0</v>
      </c>
      <c r="E2073" s="275">
        <v>4830.0</v>
      </c>
      <c r="F2073" s="248" t="s">
        <v>447</v>
      </c>
      <c r="G2073" s="274">
        <f t="shared" si="1"/>
        <v>45366</v>
      </c>
      <c r="H2073" s="248" t="s">
        <v>443</v>
      </c>
      <c r="I2073" s="276" t="str">
        <f t="shared" si="2"/>
        <v>65345004830</v>
      </c>
      <c r="J2073" s="274">
        <f t="shared" ref="J2073:J2074" si="10">+G2073</f>
        <v>45366</v>
      </c>
      <c r="K2073" s="275">
        <f t="shared" ref="K2073:K2074" si="11">+E2073</f>
        <v>4830</v>
      </c>
      <c r="L2073" s="275">
        <f t="shared" si="3"/>
        <v>0</v>
      </c>
      <c r="N2073" s="277"/>
      <c r="O2073" s="274">
        <f t="shared" si="6"/>
        <v>0</v>
      </c>
      <c r="P2073" s="248" t="b">
        <f t="shared" si="7"/>
        <v>0</v>
      </c>
    </row>
    <row r="2074" ht="14.25" customHeight="1">
      <c r="A2074" s="248" t="s">
        <v>508</v>
      </c>
      <c r="B2074" s="248" t="s">
        <v>334</v>
      </c>
      <c r="C2074" s="273">
        <v>2122227.0</v>
      </c>
      <c r="D2074" s="274">
        <v>45336.0</v>
      </c>
      <c r="E2074" s="275">
        <v>14561.0</v>
      </c>
      <c r="F2074" s="248" t="s">
        <v>447</v>
      </c>
      <c r="G2074" s="274">
        <f t="shared" si="1"/>
        <v>45366</v>
      </c>
      <c r="H2074" s="248" t="s">
        <v>443</v>
      </c>
      <c r="I2074" s="276" t="str">
        <f t="shared" si="2"/>
        <v>212222714561</v>
      </c>
      <c r="J2074" s="274">
        <f t="shared" si="10"/>
        <v>45366</v>
      </c>
      <c r="K2074" s="275">
        <f t="shared" si="11"/>
        <v>14561</v>
      </c>
      <c r="L2074" s="275">
        <f t="shared" si="3"/>
        <v>0</v>
      </c>
      <c r="N2074" s="277"/>
      <c r="O2074" s="274">
        <f t="shared" si="6"/>
        <v>0</v>
      </c>
      <c r="P2074" s="248" t="b">
        <f t="shared" si="7"/>
        <v>0</v>
      </c>
    </row>
    <row r="2075" ht="14.25" customHeight="1">
      <c r="A2075" s="248" t="s">
        <v>593</v>
      </c>
      <c r="B2075" s="248" t="s">
        <v>334</v>
      </c>
      <c r="C2075" s="273">
        <v>4386848.0</v>
      </c>
      <c r="D2075" s="274">
        <v>45337.0</v>
      </c>
      <c r="E2075" s="275">
        <v>226622.0</v>
      </c>
      <c r="F2075" s="248" t="s">
        <v>447</v>
      </c>
      <c r="G2075" s="274">
        <f t="shared" si="1"/>
        <v>45367</v>
      </c>
      <c r="H2075" s="248" t="s">
        <v>443</v>
      </c>
      <c r="I2075" s="276" t="str">
        <f t="shared" si="2"/>
        <v>4386848226622</v>
      </c>
      <c r="J2075" s="274"/>
      <c r="K2075" s="275"/>
      <c r="L2075" s="275">
        <f t="shared" si="3"/>
        <v>-226622</v>
      </c>
      <c r="N2075" s="277"/>
      <c r="O2075" s="274">
        <f t="shared" si="6"/>
        <v>0</v>
      </c>
      <c r="P2075" s="248" t="b">
        <f t="shared" si="7"/>
        <v>1</v>
      </c>
    </row>
    <row r="2076" ht="14.25" customHeight="1">
      <c r="A2076" s="248" t="s">
        <v>22</v>
      </c>
      <c r="B2076" s="248" t="s">
        <v>19</v>
      </c>
      <c r="C2076" s="273">
        <v>1027762.0</v>
      </c>
      <c r="D2076" s="274">
        <v>45337.0</v>
      </c>
      <c r="E2076" s="275">
        <v>1149990.0</v>
      </c>
      <c r="F2076" s="248" t="s">
        <v>447</v>
      </c>
      <c r="G2076" s="274">
        <f t="shared" si="1"/>
        <v>45367</v>
      </c>
      <c r="H2076" s="248" t="s">
        <v>443</v>
      </c>
      <c r="I2076" s="276" t="str">
        <f t="shared" si="2"/>
        <v>10277621149990</v>
      </c>
      <c r="J2076" s="274"/>
      <c r="K2076" s="275"/>
      <c r="L2076" s="275">
        <f t="shared" si="3"/>
        <v>-1149990</v>
      </c>
      <c r="N2076" s="109" t="s">
        <v>462</v>
      </c>
      <c r="O2076" s="274">
        <f t="shared" si="6"/>
        <v>0</v>
      </c>
      <c r="P2076" s="248" t="b">
        <f t="shared" si="7"/>
        <v>1</v>
      </c>
    </row>
    <row r="2077" ht="14.25" customHeight="1">
      <c r="A2077" s="248" t="s">
        <v>34</v>
      </c>
      <c r="B2077" s="248" t="s">
        <v>19</v>
      </c>
      <c r="C2077" s="273">
        <v>118702.0</v>
      </c>
      <c r="D2077" s="274">
        <v>45338.0</v>
      </c>
      <c r="E2077" s="275">
        <v>14328.0</v>
      </c>
      <c r="F2077" s="248" t="s">
        <v>447</v>
      </c>
      <c r="G2077" s="274">
        <f t="shared" si="1"/>
        <v>45368</v>
      </c>
      <c r="H2077" s="248" t="s">
        <v>443</v>
      </c>
      <c r="I2077" s="276" t="str">
        <f t="shared" si="2"/>
        <v>11870214328</v>
      </c>
      <c r="J2077" s="274"/>
      <c r="K2077" s="275"/>
      <c r="L2077" s="275">
        <f t="shared" si="3"/>
        <v>-14328</v>
      </c>
      <c r="N2077" s="277"/>
      <c r="O2077" s="274">
        <f t="shared" si="6"/>
        <v>0</v>
      </c>
      <c r="P2077" s="248" t="b">
        <f t="shared" si="7"/>
        <v>1</v>
      </c>
    </row>
    <row r="2078" ht="14.25" customHeight="1">
      <c r="A2078" s="248" t="s">
        <v>611</v>
      </c>
      <c r="B2078" s="248" t="s">
        <v>19</v>
      </c>
      <c r="C2078" s="273">
        <v>711.0</v>
      </c>
      <c r="D2078" s="274">
        <v>45338.0</v>
      </c>
      <c r="E2078" s="275">
        <v>529981.0</v>
      </c>
      <c r="F2078" s="248" t="s">
        <v>447</v>
      </c>
      <c r="G2078" s="274">
        <f t="shared" si="1"/>
        <v>45368</v>
      </c>
      <c r="H2078" s="248" t="s">
        <v>443</v>
      </c>
      <c r="I2078" s="276" t="str">
        <f t="shared" si="2"/>
        <v>711529981</v>
      </c>
      <c r="J2078" s="274"/>
      <c r="K2078" s="275"/>
      <c r="L2078" s="275">
        <f t="shared" si="3"/>
        <v>-529981</v>
      </c>
      <c r="N2078" s="277"/>
      <c r="O2078" s="274">
        <f t="shared" si="6"/>
        <v>0</v>
      </c>
      <c r="P2078" s="248" t="b">
        <f t="shared" si="7"/>
        <v>1</v>
      </c>
    </row>
    <row r="2079" ht="14.25" customHeight="1">
      <c r="A2079" s="248" t="s">
        <v>502</v>
      </c>
      <c r="B2079" s="248" t="s">
        <v>19</v>
      </c>
      <c r="C2079" s="273">
        <v>32388.0</v>
      </c>
      <c r="D2079" s="274">
        <v>45338.0</v>
      </c>
      <c r="E2079" s="275">
        <v>499464.0</v>
      </c>
      <c r="F2079" s="248" t="s">
        <v>447</v>
      </c>
      <c r="G2079" s="274">
        <f t="shared" si="1"/>
        <v>45368</v>
      </c>
      <c r="H2079" s="248" t="s">
        <v>443</v>
      </c>
      <c r="I2079" s="276" t="str">
        <f t="shared" si="2"/>
        <v>32388499464</v>
      </c>
      <c r="J2079" s="274"/>
      <c r="K2079" s="275"/>
      <c r="L2079" s="275">
        <f t="shared" si="3"/>
        <v>-499464</v>
      </c>
      <c r="N2079" s="277"/>
      <c r="O2079" s="274">
        <f t="shared" si="6"/>
        <v>0</v>
      </c>
      <c r="P2079" s="248" t="b">
        <f t="shared" si="7"/>
        <v>1</v>
      </c>
    </row>
    <row r="2080" ht="14.25" customHeight="1">
      <c r="A2080" s="248" t="s">
        <v>508</v>
      </c>
      <c r="B2080" s="248" t="s">
        <v>19</v>
      </c>
      <c r="C2080" s="273">
        <v>6529251.0</v>
      </c>
      <c r="D2080" s="274">
        <v>45338.0</v>
      </c>
      <c r="E2080" s="275">
        <v>13204.0</v>
      </c>
      <c r="F2080" s="248" t="s">
        <v>447</v>
      </c>
      <c r="G2080" s="274">
        <f t="shared" si="1"/>
        <v>45368</v>
      </c>
      <c r="H2080" s="248" t="s">
        <v>443</v>
      </c>
      <c r="I2080" s="276" t="str">
        <f t="shared" si="2"/>
        <v>652925113204</v>
      </c>
      <c r="J2080" s="274">
        <f>+G2080</f>
        <v>45368</v>
      </c>
      <c r="K2080" s="275">
        <f>+E2080</f>
        <v>13204</v>
      </c>
      <c r="L2080" s="275">
        <f t="shared" si="3"/>
        <v>0</v>
      </c>
      <c r="N2080" s="277"/>
      <c r="O2080" s="274">
        <f t="shared" si="6"/>
        <v>0</v>
      </c>
      <c r="P2080" s="248" t="b">
        <f t="shared" si="7"/>
        <v>0</v>
      </c>
    </row>
    <row r="2081" ht="14.25" customHeight="1">
      <c r="A2081" s="248" t="s">
        <v>463</v>
      </c>
      <c r="B2081" s="248" t="s">
        <v>19</v>
      </c>
      <c r="C2081" s="273">
        <v>4816370.0</v>
      </c>
      <c r="D2081" s="274">
        <v>45339.0</v>
      </c>
      <c r="E2081" s="275">
        <v>669990.0</v>
      </c>
      <c r="F2081" s="248" t="s">
        <v>447</v>
      </c>
      <c r="G2081" s="274">
        <f t="shared" si="1"/>
        <v>45369</v>
      </c>
      <c r="H2081" s="248" t="s">
        <v>443</v>
      </c>
      <c r="I2081" s="276" t="str">
        <f t="shared" si="2"/>
        <v>4816370669990</v>
      </c>
      <c r="J2081" s="274"/>
      <c r="K2081" s="275"/>
      <c r="L2081" s="275">
        <f t="shared" si="3"/>
        <v>-669990</v>
      </c>
      <c r="N2081" s="277"/>
      <c r="O2081" s="274">
        <f t="shared" si="6"/>
        <v>0</v>
      </c>
      <c r="P2081" s="248" t="b">
        <f t="shared" si="7"/>
        <v>1</v>
      </c>
    </row>
    <row r="2082" ht="14.25" customHeight="1">
      <c r="A2082" s="248" t="s">
        <v>22</v>
      </c>
      <c r="B2082" s="248" t="s">
        <v>19</v>
      </c>
      <c r="C2082" s="273">
        <v>1027294.0</v>
      </c>
      <c r="D2082" s="274">
        <v>45341.0</v>
      </c>
      <c r="E2082" s="275">
        <v>2429970.0</v>
      </c>
      <c r="F2082" s="248" t="s">
        <v>447</v>
      </c>
      <c r="G2082" s="274">
        <f t="shared" si="1"/>
        <v>45371</v>
      </c>
      <c r="H2082" s="248" t="s">
        <v>443</v>
      </c>
      <c r="I2082" s="276" t="str">
        <f t="shared" si="2"/>
        <v>10272942429970</v>
      </c>
      <c r="J2082" s="274"/>
      <c r="K2082" s="275"/>
      <c r="L2082" s="275">
        <f t="shared" si="3"/>
        <v>-2429970</v>
      </c>
      <c r="N2082" s="109" t="s">
        <v>462</v>
      </c>
      <c r="O2082" s="274">
        <f t="shared" si="6"/>
        <v>0</v>
      </c>
      <c r="P2082" s="248" t="b">
        <f t="shared" si="7"/>
        <v>1</v>
      </c>
    </row>
    <row r="2083" ht="14.25" customHeight="1">
      <c r="A2083" s="248" t="s">
        <v>523</v>
      </c>
      <c r="B2083" s="248" t="s">
        <v>19</v>
      </c>
      <c r="C2083" s="273">
        <v>21008.0</v>
      </c>
      <c r="D2083" s="274">
        <v>45341.0</v>
      </c>
      <c r="E2083" s="275">
        <v>1087990.0</v>
      </c>
      <c r="F2083" s="248" t="s">
        <v>447</v>
      </c>
      <c r="G2083" s="274">
        <f t="shared" si="1"/>
        <v>45371</v>
      </c>
      <c r="H2083" s="248" t="s">
        <v>443</v>
      </c>
      <c r="I2083" s="276" t="str">
        <f t="shared" si="2"/>
        <v>210081087990</v>
      </c>
      <c r="J2083" s="274"/>
      <c r="K2083" s="275"/>
      <c r="L2083" s="275">
        <f t="shared" si="3"/>
        <v>-1087990</v>
      </c>
      <c r="N2083" s="277"/>
      <c r="O2083" s="274">
        <f t="shared" si="6"/>
        <v>0</v>
      </c>
      <c r="P2083" s="248" t="b">
        <f t="shared" si="7"/>
        <v>1</v>
      </c>
    </row>
    <row r="2084" ht="14.25" customHeight="1">
      <c r="A2084" s="248" t="s">
        <v>660</v>
      </c>
      <c r="B2084" s="248" t="s">
        <v>19</v>
      </c>
      <c r="C2084" s="273">
        <v>10929.0</v>
      </c>
      <c r="D2084" s="274">
        <v>45341.0</v>
      </c>
      <c r="E2084" s="275">
        <v>239000.0</v>
      </c>
      <c r="F2084" s="248" t="s">
        <v>447</v>
      </c>
      <c r="G2084" s="274">
        <f t="shared" si="1"/>
        <v>45371</v>
      </c>
      <c r="H2084" s="248" t="s">
        <v>443</v>
      </c>
      <c r="I2084" s="276" t="str">
        <f t="shared" si="2"/>
        <v>10929239000</v>
      </c>
      <c r="J2084" s="274"/>
      <c r="K2084" s="275"/>
      <c r="L2084" s="275">
        <f t="shared" si="3"/>
        <v>-239000</v>
      </c>
      <c r="N2084" s="277"/>
      <c r="O2084" s="274">
        <f t="shared" si="6"/>
        <v>0</v>
      </c>
      <c r="P2084" s="248" t="b">
        <f t="shared" si="7"/>
        <v>1</v>
      </c>
    </row>
    <row r="2085" ht="14.25" customHeight="1">
      <c r="A2085" s="248" t="s">
        <v>464</v>
      </c>
      <c r="B2085" s="248" t="s">
        <v>19</v>
      </c>
      <c r="C2085" s="273">
        <v>1642532.0</v>
      </c>
      <c r="D2085" s="274">
        <v>45341.0</v>
      </c>
      <c r="E2085" s="275">
        <v>123980.0</v>
      </c>
      <c r="F2085" s="248" t="s">
        <v>447</v>
      </c>
      <c r="G2085" s="274">
        <f t="shared" si="1"/>
        <v>45371</v>
      </c>
      <c r="H2085" s="248" t="s">
        <v>443</v>
      </c>
      <c r="I2085" s="276" t="str">
        <f t="shared" si="2"/>
        <v>1642532123980</v>
      </c>
      <c r="J2085" s="274"/>
      <c r="K2085" s="275"/>
      <c r="L2085" s="275">
        <f t="shared" si="3"/>
        <v>-123980</v>
      </c>
      <c r="N2085" s="277"/>
      <c r="O2085" s="274">
        <f t="shared" si="6"/>
        <v>0</v>
      </c>
      <c r="P2085" s="248" t="b">
        <f t="shared" si="7"/>
        <v>1</v>
      </c>
    </row>
    <row r="2086" ht="14.25" customHeight="1">
      <c r="A2086" s="248" t="s">
        <v>71</v>
      </c>
      <c r="B2086" s="248" t="s">
        <v>19</v>
      </c>
      <c r="C2086" s="273">
        <v>858714.0</v>
      </c>
      <c r="D2086" s="274">
        <v>45342.0</v>
      </c>
      <c r="E2086" s="275">
        <v>51591.0</v>
      </c>
      <c r="F2086" s="248" t="s">
        <v>447</v>
      </c>
      <c r="G2086" s="274">
        <f t="shared" si="1"/>
        <v>45372</v>
      </c>
      <c r="H2086" s="248" t="s">
        <v>443</v>
      </c>
      <c r="I2086" s="276" t="str">
        <f t="shared" si="2"/>
        <v>85871451591</v>
      </c>
      <c r="J2086" s="274"/>
      <c r="K2086" s="275"/>
      <c r="L2086" s="275">
        <f t="shared" si="3"/>
        <v>-51591</v>
      </c>
      <c r="N2086" s="277"/>
      <c r="O2086" s="274">
        <f t="shared" si="6"/>
        <v>0</v>
      </c>
      <c r="P2086" s="248" t="b">
        <f t="shared" si="7"/>
        <v>1</v>
      </c>
    </row>
    <row r="2087" ht="14.25" customHeight="1">
      <c r="A2087" s="248" t="s">
        <v>661</v>
      </c>
      <c r="B2087" s="248" t="s">
        <v>19</v>
      </c>
      <c r="C2087" s="273">
        <v>4699.0</v>
      </c>
      <c r="D2087" s="274">
        <v>45342.0</v>
      </c>
      <c r="E2087" s="275">
        <v>391030.0</v>
      </c>
      <c r="F2087" s="248" t="s">
        <v>447</v>
      </c>
      <c r="G2087" s="274">
        <f t="shared" si="1"/>
        <v>45372</v>
      </c>
      <c r="H2087" s="248" t="s">
        <v>443</v>
      </c>
      <c r="I2087" s="276" t="str">
        <f t="shared" si="2"/>
        <v>4699391030</v>
      </c>
      <c r="J2087" s="274"/>
      <c r="K2087" s="275"/>
      <c r="L2087" s="275">
        <f t="shared" si="3"/>
        <v>-391030</v>
      </c>
      <c r="N2087" s="277"/>
      <c r="O2087" s="274">
        <f t="shared" si="6"/>
        <v>0</v>
      </c>
      <c r="P2087" s="248" t="b">
        <f t="shared" si="7"/>
        <v>1</v>
      </c>
    </row>
    <row r="2088" ht="14.25" customHeight="1">
      <c r="A2088" s="248" t="s">
        <v>621</v>
      </c>
      <c r="B2088" s="248" t="s">
        <v>19</v>
      </c>
      <c r="C2088" s="273">
        <v>299.0</v>
      </c>
      <c r="D2088" s="274">
        <v>45342.0</v>
      </c>
      <c r="E2088" s="275">
        <v>2338965.0</v>
      </c>
      <c r="F2088" s="248" t="s">
        <v>447</v>
      </c>
      <c r="G2088" s="274">
        <f t="shared" si="1"/>
        <v>45372</v>
      </c>
      <c r="H2088" s="248" t="s">
        <v>443</v>
      </c>
      <c r="I2088" s="276" t="str">
        <f t="shared" si="2"/>
        <v>2992338965</v>
      </c>
      <c r="J2088" s="274"/>
      <c r="K2088" s="275"/>
      <c r="L2088" s="275">
        <f t="shared" si="3"/>
        <v>-2338965</v>
      </c>
      <c r="N2088" s="277"/>
      <c r="O2088" s="274">
        <f t="shared" si="6"/>
        <v>0</v>
      </c>
      <c r="P2088" s="248" t="b">
        <f t="shared" si="7"/>
        <v>1</v>
      </c>
    </row>
    <row r="2089" ht="14.25" customHeight="1">
      <c r="A2089" s="248" t="s">
        <v>662</v>
      </c>
      <c r="B2089" s="248" t="s">
        <v>19</v>
      </c>
      <c r="C2089" s="273">
        <v>45249.0</v>
      </c>
      <c r="D2089" s="274">
        <v>45342.0</v>
      </c>
      <c r="E2089" s="275">
        <v>686200.0</v>
      </c>
      <c r="F2089" s="248" t="s">
        <v>447</v>
      </c>
      <c r="G2089" s="274">
        <f t="shared" si="1"/>
        <v>45372</v>
      </c>
      <c r="H2089" s="248" t="s">
        <v>443</v>
      </c>
      <c r="I2089" s="276" t="str">
        <f t="shared" si="2"/>
        <v>45249686200</v>
      </c>
      <c r="J2089" s="274"/>
      <c r="K2089" s="275"/>
      <c r="L2089" s="275">
        <f t="shared" si="3"/>
        <v>-686200</v>
      </c>
      <c r="N2089" s="277"/>
      <c r="O2089" s="274">
        <f t="shared" si="6"/>
        <v>0</v>
      </c>
      <c r="P2089" s="248" t="b">
        <f t="shared" si="7"/>
        <v>1</v>
      </c>
    </row>
    <row r="2090" ht="14.25" customHeight="1">
      <c r="A2090" s="248" t="s">
        <v>273</v>
      </c>
      <c r="B2090" s="248" t="s">
        <v>19</v>
      </c>
      <c r="C2090" s="273">
        <v>293.0</v>
      </c>
      <c r="D2090" s="274">
        <v>45343.0</v>
      </c>
      <c r="E2090" s="275">
        <v>188400.0</v>
      </c>
      <c r="F2090" s="248" t="s">
        <v>447</v>
      </c>
      <c r="G2090" s="274">
        <f t="shared" si="1"/>
        <v>45373</v>
      </c>
      <c r="H2090" s="248" t="s">
        <v>443</v>
      </c>
      <c r="I2090" s="276" t="str">
        <f t="shared" si="2"/>
        <v>293188400</v>
      </c>
      <c r="J2090" s="278">
        <v>45342.0</v>
      </c>
      <c r="K2090" s="279">
        <v>188400.0</v>
      </c>
      <c r="L2090" s="275">
        <f t="shared" si="3"/>
        <v>0</v>
      </c>
      <c r="N2090" s="277"/>
      <c r="O2090" s="274">
        <f t="shared" si="6"/>
        <v>0</v>
      </c>
      <c r="P2090" s="248" t="b">
        <f t="shared" si="7"/>
        <v>0</v>
      </c>
    </row>
    <row r="2091" ht="14.25" customHeight="1">
      <c r="A2091" s="248" t="s">
        <v>663</v>
      </c>
      <c r="B2091" s="248" t="s">
        <v>19</v>
      </c>
      <c r="C2091" s="273">
        <v>1952.0</v>
      </c>
      <c r="D2091" s="274">
        <v>45343.0</v>
      </c>
      <c r="E2091" s="275">
        <v>423801.0</v>
      </c>
      <c r="F2091" s="248" t="s">
        <v>447</v>
      </c>
      <c r="G2091" s="274">
        <f t="shared" si="1"/>
        <v>45373</v>
      </c>
      <c r="H2091" s="248" t="s">
        <v>443</v>
      </c>
      <c r="I2091" s="276" t="str">
        <f t="shared" si="2"/>
        <v>1952423801</v>
      </c>
      <c r="J2091" s="274"/>
      <c r="K2091" s="275"/>
      <c r="L2091" s="275">
        <f t="shared" si="3"/>
        <v>-423801</v>
      </c>
      <c r="N2091" s="277"/>
      <c r="O2091" s="274">
        <f t="shared" si="6"/>
        <v>0</v>
      </c>
      <c r="P2091" s="248" t="b">
        <f t="shared" si="7"/>
        <v>1</v>
      </c>
    </row>
    <row r="2092" ht="14.25" customHeight="1">
      <c r="A2092" s="248" t="s">
        <v>664</v>
      </c>
      <c r="B2092" s="248" t="s">
        <v>19</v>
      </c>
      <c r="C2092" s="273">
        <v>554.0</v>
      </c>
      <c r="D2092" s="274">
        <v>45343.0</v>
      </c>
      <c r="E2092" s="275">
        <v>45000.0</v>
      </c>
      <c r="F2092" s="248" t="s">
        <v>447</v>
      </c>
      <c r="G2092" s="274">
        <f t="shared" si="1"/>
        <v>45373</v>
      </c>
      <c r="H2092" s="248" t="s">
        <v>443</v>
      </c>
      <c r="I2092" s="276" t="str">
        <f t="shared" si="2"/>
        <v>55445000</v>
      </c>
      <c r="J2092" s="274"/>
      <c r="K2092" s="275"/>
      <c r="L2092" s="275">
        <f t="shared" si="3"/>
        <v>-45000</v>
      </c>
      <c r="N2092" s="277"/>
      <c r="O2092" s="274">
        <f t="shared" si="6"/>
        <v>0</v>
      </c>
      <c r="P2092" s="248" t="b">
        <f t="shared" si="7"/>
        <v>1</v>
      </c>
    </row>
    <row r="2093" ht="14.25" customHeight="1">
      <c r="A2093" s="248" t="s">
        <v>603</v>
      </c>
      <c r="B2093" s="248" t="s">
        <v>19</v>
      </c>
      <c r="C2093" s="273">
        <v>308763.0</v>
      </c>
      <c r="D2093" s="274">
        <v>45343.0</v>
      </c>
      <c r="E2093" s="275">
        <v>16990.0</v>
      </c>
      <c r="F2093" s="248" t="s">
        <v>447</v>
      </c>
      <c r="G2093" s="274">
        <f t="shared" si="1"/>
        <v>45373</v>
      </c>
      <c r="H2093" s="248" t="s">
        <v>443</v>
      </c>
      <c r="I2093" s="276" t="str">
        <f t="shared" si="2"/>
        <v>30876316990</v>
      </c>
      <c r="J2093" s="274"/>
      <c r="K2093" s="275"/>
      <c r="L2093" s="275">
        <f t="shared" si="3"/>
        <v>-16990</v>
      </c>
      <c r="N2093" s="277"/>
      <c r="O2093" s="274">
        <f t="shared" si="6"/>
        <v>0</v>
      </c>
      <c r="P2093" s="248" t="b">
        <f t="shared" si="7"/>
        <v>1</v>
      </c>
    </row>
    <row r="2094" ht="14.25" customHeight="1">
      <c r="A2094" s="248" t="s">
        <v>22</v>
      </c>
      <c r="B2094" s="248" t="s">
        <v>468</v>
      </c>
      <c r="C2094" s="273">
        <v>171733.0</v>
      </c>
      <c r="D2094" s="274">
        <v>45343.0</v>
      </c>
      <c r="E2094" s="275">
        <v>-29990.0</v>
      </c>
      <c r="F2094" s="248" t="s">
        <v>447</v>
      </c>
      <c r="G2094" s="274">
        <f t="shared" si="1"/>
        <v>45373</v>
      </c>
      <c r="H2094" s="248" t="s">
        <v>469</v>
      </c>
      <c r="I2094" s="276" t="str">
        <f t="shared" si="2"/>
        <v>171733-29990</v>
      </c>
      <c r="J2094" s="274"/>
      <c r="K2094" s="275"/>
      <c r="L2094" s="275">
        <f t="shared" si="3"/>
        <v>29990</v>
      </c>
      <c r="N2094" s="109" t="s">
        <v>462</v>
      </c>
      <c r="O2094" s="274">
        <f t="shared" si="6"/>
        <v>0</v>
      </c>
      <c r="P2094" s="248" t="b">
        <f t="shared" si="7"/>
        <v>1</v>
      </c>
    </row>
    <row r="2095" ht="14.25" customHeight="1">
      <c r="A2095" s="248" t="s">
        <v>604</v>
      </c>
      <c r="B2095" s="248" t="s">
        <v>19</v>
      </c>
      <c r="C2095" s="273">
        <v>2632047.0</v>
      </c>
      <c r="D2095" s="274">
        <v>45343.0</v>
      </c>
      <c r="E2095" s="275">
        <v>68980.0</v>
      </c>
      <c r="F2095" s="248" t="s">
        <v>447</v>
      </c>
      <c r="G2095" s="274">
        <f t="shared" si="1"/>
        <v>45373</v>
      </c>
      <c r="H2095" s="248" t="s">
        <v>443</v>
      </c>
      <c r="I2095" s="276" t="str">
        <f t="shared" si="2"/>
        <v>263204768980</v>
      </c>
      <c r="J2095" s="274"/>
      <c r="K2095" s="275"/>
      <c r="L2095" s="275">
        <f t="shared" si="3"/>
        <v>-68980</v>
      </c>
      <c r="M2095" s="248" t="s">
        <v>133</v>
      </c>
      <c r="N2095" s="277"/>
      <c r="O2095" s="274">
        <f t="shared" si="6"/>
        <v>0</v>
      </c>
      <c r="P2095" s="248" t="b">
        <f t="shared" si="7"/>
        <v>1</v>
      </c>
    </row>
    <row r="2096" ht="14.25" customHeight="1">
      <c r="A2096" s="248" t="s">
        <v>113</v>
      </c>
      <c r="B2096" s="248" t="s">
        <v>19</v>
      </c>
      <c r="C2096" s="273">
        <v>138.0</v>
      </c>
      <c r="D2096" s="274">
        <v>45343.0</v>
      </c>
      <c r="E2096" s="275">
        <v>119000.0</v>
      </c>
      <c r="F2096" s="248" t="s">
        <v>447</v>
      </c>
      <c r="G2096" s="274">
        <f t="shared" si="1"/>
        <v>45373</v>
      </c>
      <c r="H2096" s="248" t="s">
        <v>443</v>
      </c>
      <c r="I2096" s="276" t="str">
        <f t="shared" si="2"/>
        <v>138119000</v>
      </c>
      <c r="J2096" s="274"/>
      <c r="K2096" s="275"/>
      <c r="L2096" s="275">
        <f t="shared" si="3"/>
        <v>-119000</v>
      </c>
      <c r="N2096" s="277"/>
      <c r="O2096" s="274">
        <f t="shared" si="6"/>
        <v>0</v>
      </c>
      <c r="P2096" s="248" t="b">
        <f t="shared" si="7"/>
        <v>1</v>
      </c>
    </row>
    <row r="2097" ht="14.25" customHeight="1">
      <c r="A2097" s="248" t="s">
        <v>541</v>
      </c>
      <c r="B2097" s="248" t="s">
        <v>19</v>
      </c>
      <c r="C2097" s="273">
        <v>2304062.0</v>
      </c>
      <c r="D2097" s="274">
        <v>45344.0</v>
      </c>
      <c r="E2097" s="275">
        <v>126021.0</v>
      </c>
      <c r="F2097" s="248" t="s">
        <v>447</v>
      </c>
      <c r="G2097" s="274">
        <f t="shared" si="1"/>
        <v>45374</v>
      </c>
      <c r="H2097" s="248" t="s">
        <v>443</v>
      </c>
      <c r="I2097" s="276" t="str">
        <f t="shared" si="2"/>
        <v>2304062126021</v>
      </c>
      <c r="J2097" s="274"/>
      <c r="K2097" s="275"/>
      <c r="L2097" s="275">
        <f t="shared" si="3"/>
        <v>-126021</v>
      </c>
      <c r="N2097" s="277"/>
      <c r="O2097" s="274">
        <f t="shared" si="6"/>
        <v>0</v>
      </c>
      <c r="P2097" s="248" t="b">
        <f t="shared" si="7"/>
        <v>1</v>
      </c>
    </row>
    <row r="2098" ht="14.25" customHeight="1">
      <c r="A2098" s="248" t="s">
        <v>592</v>
      </c>
      <c r="B2098" s="248" t="s">
        <v>19</v>
      </c>
      <c r="C2098" s="273">
        <v>1309.0</v>
      </c>
      <c r="D2098" s="274">
        <v>45344.0</v>
      </c>
      <c r="E2098" s="275">
        <v>94790.0</v>
      </c>
      <c r="F2098" s="248" t="s">
        <v>447</v>
      </c>
      <c r="G2098" s="274">
        <f t="shared" si="1"/>
        <v>45374</v>
      </c>
      <c r="H2098" s="248" t="s">
        <v>443</v>
      </c>
      <c r="I2098" s="276" t="str">
        <f t="shared" si="2"/>
        <v>130994790</v>
      </c>
      <c r="J2098" s="274"/>
      <c r="K2098" s="275"/>
      <c r="L2098" s="275">
        <f t="shared" si="3"/>
        <v>-94790</v>
      </c>
      <c r="N2098" s="277"/>
      <c r="O2098" s="274">
        <f t="shared" si="6"/>
        <v>0</v>
      </c>
      <c r="P2098" s="248" t="b">
        <f t="shared" si="7"/>
        <v>1</v>
      </c>
    </row>
    <row r="2099" ht="14.25" customHeight="1">
      <c r="A2099" s="248" t="s">
        <v>660</v>
      </c>
      <c r="B2099" s="248" t="s">
        <v>19</v>
      </c>
      <c r="C2099" s="273">
        <v>10945.0</v>
      </c>
      <c r="D2099" s="274">
        <v>45344.0</v>
      </c>
      <c r="E2099" s="275">
        <v>274700.0</v>
      </c>
      <c r="F2099" s="248" t="s">
        <v>447</v>
      </c>
      <c r="G2099" s="274">
        <f t="shared" si="1"/>
        <v>45374</v>
      </c>
      <c r="H2099" s="248" t="s">
        <v>443</v>
      </c>
      <c r="I2099" s="276" t="str">
        <f t="shared" si="2"/>
        <v>10945274700</v>
      </c>
      <c r="J2099" s="274"/>
      <c r="K2099" s="275"/>
      <c r="L2099" s="275">
        <f t="shared" si="3"/>
        <v>-274700</v>
      </c>
      <c r="N2099" s="277"/>
      <c r="O2099" s="274">
        <f t="shared" si="6"/>
        <v>0</v>
      </c>
      <c r="P2099" s="248" t="b">
        <f t="shared" si="7"/>
        <v>1</v>
      </c>
    </row>
    <row r="2100" ht="14.25" customHeight="1">
      <c r="A2100" s="248" t="s">
        <v>660</v>
      </c>
      <c r="B2100" s="248" t="s">
        <v>468</v>
      </c>
      <c r="C2100" s="273">
        <v>247.0</v>
      </c>
      <c r="D2100" s="274">
        <v>45344.0</v>
      </c>
      <c r="E2100" s="275">
        <v>-239000.0</v>
      </c>
      <c r="F2100" s="248" t="s">
        <v>447</v>
      </c>
      <c r="G2100" s="274">
        <f t="shared" si="1"/>
        <v>45374</v>
      </c>
      <c r="H2100" s="248" t="s">
        <v>469</v>
      </c>
      <c r="I2100" s="276" t="str">
        <f t="shared" si="2"/>
        <v>247-239000</v>
      </c>
      <c r="J2100" s="274"/>
      <c r="K2100" s="275"/>
      <c r="L2100" s="275">
        <f t="shared" si="3"/>
        <v>239000</v>
      </c>
      <c r="N2100" s="277"/>
      <c r="O2100" s="274">
        <f t="shared" si="6"/>
        <v>0</v>
      </c>
      <c r="P2100" s="248" t="b">
        <f t="shared" si="7"/>
        <v>1</v>
      </c>
    </row>
    <row r="2101" ht="14.25" customHeight="1">
      <c r="A2101" s="248" t="s">
        <v>451</v>
      </c>
      <c r="B2101" s="248" t="s">
        <v>19</v>
      </c>
      <c r="C2101" s="273">
        <v>64669.0</v>
      </c>
      <c r="D2101" s="274">
        <v>45344.0</v>
      </c>
      <c r="E2101" s="275">
        <v>15992.0</v>
      </c>
      <c r="F2101" s="248" t="s">
        <v>447</v>
      </c>
      <c r="G2101" s="274">
        <f t="shared" si="1"/>
        <v>45374</v>
      </c>
      <c r="H2101" s="248" t="s">
        <v>443</v>
      </c>
      <c r="I2101" s="276" t="str">
        <f t="shared" si="2"/>
        <v>6466915992</v>
      </c>
      <c r="J2101" s="274"/>
      <c r="K2101" s="275"/>
      <c r="L2101" s="275">
        <f t="shared" si="3"/>
        <v>-15992</v>
      </c>
      <c r="N2101" s="277"/>
      <c r="O2101" s="274">
        <f t="shared" si="6"/>
        <v>0</v>
      </c>
      <c r="P2101" s="248" t="b">
        <f t="shared" si="7"/>
        <v>1</v>
      </c>
    </row>
    <row r="2102" ht="14.25" customHeight="1">
      <c r="A2102" s="248" t="s">
        <v>502</v>
      </c>
      <c r="B2102" s="248" t="s">
        <v>19</v>
      </c>
      <c r="C2102" s="273">
        <v>32453.0</v>
      </c>
      <c r="D2102" s="274">
        <v>45344.0</v>
      </c>
      <c r="E2102" s="275">
        <v>118983.0</v>
      </c>
      <c r="F2102" s="248" t="s">
        <v>447</v>
      </c>
      <c r="G2102" s="274">
        <f t="shared" si="1"/>
        <v>45374</v>
      </c>
      <c r="H2102" s="248" t="s">
        <v>443</v>
      </c>
      <c r="I2102" s="276" t="str">
        <f t="shared" si="2"/>
        <v>32453118983</v>
      </c>
      <c r="J2102" s="274"/>
      <c r="K2102" s="275"/>
      <c r="L2102" s="275">
        <f t="shared" si="3"/>
        <v>-118983</v>
      </c>
      <c r="N2102" s="277"/>
      <c r="O2102" s="274">
        <f t="shared" si="6"/>
        <v>0</v>
      </c>
      <c r="P2102" s="248" t="b">
        <f t="shared" si="7"/>
        <v>1</v>
      </c>
    </row>
    <row r="2103" ht="14.25" customHeight="1">
      <c r="A2103" s="248" t="s">
        <v>665</v>
      </c>
      <c r="B2103" s="248" t="s">
        <v>19</v>
      </c>
      <c r="C2103" s="273">
        <v>1237.0</v>
      </c>
      <c r="D2103" s="274">
        <v>45345.0</v>
      </c>
      <c r="E2103" s="275">
        <v>198989.0</v>
      </c>
      <c r="F2103" s="248" t="s">
        <v>447</v>
      </c>
      <c r="G2103" s="274">
        <f t="shared" si="1"/>
        <v>45375</v>
      </c>
      <c r="H2103" s="248" t="s">
        <v>443</v>
      </c>
      <c r="I2103" s="276" t="str">
        <f t="shared" si="2"/>
        <v>1237198989</v>
      </c>
      <c r="J2103" s="274"/>
      <c r="K2103" s="275"/>
      <c r="L2103" s="275">
        <f t="shared" si="3"/>
        <v>-198989</v>
      </c>
      <c r="N2103" s="277"/>
      <c r="O2103" s="274">
        <f t="shared" si="6"/>
        <v>0</v>
      </c>
      <c r="P2103" s="248" t="b">
        <f t="shared" si="7"/>
        <v>1</v>
      </c>
    </row>
    <row r="2104" ht="14.25" customHeight="1">
      <c r="A2104" s="248" t="s">
        <v>665</v>
      </c>
      <c r="B2104" s="248" t="s">
        <v>19</v>
      </c>
      <c r="C2104" s="273">
        <v>1235.0</v>
      </c>
      <c r="D2104" s="274">
        <v>45345.0</v>
      </c>
      <c r="E2104" s="275">
        <v>397980.0</v>
      </c>
      <c r="F2104" s="248" t="s">
        <v>447</v>
      </c>
      <c r="G2104" s="274">
        <f t="shared" si="1"/>
        <v>45375</v>
      </c>
      <c r="H2104" s="248" t="s">
        <v>485</v>
      </c>
      <c r="I2104" s="276" t="str">
        <f t="shared" si="2"/>
        <v>1235397980</v>
      </c>
      <c r="J2104" s="274"/>
      <c r="K2104" s="275"/>
      <c r="L2104" s="275">
        <f t="shared" si="3"/>
        <v>-397980</v>
      </c>
      <c r="N2104" s="277"/>
      <c r="O2104" s="274">
        <f t="shared" si="6"/>
        <v>0</v>
      </c>
      <c r="P2104" s="248" t="b">
        <f t="shared" si="7"/>
        <v>1</v>
      </c>
    </row>
    <row r="2105" ht="14.25" customHeight="1">
      <c r="A2105" s="248" t="s">
        <v>24</v>
      </c>
      <c r="B2105" s="248" t="s">
        <v>19</v>
      </c>
      <c r="C2105" s="273">
        <v>16861.0</v>
      </c>
      <c r="D2105" s="274">
        <v>45345.0</v>
      </c>
      <c r="E2105" s="275">
        <v>387984.0</v>
      </c>
      <c r="F2105" s="248" t="s">
        <v>447</v>
      </c>
      <c r="G2105" s="274">
        <f t="shared" si="1"/>
        <v>45375</v>
      </c>
      <c r="H2105" s="248" t="s">
        <v>443</v>
      </c>
      <c r="I2105" s="276" t="str">
        <f t="shared" si="2"/>
        <v>16861387984</v>
      </c>
      <c r="J2105" s="274"/>
      <c r="K2105" s="275"/>
      <c r="L2105" s="275">
        <f t="shared" si="3"/>
        <v>-387984</v>
      </c>
      <c r="N2105" s="277"/>
      <c r="O2105" s="274">
        <f t="shared" si="6"/>
        <v>0</v>
      </c>
      <c r="P2105" s="248" t="b">
        <f t="shared" si="7"/>
        <v>1</v>
      </c>
    </row>
    <row r="2106" ht="14.25" customHeight="1">
      <c r="A2106" s="248" t="s">
        <v>470</v>
      </c>
      <c r="B2106" s="248" t="s">
        <v>19</v>
      </c>
      <c r="C2106" s="273">
        <v>67442.0</v>
      </c>
      <c r="D2106" s="274">
        <v>45345.0</v>
      </c>
      <c r="E2106" s="275">
        <v>271320.0</v>
      </c>
      <c r="F2106" s="248" t="s">
        <v>447</v>
      </c>
      <c r="G2106" s="274">
        <f t="shared" si="1"/>
        <v>45375</v>
      </c>
      <c r="H2106" s="248" t="s">
        <v>443</v>
      </c>
      <c r="I2106" s="276" t="str">
        <f t="shared" si="2"/>
        <v>67442271320</v>
      </c>
      <c r="J2106" s="274"/>
      <c r="K2106" s="275"/>
      <c r="L2106" s="275">
        <f t="shared" si="3"/>
        <v>-271320</v>
      </c>
      <c r="N2106" s="277"/>
      <c r="O2106" s="274">
        <f t="shared" si="6"/>
        <v>0</v>
      </c>
      <c r="P2106" s="248" t="b">
        <f t="shared" si="7"/>
        <v>1</v>
      </c>
    </row>
    <row r="2107" ht="14.25" customHeight="1">
      <c r="A2107" s="248" t="s">
        <v>666</v>
      </c>
      <c r="B2107" s="248" t="s">
        <v>19</v>
      </c>
      <c r="C2107" s="273">
        <v>67136.0</v>
      </c>
      <c r="D2107" s="274">
        <v>45345.0</v>
      </c>
      <c r="E2107" s="275">
        <v>169990.0</v>
      </c>
      <c r="F2107" s="248" t="s">
        <v>447</v>
      </c>
      <c r="G2107" s="274">
        <f t="shared" si="1"/>
        <v>45375</v>
      </c>
      <c r="H2107" s="248" t="s">
        <v>443</v>
      </c>
      <c r="I2107" s="276" t="str">
        <f t="shared" si="2"/>
        <v>67136169990</v>
      </c>
      <c r="J2107" s="274">
        <v>45344.0</v>
      </c>
      <c r="K2107" s="275">
        <v>187375.0</v>
      </c>
      <c r="L2107" s="275">
        <f t="shared" si="3"/>
        <v>17385</v>
      </c>
      <c r="M2107" s="248" t="s">
        <v>667</v>
      </c>
      <c r="N2107" s="277"/>
      <c r="O2107" s="274">
        <f t="shared" si="6"/>
        <v>0</v>
      </c>
      <c r="P2107" s="248" t="b">
        <f t="shared" si="7"/>
        <v>0</v>
      </c>
    </row>
    <row r="2108" ht="14.25" customHeight="1">
      <c r="A2108" s="248" t="s">
        <v>665</v>
      </c>
      <c r="B2108" s="248" t="s">
        <v>468</v>
      </c>
      <c r="C2108" s="273">
        <v>137.0</v>
      </c>
      <c r="D2108" s="274">
        <v>45348.0</v>
      </c>
      <c r="E2108" s="275">
        <v>-397980.0</v>
      </c>
      <c r="F2108" s="248" t="s">
        <v>447</v>
      </c>
      <c r="G2108" s="274">
        <f t="shared" si="1"/>
        <v>45378</v>
      </c>
      <c r="H2108" s="248" t="s">
        <v>469</v>
      </c>
      <c r="I2108" s="276" t="str">
        <f t="shared" si="2"/>
        <v>137-397980</v>
      </c>
      <c r="J2108" s="274"/>
      <c r="K2108" s="275"/>
      <c r="L2108" s="275">
        <f t="shared" si="3"/>
        <v>397980</v>
      </c>
      <c r="N2108" s="277"/>
      <c r="O2108" s="274">
        <f t="shared" si="6"/>
        <v>0</v>
      </c>
      <c r="P2108" s="248" t="b">
        <f t="shared" si="7"/>
        <v>1</v>
      </c>
    </row>
    <row r="2109" ht="14.25" customHeight="1">
      <c r="A2109" s="248" t="s">
        <v>668</v>
      </c>
      <c r="B2109" s="248" t="s">
        <v>19</v>
      </c>
      <c r="C2109" s="273">
        <v>1024.0</v>
      </c>
      <c r="D2109" s="274">
        <v>45348.0</v>
      </c>
      <c r="E2109" s="275">
        <v>159990.0</v>
      </c>
      <c r="F2109" s="248" t="s">
        <v>447</v>
      </c>
      <c r="G2109" s="274">
        <f t="shared" si="1"/>
        <v>45378</v>
      </c>
      <c r="H2109" s="248" t="s">
        <v>443</v>
      </c>
      <c r="I2109" s="276" t="str">
        <f t="shared" si="2"/>
        <v>1024159990</v>
      </c>
      <c r="J2109" s="274"/>
      <c r="K2109" s="275"/>
      <c r="L2109" s="275">
        <f t="shared" si="3"/>
        <v>-159990</v>
      </c>
      <c r="N2109" s="277"/>
      <c r="O2109" s="274">
        <f t="shared" si="6"/>
        <v>0</v>
      </c>
      <c r="P2109" s="248" t="b">
        <f t="shared" si="7"/>
        <v>1</v>
      </c>
    </row>
    <row r="2110" ht="14.25" customHeight="1">
      <c r="A2110" s="248" t="s">
        <v>22</v>
      </c>
      <c r="B2110" s="248" t="s">
        <v>19</v>
      </c>
      <c r="C2110" s="273">
        <v>1027486.0</v>
      </c>
      <c r="D2110" s="274">
        <v>45348.0</v>
      </c>
      <c r="E2110" s="275">
        <v>956471.0</v>
      </c>
      <c r="F2110" s="248" t="s">
        <v>447</v>
      </c>
      <c r="G2110" s="274">
        <f t="shared" si="1"/>
        <v>45378</v>
      </c>
      <c r="H2110" s="248" t="s">
        <v>443</v>
      </c>
      <c r="I2110" s="276" t="str">
        <f t="shared" si="2"/>
        <v>1027486956471</v>
      </c>
      <c r="J2110" s="274"/>
      <c r="K2110" s="275"/>
      <c r="L2110" s="275">
        <f t="shared" si="3"/>
        <v>-956471</v>
      </c>
      <c r="N2110" s="109" t="s">
        <v>462</v>
      </c>
      <c r="O2110" s="274">
        <f t="shared" si="6"/>
        <v>0</v>
      </c>
      <c r="P2110" s="248" t="b">
        <f t="shared" si="7"/>
        <v>1</v>
      </c>
    </row>
    <row r="2111" ht="14.25" customHeight="1">
      <c r="A2111" s="248" t="s">
        <v>644</v>
      </c>
      <c r="B2111" s="248" t="s">
        <v>19</v>
      </c>
      <c r="C2111" s="273">
        <v>4.6772067E7</v>
      </c>
      <c r="D2111" s="274">
        <v>45349.0</v>
      </c>
      <c r="E2111" s="275">
        <v>22040.0</v>
      </c>
      <c r="F2111" s="248" t="s">
        <v>447</v>
      </c>
      <c r="G2111" s="274">
        <f t="shared" si="1"/>
        <v>45379</v>
      </c>
      <c r="H2111" s="248" t="s">
        <v>443</v>
      </c>
      <c r="I2111" s="276" t="str">
        <f t="shared" si="2"/>
        <v>4677206722040</v>
      </c>
      <c r="J2111" s="274">
        <v>45349.0</v>
      </c>
      <c r="K2111" s="275">
        <v>22040.0</v>
      </c>
      <c r="L2111" s="275">
        <f t="shared" si="3"/>
        <v>0</v>
      </c>
      <c r="N2111" s="277"/>
      <c r="O2111" s="274">
        <f t="shared" si="6"/>
        <v>0</v>
      </c>
      <c r="P2111" s="248" t="b">
        <f t="shared" si="7"/>
        <v>0</v>
      </c>
    </row>
    <row r="2112" ht="14.25" customHeight="1">
      <c r="A2112" s="248" t="s">
        <v>644</v>
      </c>
      <c r="B2112" s="248" t="s">
        <v>334</v>
      </c>
      <c r="C2112" s="273">
        <v>1.1900971E7</v>
      </c>
      <c r="D2112" s="274">
        <v>45349.0</v>
      </c>
      <c r="E2112" s="275">
        <v>5510.0</v>
      </c>
      <c r="F2112" s="248" t="s">
        <v>447</v>
      </c>
      <c r="G2112" s="274">
        <f t="shared" si="1"/>
        <v>45379</v>
      </c>
      <c r="H2112" s="248" t="s">
        <v>443</v>
      </c>
      <c r="I2112" s="276" t="str">
        <f t="shared" si="2"/>
        <v>119009715510</v>
      </c>
      <c r="J2112" s="274">
        <v>45349.0</v>
      </c>
      <c r="K2112" s="275">
        <v>5510.0</v>
      </c>
      <c r="L2112" s="275">
        <f t="shared" si="3"/>
        <v>0</v>
      </c>
      <c r="N2112" s="277"/>
      <c r="O2112" s="274">
        <f t="shared" si="6"/>
        <v>0</v>
      </c>
      <c r="P2112" s="248" t="b">
        <f t="shared" si="7"/>
        <v>0</v>
      </c>
    </row>
    <row r="2113" ht="14.25" customHeight="1">
      <c r="A2113" s="248" t="s">
        <v>669</v>
      </c>
      <c r="B2113" s="248" t="s">
        <v>19</v>
      </c>
      <c r="C2113" s="273">
        <v>944.0</v>
      </c>
      <c r="D2113" s="274">
        <v>45350.0</v>
      </c>
      <c r="E2113" s="275">
        <v>71400.0</v>
      </c>
      <c r="F2113" s="248" t="s">
        <v>447</v>
      </c>
      <c r="G2113" s="274">
        <f t="shared" si="1"/>
        <v>45380</v>
      </c>
      <c r="H2113" s="248" t="s">
        <v>443</v>
      </c>
      <c r="I2113" s="276" t="str">
        <f t="shared" si="2"/>
        <v>94471400</v>
      </c>
      <c r="J2113" s="274"/>
      <c r="K2113" s="275"/>
      <c r="L2113" s="275">
        <f t="shared" si="3"/>
        <v>-71400</v>
      </c>
      <c r="N2113" s="277"/>
      <c r="O2113" s="274">
        <f t="shared" si="6"/>
        <v>0</v>
      </c>
      <c r="P2113" s="248" t="b">
        <f t="shared" si="7"/>
        <v>1</v>
      </c>
    </row>
    <row r="2114" ht="14.25" customHeight="1">
      <c r="A2114" s="248" t="s">
        <v>541</v>
      </c>
      <c r="B2114" s="248" t="s">
        <v>19</v>
      </c>
      <c r="C2114" s="273">
        <v>2308852.0</v>
      </c>
      <c r="D2114" s="274">
        <v>45351.0</v>
      </c>
      <c r="E2114" s="275">
        <v>302201.0</v>
      </c>
      <c r="F2114" s="248" t="s">
        <v>447</v>
      </c>
      <c r="G2114" s="274">
        <f t="shared" si="1"/>
        <v>45381</v>
      </c>
      <c r="H2114" s="248" t="s">
        <v>443</v>
      </c>
      <c r="I2114" s="276" t="str">
        <f t="shared" si="2"/>
        <v>2308852302201</v>
      </c>
      <c r="J2114" s="274"/>
      <c r="K2114" s="275"/>
      <c r="L2114" s="275">
        <f t="shared" si="3"/>
        <v>-302201</v>
      </c>
      <c r="N2114" s="277"/>
      <c r="O2114" s="274">
        <f t="shared" si="6"/>
        <v>0</v>
      </c>
      <c r="P2114" s="248" t="b">
        <f t="shared" si="7"/>
        <v>1</v>
      </c>
    </row>
    <row r="2115" ht="14.25" customHeight="1">
      <c r="A2115" s="248" t="s">
        <v>533</v>
      </c>
      <c r="B2115" s="248" t="s">
        <v>19</v>
      </c>
      <c r="C2115" s="273">
        <v>8306690.0</v>
      </c>
      <c r="D2115" s="274">
        <v>45351.0</v>
      </c>
      <c r="E2115" s="275">
        <v>22727.0</v>
      </c>
      <c r="F2115" s="248" t="s">
        <v>447</v>
      </c>
      <c r="G2115" s="274">
        <f t="shared" si="1"/>
        <v>45381</v>
      </c>
      <c r="H2115" s="248" t="s">
        <v>443</v>
      </c>
      <c r="I2115" s="276" t="str">
        <f t="shared" si="2"/>
        <v>830669022727</v>
      </c>
      <c r="J2115" s="274">
        <f>+G2115</f>
        <v>45381</v>
      </c>
      <c r="K2115" s="275">
        <f>+E2115</f>
        <v>22727</v>
      </c>
      <c r="L2115" s="275">
        <f t="shared" si="3"/>
        <v>0</v>
      </c>
      <c r="N2115" s="277"/>
      <c r="O2115" s="274">
        <f t="shared" si="6"/>
        <v>0</v>
      </c>
      <c r="P2115" s="248" t="b">
        <f t="shared" si="7"/>
        <v>0</v>
      </c>
    </row>
    <row r="2116" ht="14.25" customHeight="1">
      <c r="A2116" s="248" t="s">
        <v>665</v>
      </c>
      <c r="B2116" s="248" t="s">
        <v>19</v>
      </c>
      <c r="C2116" s="273">
        <v>1238.0</v>
      </c>
      <c r="D2116" s="274">
        <v>45351.0</v>
      </c>
      <c r="E2116" s="275">
        <v>397980.0</v>
      </c>
      <c r="F2116" s="248" t="s">
        <v>447</v>
      </c>
      <c r="G2116" s="274">
        <f t="shared" si="1"/>
        <v>45381</v>
      </c>
      <c r="H2116" s="248" t="s">
        <v>443</v>
      </c>
      <c r="I2116" s="276" t="str">
        <f t="shared" si="2"/>
        <v>1238397980</v>
      </c>
      <c r="J2116" s="274"/>
      <c r="K2116" s="275"/>
      <c r="L2116" s="275">
        <f t="shared" si="3"/>
        <v>-397980</v>
      </c>
      <c r="N2116" s="277"/>
      <c r="O2116" s="274">
        <f t="shared" si="6"/>
        <v>0</v>
      </c>
      <c r="P2116" s="248" t="b">
        <f t="shared" si="7"/>
        <v>1</v>
      </c>
    </row>
    <row r="2117" ht="14.25" customHeight="1">
      <c r="A2117" s="248" t="s">
        <v>662</v>
      </c>
      <c r="B2117" s="248" t="s">
        <v>19</v>
      </c>
      <c r="C2117" s="273">
        <v>45476.0</v>
      </c>
      <c r="D2117" s="274">
        <v>45351.0</v>
      </c>
      <c r="E2117" s="275">
        <v>227626.0</v>
      </c>
      <c r="F2117" s="248" t="s">
        <v>447</v>
      </c>
      <c r="G2117" s="274">
        <f t="shared" si="1"/>
        <v>45381</v>
      </c>
      <c r="H2117" s="248" t="s">
        <v>443</v>
      </c>
      <c r="I2117" s="276" t="str">
        <f t="shared" si="2"/>
        <v>45476227626</v>
      </c>
      <c r="J2117" s="274"/>
      <c r="K2117" s="275"/>
      <c r="L2117" s="275">
        <f t="shared" si="3"/>
        <v>-227626</v>
      </c>
      <c r="N2117" s="277"/>
      <c r="O2117" s="274">
        <f t="shared" si="6"/>
        <v>0</v>
      </c>
      <c r="P2117" s="248" t="b">
        <f t="shared" si="7"/>
        <v>1</v>
      </c>
    </row>
    <row r="2118" ht="14.25" customHeight="1">
      <c r="A2118" s="248" t="s">
        <v>575</v>
      </c>
      <c r="B2118" s="248" t="s">
        <v>19</v>
      </c>
      <c r="C2118" s="273">
        <v>1387.0</v>
      </c>
      <c r="D2118" s="274">
        <v>45351.0</v>
      </c>
      <c r="E2118" s="275">
        <v>82700.0</v>
      </c>
      <c r="F2118" s="248" t="s">
        <v>447</v>
      </c>
      <c r="G2118" s="274">
        <f t="shared" si="1"/>
        <v>45381</v>
      </c>
      <c r="H2118" s="248" t="s">
        <v>443</v>
      </c>
      <c r="I2118" s="276" t="str">
        <f t="shared" si="2"/>
        <v>138782700</v>
      </c>
      <c r="J2118" s="274">
        <v>45358.0</v>
      </c>
      <c r="K2118" s="275">
        <v>112532.0</v>
      </c>
      <c r="L2118" s="275">
        <f t="shared" si="3"/>
        <v>29832</v>
      </c>
      <c r="M2118" s="248" t="s">
        <v>670</v>
      </c>
      <c r="N2118" s="277"/>
      <c r="O2118" s="274">
        <f t="shared" si="6"/>
        <v>0</v>
      </c>
      <c r="P2118" s="248" t="b">
        <f t="shared" si="7"/>
        <v>0</v>
      </c>
    </row>
    <row r="2119" ht="14.25" customHeight="1">
      <c r="A2119" s="248" t="s">
        <v>532</v>
      </c>
      <c r="B2119" s="248" t="s">
        <v>19</v>
      </c>
      <c r="C2119" s="273">
        <v>38980.0</v>
      </c>
      <c r="D2119" s="274">
        <v>45352.0</v>
      </c>
      <c r="E2119" s="275">
        <v>1332324.0</v>
      </c>
      <c r="F2119" s="248" t="s">
        <v>447</v>
      </c>
      <c r="G2119" s="274">
        <f t="shared" si="1"/>
        <v>45382</v>
      </c>
      <c r="H2119" s="248" t="s">
        <v>443</v>
      </c>
      <c r="I2119" s="276" t="str">
        <f t="shared" si="2"/>
        <v>389801332324</v>
      </c>
      <c r="J2119" s="274"/>
      <c r="K2119" s="275"/>
      <c r="L2119" s="275">
        <f t="shared" si="3"/>
        <v>-1332324</v>
      </c>
      <c r="N2119" s="277"/>
      <c r="O2119" s="274">
        <f t="shared" si="6"/>
        <v>0</v>
      </c>
      <c r="P2119" s="248" t="b">
        <f t="shared" si="7"/>
        <v>1</v>
      </c>
    </row>
    <row r="2120" ht="14.25" customHeight="1">
      <c r="A2120" s="248" t="s">
        <v>640</v>
      </c>
      <c r="B2120" s="248" t="s">
        <v>19</v>
      </c>
      <c r="C2120" s="273">
        <v>6102.0</v>
      </c>
      <c r="D2120" s="274">
        <v>45352.0</v>
      </c>
      <c r="E2120" s="275">
        <v>185200.0</v>
      </c>
      <c r="F2120" s="248" t="s">
        <v>447</v>
      </c>
      <c r="G2120" s="274">
        <f t="shared" si="1"/>
        <v>45382</v>
      </c>
      <c r="H2120" s="248" t="s">
        <v>443</v>
      </c>
      <c r="I2120" s="276" t="str">
        <f t="shared" si="2"/>
        <v>6102185200</v>
      </c>
      <c r="J2120" s="274">
        <v>45343.0</v>
      </c>
      <c r="K2120" s="275">
        <v>185200.0</v>
      </c>
      <c r="L2120" s="275">
        <f t="shared" si="3"/>
        <v>0</v>
      </c>
      <c r="N2120" s="277" t="s">
        <v>641</v>
      </c>
      <c r="O2120" s="274">
        <f t="shared" si="6"/>
        <v>0</v>
      </c>
      <c r="P2120" s="248" t="b">
        <f t="shared" si="7"/>
        <v>0</v>
      </c>
    </row>
    <row r="2121" ht="14.25" customHeight="1">
      <c r="A2121" s="248" t="s">
        <v>55</v>
      </c>
      <c r="B2121" s="248" t="s">
        <v>334</v>
      </c>
      <c r="C2121" s="273">
        <v>1011.0</v>
      </c>
      <c r="D2121" s="274">
        <v>45352.0</v>
      </c>
      <c r="E2121" s="275">
        <v>1406370.0</v>
      </c>
      <c r="F2121" s="248" t="s">
        <v>447</v>
      </c>
      <c r="G2121" s="274">
        <f t="shared" si="1"/>
        <v>45382</v>
      </c>
      <c r="H2121" s="248" t="s">
        <v>443</v>
      </c>
      <c r="I2121" s="276" t="str">
        <f t="shared" si="2"/>
        <v>10111406370</v>
      </c>
      <c r="J2121" s="274"/>
      <c r="K2121" s="275"/>
      <c r="L2121" s="275">
        <f t="shared" si="3"/>
        <v>-1406370</v>
      </c>
      <c r="N2121" s="277"/>
      <c r="O2121" s="274">
        <f t="shared" si="6"/>
        <v>0</v>
      </c>
      <c r="P2121" s="248" t="b">
        <f t="shared" si="7"/>
        <v>1</v>
      </c>
    </row>
    <row r="2122" ht="14.25" customHeight="1">
      <c r="A2122" s="248" t="s">
        <v>55</v>
      </c>
      <c r="B2122" s="248" t="s">
        <v>334</v>
      </c>
      <c r="C2122" s="273">
        <v>1010.0</v>
      </c>
      <c r="D2122" s="274">
        <v>45352.0</v>
      </c>
      <c r="E2122" s="275">
        <v>606194.0</v>
      </c>
      <c r="F2122" s="248" t="s">
        <v>447</v>
      </c>
      <c r="G2122" s="274">
        <f t="shared" si="1"/>
        <v>45382</v>
      </c>
      <c r="H2122" s="248" t="s">
        <v>443</v>
      </c>
      <c r="I2122" s="276" t="str">
        <f t="shared" si="2"/>
        <v>1010606194</v>
      </c>
      <c r="J2122" s="274"/>
      <c r="K2122" s="275"/>
      <c r="L2122" s="275">
        <f t="shared" si="3"/>
        <v>-606194</v>
      </c>
      <c r="N2122" s="277"/>
      <c r="O2122" s="274">
        <f t="shared" si="6"/>
        <v>0</v>
      </c>
      <c r="P2122" s="248" t="b">
        <f t="shared" si="7"/>
        <v>1</v>
      </c>
    </row>
    <row r="2123" ht="14.25" customHeight="1">
      <c r="A2123" s="248" t="s">
        <v>444</v>
      </c>
      <c r="B2123" s="248" t="s">
        <v>19</v>
      </c>
      <c r="C2123" s="273">
        <v>1390.0</v>
      </c>
      <c r="D2123" s="274">
        <v>45357.0</v>
      </c>
      <c r="E2123" s="275">
        <v>1436354.0</v>
      </c>
      <c r="F2123" s="248" t="s">
        <v>447</v>
      </c>
      <c r="G2123" s="274">
        <f t="shared" si="1"/>
        <v>45387</v>
      </c>
      <c r="H2123" s="248" t="s">
        <v>443</v>
      </c>
      <c r="I2123" s="276" t="str">
        <f t="shared" si="2"/>
        <v>13901436354</v>
      </c>
      <c r="J2123" s="274"/>
      <c r="K2123" s="275">
        <f>+K2124-L1463-L1484</f>
        <v>1429629</v>
      </c>
      <c r="L2123" s="275">
        <f>+E2123-K2123</f>
        <v>6725</v>
      </c>
      <c r="N2123" s="277"/>
      <c r="O2123" s="274">
        <f t="shared" si="6"/>
        <v>0</v>
      </c>
      <c r="P2123" s="248" t="b">
        <f t="shared" si="7"/>
        <v>1</v>
      </c>
    </row>
    <row r="2124" ht="14.25" customHeight="1">
      <c r="A2124" s="248" t="s">
        <v>444</v>
      </c>
      <c r="B2124" s="248" t="s">
        <v>19</v>
      </c>
      <c r="C2124" s="286">
        <v>1389.0</v>
      </c>
      <c r="D2124" s="287">
        <v>45357.0</v>
      </c>
      <c r="E2124" s="288">
        <v>1414482.0</v>
      </c>
      <c r="F2124" s="289" t="s">
        <v>447</v>
      </c>
      <c r="G2124" s="274">
        <f t="shared" si="1"/>
        <v>45387</v>
      </c>
      <c r="H2124" s="289" t="s">
        <v>485</v>
      </c>
      <c r="I2124" s="290" t="str">
        <f t="shared" si="2"/>
        <v>13891414482</v>
      </c>
      <c r="J2124" s="274">
        <v>45751.0</v>
      </c>
      <c r="K2124" s="275">
        <v>1414482.0</v>
      </c>
      <c r="L2124" s="275">
        <f t="shared" ref="L2124:L2502" si="12">+K2124-E2124</f>
        <v>0</v>
      </c>
      <c r="N2124" s="277"/>
      <c r="O2124" s="274">
        <f t="shared" si="6"/>
        <v>0</v>
      </c>
      <c r="P2124" s="248" t="b">
        <f t="shared" si="7"/>
        <v>0</v>
      </c>
    </row>
    <row r="2125" ht="14.25" customHeight="1">
      <c r="A2125" s="248" t="s">
        <v>444</v>
      </c>
      <c r="B2125" s="248" t="s">
        <v>468</v>
      </c>
      <c r="C2125" s="286">
        <v>93.0</v>
      </c>
      <c r="D2125" s="287">
        <v>45357.0</v>
      </c>
      <c r="E2125" s="288">
        <v>-1414482.0</v>
      </c>
      <c r="F2125" s="289" t="s">
        <v>447</v>
      </c>
      <c r="G2125" s="274">
        <f t="shared" si="1"/>
        <v>45387</v>
      </c>
      <c r="H2125" s="289" t="s">
        <v>469</v>
      </c>
      <c r="I2125" s="290" t="str">
        <f t="shared" si="2"/>
        <v>93-1414482</v>
      </c>
      <c r="J2125" s="287"/>
      <c r="K2125" s="288"/>
      <c r="L2125" s="288">
        <f t="shared" si="12"/>
        <v>1414482</v>
      </c>
      <c r="N2125" s="277"/>
      <c r="O2125" s="274">
        <f t="shared" si="6"/>
        <v>0</v>
      </c>
      <c r="P2125" s="248" t="b">
        <f t="shared" si="7"/>
        <v>1</v>
      </c>
    </row>
    <row r="2126" ht="14.25" customHeight="1">
      <c r="A2126" s="248" t="s">
        <v>671</v>
      </c>
      <c r="B2126" s="248" t="s">
        <v>19</v>
      </c>
      <c r="C2126" s="273">
        <v>4362528.0</v>
      </c>
      <c r="D2126" s="274">
        <v>45358.0</v>
      </c>
      <c r="E2126" s="275">
        <v>1.1676994E8</v>
      </c>
      <c r="F2126" s="248" t="s">
        <v>447</v>
      </c>
      <c r="G2126" s="274">
        <f t="shared" si="1"/>
        <v>45388</v>
      </c>
      <c r="H2126" s="248" t="s">
        <v>443</v>
      </c>
      <c r="I2126" s="276" t="str">
        <f t="shared" si="2"/>
        <v>4362528116769940</v>
      </c>
      <c r="J2126" s="274"/>
      <c r="K2126" s="275"/>
      <c r="L2126" s="275">
        <f t="shared" si="12"/>
        <v>-116769940</v>
      </c>
      <c r="N2126" s="277"/>
      <c r="O2126" s="274">
        <f t="shared" si="6"/>
        <v>0</v>
      </c>
      <c r="P2126" s="248" t="b">
        <f t="shared" si="7"/>
        <v>1</v>
      </c>
    </row>
    <row r="2127" ht="14.25" customHeight="1">
      <c r="A2127" s="248" t="s">
        <v>493</v>
      </c>
      <c r="B2127" s="248" t="s">
        <v>19</v>
      </c>
      <c r="C2127" s="273">
        <v>10731.0</v>
      </c>
      <c r="D2127" s="274">
        <v>45358.0</v>
      </c>
      <c r="E2127" s="275">
        <v>314990.0</v>
      </c>
      <c r="F2127" s="248" t="s">
        <v>447</v>
      </c>
      <c r="G2127" s="274">
        <f t="shared" si="1"/>
        <v>45388</v>
      </c>
      <c r="H2127" s="248" t="s">
        <v>443</v>
      </c>
      <c r="I2127" s="276" t="str">
        <f t="shared" si="2"/>
        <v>10731314990</v>
      </c>
      <c r="J2127" s="274"/>
      <c r="K2127" s="275"/>
      <c r="L2127" s="275">
        <f t="shared" si="12"/>
        <v>-314990</v>
      </c>
      <c r="N2127" s="277"/>
      <c r="O2127" s="274">
        <f t="shared" si="6"/>
        <v>0</v>
      </c>
      <c r="P2127" s="248" t="b">
        <f t="shared" si="7"/>
        <v>1</v>
      </c>
    </row>
    <row r="2128" ht="14.25" customHeight="1">
      <c r="A2128" s="248" t="s">
        <v>451</v>
      </c>
      <c r="B2128" s="248" t="s">
        <v>19</v>
      </c>
      <c r="C2128" s="273">
        <v>65284.0</v>
      </c>
      <c r="D2128" s="274">
        <v>45358.0</v>
      </c>
      <c r="E2128" s="275">
        <v>119977.0</v>
      </c>
      <c r="F2128" s="248" t="s">
        <v>447</v>
      </c>
      <c r="G2128" s="274">
        <f t="shared" si="1"/>
        <v>45388</v>
      </c>
      <c r="H2128" s="248" t="s">
        <v>443</v>
      </c>
      <c r="I2128" s="276" t="str">
        <f t="shared" si="2"/>
        <v>65284119977</v>
      </c>
      <c r="J2128" s="274"/>
      <c r="K2128" s="275"/>
      <c r="L2128" s="275">
        <f t="shared" si="12"/>
        <v>-119977</v>
      </c>
      <c r="N2128" s="277"/>
      <c r="O2128" s="274">
        <f t="shared" si="6"/>
        <v>0</v>
      </c>
      <c r="P2128" s="248" t="b">
        <f t="shared" si="7"/>
        <v>1</v>
      </c>
    </row>
    <row r="2129" ht="14.25" customHeight="1">
      <c r="A2129" s="248" t="s">
        <v>454</v>
      </c>
      <c r="B2129" s="248" t="s">
        <v>19</v>
      </c>
      <c r="C2129" s="273">
        <v>31314.0</v>
      </c>
      <c r="D2129" s="274">
        <v>45359.0</v>
      </c>
      <c r="E2129" s="275">
        <v>47600.0</v>
      </c>
      <c r="F2129" s="248" t="s">
        <v>447</v>
      </c>
      <c r="G2129" s="274">
        <f t="shared" si="1"/>
        <v>45389</v>
      </c>
      <c r="H2129" s="248" t="s">
        <v>443</v>
      </c>
      <c r="I2129" s="276" t="str">
        <f t="shared" si="2"/>
        <v>3131447600</v>
      </c>
      <c r="J2129" s="274"/>
      <c r="K2129" s="275"/>
      <c r="L2129" s="275">
        <f t="shared" si="12"/>
        <v>-47600</v>
      </c>
      <c r="N2129" s="277"/>
      <c r="O2129" s="274">
        <f t="shared" si="6"/>
        <v>0</v>
      </c>
      <c r="P2129" s="248" t="b">
        <f t="shared" si="7"/>
        <v>1</v>
      </c>
    </row>
    <row r="2130" ht="14.25" customHeight="1">
      <c r="A2130" s="248" t="s">
        <v>22</v>
      </c>
      <c r="B2130" s="248" t="s">
        <v>19</v>
      </c>
      <c r="C2130" s="273">
        <v>1028019.0</v>
      </c>
      <c r="D2130" s="274">
        <v>45359.0</v>
      </c>
      <c r="E2130" s="275">
        <v>2523971.0</v>
      </c>
      <c r="F2130" s="248" t="s">
        <v>447</v>
      </c>
      <c r="G2130" s="274">
        <f t="shared" si="1"/>
        <v>45389</v>
      </c>
      <c r="H2130" s="248" t="s">
        <v>443</v>
      </c>
      <c r="I2130" s="276" t="str">
        <f t="shared" si="2"/>
        <v>10280192523971</v>
      </c>
      <c r="J2130" s="274"/>
      <c r="K2130" s="275"/>
      <c r="L2130" s="275">
        <f t="shared" si="12"/>
        <v>-2523971</v>
      </c>
      <c r="N2130" s="109" t="s">
        <v>462</v>
      </c>
      <c r="O2130" s="274">
        <f t="shared" si="6"/>
        <v>0</v>
      </c>
      <c r="P2130" s="248" t="b">
        <f t="shared" si="7"/>
        <v>1</v>
      </c>
    </row>
    <row r="2131" ht="14.25" customHeight="1">
      <c r="A2131" s="248" t="s">
        <v>502</v>
      </c>
      <c r="B2131" s="248" t="s">
        <v>19</v>
      </c>
      <c r="C2131" s="273">
        <v>32581.0</v>
      </c>
      <c r="D2131" s="274">
        <v>45359.0</v>
      </c>
      <c r="E2131" s="275">
        <v>175676.0</v>
      </c>
      <c r="F2131" s="248" t="s">
        <v>447</v>
      </c>
      <c r="G2131" s="274">
        <f t="shared" si="1"/>
        <v>45389</v>
      </c>
      <c r="H2131" s="248" t="s">
        <v>443</v>
      </c>
      <c r="I2131" s="276" t="str">
        <f t="shared" si="2"/>
        <v>32581175676</v>
      </c>
      <c r="J2131" s="274"/>
      <c r="K2131" s="275"/>
      <c r="L2131" s="275">
        <f t="shared" si="12"/>
        <v>-175676</v>
      </c>
      <c r="N2131" s="277"/>
      <c r="O2131" s="274">
        <f t="shared" si="6"/>
        <v>0</v>
      </c>
      <c r="P2131" s="248" t="b">
        <f t="shared" si="7"/>
        <v>1</v>
      </c>
    </row>
    <row r="2132" ht="14.25" customHeight="1">
      <c r="A2132" s="248" t="s">
        <v>508</v>
      </c>
      <c r="B2132" s="248" t="s">
        <v>334</v>
      </c>
      <c r="C2132" s="273">
        <v>2159142.0</v>
      </c>
      <c r="D2132" s="274">
        <v>45359.0</v>
      </c>
      <c r="E2132" s="275">
        <v>12593.0</v>
      </c>
      <c r="F2132" s="248" t="s">
        <v>447</v>
      </c>
      <c r="G2132" s="274">
        <f t="shared" si="1"/>
        <v>45389</v>
      </c>
      <c r="H2132" s="248" t="s">
        <v>443</v>
      </c>
      <c r="I2132" s="276" t="str">
        <f t="shared" si="2"/>
        <v>215914212593</v>
      </c>
      <c r="J2132" s="274">
        <f>+G2132</f>
        <v>45389</v>
      </c>
      <c r="K2132" s="275">
        <f>+E2132</f>
        <v>12593</v>
      </c>
      <c r="L2132" s="275">
        <f t="shared" si="12"/>
        <v>0</v>
      </c>
      <c r="N2132" s="277"/>
      <c r="O2132" s="274">
        <f t="shared" si="6"/>
        <v>0</v>
      </c>
      <c r="P2132" s="248" t="b">
        <f t="shared" si="7"/>
        <v>0</v>
      </c>
    </row>
    <row r="2133" ht="14.25" customHeight="1">
      <c r="A2133" s="248" t="s">
        <v>669</v>
      </c>
      <c r="B2133" s="248" t="s">
        <v>19</v>
      </c>
      <c r="C2133" s="273">
        <v>948.0</v>
      </c>
      <c r="D2133" s="274">
        <v>45360.0</v>
      </c>
      <c r="E2133" s="275">
        <v>71400.0</v>
      </c>
      <c r="F2133" s="248" t="s">
        <v>447</v>
      </c>
      <c r="G2133" s="274">
        <f t="shared" si="1"/>
        <v>45390</v>
      </c>
      <c r="H2133" s="248" t="s">
        <v>443</v>
      </c>
      <c r="I2133" s="276" t="str">
        <f t="shared" si="2"/>
        <v>94871400</v>
      </c>
      <c r="J2133" s="274"/>
      <c r="K2133" s="275"/>
      <c r="L2133" s="275">
        <f t="shared" si="12"/>
        <v>-71400</v>
      </c>
      <c r="N2133" s="277"/>
      <c r="O2133" s="274">
        <f t="shared" si="6"/>
        <v>0</v>
      </c>
      <c r="P2133" s="248" t="b">
        <f t="shared" si="7"/>
        <v>1</v>
      </c>
    </row>
    <row r="2134" ht="14.25" customHeight="1">
      <c r="A2134" s="248" t="s">
        <v>463</v>
      </c>
      <c r="B2134" s="248" t="s">
        <v>19</v>
      </c>
      <c r="C2134" s="273">
        <v>4845288.0</v>
      </c>
      <c r="D2134" s="274">
        <v>45360.0</v>
      </c>
      <c r="E2134" s="275">
        <v>132970.0</v>
      </c>
      <c r="F2134" s="248" t="s">
        <v>447</v>
      </c>
      <c r="G2134" s="274">
        <f t="shared" si="1"/>
        <v>45390</v>
      </c>
      <c r="H2134" s="248" t="s">
        <v>443</v>
      </c>
      <c r="I2134" s="276" t="str">
        <f t="shared" si="2"/>
        <v>4845288132970</v>
      </c>
      <c r="J2134" s="274"/>
      <c r="K2134" s="275"/>
      <c r="L2134" s="275">
        <f t="shared" si="12"/>
        <v>-132970</v>
      </c>
      <c r="N2134" s="277"/>
      <c r="O2134" s="274">
        <f t="shared" si="6"/>
        <v>0</v>
      </c>
      <c r="P2134" s="248" t="b">
        <f t="shared" si="7"/>
        <v>1</v>
      </c>
    </row>
    <row r="2135" ht="14.25" customHeight="1">
      <c r="A2135" s="248" t="s">
        <v>458</v>
      </c>
      <c r="B2135" s="248" t="s">
        <v>19</v>
      </c>
      <c r="C2135" s="273">
        <v>4.8952464E7</v>
      </c>
      <c r="D2135" s="274">
        <v>45361.0</v>
      </c>
      <c r="E2135" s="275">
        <v>32969.0</v>
      </c>
      <c r="F2135" s="248" t="s">
        <v>447</v>
      </c>
      <c r="G2135" s="274">
        <f t="shared" si="1"/>
        <v>45391</v>
      </c>
      <c r="H2135" s="248" t="s">
        <v>443</v>
      </c>
      <c r="I2135" s="276" t="str">
        <f t="shared" si="2"/>
        <v>4895246432969</v>
      </c>
      <c r="J2135" s="274"/>
      <c r="K2135" s="275"/>
      <c r="L2135" s="275">
        <f t="shared" si="12"/>
        <v>-32969</v>
      </c>
      <c r="N2135" s="277"/>
      <c r="O2135" s="274">
        <f t="shared" si="6"/>
        <v>0</v>
      </c>
      <c r="P2135" s="248" t="b">
        <f t="shared" si="7"/>
        <v>1</v>
      </c>
    </row>
    <row r="2136" ht="14.25" customHeight="1">
      <c r="A2136" s="248" t="s">
        <v>672</v>
      </c>
      <c r="B2136" s="248" t="s">
        <v>19</v>
      </c>
      <c r="C2136" s="273">
        <v>4933.0</v>
      </c>
      <c r="D2136" s="274">
        <v>45362.0</v>
      </c>
      <c r="E2136" s="275">
        <v>44980.0</v>
      </c>
      <c r="F2136" s="248" t="s">
        <v>447</v>
      </c>
      <c r="G2136" s="274">
        <f t="shared" si="1"/>
        <v>45392</v>
      </c>
      <c r="H2136" s="248" t="s">
        <v>443</v>
      </c>
      <c r="I2136" s="276" t="str">
        <f t="shared" si="2"/>
        <v>493344980</v>
      </c>
      <c r="J2136" s="274"/>
      <c r="K2136" s="275"/>
      <c r="L2136" s="275">
        <f t="shared" si="12"/>
        <v>-44980</v>
      </c>
      <c r="N2136" s="277"/>
      <c r="O2136" s="274">
        <f t="shared" si="6"/>
        <v>0</v>
      </c>
      <c r="P2136" s="248" t="b">
        <f t="shared" si="7"/>
        <v>1</v>
      </c>
    </row>
    <row r="2137" ht="14.25" customHeight="1">
      <c r="A2137" s="248" t="s">
        <v>523</v>
      </c>
      <c r="B2137" s="248" t="s">
        <v>19</v>
      </c>
      <c r="C2137" s="273">
        <v>21194.0</v>
      </c>
      <c r="D2137" s="274">
        <v>45362.0</v>
      </c>
      <c r="E2137" s="275">
        <v>1376430.0</v>
      </c>
      <c r="F2137" s="248" t="s">
        <v>447</v>
      </c>
      <c r="G2137" s="274">
        <f t="shared" si="1"/>
        <v>45392</v>
      </c>
      <c r="H2137" s="248" t="s">
        <v>485</v>
      </c>
      <c r="I2137" s="276" t="str">
        <f t="shared" si="2"/>
        <v>211941376430</v>
      </c>
      <c r="J2137" s="274"/>
      <c r="K2137" s="275"/>
      <c r="L2137" s="275">
        <f t="shared" si="12"/>
        <v>-1376430</v>
      </c>
      <c r="N2137" s="277"/>
      <c r="O2137" s="274">
        <f t="shared" si="6"/>
        <v>0</v>
      </c>
      <c r="P2137" s="248" t="b">
        <f t="shared" si="7"/>
        <v>1</v>
      </c>
    </row>
    <row r="2138" ht="14.25" customHeight="1">
      <c r="A2138" s="248" t="s">
        <v>523</v>
      </c>
      <c r="B2138" s="248" t="s">
        <v>19</v>
      </c>
      <c r="C2138" s="273">
        <v>21196.0</v>
      </c>
      <c r="D2138" s="274">
        <v>45362.0</v>
      </c>
      <c r="E2138" s="275">
        <v>1376430.0</v>
      </c>
      <c r="F2138" s="248" t="s">
        <v>447</v>
      </c>
      <c r="G2138" s="274">
        <f t="shared" si="1"/>
        <v>45392</v>
      </c>
      <c r="H2138" s="248" t="s">
        <v>443</v>
      </c>
      <c r="I2138" s="276" t="str">
        <f t="shared" si="2"/>
        <v>211961376430</v>
      </c>
      <c r="J2138" s="274"/>
      <c r="K2138" s="275"/>
      <c r="L2138" s="275">
        <f t="shared" si="12"/>
        <v>-1376430</v>
      </c>
      <c r="N2138" s="277"/>
      <c r="O2138" s="274">
        <f t="shared" si="6"/>
        <v>0</v>
      </c>
      <c r="P2138" s="248" t="b">
        <f t="shared" si="7"/>
        <v>1</v>
      </c>
    </row>
    <row r="2139" ht="14.25" customHeight="1">
      <c r="A2139" s="248" t="s">
        <v>523</v>
      </c>
      <c r="B2139" s="248" t="s">
        <v>468</v>
      </c>
      <c r="C2139" s="273">
        <v>8419.0</v>
      </c>
      <c r="D2139" s="274">
        <v>45362.0</v>
      </c>
      <c r="E2139" s="275">
        <v>-1376430.0</v>
      </c>
      <c r="F2139" s="248" t="s">
        <v>447</v>
      </c>
      <c r="G2139" s="274">
        <f t="shared" si="1"/>
        <v>45392</v>
      </c>
      <c r="H2139" s="248" t="s">
        <v>469</v>
      </c>
      <c r="I2139" s="276" t="str">
        <f t="shared" si="2"/>
        <v>8419-1376430</v>
      </c>
      <c r="J2139" s="274"/>
      <c r="K2139" s="275"/>
      <c r="L2139" s="275">
        <f t="shared" si="12"/>
        <v>1376430</v>
      </c>
      <c r="N2139" s="277"/>
      <c r="O2139" s="274">
        <f t="shared" si="6"/>
        <v>0</v>
      </c>
      <c r="P2139" s="248" t="b">
        <f t="shared" si="7"/>
        <v>1</v>
      </c>
    </row>
    <row r="2140" ht="14.25" customHeight="1">
      <c r="A2140" s="248" t="s">
        <v>474</v>
      </c>
      <c r="B2140" s="248" t="s">
        <v>19</v>
      </c>
      <c r="C2140" s="273">
        <v>3.1794357E7</v>
      </c>
      <c r="D2140" s="274">
        <v>45362.0</v>
      </c>
      <c r="E2140" s="275">
        <v>134961.0</v>
      </c>
      <c r="F2140" s="248" t="s">
        <v>447</v>
      </c>
      <c r="G2140" s="274">
        <f t="shared" si="1"/>
        <v>45392</v>
      </c>
      <c r="H2140" s="248" t="s">
        <v>443</v>
      </c>
      <c r="I2140" s="276" t="str">
        <f t="shared" si="2"/>
        <v>31794357134961</v>
      </c>
      <c r="J2140" s="274"/>
      <c r="K2140" s="275"/>
      <c r="L2140" s="275">
        <f t="shared" si="12"/>
        <v>-134961</v>
      </c>
      <c r="N2140" s="277"/>
      <c r="O2140" s="274">
        <f t="shared" si="6"/>
        <v>0</v>
      </c>
      <c r="P2140" s="248" t="b">
        <f t="shared" si="7"/>
        <v>1</v>
      </c>
    </row>
    <row r="2141" ht="14.25" customHeight="1">
      <c r="A2141" s="248" t="s">
        <v>493</v>
      </c>
      <c r="B2141" s="248" t="s">
        <v>19</v>
      </c>
      <c r="C2141" s="273">
        <v>10739.0</v>
      </c>
      <c r="D2141" s="274">
        <v>45362.0</v>
      </c>
      <c r="E2141" s="275">
        <v>124990.0</v>
      </c>
      <c r="F2141" s="248" t="s">
        <v>447</v>
      </c>
      <c r="G2141" s="274">
        <f t="shared" si="1"/>
        <v>45392</v>
      </c>
      <c r="H2141" s="248" t="s">
        <v>443</v>
      </c>
      <c r="I2141" s="276" t="str">
        <f t="shared" si="2"/>
        <v>10739124990</v>
      </c>
      <c r="J2141" s="274"/>
      <c r="K2141" s="275"/>
      <c r="L2141" s="275">
        <f t="shared" si="12"/>
        <v>-124990</v>
      </c>
      <c r="N2141" s="277"/>
      <c r="O2141" s="274">
        <f t="shared" si="6"/>
        <v>0</v>
      </c>
      <c r="P2141" s="248" t="b">
        <f t="shared" si="7"/>
        <v>1</v>
      </c>
    </row>
    <row r="2142" ht="14.25" customHeight="1">
      <c r="A2142" s="248" t="s">
        <v>464</v>
      </c>
      <c r="B2142" s="248" t="s">
        <v>19</v>
      </c>
      <c r="C2142" s="273">
        <v>1644573.0</v>
      </c>
      <c r="D2142" s="274">
        <v>45362.0</v>
      </c>
      <c r="E2142" s="275">
        <v>883980.0</v>
      </c>
      <c r="F2142" s="248" t="s">
        <v>447</v>
      </c>
      <c r="G2142" s="274">
        <f t="shared" si="1"/>
        <v>45392</v>
      </c>
      <c r="H2142" s="248" t="s">
        <v>443</v>
      </c>
      <c r="I2142" s="276" t="str">
        <f t="shared" si="2"/>
        <v>1644573883980</v>
      </c>
      <c r="J2142" s="274"/>
      <c r="K2142" s="275"/>
      <c r="L2142" s="275">
        <f t="shared" si="12"/>
        <v>-883980</v>
      </c>
      <c r="N2142" s="277"/>
      <c r="O2142" s="274">
        <f t="shared" si="6"/>
        <v>0</v>
      </c>
      <c r="P2142" s="248" t="b">
        <f t="shared" si="7"/>
        <v>1</v>
      </c>
    </row>
    <row r="2143" ht="14.25" customHeight="1">
      <c r="A2143" s="248" t="s">
        <v>673</v>
      </c>
      <c r="B2143" s="248" t="s">
        <v>19</v>
      </c>
      <c r="C2143" s="273">
        <v>4389.0</v>
      </c>
      <c r="D2143" s="274">
        <v>45362.0</v>
      </c>
      <c r="E2143" s="275">
        <v>445981.0</v>
      </c>
      <c r="F2143" s="248" t="s">
        <v>447</v>
      </c>
      <c r="G2143" s="274">
        <f t="shared" si="1"/>
        <v>45392</v>
      </c>
      <c r="H2143" s="248" t="s">
        <v>443</v>
      </c>
      <c r="I2143" s="276" t="str">
        <f t="shared" si="2"/>
        <v>4389445981</v>
      </c>
      <c r="J2143" s="274"/>
      <c r="K2143" s="275"/>
      <c r="L2143" s="275">
        <f t="shared" si="12"/>
        <v>-445981</v>
      </c>
      <c r="N2143" s="277"/>
      <c r="O2143" s="274">
        <f t="shared" si="6"/>
        <v>0</v>
      </c>
      <c r="P2143" s="248" t="b">
        <f t="shared" si="7"/>
        <v>1</v>
      </c>
    </row>
    <row r="2144" ht="14.25" customHeight="1">
      <c r="A2144" s="248" t="s">
        <v>610</v>
      </c>
      <c r="B2144" s="248" t="s">
        <v>19</v>
      </c>
      <c r="C2144" s="273">
        <v>1817831.0</v>
      </c>
      <c r="D2144" s="274">
        <v>45363.0</v>
      </c>
      <c r="E2144" s="275">
        <v>359990.0</v>
      </c>
      <c r="F2144" s="248" t="s">
        <v>447</v>
      </c>
      <c r="G2144" s="274">
        <f t="shared" si="1"/>
        <v>45393</v>
      </c>
      <c r="H2144" s="248" t="s">
        <v>443</v>
      </c>
      <c r="I2144" s="276" t="str">
        <f t="shared" si="2"/>
        <v>1817831359990</v>
      </c>
      <c r="J2144" s="274"/>
      <c r="K2144" s="275"/>
      <c r="L2144" s="275">
        <f t="shared" si="12"/>
        <v>-359990</v>
      </c>
      <c r="N2144" s="277"/>
      <c r="O2144" s="274">
        <f t="shared" si="6"/>
        <v>0</v>
      </c>
      <c r="P2144" s="248" t="b">
        <f t="shared" si="7"/>
        <v>1</v>
      </c>
    </row>
    <row r="2145" ht="14.25" customHeight="1">
      <c r="A2145" s="248" t="s">
        <v>18</v>
      </c>
      <c r="B2145" s="248" t="s">
        <v>19</v>
      </c>
      <c r="C2145" s="273">
        <v>5998.0</v>
      </c>
      <c r="D2145" s="274">
        <v>45363.0</v>
      </c>
      <c r="E2145" s="275">
        <v>2299210.0</v>
      </c>
      <c r="F2145" s="248" t="s">
        <v>447</v>
      </c>
      <c r="G2145" s="274">
        <f t="shared" si="1"/>
        <v>45393</v>
      </c>
      <c r="H2145" s="248" t="s">
        <v>443</v>
      </c>
      <c r="I2145" s="276" t="str">
        <f t="shared" si="2"/>
        <v>59982299210</v>
      </c>
      <c r="J2145" s="274"/>
      <c r="K2145" s="275"/>
      <c r="L2145" s="275">
        <f t="shared" si="12"/>
        <v>-2299210</v>
      </c>
      <c r="N2145" s="277"/>
      <c r="O2145" s="274">
        <f t="shared" si="6"/>
        <v>0</v>
      </c>
      <c r="P2145" s="248" t="b">
        <f t="shared" si="7"/>
        <v>1</v>
      </c>
    </row>
    <row r="2146" ht="14.25" customHeight="1">
      <c r="A2146" s="248" t="s">
        <v>584</v>
      </c>
      <c r="B2146" s="248" t="s">
        <v>19</v>
      </c>
      <c r="C2146" s="273">
        <v>411.0</v>
      </c>
      <c r="D2146" s="274">
        <v>45363.0</v>
      </c>
      <c r="E2146" s="275">
        <v>71500.0</v>
      </c>
      <c r="F2146" s="248" t="s">
        <v>447</v>
      </c>
      <c r="G2146" s="274">
        <f t="shared" si="1"/>
        <v>45393</v>
      </c>
      <c r="H2146" s="248" t="s">
        <v>443</v>
      </c>
      <c r="I2146" s="276" t="str">
        <f t="shared" si="2"/>
        <v>41171500</v>
      </c>
      <c r="J2146" s="274"/>
      <c r="K2146" s="275"/>
      <c r="L2146" s="275">
        <f t="shared" si="12"/>
        <v>-71500</v>
      </c>
      <c r="N2146" s="277"/>
      <c r="O2146" s="274">
        <f t="shared" si="6"/>
        <v>0</v>
      </c>
      <c r="P2146" s="248" t="b">
        <f t="shared" si="7"/>
        <v>1</v>
      </c>
    </row>
    <row r="2147" ht="14.25" customHeight="1">
      <c r="A2147" s="248" t="s">
        <v>508</v>
      </c>
      <c r="B2147" s="248" t="s">
        <v>19</v>
      </c>
      <c r="C2147" s="273">
        <v>6583324.0</v>
      </c>
      <c r="D2147" s="274">
        <v>45364.0</v>
      </c>
      <c r="E2147" s="275">
        <v>8724.0</v>
      </c>
      <c r="F2147" s="248" t="s">
        <v>447</v>
      </c>
      <c r="G2147" s="274">
        <f t="shared" si="1"/>
        <v>45394</v>
      </c>
      <c r="H2147" s="248" t="s">
        <v>443</v>
      </c>
      <c r="I2147" s="276" t="str">
        <f t="shared" si="2"/>
        <v>65833248724</v>
      </c>
      <c r="J2147" s="274">
        <f>+G2147</f>
        <v>45394</v>
      </c>
      <c r="K2147" s="275">
        <f>+E2147</f>
        <v>8724</v>
      </c>
      <c r="L2147" s="275">
        <f t="shared" si="12"/>
        <v>0</v>
      </c>
      <c r="N2147" s="277"/>
      <c r="O2147" s="274">
        <f t="shared" si="6"/>
        <v>0</v>
      </c>
      <c r="P2147" s="248" t="b">
        <f t="shared" si="7"/>
        <v>0</v>
      </c>
    </row>
    <row r="2148" ht="14.25" customHeight="1">
      <c r="A2148" s="248" t="s">
        <v>494</v>
      </c>
      <c r="B2148" s="248" t="s">
        <v>19</v>
      </c>
      <c r="C2148" s="273">
        <v>34406.0</v>
      </c>
      <c r="D2148" s="274">
        <v>45365.0</v>
      </c>
      <c r="E2148" s="275">
        <v>256350.0</v>
      </c>
      <c r="F2148" s="248" t="s">
        <v>447</v>
      </c>
      <c r="G2148" s="274">
        <f t="shared" si="1"/>
        <v>45395</v>
      </c>
      <c r="H2148" s="248" t="s">
        <v>443</v>
      </c>
      <c r="I2148" s="276" t="str">
        <f t="shared" si="2"/>
        <v>34406256350</v>
      </c>
      <c r="J2148" s="274"/>
      <c r="K2148" s="275"/>
      <c r="L2148" s="275">
        <f t="shared" si="12"/>
        <v>-256350</v>
      </c>
      <c r="N2148" s="277"/>
      <c r="O2148" s="274">
        <f t="shared" si="6"/>
        <v>0</v>
      </c>
      <c r="P2148" s="248" t="b">
        <f t="shared" si="7"/>
        <v>1</v>
      </c>
    </row>
    <row r="2149" ht="14.25" customHeight="1">
      <c r="A2149" s="248" t="s">
        <v>583</v>
      </c>
      <c r="B2149" s="248" t="s">
        <v>19</v>
      </c>
      <c r="C2149" s="273">
        <v>4255386.0</v>
      </c>
      <c r="D2149" s="274">
        <v>45365.0</v>
      </c>
      <c r="E2149" s="275">
        <v>5998.0</v>
      </c>
      <c r="F2149" s="248" t="s">
        <v>447</v>
      </c>
      <c r="G2149" s="274">
        <f t="shared" si="1"/>
        <v>45395</v>
      </c>
      <c r="H2149" s="248" t="s">
        <v>443</v>
      </c>
      <c r="I2149" s="276" t="str">
        <f t="shared" si="2"/>
        <v>42553865998</v>
      </c>
      <c r="J2149" s="274"/>
      <c r="K2149" s="275"/>
      <c r="L2149" s="275">
        <f t="shared" si="12"/>
        <v>-5998</v>
      </c>
      <c r="N2149" s="277"/>
      <c r="O2149" s="274">
        <f t="shared" si="6"/>
        <v>0</v>
      </c>
      <c r="P2149" s="248" t="b">
        <f t="shared" si="7"/>
        <v>1</v>
      </c>
    </row>
    <row r="2150" ht="14.25" customHeight="1">
      <c r="A2150" s="248" t="s">
        <v>674</v>
      </c>
      <c r="B2150" s="248" t="s">
        <v>19</v>
      </c>
      <c r="C2150" s="273">
        <v>3867.0</v>
      </c>
      <c r="D2150" s="274">
        <v>45365.0</v>
      </c>
      <c r="E2150" s="275">
        <v>187990.0</v>
      </c>
      <c r="F2150" s="248" t="s">
        <v>447</v>
      </c>
      <c r="G2150" s="274">
        <f t="shared" si="1"/>
        <v>45395</v>
      </c>
      <c r="H2150" s="248" t="s">
        <v>443</v>
      </c>
      <c r="I2150" s="276" t="str">
        <f t="shared" si="2"/>
        <v>3867187990</v>
      </c>
      <c r="J2150" s="274"/>
      <c r="K2150" s="275"/>
      <c r="L2150" s="275">
        <f t="shared" si="12"/>
        <v>-187990</v>
      </c>
      <c r="N2150" s="277"/>
      <c r="O2150" s="274">
        <f t="shared" si="6"/>
        <v>0</v>
      </c>
      <c r="P2150" s="248" t="b">
        <f t="shared" si="7"/>
        <v>1</v>
      </c>
    </row>
    <row r="2151" ht="14.25" customHeight="1">
      <c r="A2151" s="248" t="s">
        <v>675</v>
      </c>
      <c r="B2151" s="248" t="s">
        <v>19</v>
      </c>
      <c r="C2151" s="273">
        <v>22649.0</v>
      </c>
      <c r="D2151" s="274">
        <v>45365.0</v>
      </c>
      <c r="E2151" s="275">
        <v>418600.0</v>
      </c>
      <c r="F2151" s="248" t="s">
        <v>447</v>
      </c>
      <c r="G2151" s="274">
        <f t="shared" si="1"/>
        <v>45395</v>
      </c>
      <c r="H2151" s="248" t="s">
        <v>443</v>
      </c>
      <c r="I2151" s="276" t="str">
        <f t="shared" si="2"/>
        <v>22649418600</v>
      </c>
      <c r="J2151" s="274">
        <v>45365.0</v>
      </c>
      <c r="K2151" s="275">
        <v>460460.0</v>
      </c>
      <c r="L2151" s="275">
        <f t="shared" si="12"/>
        <v>41860</v>
      </c>
      <c r="M2151" s="248" t="s">
        <v>676</v>
      </c>
      <c r="N2151" s="277"/>
      <c r="O2151" s="274">
        <f t="shared" si="6"/>
        <v>0</v>
      </c>
      <c r="P2151" s="248" t="b">
        <f t="shared" si="7"/>
        <v>0</v>
      </c>
    </row>
    <row r="2152" ht="14.25" customHeight="1">
      <c r="A2152" s="248" t="s">
        <v>677</v>
      </c>
      <c r="B2152" s="248" t="s">
        <v>19</v>
      </c>
      <c r="C2152" s="273">
        <v>1.1965833E7</v>
      </c>
      <c r="D2152" s="274">
        <v>45365.0</v>
      </c>
      <c r="E2152" s="275">
        <v>9133.0</v>
      </c>
      <c r="F2152" s="248" t="s">
        <v>447</v>
      </c>
      <c r="G2152" s="274">
        <f t="shared" si="1"/>
        <v>45395</v>
      </c>
      <c r="H2152" s="248" t="s">
        <v>443</v>
      </c>
      <c r="I2152" s="276" t="str">
        <f t="shared" si="2"/>
        <v>119658339133</v>
      </c>
      <c r="J2152" s="274"/>
      <c r="K2152" s="275"/>
      <c r="L2152" s="275">
        <f t="shared" si="12"/>
        <v>-9133</v>
      </c>
      <c r="N2152" s="277"/>
      <c r="O2152" s="274">
        <f t="shared" si="6"/>
        <v>0</v>
      </c>
      <c r="P2152" s="248" t="b">
        <f t="shared" si="7"/>
        <v>1</v>
      </c>
    </row>
    <row r="2153" ht="14.25" customHeight="1">
      <c r="A2153" s="248" t="s">
        <v>669</v>
      </c>
      <c r="B2153" s="248" t="s">
        <v>19</v>
      </c>
      <c r="C2153" s="273">
        <v>949.0</v>
      </c>
      <c r="D2153" s="274">
        <v>45366.0</v>
      </c>
      <c r="E2153" s="275">
        <v>71400.0</v>
      </c>
      <c r="F2153" s="248" t="s">
        <v>447</v>
      </c>
      <c r="G2153" s="274">
        <f t="shared" si="1"/>
        <v>45396</v>
      </c>
      <c r="H2153" s="248" t="s">
        <v>443</v>
      </c>
      <c r="I2153" s="276" t="str">
        <f t="shared" si="2"/>
        <v>94971400</v>
      </c>
      <c r="J2153" s="274"/>
      <c r="K2153" s="275"/>
      <c r="L2153" s="275">
        <f t="shared" si="12"/>
        <v>-71400</v>
      </c>
      <c r="N2153" s="277"/>
      <c r="O2153" s="274">
        <f t="shared" si="6"/>
        <v>0</v>
      </c>
      <c r="P2153" s="248" t="b">
        <f t="shared" si="7"/>
        <v>1</v>
      </c>
    </row>
    <row r="2154" ht="14.25" customHeight="1">
      <c r="A2154" s="248" t="s">
        <v>463</v>
      </c>
      <c r="B2154" s="248" t="s">
        <v>19</v>
      </c>
      <c r="C2154" s="273">
        <v>4846944.0</v>
      </c>
      <c r="D2154" s="274">
        <v>45366.0</v>
      </c>
      <c r="E2154" s="275">
        <v>305980.0</v>
      </c>
      <c r="F2154" s="248" t="s">
        <v>447</v>
      </c>
      <c r="G2154" s="274">
        <f t="shared" si="1"/>
        <v>45396</v>
      </c>
      <c r="H2154" s="248" t="s">
        <v>443</v>
      </c>
      <c r="I2154" s="276" t="str">
        <f t="shared" si="2"/>
        <v>4846944305980</v>
      </c>
      <c r="J2154" s="274"/>
      <c r="K2154" s="275"/>
      <c r="L2154" s="275">
        <f t="shared" si="12"/>
        <v>-305980</v>
      </c>
      <c r="N2154" s="277"/>
      <c r="O2154" s="274">
        <f t="shared" si="6"/>
        <v>0</v>
      </c>
      <c r="P2154" s="248" t="b">
        <f t="shared" si="7"/>
        <v>1</v>
      </c>
    </row>
    <row r="2155" ht="14.25" customHeight="1">
      <c r="A2155" s="248" t="s">
        <v>470</v>
      </c>
      <c r="B2155" s="248" t="s">
        <v>19</v>
      </c>
      <c r="C2155" s="273">
        <v>67613.0</v>
      </c>
      <c r="D2155" s="274">
        <v>45367.0</v>
      </c>
      <c r="E2155" s="275">
        <v>266560.0</v>
      </c>
      <c r="F2155" s="248" t="s">
        <v>447</v>
      </c>
      <c r="G2155" s="274">
        <f t="shared" si="1"/>
        <v>45397</v>
      </c>
      <c r="H2155" s="248" t="s">
        <v>443</v>
      </c>
      <c r="I2155" s="276" t="str">
        <f t="shared" si="2"/>
        <v>67613266560</v>
      </c>
      <c r="J2155" s="274"/>
      <c r="K2155" s="275"/>
      <c r="L2155" s="275">
        <f t="shared" si="12"/>
        <v>-266560</v>
      </c>
      <c r="N2155" s="277"/>
      <c r="O2155" s="274">
        <f t="shared" si="6"/>
        <v>0</v>
      </c>
      <c r="P2155" s="248" t="b">
        <f t="shared" si="7"/>
        <v>1</v>
      </c>
    </row>
    <row r="2156" ht="14.25" customHeight="1">
      <c r="A2156" s="248" t="s">
        <v>508</v>
      </c>
      <c r="B2156" s="248" t="s">
        <v>19</v>
      </c>
      <c r="C2156" s="273">
        <v>6578098.0</v>
      </c>
      <c r="D2156" s="274">
        <v>45369.0</v>
      </c>
      <c r="E2156" s="275">
        <v>13297.0</v>
      </c>
      <c r="F2156" s="248" t="s">
        <v>447</v>
      </c>
      <c r="G2156" s="274">
        <f t="shared" si="1"/>
        <v>45399</v>
      </c>
      <c r="H2156" s="248" t="s">
        <v>443</v>
      </c>
      <c r="I2156" s="276" t="str">
        <f t="shared" si="2"/>
        <v>657809813297</v>
      </c>
      <c r="J2156" s="274">
        <f>+G2156</f>
        <v>45399</v>
      </c>
      <c r="K2156" s="275">
        <f>+E2156</f>
        <v>13297</v>
      </c>
      <c r="L2156" s="275">
        <f t="shared" si="12"/>
        <v>0</v>
      </c>
      <c r="N2156" s="277"/>
      <c r="O2156" s="274">
        <f t="shared" si="6"/>
        <v>0</v>
      </c>
      <c r="P2156" s="248" t="b">
        <f t="shared" si="7"/>
        <v>0</v>
      </c>
    </row>
    <row r="2157" ht="14.25" customHeight="1">
      <c r="A2157" s="248" t="s">
        <v>27</v>
      </c>
      <c r="B2157" s="248" t="s">
        <v>19</v>
      </c>
      <c r="C2157" s="273">
        <v>39888.0</v>
      </c>
      <c r="D2157" s="274">
        <v>45370.0</v>
      </c>
      <c r="E2157" s="275">
        <v>642354.0</v>
      </c>
      <c r="F2157" s="248" t="s">
        <v>447</v>
      </c>
      <c r="G2157" s="274">
        <f t="shared" si="1"/>
        <v>45400</v>
      </c>
      <c r="H2157" s="248" t="s">
        <v>443</v>
      </c>
      <c r="I2157" s="276" t="str">
        <f t="shared" si="2"/>
        <v>39888642354</v>
      </c>
      <c r="J2157" s="274"/>
      <c r="K2157" s="275"/>
      <c r="L2157" s="275">
        <f t="shared" si="12"/>
        <v>-642354</v>
      </c>
      <c r="N2157" s="109" t="s">
        <v>456</v>
      </c>
      <c r="O2157" s="274">
        <f t="shared" si="6"/>
        <v>0</v>
      </c>
      <c r="P2157" s="248" t="b">
        <f t="shared" si="7"/>
        <v>1</v>
      </c>
    </row>
    <row r="2158" ht="14.25" customHeight="1">
      <c r="A2158" s="248" t="s">
        <v>678</v>
      </c>
      <c r="B2158" s="248" t="s">
        <v>19</v>
      </c>
      <c r="C2158" s="273">
        <v>3506942.0</v>
      </c>
      <c r="D2158" s="274">
        <v>45372.0</v>
      </c>
      <c r="E2158" s="275">
        <v>26900.0</v>
      </c>
      <c r="F2158" s="248" t="s">
        <v>447</v>
      </c>
      <c r="G2158" s="274">
        <f t="shared" si="1"/>
        <v>45402</v>
      </c>
      <c r="H2158" s="248" t="s">
        <v>443</v>
      </c>
      <c r="I2158" s="276" t="str">
        <f t="shared" si="2"/>
        <v>350694226900</v>
      </c>
      <c r="J2158" s="274"/>
      <c r="K2158" s="275"/>
      <c r="L2158" s="275">
        <f t="shared" si="12"/>
        <v>-26900</v>
      </c>
      <c r="N2158" s="277"/>
      <c r="O2158" s="274">
        <f t="shared" si="6"/>
        <v>0</v>
      </c>
      <c r="P2158" s="248" t="b">
        <f t="shared" si="7"/>
        <v>1</v>
      </c>
    </row>
    <row r="2159" ht="14.25" customHeight="1">
      <c r="A2159" s="248" t="s">
        <v>679</v>
      </c>
      <c r="B2159" s="248" t="s">
        <v>19</v>
      </c>
      <c r="C2159" s="273">
        <v>934.0</v>
      </c>
      <c r="D2159" s="274">
        <v>45372.0</v>
      </c>
      <c r="E2159" s="275">
        <v>284900.0</v>
      </c>
      <c r="F2159" s="248" t="s">
        <v>447</v>
      </c>
      <c r="G2159" s="274">
        <f t="shared" si="1"/>
        <v>45402</v>
      </c>
      <c r="H2159" s="248" t="s">
        <v>443</v>
      </c>
      <c r="I2159" s="276" t="str">
        <f t="shared" si="2"/>
        <v>934284900</v>
      </c>
      <c r="J2159" s="274"/>
      <c r="K2159" s="275"/>
      <c r="L2159" s="275">
        <f t="shared" si="12"/>
        <v>-284900</v>
      </c>
      <c r="N2159" s="277"/>
      <c r="O2159" s="274">
        <f t="shared" si="6"/>
        <v>0</v>
      </c>
      <c r="P2159" s="248" t="b">
        <f t="shared" si="7"/>
        <v>1</v>
      </c>
    </row>
    <row r="2160" ht="14.25" customHeight="1">
      <c r="A2160" s="248" t="s">
        <v>623</v>
      </c>
      <c r="B2160" s="248" t="s">
        <v>19</v>
      </c>
      <c r="C2160" s="273">
        <v>1303.0</v>
      </c>
      <c r="D2160" s="274">
        <v>45372.0</v>
      </c>
      <c r="E2160" s="275">
        <v>999517.0</v>
      </c>
      <c r="F2160" s="248" t="s">
        <v>447</v>
      </c>
      <c r="G2160" s="274">
        <f t="shared" si="1"/>
        <v>45402</v>
      </c>
      <c r="H2160" s="248" t="s">
        <v>443</v>
      </c>
      <c r="I2160" s="276" t="str">
        <f t="shared" si="2"/>
        <v>1303999517</v>
      </c>
      <c r="J2160" s="274"/>
      <c r="K2160" s="275"/>
      <c r="L2160" s="275">
        <f t="shared" si="12"/>
        <v>-999517</v>
      </c>
      <c r="N2160" s="277"/>
      <c r="O2160" s="274">
        <f t="shared" si="6"/>
        <v>0</v>
      </c>
      <c r="P2160" s="248" t="b">
        <f t="shared" si="7"/>
        <v>1</v>
      </c>
    </row>
    <row r="2161" ht="14.25" customHeight="1">
      <c r="A2161" s="248" t="s">
        <v>463</v>
      </c>
      <c r="B2161" s="248" t="s">
        <v>19</v>
      </c>
      <c r="C2161" s="273">
        <v>4865655.0</v>
      </c>
      <c r="D2161" s="274">
        <v>45372.0</v>
      </c>
      <c r="E2161" s="275">
        <v>73980.0</v>
      </c>
      <c r="F2161" s="248" t="s">
        <v>447</v>
      </c>
      <c r="G2161" s="274">
        <f t="shared" si="1"/>
        <v>45402</v>
      </c>
      <c r="H2161" s="248" t="s">
        <v>443</v>
      </c>
      <c r="I2161" s="276" t="str">
        <f t="shared" si="2"/>
        <v>486565573980</v>
      </c>
      <c r="J2161" s="274"/>
      <c r="K2161" s="275"/>
      <c r="L2161" s="275">
        <f t="shared" si="12"/>
        <v>-73980</v>
      </c>
      <c r="N2161" s="277"/>
      <c r="O2161" s="274">
        <f t="shared" si="6"/>
        <v>0</v>
      </c>
      <c r="P2161" s="248" t="b">
        <f t="shared" si="7"/>
        <v>1</v>
      </c>
    </row>
    <row r="2162" ht="14.25" customHeight="1">
      <c r="A2162" s="248" t="s">
        <v>493</v>
      </c>
      <c r="B2162" s="248" t="s">
        <v>19</v>
      </c>
      <c r="C2162" s="273">
        <v>10773.0</v>
      </c>
      <c r="D2162" s="274">
        <v>45372.0</v>
      </c>
      <c r="E2162" s="275">
        <v>39585.0</v>
      </c>
      <c r="F2162" s="248" t="s">
        <v>447</v>
      </c>
      <c r="G2162" s="274">
        <f t="shared" si="1"/>
        <v>45402</v>
      </c>
      <c r="H2162" s="248" t="s">
        <v>443</v>
      </c>
      <c r="I2162" s="276" t="str">
        <f t="shared" si="2"/>
        <v>1077339585</v>
      </c>
      <c r="J2162" s="274">
        <v>45526.0</v>
      </c>
      <c r="K2162" s="275">
        <v>39586.0</v>
      </c>
      <c r="L2162" s="275">
        <f t="shared" si="12"/>
        <v>1</v>
      </c>
      <c r="M2162" s="248" t="s">
        <v>680</v>
      </c>
      <c r="N2162" s="277"/>
      <c r="O2162" s="274">
        <f t="shared" si="6"/>
        <v>0</v>
      </c>
      <c r="P2162" s="248" t="b">
        <f t="shared" si="7"/>
        <v>0</v>
      </c>
    </row>
    <row r="2163" ht="14.25" customHeight="1">
      <c r="A2163" s="248" t="s">
        <v>583</v>
      </c>
      <c r="B2163" s="248" t="s">
        <v>19</v>
      </c>
      <c r="C2163" s="273">
        <v>4527189.0</v>
      </c>
      <c r="D2163" s="274">
        <v>45373.0</v>
      </c>
      <c r="E2163" s="275">
        <v>198540.0</v>
      </c>
      <c r="F2163" s="248" t="s">
        <v>447</v>
      </c>
      <c r="G2163" s="274">
        <f t="shared" si="1"/>
        <v>45403</v>
      </c>
      <c r="H2163" s="248" t="s">
        <v>443</v>
      </c>
      <c r="I2163" s="276" t="str">
        <f t="shared" si="2"/>
        <v>4527189198540</v>
      </c>
      <c r="J2163" s="274"/>
      <c r="K2163" s="275"/>
      <c r="L2163" s="275">
        <f t="shared" si="12"/>
        <v>-198540</v>
      </c>
      <c r="N2163" s="277"/>
      <c r="O2163" s="274">
        <f t="shared" si="6"/>
        <v>0</v>
      </c>
      <c r="P2163" s="248" t="b">
        <f t="shared" si="7"/>
        <v>1</v>
      </c>
    </row>
    <row r="2164" ht="14.25" customHeight="1">
      <c r="A2164" s="248" t="s">
        <v>472</v>
      </c>
      <c r="B2164" s="248" t="s">
        <v>19</v>
      </c>
      <c r="C2164" s="273">
        <v>3230449.0</v>
      </c>
      <c r="D2164" s="274">
        <v>45373.0</v>
      </c>
      <c r="E2164" s="275">
        <v>140375.0</v>
      </c>
      <c r="F2164" s="248" t="s">
        <v>447</v>
      </c>
      <c r="G2164" s="274">
        <f t="shared" si="1"/>
        <v>45403</v>
      </c>
      <c r="H2164" s="248" t="s">
        <v>443</v>
      </c>
      <c r="I2164" s="276" t="str">
        <f t="shared" si="2"/>
        <v>3230449140375</v>
      </c>
      <c r="J2164" s="274"/>
      <c r="K2164" s="275"/>
      <c r="L2164" s="275">
        <f t="shared" si="12"/>
        <v>-140375</v>
      </c>
      <c r="N2164" s="277"/>
      <c r="O2164" s="274">
        <f t="shared" si="6"/>
        <v>0</v>
      </c>
      <c r="P2164" s="248" t="b">
        <f t="shared" si="7"/>
        <v>1</v>
      </c>
    </row>
    <row r="2165" ht="14.25" customHeight="1">
      <c r="A2165" s="248" t="s">
        <v>541</v>
      </c>
      <c r="B2165" s="248" t="s">
        <v>19</v>
      </c>
      <c r="C2165" s="273">
        <v>2327561.0</v>
      </c>
      <c r="D2165" s="274">
        <v>45376.0</v>
      </c>
      <c r="E2165" s="275">
        <v>280721.0</v>
      </c>
      <c r="F2165" s="248" t="s">
        <v>447</v>
      </c>
      <c r="G2165" s="274">
        <f t="shared" si="1"/>
        <v>45406</v>
      </c>
      <c r="H2165" s="248" t="s">
        <v>443</v>
      </c>
      <c r="I2165" s="276" t="str">
        <f t="shared" si="2"/>
        <v>2327561280721</v>
      </c>
      <c r="J2165" s="274"/>
      <c r="K2165" s="275"/>
      <c r="L2165" s="275">
        <f t="shared" si="12"/>
        <v>-280721</v>
      </c>
      <c r="N2165" s="277"/>
      <c r="O2165" s="274">
        <f t="shared" si="6"/>
        <v>0</v>
      </c>
      <c r="P2165" s="248" t="b">
        <f t="shared" si="7"/>
        <v>1</v>
      </c>
    </row>
    <row r="2166" ht="14.25" customHeight="1">
      <c r="A2166" s="248" t="s">
        <v>511</v>
      </c>
      <c r="B2166" s="248" t="s">
        <v>19</v>
      </c>
      <c r="C2166" s="273">
        <v>3258.0</v>
      </c>
      <c r="D2166" s="274">
        <v>45376.0</v>
      </c>
      <c r="E2166" s="275">
        <v>969610.0</v>
      </c>
      <c r="F2166" s="248" t="s">
        <v>447</v>
      </c>
      <c r="G2166" s="274">
        <f t="shared" si="1"/>
        <v>45406</v>
      </c>
      <c r="H2166" s="248" t="s">
        <v>443</v>
      </c>
      <c r="I2166" s="276" t="str">
        <f t="shared" si="2"/>
        <v>3258969610</v>
      </c>
      <c r="J2166" s="280">
        <v>45400.0</v>
      </c>
      <c r="K2166" s="281">
        <v>969610.0</v>
      </c>
      <c r="L2166" s="275">
        <f t="shared" si="12"/>
        <v>0</v>
      </c>
      <c r="N2166" s="277"/>
      <c r="O2166" s="274">
        <f t="shared" si="6"/>
        <v>0</v>
      </c>
      <c r="P2166" s="248" t="b">
        <f t="shared" si="7"/>
        <v>0</v>
      </c>
    </row>
    <row r="2167" ht="14.25" customHeight="1">
      <c r="A2167" s="248" t="s">
        <v>508</v>
      </c>
      <c r="B2167" s="248" t="s">
        <v>334</v>
      </c>
      <c r="C2167" s="273">
        <v>2191920.0</v>
      </c>
      <c r="D2167" s="274">
        <v>45376.0</v>
      </c>
      <c r="E2167" s="275">
        <v>13296.0</v>
      </c>
      <c r="F2167" s="248" t="s">
        <v>447</v>
      </c>
      <c r="G2167" s="274">
        <f t="shared" si="1"/>
        <v>45406</v>
      </c>
      <c r="H2167" s="248" t="s">
        <v>443</v>
      </c>
      <c r="I2167" s="276" t="str">
        <f t="shared" si="2"/>
        <v>219192013296</v>
      </c>
      <c r="J2167" s="274">
        <f>+G2167</f>
        <v>45406</v>
      </c>
      <c r="K2167" s="275">
        <f>+E2167</f>
        <v>13296</v>
      </c>
      <c r="L2167" s="275">
        <f t="shared" si="12"/>
        <v>0</v>
      </c>
      <c r="N2167" s="277"/>
      <c r="O2167" s="274">
        <f t="shared" si="6"/>
        <v>0</v>
      </c>
      <c r="P2167" s="248" t="b">
        <f t="shared" si="7"/>
        <v>0</v>
      </c>
    </row>
    <row r="2168" ht="14.25" customHeight="1">
      <c r="A2168" s="248" t="s">
        <v>517</v>
      </c>
      <c r="B2168" s="248" t="s">
        <v>19</v>
      </c>
      <c r="C2168" s="273">
        <v>5.1300714E7</v>
      </c>
      <c r="D2168" s="274">
        <v>45377.0</v>
      </c>
      <c r="E2168" s="275">
        <v>2112.0</v>
      </c>
      <c r="F2168" s="248" t="s">
        <v>447</v>
      </c>
      <c r="G2168" s="274">
        <f t="shared" si="1"/>
        <v>45407</v>
      </c>
      <c r="H2168" s="248" t="s">
        <v>443</v>
      </c>
      <c r="I2168" s="276" t="str">
        <f t="shared" si="2"/>
        <v>513007142112</v>
      </c>
      <c r="J2168" s="274"/>
      <c r="K2168" s="275"/>
      <c r="L2168" s="275">
        <f t="shared" si="12"/>
        <v>-2112</v>
      </c>
      <c r="N2168" s="277"/>
      <c r="O2168" s="274">
        <f t="shared" si="6"/>
        <v>0</v>
      </c>
      <c r="P2168" s="248" t="b">
        <f t="shared" si="7"/>
        <v>1</v>
      </c>
    </row>
    <row r="2169" ht="14.25" customHeight="1">
      <c r="A2169" s="248" t="s">
        <v>523</v>
      </c>
      <c r="B2169" s="248" t="s">
        <v>19</v>
      </c>
      <c r="C2169" s="273">
        <v>21302.0</v>
      </c>
      <c r="D2169" s="274">
        <v>45377.0</v>
      </c>
      <c r="E2169" s="275">
        <v>2793406.0</v>
      </c>
      <c r="F2169" s="248" t="s">
        <v>447</v>
      </c>
      <c r="G2169" s="274">
        <f t="shared" si="1"/>
        <v>45407</v>
      </c>
      <c r="H2169" s="248" t="s">
        <v>443</v>
      </c>
      <c r="I2169" s="276" t="str">
        <f t="shared" si="2"/>
        <v>213022793406</v>
      </c>
      <c r="J2169" s="274"/>
      <c r="K2169" s="275"/>
      <c r="L2169" s="275">
        <f t="shared" si="12"/>
        <v>-2793406</v>
      </c>
      <c r="N2169" s="277"/>
      <c r="O2169" s="274">
        <f t="shared" si="6"/>
        <v>0</v>
      </c>
      <c r="P2169" s="248" t="b">
        <f t="shared" si="7"/>
        <v>1</v>
      </c>
    </row>
    <row r="2170" ht="14.25" customHeight="1">
      <c r="A2170" s="248" t="s">
        <v>644</v>
      </c>
      <c r="B2170" s="248" t="s">
        <v>19</v>
      </c>
      <c r="C2170" s="273">
        <v>4.7024023E7</v>
      </c>
      <c r="D2170" s="274">
        <v>45377.0</v>
      </c>
      <c r="E2170" s="275">
        <v>22114.0</v>
      </c>
      <c r="F2170" s="248" t="s">
        <v>447</v>
      </c>
      <c r="G2170" s="274">
        <f t="shared" si="1"/>
        <v>45407</v>
      </c>
      <c r="H2170" s="248" t="s">
        <v>443</v>
      </c>
      <c r="I2170" s="276" t="str">
        <f t="shared" si="2"/>
        <v>4702402322114</v>
      </c>
      <c r="J2170" s="274">
        <v>45377.0</v>
      </c>
      <c r="K2170" s="275">
        <v>22114.0</v>
      </c>
      <c r="L2170" s="275">
        <f t="shared" si="12"/>
        <v>0</v>
      </c>
      <c r="N2170" s="277"/>
      <c r="O2170" s="274">
        <f t="shared" si="6"/>
        <v>0</v>
      </c>
      <c r="P2170" s="248" t="b">
        <f t="shared" si="7"/>
        <v>0</v>
      </c>
    </row>
    <row r="2171" ht="14.25" customHeight="1">
      <c r="A2171" s="248" t="s">
        <v>644</v>
      </c>
      <c r="B2171" s="248" t="s">
        <v>334</v>
      </c>
      <c r="C2171" s="273">
        <v>1.2094236E7</v>
      </c>
      <c r="D2171" s="274">
        <v>45377.0</v>
      </c>
      <c r="E2171" s="275">
        <v>5528.0</v>
      </c>
      <c r="F2171" s="248" t="s">
        <v>447</v>
      </c>
      <c r="G2171" s="274">
        <f t="shared" si="1"/>
        <v>45407</v>
      </c>
      <c r="H2171" s="248" t="s">
        <v>443</v>
      </c>
      <c r="I2171" s="276" t="str">
        <f t="shared" si="2"/>
        <v>120942365528</v>
      </c>
      <c r="J2171" s="274">
        <v>45377.0</v>
      </c>
      <c r="K2171" s="275">
        <v>5528.0</v>
      </c>
      <c r="L2171" s="275">
        <f t="shared" si="12"/>
        <v>0</v>
      </c>
      <c r="N2171" s="277"/>
      <c r="O2171" s="274">
        <f t="shared" si="6"/>
        <v>0</v>
      </c>
      <c r="P2171" s="248" t="b">
        <f t="shared" si="7"/>
        <v>0</v>
      </c>
    </row>
    <row r="2172" ht="14.25" customHeight="1">
      <c r="A2172" s="248" t="s">
        <v>95</v>
      </c>
      <c r="B2172" s="248" t="s">
        <v>19</v>
      </c>
      <c r="C2172" s="273">
        <v>117211.0</v>
      </c>
      <c r="D2172" s="274">
        <v>45378.0</v>
      </c>
      <c r="E2172" s="275">
        <v>321603.0</v>
      </c>
      <c r="F2172" s="248" t="s">
        <v>447</v>
      </c>
      <c r="G2172" s="274">
        <f t="shared" si="1"/>
        <v>45408</v>
      </c>
      <c r="H2172" s="248" t="s">
        <v>443</v>
      </c>
      <c r="I2172" s="276" t="str">
        <f t="shared" si="2"/>
        <v>117211321603</v>
      </c>
      <c r="J2172" s="274"/>
      <c r="K2172" s="275"/>
      <c r="L2172" s="275">
        <f t="shared" si="12"/>
        <v>-321603</v>
      </c>
      <c r="N2172" s="277"/>
      <c r="O2172" s="274">
        <f t="shared" si="6"/>
        <v>0</v>
      </c>
      <c r="P2172" s="248" t="b">
        <f t="shared" si="7"/>
        <v>1</v>
      </c>
    </row>
    <row r="2173" ht="14.25" customHeight="1">
      <c r="A2173" s="248" t="s">
        <v>671</v>
      </c>
      <c r="B2173" s="248" t="s">
        <v>19</v>
      </c>
      <c r="C2173" s="273">
        <v>4382763.0</v>
      </c>
      <c r="D2173" s="274">
        <v>45378.0</v>
      </c>
      <c r="E2173" s="275">
        <v>4336489.0</v>
      </c>
      <c r="F2173" s="248" t="s">
        <v>447</v>
      </c>
      <c r="G2173" s="274">
        <f t="shared" si="1"/>
        <v>45408</v>
      </c>
      <c r="H2173" s="248" t="s">
        <v>443</v>
      </c>
      <c r="I2173" s="276" t="str">
        <f t="shared" si="2"/>
        <v>43827634336489</v>
      </c>
      <c r="J2173" s="274"/>
      <c r="K2173" s="275"/>
      <c r="L2173" s="275">
        <f t="shared" si="12"/>
        <v>-4336489</v>
      </c>
      <c r="N2173" s="277"/>
      <c r="O2173" s="274">
        <f t="shared" si="6"/>
        <v>0</v>
      </c>
      <c r="P2173" s="248" t="b">
        <f t="shared" si="7"/>
        <v>1</v>
      </c>
    </row>
    <row r="2174" ht="14.25" customHeight="1">
      <c r="A2174" s="248" t="s">
        <v>575</v>
      </c>
      <c r="B2174" s="248" t="s">
        <v>19</v>
      </c>
      <c r="C2174" s="273">
        <v>1415.0</v>
      </c>
      <c r="D2174" s="274">
        <v>45378.0</v>
      </c>
      <c r="E2174" s="275">
        <v>65050.0</v>
      </c>
      <c r="F2174" s="248" t="s">
        <v>447</v>
      </c>
      <c r="G2174" s="274">
        <f t="shared" si="1"/>
        <v>45408</v>
      </c>
      <c r="H2174" s="248" t="s">
        <v>443</v>
      </c>
      <c r="I2174" s="276" t="str">
        <f t="shared" si="2"/>
        <v>141565050</v>
      </c>
      <c r="J2174" s="274">
        <v>45394.0</v>
      </c>
      <c r="K2174" s="275">
        <v>110326.0</v>
      </c>
      <c r="L2174" s="275">
        <f t="shared" si="12"/>
        <v>45276</v>
      </c>
      <c r="M2174" s="248" t="s">
        <v>670</v>
      </c>
      <c r="N2174" s="277"/>
      <c r="O2174" s="274">
        <f t="shared" si="6"/>
        <v>0</v>
      </c>
      <c r="P2174" s="248" t="b">
        <f t="shared" si="7"/>
        <v>0</v>
      </c>
    </row>
    <row r="2175" ht="14.25" customHeight="1">
      <c r="A2175" s="248" t="s">
        <v>533</v>
      </c>
      <c r="B2175" s="248" t="s">
        <v>19</v>
      </c>
      <c r="C2175" s="273">
        <v>8342512.0</v>
      </c>
      <c r="D2175" s="274">
        <v>45379.0</v>
      </c>
      <c r="E2175" s="275">
        <v>22812.0</v>
      </c>
      <c r="F2175" s="248" t="s">
        <v>447</v>
      </c>
      <c r="G2175" s="274">
        <f t="shared" si="1"/>
        <v>45409</v>
      </c>
      <c r="H2175" s="248" t="s">
        <v>443</v>
      </c>
      <c r="I2175" s="276" t="str">
        <f t="shared" si="2"/>
        <v>834251222812</v>
      </c>
      <c r="J2175" s="274">
        <f>+G2175</f>
        <v>45409</v>
      </c>
      <c r="K2175" s="275">
        <f>+E2175</f>
        <v>22812</v>
      </c>
      <c r="L2175" s="275">
        <f t="shared" si="12"/>
        <v>0</v>
      </c>
      <c r="N2175" s="277"/>
      <c r="O2175" s="274">
        <f t="shared" si="6"/>
        <v>0</v>
      </c>
      <c r="P2175" s="248" t="b">
        <f t="shared" si="7"/>
        <v>0</v>
      </c>
    </row>
    <row r="2176" ht="14.25" customHeight="1">
      <c r="A2176" s="248" t="s">
        <v>593</v>
      </c>
      <c r="B2176" s="248" t="s">
        <v>334</v>
      </c>
      <c r="C2176" s="273">
        <v>4442752.0</v>
      </c>
      <c r="D2176" s="274">
        <v>45379.0</v>
      </c>
      <c r="E2176" s="275">
        <v>122928.0</v>
      </c>
      <c r="F2176" s="248" t="s">
        <v>447</v>
      </c>
      <c r="G2176" s="274">
        <f t="shared" si="1"/>
        <v>45409</v>
      </c>
      <c r="H2176" s="248" t="s">
        <v>443</v>
      </c>
      <c r="I2176" s="276" t="str">
        <f t="shared" si="2"/>
        <v>4442752122928</v>
      </c>
      <c r="J2176" s="274"/>
      <c r="K2176" s="275"/>
      <c r="L2176" s="275">
        <f t="shared" si="12"/>
        <v>-122928</v>
      </c>
      <c r="N2176" s="277"/>
      <c r="O2176" s="274">
        <f t="shared" si="6"/>
        <v>0</v>
      </c>
      <c r="P2176" s="248" t="b">
        <f t="shared" si="7"/>
        <v>1</v>
      </c>
    </row>
    <row r="2177" ht="14.25" customHeight="1">
      <c r="A2177" s="248" t="s">
        <v>681</v>
      </c>
      <c r="B2177" s="248" t="s">
        <v>19</v>
      </c>
      <c r="C2177" s="273">
        <v>26203.0</v>
      </c>
      <c r="D2177" s="274">
        <v>45379.0</v>
      </c>
      <c r="E2177" s="275">
        <v>43550.0</v>
      </c>
      <c r="F2177" s="248" t="s">
        <v>447</v>
      </c>
      <c r="G2177" s="274">
        <f t="shared" si="1"/>
        <v>45409</v>
      </c>
      <c r="H2177" s="248" t="s">
        <v>443</v>
      </c>
      <c r="I2177" s="276" t="str">
        <f t="shared" si="2"/>
        <v>2620343550</v>
      </c>
      <c r="J2177" s="274"/>
      <c r="K2177" s="275"/>
      <c r="L2177" s="275">
        <f t="shared" si="12"/>
        <v>-43550</v>
      </c>
      <c r="N2177" s="277"/>
      <c r="O2177" s="274">
        <f t="shared" si="6"/>
        <v>0</v>
      </c>
      <c r="P2177" s="248" t="b">
        <f t="shared" si="7"/>
        <v>1</v>
      </c>
    </row>
    <row r="2178" ht="14.25" customHeight="1">
      <c r="A2178" s="248" t="s">
        <v>504</v>
      </c>
      <c r="B2178" s="248" t="s">
        <v>19</v>
      </c>
      <c r="C2178" s="273">
        <v>1047.0</v>
      </c>
      <c r="D2178" s="274">
        <v>45381.0</v>
      </c>
      <c r="E2178" s="275">
        <v>488900.0</v>
      </c>
      <c r="F2178" s="248" t="s">
        <v>447</v>
      </c>
      <c r="G2178" s="274">
        <f t="shared" si="1"/>
        <v>45411</v>
      </c>
      <c r="H2178" s="248" t="s">
        <v>443</v>
      </c>
      <c r="I2178" s="276" t="str">
        <f t="shared" si="2"/>
        <v>1047488900</v>
      </c>
      <c r="J2178" s="274">
        <v>45477.0</v>
      </c>
      <c r="K2178" s="275">
        <f>469000+19900</f>
        <v>488900</v>
      </c>
      <c r="L2178" s="275">
        <f t="shared" si="12"/>
        <v>0</v>
      </c>
      <c r="N2178" s="277"/>
      <c r="O2178" s="274">
        <f t="shared" si="6"/>
        <v>0</v>
      </c>
      <c r="P2178" s="248" t="b">
        <f t="shared" si="7"/>
        <v>0</v>
      </c>
    </row>
    <row r="2179" ht="14.25" customHeight="1">
      <c r="A2179" s="248" t="s">
        <v>18</v>
      </c>
      <c r="B2179" s="248" t="s">
        <v>19</v>
      </c>
      <c r="C2179" s="273">
        <v>6054.0</v>
      </c>
      <c r="D2179" s="274">
        <v>45382.0</v>
      </c>
      <c r="E2179" s="275">
        <v>2029619.0</v>
      </c>
      <c r="F2179" s="248" t="s">
        <v>447</v>
      </c>
      <c r="G2179" s="274">
        <f t="shared" si="1"/>
        <v>45412</v>
      </c>
      <c r="H2179" s="248" t="s">
        <v>443</v>
      </c>
      <c r="I2179" s="276" t="str">
        <f t="shared" si="2"/>
        <v>60542029619</v>
      </c>
      <c r="J2179" s="274"/>
      <c r="K2179" s="275"/>
      <c r="L2179" s="275">
        <f t="shared" si="12"/>
        <v>-2029619</v>
      </c>
      <c r="N2179" s="277"/>
      <c r="O2179" s="274">
        <f t="shared" si="6"/>
        <v>0</v>
      </c>
      <c r="P2179" s="248" t="b">
        <f t="shared" si="7"/>
        <v>1</v>
      </c>
    </row>
    <row r="2180" ht="14.25" customHeight="1">
      <c r="A2180" s="248" t="s">
        <v>532</v>
      </c>
      <c r="B2180" s="248" t="s">
        <v>19</v>
      </c>
      <c r="C2180" s="273">
        <v>39387.0</v>
      </c>
      <c r="D2180" s="274">
        <v>45383.0</v>
      </c>
      <c r="E2180" s="275">
        <v>1336340.0</v>
      </c>
      <c r="F2180" s="248" t="s">
        <v>447</v>
      </c>
      <c r="G2180" s="274">
        <f t="shared" si="1"/>
        <v>45413</v>
      </c>
      <c r="H2180" s="248" t="s">
        <v>443</v>
      </c>
      <c r="I2180" s="276" t="str">
        <f t="shared" si="2"/>
        <v>393871336340</v>
      </c>
      <c r="J2180" s="274"/>
      <c r="K2180" s="275"/>
      <c r="L2180" s="275">
        <f t="shared" si="12"/>
        <v>-1336340</v>
      </c>
      <c r="N2180" s="277"/>
      <c r="O2180" s="274">
        <f t="shared" si="6"/>
        <v>0</v>
      </c>
      <c r="P2180" s="248" t="b">
        <f t="shared" si="7"/>
        <v>1</v>
      </c>
    </row>
    <row r="2181" ht="14.25" customHeight="1">
      <c r="A2181" s="248" t="s">
        <v>665</v>
      </c>
      <c r="B2181" s="248" t="s">
        <v>19</v>
      </c>
      <c r="C2181" s="273">
        <v>1250.0</v>
      </c>
      <c r="D2181" s="274">
        <v>45383.0</v>
      </c>
      <c r="E2181" s="275">
        <v>411700.0</v>
      </c>
      <c r="F2181" s="248" t="s">
        <v>447</v>
      </c>
      <c r="G2181" s="274">
        <f t="shared" si="1"/>
        <v>45413</v>
      </c>
      <c r="H2181" s="248" t="s">
        <v>443</v>
      </c>
      <c r="I2181" s="276" t="str">
        <f t="shared" si="2"/>
        <v>1250411700</v>
      </c>
      <c r="J2181" s="274"/>
      <c r="K2181" s="275"/>
      <c r="L2181" s="275">
        <f t="shared" si="12"/>
        <v>-411700</v>
      </c>
      <c r="N2181" s="277"/>
      <c r="O2181" s="274">
        <f t="shared" si="6"/>
        <v>0</v>
      </c>
      <c r="P2181" s="248" t="b">
        <f t="shared" si="7"/>
        <v>1</v>
      </c>
    </row>
    <row r="2182" ht="14.25" customHeight="1">
      <c r="A2182" s="248" t="s">
        <v>106</v>
      </c>
      <c r="B2182" s="248" t="s">
        <v>334</v>
      </c>
      <c r="C2182" s="273">
        <v>205196.0</v>
      </c>
      <c r="D2182" s="274">
        <v>45383.0</v>
      </c>
      <c r="E2182" s="275">
        <v>47675.0</v>
      </c>
      <c r="F2182" s="248" t="s">
        <v>447</v>
      </c>
      <c r="G2182" s="274">
        <f t="shared" si="1"/>
        <v>45413</v>
      </c>
      <c r="H2182" s="248" t="s">
        <v>443</v>
      </c>
      <c r="I2182" s="276" t="str">
        <f t="shared" si="2"/>
        <v>20519647675</v>
      </c>
      <c r="J2182" s="274"/>
      <c r="K2182" s="275"/>
      <c r="L2182" s="275">
        <f t="shared" si="12"/>
        <v>-47675</v>
      </c>
      <c r="N2182" s="277"/>
      <c r="O2182" s="274">
        <f t="shared" si="6"/>
        <v>0</v>
      </c>
      <c r="P2182" s="248" t="b">
        <f t="shared" si="7"/>
        <v>1</v>
      </c>
    </row>
    <row r="2183" ht="14.25" customHeight="1">
      <c r="A2183" s="248" t="s">
        <v>682</v>
      </c>
      <c r="B2183" s="248" t="s">
        <v>19</v>
      </c>
      <c r="C2183" s="273">
        <v>2372.0</v>
      </c>
      <c r="D2183" s="274">
        <v>45384.0</v>
      </c>
      <c r="E2183" s="275">
        <v>40734.0</v>
      </c>
      <c r="F2183" s="248" t="s">
        <v>447</v>
      </c>
      <c r="G2183" s="274">
        <f t="shared" si="1"/>
        <v>45414</v>
      </c>
      <c r="H2183" s="248" t="s">
        <v>443</v>
      </c>
      <c r="I2183" s="276" t="str">
        <f t="shared" si="2"/>
        <v>237240734</v>
      </c>
      <c r="J2183" s="274"/>
      <c r="K2183" s="275"/>
      <c r="L2183" s="275">
        <f t="shared" si="12"/>
        <v>-40734</v>
      </c>
      <c r="N2183" s="277"/>
      <c r="O2183" s="274">
        <f t="shared" si="6"/>
        <v>0</v>
      </c>
      <c r="P2183" s="248" t="b">
        <f t="shared" si="7"/>
        <v>1</v>
      </c>
    </row>
    <row r="2184" ht="14.25" customHeight="1">
      <c r="A2184" s="248" t="s">
        <v>683</v>
      </c>
      <c r="B2184" s="248" t="s">
        <v>19</v>
      </c>
      <c r="C2184" s="273">
        <v>16433.0</v>
      </c>
      <c r="D2184" s="274">
        <v>45384.0</v>
      </c>
      <c r="E2184" s="275">
        <v>155176.0</v>
      </c>
      <c r="F2184" s="248" t="s">
        <v>447</v>
      </c>
      <c r="G2184" s="274">
        <f t="shared" si="1"/>
        <v>45414</v>
      </c>
      <c r="H2184" s="248" t="s">
        <v>443</v>
      </c>
      <c r="I2184" s="276" t="str">
        <f t="shared" si="2"/>
        <v>16433155176</v>
      </c>
      <c r="J2184" s="274"/>
      <c r="K2184" s="275"/>
      <c r="L2184" s="275">
        <f t="shared" si="12"/>
        <v>-155176</v>
      </c>
      <c r="N2184" s="277"/>
      <c r="O2184" s="274">
        <f t="shared" si="6"/>
        <v>0</v>
      </c>
      <c r="P2184" s="248" t="b">
        <f t="shared" si="7"/>
        <v>1</v>
      </c>
    </row>
    <row r="2185" ht="14.25" customHeight="1">
      <c r="A2185" s="248" t="s">
        <v>502</v>
      </c>
      <c r="B2185" s="248" t="s">
        <v>19</v>
      </c>
      <c r="C2185" s="273">
        <v>32847.0</v>
      </c>
      <c r="D2185" s="274">
        <v>45384.0</v>
      </c>
      <c r="E2185" s="275">
        <v>395173.0</v>
      </c>
      <c r="F2185" s="248" t="s">
        <v>447</v>
      </c>
      <c r="G2185" s="274">
        <f t="shared" si="1"/>
        <v>45414</v>
      </c>
      <c r="H2185" s="248" t="s">
        <v>443</v>
      </c>
      <c r="I2185" s="276" t="str">
        <f t="shared" si="2"/>
        <v>32847395173</v>
      </c>
      <c r="J2185" s="274"/>
      <c r="K2185" s="275"/>
      <c r="L2185" s="275">
        <f t="shared" si="12"/>
        <v>-395173</v>
      </c>
      <c r="N2185" s="277"/>
      <c r="O2185" s="274">
        <f t="shared" si="6"/>
        <v>0</v>
      </c>
      <c r="P2185" s="248" t="b">
        <f t="shared" si="7"/>
        <v>1</v>
      </c>
    </row>
    <row r="2186" ht="14.25" customHeight="1">
      <c r="A2186" s="248" t="s">
        <v>583</v>
      </c>
      <c r="B2186" s="248" t="s">
        <v>468</v>
      </c>
      <c r="C2186" s="273">
        <v>3611402.0</v>
      </c>
      <c r="D2186" s="274">
        <v>45385.0</v>
      </c>
      <c r="E2186" s="275">
        <v>-198540.0</v>
      </c>
      <c r="F2186" s="248" t="s">
        <v>447</v>
      </c>
      <c r="G2186" s="274">
        <f t="shared" si="1"/>
        <v>45415</v>
      </c>
      <c r="H2186" s="248" t="s">
        <v>469</v>
      </c>
      <c r="I2186" s="276" t="str">
        <f t="shared" si="2"/>
        <v>3611402-198540</v>
      </c>
      <c r="J2186" s="274"/>
      <c r="K2186" s="275"/>
      <c r="L2186" s="275">
        <f t="shared" si="12"/>
        <v>198540</v>
      </c>
      <c r="N2186" s="277"/>
      <c r="O2186" s="274">
        <f t="shared" si="6"/>
        <v>0</v>
      </c>
      <c r="P2186" s="248" t="b">
        <f t="shared" si="7"/>
        <v>1</v>
      </c>
    </row>
    <row r="2187" ht="14.25" customHeight="1">
      <c r="A2187" s="248" t="s">
        <v>684</v>
      </c>
      <c r="B2187" s="248" t="s">
        <v>19</v>
      </c>
      <c r="C2187" s="273">
        <v>1433393.0</v>
      </c>
      <c r="D2187" s="274">
        <v>45385.0</v>
      </c>
      <c r="E2187" s="275">
        <v>91242.0</v>
      </c>
      <c r="F2187" s="248" t="s">
        <v>447</v>
      </c>
      <c r="G2187" s="274">
        <f t="shared" si="1"/>
        <v>45415</v>
      </c>
      <c r="H2187" s="248" t="s">
        <v>443</v>
      </c>
      <c r="I2187" s="276" t="str">
        <f t="shared" si="2"/>
        <v>143339391242</v>
      </c>
      <c r="J2187" s="274"/>
      <c r="K2187" s="275"/>
      <c r="L2187" s="275">
        <f t="shared" si="12"/>
        <v>-91242</v>
      </c>
      <c r="M2187" s="248" t="s">
        <v>685</v>
      </c>
      <c r="N2187" s="277"/>
      <c r="O2187" s="274">
        <f t="shared" si="6"/>
        <v>0</v>
      </c>
      <c r="P2187" s="248" t="b">
        <f t="shared" si="7"/>
        <v>1</v>
      </c>
    </row>
    <row r="2188" ht="14.25" customHeight="1">
      <c r="A2188" s="248" t="s">
        <v>463</v>
      </c>
      <c r="B2188" s="248" t="s">
        <v>19</v>
      </c>
      <c r="C2188" s="273">
        <v>4868820.0</v>
      </c>
      <c r="D2188" s="274">
        <v>45385.0</v>
      </c>
      <c r="E2188" s="275">
        <v>345980.0</v>
      </c>
      <c r="F2188" s="248" t="s">
        <v>447</v>
      </c>
      <c r="G2188" s="274">
        <f t="shared" si="1"/>
        <v>45415</v>
      </c>
      <c r="H2188" s="248" t="s">
        <v>443</v>
      </c>
      <c r="I2188" s="276" t="str">
        <f t="shared" si="2"/>
        <v>4868820345980</v>
      </c>
      <c r="J2188" s="274"/>
      <c r="K2188" s="275"/>
      <c r="L2188" s="275">
        <f t="shared" si="12"/>
        <v>-345980</v>
      </c>
      <c r="N2188" s="277"/>
      <c r="O2188" s="274">
        <f t="shared" si="6"/>
        <v>0</v>
      </c>
      <c r="P2188" s="248" t="b">
        <f t="shared" si="7"/>
        <v>1</v>
      </c>
    </row>
    <row r="2189" ht="14.25" customHeight="1">
      <c r="A2189" s="248" t="s">
        <v>669</v>
      </c>
      <c r="B2189" s="248" t="s">
        <v>19</v>
      </c>
      <c r="C2189" s="273">
        <v>954.0</v>
      </c>
      <c r="D2189" s="274">
        <v>45386.0</v>
      </c>
      <c r="E2189" s="275">
        <v>71400.0</v>
      </c>
      <c r="F2189" s="248" t="s">
        <v>447</v>
      </c>
      <c r="G2189" s="274">
        <f t="shared" si="1"/>
        <v>45416</v>
      </c>
      <c r="H2189" s="248" t="s">
        <v>443</v>
      </c>
      <c r="I2189" s="276" t="str">
        <f t="shared" si="2"/>
        <v>95471400</v>
      </c>
      <c r="J2189" s="274"/>
      <c r="K2189" s="275"/>
      <c r="L2189" s="275">
        <f t="shared" si="12"/>
        <v>-71400</v>
      </c>
      <c r="N2189" s="277"/>
      <c r="O2189" s="274">
        <f t="shared" si="6"/>
        <v>0</v>
      </c>
      <c r="P2189" s="248" t="b">
        <f t="shared" si="7"/>
        <v>1</v>
      </c>
    </row>
    <row r="2190" ht="14.25" customHeight="1">
      <c r="A2190" s="248" t="s">
        <v>454</v>
      </c>
      <c r="B2190" s="248" t="s">
        <v>19</v>
      </c>
      <c r="C2190" s="273">
        <v>31802.0</v>
      </c>
      <c r="D2190" s="274">
        <v>45386.0</v>
      </c>
      <c r="E2190" s="275">
        <v>47600.0</v>
      </c>
      <c r="F2190" s="248" t="s">
        <v>447</v>
      </c>
      <c r="G2190" s="274">
        <f t="shared" si="1"/>
        <v>45416</v>
      </c>
      <c r="H2190" s="248" t="s">
        <v>443</v>
      </c>
      <c r="I2190" s="276" t="str">
        <f t="shared" si="2"/>
        <v>3180247600</v>
      </c>
      <c r="J2190" s="274"/>
      <c r="K2190" s="275"/>
      <c r="L2190" s="275">
        <f t="shared" si="12"/>
        <v>-47600</v>
      </c>
      <c r="N2190" s="277"/>
      <c r="O2190" s="274">
        <f t="shared" si="6"/>
        <v>0</v>
      </c>
      <c r="P2190" s="248" t="b">
        <f t="shared" si="7"/>
        <v>1</v>
      </c>
    </row>
    <row r="2191" ht="14.25" customHeight="1">
      <c r="A2191" s="248" t="s">
        <v>451</v>
      </c>
      <c r="B2191" s="248" t="s">
        <v>19</v>
      </c>
      <c r="C2191" s="273">
        <v>66428.0</v>
      </c>
      <c r="D2191" s="274">
        <v>45386.0</v>
      </c>
      <c r="E2191" s="275">
        <v>246360.0</v>
      </c>
      <c r="F2191" s="248" t="s">
        <v>447</v>
      </c>
      <c r="G2191" s="274">
        <f t="shared" si="1"/>
        <v>45416</v>
      </c>
      <c r="H2191" s="248" t="s">
        <v>443</v>
      </c>
      <c r="I2191" s="276" t="str">
        <f t="shared" si="2"/>
        <v>66428246360</v>
      </c>
      <c r="J2191" s="274"/>
      <c r="K2191" s="275"/>
      <c r="L2191" s="275">
        <f t="shared" si="12"/>
        <v>-246360</v>
      </c>
      <c r="N2191" s="277"/>
      <c r="O2191" s="274">
        <f t="shared" si="6"/>
        <v>0</v>
      </c>
      <c r="P2191" s="248" t="b">
        <f t="shared" si="7"/>
        <v>1</v>
      </c>
    </row>
    <row r="2192" ht="14.25" customHeight="1">
      <c r="A2192" s="248" t="s">
        <v>55</v>
      </c>
      <c r="B2192" s="248" t="s">
        <v>334</v>
      </c>
      <c r="C2192" s="273">
        <v>1103.0</v>
      </c>
      <c r="D2192" s="274">
        <v>45386.0</v>
      </c>
      <c r="E2192" s="275">
        <v>601769.0</v>
      </c>
      <c r="F2192" s="248" t="s">
        <v>447</v>
      </c>
      <c r="G2192" s="274">
        <f t="shared" si="1"/>
        <v>45416</v>
      </c>
      <c r="H2192" s="248" t="s">
        <v>443</v>
      </c>
      <c r="I2192" s="276" t="str">
        <f t="shared" si="2"/>
        <v>1103601769</v>
      </c>
      <c r="J2192" s="274"/>
      <c r="K2192" s="275"/>
      <c r="L2192" s="275">
        <f t="shared" si="12"/>
        <v>-601769</v>
      </c>
      <c r="N2192" s="277"/>
      <c r="O2192" s="274">
        <f t="shared" si="6"/>
        <v>0</v>
      </c>
      <c r="P2192" s="248" t="b">
        <f t="shared" si="7"/>
        <v>1</v>
      </c>
    </row>
    <row r="2193" ht="14.25" customHeight="1">
      <c r="A2193" s="248" t="s">
        <v>55</v>
      </c>
      <c r="B2193" s="248" t="s">
        <v>334</v>
      </c>
      <c r="C2193" s="273">
        <v>1102.0</v>
      </c>
      <c r="D2193" s="274">
        <v>45386.0</v>
      </c>
      <c r="E2193" s="275">
        <v>1396104.0</v>
      </c>
      <c r="F2193" s="248" t="s">
        <v>447</v>
      </c>
      <c r="G2193" s="274">
        <f t="shared" si="1"/>
        <v>45416</v>
      </c>
      <c r="H2193" s="248" t="s">
        <v>443</v>
      </c>
      <c r="I2193" s="276" t="str">
        <f t="shared" si="2"/>
        <v>11021396104</v>
      </c>
      <c r="J2193" s="274"/>
      <c r="K2193" s="275"/>
      <c r="L2193" s="275">
        <f t="shared" si="12"/>
        <v>-1396104</v>
      </c>
      <c r="N2193" s="277"/>
      <c r="O2193" s="274">
        <f t="shared" si="6"/>
        <v>0</v>
      </c>
      <c r="P2193" s="248" t="b">
        <f t="shared" si="7"/>
        <v>1</v>
      </c>
    </row>
    <row r="2194" ht="14.25" customHeight="1">
      <c r="A2194" s="248" t="s">
        <v>528</v>
      </c>
      <c r="B2194" s="248" t="s">
        <v>19</v>
      </c>
      <c r="C2194" s="273">
        <v>1129.0</v>
      </c>
      <c r="D2194" s="274">
        <v>45386.0</v>
      </c>
      <c r="E2194" s="275">
        <v>12509.0</v>
      </c>
      <c r="F2194" s="248" t="s">
        <v>447</v>
      </c>
      <c r="G2194" s="274">
        <f t="shared" si="1"/>
        <v>45416</v>
      </c>
      <c r="H2194" s="248" t="s">
        <v>443</v>
      </c>
      <c r="I2194" s="276" t="str">
        <f t="shared" si="2"/>
        <v>112912509</v>
      </c>
      <c r="J2194" s="274"/>
      <c r="K2194" s="275"/>
      <c r="L2194" s="275">
        <f t="shared" si="12"/>
        <v>-12509</v>
      </c>
      <c r="N2194" s="277"/>
      <c r="O2194" s="274">
        <f t="shared" si="6"/>
        <v>0</v>
      </c>
      <c r="P2194" s="248" t="b">
        <f t="shared" si="7"/>
        <v>1</v>
      </c>
    </row>
    <row r="2195" ht="14.25" customHeight="1">
      <c r="A2195" s="248" t="s">
        <v>22</v>
      </c>
      <c r="B2195" s="248" t="s">
        <v>19</v>
      </c>
      <c r="C2195" s="273">
        <v>1029202.0</v>
      </c>
      <c r="D2195" s="274">
        <v>45387.0</v>
      </c>
      <c r="E2195" s="275">
        <v>6819910.0</v>
      </c>
      <c r="F2195" s="248" t="s">
        <v>447</v>
      </c>
      <c r="G2195" s="274">
        <f t="shared" si="1"/>
        <v>45417</v>
      </c>
      <c r="H2195" s="248" t="s">
        <v>443</v>
      </c>
      <c r="I2195" s="276" t="str">
        <f t="shared" si="2"/>
        <v>10292026819910</v>
      </c>
      <c r="J2195" s="274"/>
      <c r="K2195" s="275"/>
      <c r="L2195" s="275">
        <f t="shared" si="12"/>
        <v>-6819910</v>
      </c>
      <c r="N2195" s="109" t="s">
        <v>462</v>
      </c>
      <c r="O2195" s="274">
        <f t="shared" si="6"/>
        <v>0</v>
      </c>
      <c r="P2195" s="248" t="b">
        <f t="shared" si="7"/>
        <v>1</v>
      </c>
    </row>
    <row r="2196" ht="14.25" customHeight="1">
      <c r="A2196" s="248" t="s">
        <v>686</v>
      </c>
      <c r="B2196" s="248" t="s">
        <v>19</v>
      </c>
      <c r="C2196" s="273">
        <v>2353.0</v>
      </c>
      <c r="D2196" s="274">
        <v>45387.0</v>
      </c>
      <c r="E2196" s="275">
        <v>37500.0</v>
      </c>
      <c r="F2196" s="248" t="s">
        <v>447</v>
      </c>
      <c r="G2196" s="274">
        <f t="shared" si="1"/>
        <v>45417</v>
      </c>
      <c r="H2196" s="248" t="s">
        <v>443</v>
      </c>
      <c r="I2196" s="276" t="str">
        <f t="shared" si="2"/>
        <v>235337500</v>
      </c>
      <c r="J2196" s="274"/>
      <c r="K2196" s="275"/>
      <c r="L2196" s="275">
        <f t="shared" si="12"/>
        <v>-37500</v>
      </c>
      <c r="N2196" s="277"/>
      <c r="O2196" s="274">
        <f t="shared" si="6"/>
        <v>0</v>
      </c>
      <c r="P2196" s="248" t="b">
        <f t="shared" si="7"/>
        <v>1</v>
      </c>
    </row>
    <row r="2197" ht="14.25" customHeight="1">
      <c r="A2197" s="248" t="s">
        <v>22</v>
      </c>
      <c r="B2197" s="248" t="s">
        <v>19</v>
      </c>
      <c r="C2197" s="273">
        <v>1029217.0</v>
      </c>
      <c r="D2197" s="274">
        <v>45388.0</v>
      </c>
      <c r="E2197" s="275">
        <v>979990.0</v>
      </c>
      <c r="F2197" s="248" t="s">
        <v>447</v>
      </c>
      <c r="G2197" s="274">
        <f t="shared" si="1"/>
        <v>45418</v>
      </c>
      <c r="H2197" s="248" t="s">
        <v>485</v>
      </c>
      <c r="I2197" s="276" t="str">
        <f t="shared" si="2"/>
        <v>1029217979990</v>
      </c>
      <c r="J2197" s="274"/>
      <c r="K2197" s="275"/>
      <c r="L2197" s="275">
        <f t="shared" si="12"/>
        <v>-979990</v>
      </c>
      <c r="N2197" s="109" t="s">
        <v>462</v>
      </c>
      <c r="O2197" s="274">
        <f t="shared" si="6"/>
        <v>0</v>
      </c>
      <c r="P2197" s="248" t="b">
        <f t="shared" si="7"/>
        <v>1</v>
      </c>
    </row>
    <row r="2198" ht="14.25" customHeight="1">
      <c r="A2198" s="248" t="s">
        <v>22</v>
      </c>
      <c r="B2198" s="248" t="s">
        <v>468</v>
      </c>
      <c r="C2198" s="273">
        <v>175981.0</v>
      </c>
      <c r="D2198" s="274">
        <v>45388.0</v>
      </c>
      <c r="E2198" s="275">
        <v>-979990.0</v>
      </c>
      <c r="F2198" s="248" t="s">
        <v>447</v>
      </c>
      <c r="G2198" s="274">
        <f t="shared" si="1"/>
        <v>45418</v>
      </c>
      <c r="H2198" s="248" t="s">
        <v>469</v>
      </c>
      <c r="I2198" s="276" t="str">
        <f t="shared" si="2"/>
        <v>175981-979990</v>
      </c>
      <c r="J2198" s="274"/>
      <c r="K2198" s="275"/>
      <c r="L2198" s="275">
        <f t="shared" si="12"/>
        <v>979990</v>
      </c>
      <c r="N2198" s="109" t="s">
        <v>462</v>
      </c>
      <c r="O2198" s="274">
        <f t="shared" si="6"/>
        <v>0</v>
      </c>
      <c r="P2198" s="248" t="b">
        <f t="shared" si="7"/>
        <v>1</v>
      </c>
    </row>
    <row r="2199" ht="14.25" customHeight="1">
      <c r="A2199" s="248" t="s">
        <v>107</v>
      </c>
      <c r="B2199" s="248" t="s">
        <v>19</v>
      </c>
      <c r="C2199" s="273">
        <v>18103.0</v>
      </c>
      <c r="D2199" s="274">
        <v>45390.0</v>
      </c>
      <c r="E2199" s="288">
        <v>266268.0</v>
      </c>
      <c r="F2199" s="248" t="s">
        <v>447</v>
      </c>
      <c r="G2199" s="274">
        <f t="shared" si="1"/>
        <v>45420</v>
      </c>
      <c r="H2199" s="289" t="s">
        <v>485</v>
      </c>
      <c r="I2199" s="276" t="str">
        <f t="shared" si="2"/>
        <v>18103266268</v>
      </c>
      <c r="J2199" s="274"/>
      <c r="K2199" s="275"/>
      <c r="L2199" s="275">
        <f t="shared" si="12"/>
        <v>-266268</v>
      </c>
      <c r="N2199" s="277"/>
      <c r="O2199" s="274">
        <f t="shared" si="6"/>
        <v>0</v>
      </c>
      <c r="P2199" s="248" t="b">
        <f t="shared" si="7"/>
        <v>1</v>
      </c>
    </row>
    <row r="2200" ht="14.25" customHeight="1">
      <c r="A2200" s="248" t="s">
        <v>613</v>
      </c>
      <c r="B2200" s="248" t="s">
        <v>19</v>
      </c>
      <c r="C2200" s="273">
        <v>177410.0</v>
      </c>
      <c r="D2200" s="274">
        <v>45391.0</v>
      </c>
      <c r="E2200" s="275">
        <v>107100.0</v>
      </c>
      <c r="F2200" s="248" t="s">
        <v>447</v>
      </c>
      <c r="G2200" s="274">
        <f t="shared" si="1"/>
        <v>45421</v>
      </c>
      <c r="H2200" s="248" t="s">
        <v>443</v>
      </c>
      <c r="I2200" s="276" t="str">
        <f t="shared" si="2"/>
        <v>177410107100</v>
      </c>
      <c r="J2200" s="274"/>
      <c r="K2200" s="275"/>
      <c r="L2200" s="275">
        <f t="shared" si="12"/>
        <v>-107100</v>
      </c>
      <c r="N2200" s="277"/>
      <c r="O2200" s="274">
        <f t="shared" si="6"/>
        <v>0</v>
      </c>
      <c r="P2200" s="248" t="b">
        <f t="shared" si="7"/>
        <v>1</v>
      </c>
    </row>
    <row r="2201" ht="14.25" customHeight="1">
      <c r="A2201" s="248" t="s">
        <v>661</v>
      </c>
      <c r="B2201" s="248" t="s">
        <v>19</v>
      </c>
      <c r="C2201" s="273">
        <v>5129.0</v>
      </c>
      <c r="D2201" s="274">
        <v>45391.0</v>
      </c>
      <c r="E2201" s="275">
        <v>391030.0</v>
      </c>
      <c r="F2201" s="248" t="s">
        <v>447</v>
      </c>
      <c r="G2201" s="274">
        <f t="shared" si="1"/>
        <v>45421</v>
      </c>
      <c r="H2201" s="248" t="s">
        <v>443</v>
      </c>
      <c r="I2201" s="276" t="str">
        <f t="shared" si="2"/>
        <v>5129391030</v>
      </c>
      <c r="J2201" s="274"/>
      <c r="K2201" s="275"/>
      <c r="L2201" s="275">
        <f t="shared" si="12"/>
        <v>-391030</v>
      </c>
      <c r="N2201" s="277"/>
      <c r="O2201" s="274">
        <f t="shared" si="6"/>
        <v>0</v>
      </c>
      <c r="P2201" s="248" t="b">
        <f t="shared" si="7"/>
        <v>1</v>
      </c>
    </row>
    <row r="2202" ht="14.25" customHeight="1">
      <c r="A2202" s="248" t="s">
        <v>450</v>
      </c>
      <c r="B2202" s="248" t="s">
        <v>19</v>
      </c>
      <c r="C2202" s="273">
        <v>1373.0</v>
      </c>
      <c r="D2202" s="274">
        <v>45391.0</v>
      </c>
      <c r="E2202" s="275">
        <v>306056.0</v>
      </c>
      <c r="F2202" s="248" t="s">
        <v>447</v>
      </c>
      <c r="G2202" s="274">
        <f t="shared" si="1"/>
        <v>45421</v>
      </c>
      <c r="H2202" s="248" t="s">
        <v>443</v>
      </c>
      <c r="I2202" s="276" t="str">
        <f t="shared" si="2"/>
        <v>1373306056</v>
      </c>
      <c r="J2202" s="274">
        <v>45751.0</v>
      </c>
      <c r="K2202" s="275">
        <v>306350.0</v>
      </c>
      <c r="L2202" s="275">
        <f t="shared" si="12"/>
        <v>294</v>
      </c>
      <c r="N2202" s="277"/>
      <c r="O2202" s="274">
        <f t="shared" si="6"/>
        <v>0</v>
      </c>
      <c r="P2202" s="248" t="b">
        <f t="shared" si="7"/>
        <v>0</v>
      </c>
    </row>
    <row r="2203" ht="14.25" customHeight="1">
      <c r="A2203" s="248" t="s">
        <v>687</v>
      </c>
      <c r="B2203" s="248" t="s">
        <v>19</v>
      </c>
      <c r="C2203" s="273">
        <v>2575.0</v>
      </c>
      <c r="D2203" s="274">
        <v>45391.0</v>
      </c>
      <c r="E2203" s="275">
        <v>354980.0</v>
      </c>
      <c r="F2203" s="248" t="s">
        <v>447</v>
      </c>
      <c r="G2203" s="274">
        <f t="shared" si="1"/>
        <v>45421</v>
      </c>
      <c r="H2203" s="248" t="s">
        <v>443</v>
      </c>
      <c r="I2203" s="276" t="str">
        <f t="shared" si="2"/>
        <v>2575354980</v>
      </c>
      <c r="J2203" s="274"/>
      <c r="K2203" s="275"/>
      <c r="L2203" s="275">
        <f t="shared" si="12"/>
        <v>-354980</v>
      </c>
      <c r="N2203" s="277"/>
      <c r="O2203" s="274">
        <f t="shared" si="6"/>
        <v>0</v>
      </c>
      <c r="P2203" s="248" t="b">
        <f t="shared" si="7"/>
        <v>1</v>
      </c>
    </row>
    <row r="2204" ht="14.25" customHeight="1">
      <c r="A2204" s="248" t="s">
        <v>688</v>
      </c>
      <c r="B2204" s="248" t="s">
        <v>19</v>
      </c>
      <c r="C2204" s="273">
        <v>1923.0</v>
      </c>
      <c r="D2204" s="274">
        <v>45391.0</v>
      </c>
      <c r="E2204" s="275">
        <v>175907.0</v>
      </c>
      <c r="F2204" s="248" t="s">
        <v>447</v>
      </c>
      <c r="G2204" s="274">
        <f t="shared" si="1"/>
        <v>45421</v>
      </c>
      <c r="H2204" s="248" t="s">
        <v>443</v>
      </c>
      <c r="I2204" s="276" t="str">
        <f t="shared" si="2"/>
        <v>1923175907</v>
      </c>
      <c r="J2204" s="295">
        <v>45442.0</v>
      </c>
      <c r="K2204" s="296">
        <v>737558.0</v>
      </c>
      <c r="L2204" s="275">
        <f t="shared" si="12"/>
        <v>561651</v>
      </c>
      <c r="N2204" s="277"/>
      <c r="O2204" s="274">
        <f t="shared" si="6"/>
        <v>0</v>
      </c>
      <c r="P2204" s="248" t="b">
        <f t="shared" si="7"/>
        <v>0</v>
      </c>
    </row>
    <row r="2205" ht="14.25" customHeight="1">
      <c r="A2205" s="248" t="s">
        <v>463</v>
      </c>
      <c r="B2205" s="248" t="s">
        <v>19</v>
      </c>
      <c r="C2205" s="273">
        <v>4870659.0</v>
      </c>
      <c r="D2205" s="274">
        <v>45391.0</v>
      </c>
      <c r="E2205" s="275">
        <v>295980.0</v>
      </c>
      <c r="F2205" s="248" t="s">
        <v>447</v>
      </c>
      <c r="G2205" s="274">
        <f t="shared" si="1"/>
        <v>45421</v>
      </c>
      <c r="H2205" s="248" t="s">
        <v>443</v>
      </c>
      <c r="I2205" s="276" t="str">
        <f t="shared" si="2"/>
        <v>4870659295980</v>
      </c>
      <c r="J2205" s="274"/>
      <c r="K2205" s="275"/>
      <c r="L2205" s="275">
        <f t="shared" si="12"/>
        <v>-295980</v>
      </c>
      <c r="N2205" s="277"/>
      <c r="O2205" s="274">
        <f t="shared" si="6"/>
        <v>0</v>
      </c>
      <c r="P2205" s="248" t="b">
        <f t="shared" si="7"/>
        <v>1</v>
      </c>
    </row>
    <row r="2206" ht="14.25" customHeight="1">
      <c r="A2206" s="248" t="s">
        <v>463</v>
      </c>
      <c r="B2206" s="248" t="s">
        <v>468</v>
      </c>
      <c r="C2206" s="273">
        <v>2.5092167E7</v>
      </c>
      <c r="D2206" s="274">
        <v>45391.0</v>
      </c>
      <c r="E2206" s="288">
        <v>-305980.0</v>
      </c>
      <c r="F2206" s="248" t="s">
        <v>447</v>
      </c>
      <c r="G2206" s="274">
        <f t="shared" si="1"/>
        <v>45421</v>
      </c>
      <c r="H2206" s="248" t="s">
        <v>469</v>
      </c>
      <c r="I2206" s="276" t="str">
        <f t="shared" si="2"/>
        <v>25092167-305980</v>
      </c>
      <c r="J2206" s="274"/>
      <c r="K2206" s="275"/>
      <c r="L2206" s="275">
        <f t="shared" si="12"/>
        <v>305980</v>
      </c>
      <c r="N2206" s="277"/>
      <c r="O2206" s="274">
        <f t="shared" si="6"/>
        <v>0</v>
      </c>
      <c r="P2206" s="248" t="b">
        <f t="shared" si="7"/>
        <v>1</v>
      </c>
    </row>
    <row r="2207" ht="14.25" customHeight="1">
      <c r="A2207" s="248" t="s">
        <v>24</v>
      </c>
      <c r="B2207" s="248" t="s">
        <v>19</v>
      </c>
      <c r="C2207" s="273">
        <v>17454.0</v>
      </c>
      <c r="D2207" s="274">
        <v>45391.0</v>
      </c>
      <c r="E2207" s="275">
        <v>411143.0</v>
      </c>
      <c r="F2207" s="248" t="s">
        <v>447</v>
      </c>
      <c r="G2207" s="274">
        <f t="shared" si="1"/>
        <v>45421</v>
      </c>
      <c r="H2207" s="248" t="s">
        <v>443</v>
      </c>
      <c r="I2207" s="276" t="str">
        <f t="shared" si="2"/>
        <v>17454411143</v>
      </c>
      <c r="J2207" s="274"/>
      <c r="K2207" s="275"/>
      <c r="L2207" s="275">
        <f t="shared" si="12"/>
        <v>-411143</v>
      </c>
      <c r="N2207" s="277"/>
      <c r="O2207" s="274">
        <f t="shared" si="6"/>
        <v>0</v>
      </c>
      <c r="P2207" s="248" t="b">
        <f t="shared" si="7"/>
        <v>1</v>
      </c>
    </row>
    <row r="2208" ht="14.25" customHeight="1">
      <c r="A2208" s="248" t="s">
        <v>24</v>
      </c>
      <c r="B2208" s="248" t="s">
        <v>19</v>
      </c>
      <c r="C2208" s="273">
        <v>17452.0</v>
      </c>
      <c r="D2208" s="274">
        <v>45391.0</v>
      </c>
      <c r="E2208" s="275">
        <v>845863.0</v>
      </c>
      <c r="F2208" s="248" t="s">
        <v>447</v>
      </c>
      <c r="G2208" s="274">
        <f t="shared" si="1"/>
        <v>45421</v>
      </c>
      <c r="H2208" s="248" t="s">
        <v>443</v>
      </c>
      <c r="I2208" s="276" t="str">
        <f t="shared" si="2"/>
        <v>17452845863</v>
      </c>
      <c r="J2208" s="274"/>
      <c r="K2208" s="275"/>
      <c r="L2208" s="275">
        <f t="shared" si="12"/>
        <v>-845863</v>
      </c>
      <c r="N2208" s="277"/>
      <c r="O2208" s="274">
        <f t="shared" si="6"/>
        <v>0</v>
      </c>
      <c r="P2208" s="248" t="b">
        <f t="shared" si="7"/>
        <v>1</v>
      </c>
    </row>
    <row r="2209" ht="14.25" customHeight="1">
      <c r="A2209" s="248" t="s">
        <v>24</v>
      </c>
      <c r="B2209" s="248" t="s">
        <v>19</v>
      </c>
      <c r="C2209" s="273">
        <v>17453.0</v>
      </c>
      <c r="D2209" s="274">
        <v>45391.0</v>
      </c>
      <c r="E2209" s="275">
        <v>771118.0</v>
      </c>
      <c r="F2209" s="248" t="s">
        <v>447</v>
      </c>
      <c r="G2209" s="274">
        <f t="shared" si="1"/>
        <v>45421</v>
      </c>
      <c r="H2209" s="248" t="s">
        <v>443</v>
      </c>
      <c r="I2209" s="276" t="str">
        <f t="shared" si="2"/>
        <v>17453771118</v>
      </c>
      <c r="J2209" s="274"/>
      <c r="K2209" s="275"/>
      <c r="L2209" s="275">
        <f t="shared" si="12"/>
        <v>-771118</v>
      </c>
      <c r="N2209" s="277"/>
      <c r="O2209" s="274">
        <f t="shared" si="6"/>
        <v>0</v>
      </c>
      <c r="P2209" s="248" t="b">
        <f t="shared" si="7"/>
        <v>1</v>
      </c>
    </row>
    <row r="2210" ht="14.25" customHeight="1">
      <c r="A2210" s="248" t="s">
        <v>502</v>
      </c>
      <c r="B2210" s="248" t="s">
        <v>19</v>
      </c>
      <c r="C2210" s="273">
        <v>32945.0</v>
      </c>
      <c r="D2210" s="274">
        <v>45391.0</v>
      </c>
      <c r="E2210" s="275">
        <v>434160.0</v>
      </c>
      <c r="F2210" s="248" t="s">
        <v>447</v>
      </c>
      <c r="G2210" s="274">
        <f t="shared" si="1"/>
        <v>45421</v>
      </c>
      <c r="H2210" s="248" t="s">
        <v>443</v>
      </c>
      <c r="I2210" s="276" t="str">
        <f t="shared" si="2"/>
        <v>32945434160</v>
      </c>
      <c r="J2210" s="274"/>
      <c r="K2210" s="275"/>
      <c r="L2210" s="275">
        <f t="shared" si="12"/>
        <v>-434160</v>
      </c>
      <c r="N2210" s="277"/>
      <c r="O2210" s="274">
        <f t="shared" si="6"/>
        <v>0</v>
      </c>
      <c r="P2210" s="248" t="b">
        <f t="shared" si="7"/>
        <v>1</v>
      </c>
    </row>
    <row r="2211" ht="14.25" customHeight="1">
      <c r="A2211" s="248" t="s">
        <v>673</v>
      </c>
      <c r="B2211" s="248" t="s">
        <v>19</v>
      </c>
      <c r="C2211" s="273">
        <v>4464.0</v>
      </c>
      <c r="D2211" s="274">
        <v>45391.0</v>
      </c>
      <c r="E2211" s="275">
        <v>445981.0</v>
      </c>
      <c r="F2211" s="248" t="s">
        <v>447</v>
      </c>
      <c r="G2211" s="274">
        <f t="shared" si="1"/>
        <v>45421</v>
      </c>
      <c r="H2211" s="248" t="s">
        <v>443</v>
      </c>
      <c r="I2211" s="276" t="str">
        <f t="shared" si="2"/>
        <v>4464445981</v>
      </c>
      <c r="J2211" s="274"/>
      <c r="K2211" s="275"/>
      <c r="L2211" s="275">
        <f t="shared" si="12"/>
        <v>-445981</v>
      </c>
      <c r="N2211" s="277"/>
      <c r="O2211" s="274">
        <f t="shared" si="6"/>
        <v>0</v>
      </c>
      <c r="P2211" s="248" t="b">
        <f t="shared" si="7"/>
        <v>1</v>
      </c>
    </row>
    <row r="2212" ht="14.25" customHeight="1">
      <c r="A2212" s="248" t="s">
        <v>508</v>
      </c>
      <c r="B2212" s="248" t="s">
        <v>19</v>
      </c>
      <c r="C2212" s="273">
        <v>6613782.0</v>
      </c>
      <c r="D2212" s="274">
        <v>45391.0</v>
      </c>
      <c r="E2212" s="275">
        <v>6825.0</v>
      </c>
      <c r="F2212" s="248" t="s">
        <v>447</v>
      </c>
      <c r="G2212" s="274">
        <f t="shared" si="1"/>
        <v>45421</v>
      </c>
      <c r="H2212" s="248" t="s">
        <v>443</v>
      </c>
      <c r="I2212" s="276" t="str">
        <f t="shared" si="2"/>
        <v>66137826825</v>
      </c>
      <c r="J2212" s="274">
        <f>+G2212</f>
        <v>45421</v>
      </c>
      <c r="K2212" s="275">
        <f>+E2212</f>
        <v>6825</v>
      </c>
      <c r="L2212" s="275">
        <f t="shared" si="12"/>
        <v>0</v>
      </c>
      <c r="N2212" s="277"/>
      <c r="O2212" s="274">
        <f t="shared" si="6"/>
        <v>0</v>
      </c>
      <c r="P2212" s="248" t="b">
        <f t="shared" si="7"/>
        <v>0</v>
      </c>
    </row>
    <row r="2213" ht="14.25" customHeight="1">
      <c r="A2213" s="248" t="s">
        <v>494</v>
      </c>
      <c r="B2213" s="248" t="s">
        <v>19</v>
      </c>
      <c r="C2213" s="273">
        <v>35526.0</v>
      </c>
      <c r="D2213" s="274">
        <v>45392.0</v>
      </c>
      <c r="E2213" s="275">
        <v>163980.0</v>
      </c>
      <c r="F2213" s="248" t="s">
        <v>447</v>
      </c>
      <c r="G2213" s="274">
        <f t="shared" si="1"/>
        <v>45422</v>
      </c>
      <c r="H2213" s="248" t="s">
        <v>443</v>
      </c>
      <c r="I2213" s="276" t="str">
        <f t="shared" si="2"/>
        <v>35526163980</v>
      </c>
      <c r="J2213" s="274"/>
      <c r="K2213" s="275"/>
      <c r="L2213" s="275">
        <f t="shared" si="12"/>
        <v>-163980</v>
      </c>
      <c r="N2213" s="277"/>
      <c r="O2213" s="274">
        <f t="shared" si="6"/>
        <v>0</v>
      </c>
      <c r="P2213" s="248" t="b">
        <f t="shared" si="7"/>
        <v>1</v>
      </c>
    </row>
    <row r="2214" ht="14.25" customHeight="1">
      <c r="A2214" s="248" t="s">
        <v>273</v>
      </c>
      <c r="B2214" s="248" t="s">
        <v>19</v>
      </c>
      <c r="C2214" s="273">
        <v>313.0</v>
      </c>
      <c r="D2214" s="274">
        <v>45392.0</v>
      </c>
      <c r="E2214" s="275">
        <v>183990.0</v>
      </c>
      <c r="F2214" s="248" t="s">
        <v>447</v>
      </c>
      <c r="G2214" s="274">
        <f t="shared" si="1"/>
        <v>45422</v>
      </c>
      <c r="H2214" s="248" t="s">
        <v>443</v>
      </c>
      <c r="I2214" s="276" t="str">
        <f t="shared" si="2"/>
        <v>313183990</v>
      </c>
      <c r="J2214" s="278">
        <v>45362.0</v>
      </c>
      <c r="K2214" s="279">
        <v>183990.0</v>
      </c>
      <c r="L2214" s="275">
        <f t="shared" si="12"/>
        <v>0</v>
      </c>
      <c r="N2214" s="277"/>
      <c r="O2214" s="274">
        <f t="shared" si="6"/>
        <v>0</v>
      </c>
      <c r="P2214" s="248" t="b">
        <f t="shared" si="7"/>
        <v>0</v>
      </c>
    </row>
    <row r="2215" ht="14.25" customHeight="1">
      <c r="A2215" s="248" t="s">
        <v>107</v>
      </c>
      <c r="B2215" s="248" t="s">
        <v>19</v>
      </c>
      <c r="C2215" s="273">
        <v>18117.0</v>
      </c>
      <c r="D2215" s="274">
        <v>45392.0</v>
      </c>
      <c r="E2215" s="275">
        <v>309108.0</v>
      </c>
      <c r="F2215" s="248" t="s">
        <v>447</v>
      </c>
      <c r="G2215" s="274">
        <f t="shared" si="1"/>
        <v>45422</v>
      </c>
      <c r="H2215" s="248" t="s">
        <v>443</v>
      </c>
      <c r="I2215" s="276" t="str">
        <f t="shared" si="2"/>
        <v>18117309108</v>
      </c>
      <c r="J2215" s="274"/>
      <c r="K2215" s="275"/>
      <c r="L2215" s="275">
        <f t="shared" si="12"/>
        <v>-309108</v>
      </c>
      <c r="N2215" s="277"/>
      <c r="O2215" s="274">
        <f t="shared" si="6"/>
        <v>0</v>
      </c>
      <c r="P2215" s="248" t="b">
        <f t="shared" si="7"/>
        <v>1</v>
      </c>
    </row>
    <row r="2216" ht="14.25" customHeight="1">
      <c r="A2216" s="248" t="s">
        <v>107</v>
      </c>
      <c r="B2216" s="248" t="s">
        <v>468</v>
      </c>
      <c r="C2216" s="273">
        <v>2216.0</v>
      </c>
      <c r="D2216" s="274">
        <v>45392.0</v>
      </c>
      <c r="E2216" s="288">
        <v>-266268.0</v>
      </c>
      <c r="F2216" s="248" t="s">
        <v>447</v>
      </c>
      <c r="G2216" s="274">
        <f t="shared" si="1"/>
        <v>45422</v>
      </c>
      <c r="H2216" s="289" t="s">
        <v>469</v>
      </c>
      <c r="I2216" s="276" t="str">
        <f t="shared" si="2"/>
        <v>2216-266268</v>
      </c>
      <c r="J2216" s="274"/>
      <c r="K2216" s="275"/>
      <c r="L2216" s="275">
        <f t="shared" si="12"/>
        <v>266268</v>
      </c>
      <c r="N2216" s="277"/>
      <c r="O2216" s="274">
        <f t="shared" si="6"/>
        <v>0</v>
      </c>
      <c r="P2216" s="248" t="b">
        <f t="shared" si="7"/>
        <v>1</v>
      </c>
    </row>
    <row r="2217" ht="14.25" customHeight="1">
      <c r="A2217" s="248" t="s">
        <v>509</v>
      </c>
      <c r="B2217" s="248" t="s">
        <v>19</v>
      </c>
      <c r="C2217" s="273">
        <v>5142469.0</v>
      </c>
      <c r="D2217" s="274">
        <v>45392.0</v>
      </c>
      <c r="E2217" s="275">
        <v>146770.0</v>
      </c>
      <c r="F2217" s="248" t="s">
        <v>447</v>
      </c>
      <c r="G2217" s="274">
        <f t="shared" si="1"/>
        <v>45422</v>
      </c>
      <c r="H2217" s="248" t="s">
        <v>443</v>
      </c>
      <c r="I2217" s="276" t="str">
        <f t="shared" si="2"/>
        <v>5142469146770</v>
      </c>
      <c r="J2217" s="274"/>
      <c r="K2217" s="275"/>
      <c r="L2217" s="275">
        <f t="shared" si="12"/>
        <v>-146770</v>
      </c>
      <c r="N2217" s="277"/>
      <c r="O2217" s="274">
        <f t="shared" si="6"/>
        <v>0</v>
      </c>
      <c r="P2217" s="248" t="b">
        <f t="shared" si="7"/>
        <v>1</v>
      </c>
    </row>
    <row r="2218" ht="14.25" customHeight="1">
      <c r="A2218" s="248" t="s">
        <v>458</v>
      </c>
      <c r="B2218" s="248" t="s">
        <v>19</v>
      </c>
      <c r="C2218" s="273">
        <v>4.8991836E7</v>
      </c>
      <c r="D2218" s="274">
        <v>45392.0</v>
      </c>
      <c r="E2218" s="275">
        <v>32969.0</v>
      </c>
      <c r="F2218" s="248" t="s">
        <v>447</v>
      </c>
      <c r="G2218" s="274">
        <f t="shared" si="1"/>
        <v>45422</v>
      </c>
      <c r="H2218" s="248" t="s">
        <v>443</v>
      </c>
      <c r="I2218" s="276" t="str">
        <f t="shared" si="2"/>
        <v>4899183632969</v>
      </c>
      <c r="J2218" s="274"/>
      <c r="K2218" s="275"/>
      <c r="L2218" s="275">
        <f t="shared" si="12"/>
        <v>-32969</v>
      </c>
      <c r="N2218" s="277"/>
      <c r="O2218" s="274">
        <f t="shared" si="6"/>
        <v>0</v>
      </c>
      <c r="P2218" s="248" t="b">
        <f t="shared" si="7"/>
        <v>1</v>
      </c>
    </row>
    <row r="2219" ht="14.25" customHeight="1">
      <c r="A2219" s="248" t="s">
        <v>27</v>
      </c>
      <c r="B2219" s="248" t="s">
        <v>19</v>
      </c>
      <c r="C2219" s="273">
        <v>40174.0</v>
      </c>
      <c r="D2219" s="274">
        <v>45393.0</v>
      </c>
      <c r="E2219" s="275">
        <v>227892.0</v>
      </c>
      <c r="F2219" s="248" t="s">
        <v>447</v>
      </c>
      <c r="G2219" s="274">
        <f t="shared" si="1"/>
        <v>45423</v>
      </c>
      <c r="H2219" s="248" t="s">
        <v>443</v>
      </c>
      <c r="I2219" s="276" t="str">
        <f t="shared" si="2"/>
        <v>40174227892</v>
      </c>
      <c r="J2219" s="274"/>
      <c r="K2219" s="275"/>
      <c r="L2219" s="275">
        <f t="shared" si="12"/>
        <v>-227892</v>
      </c>
      <c r="N2219" s="109" t="s">
        <v>456</v>
      </c>
      <c r="O2219" s="274">
        <f t="shared" si="6"/>
        <v>0</v>
      </c>
      <c r="P2219" s="248" t="b">
        <f t="shared" si="7"/>
        <v>1</v>
      </c>
    </row>
    <row r="2220" ht="14.25" customHeight="1">
      <c r="A2220" s="248" t="s">
        <v>27</v>
      </c>
      <c r="B2220" s="248" t="s">
        <v>19</v>
      </c>
      <c r="C2220" s="273">
        <v>40175.0</v>
      </c>
      <c r="D2220" s="274">
        <v>45393.0</v>
      </c>
      <c r="E2220" s="275">
        <v>607659.0</v>
      </c>
      <c r="F2220" s="248" t="s">
        <v>447</v>
      </c>
      <c r="G2220" s="274">
        <f t="shared" si="1"/>
        <v>45423</v>
      </c>
      <c r="H2220" s="248" t="s">
        <v>443</v>
      </c>
      <c r="I2220" s="276" t="str">
        <f t="shared" si="2"/>
        <v>40175607659</v>
      </c>
      <c r="J2220" s="274"/>
      <c r="K2220" s="275"/>
      <c r="L2220" s="275">
        <f t="shared" si="12"/>
        <v>-607659</v>
      </c>
      <c r="N2220" s="109" t="s">
        <v>456</v>
      </c>
      <c r="O2220" s="274">
        <f t="shared" si="6"/>
        <v>0</v>
      </c>
      <c r="P2220" s="248" t="b">
        <f t="shared" si="7"/>
        <v>1</v>
      </c>
    </row>
    <row r="2221" ht="14.25" customHeight="1">
      <c r="A2221" s="248" t="s">
        <v>71</v>
      </c>
      <c r="B2221" s="248" t="s">
        <v>19</v>
      </c>
      <c r="C2221" s="273">
        <v>861134.0</v>
      </c>
      <c r="D2221" s="274">
        <v>45393.0</v>
      </c>
      <c r="E2221" s="275">
        <v>665786.0</v>
      </c>
      <c r="F2221" s="248" t="s">
        <v>447</v>
      </c>
      <c r="G2221" s="274">
        <f t="shared" si="1"/>
        <v>45423</v>
      </c>
      <c r="H2221" s="248" t="s">
        <v>443</v>
      </c>
      <c r="I2221" s="276" t="str">
        <f t="shared" si="2"/>
        <v>861134665786</v>
      </c>
      <c r="J2221" s="274"/>
      <c r="K2221" s="275"/>
      <c r="L2221" s="275">
        <f t="shared" si="12"/>
        <v>-665786</v>
      </c>
      <c r="N2221" s="277"/>
      <c r="O2221" s="274">
        <f t="shared" si="6"/>
        <v>0</v>
      </c>
      <c r="P2221" s="248" t="b">
        <f t="shared" si="7"/>
        <v>1</v>
      </c>
    </row>
    <row r="2222" ht="14.25" customHeight="1">
      <c r="A2222" s="248" t="s">
        <v>669</v>
      </c>
      <c r="B2222" s="248" t="s">
        <v>19</v>
      </c>
      <c r="C2222" s="273">
        <v>956.0</v>
      </c>
      <c r="D2222" s="274">
        <v>45393.0</v>
      </c>
      <c r="E2222" s="275">
        <v>238000.0</v>
      </c>
      <c r="F2222" s="248" t="s">
        <v>447</v>
      </c>
      <c r="G2222" s="274">
        <f t="shared" si="1"/>
        <v>45423</v>
      </c>
      <c r="H2222" s="248" t="s">
        <v>443</v>
      </c>
      <c r="I2222" s="276" t="str">
        <f t="shared" si="2"/>
        <v>956238000</v>
      </c>
      <c r="J2222" s="274"/>
      <c r="K2222" s="275"/>
      <c r="L2222" s="275">
        <f t="shared" si="12"/>
        <v>-238000</v>
      </c>
      <c r="N2222" s="277"/>
      <c r="O2222" s="274">
        <f t="shared" si="6"/>
        <v>0</v>
      </c>
      <c r="P2222" s="248" t="b">
        <f t="shared" si="7"/>
        <v>1</v>
      </c>
    </row>
    <row r="2223" ht="14.25" customHeight="1">
      <c r="A2223" s="248" t="s">
        <v>669</v>
      </c>
      <c r="B2223" s="248" t="s">
        <v>19</v>
      </c>
      <c r="C2223" s="273">
        <v>955.0</v>
      </c>
      <c r="D2223" s="274">
        <v>45393.0</v>
      </c>
      <c r="E2223" s="275">
        <v>136850.0</v>
      </c>
      <c r="F2223" s="248" t="s">
        <v>447</v>
      </c>
      <c r="G2223" s="274">
        <f t="shared" si="1"/>
        <v>45423</v>
      </c>
      <c r="H2223" s="248" t="s">
        <v>443</v>
      </c>
      <c r="I2223" s="276" t="str">
        <f t="shared" si="2"/>
        <v>955136850</v>
      </c>
      <c r="J2223" s="274"/>
      <c r="K2223" s="275"/>
      <c r="L2223" s="275">
        <f t="shared" si="12"/>
        <v>-136850</v>
      </c>
      <c r="N2223" s="277"/>
      <c r="O2223" s="274">
        <f t="shared" si="6"/>
        <v>0</v>
      </c>
      <c r="P2223" s="248" t="b">
        <f t="shared" si="7"/>
        <v>1</v>
      </c>
    </row>
    <row r="2224" ht="14.25" customHeight="1">
      <c r="A2224" s="248" t="s">
        <v>669</v>
      </c>
      <c r="B2224" s="248" t="s">
        <v>468</v>
      </c>
      <c r="C2224" s="273">
        <v>40.0</v>
      </c>
      <c r="D2224" s="274">
        <v>45393.0</v>
      </c>
      <c r="E2224" s="275">
        <v>-136850.0</v>
      </c>
      <c r="F2224" s="248" t="s">
        <v>447</v>
      </c>
      <c r="G2224" s="274">
        <f t="shared" si="1"/>
        <v>45423</v>
      </c>
      <c r="H2224" s="248" t="s">
        <v>469</v>
      </c>
      <c r="I2224" s="276" t="str">
        <f t="shared" si="2"/>
        <v>40-136850</v>
      </c>
      <c r="J2224" s="274"/>
      <c r="K2224" s="275"/>
      <c r="L2224" s="275">
        <f t="shared" si="12"/>
        <v>136850</v>
      </c>
      <c r="N2224" s="277"/>
      <c r="O2224" s="274">
        <f t="shared" si="6"/>
        <v>0</v>
      </c>
      <c r="P2224" s="248" t="b">
        <f t="shared" si="7"/>
        <v>1</v>
      </c>
    </row>
    <row r="2225" ht="14.25" customHeight="1">
      <c r="A2225" s="248" t="s">
        <v>34</v>
      </c>
      <c r="B2225" s="248" t="s">
        <v>19</v>
      </c>
      <c r="C2225" s="273">
        <v>120013.0</v>
      </c>
      <c r="D2225" s="274">
        <v>45393.0</v>
      </c>
      <c r="E2225" s="275">
        <v>544163.0</v>
      </c>
      <c r="F2225" s="248" t="s">
        <v>447</v>
      </c>
      <c r="G2225" s="274">
        <f t="shared" si="1"/>
        <v>45423</v>
      </c>
      <c r="H2225" s="248" t="s">
        <v>443</v>
      </c>
      <c r="I2225" s="276" t="str">
        <f t="shared" si="2"/>
        <v>120013544163</v>
      </c>
      <c r="J2225" s="274"/>
      <c r="K2225" s="275"/>
      <c r="L2225" s="275">
        <f t="shared" si="12"/>
        <v>-544163</v>
      </c>
      <c r="N2225" s="277"/>
      <c r="O2225" s="274">
        <f t="shared" si="6"/>
        <v>0</v>
      </c>
      <c r="P2225" s="248" t="b">
        <f t="shared" si="7"/>
        <v>1</v>
      </c>
    </row>
    <row r="2226" ht="14.25" customHeight="1">
      <c r="A2226" s="248" t="s">
        <v>95</v>
      </c>
      <c r="B2226" s="248" t="s">
        <v>19</v>
      </c>
      <c r="C2226" s="273">
        <v>117843.0</v>
      </c>
      <c r="D2226" s="274">
        <v>45393.0</v>
      </c>
      <c r="E2226" s="275">
        <v>90021.0</v>
      </c>
      <c r="F2226" s="248" t="s">
        <v>447</v>
      </c>
      <c r="G2226" s="274">
        <f t="shared" si="1"/>
        <v>45423</v>
      </c>
      <c r="H2226" s="248" t="s">
        <v>443</v>
      </c>
      <c r="I2226" s="276" t="str">
        <f t="shared" si="2"/>
        <v>11784390021</v>
      </c>
      <c r="J2226" s="274"/>
      <c r="K2226" s="275"/>
      <c r="L2226" s="275">
        <f t="shared" si="12"/>
        <v>-90021</v>
      </c>
      <c r="N2226" s="277"/>
      <c r="O2226" s="274">
        <f t="shared" si="6"/>
        <v>0</v>
      </c>
      <c r="P2226" s="248" t="b">
        <f t="shared" si="7"/>
        <v>1</v>
      </c>
    </row>
    <row r="2227" ht="14.25" customHeight="1">
      <c r="A2227" s="248" t="s">
        <v>610</v>
      </c>
      <c r="B2227" s="248" t="s">
        <v>19</v>
      </c>
      <c r="C2227" s="273">
        <v>1825545.0</v>
      </c>
      <c r="D2227" s="274">
        <v>45393.0</v>
      </c>
      <c r="E2227" s="275">
        <v>459990.0</v>
      </c>
      <c r="F2227" s="248" t="s">
        <v>447</v>
      </c>
      <c r="G2227" s="274">
        <f t="shared" si="1"/>
        <v>45423</v>
      </c>
      <c r="H2227" s="248" t="s">
        <v>443</v>
      </c>
      <c r="I2227" s="276" t="str">
        <f t="shared" si="2"/>
        <v>1825545459990</v>
      </c>
      <c r="J2227" s="274"/>
      <c r="K2227" s="275"/>
      <c r="L2227" s="275">
        <f t="shared" si="12"/>
        <v>-459990</v>
      </c>
      <c r="N2227" s="277"/>
      <c r="O2227" s="274">
        <f t="shared" si="6"/>
        <v>0</v>
      </c>
      <c r="P2227" s="248" t="b">
        <f t="shared" si="7"/>
        <v>1</v>
      </c>
    </row>
    <row r="2228" ht="14.25" customHeight="1">
      <c r="A2228" s="248" t="s">
        <v>472</v>
      </c>
      <c r="B2228" s="248" t="s">
        <v>19</v>
      </c>
      <c r="C2228" s="273">
        <v>3241630.0</v>
      </c>
      <c r="D2228" s="274">
        <v>45393.0</v>
      </c>
      <c r="E2228" s="275">
        <v>595133.0</v>
      </c>
      <c r="F2228" s="248" t="s">
        <v>447</v>
      </c>
      <c r="G2228" s="274">
        <f t="shared" si="1"/>
        <v>45423</v>
      </c>
      <c r="H2228" s="248" t="s">
        <v>443</v>
      </c>
      <c r="I2228" s="276" t="str">
        <f t="shared" si="2"/>
        <v>3241630595133</v>
      </c>
      <c r="J2228" s="274"/>
      <c r="K2228" s="275"/>
      <c r="L2228" s="275">
        <f t="shared" si="12"/>
        <v>-595133</v>
      </c>
      <c r="N2228" s="277"/>
      <c r="O2228" s="274">
        <f t="shared" si="6"/>
        <v>0</v>
      </c>
      <c r="P2228" s="248" t="b">
        <f t="shared" si="7"/>
        <v>1</v>
      </c>
    </row>
    <row r="2229" ht="14.25" customHeight="1">
      <c r="A2229" s="248" t="s">
        <v>22</v>
      </c>
      <c r="B2229" s="248" t="s">
        <v>19</v>
      </c>
      <c r="C2229" s="273">
        <v>1029424.0</v>
      </c>
      <c r="D2229" s="274">
        <v>45393.0</v>
      </c>
      <c r="E2229" s="275">
        <v>1539960.0</v>
      </c>
      <c r="F2229" s="248" t="s">
        <v>447</v>
      </c>
      <c r="G2229" s="274">
        <f t="shared" si="1"/>
        <v>45423</v>
      </c>
      <c r="H2229" s="248" t="s">
        <v>443</v>
      </c>
      <c r="I2229" s="276" t="str">
        <f t="shared" si="2"/>
        <v>10294241539960</v>
      </c>
      <c r="J2229" s="274"/>
      <c r="K2229" s="275"/>
      <c r="L2229" s="275">
        <f t="shared" si="12"/>
        <v>-1539960</v>
      </c>
      <c r="N2229" s="109" t="s">
        <v>462</v>
      </c>
      <c r="O2229" s="274">
        <f t="shared" si="6"/>
        <v>0</v>
      </c>
      <c r="P2229" s="248" t="b">
        <f t="shared" si="7"/>
        <v>1</v>
      </c>
    </row>
    <row r="2230" ht="14.25" customHeight="1">
      <c r="A2230" s="248" t="s">
        <v>448</v>
      </c>
      <c r="B2230" s="248" t="s">
        <v>19</v>
      </c>
      <c r="C2230" s="273">
        <v>6811.0</v>
      </c>
      <c r="D2230" s="274">
        <v>45393.0</v>
      </c>
      <c r="E2230" s="275">
        <v>418609.0</v>
      </c>
      <c r="F2230" s="248" t="s">
        <v>447</v>
      </c>
      <c r="G2230" s="274">
        <f t="shared" si="1"/>
        <v>45423</v>
      </c>
      <c r="H2230" s="248" t="s">
        <v>443</v>
      </c>
      <c r="I2230" s="276" t="str">
        <f t="shared" si="2"/>
        <v>6811418609</v>
      </c>
      <c r="J2230" s="274"/>
      <c r="K2230" s="275"/>
      <c r="L2230" s="275">
        <f t="shared" si="12"/>
        <v>-418609</v>
      </c>
      <c r="N2230" s="277"/>
      <c r="O2230" s="274">
        <f t="shared" si="6"/>
        <v>0</v>
      </c>
      <c r="P2230" s="248" t="b">
        <f t="shared" si="7"/>
        <v>1</v>
      </c>
    </row>
    <row r="2231" ht="14.25" customHeight="1">
      <c r="A2231" s="248" t="s">
        <v>689</v>
      </c>
      <c r="B2231" s="248" t="s">
        <v>19</v>
      </c>
      <c r="C2231" s="273">
        <v>34786.0</v>
      </c>
      <c r="D2231" s="274">
        <v>45394.0</v>
      </c>
      <c r="E2231" s="275">
        <v>1484637.0</v>
      </c>
      <c r="F2231" s="248" t="s">
        <v>447</v>
      </c>
      <c r="G2231" s="274">
        <f t="shared" si="1"/>
        <v>45424</v>
      </c>
      <c r="H2231" s="248" t="s">
        <v>485</v>
      </c>
      <c r="I2231" s="276" t="str">
        <f t="shared" si="2"/>
        <v>347861484637</v>
      </c>
      <c r="J2231" s="274"/>
      <c r="K2231" s="275"/>
      <c r="L2231" s="275">
        <f t="shared" si="12"/>
        <v>-1484637</v>
      </c>
      <c r="N2231" s="277"/>
      <c r="O2231" s="274">
        <f t="shared" si="6"/>
        <v>0</v>
      </c>
      <c r="P2231" s="248" t="b">
        <f t="shared" si="7"/>
        <v>1</v>
      </c>
    </row>
    <row r="2232" ht="14.25" customHeight="1">
      <c r="A2232" s="248" t="s">
        <v>689</v>
      </c>
      <c r="B2232" s="248" t="s">
        <v>19</v>
      </c>
      <c r="C2232" s="273">
        <v>34791.0</v>
      </c>
      <c r="D2232" s="274">
        <v>45394.0</v>
      </c>
      <c r="E2232" s="275">
        <v>1484637.0</v>
      </c>
      <c r="F2232" s="248" t="s">
        <v>447</v>
      </c>
      <c r="G2232" s="274">
        <f t="shared" si="1"/>
        <v>45424</v>
      </c>
      <c r="H2232" s="248" t="s">
        <v>443</v>
      </c>
      <c r="I2232" s="276" t="str">
        <f t="shared" si="2"/>
        <v>347911484637</v>
      </c>
      <c r="J2232" s="274"/>
      <c r="K2232" s="275"/>
      <c r="L2232" s="275">
        <f t="shared" si="12"/>
        <v>-1484637</v>
      </c>
      <c r="N2232" s="277"/>
      <c r="O2232" s="274">
        <f t="shared" si="6"/>
        <v>0</v>
      </c>
      <c r="P2232" s="248" t="b">
        <f t="shared" si="7"/>
        <v>1</v>
      </c>
    </row>
    <row r="2233" ht="14.25" customHeight="1">
      <c r="A2233" s="248" t="s">
        <v>689</v>
      </c>
      <c r="B2233" s="248" t="s">
        <v>468</v>
      </c>
      <c r="C2233" s="273">
        <v>1900.0</v>
      </c>
      <c r="D2233" s="274">
        <v>45394.0</v>
      </c>
      <c r="E2233" s="275">
        <v>-1484637.0</v>
      </c>
      <c r="F2233" s="248" t="s">
        <v>447</v>
      </c>
      <c r="G2233" s="274">
        <f t="shared" si="1"/>
        <v>45424</v>
      </c>
      <c r="H2233" s="248" t="s">
        <v>469</v>
      </c>
      <c r="I2233" s="276" t="str">
        <f t="shared" si="2"/>
        <v>1900-1484637</v>
      </c>
      <c r="J2233" s="274"/>
      <c r="K2233" s="275"/>
      <c r="L2233" s="275">
        <f t="shared" si="12"/>
        <v>1484637</v>
      </c>
      <c r="N2233" s="277"/>
      <c r="O2233" s="274">
        <f t="shared" si="6"/>
        <v>0</v>
      </c>
      <c r="P2233" s="248" t="b">
        <f t="shared" si="7"/>
        <v>1</v>
      </c>
    </row>
    <row r="2234" ht="14.25" customHeight="1">
      <c r="A2234" s="248" t="s">
        <v>688</v>
      </c>
      <c r="B2234" s="248" t="s">
        <v>19</v>
      </c>
      <c r="C2234" s="273">
        <v>1940.0</v>
      </c>
      <c r="D2234" s="274">
        <v>45394.0</v>
      </c>
      <c r="E2234" s="275">
        <v>235868.0</v>
      </c>
      <c r="F2234" s="248" t="s">
        <v>447</v>
      </c>
      <c r="G2234" s="274">
        <f t="shared" si="1"/>
        <v>45424</v>
      </c>
      <c r="H2234" s="248" t="s">
        <v>443</v>
      </c>
      <c r="I2234" s="276" t="str">
        <f t="shared" si="2"/>
        <v>1940235868</v>
      </c>
      <c r="J2234" s="295">
        <v>45442.0</v>
      </c>
      <c r="K2234" s="296">
        <v>561651.0</v>
      </c>
      <c r="L2234" s="275">
        <f t="shared" si="12"/>
        <v>325783</v>
      </c>
      <c r="N2234" s="277"/>
      <c r="O2234" s="274">
        <f t="shared" si="6"/>
        <v>0</v>
      </c>
      <c r="P2234" s="248" t="b">
        <f t="shared" si="7"/>
        <v>0</v>
      </c>
    </row>
    <row r="2235" ht="14.25" customHeight="1">
      <c r="A2235" s="248" t="s">
        <v>688</v>
      </c>
      <c r="B2235" s="248" t="s">
        <v>468</v>
      </c>
      <c r="C2235" s="273">
        <v>3690.0</v>
      </c>
      <c r="D2235" s="274">
        <v>45394.0</v>
      </c>
      <c r="E2235" s="275">
        <v>-175907.0</v>
      </c>
      <c r="F2235" s="248" t="s">
        <v>447</v>
      </c>
      <c r="G2235" s="274">
        <f t="shared" si="1"/>
        <v>45424</v>
      </c>
      <c r="H2235" s="248" t="s">
        <v>469</v>
      </c>
      <c r="I2235" s="276" t="str">
        <f t="shared" si="2"/>
        <v>3690-175907</v>
      </c>
      <c r="J2235" s="274"/>
      <c r="K2235" s="275"/>
      <c r="L2235" s="275">
        <f t="shared" si="12"/>
        <v>175907</v>
      </c>
      <c r="N2235" s="277"/>
      <c r="O2235" s="274">
        <f t="shared" si="6"/>
        <v>0</v>
      </c>
      <c r="P2235" s="248" t="b">
        <f t="shared" si="7"/>
        <v>1</v>
      </c>
    </row>
    <row r="2236" ht="14.25" customHeight="1">
      <c r="A2236" s="248" t="s">
        <v>463</v>
      </c>
      <c r="B2236" s="248" t="s">
        <v>19</v>
      </c>
      <c r="C2236" s="273">
        <v>4871259.0</v>
      </c>
      <c r="D2236" s="274">
        <v>45394.0</v>
      </c>
      <c r="E2236" s="288">
        <v>335980.0</v>
      </c>
      <c r="F2236" s="248" t="s">
        <v>447</v>
      </c>
      <c r="G2236" s="274">
        <f t="shared" si="1"/>
        <v>45424</v>
      </c>
      <c r="H2236" s="248" t="s">
        <v>485</v>
      </c>
      <c r="I2236" s="276" t="str">
        <f t="shared" si="2"/>
        <v>4871259335980</v>
      </c>
      <c r="J2236" s="274"/>
      <c r="K2236" s="275"/>
      <c r="L2236" s="275">
        <f t="shared" si="12"/>
        <v>-335980</v>
      </c>
      <c r="N2236" s="277"/>
      <c r="O2236" s="274">
        <f t="shared" si="6"/>
        <v>0</v>
      </c>
      <c r="P2236" s="248" t="b">
        <f t="shared" si="7"/>
        <v>1</v>
      </c>
    </row>
    <row r="2237" ht="14.25" customHeight="1">
      <c r="A2237" s="248" t="s">
        <v>660</v>
      </c>
      <c r="B2237" s="248" t="s">
        <v>19</v>
      </c>
      <c r="C2237" s="273">
        <v>11135.0</v>
      </c>
      <c r="D2237" s="274">
        <v>45394.0</v>
      </c>
      <c r="E2237" s="275">
        <v>674700.0</v>
      </c>
      <c r="F2237" s="248" t="s">
        <v>447</v>
      </c>
      <c r="G2237" s="274">
        <f t="shared" si="1"/>
        <v>45424</v>
      </c>
      <c r="H2237" s="248" t="s">
        <v>443</v>
      </c>
      <c r="I2237" s="276" t="str">
        <f t="shared" si="2"/>
        <v>11135674700</v>
      </c>
      <c r="J2237" s="274"/>
      <c r="K2237" s="275"/>
      <c r="L2237" s="275">
        <f t="shared" si="12"/>
        <v>-674700</v>
      </c>
      <c r="N2237" s="277"/>
      <c r="O2237" s="274">
        <f t="shared" si="6"/>
        <v>0</v>
      </c>
      <c r="P2237" s="248" t="b">
        <f t="shared" si="7"/>
        <v>1</v>
      </c>
    </row>
    <row r="2238" ht="14.25" customHeight="1">
      <c r="A2238" s="248" t="s">
        <v>493</v>
      </c>
      <c r="B2238" s="248" t="s">
        <v>19</v>
      </c>
      <c r="C2238" s="273">
        <v>10809.0</v>
      </c>
      <c r="D2238" s="274">
        <v>45394.0</v>
      </c>
      <c r="E2238" s="275">
        <v>75056.0</v>
      </c>
      <c r="F2238" s="248" t="s">
        <v>447</v>
      </c>
      <c r="G2238" s="274">
        <f t="shared" si="1"/>
        <v>45424</v>
      </c>
      <c r="H2238" s="248" t="s">
        <v>443</v>
      </c>
      <c r="I2238" s="276" t="str">
        <f t="shared" si="2"/>
        <v>1080975056</v>
      </c>
      <c r="J2238" s="274"/>
      <c r="K2238" s="275"/>
      <c r="L2238" s="275">
        <f t="shared" si="12"/>
        <v>-75056</v>
      </c>
      <c r="N2238" s="277"/>
      <c r="O2238" s="274">
        <f t="shared" si="6"/>
        <v>0</v>
      </c>
      <c r="P2238" s="248" t="b">
        <f t="shared" si="7"/>
        <v>1</v>
      </c>
    </row>
    <row r="2239" ht="14.25" customHeight="1">
      <c r="A2239" s="248" t="s">
        <v>451</v>
      </c>
      <c r="B2239" s="248" t="s">
        <v>19</v>
      </c>
      <c r="C2239" s="273">
        <v>66913.0</v>
      </c>
      <c r="D2239" s="274">
        <v>45394.0</v>
      </c>
      <c r="E2239" s="275">
        <v>183177.0</v>
      </c>
      <c r="F2239" s="248" t="s">
        <v>447</v>
      </c>
      <c r="G2239" s="274">
        <f t="shared" si="1"/>
        <v>45424</v>
      </c>
      <c r="H2239" s="248" t="s">
        <v>443</v>
      </c>
      <c r="I2239" s="276" t="str">
        <f t="shared" si="2"/>
        <v>66913183177</v>
      </c>
      <c r="J2239" s="274"/>
      <c r="K2239" s="275"/>
      <c r="L2239" s="275">
        <f t="shared" si="12"/>
        <v>-183177</v>
      </c>
      <c r="N2239" s="277"/>
      <c r="O2239" s="274">
        <f t="shared" si="6"/>
        <v>0</v>
      </c>
      <c r="P2239" s="248" t="b">
        <f t="shared" si="7"/>
        <v>1</v>
      </c>
    </row>
    <row r="2240" ht="14.25" customHeight="1">
      <c r="A2240" s="248" t="s">
        <v>451</v>
      </c>
      <c r="B2240" s="248" t="s">
        <v>19</v>
      </c>
      <c r="C2240" s="273">
        <v>68024.0</v>
      </c>
      <c r="D2240" s="274">
        <v>45394.0</v>
      </c>
      <c r="E2240" s="275">
        <v>183177.0</v>
      </c>
      <c r="F2240" s="248" t="s">
        <v>447</v>
      </c>
      <c r="G2240" s="274">
        <f t="shared" si="1"/>
        <v>45424</v>
      </c>
      <c r="H2240" s="248" t="s">
        <v>443</v>
      </c>
      <c r="I2240" s="276" t="str">
        <f t="shared" si="2"/>
        <v>68024183177</v>
      </c>
      <c r="J2240" s="274"/>
      <c r="K2240" s="275"/>
      <c r="L2240" s="275">
        <f t="shared" si="12"/>
        <v>-183177</v>
      </c>
      <c r="N2240" s="277"/>
      <c r="O2240" s="274">
        <f t="shared" si="6"/>
        <v>0</v>
      </c>
      <c r="P2240" s="248" t="b">
        <f t="shared" si="7"/>
        <v>1</v>
      </c>
    </row>
    <row r="2241" ht="14.25" customHeight="1">
      <c r="A2241" s="248" t="s">
        <v>445</v>
      </c>
      <c r="B2241" s="248" t="s">
        <v>19</v>
      </c>
      <c r="C2241" s="273">
        <v>3305532.0</v>
      </c>
      <c r="D2241" s="274">
        <v>45394.0</v>
      </c>
      <c r="E2241" s="275">
        <v>442211.0</v>
      </c>
      <c r="F2241" s="248" t="s">
        <v>447</v>
      </c>
      <c r="G2241" s="274">
        <f t="shared" si="1"/>
        <v>45424</v>
      </c>
      <c r="H2241" s="248" t="s">
        <v>443</v>
      </c>
      <c r="I2241" s="276" t="str">
        <f t="shared" si="2"/>
        <v>3305532442211</v>
      </c>
      <c r="J2241" s="274"/>
      <c r="K2241" s="275"/>
      <c r="L2241" s="275">
        <f t="shared" si="12"/>
        <v>-442211</v>
      </c>
      <c r="N2241" s="277"/>
      <c r="O2241" s="274">
        <f t="shared" si="6"/>
        <v>0</v>
      </c>
      <c r="P2241" s="248" t="b">
        <f t="shared" si="7"/>
        <v>1</v>
      </c>
    </row>
    <row r="2242" ht="14.25" customHeight="1">
      <c r="A2242" s="248" t="s">
        <v>273</v>
      </c>
      <c r="B2242" s="248" t="s">
        <v>19</v>
      </c>
      <c r="C2242" s="273">
        <v>317.0</v>
      </c>
      <c r="D2242" s="274">
        <v>45395.0</v>
      </c>
      <c r="E2242" s="275">
        <v>188901.0</v>
      </c>
      <c r="F2242" s="248" t="s">
        <v>447</v>
      </c>
      <c r="G2242" s="274">
        <f t="shared" si="1"/>
        <v>45425</v>
      </c>
      <c r="H2242" s="248" t="s">
        <v>443</v>
      </c>
      <c r="I2242" s="276" t="str">
        <f t="shared" si="2"/>
        <v>317188901</v>
      </c>
      <c r="J2242" s="278">
        <v>45394.0</v>
      </c>
      <c r="K2242" s="279">
        <v>188900.0</v>
      </c>
      <c r="L2242" s="275">
        <f t="shared" si="12"/>
        <v>-1</v>
      </c>
      <c r="N2242" s="277"/>
      <c r="O2242" s="274">
        <f t="shared" si="6"/>
        <v>0</v>
      </c>
      <c r="P2242" s="248" t="b">
        <f t="shared" si="7"/>
        <v>0</v>
      </c>
    </row>
    <row r="2243" ht="14.25" customHeight="1">
      <c r="A2243" s="248" t="s">
        <v>583</v>
      </c>
      <c r="B2243" s="248" t="s">
        <v>19</v>
      </c>
      <c r="C2243" s="273">
        <v>4279023.0</v>
      </c>
      <c r="D2243" s="274">
        <v>45395.0</v>
      </c>
      <c r="E2243" s="275">
        <v>8489.0</v>
      </c>
      <c r="F2243" s="248" t="s">
        <v>447</v>
      </c>
      <c r="G2243" s="274">
        <f t="shared" si="1"/>
        <v>45425</v>
      </c>
      <c r="H2243" s="248" t="s">
        <v>443</v>
      </c>
      <c r="I2243" s="276" t="str">
        <f t="shared" si="2"/>
        <v>42790238489</v>
      </c>
      <c r="J2243" s="274"/>
      <c r="K2243" s="275"/>
      <c r="L2243" s="275">
        <f t="shared" si="12"/>
        <v>-8489</v>
      </c>
      <c r="N2243" s="277"/>
      <c r="O2243" s="274">
        <f t="shared" si="6"/>
        <v>0</v>
      </c>
      <c r="P2243" s="248" t="b">
        <f t="shared" si="7"/>
        <v>1</v>
      </c>
    </row>
    <row r="2244" ht="14.25" customHeight="1">
      <c r="A2244" s="248" t="s">
        <v>95</v>
      </c>
      <c r="B2244" s="248" t="s">
        <v>19</v>
      </c>
      <c r="C2244" s="273">
        <v>118011.0</v>
      </c>
      <c r="D2244" s="274">
        <v>45397.0</v>
      </c>
      <c r="E2244" s="275">
        <v>154360.0</v>
      </c>
      <c r="F2244" s="248" t="s">
        <v>447</v>
      </c>
      <c r="G2244" s="274">
        <f t="shared" si="1"/>
        <v>45427</v>
      </c>
      <c r="H2244" s="248" t="s">
        <v>443</v>
      </c>
      <c r="I2244" s="276" t="str">
        <f t="shared" si="2"/>
        <v>118011154360</v>
      </c>
      <c r="J2244" s="274"/>
      <c r="K2244" s="275"/>
      <c r="L2244" s="275">
        <f t="shared" si="12"/>
        <v>-154360</v>
      </c>
      <c r="N2244" s="277"/>
      <c r="O2244" s="274">
        <f t="shared" si="6"/>
        <v>0</v>
      </c>
      <c r="P2244" s="248" t="b">
        <f t="shared" si="7"/>
        <v>1</v>
      </c>
    </row>
    <row r="2245" ht="14.25" customHeight="1">
      <c r="A2245" s="248" t="s">
        <v>690</v>
      </c>
      <c r="B2245" s="248" t="s">
        <v>19</v>
      </c>
      <c r="C2245" s="273">
        <v>25511.0</v>
      </c>
      <c r="D2245" s="274">
        <v>45397.0</v>
      </c>
      <c r="E2245" s="275">
        <v>121380.0</v>
      </c>
      <c r="F2245" s="248" t="s">
        <v>447</v>
      </c>
      <c r="G2245" s="274">
        <f t="shared" si="1"/>
        <v>45427</v>
      </c>
      <c r="H2245" s="248" t="s">
        <v>443</v>
      </c>
      <c r="I2245" s="276" t="str">
        <f t="shared" si="2"/>
        <v>25511121380</v>
      </c>
      <c r="J2245" s="274"/>
      <c r="K2245" s="275"/>
      <c r="L2245" s="275">
        <f t="shared" si="12"/>
        <v>-121380</v>
      </c>
      <c r="N2245" s="277"/>
      <c r="O2245" s="274">
        <f t="shared" si="6"/>
        <v>0</v>
      </c>
      <c r="P2245" s="248" t="b">
        <f t="shared" si="7"/>
        <v>1</v>
      </c>
    </row>
    <row r="2246" ht="14.25" customHeight="1">
      <c r="A2246" s="248" t="s">
        <v>689</v>
      </c>
      <c r="B2246" s="248" t="s">
        <v>19</v>
      </c>
      <c r="C2246" s="273">
        <v>34797.0</v>
      </c>
      <c r="D2246" s="274">
        <v>45397.0</v>
      </c>
      <c r="E2246" s="275">
        <v>1484637.0</v>
      </c>
      <c r="F2246" s="248" t="s">
        <v>447</v>
      </c>
      <c r="G2246" s="274">
        <f t="shared" si="1"/>
        <v>45427</v>
      </c>
      <c r="H2246" s="248" t="s">
        <v>443</v>
      </c>
      <c r="I2246" s="276" t="str">
        <f t="shared" si="2"/>
        <v>347971484637</v>
      </c>
      <c r="J2246" s="274"/>
      <c r="K2246" s="275"/>
      <c r="L2246" s="275">
        <f t="shared" si="12"/>
        <v>-1484637</v>
      </c>
      <c r="N2246" s="277"/>
      <c r="O2246" s="274">
        <f t="shared" si="6"/>
        <v>0</v>
      </c>
      <c r="P2246" s="248" t="b">
        <f t="shared" si="7"/>
        <v>1</v>
      </c>
    </row>
    <row r="2247" ht="14.25" customHeight="1">
      <c r="A2247" s="248" t="s">
        <v>691</v>
      </c>
      <c r="B2247" s="248" t="s">
        <v>19</v>
      </c>
      <c r="C2247" s="273">
        <v>86.0</v>
      </c>
      <c r="D2247" s="274">
        <v>45397.0</v>
      </c>
      <c r="E2247" s="275">
        <v>5040.0</v>
      </c>
      <c r="F2247" s="248" t="s">
        <v>447</v>
      </c>
      <c r="G2247" s="274">
        <f t="shared" si="1"/>
        <v>45427</v>
      </c>
      <c r="H2247" s="248" t="s">
        <v>443</v>
      </c>
      <c r="I2247" s="276" t="str">
        <f t="shared" si="2"/>
        <v>865040</v>
      </c>
      <c r="J2247" s="274"/>
      <c r="K2247" s="275"/>
      <c r="L2247" s="275">
        <f t="shared" si="12"/>
        <v>-5040</v>
      </c>
      <c r="N2247" s="277"/>
      <c r="O2247" s="274">
        <f t="shared" si="6"/>
        <v>0</v>
      </c>
      <c r="P2247" s="248" t="b">
        <f t="shared" si="7"/>
        <v>1</v>
      </c>
    </row>
    <row r="2248" ht="14.25" customHeight="1">
      <c r="A2248" s="289" t="s">
        <v>611</v>
      </c>
      <c r="B2248" s="289" t="s">
        <v>19</v>
      </c>
      <c r="C2248" s="286">
        <v>793.0</v>
      </c>
      <c r="D2248" s="287">
        <v>45398.0</v>
      </c>
      <c r="E2248" s="288">
        <v>2490882.0</v>
      </c>
      <c r="F2248" s="289" t="s">
        <v>447</v>
      </c>
      <c r="G2248" s="274">
        <f t="shared" si="1"/>
        <v>45428</v>
      </c>
      <c r="H2248" s="289" t="s">
        <v>485</v>
      </c>
      <c r="I2248" s="290" t="str">
        <f t="shared" si="2"/>
        <v>7932490882</v>
      </c>
      <c r="J2248" s="287"/>
      <c r="K2248" s="288"/>
      <c r="L2248" s="288">
        <f t="shared" si="12"/>
        <v>-2490882</v>
      </c>
      <c r="N2248" s="277"/>
      <c r="O2248" s="274">
        <f t="shared" si="6"/>
        <v>0</v>
      </c>
      <c r="P2248" s="248" t="b">
        <f t="shared" si="7"/>
        <v>1</v>
      </c>
    </row>
    <row r="2249" ht="14.25" customHeight="1">
      <c r="A2249" s="289" t="s">
        <v>611</v>
      </c>
      <c r="B2249" s="289" t="s">
        <v>468</v>
      </c>
      <c r="C2249" s="286">
        <v>933.0</v>
      </c>
      <c r="D2249" s="287">
        <v>45398.0</v>
      </c>
      <c r="E2249" s="288">
        <v>-2490882.0</v>
      </c>
      <c r="F2249" s="289" t="s">
        <v>447</v>
      </c>
      <c r="G2249" s="274">
        <f t="shared" si="1"/>
        <v>45428</v>
      </c>
      <c r="H2249" s="289" t="s">
        <v>469</v>
      </c>
      <c r="I2249" s="290" t="str">
        <f t="shared" si="2"/>
        <v>933-2490882</v>
      </c>
      <c r="J2249" s="287"/>
      <c r="K2249" s="288"/>
      <c r="L2249" s="288">
        <f t="shared" si="12"/>
        <v>2490882</v>
      </c>
      <c r="M2249" s="248" t="s">
        <v>692</v>
      </c>
      <c r="N2249" s="277"/>
      <c r="O2249" s="274">
        <f t="shared" si="6"/>
        <v>0</v>
      </c>
      <c r="P2249" s="248" t="b">
        <f t="shared" si="7"/>
        <v>1</v>
      </c>
    </row>
    <row r="2250" ht="14.25" customHeight="1">
      <c r="A2250" s="248" t="s">
        <v>665</v>
      </c>
      <c r="B2250" s="248" t="s">
        <v>19</v>
      </c>
      <c r="C2250" s="273">
        <v>1254.0</v>
      </c>
      <c r="D2250" s="274">
        <v>45398.0</v>
      </c>
      <c r="E2250" s="275">
        <v>411700.0</v>
      </c>
      <c r="F2250" s="248" t="s">
        <v>447</v>
      </c>
      <c r="G2250" s="274">
        <f t="shared" si="1"/>
        <v>45428</v>
      </c>
      <c r="H2250" s="248" t="s">
        <v>443</v>
      </c>
      <c r="I2250" s="276" t="str">
        <f t="shared" si="2"/>
        <v>1254411700</v>
      </c>
      <c r="J2250" s="274"/>
      <c r="K2250" s="275"/>
      <c r="L2250" s="275">
        <f t="shared" si="12"/>
        <v>-411700</v>
      </c>
      <c r="N2250" s="277"/>
      <c r="O2250" s="274">
        <f t="shared" si="6"/>
        <v>0</v>
      </c>
      <c r="P2250" s="248" t="b">
        <f t="shared" si="7"/>
        <v>1</v>
      </c>
    </row>
    <row r="2251" ht="14.25" customHeight="1">
      <c r="A2251" s="248" t="s">
        <v>603</v>
      </c>
      <c r="B2251" s="248" t="s">
        <v>19</v>
      </c>
      <c r="C2251" s="273">
        <v>318585.0</v>
      </c>
      <c r="D2251" s="274">
        <v>45398.0</v>
      </c>
      <c r="E2251" s="275">
        <v>31950.0</v>
      </c>
      <c r="F2251" s="248" t="s">
        <v>447</v>
      </c>
      <c r="G2251" s="274">
        <f t="shared" si="1"/>
        <v>45428</v>
      </c>
      <c r="H2251" s="248" t="s">
        <v>443</v>
      </c>
      <c r="I2251" s="276" t="str">
        <f t="shared" si="2"/>
        <v>31858531950</v>
      </c>
      <c r="J2251" s="274"/>
      <c r="K2251" s="275"/>
      <c r="L2251" s="275">
        <f t="shared" si="12"/>
        <v>-31950</v>
      </c>
      <c r="N2251" s="277"/>
      <c r="O2251" s="274">
        <f t="shared" si="6"/>
        <v>0</v>
      </c>
      <c r="P2251" s="248" t="b">
        <f t="shared" si="7"/>
        <v>1</v>
      </c>
    </row>
    <row r="2252" ht="14.25" customHeight="1">
      <c r="A2252" s="248" t="s">
        <v>604</v>
      </c>
      <c r="B2252" s="248" t="s">
        <v>19</v>
      </c>
      <c r="C2252" s="273">
        <v>2659100.0</v>
      </c>
      <c r="D2252" s="274">
        <v>45398.0</v>
      </c>
      <c r="E2252" s="275">
        <v>27730.0</v>
      </c>
      <c r="F2252" s="248" t="s">
        <v>447</v>
      </c>
      <c r="G2252" s="274">
        <f t="shared" si="1"/>
        <v>45428</v>
      </c>
      <c r="H2252" s="248" t="s">
        <v>443</v>
      </c>
      <c r="I2252" s="276" t="str">
        <f t="shared" si="2"/>
        <v>265910027730</v>
      </c>
      <c r="J2252" s="274"/>
      <c r="K2252" s="275"/>
      <c r="L2252" s="275">
        <f t="shared" si="12"/>
        <v>-27730</v>
      </c>
      <c r="M2252" s="248" t="s">
        <v>133</v>
      </c>
      <c r="N2252" s="277"/>
      <c r="O2252" s="274">
        <f t="shared" si="6"/>
        <v>0</v>
      </c>
      <c r="P2252" s="248" t="b">
        <f t="shared" si="7"/>
        <v>1</v>
      </c>
    </row>
    <row r="2253" ht="14.25" customHeight="1">
      <c r="A2253" s="248" t="s">
        <v>508</v>
      </c>
      <c r="B2253" s="248" t="s">
        <v>19</v>
      </c>
      <c r="C2253" s="273">
        <v>6632692.0</v>
      </c>
      <c r="D2253" s="274">
        <v>45398.0</v>
      </c>
      <c r="E2253" s="275">
        <v>13366.0</v>
      </c>
      <c r="F2253" s="248" t="s">
        <v>447</v>
      </c>
      <c r="G2253" s="274">
        <f t="shared" si="1"/>
        <v>45428</v>
      </c>
      <c r="H2253" s="248" t="s">
        <v>443</v>
      </c>
      <c r="I2253" s="276" t="str">
        <f t="shared" si="2"/>
        <v>663269213366</v>
      </c>
      <c r="J2253" s="274">
        <f>+G2253</f>
        <v>45428</v>
      </c>
      <c r="K2253" s="275">
        <f>+E2253</f>
        <v>13366</v>
      </c>
      <c r="L2253" s="275">
        <f t="shared" si="12"/>
        <v>0</v>
      </c>
      <c r="N2253" s="277"/>
      <c r="O2253" s="274">
        <f t="shared" si="6"/>
        <v>0</v>
      </c>
      <c r="P2253" s="248" t="b">
        <f t="shared" si="7"/>
        <v>0</v>
      </c>
    </row>
    <row r="2254" ht="14.25" customHeight="1">
      <c r="A2254" s="248" t="s">
        <v>669</v>
      </c>
      <c r="B2254" s="248" t="s">
        <v>19</v>
      </c>
      <c r="C2254" s="273">
        <v>958.0</v>
      </c>
      <c r="D2254" s="274">
        <v>45399.0</v>
      </c>
      <c r="E2254" s="275">
        <v>101150.0</v>
      </c>
      <c r="F2254" s="248" t="s">
        <v>447</v>
      </c>
      <c r="G2254" s="274">
        <f t="shared" si="1"/>
        <v>45429</v>
      </c>
      <c r="H2254" s="248" t="s">
        <v>443</v>
      </c>
      <c r="I2254" s="276" t="str">
        <f t="shared" si="2"/>
        <v>958101150</v>
      </c>
      <c r="J2254" s="274"/>
      <c r="K2254" s="275"/>
      <c r="L2254" s="275">
        <f t="shared" si="12"/>
        <v>-101150</v>
      </c>
      <c r="N2254" s="277"/>
      <c r="O2254" s="274">
        <f t="shared" si="6"/>
        <v>0</v>
      </c>
      <c r="P2254" s="248" t="b">
        <f t="shared" si="7"/>
        <v>1</v>
      </c>
    </row>
    <row r="2255" ht="14.25" customHeight="1">
      <c r="A2255" s="248" t="s">
        <v>273</v>
      </c>
      <c r="B2255" s="248" t="s">
        <v>19</v>
      </c>
      <c r="C2255" s="273">
        <v>320.0</v>
      </c>
      <c r="D2255" s="274">
        <v>45399.0</v>
      </c>
      <c r="E2255" s="275">
        <v>372800.0</v>
      </c>
      <c r="F2255" s="248" t="s">
        <v>447</v>
      </c>
      <c r="G2255" s="274">
        <f t="shared" si="1"/>
        <v>45429</v>
      </c>
      <c r="H2255" s="248" t="s">
        <v>443</v>
      </c>
      <c r="I2255" s="276" t="str">
        <f t="shared" si="2"/>
        <v>320372800</v>
      </c>
      <c r="J2255" s="278">
        <v>45394.0</v>
      </c>
      <c r="K2255" s="279">
        <v>372800.0</v>
      </c>
      <c r="L2255" s="275">
        <f t="shared" si="12"/>
        <v>0</v>
      </c>
      <c r="N2255" s="277"/>
      <c r="O2255" s="274">
        <f t="shared" si="6"/>
        <v>0</v>
      </c>
      <c r="P2255" s="248" t="b">
        <f t="shared" si="7"/>
        <v>0</v>
      </c>
    </row>
    <row r="2256" ht="14.25" customHeight="1">
      <c r="A2256" s="248" t="s">
        <v>693</v>
      </c>
      <c r="B2256" s="248" t="s">
        <v>19</v>
      </c>
      <c r="C2256" s="273">
        <v>96.0</v>
      </c>
      <c r="D2256" s="274">
        <v>45399.0</v>
      </c>
      <c r="E2256" s="275">
        <v>20990.0</v>
      </c>
      <c r="F2256" s="248" t="s">
        <v>447</v>
      </c>
      <c r="G2256" s="274">
        <f t="shared" si="1"/>
        <v>45429</v>
      </c>
      <c r="H2256" s="248" t="s">
        <v>443</v>
      </c>
      <c r="I2256" s="276" t="str">
        <f t="shared" si="2"/>
        <v>9620990</v>
      </c>
      <c r="J2256" s="274"/>
      <c r="K2256" s="275"/>
      <c r="L2256" s="275">
        <f t="shared" si="12"/>
        <v>-20990</v>
      </c>
      <c r="M2256" s="248" t="s">
        <v>694</v>
      </c>
      <c r="N2256" s="277"/>
      <c r="O2256" s="274">
        <f t="shared" si="6"/>
        <v>0</v>
      </c>
      <c r="P2256" s="248" t="b">
        <f t="shared" si="7"/>
        <v>1</v>
      </c>
    </row>
    <row r="2257" ht="14.25" customHeight="1">
      <c r="A2257" s="248" t="s">
        <v>683</v>
      </c>
      <c r="B2257" s="248" t="s">
        <v>19</v>
      </c>
      <c r="C2257" s="273">
        <v>16490.0</v>
      </c>
      <c r="D2257" s="274">
        <v>45399.0</v>
      </c>
      <c r="E2257" s="275">
        <v>152796.0</v>
      </c>
      <c r="F2257" s="248" t="s">
        <v>447</v>
      </c>
      <c r="G2257" s="274">
        <f t="shared" si="1"/>
        <v>45429</v>
      </c>
      <c r="H2257" s="248" t="s">
        <v>443</v>
      </c>
      <c r="I2257" s="276" t="str">
        <f t="shared" si="2"/>
        <v>16490152796</v>
      </c>
      <c r="J2257" s="274"/>
      <c r="K2257" s="275"/>
      <c r="L2257" s="275">
        <f t="shared" si="12"/>
        <v>-152796</v>
      </c>
      <c r="N2257" s="277"/>
      <c r="O2257" s="274">
        <f t="shared" si="6"/>
        <v>0</v>
      </c>
      <c r="P2257" s="248" t="b">
        <f t="shared" si="7"/>
        <v>1</v>
      </c>
    </row>
    <row r="2258" ht="14.25" customHeight="1">
      <c r="A2258" s="248" t="s">
        <v>451</v>
      </c>
      <c r="B2258" s="248" t="s">
        <v>19</v>
      </c>
      <c r="C2258" s="273">
        <v>67153.0</v>
      </c>
      <c r="D2258" s="274">
        <v>45399.0</v>
      </c>
      <c r="E2258" s="275">
        <v>93945.0</v>
      </c>
      <c r="F2258" s="248" t="s">
        <v>447</v>
      </c>
      <c r="G2258" s="274">
        <f t="shared" si="1"/>
        <v>45429</v>
      </c>
      <c r="H2258" s="248" t="s">
        <v>443</v>
      </c>
      <c r="I2258" s="276" t="str">
        <f t="shared" si="2"/>
        <v>6715393945</v>
      </c>
      <c r="J2258" s="274"/>
      <c r="K2258" s="275"/>
      <c r="L2258" s="275">
        <f t="shared" si="12"/>
        <v>-93945</v>
      </c>
      <c r="N2258" s="277"/>
      <c r="O2258" s="274">
        <f t="shared" si="6"/>
        <v>0</v>
      </c>
      <c r="P2258" s="248" t="b">
        <f t="shared" si="7"/>
        <v>1</v>
      </c>
    </row>
    <row r="2259" ht="14.25" customHeight="1">
      <c r="A2259" s="248" t="s">
        <v>451</v>
      </c>
      <c r="B2259" s="248" t="s">
        <v>468</v>
      </c>
      <c r="C2259" s="273">
        <v>24596.0</v>
      </c>
      <c r="D2259" s="274">
        <v>45399.0</v>
      </c>
      <c r="E2259" s="275">
        <v>-183177.0</v>
      </c>
      <c r="F2259" s="248" t="s">
        <v>447</v>
      </c>
      <c r="G2259" s="274">
        <f t="shared" si="1"/>
        <v>45429</v>
      </c>
      <c r="H2259" s="248" t="s">
        <v>469</v>
      </c>
      <c r="I2259" s="276" t="str">
        <f t="shared" si="2"/>
        <v>24596-183177</v>
      </c>
      <c r="J2259" s="274"/>
      <c r="K2259" s="275"/>
      <c r="L2259" s="275">
        <f t="shared" si="12"/>
        <v>183177</v>
      </c>
      <c r="N2259" s="277"/>
      <c r="O2259" s="274">
        <f t="shared" si="6"/>
        <v>0</v>
      </c>
      <c r="P2259" s="248" t="b">
        <f t="shared" si="7"/>
        <v>1</v>
      </c>
    </row>
    <row r="2260" ht="14.25" customHeight="1">
      <c r="A2260" s="248" t="s">
        <v>451</v>
      </c>
      <c r="B2260" s="248" t="s">
        <v>468</v>
      </c>
      <c r="C2260" s="273">
        <v>24595.0</v>
      </c>
      <c r="D2260" s="274">
        <v>45399.0</v>
      </c>
      <c r="E2260" s="275">
        <v>-183177.0</v>
      </c>
      <c r="F2260" s="248" t="s">
        <v>447</v>
      </c>
      <c r="G2260" s="274">
        <f t="shared" si="1"/>
        <v>45429</v>
      </c>
      <c r="H2260" s="248" t="s">
        <v>469</v>
      </c>
      <c r="I2260" s="276" t="str">
        <f t="shared" si="2"/>
        <v>24595-183177</v>
      </c>
      <c r="J2260" s="274"/>
      <c r="K2260" s="275"/>
      <c r="L2260" s="275">
        <f t="shared" si="12"/>
        <v>183177</v>
      </c>
      <c r="N2260" s="277"/>
      <c r="O2260" s="274">
        <f t="shared" si="6"/>
        <v>0</v>
      </c>
      <c r="P2260" s="248" t="b">
        <f t="shared" si="7"/>
        <v>1</v>
      </c>
    </row>
    <row r="2261" ht="14.25" customHeight="1">
      <c r="A2261" s="248" t="s">
        <v>695</v>
      </c>
      <c r="B2261" s="248" t="s">
        <v>334</v>
      </c>
      <c r="C2261" s="273">
        <v>176.0</v>
      </c>
      <c r="D2261" s="274">
        <v>45400.0</v>
      </c>
      <c r="E2261" s="275">
        <v>460000.0</v>
      </c>
      <c r="F2261" s="248" t="s">
        <v>447</v>
      </c>
      <c r="G2261" s="274">
        <f t="shared" si="1"/>
        <v>45430</v>
      </c>
      <c r="H2261" s="248" t="s">
        <v>443</v>
      </c>
      <c r="I2261" s="276" t="str">
        <f t="shared" si="2"/>
        <v>176460000</v>
      </c>
      <c r="J2261" s="274"/>
      <c r="K2261" s="275"/>
      <c r="L2261" s="275">
        <f t="shared" si="12"/>
        <v>-460000</v>
      </c>
      <c r="N2261" s="277"/>
      <c r="O2261" s="274">
        <f t="shared" si="6"/>
        <v>0</v>
      </c>
      <c r="P2261" s="248" t="b">
        <f t="shared" si="7"/>
        <v>1</v>
      </c>
    </row>
    <row r="2262" ht="14.25" customHeight="1">
      <c r="A2262" s="248" t="s">
        <v>517</v>
      </c>
      <c r="B2262" s="248" t="s">
        <v>468</v>
      </c>
      <c r="C2262" s="273">
        <v>9240310.0</v>
      </c>
      <c r="D2262" s="274">
        <v>45400.0</v>
      </c>
      <c r="E2262" s="275">
        <v>-66.0</v>
      </c>
      <c r="F2262" s="248" t="s">
        <v>447</v>
      </c>
      <c r="G2262" s="274">
        <f t="shared" si="1"/>
        <v>45430</v>
      </c>
      <c r="H2262" s="248" t="s">
        <v>469</v>
      </c>
      <c r="I2262" s="276" t="str">
        <f t="shared" si="2"/>
        <v>9240310-66</v>
      </c>
      <c r="J2262" s="274"/>
      <c r="K2262" s="275"/>
      <c r="L2262" s="275">
        <f t="shared" si="12"/>
        <v>66</v>
      </c>
      <c r="N2262" s="277"/>
      <c r="O2262" s="274">
        <f t="shared" si="6"/>
        <v>0</v>
      </c>
      <c r="P2262" s="248" t="b">
        <f t="shared" si="7"/>
        <v>1</v>
      </c>
    </row>
    <row r="2263" ht="14.25" customHeight="1">
      <c r="A2263" s="248" t="s">
        <v>574</v>
      </c>
      <c r="B2263" s="248" t="s">
        <v>19</v>
      </c>
      <c r="C2263" s="273">
        <v>18728.0</v>
      </c>
      <c r="D2263" s="274">
        <v>45400.0</v>
      </c>
      <c r="E2263" s="275">
        <v>641796.0</v>
      </c>
      <c r="F2263" s="248" t="s">
        <v>447</v>
      </c>
      <c r="G2263" s="274">
        <f t="shared" si="1"/>
        <v>45430</v>
      </c>
      <c r="H2263" s="248" t="s">
        <v>443</v>
      </c>
      <c r="I2263" s="276" t="str">
        <f t="shared" si="2"/>
        <v>18728641796</v>
      </c>
      <c r="J2263" s="274"/>
      <c r="K2263" s="275"/>
      <c r="L2263" s="275">
        <f t="shared" si="12"/>
        <v>-641796</v>
      </c>
      <c r="N2263" s="277"/>
      <c r="O2263" s="274">
        <f t="shared" si="6"/>
        <v>0</v>
      </c>
      <c r="P2263" s="248" t="b">
        <f t="shared" si="7"/>
        <v>1</v>
      </c>
    </row>
    <row r="2264" ht="14.25" customHeight="1">
      <c r="A2264" s="248" t="s">
        <v>610</v>
      </c>
      <c r="B2264" s="248" t="s">
        <v>19</v>
      </c>
      <c r="C2264" s="273">
        <v>1827544.0</v>
      </c>
      <c r="D2264" s="274">
        <v>45400.0</v>
      </c>
      <c r="E2264" s="275">
        <v>129990.0</v>
      </c>
      <c r="F2264" s="248" t="s">
        <v>447</v>
      </c>
      <c r="G2264" s="274">
        <f t="shared" si="1"/>
        <v>45430</v>
      </c>
      <c r="H2264" s="248" t="s">
        <v>443</v>
      </c>
      <c r="I2264" s="276" t="str">
        <f t="shared" si="2"/>
        <v>1827544129990</v>
      </c>
      <c r="J2264" s="274"/>
      <c r="K2264" s="275"/>
      <c r="L2264" s="275">
        <f t="shared" si="12"/>
        <v>-129990</v>
      </c>
      <c r="N2264" s="277"/>
      <c r="O2264" s="274">
        <f t="shared" si="6"/>
        <v>0</v>
      </c>
      <c r="P2264" s="248" t="b">
        <f t="shared" si="7"/>
        <v>1</v>
      </c>
    </row>
    <row r="2265" ht="14.25" customHeight="1">
      <c r="A2265" s="248" t="s">
        <v>583</v>
      </c>
      <c r="B2265" s="248" t="s">
        <v>19</v>
      </c>
      <c r="C2265" s="273">
        <v>4692833.0</v>
      </c>
      <c r="D2265" s="274">
        <v>45400.0</v>
      </c>
      <c r="E2265" s="275">
        <v>98792.0</v>
      </c>
      <c r="F2265" s="248" t="s">
        <v>447</v>
      </c>
      <c r="G2265" s="274">
        <f t="shared" si="1"/>
        <v>45430</v>
      </c>
      <c r="H2265" s="248" t="s">
        <v>443</v>
      </c>
      <c r="I2265" s="276" t="str">
        <f t="shared" si="2"/>
        <v>469283398792</v>
      </c>
      <c r="J2265" s="274"/>
      <c r="K2265" s="275"/>
      <c r="L2265" s="275">
        <f t="shared" si="12"/>
        <v>-98792</v>
      </c>
      <c r="N2265" s="277"/>
      <c r="O2265" s="274">
        <f t="shared" si="6"/>
        <v>0</v>
      </c>
      <c r="P2265" s="248" t="b">
        <f t="shared" si="7"/>
        <v>1</v>
      </c>
    </row>
    <row r="2266" ht="14.25" customHeight="1">
      <c r="A2266" s="248" t="s">
        <v>472</v>
      </c>
      <c r="B2266" s="248" t="s">
        <v>19</v>
      </c>
      <c r="C2266" s="273">
        <v>3245445.0</v>
      </c>
      <c r="D2266" s="274">
        <v>45400.0</v>
      </c>
      <c r="E2266" s="275">
        <v>222200.0</v>
      </c>
      <c r="F2266" s="248" t="s">
        <v>447</v>
      </c>
      <c r="G2266" s="274">
        <f t="shared" si="1"/>
        <v>45430</v>
      </c>
      <c r="H2266" s="248" t="s">
        <v>443</v>
      </c>
      <c r="I2266" s="276" t="str">
        <f t="shared" si="2"/>
        <v>3245445222200</v>
      </c>
      <c r="J2266" s="274"/>
      <c r="K2266" s="275"/>
      <c r="L2266" s="275">
        <f t="shared" si="12"/>
        <v>-222200</v>
      </c>
      <c r="N2266" s="277"/>
      <c r="O2266" s="274">
        <f t="shared" si="6"/>
        <v>0</v>
      </c>
      <c r="P2266" s="248" t="b">
        <f t="shared" si="7"/>
        <v>1</v>
      </c>
    </row>
    <row r="2267" ht="14.25" customHeight="1">
      <c r="A2267" s="248" t="s">
        <v>451</v>
      </c>
      <c r="B2267" s="248" t="s">
        <v>19</v>
      </c>
      <c r="C2267" s="273">
        <v>67169.0</v>
      </c>
      <c r="D2267" s="274">
        <v>45400.0</v>
      </c>
      <c r="E2267" s="275">
        <v>178474.0</v>
      </c>
      <c r="F2267" s="248" t="s">
        <v>447</v>
      </c>
      <c r="G2267" s="274">
        <f t="shared" si="1"/>
        <v>45430</v>
      </c>
      <c r="H2267" s="248" t="s">
        <v>443</v>
      </c>
      <c r="I2267" s="276" t="str">
        <f t="shared" si="2"/>
        <v>67169178474</v>
      </c>
      <c r="J2267" s="274"/>
      <c r="K2267" s="275"/>
      <c r="L2267" s="275">
        <f t="shared" si="12"/>
        <v>-178474</v>
      </c>
      <c r="N2267" s="277"/>
      <c r="O2267" s="274">
        <f t="shared" si="6"/>
        <v>0</v>
      </c>
      <c r="P2267" s="248" t="b">
        <f t="shared" si="7"/>
        <v>1</v>
      </c>
    </row>
    <row r="2268" ht="14.25" customHeight="1">
      <c r="A2268" s="248" t="s">
        <v>576</v>
      </c>
      <c r="B2268" s="248" t="s">
        <v>19</v>
      </c>
      <c r="C2268" s="273">
        <v>265.0</v>
      </c>
      <c r="D2268" s="274">
        <v>45400.0</v>
      </c>
      <c r="E2268" s="275">
        <v>140420.0</v>
      </c>
      <c r="F2268" s="248" t="s">
        <v>447</v>
      </c>
      <c r="G2268" s="274">
        <f t="shared" si="1"/>
        <v>45430</v>
      </c>
      <c r="H2268" s="248" t="s">
        <v>443</v>
      </c>
      <c r="I2268" s="276" t="str">
        <f t="shared" si="2"/>
        <v>265140420</v>
      </c>
      <c r="J2268" s="274"/>
      <c r="K2268" s="275"/>
      <c r="L2268" s="275">
        <f t="shared" si="12"/>
        <v>-140420</v>
      </c>
      <c r="N2268" s="277"/>
      <c r="O2268" s="274">
        <f t="shared" si="6"/>
        <v>0</v>
      </c>
      <c r="P2268" s="248" t="b">
        <f t="shared" si="7"/>
        <v>1</v>
      </c>
    </row>
    <row r="2269" ht="14.25" customHeight="1">
      <c r="A2269" s="248" t="s">
        <v>688</v>
      </c>
      <c r="B2269" s="248" t="s">
        <v>19</v>
      </c>
      <c r="C2269" s="273">
        <v>1958.0</v>
      </c>
      <c r="D2269" s="274">
        <v>45401.0</v>
      </c>
      <c r="E2269" s="275">
        <v>153938.0</v>
      </c>
      <c r="F2269" s="248" t="s">
        <v>447</v>
      </c>
      <c r="G2269" s="274">
        <f t="shared" si="1"/>
        <v>45431</v>
      </c>
      <c r="H2269" s="248" t="s">
        <v>443</v>
      </c>
      <c r="I2269" s="276" t="str">
        <f t="shared" si="2"/>
        <v>1958153938</v>
      </c>
      <c r="J2269" s="295">
        <v>45442.0</v>
      </c>
      <c r="K2269" s="296">
        <v>325783.0</v>
      </c>
      <c r="L2269" s="275">
        <f t="shared" si="12"/>
        <v>171845</v>
      </c>
      <c r="N2269" s="277"/>
      <c r="O2269" s="274">
        <f t="shared" si="6"/>
        <v>0</v>
      </c>
      <c r="P2269" s="248" t="b">
        <f t="shared" si="7"/>
        <v>0</v>
      </c>
    </row>
    <row r="2270" ht="14.25" customHeight="1">
      <c r="A2270" s="248" t="s">
        <v>696</v>
      </c>
      <c r="B2270" s="248" t="s">
        <v>19</v>
      </c>
      <c r="C2270" s="273">
        <v>32555.0</v>
      </c>
      <c r="D2270" s="274">
        <v>45402.0</v>
      </c>
      <c r="E2270" s="275">
        <v>132898.0</v>
      </c>
      <c r="F2270" s="248" t="s">
        <v>447</v>
      </c>
      <c r="G2270" s="274">
        <f t="shared" si="1"/>
        <v>45432</v>
      </c>
      <c r="H2270" s="248" t="s">
        <v>443</v>
      </c>
      <c r="I2270" s="276" t="str">
        <f t="shared" si="2"/>
        <v>32555132898</v>
      </c>
      <c r="J2270" s="274"/>
      <c r="K2270" s="275"/>
      <c r="L2270" s="275">
        <f t="shared" si="12"/>
        <v>-132898</v>
      </c>
      <c r="N2270" s="277"/>
      <c r="O2270" s="274">
        <f t="shared" si="6"/>
        <v>0</v>
      </c>
      <c r="P2270" s="248" t="b">
        <f t="shared" si="7"/>
        <v>1</v>
      </c>
    </row>
    <row r="2271" ht="14.25" customHeight="1">
      <c r="A2271" s="248" t="s">
        <v>470</v>
      </c>
      <c r="B2271" s="248" t="s">
        <v>19</v>
      </c>
      <c r="C2271" s="273">
        <v>68067.0</v>
      </c>
      <c r="D2271" s="274">
        <v>45403.0</v>
      </c>
      <c r="E2271" s="275">
        <v>566440.0</v>
      </c>
      <c r="F2271" s="248" t="s">
        <v>447</v>
      </c>
      <c r="G2271" s="274">
        <f t="shared" si="1"/>
        <v>45433</v>
      </c>
      <c r="H2271" s="248" t="s">
        <v>443</v>
      </c>
      <c r="I2271" s="276" t="str">
        <f t="shared" si="2"/>
        <v>68067566440</v>
      </c>
      <c r="J2271" s="274"/>
      <c r="K2271" s="275"/>
      <c r="L2271" s="275">
        <f t="shared" si="12"/>
        <v>-566440</v>
      </c>
      <c r="N2271" s="277"/>
      <c r="O2271" s="274">
        <f t="shared" si="6"/>
        <v>0</v>
      </c>
      <c r="P2271" s="248" t="b">
        <f t="shared" si="7"/>
        <v>1</v>
      </c>
    </row>
    <row r="2272" ht="14.25" customHeight="1">
      <c r="A2272" s="248" t="s">
        <v>22</v>
      </c>
      <c r="B2272" s="248" t="s">
        <v>19</v>
      </c>
      <c r="C2272" s="273">
        <v>1029767.0</v>
      </c>
      <c r="D2272" s="274">
        <v>45404.0</v>
      </c>
      <c r="E2272" s="275">
        <v>2249979.0</v>
      </c>
      <c r="F2272" s="248" t="s">
        <v>447</v>
      </c>
      <c r="G2272" s="274">
        <f t="shared" si="1"/>
        <v>45434</v>
      </c>
      <c r="H2272" s="248" t="s">
        <v>443</v>
      </c>
      <c r="I2272" s="276" t="str">
        <f t="shared" si="2"/>
        <v>10297672249979</v>
      </c>
      <c r="J2272" s="274"/>
      <c r="K2272" s="275"/>
      <c r="L2272" s="275">
        <f t="shared" si="12"/>
        <v>-2249979</v>
      </c>
      <c r="N2272" s="109" t="s">
        <v>462</v>
      </c>
      <c r="O2272" s="274">
        <f t="shared" si="6"/>
        <v>0</v>
      </c>
      <c r="P2272" s="248" t="b">
        <f t="shared" si="7"/>
        <v>1</v>
      </c>
    </row>
    <row r="2273" ht="14.25" customHeight="1">
      <c r="A2273" s="248" t="s">
        <v>464</v>
      </c>
      <c r="B2273" s="248" t="s">
        <v>19</v>
      </c>
      <c r="C2273" s="273">
        <v>1714903.0</v>
      </c>
      <c r="D2273" s="274">
        <v>45404.0</v>
      </c>
      <c r="E2273" s="275">
        <v>153980.0</v>
      </c>
      <c r="F2273" s="248" t="s">
        <v>447</v>
      </c>
      <c r="G2273" s="274">
        <f t="shared" si="1"/>
        <v>45434</v>
      </c>
      <c r="H2273" s="248" t="s">
        <v>443</v>
      </c>
      <c r="I2273" s="276" t="str">
        <f t="shared" si="2"/>
        <v>1714903153980</v>
      </c>
      <c r="J2273" s="274"/>
      <c r="K2273" s="275"/>
      <c r="L2273" s="275">
        <f t="shared" si="12"/>
        <v>-153980</v>
      </c>
      <c r="N2273" s="277"/>
      <c r="O2273" s="274">
        <f t="shared" si="6"/>
        <v>0</v>
      </c>
      <c r="P2273" s="248" t="b">
        <f t="shared" si="7"/>
        <v>1</v>
      </c>
    </row>
    <row r="2274" ht="14.25" customHeight="1">
      <c r="A2274" s="248" t="s">
        <v>697</v>
      </c>
      <c r="B2274" s="248" t="s">
        <v>19</v>
      </c>
      <c r="C2274" s="273">
        <v>9069.0</v>
      </c>
      <c r="D2274" s="274">
        <v>45404.0</v>
      </c>
      <c r="E2274" s="275">
        <v>17961.0</v>
      </c>
      <c r="F2274" s="248" t="s">
        <v>447</v>
      </c>
      <c r="G2274" s="274">
        <f t="shared" si="1"/>
        <v>45434</v>
      </c>
      <c r="H2274" s="248" t="s">
        <v>443</v>
      </c>
      <c r="I2274" s="276" t="str">
        <f t="shared" si="2"/>
        <v>906917961</v>
      </c>
      <c r="J2274" s="274"/>
      <c r="K2274" s="275"/>
      <c r="L2274" s="275">
        <f t="shared" si="12"/>
        <v>-17961</v>
      </c>
      <c r="N2274" s="277"/>
      <c r="O2274" s="274">
        <f t="shared" si="6"/>
        <v>0</v>
      </c>
      <c r="P2274" s="248" t="b">
        <f t="shared" si="7"/>
        <v>1</v>
      </c>
    </row>
    <row r="2275" ht="14.25" customHeight="1">
      <c r="A2275" s="248" t="s">
        <v>27</v>
      </c>
      <c r="B2275" s="248" t="s">
        <v>19</v>
      </c>
      <c r="C2275" s="273">
        <v>40281.0</v>
      </c>
      <c r="D2275" s="274">
        <v>45405.0</v>
      </c>
      <c r="E2275" s="275">
        <v>909876.0</v>
      </c>
      <c r="F2275" s="248" t="s">
        <v>447</v>
      </c>
      <c r="G2275" s="274">
        <f t="shared" si="1"/>
        <v>45435</v>
      </c>
      <c r="H2275" s="248" t="s">
        <v>443</v>
      </c>
      <c r="I2275" s="276" t="str">
        <f t="shared" si="2"/>
        <v>40281909876</v>
      </c>
      <c r="J2275" s="274"/>
      <c r="K2275" s="275"/>
      <c r="L2275" s="275">
        <f t="shared" si="12"/>
        <v>-909876</v>
      </c>
      <c r="N2275" s="109" t="s">
        <v>456</v>
      </c>
      <c r="O2275" s="274">
        <f t="shared" si="6"/>
        <v>0</v>
      </c>
      <c r="P2275" s="248" t="b">
        <f t="shared" si="7"/>
        <v>1</v>
      </c>
    </row>
    <row r="2276" ht="14.25" customHeight="1">
      <c r="A2276" s="248" t="s">
        <v>95</v>
      </c>
      <c r="B2276" s="248" t="s">
        <v>19</v>
      </c>
      <c r="C2276" s="273">
        <v>118342.0</v>
      </c>
      <c r="D2276" s="274">
        <v>45405.0</v>
      </c>
      <c r="E2276" s="275">
        <v>330177.0</v>
      </c>
      <c r="F2276" s="248" t="s">
        <v>447</v>
      </c>
      <c r="G2276" s="274">
        <f t="shared" si="1"/>
        <v>45435</v>
      </c>
      <c r="H2276" s="248" t="s">
        <v>443</v>
      </c>
      <c r="I2276" s="276" t="str">
        <f t="shared" si="2"/>
        <v>118342330177</v>
      </c>
      <c r="J2276" s="274"/>
      <c r="K2276" s="275"/>
      <c r="L2276" s="275">
        <f t="shared" si="12"/>
        <v>-330177</v>
      </c>
      <c r="N2276" s="277"/>
      <c r="O2276" s="274">
        <f t="shared" si="6"/>
        <v>0</v>
      </c>
      <c r="P2276" s="248" t="b">
        <f t="shared" si="7"/>
        <v>1</v>
      </c>
    </row>
    <row r="2277" ht="14.25" customHeight="1">
      <c r="A2277" s="248" t="s">
        <v>665</v>
      </c>
      <c r="B2277" s="248" t="s">
        <v>19</v>
      </c>
      <c r="C2277" s="273">
        <v>1257.0</v>
      </c>
      <c r="D2277" s="274">
        <v>45405.0</v>
      </c>
      <c r="E2277" s="275">
        <v>1029250.0</v>
      </c>
      <c r="F2277" s="248" t="s">
        <v>447</v>
      </c>
      <c r="G2277" s="274">
        <f t="shared" si="1"/>
        <v>45435</v>
      </c>
      <c r="H2277" s="248" t="s">
        <v>443</v>
      </c>
      <c r="I2277" s="276" t="str">
        <f t="shared" si="2"/>
        <v>12571029250</v>
      </c>
      <c r="J2277" s="274"/>
      <c r="K2277" s="275"/>
      <c r="L2277" s="275">
        <f t="shared" si="12"/>
        <v>-1029250</v>
      </c>
      <c r="N2277" s="277"/>
      <c r="O2277" s="274">
        <f t="shared" si="6"/>
        <v>0</v>
      </c>
      <c r="P2277" s="248" t="b">
        <f t="shared" si="7"/>
        <v>1</v>
      </c>
    </row>
    <row r="2278" ht="14.25" customHeight="1">
      <c r="A2278" s="248" t="s">
        <v>493</v>
      </c>
      <c r="B2278" s="248" t="s">
        <v>19</v>
      </c>
      <c r="C2278" s="273">
        <v>10832.0</v>
      </c>
      <c r="D2278" s="274">
        <v>45405.0</v>
      </c>
      <c r="E2278" s="275">
        <v>489970.0</v>
      </c>
      <c r="F2278" s="248" t="s">
        <v>447</v>
      </c>
      <c r="G2278" s="274">
        <f t="shared" si="1"/>
        <v>45435</v>
      </c>
      <c r="H2278" s="248" t="s">
        <v>443</v>
      </c>
      <c r="I2278" s="276" t="str">
        <f t="shared" si="2"/>
        <v>10832489970</v>
      </c>
      <c r="J2278" s="274"/>
      <c r="K2278" s="275"/>
      <c r="L2278" s="275">
        <f t="shared" si="12"/>
        <v>-489970</v>
      </c>
      <c r="N2278" s="277"/>
      <c r="O2278" s="274">
        <f t="shared" si="6"/>
        <v>0</v>
      </c>
      <c r="P2278" s="248" t="b">
        <f t="shared" si="7"/>
        <v>1</v>
      </c>
    </row>
    <row r="2279" ht="14.25" customHeight="1">
      <c r="A2279" s="248" t="s">
        <v>693</v>
      </c>
      <c r="B2279" s="248" t="s">
        <v>19</v>
      </c>
      <c r="C2279" s="273">
        <v>98.0</v>
      </c>
      <c r="D2279" s="274">
        <v>45406.0</v>
      </c>
      <c r="E2279" s="275">
        <v>84001.0</v>
      </c>
      <c r="F2279" s="248" t="s">
        <v>447</v>
      </c>
      <c r="G2279" s="274">
        <f t="shared" si="1"/>
        <v>45436</v>
      </c>
      <c r="H2279" s="248" t="s">
        <v>443</v>
      </c>
      <c r="I2279" s="276" t="str">
        <f t="shared" si="2"/>
        <v>9884001</v>
      </c>
      <c r="J2279" s="274"/>
      <c r="K2279" s="275"/>
      <c r="L2279" s="275">
        <f t="shared" si="12"/>
        <v>-84001</v>
      </c>
      <c r="M2279" s="248" t="s">
        <v>694</v>
      </c>
      <c r="N2279" s="277"/>
      <c r="O2279" s="274">
        <f t="shared" si="6"/>
        <v>0</v>
      </c>
      <c r="P2279" s="248" t="b">
        <f t="shared" si="7"/>
        <v>1</v>
      </c>
    </row>
    <row r="2280" ht="14.25" customHeight="1">
      <c r="A2280" s="248" t="s">
        <v>445</v>
      </c>
      <c r="B2280" s="248" t="s">
        <v>19</v>
      </c>
      <c r="C2280" s="273">
        <v>3310040.0</v>
      </c>
      <c r="D2280" s="274">
        <v>45406.0</v>
      </c>
      <c r="E2280" s="275">
        <v>303186.0</v>
      </c>
      <c r="F2280" s="248" t="s">
        <v>447</v>
      </c>
      <c r="G2280" s="274">
        <f t="shared" si="1"/>
        <v>45436</v>
      </c>
      <c r="H2280" s="248" t="s">
        <v>443</v>
      </c>
      <c r="I2280" s="276" t="str">
        <f t="shared" si="2"/>
        <v>3310040303186</v>
      </c>
      <c r="J2280" s="274"/>
      <c r="K2280" s="275"/>
      <c r="L2280" s="275">
        <f t="shared" si="12"/>
        <v>-303186</v>
      </c>
      <c r="N2280" s="277"/>
      <c r="O2280" s="274">
        <f t="shared" si="6"/>
        <v>0</v>
      </c>
      <c r="P2280" s="248" t="b">
        <f t="shared" si="7"/>
        <v>1</v>
      </c>
    </row>
    <row r="2281" ht="14.25" customHeight="1">
      <c r="A2281" s="248" t="s">
        <v>44</v>
      </c>
      <c r="B2281" s="248" t="s">
        <v>19</v>
      </c>
      <c r="C2281" s="273">
        <v>4436.0</v>
      </c>
      <c r="D2281" s="274">
        <v>45407.0</v>
      </c>
      <c r="E2281" s="275">
        <v>5073441.0</v>
      </c>
      <c r="F2281" s="248" t="s">
        <v>447</v>
      </c>
      <c r="G2281" s="274">
        <f t="shared" si="1"/>
        <v>45437</v>
      </c>
      <c r="H2281" s="248" t="s">
        <v>443</v>
      </c>
      <c r="I2281" s="276" t="str">
        <f t="shared" si="2"/>
        <v>44365073441</v>
      </c>
      <c r="J2281" s="274"/>
      <c r="K2281" s="275"/>
      <c r="L2281" s="275">
        <f t="shared" si="12"/>
        <v>-5073441</v>
      </c>
      <c r="N2281" s="277"/>
      <c r="O2281" s="274">
        <f t="shared" si="6"/>
        <v>0</v>
      </c>
      <c r="P2281" s="248" t="b">
        <f t="shared" si="7"/>
        <v>1</v>
      </c>
    </row>
    <row r="2282" ht="14.25" customHeight="1">
      <c r="A2282" s="248" t="s">
        <v>517</v>
      </c>
      <c r="B2282" s="248" t="s">
        <v>19</v>
      </c>
      <c r="C2282" s="273">
        <v>5.1562459E7</v>
      </c>
      <c r="D2282" s="274">
        <v>45408.0</v>
      </c>
      <c r="E2282" s="275">
        <v>60.0</v>
      </c>
      <c r="F2282" s="248" t="s">
        <v>447</v>
      </c>
      <c r="G2282" s="274">
        <f t="shared" si="1"/>
        <v>45438</v>
      </c>
      <c r="H2282" s="248" t="s">
        <v>443</v>
      </c>
      <c r="I2282" s="276" t="str">
        <f t="shared" si="2"/>
        <v>5156245960</v>
      </c>
      <c r="J2282" s="274"/>
      <c r="K2282" s="275"/>
      <c r="L2282" s="275">
        <f t="shared" si="12"/>
        <v>-60</v>
      </c>
      <c r="N2282" s="277"/>
      <c r="O2282" s="274">
        <f t="shared" si="6"/>
        <v>0</v>
      </c>
      <c r="P2282" s="248" t="b">
        <f t="shared" si="7"/>
        <v>1</v>
      </c>
    </row>
    <row r="2283" ht="14.25" customHeight="1">
      <c r="A2283" s="248" t="s">
        <v>644</v>
      </c>
      <c r="B2283" s="248" t="s">
        <v>19</v>
      </c>
      <c r="C2283" s="273">
        <v>4.7425481E7</v>
      </c>
      <c r="D2283" s="274">
        <v>45408.0</v>
      </c>
      <c r="E2283" s="275">
        <v>27804.0</v>
      </c>
      <c r="F2283" s="248" t="s">
        <v>447</v>
      </c>
      <c r="G2283" s="274">
        <f t="shared" si="1"/>
        <v>45438</v>
      </c>
      <c r="H2283" s="248" t="s">
        <v>443</v>
      </c>
      <c r="I2283" s="276" t="str">
        <f t="shared" si="2"/>
        <v>4742548127804</v>
      </c>
      <c r="J2283" s="274">
        <v>45408.0</v>
      </c>
      <c r="K2283" s="275">
        <v>27804.0</v>
      </c>
      <c r="L2283" s="275">
        <f t="shared" si="12"/>
        <v>0</v>
      </c>
      <c r="N2283" s="277"/>
      <c r="O2283" s="274">
        <f t="shared" si="6"/>
        <v>0</v>
      </c>
      <c r="P2283" s="248" t="b">
        <f t="shared" si="7"/>
        <v>0</v>
      </c>
    </row>
    <row r="2284" ht="14.25" customHeight="1">
      <c r="A2284" s="248" t="s">
        <v>508</v>
      </c>
      <c r="B2284" s="248" t="s">
        <v>334</v>
      </c>
      <c r="C2284" s="273">
        <v>2255644.0</v>
      </c>
      <c r="D2284" s="274">
        <v>45410.0</v>
      </c>
      <c r="E2284" s="275">
        <v>14183.0</v>
      </c>
      <c r="F2284" s="248" t="s">
        <v>447</v>
      </c>
      <c r="G2284" s="274">
        <f t="shared" si="1"/>
        <v>45440</v>
      </c>
      <c r="H2284" s="248" t="s">
        <v>443</v>
      </c>
      <c r="I2284" s="276" t="str">
        <f t="shared" si="2"/>
        <v>225564414183</v>
      </c>
      <c r="J2284" s="274">
        <f>+G2284</f>
        <v>45440</v>
      </c>
      <c r="K2284" s="275">
        <f>+E2284</f>
        <v>14183</v>
      </c>
      <c r="L2284" s="275">
        <f t="shared" si="12"/>
        <v>0</v>
      </c>
      <c r="N2284" s="277"/>
      <c r="O2284" s="274">
        <f t="shared" si="6"/>
        <v>0</v>
      </c>
      <c r="P2284" s="248" t="b">
        <f t="shared" si="7"/>
        <v>0</v>
      </c>
    </row>
    <row r="2285" ht="14.25" customHeight="1">
      <c r="A2285" s="248" t="s">
        <v>494</v>
      </c>
      <c r="B2285" s="248" t="s">
        <v>19</v>
      </c>
      <c r="C2285" s="273">
        <v>36253.0</v>
      </c>
      <c r="D2285" s="274">
        <v>45411.0</v>
      </c>
      <c r="E2285" s="275">
        <v>293980.0</v>
      </c>
      <c r="F2285" s="248" t="s">
        <v>447</v>
      </c>
      <c r="G2285" s="274">
        <f t="shared" si="1"/>
        <v>45441</v>
      </c>
      <c r="H2285" s="248" t="s">
        <v>443</v>
      </c>
      <c r="I2285" s="276" t="str">
        <f t="shared" si="2"/>
        <v>36253293980</v>
      </c>
      <c r="J2285" s="274"/>
      <c r="K2285" s="275"/>
      <c r="L2285" s="275">
        <f t="shared" si="12"/>
        <v>-293980</v>
      </c>
      <c r="N2285" s="277"/>
      <c r="O2285" s="274">
        <f t="shared" si="6"/>
        <v>0</v>
      </c>
      <c r="P2285" s="248" t="b">
        <f t="shared" si="7"/>
        <v>1</v>
      </c>
    </row>
    <row r="2286" ht="14.25" customHeight="1">
      <c r="A2286" s="248" t="s">
        <v>669</v>
      </c>
      <c r="B2286" s="248" t="s">
        <v>19</v>
      </c>
      <c r="C2286" s="273">
        <v>959.0</v>
      </c>
      <c r="D2286" s="274">
        <v>45411.0</v>
      </c>
      <c r="E2286" s="275">
        <v>202300.0</v>
      </c>
      <c r="F2286" s="248" t="s">
        <v>447</v>
      </c>
      <c r="G2286" s="274">
        <f t="shared" si="1"/>
        <v>45441</v>
      </c>
      <c r="H2286" s="248" t="s">
        <v>443</v>
      </c>
      <c r="I2286" s="276" t="str">
        <f t="shared" si="2"/>
        <v>959202300</v>
      </c>
      <c r="J2286" s="274"/>
      <c r="K2286" s="275"/>
      <c r="L2286" s="275">
        <f t="shared" si="12"/>
        <v>-202300</v>
      </c>
      <c r="N2286" s="277"/>
      <c r="O2286" s="274">
        <f t="shared" si="6"/>
        <v>0</v>
      </c>
      <c r="P2286" s="248" t="b">
        <f t="shared" si="7"/>
        <v>1</v>
      </c>
    </row>
    <row r="2287" ht="14.25" customHeight="1">
      <c r="A2287" s="248" t="s">
        <v>34</v>
      </c>
      <c r="B2287" s="248" t="s">
        <v>19</v>
      </c>
      <c r="C2287" s="273">
        <v>120454.0</v>
      </c>
      <c r="D2287" s="274">
        <v>45411.0</v>
      </c>
      <c r="E2287" s="275">
        <v>160888.0</v>
      </c>
      <c r="F2287" s="248" t="s">
        <v>447</v>
      </c>
      <c r="G2287" s="274">
        <f t="shared" si="1"/>
        <v>45441</v>
      </c>
      <c r="H2287" s="248" t="s">
        <v>443</v>
      </c>
      <c r="I2287" s="276" t="str">
        <f t="shared" si="2"/>
        <v>120454160888</v>
      </c>
      <c r="J2287" s="274"/>
      <c r="K2287" s="275"/>
      <c r="L2287" s="275">
        <f t="shared" si="12"/>
        <v>-160888</v>
      </c>
      <c r="N2287" s="277"/>
      <c r="O2287" s="274">
        <f t="shared" si="6"/>
        <v>0</v>
      </c>
      <c r="P2287" s="248" t="b">
        <f t="shared" si="7"/>
        <v>1</v>
      </c>
    </row>
    <row r="2288" ht="14.25" customHeight="1">
      <c r="A2288" s="248" t="s">
        <v>22</v>
      </c>
      <c r="B2288" s="248" t="s">
        <v>19</v>
      </c>
      <c r="C2288" s="273">
        <v>1030035.0</v>
      </c>
      <c r="D2288" s="274">
        <v>45411.0</v>
      </c>
      <c r="E2288" s="275">
        <v>4461261.0</v>
      </c>
      <c r="F2288" s="248" t="s">
        <v>447</v>
      </c>
      <c r="G2288" s="274">
        <f t="shared" si="1"/>
        <v>45441</v>
      </c>
      <c r="H2288" s="248" t="s">
        <v>443</v>
      </c>
      <c r="I2288" s="276" t="str">
        <f t="shared" si="2"/>
        <v>10300354461261</v>
      </c>
      <c r="J2288" s="274"/>
      <c r="K2288" s="275"/>
      <c r="L2288" s="275">
        <f t="shared" si="12"/>
        <v>-4461261</v>
      </c>
      <c r="N2288" s="109" t="s">
        <v>462</v>
      </c>
      <c r="O2288" s="274">
        <f t="shared" si="6"/>
        <v>0</v>
      </c>
      <c r="P2288" s="248" t="b">
        <f t="shared" si="7"/>
        <v>1</v>
      </c>
    </row>
    <row r="2289" ht="14.25" customHeight="1">
      <c r="A2289" s="248" t="s">
        <v>629</v>
      </c>
      <c r="B2289" s="248" t="s">
        <v>19</v>
      </c>
      <c r="C2289" s="273">
        <v>29126.0</v>
      </c>
      <c r="D2289" s="274">
        <v>45411.0</v>
      </c>
      <c r="E2289" s="275">
        <v>280600.0</v>
      </c>
      <c r="F2289" s="248" t="s">
        <v>447</v>
      </c>
      <c r="G2289" s="274">
        <f t="shared" si="1"/>
        <v>45441</v>
      </c>
      <c r="H2289" s="248" t="s">
        <v>443</v>
      </c>
      <c r="I2289" s="276" t="str">
        <f t="shared" si="2"/>
        <v>29126280600</v>
      </c>
      <c r="J2289" s="274"/>
      <c r="K2289" s="275"/>
      <c r="L2289" s="275">
        <f t="shared" si="12"/>
        <v>-280600</v>
      </c>
      <c r="N2289" s="277"/>
      <c r="O2289" s="274">
        <f t="shared" si="6"/>
        <v>0</v>
      </c>
      <c r="P2289" s="248" t="b">
        <f t="shared" si="7"/>
        <v>1</v>
      </c>
    </row>
    <row r="2290" ht="14.25" customHeight="1">
      <c r="A2290" s="248" t="s">
        <v>464</v>
      </c>
      <c r="B2290" s="248" t="s">
        <v>19</v>
      </c>
      <c r="C2290" s="273">
        <v>1715518.0</v>
      </c>
      <c r="D2290" s="274">
        <v>45411.0</v>
      </c>
      <c r="E2290" s="275">
        <v>699980.0</v>
      </c>
      <c r="F2290" s="248" t="s">
        <v>447</v>
      </c>
      <c r="G2290" s="274">
        <f t="shared" si="1"/>
        <v>45441</v>
      </c>
      <c r="H2290" s="248" t="s">
        <v>443</v>
      </c>
      <c r="I2290" s="276" t="str">
        <f t="shared" si="2"/>
        <v>1715518699980</v>
      </c>
      <c r="J2290" s="274"/>
      <c r="K2290" s="275"/>
      <c r="L2290" s="275">
        <f t="shared" si="12"/>
        <v>-699980</v>
      </c>
      <c r="N2290" s="277"/>
      <c r="O2290" s="274">
        <f t="shared" si="6"/>
        <v>0</v>
      </c>
      <c r="P2290" s="248" t="b">
        <f t="shared" si="7"/>
        <v>1</v>
      </c>
    </row>
    <row r="2291" ht="14.25" customHeight="1">
      <c r="A2291" s="248" t="s">
        <v>574</v>
      </c>
      <c r="B2291" s="248" t="s">
        <v>468</v>
      </c>
      <c r="C2291" s="273">
        <v>1955.0</v>
      </c>
      <c r="D2291" s="274">
        <v>45412.0</v>
      </c>
      <c r="E2291" s="275">
        <v>-166731.0</v>
      </c>
      <c r="F2291" s="248" t="s">
        <v>447</v>
      </c>
      <c r="G2291" s="274">
        <f t="shared" si="1"/>
        <v>45442</v>
      </c>
      <c r="H2291" s="248" t="s">
        <v>469</v>
      </c>
      <c r="I2291" s="276" t="str">
        <f t="shared" si="2"/>
        <v>1955-166731</v>
      </c>
      <c r="J2291" s="274"/>
      <c r="K2291" s="275"/>
      <c r="L2291" s="275">
        <f t="shared" si="12"/>
        <v>166731</v>
      </c>
      <c r="N2291" s="277"/>
      <c r="O2291" s="274">
        <f t="shared" si="6"/>
        <v>0</v>
      </c>
      <c r="P2291" s="248" t="b">
        <f t="shared" si="7"/>
        <v>1</v>
      </c>
    </row>
    <row r="2292" ht="14.25" customHeight="1">
      <c r="A2292" s="248" t="s">
        <v>533</v>
      </c>
      <c r="B2292" s="248" t="s">
        <v>19</v>
      </c>
      <c r="C2292" s="273">
        <v>8435755.0</v>
      </c>
      <c r="D2292" s="274">
        <v>45412.0</v>
      </c>
      <c r="E2292" s="275">
        <v>22957.0</v>
      </c>
      <c r="F2292" s="248" t="s">
        <v>447</v>
      </c>
      <c r="G2292" s="274">
        <f t="shared" si="1"/>
        <v>45442</v>
      </c>
      <c r="H2292" s="248" t="s">
        <v>443</v>
      </c>
      <c r="I2292" s="276" t="str">
        <f t="shared" si="2"/>
        <v>843575522957</v>
      </c>
      <c r="J2292" s="274">
        <f>+G2292</f>
        <v>45442</v>
      </c>
      <c r="K2292" s="275">
        <f>+E2292</f>
        <v>22957</v>
      </c>
      <c r="L2292" s="275">
        <f t="shared" si="12"/>
        <v>0</v>
      </c>
      <c r="N2292" s="277"/>
      <c r="O2292" s="274">
        <f t="shared" si="6"/>
        <v>0</v>
      </c>
      <c r="P2292" s="248" t="b">
        <f t="shared" si="7"/>
        <v>0</v>
      </c>
    </row>
    <row r="2293" ht="14.25" customHeight="1">
      <c r="A2293" s="248" t="s">
        <v>648</v>
      </c>
      <c r="B2293" s="248" t="s">
        <v>19</v>
      </c>
      <c r="C2293" s="273">
        <v>13728.0</v>
      </c>
      <c r="D2293" s="274">
        <v>45412.0</v>
      </c>
      <c r="E2293" s="275">
        <v>285480.0</v>
      </c>
      <c r="F2293" s="248" t="s">
        <v>447</v>
      </c>
      <c r="G2293" s="274">
        <f t="shared" si="1"/>
        <v>45442</v>
      </c>
      <c r="H2293" s="248" t="s">
        <v>443</v>
      </c>
      <c r="I2293" s="276" t="str">
        <f t="shared" si="2"/>
        <v>13728285480</v>
      </c>
      <c r="J2293" s="274"/>
      <c r="K2293" s="275"/>
      <c r="L2293" s="275">
        <f t="shared" si="12"/>
        <v>-285480</v>
      </c>
      <c r="N2293" s="277"/>
      <c r="O2293" s="274">
        <f t="shared" si="6"/>
        <v>0</v>
      </c>
      <c r="P2293" s="248" t="b">
        <f t="shared" si="7"/>
        <v>1</v>
      </c>
    </row>
    <row r="2294" ht="14.25" customHeight="1">
      <c r="A2294" s="248" t="s">
        <v>698</v>
      </c>
      <c r="B2294" s="248" t="s">
        <v>19</v>
      </c>
      <c r="C2294" s="273">
        <v>832.0</v>
      </c>
      <c r="D2294" s="274">
        <v>45412.0</v>
      </c>
      <c r="E2294" s="275">
        <v>83480.0</v>
      </c>
      <c r="F2294" s="248" t="s">
        <v>447</v>
      </c>
      <c r="G2294" s="274">
        <f t="shared" si="1"/>
        <v>45442</v>
      </c>
      <c r="H2294" s="248" t="s">
        <v>443</v>
      </c>
      <c r="I2294" s="276" t="str">
        <f t="shared" si="2"/>
        <v>83283480</v>
      </c>
      <c r="J2294" s="274"/>
      <c r="K2294" s="275"/>
      <c r="L2294" s="275">
        <f t="shared" si="12"/>
        <v>-83480</v>
      </c>
      <c r="N2294" s="277"/>
      <c r="O2294" s="274">
        <f t="shared" si="6"/>
        <v>0</v>
      </c>
      <c r="P2294" s="248" t="b">
        <f t="shared" si="7"/>
        <v>1</v>
      </c>
    </row>
    <row r="2295" ht="14.25" customHeight="1">
      <c r="A2295" s="248" t="s">
        <v>629</v>
      </c>
      <c r="B2295" s="248" t="s">
        <v>468</v>
      </c>
      <c r="C2295" s="273">
        <v>2821.0</v>
      </c>
      <c r="D2295" s="274">
        <v>45412.0</v>
      </c>
      <c r="E2295" s="275">
        <v>-280600.0</v>
      </c>
      <c r="F2295" s="248" t="s">
        <v>447</v>
      </c>
      <c r="G2295" s="274">
        <f t="shared" si="1"/>
        <v>45442</v>
      </c>
      <c r="H2295" s="248" t="s">
        <v>469</v>
      </c>
      <c r="I2295" s="276" t="str">
        <f t="shared" si="2"/>
        <v>2821-280600</v>
      </c>
      <c r="J2295" s="274"/>
      <c r="K2295" s="275"/>
      <c r="L2295" s="275">
        <f t="shared" si="12"/>
        <v>280600</v>
      </c>
      <c r="N2295" s="277"/>
      <c r="O2295" s="274">
        <f t="shared" si="6"/>
        <v>0</v>
      </c>
      <c r="P2295" s="248" t="b">
        <f t="shared" si="7"/>
        <v>1</v>
      </c>
    </row>
    <row r="2296" ht="14.25" customHeight="1">
      <c r="A2296" s="248" t="s">
        <v>532</v>
      </c>
      <c r="B2296" s="248" t="s">
        <v>19</v>
      </c>
      <c r="C2296" s="273">
        <v>39850.0</v>
      </c>
      <c r="D2296" s="274">
        <v>45413.0</v>
      </c>
      <c r="E2296" s="275">
        <v>1310904.0</v>
      </c>
      <c r="F2296" s="248" t="s">
        <v>447</v>
      </c>
      <c r="G2296" s="274">
        <f t="shared" si="1"/>
        <v>45443</v>
      </c>
      <c r="H2296" s="248" t="s">
        <v>443</v>
      </c>
      <c r="I2296" s="276" t="str">
        <f t="shared" si="2"/>
        <v>398501310904</v>
      </c>
      <c r="J2296" s="274"/>
      <c r="K2296" s="275"/>
      <c r="L2296" s="275">
        <f t="shared" si="12"/>
        <v>-1310904</v>
      </c>
      <c r="N2296" s="277"/>
      <c r="O2296" s="274">
        <f t="shared" si="6"/>
        <v>0</v>
      </c>
      <c r="P2296" s="248" t="b">
        <f t="shared" si="7"/>
        <v>1</v>
      </c>
    </row>
    <row r="2297" ht="14.25" customHeight="1">
      <c r="A2297" s="248" t="s">
        <v>106</v>
      </c>
      <c r="B2297" s="248" t="s">
        <v>19</v>
      </c>
      <c r="C2297" s="273">
        <v>22832.0</v>
      </c>
      <c r="D2297" s="274">
        <v>45413.0</v>
      </c>
      <c r="E2297" s="275">
        <v>7700.0</v>
      </c>
      <c r="F2297" s="248" t="s">
        <v>447</v>
      </c>
      <c r="G2297" s="274">
        <f t="shared" si="1"/>
        <v>45443</v>
      </c>
      <c r="H2297" s="248" t="s">
        <v>443</v>
      </c>
      <c r="I2297" s="276" t="str">
        <f t="shared" si="2"/>
        <v>228327700</v>
      </c>
      <c r="J2297" s="274"/>
      <c r="K2297" s="275"/>
      <c r="L2297" s="275">
        <f t="shared" si="12"/>
        <v>-7700</v>
      </c>
      <c r="N2297" s="277"/>
      <c r="O2297" s="274">
        <f t="shared" si="6"/>
        <v>0</v>
      </c>
      <c r="P2297" s="248" t="b">
        <f t="shared" si="7"/>
        <v>1</v>
      </c>
    </row>
    <row r="2298" ht="14.25" customHeight="1">
      <c r="A2298" s="248" t="s">
        <v>106</v>
      </c>
      <c r="B2298" s="248" t="s">
        <v>334</v>
      </c>
      <c r="C2298" s="273">
        <v>206885.0</v>
      </c>
      <c r="D2298" s="274">
        <v>45413.0</v>
      </c>
      <c r="E2298" s="275">
        <v>112212.0</v>
      </c>
      <c r="F2298" s="248" t="s">
        <v>447</v>
      </c>
      <c r="G2298" s="274">
        <f t="shared" si="1"/>
        <v>45443</v>
      </c>
      <c r="H2298" s="248" t="s">
        <v>443</v>
      </c>
      <c r="I2298" s="276" t="str">
        <f t="shared" si="2"/>
        <v>206885112212</v>
      </c>
      <c r="J2298" s="274"/>
      <c r="K2298" s="275"/>
      <c r="L2298" s="275">
        <f t="shared" si="12"/>
        <v>-112212</v>
      </c>
      <c r="N2298" s="277"/>
      <c r="O2298" s="274">
        <f t="shared" si="6"/>
        <v>0</v>
      </c>
      <c r="P2298" s="248" t="b">
        <f t="shared" si="7"/>
        <v>1</v>
      </c>
    </row>
    <row r="2299" ht="14.25" customHeight="1">
      <c r="A2299" s="248" t="s">
        <v>494</v>
      </c>
      <c r="B2299" s="248" t="s">
        <v>19</v>
      </c>
      <c r="C2299" s="273">
        <v>36383.0</v>
      </c>
      <c r="D2299" s="274">
        <v>45414.0</v>
      </c>
      <c r="E2299" s="275">
        <v>25990.0</v>
      </c>
      <c r="F2299" s="248" t="s">
        <v>447</v>
      </c>
      <c r="G2299" s="274">
        <f t="shared" si="1"/>
        <v>45444</v>
      </c>
      <c r="H2299" s="248" t="s">
        <v>443</v>
      </c>
      <c r="I2299" s="276" t="str">
        <f t="shared" si="2"/>
        <v>3638325990</v>
      </c>
      <c r="J2299" s="274"/>
      <c r="K2299" s="275"/>
      <c r="L2299" s="275">
        <f t="shared" si="12"/>
        <v>-25990</v>
      </c>
      <c r="N2299" s="277"/>
      <c r="O2299" s="274">
        <f t="shared" si="6"/>
        <v>0</v>
      </c>
      <c r="P2299" s="248" t="b">
        <f t="shared" si="7"/>
        <v>1</v>
      </c>
    </row>
    <row r="2300" ht="14.25" customHeight="1">
      <c r="A2300" s="248" t="s">
        <v>22</v>
      </c>
      <c r="B2300" s="248" t="s">
        <v>19</v>
      </c>
      <c r="C2300" s="273">
        <v>1030119.0</v>
      </c>
      <c r="D2300" s="274">
        <v>45414.0</v>
      </c>
      <c r="E2300" s="275">
        <v>4889960.0</v>
      </c>
      <c r="F2300" s="248" t="s">
        <v>447</v>
      </c>
      <c r="G2300" s="274">
        <f t="shared" si="1"/>
        <v>45444</v>
      </c>
      <c r="H2300" s="248" t="s">
        <v>443</v>
      </c>
      <c r="I2300" s="276" t="str">
        <f t="shared" si="2"/>
        <v>10301194889960</v>
      </c>
      <c r="J2300" s="274"/>
      <c r="K2300" s="275"/>
      <c r="L2300" s="275">
        <f t="shared" si="12"/>
        <v>-4889960</v>
      </c>
      <c r="N2300" s="109" t="s">
        <v>462</v>
      </c>
      <c r="O2300" s="274">
        <f t="shared" si="6"/>
        <v>0</v>
      </c>
      <c r="P2300" s="248" t="b">
        <f t="shared" si="7"/>
        <v>1</v>
      </c>
    </row>
    <row r="2301" ht="14.25" customHeight="1">
      <c r="A2301" s="248" t="s">
        <v>677</v>
      </c>
      <c r="B2301" s="248" t="s">
        <v>19</v>
      </c>
      <c r="C2301" s="273">
        <v>1.2037938E7</v>
      </c>
      <c r="D2301" s="274">
        <v>45414.0</v>
      </c>
      <c r="E2301" s="275">
        <v>17418.0</v>
      </c>
      <c r="F2301" s="248" t="s">
        <v>447</v>
      </c>
      <c r="G2301" s="274">
        <f t="shared" si="1"/>
        <v>45444</v>
      </c>
      <c r="H2301" s="248" t="s">
        <v>443</v>
      </c>
      <c r="I2301" s="276" t="str">
        <f t="shared" si="2"/>
        <v>1203793817418</v>
      </c>
      <c r="J2301" s="274"/>
      <c r="K2301" s="275"/>
      <c r="L2301" s="275">
        <f t="shared" si="12"/>
        <v>-17418</v>
      </c>
      <c r="N2301" s="277"/>
      <c r="O2301" s="274">
        <f t="shared" si="6"/>
        <v>0</v>
      </c>
      <c r="P2301" s="248" t="b">
        <f t="shared" si="7"/>
        <v>1</v>
      </c>
    </row>
    <row r="2302" ht="14.25" customHeight="1">
      <c r="A2302" s="248" t="s">
        <v>34</v>
      </c>
      <c r="B2302" s="248" t="s">
        <v>19</v>
      </c>
      <c r="C2302" s="273">
        <v>120541.0</v>
      </c>
      <c r="D2302" s="274">
        <v>45415.0</v>
      </c>
      <c r="E2302" s="275">
        <v>96985.0</v>
      </c>
      <c r="F2302" s="248" t="s">
        <v>447</v>
      </c>
      <c r="G2302" s="274">
        <f t="shared" si="1"/>
        <v>45445</v>
      </c>
      <c r="H2302" s="248" t="s">
        <v>443</v>
      </c>
      <c r="I2302" s="276" t="str">
        <f t="shared" si="2"/>
        <v>12054196985</v>
      </c>
      <c r="J2302" s="274"/>
      <c r="K2302" s="275"/>
      <c r="L2302" s="275">
        <f t="shared" si="12"/>
        <v>-96985</v>
      </c>
      <c r="N2302" s="277"/>
      <c r="O2302" s="274">
        <f t="shared" si="6"/>
        <v>0</v>
      </c>
      <c r="P2302" s="248" t="b">
        <f t="shared" si="7"/>
        <v>1</v>
      </c>
    </row>
    <row r="2303" ht="14.25" customHeight="1">
      <c r="A2303" s="248" t="s">
        <v>688</v>
      </c>
      <c r="B2303" s="248" t="s">
        <v>19</v>
      </c>
      <c r="C2303" s="273">
        <v>1992.0</v>
      </c>
      <c r="D2303" s="274">
        <v>45415.0</v>
      </c>
      <c r="E2303" s="275">
        <v>73978.0</v>
      </c>
      <c r="F2303" s="248" t="s">
        <v>447</v>
      </c>
      <c r="G2303" s="274">
        <f t="shared" si="1"/>
        <v>45445</v>
      </c>
      <c r="H2303" s="248" t="s">
        <v>443</v>
      </c>
      <c r="I2303" s="276" t="str">
        <f t="shared" si="2"/>
        <v>199273978</v>
      </c>
      <c r="J2303" s="295">
        <v>45442.0</v>
      </c>
      <c r="K2303" s="296">
        <v>171845.0</v>
      </c>
      <c r="L2303" s="275">
        <f t="shared" si="12"/>
        <v>97867</v>
      </c>
      <c r="N2303" s="277"/>
      <c r="O2303" s="274">
        <f t="shared" si="6"/>
        <v>0</v>
      </c>
      <c r="P2303" s="248" t="b">
        <f t="shared" si="7"/>
        <v>0</v>
      </c>
    </row>
    <row r="2304" ht="14.25" customHeight="1">
      <c r="A2304" s="248" t="s">
        <v>27</v>
      </c>
      <c r="B2304" s="248" t="s">
        <v>19</v>
      </c>
      <c r="C2304" s="273">
        <v>40451.0</v>
      </c>
      <c r="D2304" s="274">
        <v>45418.0</v>
      </c>
      <c r="E2304" s="275">
        <v>337884.0</v>
      </c>
      <c r="F2304" s="248" t="s">
        <v>447</v>
      </c>
      <c r="G2304" s="274">
        <f t="shared" si="1"/>
        <v>45448</v>
      </c>
      <c r="H2304" s="248" t="s">
        <v>443</v>
      </c>
      <c r="I2304" s="276" t="str">
        <f t="shared" si="2"/>
        <v>40451337884</v>
      </c>
      <c r="J2304" s="274"/>
      <c r="K2304" s="275"/>
      <c r="L2304" s="275">
        <f t="shared" si="12"/>
        <v>-337884</v>
      </c>
      <c r="N2304" s="109" t="s">
        <v>456</v>
      </c>
      <c r="O2304" s="274">
        <f t="shared" si="6"/>
        <v>0</v>
      </c>
      <c r="P2304" s="248" t="b">
        <f t="shared" si="7"/>
        <v>1</v>
      </c>
    </row>
    <row r="2305" ht="14.25" customHeight="1">
      <c r="A2305" s="289" t="s">
        <v>542</v>
      </c>
      <c r="B2305" s="289" t="s">
        <v>19</v>
      </c>
      <c r="C2305" s="286">
        <v>150.0</v>
      </c>
      <c r="D2305" s="287">
        <v>45418.0</v>
      </c>
      <c r="E2305" s="288">
        <v>15000.0</v>
      </c>
      <c r="F2305" s="289" t="s">
        <v>447</v>
      </c>
      <c r="G2305" s="274">
        <f t="shared" si="1"/>
        <v>45448</v>
      </c>
      <c r="H2305" s="289" t="s">
        <v>485</v>
      </c>
      <c r="I2305" s="290" t="str">
        <f t="shared" si="2"/>
        <v>15015000</v>
      </c>
      <c r="J2305" s="287"/>
      <c r="K2305" s="288"/>
      <c r="L2305" s="288">
        <f t="shared" si="12"/>
        <v>-15000</v>
      </c>
      <c r="N2305" s="277" t="s">
        <v>543</v>
      </c>
      <c r="O2305" s="274">
        <f t="shared" si="6"/>
        <v>0</v>
      </c>
      <c r="P2305" s="248" t="b">
        <f t="shared" si="7"/>
        <v>1</v>
      </c>
    </row>
    <row r="2306" ht="14.25" customHeight="1">
      <c r="A2306" s="248" t="s">
        <v>542</v>
      </c>
      <c r="B2306" s="248" t="s">
        <v>19</v>
      </c>
      <c r="C2306" s="273">
        <v>151.0</v>
      </c>
      <c r="D2306" s="274">
        <v>45418.0</v>
      </c>
      <c r="E2306" s="275">
        <v>20000.0</v>
      </c>
      <c r="F2306" s="248" t="s">
        <v>447</v>
      </c>
      <c r="G2306" s="274">
        <f t="shared" si="1"/>
        <v>45448</v>
      </c>
      <c r="H2306" s="248" t="s">
        <v>443</v>
      </c>
      <c r="I2306" s="276" t="str">
        <f t="shared" si="2"/>
        <v>15120000</v>
      </c>
      <c r="J2306" s="274">
        <v>45359.0</v>
      </c>
      <c r="K2306" s="275">
        <v>20000.0</v>
      </c>
      <c r="L2306" s="275">
        <f t="shared" si="12"/>
        <v>0</v>
      </c>
      <c r="N2306" s="277" t="s">
        <v>543</v>
      </c>
      <c r="O2306" s="274">
        <f t="shared" si="6"/>
        <v>0</v>
      </c>
      <c r="P2306" s="248" t="b">
        <f t="shared" si="7"/>
        <v>0</v>
      </c>
    </row>
    <row r="2307" ht="14.25" customHeight="1">
      <c r="A2307" s="289" t="s">
        <v>542</v>
      </c>
      <c r="B2307" s="289" t="s">
        <v>468</v>
      </c>
      <c r="C2307" s="286">
        <v>4.0</v>
      </c>
      <c r="D2307" s="287">
        <v>45418.0</v>
      </c>
      <c r="E2307" s="288">
        <v>-15000.0</v>
      </c>
      <c r="F2307" s="289" t="s">
        <v>447</v>
      </c>
      <c r="G2307" s="274">
        <f t="shared" si="1"/>
        <v>45448</v>
      </c>
      <c r="H2307" s="289" t="s">
        <v>469</v>
      </c>
      <c r="I2307" s="290" t="str">
        <f t="shared" si="2"/>
        <v>4-15000</v>
      </c>
      <c r="J2307" s="287"/>
      <c r="K2307" s="288"/>
      <c r="L2307" s="288">
        <f t="shared" si="12"/>
        <v>15000</v>
      </c>
      <c r="N2307" s="277" t="s">
        <v>543</v>
      </c>
      <c r="O2307" s="274">
        <f t="shared" si="6"/>
        <v>0</v>
      </c>
      <c r="P2307" s="248" t="b">
        <f t="shared" si="7"/>
        <v>1</v>
      </c>
    </row>
    <row r="2308" ht="14.25" customHeight="1">
      <c r="A2308" s="248" t="s">
        <v>502</v>
      </c>
      <c r="B2308" s="248" t="s">
        <v>19</v>
      </c>
      <c r="C2308" s="273">
        <v>33103.0</v>
      </c>
      <c r="D2308" s="274">
        <v>45418.0</v>
      </c>
      <c r="E2308" s="275">
        <v>106015.0</v>
      </c>
      <c r="F2308" s="248" t="s">
        <v>447</v>
      </c>
      <c r="G2308" s="274">
        <f t="shared" si="1"/>
        <v>45448</v>
      </c>
      <c r="H2308" s="248" t="s">
        <v>443</v>
      </c>
      <c r="I2308" s="276" t="str">
        <f t="shared" si="2"/>
        <v>33103106015</v>
      </c>
      <c r="J2308" s="274"/>
      <c r="K2308" s="275"/>
      <c r="L2308" s="275">
        <f t="shared" si="12"/>
        <v>-106015</v>
      </c>
      <c r="N2308" s="277"/>
      <c r="O2308" s="274">
        <f t="shared" si="6"/>
        <v>0</v>
      </c>
      <c r="P2308" s="248" t="b">
        <f t="shared" si="7"/>
        <v>1</v>
      </c>
    </row>
    <row r="2309" ht="14.25" customHeight="1">
      <c r="A2309" s="248" t="s">
        <v>95</v>
      </c>
      <c r="B2309" s="248" t="s">
        <v>19</v>
      </c>
      <c r="C2309" s="273">
        <v>119181.0</v>
      </c>
      <c r="D2309" s="274">
        <v>45419.0</v>
      </c>
      <c r="E2309" s="275">
        <v>80373.0</v>
      </c>
      <c r="F2309" s="248" t="s">
        <v>447</v>
      </c>
      <c r="G2309" s="274">
        <f t="shared" si="1"/>
        <v>45449</v>
      </c>
      <c r="H2309" s="248" t="s">
        <v>443</v>
      </c>
      <c r="I2309" s="276" t="str">
        <f t="shared" si="2"/>
        <v>11918180373</v>
      </c>
      <c r="J2309" s="274"/>
      <c r="K2309" s="275"/>
      <c r="L2309" s="275">
        <f t="shared" si="12"/>
        <v>-80373</v>
      </c>
      <c r="N2309" s="277"/>
      <c r="O2309" s="274">
        <f t="shared" si="6"/>
        <v>0</v>
      </c>
      <c r="P2309" s="248" t="b">
        <f t="shared" si="7"/>
        <v>1</v>
      </c>
    </row>
    <row r="2310" ht="14.25" customHeight="1">
      <c r="A2310" s="248" t="s">
        <v>640</v>
      </c>
      <c r="B2310" s="248" t="s">
        <v>334</v>
      </c>
      <c r="C2310" s="273">
        <v>240.0</v>
      </c>
      <c r="D2310" s="274">
        <v>45419.0</v>
      </c>
      <c r="E2310" s="275">
        <v>3186839.0</v>
      </c>
      <c r="F2310" s="248" t="s">
        <v>447</v>
      </c>
      <c r="G2310" s="274">
        <f t="shared" si="1"/>
        <v>45449</v>
      </c>
      <c r="H2310" s="248" t="s">
        <v>443</v>
      </c>
      <c r="I2310" s="276" t="str">
        <f t="shared" si="2"/>
        <v>2403186839</v>
      </c>
      <c r="J2310" s="274">
        <v>45338.0</v>
      </c>
      <c r="K2310" s="275">
        <v>3276000.0</v>
      </c>
      <c r="L2310" s="275">
        <f t="shared" si="12"/>
        <v>89161</v>
      </c>
      <c r="M2310" s="248" t="s">
        <v>699</v>
      </c>
      <c r="N2310" s="277" t="s">
        <v>641</v>
      </c>
      <c r="O2310" s="274">
        <f t="shared" si="6"/>
        <v>0</v>
      </c>
      <c r="P2310" s="248" t="b">
        <f t="shared" si="7"/>
        <v>0</v>
      </c>
    </row>
    <row r="2311" ht="14.25" customHeight="1">
      <c r="A2311" s="248" t="s">
        <v>688</v>
      </c>
      <c r="B2311" s="248" t="s">
        <v>19</v>
      </c>
      <c r="C2311" s="273">
        <v>1999.0</v>
      </c>
      <c r="D2311" s="274">
        <v>45419.0</v>
      </c>
      <c r="E2311" s="275">
        <v>97867.0</v>
      </c>
      <c r="F2311" s="248" t="s">
        <v>447</v>
      </c>
      <c r="G2311" s="274">
        <f t="shared" si="1"/>
        <v>45449</v>
      </c>
      <c r="H2311" s="248" t="s">
        <v>443</v>
      </c>
      <c r="I2311" s="276" t="str">
        <f t="shared" si="2"/>
        <v>199997867</v>
      </c>
      <c r="J2311" s="295">
        <v>45442.0</v>
      </c>
      <c r="K2311" s="296">
        <v>97867.0</v>
      </c>
      <c r="L2311" s="275">
        <f t="shared" si="12"/>
        <v>0</v>
      </c>
      <c r="N2311" s="277"/>
      <c r="O2311" s="274">
        <f t="shared" si="6"/>
        <v>0</v>
      </c>
      <c r="P2311" s="248" t="b">
        <f t="shared" si="7"/>
        <v>0</v>
      </c>
    </row>
    <row r="2312" ht="14.25" customHeight="1">
      <c r="A2312" s="248" t="s">
        <v>454</v>
      </c>
      <c r="B2312" s="248" t="s">
        <v>19</v>
      </c>
      <c r="C2312" s="273">
        <v>32622.0</v>
      </c>
      <c r="D2312" s="274">
        <v>45420.0</v>
      </c>
      <c r="E2312" s="275">
        <v>47600.0</v>
      </c>
      <c r="F2312" s="248" t="s">
        <v>447</v>
      </c>
      <c r="G2312" s="274">
        <f t="shared" si="1"/>
        <v>45450</v>
      </c>
      <c r="H2312" s="248" t="s">
        <v>443</v>
      </c>
      <c r="I2312" s="276" t="str">
        <f t="shared" si="2"/>
        <v>3262247600</v>
      </c>
      <c r="J2312" s="274">
        <v>45420.0</v>
      </c>
      <c r="K2312" s="275">
        <v>47600.0</v>
      </c>
      <c r="L2312" s="275">
        <f t="shared" si="12"/>
        <v>0</v>
      </c>
      <c r="N2312" s="277"/>
      <c r="O2312" s="274">
        <f t="shared" si="6"/>
        <v>0</v>
      </c>
      <c r="P2312" s="248" t="b">
        <f t="shared" si="7"/>
        <v>0</v>
      </c>
    </row>
    <row r="2313" ht="14.25" customHeight="1">
      <c r="A2313" s="248" t="s">
        <v>700</v>
      </c>
      <c r="B2313" s="248" t="s">
        <v>19</v>
      </c>
      <c r="C2313" s="273">
        <v>4692.0</v>
      </c>
      <c r="D2313" s="274">
        <v>45420.0</v>
      </c>
      <c r="E2313" s="275">
        <v>110420.0</v>
      </c>
      <c r="F2313" s="248" t="s">
        <v>447</v>
      </c>
      <c r="G2313" s="274">
        <f t="shared" si="1"/>
        <v>45450</v>
      </c>
      <c r="H2313" s="248" t="s">
        <v>443</v>
      </c>
      <c r="I2313" s="276" t="str">
        <f t="shared" si="2"/>
        <v>4692110420</v>
      </c>
      <c r="J2313" s="274"/>
      <c r="K2313" s="275"/>
      <c r="L2313" s="275">
        <f t="shared" si="12"/>
        <v>-110420</v>
      </c>
      <c r="N2313" s="277"/>
      <c r="O2313" s="274">
        <f t="shared" si="6"/>
        <v>0</v>
      </c>
      <c r="P2313" s="248" t="b">
        <f t="shared" si="7"/>
        <v>1</v>
      </c>
    </row>
    <row r="2314" ht="14.25" customHeight="1">
      <c r="A2314" s="248" t="s">
        <v>604</v>
      </c>
      <c r="B2314" s="248" t="s">
        <v>19</v>
      </c>
      <c r="C2314" s="273">
        <v>2670063.0</v>
      </c>
      <c r="D2314" s="274">
        <v>45420.0</v>
      </c>
      <c r="E2314" s="275">
        <v>29450.0</v>
      </c>
      <c r="F2314" s="248" t="s">
        <v>447</v>
      </c>
      <c r="G2314" s="274">
        <f t="shared" si="1"/>
        <v>45450</v>
      </c>
      <c r="H2314" s="248" t="s">
        <v>443</v>
      </c>
      <c r="I2314" s="276" t="str">
        <f t="shared" si="2"/>
        <v>267006329450</v>
      </c>
      <c r="J2314" s="274"/>
      <c r="K2314" s="275"/>
      <c r="L2314" s="275">
        <f t="shared" si="12"/>
        <v>-29450</v>
      </c>
      <c r="M2314" s="248" t="s">
        <v>133</v>
      </c>
      <c r="N2314" s="277"/>
      <c r="O2314" s="274">
        <f t="shared" si="6"/>
        <v>0</v>
      </c>
      <c r="P2314" s="248" t="b">
        <f t="shared" si="7"/>
        <v>1</v>
      </c>
    </row>
    <row r="2315" ht="14.25" customHeight="1">
      <c r="A2315" s="248" t="s">
        <v>474</v>
      </c>
      <c r="B2315" s="248" t="s">
        <v>19</v>
      </c>
      <c r="C2315" s="273">
        <v>3.1861628E7</v>
      </c>
      <c r="D2315" s="274">
        <v>45420.0</v>
      </c>
      <c r="E2315" s="275">
        <v>36370.0</v>
      </c>
      <c r="F2315" s="248" t="s">
        <v>447</v>
      </c>
      <c r="G2315" s="274">
        <f t="shared" si="1"/>
        <v>45450</v>
      </c>
      <c r="H2315" s="248" t="s">
        <v>443</v>
      </c>
      <c r="I2315" s="276" t="str">
        <f t="shared" si="2"/>
        <v>3186162836370</v>
      </c>
      <c r="J2315" s="274"/>
      <c r="K2315" s="275"/>
      <c r="L2315" s="275">
        <f t="shared" si="12"/>
        <v>-36370</v>
      </c>
      <c r="N2315" s="277"/>
      <c r="O2315" s="274">
        <f t="shared" si="6"/>
        <v>0</v>
      </c>
      <c r="P2315" s="248" t="b">
        <f t="shared" si="7"/>
        <v>1</v>
      </c>
    </row>
    <row r="2316" ht="14.25" customHeight="1">
      <c r="A2316" s="248" t="s">
        <v>591</v>
      </c>
      <c r="B2316" s="248" t="s">
        <v>19</v>
      </c>
      <c r="C2316" s="273">
        <v>5726.0</v>
      </c>
      <c r="D2316" s="274">
        <v>45421.0</v>
      </c>
      <c r="E2316" s="275">
        <v>3808000.0</v>
      </c>
      <c r="F2316" s="248" t="s">
        <v>447</v>
      </c>
      <c r="G2316" s="274">
        <f t="shared" si="1"/>
        <v>45451</v>
      </c>
      <c r="H2316" s="248" t="s">
        <v>443</v>
      </c>
      <c r="I2316" s="276" t="str">
        <f t="shared" si="2"/>
        <v>57263808000</v>
      </c>
      <c r="J2316" s="274"/>
      <c r="K2316" s="275"/>
      <c r="L2316" s="275">
        <f t="shared" si="12"/>
        <v>-3808000</v>
      </c>
      <c r="N2316" s="277"/>
      <c r="O2316" s="274">
        <f t="shared" si="6"/>
        <v>0</v>
      </c>
      <c r="P2316" s="248" t="b">
        <f t="shared" si="7"/>
        <v>1</v>
      </c>
    </row>
    <row r="2317" ht="14.25" customHeight="1">
      <c r="A2317" s="248" t="s">
        <v>623</v>
      </c>
      <c r="B2317" s="248" t="s">
        <v>19</v>
      </c>
      <c r="C2317" s="273">
        <v>1396.0</v>
      </c>
      <c r="D2317" s="274">
        <v>45421.0</v>
      </c>
      <c r="E2317" s="275">
        <v>80896.0</v>
      </c>
      <c r="F2317" s="248" t="s">
        <v>447</v>
      </c>
      <c r="G2317" s="274">
        <f t="shared" si="1"/>
        <v>45451</v>
      </c>
      <c r="H2317" s="248" t="s">
        <v>443</v>
      </c>
      <c r="I2317" s="276" t="str">
        <f t="shared" si="2"/>
        <v>139680896</v>
      </c>
      <c r="J2317" s="274"/>
      <c r="K2317" s="275"/>
      <c r="L2317" s="275">
        <f t="shared" si="12"/>
        <v>-80896</v>
      </c>
      <c r="N2317" s="277"/>
      <c r="O2317" s="274">
        <f t="shared" si="6"/>
        <v>0</v>
      </c>
      <c r="P2317" s="248" t="b">
        <f t="shared" si="7"/>
        <v>1</v>
      </c>
    </row>
    <row r="2318" ht="14.25" customHeight="1">
      <c r="A2318" s="248" t="s">
        <v>623</v>
      </c>
      <c r="B2318" s="248" t="s">
        <v>19</v>
      </c>
      <c r="C2318" s="273">
        <v>1400.0</v>
      </c>
      <c r="D2318" s="274">
        <v>45422.0</v>
      </c>
      <c r="E2318" s="275">
        <v>862679.0</v>
      </c>
      <c r="F2318" s="248" t="s">
        <v>447</v>
      </c>
      <c r="G2318" s="274">
        <f t="shared" si="1"/>
        <v>45452</v>
      </c>
      <c r="H2318" s="248" t="s">
        <v>443</v>
      </c>
      <c r="I2318" s="276" t="str">
        <f t="shared" si="2"/>
        <v>1400862679</v>
      </c>
      <c r="J2318" s="274"/>
      <c r="K2318" s="275"/>
      <c r="L2318" s="275">
        <f t="shared" si="12"/>
        <v>-862679</v>
      </c>
      <c r="N2318" s="277"/>
      <c r="O2318" s="274">
        <f t="shared" si="6"/>
        <v>0</v>
      </c>
      <c r="P2318" s="248" t="b">
        <f t="shared" si="7"/>
        <v>1</v>
      </c>
    </row>
    <row r="2319" ht="14.25" customHeight="1">
      <c r="A2319" s="248" t="s">
        <v>623</v>
      </c>
      <c r="B2319" s="248" t="s">
        <v>19</v>
      </c>
      <c r="C2319" s="273">
        <v>1401.0</v>
      </c>
      <c r="D2319" s="274">
        <v>45422.0</v>
      </c>
      <c r="E2319" s="275">
        <v>80896.0</v>
      </c>
      <c r="F2319" s="248" t="s">
        <v>447</v>
      </c>
      <c r="G2319" s="274">
        <f t="shared" si="1"/>
        <v>45452</v>
      </c>
      <c r="H2319" s="248" t="s">
        <v>485</v>
      </c>
      <c r="I2319" s="276" t="str">
        <f t="shared" si="2"/>
        <v>140180896</v>
      </c>
      <c r="J2319" s="274"/>
      <c r="K2319" s="275"/>
      <c r="L2319" s="275">
        <f t="shared" si="12"/>
        <v>-80896</v>
      </c>
      <c r="N2319" s="277"/>
      <c r="O2319" s="274">
        <f t="shared" si="6"/>
        <v>0</v>
      </c>
      <c r="P2319" s="248" t="b">
        <f t="shared" si="7"/>
        <v>1</v>
      </c>
    </row>
    <row r="2320" ht="14.25" customHeight="1">
      <c r="A2320" s="248" t="s">
        <v>623</v>
      </c>
      <c r="B2320" s="248" t="s">
        <v>468</v>
      </c>
      <c r="C2320" s="273">
        <v>3719.0</v>
      </c>
      <c r="D2320" s="274">
        <v>45422.0</v>
      </c>
      <c r="E2320" s="275">
        <v>-80896.0</v>
      </c>
      <c r="F2320" s="248" t="s">
        <v>447</v>
      </c>
      <c r="G2320" s="274">
        <f t="shared" si="1"/>
        <v>45452</v>
      </c>
      <c r="H2320" s="248" t="s">
        <v>469</v>
      </c>
      <c r="I2320" s="276" t="str">
        <f t="shared" si="2"/>
        <v>3719-80896</v>
      </c>
      <c r="J2320" s="274"/>
      <c r="K2320" s="275"/>
      <c r="L2320" s="275">
        <f t="shared" si="12"/>
        <v>80896</v>
      </c>
      <c r="N2320" s="277"/>
      <c r="O2320" s="274">
        <f t="shared" si="6"/>
        <v>0</v>
      </c>
      <c r="P2320" s="248" t="b">
        <f t="shared" si="7"/>
        <v>1</v>
      </c>
    </row>
    <row r="2321" ht="14.25" customHeight="1">
      <c r="A2321" s="248" t="s">
        <v>458</v>
      </c>
      <c r="B2321" s="248" t="s">
        <v>19</v>
      </c>
      <c r="C2321" s="273">
        <v>4.9178047E7</v>
      </c>
      <c r="D2321" s="274">
        <v>45422.0</v>
      </c>
      <c r="E2321" s="275">
        <v>32969.0</v>
      </c>
      <c r="F2321" s="248" t="s">
        <v>447</v>
      </c>
      <c r="G2321" s="274">
        <f t="shared" si="1"/>
        <v>45452</v>
      </c>
      <c r="H2321" s="248" t="s">
        <v>443</v>
      </c>
      <c r="I2321" s="276" t="str">
        <f t="shared" si="2"/>
        <v>4917804732969</v>
      </c>
      <c r="J2321" s="274"/>
      <c r="K2321" s="275"/>
      <c r="L2321" s="275">
        <f t="shared" si="12"/>
        <v>-32969</v>
      </c>
      <c r="N2321" s="277"/>
      <c r="O2321" s="274">
        <f t="shared" si="6"/>
        <v>0</v>
      </c>
      <c r="P2321" s="248" t="b">
        <f t="shared" si="7"/>
        <v>1</v>
      </c>
    </row>
    <row r="2322" ht="14.25" customHeight="1">
      <c r="A2322" s="248" t="s">
        <v>24</v>
      </c>
      <c r="B2322" s="248" t="s">
        <v>19</v>
      </c>
      <c r="C2322" s="273">
        <v>18074.0</v>
      </c>
      <c r="D2322" s="274">
        <v>45422.0</v>
      </c>
      <c r="E2322" s="275">
        <v>807936.0</v>
      </c>
      <c r="F2322" s="248" t="s">
        <v>447</v>
      </c>
      <c r="G2322" s="274">
        <f t="shared" si="1"/>
        <v>45452</v>
      </c>
      <c r="H2322" s="248" t="s">
        <v>443</v>
      </c>
      <c r="I2322" s="276" t="str">
        <f t="shared" si="2"/>
        <v>18074807936</v>
      </c>
      <c r="J2322" s="274"/>
      <c r="K2322" s="275"/>
      <c r="L2322" s="275">
        <f t="shared" si="12"/>
        <v>-807936</v>
      </c>
      <c r="N2322" s="277"/>
      <c r="O2322" s="274">
        <f t="shared" si="6"/>
        <v>0</v>
      </c>
      <c r="P2322" s="248" t="b">
        <f t="shared" si="7"/>
        <v>1</v>
      </c>
    </row>
    <row r="2323" ht="14.25" customHeight="1">
      <c r="A2323" s="248" t="s">
        <v>576</v>
      </c>
      <c r="B2323" s="248" t="s">
        <v>19</v>
      </c>
      <c r="C2323" s="273">
        <v>281.0</v>
      </c>
      <c r="D2323" s="274">
        <v>45422.0</v>
      </c>
      <c r="E2323" s="275">
        <v>71400.0</v>
      </c>
      <c r="F2323" s="248" t="s">
        <v>447</v>
      </c>
      <c r="G2323" s="274">
        <f t="shared" si="1"/>
        <v>45452</v>
      </c>
      <c r="H2323" s="248" t="s">
        <v>443</v>
      </c>
      <c r="I2323" s="276" t="str">
        <f t="shared" si="2"/>
        <v>28171400</v>
      </c>
      <c r="J2323" s="274">
        <v>45502.0</v>
      </c>
      <c r="K2323" s="275">
        <v>71400.0</v>
      </c>
      <c r="L2323" s="275">
        <f t="shared" si="12"/>
        <v>0</v>
      </c>
      <c r="N2323" s="277"/>
      <c r="O2323" s="274">
        <f t="shared" si="6"/>
        <v>0</v>
      </c>
      <c r="P2323" s="248" t="b">
        <f t="shared" si="7"/>
        <v>0</v>
      </c>
    </row>
    <row r="2324" ht="14.25" customHeight="1">
      <c r="A2324" s="248" t="s">
        <v>583</v>
      </c>
      <c r="B2324" s="248" t="s">
        <v>19</v>
      </c>
      <c r="C2324" s="273">
        <v>4302494.0</v>
      </c>
      <c r="D2324" s="274">
        <v>45425.0</v>
      </c>
      <c r="E2324" s="275">
        <v>8489.0</v>
      </c>
      <c r="F2324" s="248" t="s">
        <v>447</v>
      </c>
      <c r="G2324" s="274">
        <f t="shared" si="1"/>
        <v>45455</v>
      </c>
      <c r="H2324" s="248" t="s">
        <v>443</v>
      </c>
      <c r="I2324" s="276" t="str">
        <f t="shared" si="2"/>
        <v>43024948489</v>
      </c>
      <c r="J2324" s="274"/>
      <c r="K2324" s="275"/>
      <c r="L2324" s="275">
        <f t="shared" si="12"/>
        <v>-8489</v>
      </c>
      <c r="N2324" s="277"/>
      <c r="O2324" s="274">
        <f t="shared" si="6"/>
        <v>0</v>
      </c>
      <c r="P2324" s="248" t="b">
        <f t="shared" si="7"/>
        <v>1</v>
      </c>
    </row>
    <row r="2325" ht="14.25" customHeight="1">
      <c r="A2325" s="248" t="s">
        <v>18</v>
      </c>
      <c r="B2325" s="248" t="s">
        <v>19</v>
      </c>
      <c r="C2325" s="273">
        <v>6110.0</v>
      </c>
      <c r="D2325" s="274">
        <v>45425.0</v>
      </c>
      <c r="E2325" s="275">
        <v>3137569.0</v>
      </c>
      <c r="F2325" s="248" t="s">
        <v>447</v>
      </c>
      <c r="G2325" s="274">
        <f t="shared" si="1"/>
        <v>45455</v>
      </c>
      <c r="H2325" s="248" t="s">
        <v>443</v>
      </c>
      <c r="I2325" s="276" t="str">
        <f t="shared" si="2"/>
        <v>61103137569</v>
      </c>
      <c r="J2325" s="274"/>
      <c r="K2325" s="275"/>
      <c r="L2325" s="275">
        <f t="shared" si="12"/>
        <v>-3137569</v>
      </c>
      <c r="N2325" s="277"/>
      <c r="O2325" s="274">
        <f t="shared" si="6"/>
        <v>0</v>
      </c>
      <c r="P2325" s="248" t="b">
        <f t="shared" si="7"/>
        <v>1</v>
      </c>
    </row>
    <row r="2326" ht="14.25" customHeight="1">
      <c r="A2326" s="248" t="s">
        <v>701</v>
      </c>
      <c r="B2326" s="248" t="s">
        <v>19</v>
      </c>
      <c r="C2326" s="273">
        <v>8145.0</v>
      </c>
      <c r="D2326" s="274">
        <v>45425.0</v>
      </c>
      <c r="E2326" s="275">
        <v>24150.0</v>
      </c>
      <c r="F2326" s="248" t="s">
        <v>447</v>
      </c>
      <c r="G2326" s="274">
        <f t="shared" si="1"/>
        <v>45455</v>
      </c>
      <c r="H2326" s="248" t="s">
        <v>443</v>
      </c>
      <c r="I2326" s="276" t="str">
        <f t="shared" si="2"/>
        <v>814524150</v>
      </c>
      <c r="J2326" s="274"/>
      <c r="K2326" s="275"/>
      <c r="L2326" s="275">
        <f t="shared" si="12"/>
        <v>-24150</v>
      </c>
      <c r="N2326" s="277"/>
      <c r="O2326" s="274">
        <f t="shared" si="6"/>
        <v>0</v>
      </c>
      <c r="P2326" s="248" t="b">
        <f t="shared" si="7"/>
        <v>1</v>
      </c>
    </row>
    <row r="2327" ht="14.25" customHeight="1">
      <c r="A2327" s="248" t="s">
        <v>669</v>
      </c>
      <c r="B2327" s="248" t="s">
        <v>19</v>
      </c>
      <c r="C2327" s="273">
        <v>963.0</v>
      </c>
      <c r="D2327" s="274">
        <v>45426.0</v>
      </c>
      <c r="E2327" s="275">
        <v>404600.0</v>
      </c>
      <c r="F2327" s="248" t="s">
        <v>447</v>
      </c>
      <c r="G2327" s="274">
        <f t="shared" si="1"/>
        <v>45456</v>
      </c>
      <c r="H2327" s="248" t="s">
        <v>443</v>
      </c>
      <c r="I2327" s="276" t="str">
        <f t="shared" si="2"/>
        <v>963404600</v>
      </c>
      <c r="J2327" s="274"/>
      <c r="K2327" s="275"/>
      <c r="L2327" s="275">
        <f t="shared" si="12"/>
        <v>-404600</v>
      </c>
      <c r="N2327" s="277"/>
      <c r="O2327" s="274">
        <f t="shared" si="6"/>
        <v>0</v>
      </c>
      <c r="P2327" s="248" t="b">
        <f t="shared" si="7"/>
        <v>1</v>
      </c>
    </row>
    <row r="2328" ht="14.25" customHeight="1">
      <c r="A2328" s="248" t="s">
        <v>623</v>
      </c>
      <c r="B2328" s="248" t="s">
        <v>19</v>
      </c>
      <c r="C2328" s="273">
        <v>1407.0</v>
      </c>
      <c r="D2328" s="274">
        <v>45426.0</v>
      </c>
      <c r="E2328" s="275">
        <v>85656.0</v>
      </c>
      <c r="F2328" s="248" t="s">
        <v>447</v>
      </c>
      <c r="G2328" s="274">
        <f t="shared" si="1"/>
        <v>45456</v>
      </c>
      <c r="H2328" s="248" t="s">
        <v>443</v>
      </c>
      <c r="I2328" s="276" t="str">
        <f t="shared" si="2"/>
        <v>140785656</v>
      </c>
      <c r="J2328" s="274"/>
      <c r="K2328" s="275"/>
      <c r="L2328" s="275">
        <f t="shared" si="12"/>
        <v>-85656</v>
      </c>
      <c r="N2328" s="277"/>
      <c r="O2328" s="274">
        <f t="shared" si="6"/>
        <v>0</v>
      </c>
      <c r="P2328" s="248" t="b">
        <f t="shared" si="7"/>
        <v>1</v>
      </c>
    </row>
    <row r="2329" ht="14.25" customHeight="1">
      <c r="A2329" s="248" t="s">
        <v>22</v>
      </c>
      <c r="B2329" s="248" t="s">
        <v>19</v>
      </c>
      <c r="C2329" s="273">
        <v>1030595.0</v>
      </c>
      <c r="D2329" s="274">
        <v>45426.0</v>
      </c>
      <c r="E2329" s="275">
        <v>2851780.0</v>
      </c>
      <c r="F2329" s="248" t="s">
        <v>447</v>
      </c>
      <c r="G2329" s="274">
        <f t="shared" si="1"/>
        <v>45456</v>
      </c>
      <c r="H2329" s="248" t="s">
        <v>443</v>
      </c>
      <c r="I2329" s="276" t="str">
        <f t="shared" si="2"/>
        <v>10305952851780</v>
      </c>
      <c r="J2329" s="274"/>
      <c r="K2329" s="275"/>
      <c r="L2329" s="275">
        <f t="shared" si="12"/>
        <v>-2851780</v>
      </c>
      <c r="N2329" s="109" t="s">
        <v>462</v>
      </c>
      <c r="O2329" s="274">
        <f t="shared" si="6"/>
        <v>0</v>
      </c>
      <c r="P2329" s="248" t="b">
        <f t="shared" si="7"/>
        <v>1</v>
      </c>
    </row>
    <row r="2330" ht="14.25" customHeight="1">
      <c r="A2330" s="248" t="s">
        <v>688</v>
      </c>
      <c r="B2330" s="248" t="s">
        <v>19</v>
      </c>
      <c r="C2330" s="273">
        <v>2012.0</v>
      </c>
      <c r="D2330" s="274">
        <v>45426.0</v>
      </c>
      <c r="E2330" s="275">
        <v>119942.0</v>
      </c>
      <c r="F2330" s="248" t="s">
        <v>447</v>
      </c>
      <c r="G2330" s="274">
        <f t="shared" si="1"/>
        <v>45456</v>
      </c>
      <c r="H2330" s="248" t="s">
        <v>443</v>
      </c>
      <c r="I2330" s="276" t="str">
        <f t="shared" si="2"/>
        <v>2012119942</v>
      </c>
      <c r="J2330" s="297">
        <v>45450.0</v>
      </c>
      <c r="K2330" s="298">
        <v>274800.0</v>
      </c>
      <c r="L2330" s="275">
        <f t="shared" si="12"/>
        <v>154858</v>
      </c>
      <c r="N2330" s="277"/>
      <c r="O2330" s="274">
        <f t="shared" si="6"/>
        <v>0</v>
      </c>
      <c r="P2330" s="248" t="b">
        <f t="shared" si="7"/>
        <v>0</v>
      </c>
    </row>
    <row r="2331" ht="14.25" customHeight="1">
      <c r="A2331" s="248" t="s">
        <v>693</v>
      </c>
      <c r="B2331" s="248" t="s">
        <v>19</v>
      </c>
      <c r="C2331" s="273">
        <v>103.0</v>
      </c>
      <c r="D2331" s="274">
        <v>45426.0</v>
      </c>
      <c r="E2331" s="275">
        <v>33980.0</v>
      </c>
      <c r="F2331" s="248" t="s">
        <v>447</v>
      </c>
      <c r="G2331" s="274">
        <f t="shared" si="1"/>
        <v>45456</v>
      </c>
      <c r="H2331" s="248" t="s">
        <v>443</v>
      </c>
      <c r="I2331" s="276" t="str">
        <f t="shared" si="2"/>
        <v>10333980</v>
      </c>
      <c r="J2331" s="274"/>
      <c r="K2331" s="275"/>
      <c r="L2331" s="275">
        <f t="shared" si="12"/>
        <v>-33980</v>
      </c>
      <c r="M2331" s="248" t="s">
        <v>694</v>
      </c>
      <c r="N2331" s="277"/>
      <c r="O2331" s="274">
        <f t="shared" si="6"/>
        <v>0</v>
      </c>
      <c r="P2331" s="248" t="b">
        <f t="shared" si="7"/>
        <v>1</v>
      </c>
    </row>
    <row r="2332" ht="14.25" customHeight="1">
      <c r="A2332" s="248" t="s">
        <v>448</v>
      </c>
      <c r="B2332" s="248" t="s">
        <v>19</v>
      </c>
      <c r="C2332" s="273">
        <v>6845.0</v>
      </c>
      <c r="D2332" s="274">
        <v>45426.0</v>
      </c>
      <c r="E2332" s="275">
        <v>49338.0</v>
      </c>
      <c r="F2332" s="248" t="s">
        <v>447</v>
      </c>
      <c r="G2332" s="274">
        <f t="shared" si="1"/>
        <v>45456</v>
      </c>
      <c r="H2332" s="248" t="s">
        <v>443</v>
      </c>
      <c r="I2332" s="276" t="str">
        <f t="shared" si="2"/>
        <v>684549338</v>
      </c>
      <c r="J2332" s="274"/>
      <c r="K2332" s="275"/>
      <c r="L2332" s="275">
        <f t="shared" si="12"/>
        <v>-49338</v>
      </c>
      <c r="N2332" s="277"/>
      <c r="O2332" s="274">
        <f t="shared" si="6"/>
        <v>0</v>
      </c>
      <c r="P2332" s="248" t="b">
        <f t="shared" si="7"/>
        <v>1</v>
      </c>
    </row>
    <row r="2333" ht="14.25" customHeight="1">
      <c r="A2333" s="248" t="s">
        <v>451</v>
      </c>
      <c r="B2333" s="248" t="s">
        <v>19</v>
      </c>
      <c r="C2333" s="273">
        <v>68194.0</v>
      </c>
      <c r="D2333" s="274">
        <v>45426.0</v>
      </c>
      <c r="E2333" s="275">
        <v>103920.0</v>
      </c>
      <c r="F2333" s="248" t="s">
        <v>447</v>
      </c>
      <c r="G2333" s="274">
        <f t="shared" si="1"/>
        <v>45456</v>
      </c>
      <c r="H2333" s="248" t="s">
        <v>443</v>
      </c>
      <c r="I2333" s="276" t="str">
        <f t="shared" si="2"/>
        <v>68194103920</v>
      </c>
      <c r="J2333" s="274"/>
      <c r="K2333" s="275"/>
      <c r="L2333" s="275">
        <f t="shared" si="12"/>
        <v>-103920</v>
      </c>
      <c r="N2333" s="277"/>
      <c r="O2333" s="274">
        <f t="shared" si="6"/>
        <v>0</v>
      </c>
      <c r="P2333" s="248" t="b">
        <f t="shared" si="7"/>
        <v>1</v>
      </c>
    </row>
    <row r="2334" ht="14.25" customHeight="1">
      <c r="A2334" s="248" t="s">
        <v>701</v>
      </c>
      <c r="B2334" s="248" t="s">
        <v>19</v>
      </c>
      <c r="C2334" s="273">
        <v>8148.0</v>
      </c>
      <c r="D2334" s="274">
        <v>45426.0</v>
      </c>
      <c r="E2334" s="275">
        <v>63550.0</v>
      </c>
      <c r="F2334" s="248" t="s">
        <v>447</v>
      </c>
      <c r="G2334" s="274">
        <f t="shared" si="1"/>
        <v>45456</v>
      </c>
      <c r="H2334" s="248" t="s">
        <v>443</v>
      </c>
      <c r="I2334" s="276" t="str">
        <f t="shared" si="2"/>
        <v>814863550</v>
      </c>
      <c r="J2334" s="274"/>
      <c r="K2334" s="275"/>
      <c r="L2334" s="275">
        <f t="shared" si="12"/>
        <v>-63550</v>
      </c>
      <c r="N2334" s="277"/>
      <c r="O2334" s="274">
        <f t="shared" si="6"/>
        <v>0</v>
      </c>
      <c r="P2334" s="248" t="b">
        <f t="shared" si="7"/>
        <v>1</v>
      </c>
    </row>
    <row r="2335" ht="14.25" customHeight="1">
      <c r="A2335" s="248" t="s">
        <v>688</v>
      </c>
      <c r="B2335" s="248" t="s">
        <v>19</v>
      </c>
      <c r="C2335" s="273">
        <v>2013.0</v>
      </c>
      <c r="D2335" s="274">
        <v>45427.0</v>
      </c>
      <c r="E2335" s="275">
        <v>154857.0</v>
      </c>
      <c r="F2335" s="248" t="s">
        <v>447</v>
      </c>
      <c r="G2335" s="274">
        <f t="shared" si="1"/>
        <v>45457</v>
      </c>
      <c r="H2335" s="248" t="s">
        <v>443</v>
      </c>
      <c r="I2335" s="276" t="str">
        <f t="shared" si="2"/>
        <v>2013154857</v>
      </c>
      <c r="J2335" s="297">
        <v>45450.0</v>
      </c>
      <c r="K2335" s="298">
        <v>154858.0</v>
      </c>
      <c r="L2335" s="275">
        <f t="shared" si="12"/>
        <v>1</v>
      </c>
      <c r="N2335" s="277"/>
      <c r="O2335" s="274">
        <f t="shared" si="6"/>
        <v>0</v>
      </c>
      <c r="P2335" s="248" t="b">
        <f t="shared" si="7"/>
        <v>0</v>
      </c>
    </row>
    <row r="2336" ht="14.25" customHeight="1">
      <c r="A2336" s="248" t="s">
        <v>539</v>
      </c>
      <c r="B2336" s="248" t="s">
        <v>19</v>
      </c>
      <c r="C2336" s="273">
        <v>439.0</v>
      </c>
      <c r="D2336" s="274">
        <v>45427.0</v>
      </c>
      <c r="E2336" s="275">
        <v>195950.0</v>
      </c>
      <c r="F2336" s="248" t="s">
        <v>447</v>
      </c>
      <c r="G2336" s="274">
        <f t="shared" si="1"/>
        <v>45457</v>
      </c>
      <c r="H2336" s="248" t="s">
        <v>443</v>
      </c>
      <c r="I2336" s="276" t="str">
        <f t="shared" si="2"/>
        <v>439195950</v>
      </c>
      <c r="J2336" s="274"/>
      <c r="K2336" s="275"/>
      <c r="L2336" s="275">
        <f t="shared" si="12"/>
        <v>-195950</v>
      </c>
      <c r="N2336" s="277"/>
      <c r="O2336" s="274">
        <f t="shared" si="6"/>
        <v>0</v>
      </c>
      <c r="P2336" s="248" t="b">
        <f t="shared" si="7"/>
        <v>1</v>
      </c>
    </row>
    <row r="2337" ht="14.25" customHeight="1">
      <c r="A2337" s="248" t="s">
        <v>463</v>
      </c>
      <c r="B2337" s="248" t="s">
        <v>19</v>
      </c>
      <c r="C2337" s="273">
        <v>4885109.0</v>
      </c>
      <c r="D2337" s="274">
        <v>45427.0</v>
      </c>
      <c r="E2337" s="275">
        <v>1195960.0</v>
      </c>
      <c r="F2337" s="248" t="s">
        <v>447</v>
      </c>
      <c r="G2337" s="274">
        <f t="shared" si="1"/>
        <v>45457</v>
      </c>
      <c r="H2337" s="248" t="s">
        <v>443</v>
      </c>
      <c r="I2337" s="276" t="str">
        <f t="shared" si="2"/>
        <v>48851091195960</v>
      </c>
      <c r="J2337" s="274"/>
      <c r="K2337" s="275"/>
      <c r="L2337" s="275">
        <f t="shared" si="12"/>
        <v>-1195960</v>
      </c>
      <c r="N2337" s="277"/>
      <c r="O2337" s="274">
        <f t="shared" si="6"/>
        <v>0</v>
      </c>
      <c r="P2337" s="248" t="b">
        <f t="shared" si="7"/>
        <v>1</v>
      </c>
    </row>
    <row r="2338" ht="14.25" customHeight="1">
      <c r="A2338" s="248" t="s">
        <v>24</v>
      </c>
      <c r="B2338" s="248" t="s">
        <v>19</v>
      </c>
      <c r="C2338" s="273">
        <v>18287.0</v>
      </c>
      <c r="D2338" s="274">
        <v>45427.0</v>
      </c>
      <c r="E2338" s="275">
        <v>199975.0</v>
      </c>
      <c r="F2338" s="248" t="s">
        <v>447</v>
      </c>
      <c r="G2338" s="274">
        <f t="shared" si="1"/>
        <v>45457</v>
      </c>
      <c r="H2338" s="248" t="s">
        <v>443</v>
      </c>
      <c r="I2338" s="276" t="str">
        <f t="shared" si="2"/>
        <v>18287199975</v>
      </c>
      <c r="J2338" s="274"/>
      <c r="K2338" s="275"/>
      <c r="L2338" s="275">
        <f t="shared" si="12"/>
        <v>-199975</v>
      </c>
      <c r="N2338" s="277"/>
      <c r="O2338" s="274">
        <f t="shared" si="6"/>
        <v>0</v>
      </c>
      <c r="P2338" s="248" t="b">
        <f t="shared" si="7"/>
        <v>1</v>
      </c>
    </row>
    <row r="2339" ht="14.25" customHeight="1">
      <c r="A2339" s="248" t="s">
        <v>502</v>
      </c>
      <c r="B2339" s="248" t="s">
        <v>19</v>
      </c>
      <c r="C2339" s="273">
        <v>33168.0</v>
      </c>
      <c r="D2339" s="274">
        <v>45427.0</v>
      </c>
      <c r="E2339" s="275">
        <v>99584.0</v>
      </c>
      <c r="F2339" s="248" t="s">
        <v>447</v>
      </c>
      <c r="G2339" s="274">
        <f t="shared" si="1"/>
        <v>45457</v>
      </c>
      <c r="H2339" s="248" t="s">
        <v>443</v>
      </c>
      <c r="I2339" s="276" t="str">
        <f t="shared" si="2"/>
        <v>3316899584</v>
      </c>
      <c r="J2339" s="274"/>
      <c r="K2339" s="275"/>
      <c r="L2339" s="275">
        <f t="shared" si="12"/>
        <v>-99584</v>
      </c>
      <c r="N2339" s="277"/>
      <c r="O2339" s="274">
        <f t="shared" si="6"/>
        <v>0</v>
      </c>
      <c r="P2339" s="248" t="b">
        <f t="shared" si="7"/>
        <v>1</v>
      </c>
    </row>
    <row r="2340" ht="14.25" customHeight="1">
      <c r="A2340" s="248" t="s">
        <v>697</v>
      </c>
      <c r="B2340" s="248" t="s">
        <v>19</v>
      </c>
      <c r="C2340" s="273">
        <v>9294.0</v>
      </c>
      <c r="D2340" s="274">
        <v>45427.0</v>
      </c>
      <c r="E2340" s="275">
        <v>8480.0</v>
      </c>
      <c r="F2340" s="248" t="s">
        <v>447</v>
      </c>
      <c r="G2340" s="274">
        <f t="shared" si="1"/>
        <v>45457</v>
      </c>
      <c r="H2340" s="248" t="s">
        <v>443</v>
      </c>
      <c r="I2340" s="276" t="str">
        <f t="shared" si="2"/>
        <v>92948480</v>
      </c>
      <c r="J2340" s="274"/>
      <c r="K2340" s="275"/>
      <c r="L2340" s="275">
        <f t="shared" si="12"/>
        <v>-8480</v>
      </c>
      <c r="N2340" s="277"/>
      <c r="O2340" s="274">
        <f t="shared" si="6"/>
        <v>0</v>
      </c>
      <c r="P2340" s="248" t="b">
        <f t="shared" si="7"/>
        <v>1</v>
      </c>
    </row>
    <row r="2341" ht="14.25" customHeight="1">
      <c r="A2341" s="248" t="s">
        <v>508</v>
      </c>
      <c r="B2341" s="248" t="s">
        <v>19</v>
      </c>
      <c r="C2341" s="273">
        <v>6681820.0</v>
      </c>
      <c r="D2341" s="274">
        <v>45427.0</v>
      </c>
      <c r="E2341" s="275">
        <v>7840.0</v>
      </c>
      <c r="F2341" s="248" t="s">
        <v>447</v>
      </c>
      <c r="G2341" s="274">
        <f t="shared" si="1"/>
        <v>45457</v>
      </c>
      <c r="H2341" s="248" t="s">
        <v>443</v>
      </c>
      <c r="I2341" s="276" t="str">
        <f t="shared" si="2"/>
        <v>66818207840</v>
      </c>
      <c r="J2341" s="274">
        <f>+G2341</f>
        <v>45457</v>
      </c>
      <c r="K2341" s="275">
        <f>+E2341</f>
        <v>7840</v>
      </c>
      <c r="L2341" s="275">
        <f t="shared" si="12"/>
        <v>0</v>
      </c>
      <c r="N2341" s="277"/>
      <c r="O2341" s="274">
        <f t="shared" si="6"/>
        <v>0</v>
      </c>
      <c r="P2341" s="248" t="b">
        <f t="shared" si="7"/>
        <v>0</v>
      </c>
    </row>
    <row r="2342" ht="14.25" customHeight="1">
      <c r="A2342" s="248" t="s">
        <v>702</v>
      </c>
      <c r="B2342" s="248" t="s">
        <v>19</v>
      </c>
      <c r="C2342" s="273">
        <v>57636.0</v>
      </c>
      <c r="D2342" s="274">
        <v>45428.0</v>
      </c>
      <c r="E2342" s="275">
        <v>329226.0</v>
      </c>
      <c r="F2342" s="248" t="s">
        <v>447</v>
      </c>
      <c r="G2342" s="274">
        <f t="shared" si="1"/>
        <v>45458</v>
      </c>
      <c r="H2342" s="248" t="s">
        <v>443</v>
      </c>
      <c r="I2342" s="276" t="str">
        <f t="shared" si="2"/>
        <v>57636329226</v>
      </c>
      <c r="J2342" s="274"/>
      <c r="K2342" s="275"/>
      <c r="L2342" s="275">
        <f t="shared" si="12"/>
        <v>-329226</v>
      </c>
      <c r="N2342" s="277"/>
      <c r="O2342" s="274">
        <f t="shared" si="6"/>
        <v>0</v>
      </c>
      <c r="P2342" s="248" t="b">
        <f t="shared" si="7"/>
        <v>1</v>
      </c>
    </row>
    <row r="2343" ht="14.25" customHeight="1">
      <c r="A2343" s="248" t="s">
        <v>693</v>
      </c>
      <c r="B2343" s="248" t="s">
        <v>19</v>
      </c>
      <c r="C2343" s="273">
        <v>104.0</v>
      </c>
      <c r="D2343" s="274">
        <v>45428.0</v>
      </c>
      <c r="E2343" s="275">
        <v>12000.0</v>
      </c>
      <c r="F2343" s="248" t="s">
        <v>447</v>
      </c>
      <c r="G2343" s="274">
        <f t="shared" si="1"/>
        <v>45458</v>
      </c>
      <c r="H2343" s="248" t="s">
        <v>443</v>
      </c>
      <c r="I2343" s="276" t="str">
        <f t="shared" si="2"/>
        <v>10412000</v>
      </c>
      <c r="J2343" s="274">
        <v>45427.0</v>
      </c>
      <c r="K2343" s="275">
        <v>12000.0</v>
      </c>
      <c r="L2343" s="275">
        <f t="shared" si="12"/>
        <v>0</v>
      </c>
      <c r="M2343" s="248" t="s">
        <v>703</v>
      </c>
      <c r="N2343" s="277"/>
      <c r="O2343" s="274">
        <f t="shared" si="6"/>
        <v>0</v>
      </c>
      <c r="P2343" s="248" t="b">
        <f t="shared" si="7"/>
        <v>0</v>
      </c>
    </row>
    <row r="2344" ht="14.25" customHeight="1">
      <c r="A2344" s="248" t="s">
        <v>451</v>
      </c>
      <c r="B2344" s="248" t="s">
        <v>19</v>
      </c>
      <c r="C2344" s="273">
        <v>68307.0</v>
      </c>
      <c r="D2344" s="274">
        <v>45428.0</v>
      </c>
      <c r="E2344" s="275">
        <v>14270.0</v>
      </c>
      <c r="F2344" s="248" t="s">
        <v>447</v>
      </c>
      <c r="G2344" s="274">
        <f t="shared" si="1"/>
        <v>45458</v>
      </c>
      <c r="H2344" s="248" t="s">
        <v>443</v>
      </c>
      <c r="I2344" s="276" t="str">
        <f t="shared" si="2"/>
        <v>6830714270</v>
      </c>
      <c r="J2344" s="274"/>
      <c r="K2344" s="275"/>
      <c r="L2344" s="275">
        <f t="shared" si="12"/>
        <v>-14270</v>
      </c>
      <c r="N2344" s="277"/>
      <c r="O2344" s="274">
        <f t="shared" si="6"/>
        <v>0</v>
      </c>
      <c r="P2344" s="248" t="b">
        <f t="shared" si="7"/>
        <v>1</v>
      </c>
    </row>
    <row r="2345" ht="14.25" customHeight="1">
      <c r="A2345" s="248" t="s">
        <v>451</v>
      </c>
      <c r="B2345" s="248" t="s">
        <v>468</v>
      </c>
      <c r="C2345" s="273">
        <v>24897.0</v>
      </c>
      <c r="D2345" s="274">
        <v>45428.0</v>
      </c>
      <c r="E2345" s="275">
        <v>-103920.0</v>
      </c>
      <c r="F2345" s="248" t="s">
        <v>447</v>
      </c>
      <c r="G2345" s="274">
        <f t="shared" si="1"/>
        <v>45458</v>
      </c>
      <c r="H2345" s="248" t="s">
        <v>469</v>
      </c>
      <c r="I2345" s="276" t="str">
        <f t="shared" si="2"/>
        <v>24897-103920</v>
      </c>
      <c r="J2345" s="274"/>
      <c r="K2345" s="275"/>
      <c r="L2345" s="275">
        <f t="shared" si="12"/>
        <v>103920</v>
      </c>
      <c r="N2345" s="277"/>
      <c r="O2345" s="274">
        <f t="shared" si="6"/>
        <v>0</v>
      </c>
      <c r="P2345" s="248" t="b">
        <f t="shared" si="7"/>
        <v>1</v>
      </c>
    </row>
    <row r="2346" ht="14.25" customHeight="1">
      <c r="A2346" s="248" t="s">
        <v>697</v>
      </c>
      <c r="B2346" s="248" t="s">
        <v>19</v>
      </c>
      <c r="C2346" s="273">
        <v>9309.0</v>
      </c>
      <c r="D2346" s="274">
        <v>45428.0</v>
      </c>
      <c r="E2346" s="275">
        <v>19640.0</v>
      </c>
      <c r="F2346" s="248" t="s">
        <v>447</v>
      </c>
      <c r="G2346" s="274">
        <f t="shared" si="1"/>
        <v>45458</v>
      </c>
      <c r="H2346" s="248" t="s">
        <v>443</v>
      </c>
      <c r="I2346" s="276" t="str">
        <f t="shared" si="2"/>
        <v>930919640</v>
      </c>
      <c r="J2346" s="274"/>
      <c r="K2346" s="275"/>
      <c r="L2346" s="275">
        <f t="shared" si="12"/>
        <v>-19640</v>
      </c>
      <c r="N2346" s="277"/>
      <c r="O2346" s="274">
        <f t="shared" si="6"/>
        <v>0</v>
      </c>
      <c r="P2346" s="248" t="b">
        <f t="shared" si="7"/>
        <v>1</v>
      </c>
    </row>
    <row r="2347" ht="14.25" customHeight="1">
      <c r="A2347" s="248" t="s">
        <v>697</v>
      </c>
      <c r="B2347" s="248" t="s">
        <v>19</v>
      </c>
      <c r="C2347" s="273">
        <v>9310.0</v>
      </c>
      <c r="D2347" s="274">
        <v>45428.0</v>
      </c>
      <c r="E2347" s="275">
        <v>8480.0</v>
      </c>
      <c r="F2347" s="248" t="s">
        <v>447</v>
      </c>
      <c r="G2347" s="274">
        <f t="shared" si="1"/>
        <v>45458</v>
      </c>
      <c r="H2347" s="248" t="s">
        <v>443</v>
      </c>
      <c r="I2347" s="276" t="str">
        <f t="shared" si="2"/>
        <v>93108480</v>
      </c>
      <c r="J2347" s="274"/>
      <c r="K2347" s="275"/>
      <c r="L2347" s="275">
        <f t="shared" si="12"/>
        <v>-8480</v>
      </c>
      <c r="N2347" s="277"/>
      <c r="O2347" s="274">
        <f t="shared" si="6"/>
        <v>0</v>
      </c>
      <c r="P2347" s="248" t="b">
        <f t="shared" si="7"/>
        <v>1</v>
      </c>
    </row>
    <row r="2348" ht="14.25" customHeight="1">
      <c r="A2348" s="248" t="s">
        <v>508</v>
      </c>
      <c r="B2348" s="248" t="s">
        <v>19</v>
      </c>
      <c r="C2348" s="273">
        <v>6675207.0</v>
      </c>
      <c r="D2348" s="274">
        <v>45428.0</v>
      </c>
      <c r="E2348" s="275">
        <v>13422.0</v>
      </c>
      <c r="F2348" s="248" t="s">
        <v>447</v>
      </c>
      <c r="G2348" s="274">
        <f t="shared" si="1"/>
        <v>45458</v>
      </c>
      <c r="H2348" s="248" t="s">
        <v>443</v>
      </c>
      <c r="I2348" s="276" t="str">
        <f t="shared" si="2"/>
        <v>667520713422</v>
      </c>
      <c r="J2348" s="274">
        <f>+G2348</f>
        <v>45458</v>
      </c>
      <c r="K2348" s="275">
        <f>+E2348</f>
        <v>13422</v>
      </c>
      <c r="L2348" s="275">
        <f t="shared" si="12"/>
        <v>0</v>
      </c>
      <c r="N2348" s="277"/>
      <c r="O2348" s="274">
        <f t="shared" si="6"/>
        <v>0</v>
      </c>
      <c r="P2348" s="248" t="b">
        <f t="shared" si="7"/>
        <v>0</v>
      </c>
    </row>
    <row r="2349" ht="14.25" customHeight="1">
      <c r="A2349" s="248" t="s">
        <v>610</v>
      </c>
      <c r="B2349" s="248" t="s">
        <v>19</v>
      </c>
      <c r="C2349" s="273">
        <v>1834488.0</v>
      </c>
      <c r="D2349" s="274">
        <v>45429.0</v>
      </c>
      <c r="E2349" s="275">
        <v>640980.0</v>
      </c>
      <c r="F2349" s="248" t="s">
        <v>447</v>
      </c>
      <c r="G2349" s="274">
        <f t="shared" si="1"/>
        <v>45459</v>
      </c>
      <c r="H2349" s="248" t="s">
        <v>443</v>
      </c>
      <c r="I2349" s="276" t="str">
        <f t="shared" si="2"/>
        <v>1834488640980</v>
      </c>
      <c r="J2349" s="274"/>
      <c r="K2349" s="275"/>
      <c r="L2349" s="275">
        <f t="shared" si="12"/>
        <v>-640980</v>
      </c>
      <c r="N2349" s="277"/>
      <c r="O2349" s="274">
        <f t="shared" si="6"/>
        <v>0</v>
      </c>
      <c r="P2349" s="248" t="b">
        <f t="shared" si="7"/>
        <v>1</v>
      </c>
    </row>
    <row r="2350" ht="14.25" customHeight="1">
      <c r="A2350" s="248" t="s">
        <v>704</v>
      </c>
      <c r="B2350" s="248" t="s">
        <v>19</v>
      </c>
      <c r="C2350" s="273">
        <v>610.0</v>
      </c>
      <c r="D2350" s="274">
        <v>45429.0</v>
      </c>
      <c r="E2350" s="275">
        <v>53550.0</v>
      </c>
      <c r="F2350" s="248" t="s">
        <v>447</v>
      </c>
      <c r="G2350" s="274">
        <f t="shared" si="1"/>
        <v>45459</v>
      </c>
      <c r="H2350" s="248" t="s">
        <v>443</v>
      </c>
      <c r="I2350" s="276" t="str">
        <f t="shared" si="2"/>
        <v>61053550</v>
      </c>
      <c r="J2350" s="274"/>
      <c r="K2350" s="275"/>
      <c r="L2350" s="275">
        <f t="shared" si="12"/>
        <v>-53550</v>
      </c>
      <c r="N2350" s="277"/>
      <c r="O2350" s="274">
        <f t="shared" si="6"/>
        <v>0</v>
      </c>
      <c r="P2350" s="248" t="b">
        <f t="shared" si="7"/>
        <v>1</v>
      </c>
    </row>
    <row r="2351" ht="14.25" customHeight="1">
      <c r="A2351" s="248" t="s">
        <v>463</v>
      </c>
      <c r="B2351" s="248" t="s">
        <v>19</v>
      </c>
      <c r="C2351" s="273">
        <v>4885575.0</v>
      </c>
      <c r="D2351" s="274">
        <v>45429.0</v>
      </c>
      <c r="E2351" s="275">
        <v>219980.0</v>
      </c>
      <c r="F2351" s="248" t="s">
        <v>447</v>
      </c>
      <c r="G2351" s="274">
        <f t="shared" si="1"/>
        <v>45459</v>
      </c>
      <c r="H2351" s="248" t="s">
        <v>443</v>
      </c>
      <c r="I2351" s="276" t="str">
        <f t="shared" si="2"/>
        <v>4885575219980</v>
      </c>
      <c r="J2351" s="274"/>
      <c r="K2351" s="275"/>
      <c r="L2351" s="275">
        <f t="shared" si="12"/>
        <v>-219980</v>
      </c>
      <c r="N2351" s="277"/>
      <c r="O2351" s="274">
        <f t="shared" si="6"/>
        <v>0</v>
      </c>
      <c r="P2351" s="248" t="b">
        <f t="shared" si="7"/>
        <v>1</v>
      </c>
    </row>
    <row r="2352" ht="14.25" customHeight="1">
      <c r="A2352" s="248" t="s">
        <v>451</v>
      </c>
      <c r="B2352" s="248" t="s">
        <v>19</v>
      </c>
      <c r="C2352" s="273">
        <v>68312.0</v>
      </c>
      <c r="D2352" s="274">
        <v>45429.0</v>
      </c>
      <c r="E2352" s="275">
        <v>22384.0</v>
      </c>
      <c r="F2352" s="248" t="s">
        <v>447</v>
      </c>
      <c r="G2352" s="274">
        <f t="shared" si="1"/>
        <v>45459</v>
      </c>
      <c r="H2352" s="248" t="s">
        <v>443</v>
      </c>
      <c r="I2352" s="276" t="str">
        <f t="shared" si="2"/>
        <v>6831222384</v>
      </c>
      <c r="J2352" s="274"/>
      <c r="K2352" s="275"/>
      <c r="L2352" s="275">
        <f t="shared" si="12"/>
        <v>-22384</v>
      </c>
      <c r="N2352" s="277"/>
      <c r="O2352" s="274">
        <f t="shared" si="6"/>
        <v>0</v>
      </c>
      <c r="P2352" s="248" t="b">
        <f t="shared" si="7"/>
        <v>1</v>
      </c>
    </row>
    <row r="2353" ht="14.25" customHeight="1">
      <c r="A2353" s="248" t="s">
        <v>530</v>
      </c>
      <c r="B2353" s="248" t="s">
        <v>334</v>
      </c>
      <c r="C2353" s="273">
        <v>762565.0</v>
      </c>
      <c r="D2353" s="274">
        <v>45432.0</v>
      </c>
      <c r="E2353" s="275">
        <v>19980.0</v>
      </c>
      <c r="F2353" s="248" t="s">
        <v>447</v>
      </c>
      <c r="G2353" s="274">
        <f t="shared" si="1"/>
        <v>45462</v>
      </c>
      <c r="H2353" s="248" t="s">
        <v>443</v>
      </c>
      <c r="I2353" s="276" t="str">
        <f t="shared" si="2"/>
        <v>76256519980</v>
      </c>
      <c r="J2353" s="274"/>
      <c r="K2353" s="275"/>
      <c r="L2353" s="275">
        <f t="shared" si="12"/>
        <v>-19980</v>
      </c>
      <c r="N2353" s="277"/>
      <c r="O2353" s="274">
        <f t="shared" si="6"/>
        <v>0</v>
      </c>
      <c r="P2353" s="248" t="b">
        <f t="shared" si="7"/>
        <v>1</v>
      </c>
    </row>
    <row r="2354" ht="14.25" customHeight="1">
      <c r="A2354" s="248" t="s">
        <v>669</v>
      </c>
      <c r="B2354" s="248" t="s">
        <v>19</v>
      </c>
      <c r="C2354" s="273">
        <v>965.0</v>
      </c>
      <c r="D2354" s="274">
        <v>45432.0</v>
      </c>
      <c r="E2354" s="275">
        <v>101150.0</v>
      </c>
      <c r="F2354" s="248" t="s">
        <v>447</v>
      </c>
      <c r="G2354" s="274">
        <f t="shared" si="1"/>
        <v>45462</v>
      </c>
      <c r="H2354" s="248" t="s">
        <v>443</v>
      </c>
      <c r="I2354" s="276" t="str">
        <f t="shared" si="2"/>
        <v>965101150</v>
      </c>
      <c r="J2354" s="274"/>
      <c r="K2354" s="275"/>
      <c r="L2354" s="275">
        <f t="shared" si="12"/>
        <v>-101150</v>
      </c>
      <c r="N2354" s="277"/>
      <c r="O2354" s="274">
        <f t="shared" si="6"/>
        <v>0</v>
      </c>
      <c r="P2354" s="248" t="b">
        <f t="shared" si="7"/>
        <v>1</v>
      </c>
    </row>
    <row r="2355" ht="14.25" customHeight="1">
      <c r="A2355" s="248" t="s">
        <v>525</v>
      </c>
      <c r="B2355" s="248" t="s">
        <v>19</v>
      </c>
      <c r="C2355" s="273">
        <v>54937.0</v>
      </c>
      <c r="D2355" s="274">
        <v>45432.0</v>
      </c>
      <c r="E2355" s="275">
        <v>681275.0</v>
      </c>
      <c r="F2355" s="248" t="s">
        <v>447</v>
      </c>
      <c r="G2355" s="274">
        <f t="shared" si="1"/>
        <v>45462</v>
      </c>
      <c r="H2355" s="248" t="s">
        <v>443</v>
      </c>
      <c r="I2355" s="276" t="str">
        <f t="shared" si="2"/>
        <v>54937681275</v>
      </c>
      <c r="J2355" s="274"/>
      <c r="K2355" s="275"/>
      <c r="L2355" s="275">
        <f t="shared" si="12"/>
        <v>-681275</v>
      </c>
      <c r="N2355" s="277"/>
      <c r="O2355" s="274">
        <f t="shared" si="6"/>
        <v>0</v>
      </c>
      <c r="P2355" s="248" t="b">
        <f t="shared" si="7"/>
        <v>1</v>
      </c>
    </row>
    <row r="2356" ht="14.25" customHeight="1">
      <c r="A2356" s="248" t="s">
        <v>689</v>
      </c>
      <c r="B2356" s="248" t="s">
        <v>19</v>
      </c>
      <c r="C2356" s="273">
        <v>35219.0</v>
      </c>
      <c r="D2356" s="274">
        <v>45434.0</v>
      </c>
      <c r="E2356" s="275">
        <v>108465.0</v>
      </c>
      <c r="F2356" s="248" t="s">
        <v>447</v>
      </c>
      <c r="G2356" s="274">
        <f t="shared" si="1"/>
        <v>45464</v>
      </c>
      <c r="H2356" s="248" t="s">
        <v>443</v>
      </c>
      <c r="I2356" s="276" t="str">
        <f t="shared" si="2"/>
        <v>35219108465</v>
      </c>
      <c r="J2356" s="274"/>
      <c r="K2356" s="275"/>
      <c r="L2356" s="275">
        <f t="shared" si="12"/>
        <v>-108465</v>
      </c>
      <c r="N2356" s="277"/>
      <c r="O2356" s="274">
        <f t="shared" si="6"/>
        <v>0</v>
      </c>
      <c r="P2356" s="248" t="b">
        <f t="shared" si="7"/>
        <v>1</v>
      </c>
    </row>
    <row r="2357" ht="14.25" customHeight="1">
      <c r="A2357" s="248" t="s">
        <v>700</v>
      </c>
      <c r="B2357" s="248" t="s">
        <v>19</v>
      </c>
      <c r="C2357" s="273">
        <v>4773.0</v>
      </c>
      <c r="D2357" s="274">
        <v>45434.0</v>
      </c>
      <c r="E2357" s="275">
        <v>14990.0</v>
      </c>
      <c r="F2357" s="248" t="s">
        <v>447</v>
      </c>
      <c r="G2357" s="274">
        <f t="shared" si="1"/>
        <v>45464</v>
      </c>
      <c r="H2357" s="248" t="s">
        <v>443</v>
      </c>
      <c r="I2357" s="276" t="str">
        <f t="shared" si="2"/>
        <v>477314990</v>
      </c>
      <c r="J2357" s="274"/>
      <c r="K2357" s="275"/>
      <c r="L2357" s="275">
        <f t="shared" si="12"/>
        <v>-14990</v>
      </c>
      <c r="N2357" s="277"/>
      <c r="O2357" s="274">
        <f t="shared" si="6"/>
        <v>0</v>
      </c>
      <c r="P2357" s="248" t="b">
        <f t="shared" si="7"/>
        <v>1</v>
      </c>
    </row>
    <row r="2358" ht="14.25" customHeight="1">
      <c r="A2358" s="248" t="s">
        <v>665</v>
      </c>
      <c r="B2358" s="248" t="s">
        <v>19</v>
      </c>
      <c r="C2358" s="273">
        <v>1266.0</v>
      </c>
      <c r="D2358" s="274">
        <v>45434.0</v>
      </c>
      <c r="E2358" s="275">
        <v>411700.0</v>
      </c>
      <c r="F2358" s="248" t="s">
        <v>447</v>
      </c>
      <c r="G2358" s="274">
        <f t="shared" si="1"/>
        <v>45464</v>
      </c>
      <c r="H2358" s="248" t="s">
        <v>443</v>
      </c>
      <c r="I2358" s="276" t="str">
        <f t="shared" si="2"/>
        <v>1266411700</v>
      </c>
      <c r="J2358" s="274"/>
      <c r="K2358" s="275"/>
      <c r="L2358" s="275">
        <f t="shared" si="12"/>
        <v>-411700</v>
      </c>
      <c r="N2358" s="277"/>
      <c r="O2358" s="274">
        <f t="shared" si="6"/>
        <v>0</v>
      </c>
      <c r="P2358" s="248" t="b">
        <f t="shared" si="7"/>
        <v>1</v>
      </c>
    </row>
    <row r="2359" ht="14.25" customHeight="1">
      <c r="A2359" s="248" t="s">
        <v>705</v>
      </c>
      <c r="B2359" s="248" t="s">
        <v>19</v>
      </c>
      <c r="C2359" s="273">
        <v>11552.0</v>
      </c>
      <c r="D2359" s="274">
        <v>45434.0</v>
      </c>
      <c r="E2359" s="275">
        <v>61800.0</v>
      </c>
      <c r="F2359" s="248" t="s">
        <v>447</v>
      </c>
      <c r="G2359" s="274">
        <f t="shared" si="1"/>
        <v>45464</v>
      </c>
      <c r="H2359" s="248" t="s">
        <v>443</v>
      </c>
      <c r="I2359" s="276" t="str">
        <f t="shared" si="2"/>
        <v>1155261800</v>
      </c>
      <c r="J2359" s="274"/>
      <c r="K2359" s="275"/>
      <c r="L2359" s="275">
        <f t="shared" si="12"/>
        <v>-61800</v>
      </c>
      <c r="N2359" s="277"/>
      <c r="O2359" s="274">
        <f t="shared" si="6"/>
        <v>0</v>
      </c>
      <c r="P2359" s="248" t="b">
        <f t="shared" si="7"/>
        <v>1</v>
      </c>
    </row>
    <row r="2360" ht="14.25" customHeight="1">
      <c r="A2360" s="248" t="s">
        <v>660</v>
      </c>
      <c r="B2360" s="248" t="s">
        <v>19</v>
      </c>
      <c r="C2360" s="273">
        <v>11238.0</v>
      </c>
      <c r="D2360" s="274">
        <v>45434.0</v>
      </c>
      <c r="E2360" s="275">
        <v>740830.0</v>
      </c>
      <c r="F2360" s="248" t="s">
        <v>447</v>
      </c>
      <c r="G2360" s="274">
        <f t="shared" si="1"/>
        <v>45464</v>
      </c>
      <c r="H2360" s="248" t="s">
        <v>443</v>
      </c>
      <c r="I2360" s="276" t="str">
        <f t="shared" si="2"/>
        <v>11238740830</v>
      </c>
      <c r="J2360" s="274"/>
      <c r="K2360" s="275"/>
      <c r="L2360" s="275">
        <f t="shared" si="12"/>
        <v>-740830</v>
      </c>
      <c r="N2360" s="277"/>
      <c r="O2360" s="274">
        <f t="shared" si="6"/>
        <v>0</v>
      </c>
      <c r="P2360" s="248" t="b">
        <f t="shared" si="7"/>
        <v>1</v>
      </c>
    </row>
    <row r="2361" ht="14.25" customHeight="1">
      <c r="A2361" s="248" t="s">
        <v>451</v>
      </c>
      <c r="B2361" s="248" t="s">
        <v>19</v>
      </c>
      <c r="C2361" s="273">
        <v>68427.0</v>
      </c>
      <c r="D2361" s="274">
        <v>45434.0</v>
      </c>
      <c r="E2361" s="275">
        <v>44769.0</v>
      </c>
      <c r="F2361" s="248" t="s">
        <v>447</v>
      </c>
      <c r="G2361" s="274">
        <f t="shared" si="1"/>
        <v>45464</v>
      </c>
      <c r="H2361" s="248" t="s">
        <v>443</v>
      </c>
      <c r="I2361" s="276" t="str">
        <f t="shared" si="2"/>
        <v>6842744769</v>
      </c>
      <c r="J2361" s="274"/>
      <c r="K2361" s="275"/>
      <c r="L2361" s="275">
        <f t="shared" si="12"/>
        <v>-44769</v>
      </c>
      <c r="N2361" s="277"/>
      <c r="O2361" s="274">
        <f t="shared" si="6"/>
        <v>0</v>
      </c>
      <c r="P2361" s="248" t="b">
        <f t="shared" si="7"/>
        <v>1</v>
      </c>
    </row>
    <row r="2362" ht="14.25" customHeight="1">
      <c r="A2362" s="248" t="s">
        <v>27</v>
      </c>
      <c r="B2362" s="248" t="s">
        <v>19</v>
      </c>
      <c r="C2362" s="273">
        <v>40717.0</v>
      </c>
      <c r="D2362" s="274">
        <v>45435.0</v>
      </c>
      <c r="E2362" s="275">
        <v>323761.0</v>
      </c>
      <c r="F2362" s="248" t="s">
        <v>447</v>
      </c>
      <c r="G2362" s="274">
        <f t="shared" si="1"/>
        <v>45465</v>
      </c>
      <c r="H2362" s="248" t="s">
        <v>443</v>
      </c>
      <c r="I2362" s="276" t="str">
        <f t="shared" si="2"/>
        <v>40717323761</v>
      </c>
      <c r="J2362" s="274"/>
      <c r="K2362" s="275"/>
      <c r="L2362" s="275">
        <f t="shared" si="12"/>
        <v>-323761</v>
      </c>
      <c r="N2362" s="109" t="s">
        <v>456</v>
      </c>
      <c r="O2362" s="274">
        <f t="shared" si="6"/>
        <v>0</v>
      </c>
      <c r="P2362" s="248" t="b">
        <f t="shared" si="7"/>
        <v>1</v>
      </c>
    </row>
    <row r="2363" ht="14.25" customHeight="1">
      <c r="A2363" s="248" t="s">
        <v>27</v>
      </c>
      <c r="B2363" s="248" t="s">
        <v>19</v>
      </c>
      <c r="C2363" s="273">
        <v>40719.0</v>
      </c>
      <c r="D2363" s="274">
        <v>45435.0</v>
      </c>
      <c r="E2363" s="275">
        <v>1413575.0</v>
      </c>
      <c r="F2363" s="248" t="s">
        <v>447</v>
      </c>
      <c r="G2363" s="274">
        <f t="shared" si="1"/>
        <v>45465</v>
      </c>
      <c r="H2363" s="248" t="s">
        <v>443</v>
      </c>
      <c r="I2363" s="276" t="str">
        <f t="shared" si="2"/>
        <v>407191413575</v>
      </c>
      <c r="J2363" s="274"/>
      <c r="K2363" s="275"/>
      <c r="L2363" s="275">
        <f t="shared" si="12"/>
        <v>-1413575</v>
      </c>
      <c r="N2363" s="109" t="s">
        <v>456</v>
      </c>
      <c r="O2363" s="274">
        <f t="shared" si="6"/>
        <v>0</v>
      </c>
      <c r="P2363" s="248" t="b">
        <f t="shared" si="7"/>
        <v>1</v>
      </c>
    </row>
    <row r="2364" ht="14.25" customHeight="1">
      <c r="A2364" s="248" t="s">
        <v>530</v>
      </c>
      <c r="B2364" s="248" t="s">
        <v>334</v>
      </c>
      <c r="C2364" s="273">
        <v>764274.0</v>
      </c>
      <c r="D2364" s="274">
        <v>45435.0</v>
      </c>
      <c r="E2364" s="275">
        <v>19980.0</v>
      </c>
      <c r="F2364" s="248" t="s">
        <v>447</v>
      </c>
      <c r="G2364" s="274">
        <f t="shared" si="1"/>
        <v>45465</v>
      </c>
      <c r="H2364" s="248" t="s">
        <v>443</v>
      </c>
      <c r="I2364" s="276" t="str">
        <f t="shared" si="2"/>
        <v>76427419980</v>
      </c>
      <c r="J2364" s="274"/>
      <c r="K2364" s="275"/>
      <c r="L2364" s="275">
        <f t="shared" si="12"/>
        <v>-19980</v>
      </c>
      <c r="N2364" s="277"/>
      <c r="O2364" s="274">
        <f t="shared" si="6"/>
        <v>0</v>
      </c>
      <c r="P2364" s="248" t="b">
        <f t="shared" si="7"/>
        <v>1</v>
      </c>
    </row>
    <row r="2365" ht="14.25" customHeight="1">
      <c r="A2365" s="248" t="s">
        <v>22</v>
      </c>
      <c r="B2365" s="248" t="s">
        <v>19</v>
      </c>
      <c r="C2365" s="273">
        <v>1061929.0</v>
      </c>
      <c r="D2365" s="274">
        <v>45435.0</v>
      </c>
      <c r="E2365" s="275">
        <v>969990.0</v>
      </c>
      <c r="F2365" s="248" t="s">
        <v>447</v>
      </c>
      <c r="G2365" s="274">
        <f t="shared" si="1"/>
        <v>45465</v>
      </c>
      <c r="H2365" s="248" t="s">
        <v>443</v>
      </c>
      <c r="I2365" s="276" t="str">
        <f t="shared" si="2"/>
        <v>1061929969990</v>
      </c>
      <c r="J2365" s="274"/>
      <c r="K2365" s="275"/>
      <c r="L2365" s="275">
        <f t="shared" si="12"/>
        <v>-969990</v>
      </c>
      <c r="N2365" s="109" t="s">
        <v>462</v>
      </c>
      <c r="O2365" s="274">
        <f t="shared" si="6"/>
        <v>0</v>
      </c>
      <c r="P2365" s="248" t="b">
        <f t="shared" si="7"/>
        <v>1</v>
      </c>
    </row>
    <row r="2366" ht="14.25" customHeight="1">
      <c r="A2366" s="248" t="s">
        <v>22</v>
      </c>
      <c r="B2366" s="248" t="s">
        <v>19</v>
      </c>
      <c r="C2366" s="273">
        <v>1061919.0</v>
      </c>
      <c r="D2366" s="274">
        <v>45435.0</v>
      </c>
      <c r="E2366" s="275">
        <v>6018431.0</v>
      </c>
      <c r="F2366" s="248" t="s">
        <v>447</v>
      </c>
      <c r="G2366" s="274">
        <f t="shared" si="1"/>
        <v>45465</v>
      </c>
      <c r="H2366" s="248" t="s">
        <v>443</v>
      </c>
      <c r="I2366" s="276" t="str">
        <f t="shared" si="2"/>
        <v>10619196018431</v>
      </c>
      <c r="J2366" s="274"/>
      <c r="K2366" s="275"/>
      <c r="L2366" s="275">
        <f t="shared" si="12"/>
        <v>-6018431</v>
      </c>
      <c r="N2366" s="109" t="s">
        <v>462</v>
      </c>
      <c r="O2366" s="274">
        <f t="shared" si="6"/>
        <v>0</v>
      </c>
      <c r="P2366" s="248" t="b">
        <f t="shared" si="7"/>
        <v>1</v>
      </c>
    </row>
    <row r="2367" ht="14.25" customHeight="1">
      <c r="A2367" s="248" t="s">
        <v>688</v>
      </c>
      <c r="B2367" s="248" t="s">
        <v>19</v>
      </c>
      <c r="C2367" s="273">
        <v>2027.0</v>
      </c>
      <c r="D2367" s="274">
        <v>45435.0</v>
      </c>
      <c r="E2367" s="275">
        <v>97941.0</v>
      </c>
      <c r="F2367" s="248" t="s">
        <v>447</v>
      </c>
      <c r="G2367" s="274">
        <f t="shared" si="1"/>
        <v>45465</v>
      </c>
      <c r="H2367" s="248" t="s">
        <v>443</v>
      </c>
      <c r="I2367" s="276" t="str">
        <f t="shared" si="2"/>
        <v>202797941</v>
      </c>
      <c r="J2367" s="299">
        <v>45509.0</v>
      </c>
      <c r="K2367" s="300">
        <v>240852.0</v>
      </c>
      <c r="L2367" s="275">
        <f t="shared" si="12"/>
        <v>142911</v>
      </c>
      <c r="N2367" s="277"/>
      <c r="O2367" s="274">
        <f t="shared" si="6"/>
        <v>0</v>
      </c>
      <c r="P2367" s="248" t="b">
        <f t="shared" si="7"/>
        <v>0</v>
      </c>
    </row>
    <row r="2368" ht="14.25" customHeight="1">
      <c r="A2368" s="248" t="s">
        <v>168</v>
      </c>
      <c r="B2368" s="248" t="s">
        <v>19</v>
      </c>
      <c r="C2368" s="273">
        <v>14812.0</v>
      </c>
      <c r="D2368" s="274">
        <v>45435.0</v>
      </c>
      <c r="E2368" s="275">
        <v>9990000.0</v>
      </c>
      <c r="F2368" s="248" t="s">
        <v>447</v>
      </c>
      <c r="G2368" s="274">
        <f t="shared" si="1"/>
        <v>45465</v>
      </c>
      <c r="H2368" s="248" t="s">
        <v>443</v>
      </c>
      <c r="I2368" s="276" t="str">
        <f t="shared" si="2"/>
        <v>148129990000</v>
      </c>
      <c r="J2368" s="274"/>
      <c r="K2368" s="275"/>
      <c r="L2368" s="275">
        <f t="shared" si="12"/>
        <v>-9990000</v>
      </c>
      <c r="N2368" s="277"/>
      <c r="O2368" s="274">
        <f t="shared" si="6"/>
        <v>0</v>
      </c>
      <c r="P2368" s="248" t="b">
        <f t="shared" si="7"/>
        <v>1</v>
      </c>
    </row>
    <row r="2369" ht="14.25" customHeight="1">
      <c r="A2369" s="248" t="s">
        <v>168</v>
      </c>
      <c r="B2369" s="248" t="s">
        <v>19</v>
      </c>
      <c r="C2369" s="273">
        <v>14813.0</v>
      </c>
      <c r="D2369" s="274">
        <v>45435.0</v>
      </c>
      <c r="E2369" s="275">
        <v>178500.0</v>
      </c>
      <c r="F2369" s="248" t="s">
        <v>447</v>
      </c>
      <c r="G2369" s="274">
        <f t="shared" si="1"/>
        <v>45465</v>
      </c>
      <c r="H2369" s="248" t="s">
        <v>443</v>
      </c>
      <c r="I2369" s="276" t="str">
        <f t="shared" si="2"/>
        <v>14813178500</v>
      </c>
      <c r="J2369" s="274"/>
      <c r="K2369" s="275"/>
      <c r="L2369" s="275">
        <f t="shared" si="12"/>
        <v>-178500</v>
      </c>
      <c r="N2369" s="277"/>
      <c r="O2369" s="274">
        <f t="shared" si="6"/>
        <v>0</v>
      </c>
      <c r="P2369" s="248" t="b">
        <f t="shared" si="7"/>
        <v>1</v>
      </c>
    </row>
    <row r="2370" ht="14.25" customHeight="1">
      <c r="A2370" s="248" t="s">
        <v>445</v>
      </c>
      <c r="B2370" s="248" t="s">
        <v>19</v>
      </c>
      <c r="C2370" s="273">
        <v>3320562.0</v>
      </c>
      <c r="D2370" s="274">
        <v>45435.0</v>
      </c>
      <c r="E2370" s="275">
        <v>346209.0</v>
      </c>
      <c r="F2370" s="248" t="s">
        <v>447</v>
      </c>
      <c r="G2370" s="274">
        <f t="shared" si="1"/>
        <v>45465</v>
      </c>
      <c r="H2370" s="248" t="s">
        <v>443</v>
      </c>
      <c r="I2370" s="276" t="str">
        <f t="shared" si="2"/>
        <v>3320562346209</v>
      </c>
      <c r="J2370" s="274"/>
      <c r="K2370" s="275"/>
      <c r="L2370" s="275">
        <f t="shared" si="12"/>
        <v>-346209</v>
      </c>
      <c r="N2370" s="277"/>
      <c r="O2370" s="274">
        <f t="shared" si="6"/>
        <v>0</v>
      </c>
      <c r="P2370" s="248" t="b">
        <f t="shared" si="7"/>
        <v>1</v>
      </c>
    </row>
    <row r="2371" ht="14.25" customHeight="1">
      <c r="A2371" s="248" t="s">
        <v>613</v>
      </c>
      <c r="B2371" s="248" t="s">
        <v>19</v>
      </c>
      <c r="C2371" s="273">
        <v>179985.0</v>
      </c>
      <c r="D2371" s="274">
        <v>45436.0</v>
      </c>
      <c r="E2371" s="275">
        <v>233200.0</v>
      </c>
      <c r="F2371" s="248" t="s">
        <v>447</v>
      </c>
      <c r="G2371" s="274">
        <f t="shared" si="1"/>
        <v>45466</v>
      </c>
      <c r="H2371" s="248" t="s">
        <v>443</v>
      </c>
      <c r="I2371" s="276" t="str">
        <f t="shared" si="2"/>
        <v>179985233200</v>
      </c>
      <c r="J2371" s="274"/>
      <c r="K2371" s="275"/>
      <c r="L2371" s="275">
        <f t="shared" si="12"/>
        <v>-233200</v>
      </c>
      <c r="N2371" s="277"/>
      <c r="O2371" s="274">
        <f t="shared" si="6"/>
        <v>0</v>
      </c>
      <c r="P2371" s="248" t="b">
        <f t="shared" si="7"/>
        <v>1</v>
      </c>
    </row>
    <row r="2372" ht="14.25" customHeight="1">
      <c r="A2372" s="248" t="s">
        <v>706</v>
      </c>
      <c r="B2372" s="248" t="s">
        <v>19</v>
      </c>
      <c r="C2372" s="273">
        <v>18096.0</v>
      </c>
      <c r="D2372" s="274">
        <v>45436.0</v>
      </c>
      <c r="E2372" s="275">
        <v>3281.0</v>
      </c>
      <c r="F2372" s="248" t="s">
        <v>447</v>
      </c>
      <c r="G2372" s="274">
        <f t="shared" si="1"/>
        <v>45466</v>
      </c>
      <c r="H2372" s="248" t="s">
        <v>443</v>
      </c>
      <c r="I2372" s="276" t="str">
        <f t="shared" si="2"/>
        <v>180963281</v>
      </c>
      <c r="J2372" s="274"/>
      <c r="K2372" s="275"/>
      <c r="L2372" s="275">
        <f t="shared" si="12"/>
        <v>-3281</v>
      </c>
      <c r="N2372" s="277"/>
      <c r="O2372" s="274">
        <f t="shared" si="6"/>
        <v>0</v>
      </c>
      <c r="P2372" s="248" t="b">
        <f t="shared" si="7"/>
        <v>1</v>
      </c>
    </row>
    <row r="2373" ht="14.25" customHeight="1">
      <c r="A2373" s="248" t="s">
        <v>24</v>
      </c>
      <c r="B2373" s="248" t="s">
        <v>19</v>
      </c>
      <c r="C2373" s="273">
        <v>18507.0</v>
      </c>
      <c r="D2373" s="274">
        <v>45436.0</v>
      </c>
      <c r="E2373" s="275">
        <v>503903.0</v>
      </c>
      <c r="F2373" s="248" t="s">
        <v>447</v>
      </c>
      <c r="G2373" s="274">
        <f t="shared" si="1"/>
        <v>45466</v>
      </c>
      <c r="H2373" s="248" t="s">
        <v>443</v>
      </c>
      <c r="I2373" s="276" t="str">
        <f t="shared" si="2"/>
        <v>18507503903</v>
      </c>
      <c r="J2373" s="274"/>
      <c r="K2373" s="275"/>
      <c r="L2373" s="275">
        <f t="shared" si="12"/>
        <v>-503903</v>
      </c>
      <c r="N2373" s="277"/>
      <c r="O2373" s="274">
        <f t="shared" si="6"/>
        <v>0</v>
      </c>
      <c r="P2373" s="248" t="b">
        <f t="shared" si="7"/>
        <v>1</v>
      </c>
    </row>
    <row r="2374" ht="14.25" customHeight="1">
      <c r="A2374" s="248" t="s">
        <v>508</v>
      </c>
      <c r="B2374" s="248" t="s">
        <v>334</v>
      </c>
      <c r="C2374" s="273">
        <v>2310695.0</v>
      </c>
      <c r="D2374" s="274">
        <v>45439.0</v>
      </c>
      <c r="E2374" s="275">
        <v>12303.0</v>
      </c>
      <c r="F2374" s="248" t="s">
        <v>447</v>
      </c>
      <c r="G2374" s="274">
        <f t="shared" si="1"/>
        <v>45469</v>
      </c>
      <c r="H2374" s="248" t="s">
        <v>443</v>
      </c>
      <c r="I2374" s="276" t="str">
        <f t="shared" si="2"/>
        <v>231069512303</v>
      </c>
      <c r="J2374" s="274">
        <f>+G2374</f>
        <v>45469</v>
      </c>
      <c r="K2374" s="275">
        <f>+E2374</f>
        <v>12303</v>
      </c>
      <c r="L2374" s="275">
        <f t="shared" si="12"/>
        <v>0</v>
      </c>
      <c r="N2374" s="277"/>
      <c r="O2374" s="274">
        <f t="shared" si="6"/>
        <v>0</v>
      </c>
      <c r="P2374" s="248" t="b">
        <f t="shared" si="7"/>
        <v>0</v>
      </c>
    </row>
    <row r="2375" ht="14.25" customHeight="1">
      <c r="A2375" s="248" t="s">
        <v>22</v>
      </c>
      <c r="B2375" s="248" t="s">
        <v>19</v>
      </c>
      <c r="C2375" s="273">
        <v>1062078.0</v>
      </c>
      <c r="D2375" s="274">
        <v>45440.0</v>
      </c>
      <c r="E2375" s="275">
        <v>3821771.0</v>
      </c>
      <c r="F2375" s="248" t="s">
        <v>447</v>
      </c>
      <c r="G2375" s="274">
        <f t="shared" si="1"/>
        <v>45470</v>
      </c>
      <c r="H2375" s="248" t="s">
        <v>443</v>
      </c>
      <c r="I2375" s="276" t="str">
        <f t="shared" si="2"/>
        <v>10620783821771</v>
      </c>
      <c r="J2375" s="274"/>
      <c r="K2375" s="275"/>
      <c r="L2375" s="275">
        <f t="shared" si="12"/>
        <v>-3821771</v>
      </c>
      <c r="N2375" s="109" t="s">
        <v>462</v>
      </c>
      <c r="O2375" s="274">
        <f t="shared" si="6"/>
        <v>0</v>
      </c>
      <c r="P2375" s="248" t="b">
        <f t="shared" si="7"/>
        <v>1</v>
      </c>
    </row>
    <row r="2376" ht="14.25" customHeight="1">
      <c r="A2376" s="248" t="s">
        <v>593</v>
      </c>
      <c r="B2376" s="248" t="s">
        <v>334</v>
      </c>
      <c r="C2376" s="273">
        <v>5394161.0</v>
      </c>
      <c r="D2376" s="274">
        <v>45441.0</v>
      </c>
      <c r="E2376" s="275">
        <v>1.00016E7</v>
      </c>
      <c r="F2376" s="248" t="s">
        <v>447</v>
      </c>
      <c r="G2376" s="274">
        <f t="shared" si="1"/>
        <v>45471</v>
      </c>
      <c r="H2376" s="248" t="s">
        <v>443</v>
      </c>
      <c r="I2376" s="276" t="str">
        <f t="shared" si="2"/>
        <v>539416110001600</v>
      </c>
      <c r="J2376" s="274"/>
      <c r="K2376" s="275"/>
      <c r="L2376" s="275">
        <f t="shared" si="12"/>
        <v>-10001600</v>
      </c>
      <c r="M2376" s="248" t="s">
        <v>707</v>
      </c>
      <c r="N2376" s="277"/>
      <c r="O2376" s="274">
        <f t="shared" si="6"/>
        <v>0</v>
      </c>
      <c r="P2376" s="248" t="b">
        <f t="shared" si="7"/>
        <v>1</v>
      </c>
    </row>
    <row r="2377" ht="14.25" customHeight="1">
      <c r="A2377" s="248" t="s">
        <v>26</v>
      </c>
      <c r="B2377" s="248" t="s">
        <v>19</v>
      </c>
      <c r="C2377" s="273">
        <v>13253.0</v>
      </c>
      <c r="D2377" s="274">
        <v>45442.0</v>
      </c>
      <c r="E2377" s="275">
        <v>159992.0</v>
      </c>
      <c r="F2377" s="248" t="s">
        <v>447</v>
      </c>
      <c r="G2377" s="274">
        <f t="shared" si="1"/>
        <v>45472</v>
      </c>
      <c r="H2377" s="248" t="s">
        <v>443</v>
      </c>
      <c r="I2377" s="276" t="str">
        <f t="shared" si="2"/>
        <v>13253159992</v>
      </c>
      <c r="J2377" s="274"/>
      <c r="K2377" s="275"/>
      <c r="L2377" s="275">
        <f t="shared" si="12"/>
        <v>-159992</v>
      </c>
      <c r="N2377" s="277"/>
      <c r="O2377" s="274">
        <f t="shared" si="6"/>
        <v>0</v>
      </c>
      <c r="P2377" s="248" t="b">
        <f t="shared" si="7"/>
        <v>1</v>
      </c>
    </row>
    <row r="2378" ht="14.25" customHeight="1">
      <c r="A2378" s="248" t="s">
        <v>463</v>
      </c>
      <c r="B2378" s="248" t="s">
        <v>19</v>
      </c>
      <c r="C2378" s="273">
        <v>4887809.0</v>
      </c>
      <c r="D2378" s="274">
        <v>45442.0</v>
      </c>
      <c r="E2378" s="275">
        <v>339980.0</v>
      </c>
      <c r="F2378" s="248" t="s">
        <v>447</v>
      </c>
      <c r="G2378" s="274">
        <f t="shared" si="1"/>
        <v>45472</v>
      </c>
      <c r="H2378" s="248" t="s">
        <v>443</v>
      </c>
      <c r="I2378" s="276" t="str">
        <f t="shared" si="2"/>
        <v>4887809339980</v>
      </c>
      <c r="J2378" s="274"/>
      <c r="K2378" s="275"/>
      <c r="L2378" s="275">
        <f t="shared" si="12"/>
        <v>-339980</v>
      </c>
      <c r="N2378" s="277"/>
      <c r="O2378" s="274">
        <f t="shared" si="6"/>
        <v>0</v>
      </c>
      <c r="P2378" s="248" t="b">
        <f t="shared" si="7"/>
        <v>1</v>
      </c>
    </row>
    <row r="2379" ht="14.25" customHeight="1">
      <c r="A2379" s="248" t="s">
        <v>591</v>
      </c>
      <c r="B2379" s="248" t="s">
        <v>19</v>
      </c>
      <c r="C2379" s="273">
        <v>5819.0</v>
      </c>
      <c r="D2379" s="274">
        <v>45443.0</v>
      </c>
      <c r="E2379" s="275">
        <v>3808000.0</v>
      </c>
      <c r="F2379" s="248" t="s">
        <v>447</v>
      </c>
      <c r="G2379" s="274">
        <f t="shared" si="1"/>
        <v>45473</v>
      </c>
      <c r="H2379" s="248" t="s">
        <v>443</v>
      </c>
      <c r="I2379" s="276" t="str">
        <f t="shared" si="2"/>
        <v>58193808000</v>
      </c>
      <c r="J2379" s="274"/>
      <c r="K2379" s="275"/>
      <c r="L2379" s="275">
        <f t="shared" si="12"/>
        <v>-3808000</v>
      </c>
      <c r="N2379" s="277"/>
      <c r="O2379" s="274">
        <f t="shared" si="6"/>
        <v>0</v>
      </c>
      <c r="P2379" s="248" t="b">
        <f t="shared" si="7"/>
        <v>1</v>
      </c>
    </row>
    <row r="2380" ht="14.25" customHeight="1">
      <c r="A2380" s="248" t="s">
        <v>27</v>
      </c>
      <c r="B2380" s="248" t="s">
        <v>19</v>
      </c>
      <c r="C2380" s="273">
        <v>40906.0</v>
      </c>
      <c r="D2380" s="274">
        <v>45443.0</v>
      </c>
      <c r="E2380" s="275">
        <v>1449607.0</v>
      </c>
      <c r="F2380" s="248" t="s">
        <v>447</v>
      </c>
      <c r="G2380" s="274">
        <f t="shared" si="1"/>
        <v>45473</v>
      </c>
      <c r="H2380" s="248" t="s">
        <v>443</v>
      </c>
      <c r="I2380" s="276" t="str">
        <f t="shared" si="2"/>
        <v>409061449607</v>
      </c>
      <c r="J2380" s="274"/>
      <c r="K2380" s="275"/>
      <c r="L2380" s="275">
        <f t="shared" si="12"/>
        <v>-1449607</v>
      </c>
      <c r="N2380" s="109" t="s">
        <v>456</v>
      </c>
      <c r="O2380" s="274">
        <f t="shared" si="6"/>
        <v>0</v>
      </c>
      <c r="P2380" s="248" t="b">
        <f t="shared" si="7"/>
        <v>1</v>
      </c>
    </row>
    <row r="2381" ht="14.25" customHeight="1">
      <c r="A2381" s="248" t="s">
        <v>533</v>
      </c>
      <c r="B2381" s="248" t="s">
        <v>19</v>
      </c>
      <c r="C2381" s="273">
        <v>8473203.0</v>
      </c>
      <c r="D2381" s="274">
        <v>45443.0</v>
      </c>
      <c r="E2381" s="275">
        <v>23063.0</v>
      </c>
      <c r="F2381" s="248" t="s">
        <v>447</v>
      </c>
      <c r="G2381" s="274">
        <f t="shared" si="1"/>
        <v>45473</v>
      </c>
      <c r="H2381" s="248" t="s">
        <v>443</v>
      </c>
      <c r="I2381" s="276" t="str">
        <f t="shared" si="2"/>
        <v>847320323063</v>
      </c>
      <c r="J2381" s="274">
        <f>+G2381</f>
        <v>45473</v>
      </c>
      <c r="K2381" s="275">
        <f>+E2381</f>
        <v>23063</v>
      </c>
      <c r="L2381" s="275">
        <f t="shared" si="12"/>
        <v>0</v>
      </c>
      <c r="N2381" s="277"/>
      <c r="O2381" s="274">
        <f t="shared" si="6"/>
        <v>0</v>
      </c>
      <c r="P2381" s="248" t="b">
        <f t="shared" si="7"/>
        <v>0</v>
      </c>
    </row>
    <row r="2382" ht="14.25" customHeight="1">
      <c r="A2382" s="248" t="s">
        <v>18</v>
      </c>
      <c r="B2382" s="248" t="s">
        <v>19</v>
      </c>
      <c r="C2382" s="273">
        <v>6145.0</v>
      </c>
      <c r="D2382" s="274">
        <v>45443.0</v>
      </c>
      <c r="E2382" s="275">
        <v>2914836.0</v>
      </c>
      <c r="F2382" s="248" t="s">
        <v>447</v>
      </c>
      <c r="G2382" s="274">
        <f t="shared" si="1"/>
        <v>45473</v>
      </c>
      <c r="H2382" s="248" t="s">
        <v>443</v>
      </c>
      <c r="I2382" s="276" t="str">
        <f t="shared" si="2"/>
        <v>61452914836</v>
      </c>
      <c r="J2382" s="274"/>
      <c r="K2382" s="275"/>
      <c r="L2382" s="275">
        <f t="shared" si="12"/>
        <v>-2914836</v>
      </c>
      <c r="N2382" s="277"/>
      <c r="O2382" s="274">
        <f t="shared" si="6"/>
        <v>0</v>
      </c>
      <c r="P2382" s="248" t="b">
        <f t="shared" si="7"/>
        <v>1</v>
      </c>
    </row>
    <row r="2383" ht="14.25" customHeight="1">
      <c r="A2383" s="248" t="s">
        <v>708</v>
      </c>
      <c r="B2383" s="248" t="s">
        <v>19</v>
      </c>
      <c r="C2383" s="273">
        <v>230225.0</v>
      </c>
      <c r="D2383" s="274">
        <v>45443.0</v>
      </c>
      <c r="E2383" s="275">
        <v>503472.0</v>
      </c>
      <c r="F2383" s="248" t="s">
        <v>447</v>
      </c>
      <c r="G2383" s="274">
        <f t="shared" si="1"/>
        <v>45473</v>
      </c>
      <c r="H2383" s="248" t="s">
        <v>443</v>
      </c>
      <c r="I2383" s="276" t="str">
        <f t="shared" si="2"/>
        <v>230225503472</v>
      </c>
      <c r="J2383" s="274"/>
      <c r="K2383" s="275"/>
      <c r="L2383" s="275">
        <f t="shared" si="12"/>
        <v>-503472</v>
      </c>
      <c r="N2383" s="277"/>
      <c r="O2383" s="274">
        <f t="shared" si="6"/>
        <v>0</v>
      </c>
      <c r="P2383" s="248" t="b">
        <f t="shared" si="7"/>
        <v>1</v>
      </c>
    </row>
    <row r="2384" ht="14.25" customHeight="1">
      <c r="A2384" s="248" t="s">
        <v>709</v>
      </c>
      <c r="B2384" s="248" t="s">
        <v>19</v>
      </c>
      <c r="C2384" s="273">
        <v>12135.0</v>
      </c>
      <c r="D2384" s="274">
        <v>45443.0</v>
      </c>
      <c r="E2384" s="275">
        <v>5814791.0</v>
      </c>
      <c r="F2384" s="248" t="s">
        <v>447</v>
      </c>
      <c r="G2384" s="274">
        <f t="shared" si="1"/>
        <v>45473</v>
      </c>
      <c r="H2384" s="248" t="s">
        <v>443</v>
      </c>
      <c r="I2384" s="276" t="str">
        <f t="shared" si="2"/>
        <v>121355814791</v>
      </c>
      <c r="J2384" s="274">
        <v>45462.0</v>
      </c>
      <c r="K2384" s="275">
        <v>7307851.0</v>
      </c>
      <c r="L2384" s="275">
        <f t="shared" si="12"/>
        <v>1493060</v>
      </c>
      <c r="N2384" s="277"/>
      <c r="O2384" s="274">
        <f t="shared" si="6"/>
        <v>0</v>
      </c>
      <c r="P2384" s="248" t="b">
        <f t="shared" si="7"/>
        <v>0</v>
      </c>
    </row>
    <row r="2385" ht="14.25" customHeight="1">
      <c r="A2385" s="248" t="s">
        <v>709</v>
      </c>
      <c r="B2385" s="248" t="s">
        <v>19</v>
      </c>
      <c r="C2385" s="273">
        <v>12140.0</v>
      </c>
      <c r="D2385" s="274">
        <v>45443.0</v>
      </c>
      <c r="E2385" s="275">
        <v>1493060.0</v>
      </c>
      <c r="F2385" s="248" t="s">
        <v>447</v>
      </c>
      <c r="G2385" s="274">
        <f t="shared" si="1"/>
        <v>45473</v>
      </c>
      <c r="H2385" s="248" t="s">
        <v>443</v>
      </c>
      <c r="I2385" s="276" t="str">
        <f t="shared" si="2"/>
        <v>121401493060</v>
      </c>
      <c r="J2385" s="274">
        <v>45464.0</v>
      </c>
      <c r="K2385" s="275">
        <v>1493060.0</v>
      </c>
      <c r="L2385" s="275">
        <f t="shared" si="12"/>
        <v>0</v>
      </c>
      <c r="N2385" s="277"/>
      <c r="O2385" s="274">
        <f t="shared" si="6"/>
        <v>0</v>
      </c>
      <c r="P2385" s="248" t="b">
        <f t="shared" si="7"/>
        <v>0</v>
      </c>
    </row>
    <row r="2386" ht="14.25" customHeight="1">
      <c r="A2386" s="248" t="s">
        <v>77</v>
      </c>
      <c r="B2386" s="248" t="s">
        <v>19</v>
      </c>
      <c r="C2386" s="273">
        <v>582436.0</v>
      </c>
      <c r="D2386" s="274">
        <v>45443.0</v>
      </c>
      <c r="E2386" s="275">
        <v>180591.0</v>
      </c>
      <c r="F2386" s="248" t="s">
        <v>447</v>
      </c>
      <c r="G2386" s="274">
        <f t="shared" si="1"/>
        <v>45473</v>
      </c>
      <c r="H2386" s="248" t="s">
        <v>443</v>
      </c>
      <c r="I2386" s="276" t="str">
        <f t="shared" si="2"/>
        <v>582436180591</v>
      </c>
      <c r="J2386" s="278">
        <v>45428.0</v>
      </c>
      <c r="K2386" s="279">
        <v>180590.0</v>
      </c>
      <c r="L2386" s="275">
        <f t="shared" si="12"/>
        <v>-1</v>
      </c>
      <c r="N2386" s="277"/>
      <c r="O2386" s="274">
        <f t="shared" si="6"/>
        <v>0</v>
      </c>
      <c r="P2386" s="248" t="b">
        <f t="shared" si="7"/>
        <v>0</v>
      </c>
    </row>
    <row r="2387" ht="14.25" customHeight="1">
      <c r="A2387" s="248" t="s">
        <v>451</v>
      </c>
      <c r="B2387" s="248" t="s">
        <v>19</v>
      </c>
      <c r="C2387" s="273">
        <v>68881.0</v>
      </c>
      <c r="D2387" s="274">
        <v>45443.0</v>
      </c>
      <c r="E2387" s="275">
        <v>15992.0</v>
      </c>
      <c r="F2387" s="248" t="s">
        <v>447</v>
      </c>
      <c r="G2387" s="274">
        <f t="shared" si="1"/>
        <v>45473</v>
      </c>
      <c r="H2387" s="248" t="s">
        <v>443</v>
      </c>
      <c r="I2387" s="276" t="str">
        <f t="shared" si="2"/>
        <v>6888115992</v>
      </c>
      <c r="J2387" s="274"/>
      <c r="K2387" s="275"/>
      <c r="L2387" s="275">
        <f t="shared" si="12"/>
        <v>-15992</v>
      </c>
      <c r="N2387" s="277"/>
      <c r="O2387" s="274">
        <f t="shared" si="6"/>
        <v>0</v>
      </c>
      <c r="P2387" s="248" t="b">
        <f t="shared" si="7"/>
        <v>1</v>
      </c>
    </row>
    <row r="2388" ht="14.25" customHeight="1">
      <c r="A2388" s="248" t="s">
        <v>451</v>
      </c>
      <c r="B2388" s="248" t="s">
        <v>19</v>
      </c>
      <c r="C2388" s="273">
        <v>68882.0</v>
      </c>
      <c r="D2388" s="274">
        <v>45443.0</v>
      </c>
      <c r="E2388" s="275">
        <v>178475.0</v>
      </c>
      <c r="F2388" s="248" t="s">
        <v>447</v>
      </c>
      <c r="G2388" s="274">
        <f t="shared" si="1"/>
        <v>45473</v>
      </c>
      <c r="H2388" s="248" t="s">
        <v>443</v>
      </c>
      <c r="I2388" s="276" t="str">
        <f t="shared" si="2"/>
        <v>68882178475</v>
      </c>
      <c r="J2388" s="274"/>
      <c r="K2388" s="275"/>
      <c r="L2388" s="275">
        <f t="shared" si="12"/>
        <v>-178475</v>
      </c>
      <c r="N2388" s="277"/>
      <c r="O2388" s="274">
        <f t="shared" si="6"/>
        <v>0</v>
      </c>
      <c r="P2388" s="248" t="b">
        <f t="shared" si="7"/>
        <v>1</v>
      </c>
    </row>
    <row r="2389" ht="14.25" customHeight="1">
      <c r="A2389" s="248" t="s">
        <v>55</v>
      </c>
      <c r="B2389" s="248" t="s">
        <v>334</v>
      </c>
      <c r="C2389" s="273">
        <v>1339.0</v>
      </c>
      <c r="D2389" s="274">
        <v>45443.0</v>
      </c>
      <c r="E2389" s="275">
        <v>1360521.0</v>
      </c>
      <c r="F2389" s="248" t="s">
        <v>447</v>
      </c>
      <c r="G2389" s="274">
        <f t="shared" si="1"/>
        <v>45473</v>
      </c>
      <c r="H2389" s="248" t="s">
        <v>443</v>
      </c>
      <c r="I2389" s="276" t="str">
        <f t="shared" si="2"/>
        <v>13391360521</v>
      </c>
      <c r="J2389" s="274"/>
      <c r="K2389" s="275"/>
      <c r="L2389" s="275">
        <f t="shared" si="12"/>
        <v>-1360521</v>
      </c>
      <c r="N2389" s="277"/>
      <c r="O2389" s="274">
        <f t="shared" si="6"/>
        <v>0</v>
      </c>
      <c r="P2389" s="248" t="b">
        <f t="shared" si="7"/>
        <v>1</v>
      </c>
    </row>
    <row r="2390" ht="14.25" customHeight="1">
      <c r="A2390" s="248" t="s">
        <v>532</v>
      </c>
      <c r="B2390" s="248" t="s">
        <v>19</v>
      </c>
      <c r="C2390" s="273">
        <v>35362.0</v>
      </c>
      <c r="D2390" s="274">
        <v>45444.0</v>
      </c>
      <c r="E2390" s="275">
        <v>1310904.0</v>
      </c>
      <c r="F2390" s="248" t="s">
        <v>447</v>
      </c>
      <c r="G2390" s="274">
        <f t="shared" si="1"/>
        <v>45474</v>
      </c>
      <c r="H2390" s="248" t="s">
        <v>443</v>
      </c>
      <c r="I2390" s="276" t="str">
        <f t="shared" si="2"/>
        <v>353621310904</v>
      </c>
      <c r="J2390" s="274"/>
      <c r="K2390" s="275"/>
      <c r="L2390" s="275">
        <f t="shared" si="12"/>
        <v>-1310904</v>
      </c>
      <c r="N2390" s="277"/>
      <c r="O2390" s="274">
        <f t="shared" si="6"/>
        <v>0</v>
      </c>
      <c r="P2390" s="248" t="b">
        <f t="shared" si="7"/>
        <v>1</v>
      </c>
    </row>
    <row r="2391" ht="14.25" customHeight="1">
      <c r="A2391" s="248" t="s">
        <v>106</v>
      </c>
      <c r="B2391" s="248" t="s">
        <v>334</v>
      </c>
      <c r="C2391" s="273">
        <v>210304.0</v>
      </c>
      <c r="D2391" s="274">
        <v>45444.0</v>
      </c>
      <c r="E2391" s="275">
        <v>12544.0</v>
      </c>
      <c r="F2391" s="248" t="s">
        <v>447</v>
      </c>
      <c r="G2391" s="274">
        <f t="shared" si="1"/>
        <v>45474</v>
      </c>
      <c r="H2391" s="248" t="s">
        <v>443</v>
      </c>
      <c r="I2391" s="276" t="str">
        <f t="shared" si="2"/>
        <v>21030412544</v>
      </c>
      <c r="J2391" s="274"/>
      <c r="K2391" s="275"/>
      <c r="L2391" s="275">
        <f t="shared" si="12"/>
        <v>-12544</v>
      </c>
      <c r="N2391" s="277"/>
      <c r="O2391" s="274">
        <f t="shared" si="6"/>
        <v>0</v>
      </c>
      <c r="P2391" s="248" t="b">
        <f t="shared" si="7"/>
        <v>1</v>
      </c>
    </row>
    <row r="2392" ht="14.25" customHeight="1">
      <c r="A2392" s="248" t="s">
        <v>22</v>
      </c>
      <c r="B2392" s="248" t="s">
        <v>19</v>
      </c>
      <c r="C2392" s="273">
        <v>1091884.0</v>
      </c>
      <c r="D2392" s="274">
        <v>45445.0</v>
      </c>
      <c r="E2392" s="275">
        <v>29990.0</v>
      </c>
      <c r="F2392" s="248" t="s">
        <v>447</v>
      </c>
      <c r="G2392" s="274">
        <f t="shared" si="1"/>
        <v>45475</v>
      </c>
      <c r="H2392" s="248" t="s">
        <v>443</v>
      </c>
      <c r="I2392" s="276" t="str">
        <f t="shared" si="2"/>
        <v>109188429990</v>
      </c>
      <c r="J2392" s="274"/>
      <c r="K2392" s="275"/>
      <c r="L2392" s="275">
        <f t="shared" si="12"/>
        <v>-29990</v>
      </c>
      <c r="N2392" s="109" t="s">
        <v>462</v>
      </c>
      <c r="O2392" s="274">
        <f t="shared" si="6"/>
        <v>0</v>
      </c>
      <c r="P2392" s="248" t="b">
        <f t="shared" si="7"/>
        <v>1</v>
      </c>
    </row>
    <row r="2393" ht="14.25" customHeight="1">
      <c r="A2393" s="248" t="s">
        <v>95</v>
      </c>
      <c r="B2393" s="248" t="s">
        <v>19</v>
      </c>
      <c r="C2393" s="273">
        <v>120484.0</v>
      </c>
      <c r="D2393" s="274">
        <v>45446.0</v>
      </c>
      <c r="E2393" s="275">
        <v>1942450.0</v>
      </c>
      <c r="F2393" s="248" t="s">
        <v>447</v>
      </c>
      <c r="G2393" s="274">
        <f t="shared" si="1"/>
        <v>45476</v>
      </c>
      <c r="H2393" s="248" t="s">
        <v>443</v>
      </c>
      <c r="I2393" s="276" t="str">
        <f t="shared" si="2"/>
        <v>1204841942450</v>
      </c>
      <c r="J2393" s="274"/>
      <c r="K2393" s="275"/>
      <c r="L2393" s="275">
        <f t="shared" si="12"/>
        <v>-1942450</v>
      </c>
      <c r="N2393" s="277"/>
      <c r="O2393" s="274">
        <f t="shared" si="6"/>
        <v>0</v>
      </c>
      <c r="P2393" s="248" t="b">
        <f t="shared" si="7"/>
        <v>1</v>
      </c>
    </row>
    <row r="2394" ht="14.25" customHeight="1">
      <c r="A2394" s="248" t="s">
        <v>454</v>
      </c>
      <c r="B2394" s="248" t="s">
        <v>19</v>
      </c>
      <c r="C2394" s="273">
        <v>33057.0</v>
      </c>
      <c r="D2394" s="274">
        <v>45446.0</v>
      </c>
      <c r="E2394" s="275">
        <v>47600.0</v>
      </c>
      <c r="F2394" s="248" t="s">
        <v>447</v>
      </c>
      <c r="G2394" s="274">
        <f t="shared" si="1"/>
        <v>45476</v>
      </c>
      <c r="H2394" s="248" t="s">
        <v>443</v>
      </c>
      <c r="I2394" s="276" t="str">
        <f t="shared" si="2"/>
        <v>3305747600</v>
      </c>
      <c r="J2394" s="274">
        <v>45446.0</v>
      </c>
      <c r="K2394" s="275">
        <v>47600.0</v>
      </c>
      <c r="L2394" s="275">
        <f t="shared" si="12"/>
        <v>0</v>
      </c>
      <c r="N2394" s="277"/>
      <c r="O2394" s="274">
        <f t="shared" si="6"/>
        <v>0</v>
      </c>
      <c r="P2394" s="248" t="b">
        <f t="shared" si="7"/>
        <v>0</v>
      </c>
    </row>
    <row r="2395" ht="14.25" customHeight="1">
      <c r="A2395" s="248" t="s">
        <v>26</v>
      </c>
      <c r="B2395" s="248" t="s">
        <v>19</v>
      </c>
      <c r="C2395" s="273">
        <v>13266.0</v>
      </c>
      <c r="D2395" s="274">
        <v>45446.0</v>
      </c>
      <c r="E2395" s="275">
        <v>21813.0</v>
      </c>
      <c r="F2395" s="248" t="s">
        <v>447</v>
      </c>
      <c r="G2395" s="274">
        <f t="shared" si="1"/>
        <v>45476</v>
      </c>
      <c r="H2395" s="248" t="s">
        <v>443</v>
      </c>
      <c r="I2395" s="276" t="str">
        <f t="shared" si="2"/>
        <v>1326621813</v>
      </c>
      <c r="J2395" s="274"/>
      <c r="K2395" s="275"/>
      <c r="L2395" s="275">
        <f t="shared" si="12"/>
        <v>-21813</v>
      </c>
      <c r="N2395" s="277"/>
      <c r="O2395" s="274">
        <f t="shared" si="6"/>
        <v>0</v>
      </c>
      <c r="P2395" s="248" t="b">
        <f t="shared" si="7"/>
        <v>1</v>
      </c>
    </row>
    <row r="2396" ht="14.25" customHeight="1">
      <c r="A2396" s="248" t="s">
        <v>706</v>
      </c>
      <c r="B2396" s="248" t="s">
        <v>19</v>
      </c>
      <c r="C2396" s="273">
        <v>18408.0</v>
      </c>
      <c r="D2396" s="274">
        <v>45446.0</v>
      </c>
      <c r="E2396" s="275">
        <v>12735.0</v>
      </c>
      <c r="F2396" s="248" t="s">
        <v>447</v>
      </c>
      <c r="G2396" s="274">
        <f t="shared" si="1"/>
        <v>45476</v>
      </c>
      <c r="H2396" s="248" t="s">
        <v>443</v>
      </c>
      <c r="I2396" s="276" t="str">
        <f t="shared" si="2"/>
        <v>1840812735</v>
      </c>
      <c r="J2396" s="274"/>
      <c r="K2396" s="275"/>
      <c r="L2396" s="275">
        <f t="shared" si="12"/>
        <v>-12735</v>
      </c>
      <c r="N2396" s="277"/>
      <c r="O2396" s="274">
        <f t="shared" si="6"/>
        <v>0</v>
      </c>
      <c r="P2396" s="248" t="b">
        <f t="shared" si="7"/>
        <v>1</v>
      </c>
    </row>
    <row r="2397" ht="14.25" customHeight="1">
      <c r="A2397" s="248" t="s">
        <v>27</v>
      </c>
      <c r="B2397" s="248" t="s">
        <v>19</v>
      </c>
      <c r="C2397" s="273">
        <v>40963.0</v>
      </c>
      <c r="D2397" s="274">
        <v>45447.0</v>
      </c>
      <c r="E2397" s="275">
        <v>1089620.0</v>
      </c>
      <c r="F2397" s="248" t="s">
        <v>447</v>
      </c>
      <c r="G2397" s="274">
        <f t="shared" si="1"/>
        <v>45477</v>
      </c>
      <c r="H2397" s="248" t="s">
        <v>443</v>
      </c>
      <c r="I2397" s="276" t="str">
        <f t="shared" si="2"/>
        <v>409631089620</v>
      </c>
      <c r="J2397" s="274"/>
      <c r="K2397" s="275"/>
      <c r="L2397" s="275">
        <f t="shared" si="12"/>
        <v>-1089620</v>
      </c>
      <c r="N2397" s="109" t="s">
        <v>456</v>
      </c>
      <c r="O2397" s="274">
        <f t="shared" si="6"/>
        <v>0</v>
      </c>
      <c r="P2397" s="248" t="b">
        <f t="shared" si="7"/>
        <v>1</v>
      </c>
    </row>
    <row r="2398" ht="14.25" customHeight="1">
      <c r="A2398" s="248" t="s">
        <v>273</v>
      </c>
      <c r="B2398" s="248" t="s">
        <v>19</v>
      </c>
      <c r="C2398" s="273">
        <v>348.0</v>
      </c>
      <c r="D2398" s="274">
        <v>45447.0</v>
      </c>
      <c r="E2398" s="275">
        <v>1104402.0</v>
      </c>
      <c r="F2398" s="248" t="s">
        <v>447</v>
      </c>
      <c r="G2398" s="274">
        <f t="shared" si="1"/>
        <v>45477</v>
      </c>
      <c r="H2398" s="248" t="s">
        <v>443</v>
      </c>
      <c r="I2398" s="276" t="str">
        <f t="shared" si="2"/>
        <v>3481104402</v>
      </c>
      <c r="J2398" s="278">
        <v>45447.0</v>
      </c>
      <c r="K2398" s="279">
        <v>1130398.0</v>
      </c>
      <c r="L2398" s="275">
        <f t="shared" si="12"/>
        <v>25996</v>
      </c>
      <c r="N2398" s="277" t="s">
        <v>710</v>
      </c>
      <c r="O2398" s="274">
        <f t="shared" si="6"/>
        <v>0</v>
      </c>
      <c r="P2398" s="248" t="b">
        <f t="shared" si="7"/>
        <v>0</v>
      </c>
    </row>
    <row r="2399" ht="14.25" customHeight="1">
      <c r="A2399" s="248" t="s">
        <v>34</v>
      </c>
      <c r="B2399" s="248" t="s">
        <v>19</v>
      </c>
      <c r="C2399" s="273">
        <v>121337.0</v>
      </c>
      <c r="D2399" s="274">
        <v>45448.0</v>
      </c>
      <c r="E2399" s="275">
        <v>27965.0</v>
      </c>
      <c r="F2399" s="248" t="s">
        <v>447</v>
      </c>
      <c r="G2399" s="274">
        <f t="shared" si="1"/>
        <v>45478</v>
      </c>
      <c r="H2399" s="248" t="s">
        <v>443</v>
      </c>
      <c r="I2399" s="276" t="str">
        <f t="shared" si="2"/>
        <v>12133727965</v>
      </c>
      <c r="J2399" s="274"/>
      <c r="K2399" s="275"/>
      <c r="L2399" s="275">
        <f t="shared" si="12"/>
        <v>-27965</v>
      </c>
      <c r="N2399" s="277"/>
      <c r="O2399" s="274">
        <f t="shared" si="6"/>
        <v>0</v>
      </c>
      <c r="P2399" s="248" t="b">
        <f t="shared" si="7"/>
        <v>1</v>
      </c>
    </row>
    <row r="2400" ht="14.25" customHeight="1">
      <c r="A2400" s="248" t="s">
        <v>22</v>
      </c>
      <c r="B2400" s="248" t="s">
        <v>19</v>
      </c>
      <c r="C2400" s="273">
        <v>1062419.0</v>
      </c>
      <c r="D2400" s="274">
        <v>45448.0</v>
      </c>
      <c r="E2400" s="275">
        <v>2027571.0</v>
      </c>
      <c r="F2400" s="248" t="s">
        <v>447</v>
      </c>
      <c r="G2400" s="274">
        <f t="shared" si="1"/>
        <v>45478</v>
      </c>
      <c r="H2400" s="248" t="s">
        <v>443</v>
      </c>
      <c r="I2400" s="276" t="str">
        <f t="shared" si="2"/>
        <v>10624192027571</v>
      </c>
      <c r="J2400" s="274"/>
      <c r="K2400" s="275"/>
      <c r="L2400" s="275">
        <f t="shared" si="12"/>
        <v>-2027571</v>
      </c>
      <c r="N2400" s="109" t="s">
        <v>462</v>
      </c>
      <c r="O2400" s="274">
        <f t="shared" si="6"/>
        <v>0</v>
      </c>
      <c r="P2400" s="248" t="b">
        <f t="shared" si="7"/>
        <v>1</v>
      </c>
    </row>
    <row r="2401" ht="14.25" customHeight="1">
      <c r="A2401" s="248" t="s">
        <v>22</v>
      </c>
      <c r="B2401" s="248" t="s">
        <v>19</v>
      </c>
      <c r="C2401" s="273">
        <v>1062420.0</v>
      </c>
      <c r="D2401" s="274">
        <v>45448.0</v>
      </c>
      <c r="E2401" s="275">
        <v>1425890.0</v>
      </c>
      <c r="F2401" s="248" t="s">
        <v>447</v>
      </c>
      <c r="G2401" s="274">
        <f t="shared" si="1"/>
        <v>45478</v>
      </c>
      <c r="H2401" s="248" t="s">
        <v>443</v>
      </c>
      <c r="I2401" s="276" t="str">
        <f t="shared" si="2"/>
        <v>10624201425890</v>
      </c>
      <c r="J2401" s="274"/>
      <c r="K2401" s="275"/>
      <c r="L2401" s="275">
        <f t="shared" si="12"/>
        <v>-1425890</v>
      </c>
      <c r="N2401" s="109" t="s">
        <v>462</v>
      </c>
      <c r="O2401" s="274">
        <f t="shared" si="6"/>
        <v>0</v>
      </c>
      <c r="P2401" s="248" t="b">
        <f t="shared" si="7"/>
        <v>1</v>
      </c>
    </row>
    <row r="2402" ht="14.25" customHeight="1">
      <c r="A2402" s="248" t="s">
        <v>55</v>
      </c>
      <c r="B2402" s="248" t="s">
        <v>334</v>
      </c>
      <c r="C2402" s="273">
        <v>1345.0</v>
      </c>
      <c r="D2402" s="274">
        <v>45448.0</v>
      </c>
      <c r="E2402" s="275">
        <v>1539130.0</v>
      </c>
      <c r="F2402" s="248" t="s">
        <v>447</v>
      </c>
      <c r="G2402" s="274">
        <f t="shared" si="1"/>
        <v>45478</v>
      </c>
      <c r="H2402" s="248" t="s">
        <v>443</v>
      </c>
      <c r="I2402" s="276" t="str">
        <f t="shared" si="2"/>
        <v>13451539130</v>
      </c>
      <c r="J2402" s="274"/>
      <c r="K2402" s="275"/>
      <c r="L2402" s="275">
        <f t="shared" si="12"/>
        <v>-1539130</v>
      </c>
      <c r="N2402" s="277"/>
      <c r="O2402" s="274">
        <f t="shared" si="6"/>
        <v>0</v>
      </c>
      <c r="P2402" s="248" t="b">
        <f t="shared" si="7"/>
        <v>1</v>
      </c>
    </row>
    <row r="2403" ht="14.25" customHeight="1">
      <c r="A2403" s="248" t="s">
        <v>55</v>
      </c>
      <c r="B2403" s="248" t="s">
        <v>334</v>
      </c>
      <c r="C2403" s="273">
        <v>1393.0</v>
      </c>
      <c r="D2403" s="274">
        <v>45448.0</v>
      </c>
      <c r="E2403" s="275">
        <v>135806.0</v>
      </c>
      <c r="F2403" s="248" t="s">
        <v>447</v>
      </c>
      <c r="G2403" s="274">
        <f t="shared" si="1"/>
        <v>45478</v>
      </c>
      <c r="H2403" s="248" t="s">
        <v>443</v>
      </c>
      <c r="I2403" s="276" t="str">
        <f t="shared" si="2"/>
        <v>1393135806</v>
      </c>
      <c r="J2403" s="274"/>
      <c r="K2403" s="275"/>
      <c r="L2403" s="275">
        <f t="shared" si="12"/>
        <v>-135806</v>
      </c>
      <c r="N2403" s="277"/>
      <c r="O2403" s="274">
        <f t="shared" si="6"/>
        <v>0</v>
      </c>
      <c r="P2403" s="248" t="b">
        <f t="shared" si="7"/>
        <v>1</v>
      </c>
    </row>
    <row r="2404" ht="14.25" customHeight="1">
      <c r="A2404" s="248" t="s">
        <v>689</v>
      </c>
      <c r="B2404" s="248" t="s">
        <v>19</v>
      </c>
      <c r="C2404" s="273">
        <v>35383.0</v>
      </c>
      <c r="D2404" s="274">
        <v>45449.0</v>
      </c>
      <c r="E2404" s="275">
        <v>652163.0</v>
      </c>
      <c r="F2404" s="248" t="s">
        <v>447</v>
      </c>
      <c r="G2404" s="274">
        <f t="shared" si="1"/>
        <v>45479</v>
      </c>
      <c r="H2404" s="248" t="s">
        <v>443</v>
      </c>
      <c r="I2404" s="276" t="str">
        <f t="shared" si="2"/>
        <v>35383652163</v>
      </c>
      <c r="J2404" s="274"/>
      <c r="K2404" s="275"/>
      <c r="L2404" s="275">
        <f t="shared" si="12"/>
        <v>-652163</v>
      </c>
      <c r="N2404" s="277"/>
      <c r="O2404" s="274">
        <f t="shared" si="6"/>
        <v>0</v>
      </c>
      <c r="P2404" s="248" t="b">
        <f t="shared" si="7"/>
        <v>1</v>
      </c>
    </row>
    <row r="2405" ht="14.25" customHeight="1">
      <c r="A2405" s="248" t="s">
        <v>711</v>
      </c>
      <c r="B2405" s="248" t="s">
        <v>19</v>
      </c>
      <c r="C2405" s="273">
        <v>897.0</v>
      </c>
      <c r="D2405" s="274">
        <v>45449.0</v>
      </c>
      <c r="E2405" s="275">
        <v>434350.0</v>
      </c>
      <c r="F2405" s="248" t="s">
        <v>447</v>
      </c>
      <c r="G2405" s="274">
        <f t="shared" si="1"/>
        <v>45479</v>
      </c>
      <c r="H2405" s="248" t="s">
        <v>443</v>
      </c>
      <c r="I2405" s="276" t="str">
        <f t="shared" si="2"/>
        <v>897434350</v>
      </c>
      <c r="J2405" s="274"/>
      <c r="K2405" s="275"/>
      <c r="L2405" s="275">
        <f t="shared" si="12"/>
        <v>-434350</v>
      </c>
      <c r="N2405" s="277"/>
      <c r="O2405" s="274">
        <f t="shared" si="6"/>
        <v>0</v>
      </c>
      <c r="P2405" s="248" t="b">
        <f t="shared" si="7"/>
        <v>1</v>
      </c>
    </row>
    <row r="2406" ht="14.25" customHeight="1">
      <c r="A2406" s="248" t="s">
        <v>593</v>
      </c>
      <c r="B2406" s="248" t="s">
        <v>334</v>
      </c>
      <c r="C2406" s="273">
        <v>4545712.0</v>
      </c>
      <c r="D2406" s="274">
        <v>45449.0</v>
      </c>
      <c r="E2406" s="275">
        <v>79160.0</v>
      </c>
      <c r="F2406" s="248" t="s">
        <v>447</v>
      </c>
      <c r="G2406" s="274">
        <f t="shared" si="1"/>
        <v>45479</v>
      </c>
      <c r="H2406" s="248" t="s">
        <v>443</v>
      </c>
      <c r="I2406" s="276" t="str">
        <f t="shared" si="2"/>
        <v>454571279160</v>
      </c>
      <c r="J2406" s="274"/>
      <c r="K2406" s="275"/>
      <c r="L2406" s="275">
        <f t="shared" si="12"/>
        <v>-79160</v>
      </c>
      <c r="N2406" s="277"/>
      <c r="O2406" s="274">
        <f t="shared" si="6"/>
        <v>0</v>
      </c>
      <c r="P2406" s="248" t="b">
        <f t="shared" si="7"/>
        <v>1</v>
      </c>
    </row>
    <row r="2407" ht="14.25" customHeight="1">
      <c r="A2407" s="248" t="s">
        <v>26</v>
      </c>
      <c r="B2407" s="248" t="s">
        <v>19</v>
      </c>
      <c r="C2407" s="273">
        <v>13301.0</v>
      </c>
      <c r="D2407" s="274">
        <v>45450.0</v>
      </c>
      <c r="E2407" s="275">
        <v>90799.0</v>
      </c>
      <c r="F2407" s="248" t="s">
        <v>447</v>
      </c>
      <c r="G2407" s="274">
        <f t="shared" si="1"/>
        <v>45480</v>
      </c>
      <c r="H2407" s="248" t="s">
        <v>443</v>
      </c>
      <c r="I2407" s="276" t="str">
        <f t="shared" si="2"/>
        <v>1330190799</v>
      </c>
      <c r="J2407" s="274"/>
      <c r="K2407" s="275"/>
      <c r="L2407" s="275">
        <f t="shared" si="12"/>
        <v>-90799</v>
      </c>
      <c r="N2407" s="277"/>
      <c r="O2407" s="274">
        <f t="shared" si="6"/>
        <v>0</v>
      </c>
      <c r="P2407" s="248" t="b">
        <f t="shared" si="7"/>
        <v>1</v>
      </c>
    </row>
    <row r="2408" ht="14.25" customHeight="1">
      <c r="A2408" s="248" t="s">
        <v>636</v>
      </c>
      <c r="B2408" s="248" t="s">
        <v>19</v>
      </c>
      <c r="C2408" s="273">
        <v>2073.0</v>
      </c>
      <c r="D2408" s="274">
        <v>45450.0</v>
      </c>
      <c r="E2408" s="275">
        <v>1072612.0</v>
      </c>
      <c r="F2408" s="248" t="s">
        <v>447</v>
      </c>
      <c r="G2408" s="274">
        <f t="shared" si="1"/>
        <v>45480</v>
      </c>
      <c r="H2408" s="248" t="s">
        <v>443</v>
      </c>
      <c r="I2408" s="276" t="str">
        <f t="shared" si="2"/>
        <v>20731072612</v>
      </c>
      <c r="J2408" s="274"/>
      <c r="K2408" s="275"/>
      <c r="L2408" s="275">
        <f t="shared" si="12"/>
        <v>-1072612</v>
      </c>
      <c r="N2408" s="277"/>
      <c r="O2408" s="274">
        <f t="shared" si="6"/>
        <v>0</v>
      </c>
      <c r="P2408" s="248" t="b">
        <f t="shared" si="7"/>
        <v>1</v>
      </c>
    </row>
    <row r="2409" ht="14.25" customHeight="1">
      <c r="A2409" s="248" t="s">
        <v>593</v>
      </c>
      <c r="B2409" s="248" t="s">
        <v>334</v>
      </c>
      <c r="C2409" s="273">
        <v>4550434.0</v>
      </c>
      <c r="D2409" s="274">
        <v>45453.0</v>
      </c>
      <c r="E2409" s="275">
        <v>112330.0</v>
      </c>
      <c r="F2409" s="248" t="s">
        <v>447</v>
      </c>
      <c r="G2409" s="274">
        <f t="shared" si="1"/>
        <v>45483</v>
      </c>
      <c r="H2409" s="248" t="s">
        <v>443</v>
      </c>
      <c r="I2409" s="276" t="str">
        <f t="shared" si="2"/>
        <v>4550434112330</v>
      </c>
      <c r="J2409" s="274"/>
      <c r="K2409" s="275"/>
      <c r="L2409" s="275">
        <f t="shared" si="12"/>
        <v>-112330</v>
      </c>
      <c r="N2409" s="277"/>
      <c r="O2409" s="274">
        <f t="shared" si="6"/>
        <v>0</v>
      </c>
      <c r="P2409" s="248" t="b">
        <f t="shared" si="7"/>
        <v>1</v>
      </c>
    </row>
    <row r="2410" ht="14.25" customHeight="1">
      <c r="A2410" s="248" t="s">
        <v>458</v>
      </c>
      <c r="B2410" s="248" t="s">
        <v>19</v>
      </c>
      <c r="C2410" s="273">
        <v>4.9503736E7</v>
      </c>
      <c r="D2410" s="274">
        <v>45453.0</v>
      </c>
      <c r="E2410" s="275">
        <v>32969.0</v>
      </c>
      <c r="F2410" s="248" t="s">
        <v>447</v>
      </c>
      <c r="G2410" s="274">
        <f t="shared" si="1"/>
        <v>45483</v>
      </c>
      <c r="H2410" s="248" t="s">
        <v>443</v>
      </c>
      <c r="I2410" s="276" t="str">
        <f t="shared" si="2"/>
        <v>4950373632969</v>
      </c>
      <c r="J2410" s="274"/>
      <c r="K2410" s="275"/>
      <c r="L2410" s="275">
        <f t="shared" si="12"/>
        <v>-32969</v>
      </c>
      <c r="N2410" s="277"/>
      <c r="O2410" s="274">
        <f t="shared" si="6"/>
        <v>0</v>
      </c>
      <c r="P2410" s="248" t="b">
        <f t="shared" si="7"/>
        <v>1</v>
      </c>
    </row>
    <row r="2411" ht="14.25" customHeight="1">
      <c r="A2411" s="248" t="s">
        <v>712</v>
      </c>
      <c r="B2411" s="248" t="s">
        <v>19</v>
      </c>
      <c r="C2411" s="273">
        <v>78.0</v>
      </c>
      <c r="D2411" s="274">
        <v>45453.0</v>
      </c>
      <c r="E2411" s="275">
        <v>1373462.0</v>
      </c>
      <c r="F2411" s="248" t="s">
        <v>447</v>
      </c>
      <c r="G2411" s="274">
        <f t="shared" si="1"/>
        <v>45483</v>
      </c>
      <c r="H2411" s="248" t="s">
        <v>443</v>
      </c>
      <c r="I2411" s="276" t="str">
        <f t="shared" si="2"/>
        <v>781373462</v>
      </c>
      <c r="J2411" s="274"/>
      <c r="K2411" s="275"/>
      <c r="L2411" s="275">
        <f t="shared" si="12"/>
        <v>-1373462</v>
      </c>
      <c r="N2411" s="277"/>
      <c r="O2411" s="274">
        <f t="shared" si="6"/>
        <v>0</v>
      </c>
      <c r="P2411" s="248" t="b">
        <f t="shared" si="7"/>
        <v>1</v>
      </c>
    </row>
    <row r="2412" ht="14.25" customHeight="1">
      <c r="A2412" s="248" t="s">
        <v>608</v>
      </c>
      <c r="B2412" s="248" t="s">
        <v>334</v>
      </c>
      <c r="C2412" s="273">
        <v>8849.0</v>
      </c>
      <c r="D2412" s="274">
        <v>45454.0</v>
      </c>
      <c r="E2412" s="275">
        <v>1746650.0</v>
      </c>
      <c r="F2412" s="248" t="s">
        <v>447</v>
      </c>
      <c r="G2412" s="274">
        <f t="shared" si="1"/>
        <v>45484</v>
      </c>
      <c r="H2412" s="248" t="s">
        <v>443</v>
      </c>
      <c r="I2412" s="276" t="str">
        <f t="shared" si="2"/>
        <v>88491746650</v>
      </c>
      <c r="J2412" s="274"/>
      <c r="K2412" s="275"/>
      <c r="L2412" s="275">
        <f t="shared" si="12"/>
        <v>-1746650</v>
      </c>
      <c r="N2412" s="277"/>
      <c r="O2412" s="274">
        <f t="shared" si="6"/>
        <v>0</v>
      </c>
      <c r="P2412" s="248" t="b">
        <f t="shared" si="7"/>
        <v>1</v>
      </c>
    </row>
    <row r="2413" ht="14.25" customHeight="1">
      <c r="A2413" s="248" t="s">
        <v>608</v>
      </c>
      <c r="B2413" s="248" t="s">
        <v>334</v>
      </c>
      <c r="C2413" s="273">
        <v>8850.0</v>
      </c>
      <c r="D2413" s="274">
        <v>45454.0</v>
      </c>
      <c r="E2413" s="275">
        <v>1.6091643E7</v>
      </c>
      <c r="F2413" s="248" t="s">
        <v>447</v>
      </c>
      <c r="G2413" s="274">
        <f t="shared" si="1"/>
        <v>45484</v>
      </c>
      <c r="H2413" s="248" t="s">
        <v>443</v>
      </c>
      <c r="I2413" s="276" t="str">
        <f t="shared" si="2"/>
        <v>885016091643</v>
      </c>
      <c r="J2413" s="274"/>
      <c r="K2413" s="275"/>
      <c r="L2413" s="275">
        <f t="shared" si="12"/>
        <v>-16091643</v>
      </c>
      <c r="N2413" s="277"/>
      <c r="O2413" s="274">
        <f t="shared" si="6"/>
        <v>0</v>
      </c>
      <c r="P2413" s="248" t="b">
        <f t="shared" si="7"/>
        <v>1</v>
      </c>
    </row>
    <row r="2414" ht="14.25" customHeight="1">
      <c r="A2414" s="248" t="s">
        <v>659</v>
      </c>
      <c r="B2414" s="248" t="s">
        <v>19</v>
      </c>
      <c r="C2414" s="273">
        <v>157137.0</v>
      </c>
      <c r="D2414" s="274">
        <v>45454.0</v>
      </c>
      <c r="E2414" s="275">
        <v>240965.0</v>
      </c>
      <c r="F2414" s="248" t="s">
        <v>447</v>
      </c>
      <c r="G2414" s="274">
        <f t="shared" si="1"/>
        <v>45484</v>
      </c>
      <c r="H2414" s="248" t="s">
        <v>443</v>
      </c>
      <c r="I2414" s="276" t="str">
        <f t="shared" si="2"/>
        <v>157137240965</v>
      </c>
      <c r="J2414" s="274"/>
      <c r="K2414" s="275"/>
      <c r="L2414" s="275">
        <f t="shared" si="12"/>
        <v>-240965</v>
      </c>
      <c r="N2414" s="277"/>
      <c r="O2414" s="274">
        <f t="shared" si="6"/>
        <v>0</v>
      </c>
      <c r="P2414" s="248" t="b">
        <f t="shared" si="7"/>
        <v>1</v>
      </c>
    </row>
    <row r="2415" ht="14.25" customHeight="1">
      <c r="A2415" s="248" t="s">
        <v>659</v>
      </c>
      <c r="B2415" s="248" t="s">
        <v>19</v>
      </c>
      <c r="C2415" s="273">
        <v>157138.0</v>
      </c>
      <c r="D2415" s="274">
        <v>45454.0</v>
      </c>
      <c r="E2415" s="275">
        <v>207499.0</v>
      </c>
      <c r="F2415" s="248" t="s">
        <v>447</v>
      </c>
      <c r="G2415" s="274">
        <f t="shared" si="1"/>
        <v>45484</v>
      </c>
      <c r="H2415" s="248" t="s">
        <v>443</v>
      </c>
      <c r="I2415" s="276" t="str">
        <f t="shared" si="2"/>
        <v>157138207499</v>
      </c>
      <c r="J2415" s="274"/>
      <c r="K2415" s="275"/>
      <c r="L2415" s="275">
        <f t="shared" si="12"/>
        <v>-207499</v>
      </c>
      <c r="N2415" s="277"/>
      <c r="O2415" s="274">
        <f t="shared" si="6"/>
        <v>0</v>
      </c>
      <c r="P2415" s="248" t="b">
        <f t="shared" si="7"/>
        <v>1</v>
      </c>
    </row>
    <row r="2416" ht="14.25" customHeight="1">
      <c r="A2416" s="248" t="s">
        <v>659</v>
      </c>
      <c r="B2416" s="248" t="s">
        <v>19</v>
      </c>
      <c r="C2416" s="273">
        <v>157141.0</v>
      </c>
      <c r="D2416" s="274">
        <v>45454.0</v>
      </c>
      <c r="E2416" s="275">
        <v>239483.0</v>
      </c>
      <c r="F2416" s="248" t="s">
        <v>447</v>
      </c>
      <c r="G2416" s="274">
        <f t="shared" si="1"/>
        <v>45484</v>
      </c>
      <c r="H2416" s="248" t="s">
        <v>443</v>
      </c>
      <c r="I2416" s="276" t="str">
        <f t="shared" si="2"/>
        <v>157141239483</v>
      </c>
      <c r="J2416" s="274"/>
      <c r="K2416" s="275"/>
      <c r="L2416" s="275">
        <f t="shared" si="12"/>
        <v>-239483</v>
      </c>
      <c r="N2416" s="277"/>
      <c r="O2416" s="274">
        <f t="shared" si="6"/>
        <v>0</v>
      </c>
      <c r="P2416" s="248" t="b">
        <f t="shared" si="7"/>
        <v>1</v>
      </c>
    </row>
    <row r="2417" ht="14.25" customHeight="1">
      <c r="A2417" s="248" t="s">
        <v>659</v>
      </c>
      <c r="B2417" s="248" t="s">
        <v>19</v>
      </c>
      <c r="C2417" s="273">
        <v>157140.0</v>
      </c>
      <c r="D2417" s="274">
        <v>45454.0</v>
      </c>
      <c r="E2417" s="275">
        <v>357439.0</v>
      </c>
      <c r="F2417" s="248" t="s">
        <v>447</v>
      </c>
      <c r="G2417" s="274">
        <f t="shared" si="1"/>
        <v>45484</v>
      </c>
      <c r="H2417" s="248" t="s">
        <v>443</v>
      </c>
      <c r="I2417" s="276" t="str">
        <f t="shared" si="2"/>
        <v>157140357439</v>
      </c>
      <c r="J2417" s="274"/>
      <c r="K2417" s="275"/>
      <c r="L2417" s="275">
        <f t="shared" si="12"/>
        <v>-357439</v>
      </c>
      <c r="N2417" s="277"/>
      <c r="O2417" s="274">
        <f t="shared" si="6"/>
        <v>0</v>
      </c>
      <c r="P2417" s="248" t="b">
        <f t="shared" si="7"/>
        <v>1</v>
      </c>
    </row>
    <row r="2418" ht="14.25" customHeight="1">
      <c r="A2418" s="248" t="s">
        <v>659</v>
      </c>
      <c r="B2418" s="248" t="s">
        <v>19</v>
      </c>
      <c r="C2418" s="273">
        <v>157139.0</v>
      </c>
      <c r="D2418" s="274">
        <v>45454.0</v>
      </c>
      <c r="E2418" s="275">
        <v>276665.0</v>
      </c>
      <c r="F2418" s="248" t="s">
        <v>447</v>
      </c>
      <c r="G2418" s="274">
        <f t="shared" si="1"/>
        <v>45484</v>
      </c>
      <c r="H2418" s="248" t="s">
        <v>443</v>
      </c>
      <c r="I2418" s="276" t="str">
        <f t="shared" si="2"/>
        <v>157139276665</v>
      </c>
      <c r="J2418" s="274"/>
      <c r="K2418" s="275"/>
      <c r="L2418" s="275">
        <f t="shared" si="12"/>
        <v>-276665</v>
      </c>
      <c r="N2418" s="277"/>
      <c r="O2418" s="274">
        <f t="shared" si="6"/>
        <v>0</v>
      </c>
      <c r="P2418" s="248" t="b">
        <f t="shared" si="7"/>
        <v>1</v>
      </c>
    </row>
    <row r="2419" ht="14.25" customHeight="1">
      <c r="A2419" s="248" t="s">
        <v>659</v>
      </c>
      <c r="B2419" s="248" t="s">
        <v>19</v>
      </c>
      <c r="C2419" s="273">
        <v>157142.0</v>
      </c>
      <c r="D2419" s="274">
        <v>45454.0</v>
      </c>
      <c r="E2419" s="275">
        <v>176266.0</v>
      </c>
      <c r="F2419" s="248" t="s">
        <v>447</v>
      </c>
      <c r="G2419" s="274">
        <f t="shared" si="1"/>
        <v>45484</v>
      </c>
      <c r="H2419" s="248" t="s">
        <v>443</v>
      </c>
      <c r="I2419" s="276" t="str">
        <f t="shared" si="2"/>
        <v>157142176266</v>
      </c>
      <c r="J2419" s="274"/>
      <c r="K2419" s="275"/>
      <c r="L2419" s="275">
        <f t="shared" si="12"/>
        <v>-176266</v>
      </c>
      <c r="N2419" s="277"/>
      <c r="O2419" s="274">
        <f t="shared" si="6"/>
        <v>0</v>
      </c>
      <c r="P2419" s="248" t="b">
        <f t="shared" si="7"/>
        <v>1</v>
      </c>
    </row>
    <row r="2420" ht="14.25" customHeight="1">
      <c r="A2420" s="248" t="s">
        <v>444</v>
      </c>
      <c r="B2420" s="248" t="s">
        <v>19</v>
      </c>
      <c r="C2420" s="273">
        <v>1449.0</v>
      </c>
      <c r="D2420" s="274">
        <v>45454.0</v>
      </c>
      <c r="E2420" s="275">
        <v>433372.0</v>
      </c>
      <c r="F2420" s="248" t="s">
        <v>447</v>
      </c>
      <c r="G2420" s="274">
        <f t="shared" si="1"/>
        <v>45484</v>
      </c>
      <c r="H2420" s="248" t="s">
        <v>443</v>
      </c>
      <c r="I2420" s="276" t="str">
        <f t="shared" si="2"/>
        <v>1449433372</v>
      </c>
      <c r="J2420" s="278">
        <v>45701.0</v>
      </c>
      <c r="K2420" s="279">
        <v>433372.0</v>
      </c>
      <c r="L2420" s="275">
        <f t="shared" si="12"/>
        <v>0</v>
      </c>
      <c r="N2420" s="277"/>
      <c r="O2420" s="274">
        <f t="shared" si="6"/>
        <v>0</v>
      </c>
      <c r="P2420" s="248" t="b">
        <f t="shared" si="7"/>
        <v>0</v>
      </c>
    </row>
    <row r="2421" ht="14.25" customHeight="1">
      <c r="A2421" s="248" t="s">
        <v>95</v>
      </c>
      <c r="B2421" s="248" t="s">
        <v>19</v>
      </c>
      <c r="C2421" s="273">
        <v>120813.0</v>
      </c>
      <c r="D2421" s="274">
        <v>45455.0</v>
      </c>
      <c r="E2421" s="275">
        <v>257291.0</v>
      </c>
      <c r="F2421" s="248" t="s">
        <v>447</v>
      </c>
      <c r="G2421" s="274">
        <f t="shared" si="1"/>
        <v>45485</v>
      </c>
      <c r="H2421" s="248" t="s">
        <v>443</v>
      </c>
      <c r="I2421" s="276" t="str">
        <f t="shared" si="2"/>
        <v>120813257291</v>
      </c>
      <c r="J2421" s="274"/>
      <c r="K2421" s="275"/>
      <c r="L2421" s="275">
        <f t="shared" si="12"/>
        <v>-257291</v>
      </c>
      <c r="N2421" s="277"/>
      <c r="O2421" s="274">
        <f t="shared" si="6"/>
        <v>0</v>
      </c>
      <c r="P2421" s="248" t="b">
        <f t="shared" si="7"/>
        <v>1</v>
      </c>
    </row>
    <row r="2422" ht="14.25" customHeight="1">
      <c r="A2422" s="248" t="s">
        <v>583</v>
      </c>
      <c r="B2422" s="248" t="s">
        <v>19</v>
      </c>
      <c r="C2422" s="273">
        <v>5525938.0</v>
      </c>
      <c r="D2422" s="274">
        <v>45455.0</v>
      </c>
      <c r="E2422" s="275">
        <v>8489.0</v>
      </c>
      <c r="F2422" s="248" t="s">
        <v>447</v>
      </c>
      <c r="G2422" s="274">
        <f t="shared" si="1"/>
        <v>45485</v>
      </c>
      <c r="H2422" s="248" t="s">
        <v>443</v>
      </c>
      <c r="I2422" s="276" t="str">
        <f t="shared" si="2"/>
        <v>55259388489</v>
      </c>
      <c r="J2422" s="274"/>
      <c r="K2422" s="275"/>
      <c r="L2422" s="275">
        <f t="shared" si="12"/>
        <v>-8489</v>
      </c>
      <c r="N2422" s="277"/>
      <c r="O2422" s="274">
        <f t="shared" si="6"/>
        <v>0</v>
      </c>
      <c r="P2422" s="248" t="b">
        <f t="shared" si="7"/>
        <v>1</v>
      </c>
    </row>
    <row r="2423" ht="14.25" customHeight="1">
      <c r="A2423" s="248" t="s">
        <v>463</v>
      </c>
      <c r="B2423" s="248" t="s">
        <v>19</v>
      </c>
      <c r="C2423" s="273">
        <v>4919221.0</v>
      </c>
      <c r="D2423" s="274">
        <v>45455.0</v>
      </c>
      <c r="E2423" s="275">
        <v>173980.0</v>
      </c>
      <c r="F2423" s="248" t="s">
        <v>447</v>
      </c>
      <c r="G2423" s="274">
        <f t="shared" si="1"/>
        <v>45485</v>
      </c>
      <c r="H2423" s="248" t="s">
        <v>443</v>
      </c>
      <c r="I2423" s="276" t="str">
        <f t="shared" si="2"/>
        <v>4919221173980</v>
      </c>
      <c r="J2423" s="274"/>
      <c r="K2423" s="275"/>
      <c r="L2423" s="275">
        <f t="shared" si="12"/>
        <v>-173980</v>
      </c>
      <c r="N2423" s="277"/>
      <c r="O2423" s="274">
        <f t="shared" si="6"/>
        <v>0</v>
      </c>
      <c r="P2423" s="248" t="b">
        <f t="shared" si="7"/>
        <v>1</v>
      </c>
    </row>
    <row r="2424" ht="14.25" customHeight="1">
      <c r="A2424" s="248" t="s">
        <v>697</v>
      </c>
      <c r="B2424" s="248" t="s">
        <v>19</v>
      </c>
      <c r="C2424" s="273">
        <v>9540.0</v>
      </c>
      <c r="D2424" s="274">
        <v>45455.0</v>
      </c>
      <c r="E2424" s="275">
        <v>9959.0</v>
      </c>
      <c r="F2424" s="248" t="s">
        <v>447</v>
      </c>
      <c r="G2424" s="274">
        <f t="shared" si="1"/>
        <v>45485</v>
      </c>
      <c r="H2424" s="248" t="s">
        <v>443</v>
      </c>
      <c r="I2424" s="276" t="str">
        <f t="shared" si="2"/>
        <v>95409959</v>
      </c>
      <c r="J2424" s="274"/>
      <c r="K2424" s="275"/>
      <c r="L2424" s="275">
        <f t="shared" si="12"/>
        <v>-9959</v>
      </c>
      <c r="N2424" s="277"/>
      <c r="O2424" s="274">
        <f t="shared" si="6"/>
        <v>0</v>
      </c>
      <c r="P2424" s="248" t="b">
        <f t="shared" si="7"/>
        <v>1</v>
      </c>
    </row>
    <row r="2425" ht="14.25" customHeight="1">
      <c r="A2425" s="248" t="s">
        <v>34</v>
      </c>
      <c r="B2425" s="248" t="s">
        <v>19</v>
      </c>
      <c r="C2425" s="273">
        <v>121630.0</v>
      </c>
      <c r="D2425" s="274">
        <v>45456.0</v>
      </c>
      <c r="E2425" s="275">
        <v>129472.0</v>
      </c>
      <c r="F2425" s="248" t="s">
        <v>447</v>
      </c>
      <c r="G2425" s="274">
        <f t="shared" si="1"/>
        <v>45486</v>
      </c>
      <c r="H2425" s="248" t="s">
        <v>443</v>
      </c>
      <c r="I2425" s="276" t="str">
        <f t="shared" si="2"/>
        <v>121630129472</v>
      </c>
      <c r="J2425" s="274"/>
      <c r="K2425" s="275"/>
      <c r="L2425" s="275">
        <f t="shared" si="12"/>
        <v>-129472</v>
      </c>
      <c r="N2425" s="277"/>
      <c r="O2425" s="274">
        <f t="shared" si="6"/>
        <v>0</v>
      </c>
      <c r="P2425" s="248" t="b">
        <f t="shared" si="7"/>
        <v>1</v>
      </c>
    </row>
    <row r="2426" ht="14.25" customHeight="1">
      <c r="A2426" s="248" t="s">
        <v>95</v>
      </c>
      <c r="B2426" s="248" t="s">
        <v>19</v>
      </c>
      <c r="C2426" s="273">
        <v>120895.0</v>
      </c>
      <c r="D2426" s="274">
        <v>45456.0</v>
      </c>
      <c r="E2426" s="275">
        <v>180080.0</v>
      </c>
      <c r="F2426" s="248" t="s">
        <v>447</v>
      </c>
      <c r="G2426" s="274">
        <f t="shared" si="1"/>
        <v>45486</v>
      </c>
      <c r="H2426" s="248" t="s">
        <v>443</v>
      </c>
      <c r="I2426" s="276" t="str">
        <f t="shared" si="2"/>
        <v>120895180080</v>
      </c>
      <c r="J2426" s="274"/>
      <c r="K2426" s="275"/>
      <c r="L2426" s="275">
        <f t="shared" si="12"/>
        <v>-180080</v>
      </c>
      <c r="N2426" s="277"/>
      <c r="O2426" s="274">
        <f t="shared" si="6"/>
        <v>0</v>
      </c>
      <c r="P2426" s="248" t="b">
        <f t="shared" si="7"/>
        <v>1</v>
      </c>
    </row>
    <row r="2427" ht="14.25" customHeight="1">
      <c r="A2427" s="248" t="s">
        <v>22</v>
      </c>
      <c r="B2427" s="248" t="s">
        <v>19</v>
      </c>
      <c r="C2427" s="273">
        <v>1062757.0</v>
      </c>
      <c r="D2427" s="274">
        <v>45456.0</v>
      </c>
      <c r="E2427" s="275">
        <v>3084569.0</v>
      </c>
      <c r="F2427" s="248" t="s">
        <v>447</v>
      </c>
      <c r="G2427" s="274">
        <f t="shared" si="1"/>
        <v>45486</v>
      </c>
      <c r="H2427" s="248" t="s">
        <v>443</v>
      </c>
      <c r="I2427" s="276" t="str">
        <f t="shared" si="2"/>
        <v>10627573084569</v>
      </c>
      <c r="J2427" s="274"/>
      <c r="K2427" s="275"/>
      <c r="L2427" s="275">
        <f t="shared" si="12"/>
        <v>-3084569</v>
      </c>
      <c r="N2427" s="109" t="s">
        <v>462</v>
      </c>
      <c r="O2427" s="274">
        <f t="shared" si="6"/>
        <v>0</v>
      </c>
      <c r="P2427" s="248" t="b">
        <f t="shared" si="7"/>
        <v>1</v>
      </c>
    </row>
    <row r="2428" ht="14.25" customHeight="1">
      <c r="A2428" s="248" t="s">
        <v>688</v>
      </c>
      <c r="B2428" s="248" t="s">
        <v>19</v>
      </c>
      <c r="C2428" s="273">
        <v>2067.0</v>
      </c>
      <c r="D2428" s="274">
        <v>45456.0</v>
      </c>
      <c r="E2428" s="275">
        <v>131921.0</v>
      </c>
      <c r="F2428" s="248" t="s">
        <v>447</v>
      </c>
      <c r="G2428" s="274">
        <f t="shared" si="1"/>
        <v>45486</v>
      </c>
      <c r="H2428" s="248" t="s">
        <v>443</v>
      </c>
      <c r="I2428" s="276" t="str">
        <f t="shared" si="2"/>
        <v>2067131921</v>
      </c>
      <c r="J2428" s="299">
        <v>45509.0</v>
      </c>
      <c r="K2428" s="300">
        <v>142911.0</v>
      </c>
      <c r="L2428" s="275">
        <f t="shared" si="12"/>
        <v>10990</v>
      </c>
      <c r="N2428" s="277"/>
      <c r="O2428" s="274">
        <f t="shared" si="6"/>
        <v>0</v>
      </c>
      <c r="P2428" s="248" t="b">
        <f t="shared" si="7"/>
        <v>0</v>
      </c>
    </row>
    <row r="2429" ht="14.25" customHeight="1">
      <c r="A2429" s="248" t="s">
        <v>709</v>
      </c>
      <c r="B2429" s="248" t="s">
        <v>19</v>
      </c>
      <c r="C2429" s="273">
        <v>12213.0</v>
      </c>
      <c r="D2429" s="274">
        <v>45456.0</v>
      </c>
      <c r="E2429" s="275">
        <v>9651814.0</v>
      </c>
      <c r="F2429" s="248" t="s">
        <v>447</v>
      </c>
      <c r="G2429" s="274">
        <f t="shared" si="1"/>
        <v>45486</v>
      </c>
      <c r="H2429" s="248" t="s">
        <v>443</v>
      </c>
      <c r="I2429" s="276" t="str">
        <f t="shared" si="2"/>
        <v>122139651814</v>
      </c>
      <c r="J2429" s="274">
        <v>45450.0</v>
      </c>
      <c r="K2429" s="275">
        <v>9651813.0</v>
      </c>
      <c r="L2429" s="275">
        <f t="shared" si="12"/>
        <v>-1</v>
      </c>
      <c r="N2429" s="277"/>
      <c r="O2429" s="274">
        <f t="shared" si="6"/>
        <v>0</v>
      </c>
      <c r="P2429" s="248" t="b">
        <f t="shared" si="7"/>
        <v>0</v>
      </c>
    </row>
    <row r="2430" ht="14.25" customHeight="1">
      <c r="A2430" s="248" t="s">
        <v>113</v>
      </c>
      <c r="B2430" s="248" t="s">
        <v>19</v>
      </c>
      <c r="C2430" s="273">
        <v>171.0</v>
      </c>
      <c r="D2430" s="274">
        <v>45456.0</v>
      </c>
      <c r="E2430" s="275">
        <v>23800.0</v>
      </c>
      <c r="F2430" s="248" t="s">
        <v>447</v>
      </c>
      <c r="G2430" s="274">
        <f t="shared" si="1"/>
        <v>45486</v>
      </c>
      <c r="H2430" s="248" t="s">
        <v>443</v>
      </c>
      <c r="I2430" s="276" t="str">
        <f t="shared" si="2"/>
        <v>17123800</v>
      </c>
      <c r="J2430" s="274"/>
      <c r="K2430" s="275"/>
      <c r="L2430" s="275">
        <f t="shared" si="12"/>
        <v>-23800</v>
      </c>
      <c r="N2430" s="277"/>
      <c r="O2430" s="274">
        <f t="shared" si="6"/>
        <v>0</v>
      </c>
      <c r="P2430" s="248" t="b">
        <f t="shared" si="7"/>
        <v>1</v>
      </c>
    </row>
    <row r="2431" ht="14.25" customHeight="1">
      <c r="A2431" s="248" t="s">
        <v>71</v>
      </c>
      <c r="B2431" s="248" t="s">
        <v>19</v>
      </c>
      <c r="C2431" s="273">
        <v>864342.0</v>
      </c>
      <c r="D2431" s="274">
        <v>45457.0</v>
      </c>
      <c r="E2431" s="275">
        <v>381399.0</v>
      </c>
      <c r="F2431" s="248" t="s">
        <v>447</v>
      </c>
      <c r="G2431" s="274">
        <f t="shared" si="1"/>
        <v>45487</v>
      </c>
      <c r="H2431" s="248" t="s">
        <v>443</v>
      </c>
      <c r="I2431" s="276" t="str">
        <f t="shared" si="2"/>
        <v>864342381399</v>
      </c>
      <c r="J2431" s="274"/>
      <c r="K2431" s="275"/>
      <c r="L2431" s="275">
        <f t="shared" si="12"/>
        <v>-381399</v>
      </c>
      <c r="N2431" s="277"/>
      <c r="O2431" s="274">
        <f t="shared" si="6"/>
        <v>0</v>
      </c>
      <c r="P2431" s="248" t="b">
        <f t="shared" si="7"/>
        <v>1</v>
      </c>
    </row>
    <row r="2432" ht="14.25" customHeight="1">
      <c r="A2432" s="248" t="s">
        <v>451</v>
      </c>
      <c r="B2432" s="248" t="s">
        <v>19</v>
      </c>
      <c r="C2432" s="273">
        <v>70707.0</v>
      </c>
      <c r="D2432" s="274">
        <v>45457.0</v>
      </c>
      <c r="E2432" s="275">
        <v>75951.0</v>
      </c>
      <c r="F2432" s="248" t="s">
        <v>447</v>
      </c>
      <c r="G2432" s="274">
        <f t="shared" si="1"/>
        <v>45487</v>
      </c>
      <c r="H2432" s="248" t="s">
        <v>443</v>
      </c>
      <c r="I2432" s="276" t="str">
        <f t="shared" si="2"/>
        <v>7070775951</v>
      </c>
      <c r="J2432" s="274"/>
      <c r="K2432" s="275"/>
      <c r="L2432" s="275">
        <f t="shared" si="12"/>
        <v>-75951</v>
      </c>
      <c r="N2432" s="277"/>
      <c r="O2432" s="274">
        <f t="shared" si="6"/>
        <v>0</v>
      </c>
      <c r="P2432" s="248" t="b">
        <f t="shared" si="7"/>
        <v>1</v>
      </c>
    </row>
    <row r="2433" ht="14.25" customHeight="1">
      <c r="A2433" s="248" t="s">
        <v>502</v>
      </c>
      <c r="B2433" s="248" t="s">
        <v>19</v>
      </c>
      <c r="C2433" s="273">
        <v>33393.0</v>
      </c>
      <c r="D2433" s="274">
        <v>45457.0</v>
      </c>
      <c r="E2433" s="275">
        <v>161491.0</v>
      </c>
      <c r="F2433" s="248" t="s">
        <v>447</v>
      </c>
      <c r="G2433" s="274">
        <f t="shared" si="1"/>
        <v>45487</v>
      </c>
      <c r="H2433" s="248" t="s">
        <v>443</v>
      </c>
      <c r="I2433" s="276" t="str">
        <f t="shared" si="2"/>
        <v>33393161491</v>
      </c>
      <c r="J2433" s="274"/>
      <c r="K2433" s="275"/>
      <c r="L2433" s="275">
        <f t="shared" si="12"/>
        <v>-161491</v>
      </c>
      <c r="N2433" s="277"/>
      <c r="O2433" s="274">
        <f t="shared" si="6"/>
        <v>0</v>
      </c>
      <c r="P2433" s="248" t="b">
        <f t="shared" si="7"/>
        <v>1</v>
      </c>
    </row>
    <row r="2434" ht="14.25" customHeight="1">
      <c r="A2434" s="248" t="s">
        <v>475</v>
      </c>
      <c r="B2434" s="248" t="s">
        <v>19</v>
      </c>
      <c r="C2434" s="273">
        <v>2.1068096E7</v>
      </c>
      <c r="D2434" s="274">
        <v>45457.0</v>
      </c>
      <c r="E2434" s="275">
        <v>130980.0</v>
      </c>
      <c r="F2434" s="248" t="s">
        <v>447</v>
      </c>
      <c r="G2434" s="274">
        <f t="shared" si="1"/>
        <v>45487</v>
      </c>
      <c r="H2434" s="248" t="s">
        <v>443</v>
      </c>
      <c r="I2434" s="276" t="str">
        <f t="shared" si="2"/>
        <v>21068096130980</v>
      </c>
      <c r="J2434" s="274"/>
      <c r="K2434" s="275"/>
      <c r="L2434" s="275">
        <f t="shared" si="12"/>
        <v>-130980</v>
      </c>
      <c r="N2434" s="277"/>
      <c r="O2434" s="274">
        <f t="shared" si="6"/>
        <v>0</v>
      </c>
      <c r="P2434" s="248" t="b">
        <f t="shared" si="7"/>
        <v>1</v>
      </c>
    </row>
    <row r="2435" ht="14.25" customHeight="1">
      <c r="A2435" s="248" t="s">
        <v>604</v>
      </c>
      <c r="B2435" s="248" t="s">
        <v>19</v>
      </c>
      <c r="C2435" s="273">
        <v>2687637.0</v>
      </c>
      <c r="D2435" s="274">
        <v>45459.0</v>
      </c>
      <c r="E2435" s="275">
        <v>20160.0</v>
      </c>
      <c r="F2435" s="248" t="s">
        <v>447</v>
      </c>
      <c r="G2435" s="274">
        <f t="shared" si="1"/>
        <v>45489</v>
      </c>
      <c r="H2435" s="248" t="s">
        <v>443</v>
      </c>
      <c r="I2435" s="276" t="str">
        <f t="shared" si="2"/>
        <v>268763720160</v>
      </c>
      <c r="J2435" s="274"/>
      <c r="K2435" s="275"/>
      <c r="L2435" s="275">
        <f t="shared" si="12"/>
        <v>-20160</v>
      </c>
      <c r="M2435" s="248" t="s">
        <v>133</v>
      </c>
      <c r="N2435" s="277"/>
      <c r="O2435" s="274">
        <f t="shared" si="6"/>
        <v>0</v>
      </c>
      <c r="P2435" s="248" t="b">
        <f t="shared" si="7"/>
        <v>1</v>
      </c>
    </row>
    <row r="2436" ht="14.25" customHeight="1">
      <c r="A2436" s="248" t="s">
        <v>95</v>
      </c>
      <c r="B2436" s="248" t="s">
        <v>19</v>
      </c>
      <c r="C2436" s="273">
        <v>120955.0</v>
      </c>
      <c r="D2436" s="274">
        <v>45460.0</v>
      </c>
      <c r="E2436" s="275">
        <v>334441.0</v>
      </c>
      <c r="F2436" s="248" t="s">
        <v>447</v>
      </c>
      <c r="G2436" s="274">
        <f t="shared" si="1"/>
        <v>45490</v>
      </c>
      <c r="H2436" s="248" t="s">
        <v>443</v>
      </c>
      <c r="I2436" s="276" t="str">
        <f t="shared" si="2"/>
        <v>120955334441</v>
      </c>
      <c r="J2436" s="274">
        <v>45492.0</v>
      </c>
      <c r="K2436" s="275">
        <v>1547351.0</v>
      </c>
      <c r="L2436" s="275">
        <f t="shared" si="12"/>
        <v>1212910</v>
      </c>
      <c r="N2436" s="277"/>
      <c r="O2436" s="274">
        <f t="shared" si="6"/>
        <v>0</v>
      </c>
      <c r="P2436" s="248" t="b">
        <f t="shared" si="7"/>
        <v>0</v>
      </c>
    </row>
    <row r="2437" ht="14.25" customHeight="1">
      <c r="A2437" s="248" t="s">
        <v>665</v>
      </c>
      <c r="B2437" s="248" t="s">
        <v>19</v>
      </c>
      <c r="C2437" s="273">
        <v>1279.0</v>
      </c>
      <c r="D2437" s="274">
        <v>45460.0</v>
      </c>
      <c r="E2437" s="275">
        <v>1499550.0</v>
      </c>
      <c r="F2437" s="248" t="s">
        <v>447</v>
      </c>
      <c r="G2437" s="274">
        <f t="shared" si="1"/>
        <v>45490</v>
      </c>
      <c r="H2437" s="248" t="s">
        <v>443</v>
      </c>
      <c r="I2437" s="276" t="str">
        <f t="shared" si="2"/>
        <v>12791499550</v>
      </c>
      <c r="J2437" s="274">
        <v>45468.0</v>
      </c>
      <c r="K2437" s="275">
        <v>2969502.0</v>
      </c>
      <c r="L2437" s="275">
        <f t="shared" si="12"/>
        <v>1469952</v>
      </c>
      <c r="N2437" s="277"/>
      <c r="O2437" s="274">
        <f t="shared" si="6"/>
        <v>0</v>
      </c>
      <c r="P2437" s="248" t="b">
        <f t="shared" si="7"/>
        <v>0</v>
      </c>
    </row>
    <row r="2438" ht="14.25" customHeight="1">
      <c r="A2438" s="248" t="s">
        <v>709</v>
      </c>
      <c r="B2438" s="248" t="s">
        <v>19</v>
      </c>
      <c r="C2438" s="273">
        <v>12223.0</v>
      </c>
      <c r="D2438" s="274">
        <v>45460.0</v>
      </c>
      <c r="E2438" s="275">
        <v>564694.0</v>
      </c>
      <c r="F2438" s="248" t="s">
        <v>447</v>
      </c>
      <c r="G2438" s="274">
        <f t="shared" si="1"/>
        <v>45490</v>
      </c>
      <c r="H2438" s="248" t="s">
        <v>443</v>
      </c>
      <c r="I2438" s="276" t="str">
        <f t="shared" si="2"/>
        <v>12223564694</v>
      </c>
      <c r="J2438" s="274">
        <v>45492.0</v>
      </c>
      <c r="K2438" s="275">
        <v>564694.0</v>
      </c>
      <c r="L2438" s="275">
        <f t="shared" si="12"/>
        <v>0</v>
      </c>
      <c r="N2438" s="277"/>
      <c r="O2438" s="274">
        <f t="shared" si="6"/>
        <v>0</v>
      </c>
      <c r="P2438" s="248" t="b">
        <f t="shared" si="7"/>
        <v>0</v>
      </c>
    </row>
    <row r="2439" ht="14.25" customHeight="1">
      <c r="A2439" s="248" t="s">
        <v>709</v>
      </c>
      <c r="B2439" s="248" t="s">
        <v>19</v>
      </c>
      <c r="C2439" s="273">
        <v>12227.0</v>
      </c>
      <c r="D2439" s="274">
        <v>45460.0</v>
      </c>
      <c r="E2439" s="275">
        <v>1180645.0</v>
      </c>
      <c r="F2439" s="248" t="s">
        <v>447</v>
      </c>
      <c r="G2439" s="274">
        <f t="shared" si="1"/>
        <v>45490</v>
      </c>
      <c r="H2439" s="248" t="s">
        <v>443</v>
      </c>
      <c r="I2439" s="276" t="str">
        <f t="shared" si="2"/>
        <v>122271180645</v>
      </c>
      <c r="J2439" s="274">
        <v>45468.0</v>
      </c>
      <c r="K2439" s="275">
        <v>5330792.0</v>
      </c>
      <c r="L2439" s="275">
        <f t="shared" si="12"/>
        <v>4150147</v>
      </c>
      <c r="N2439" s="277"/>
      <c r="O2439" s="274">
        <f t="shared" si="6"/>
        <v>0</v>
      </c>
      <c r="P2439" s="248" t="b">
        <f t="shared" si="7"/>
        <v>0</v>
      </c>
    </row>
    <row r="2440" ht="14.25" customHeight="1">
      <c r="A2440" s="248" t="s">
        <v>709</v>
      </c>
      <c r="B2440" s="248" t="s">
        <v>19</v>
      </c>
      <c r="C2440" s="273">
        <v>12228.0</v>
      </c>
      <c r="D2440" s="274">
        <v>45460.0</v>
      </c>
      <c r="E2440" s="275">
        <v>1180645.0</v>
      </c>
      <c r="F2440" s="248" t="s">
        <v>447</v>
      </c>
      <c r="G2440" s="274">
        <f t="shared" si="1"/>
        <v>45490</v>
      </c>
      <c r="H2440" s="248" t="s">
        <v>443</v>
      </c>
      <c r="I2440" s="276" t="str">
        <f t="shared" si="2"/>
        <v>122281180645</v>
      </c>
      <c r="J2440" s="274">
        <v>45468.0</v>
      </c>
      <c r="K2440" s="275">
        <f>+L2439</f>
        <v>4150147</v>
      </c>
      <c r="L2440" s="275">
        <f t="shared" si="12"/>
        <v>2969502</v>
      </c>
      <c r="N2440" s="277"/>
      <c r="O2440" s="274">
        <f t="shared" si="6"/>
        <v>0</v>
      </c>
      <c r="P2440" s="248" t="b">
        <f t="shared" si="7"/>
        <v>0</v>
      </c>
    </row>
    <row r="2441" ht="14.25" customHeight="1">
      <c r="A2441" s="248" t="s">
        <v>113</v>
      </c>
      <c r="B2441" s="248" t="s">
        <v>19</v>
      </c>
      <c r="C2441" s="273">
        <v>174.0</v>
      </c>
      <c r="D2441" s="274">
        <v>45460.0</v>
      </c>
      <c r="E2441" s="275">
        <v>1131.0</v>
      </c>
      <c r="F2441" s="248" t="s">
        <v>447</v>
      </c>
      <c r="G2441" s="274">
        <f t="shared" si="1"/>
        <v>45490</v>
      </c>
      <c r="H2441" s="248" t="s">
        <v>443</v>
      </c>
      <c r="I2441" s="276" t="str">
        <f t="shared" si="2"/>
        <v>1741131</v>
      </c>
      <c r="J2441" s="274"/>
      <c r="K2441" s="275"/>
      <c r="L2441" s="275">
        <f t="shared" si="12"/>
        <v>-1131</v>
      </c>
      <c r="N2441" s="277"/>
      <c r="O2441" s="274">
        <f t="shared" si="6"/>
        <v>0</v>
      </c>
      <c r="P2441" s="248" t="b">
        <f t="shared" si="7"/>
        <v>1</v>
      </c>
    </row>
    <row r="2442" ht="14.25" customHeight="1">
      <c r="A2442" s="248" t="s">
        <v>508</v>
      </c>
      <c r="B2442" s="248" t="s">
        <v>19</v>
      </c>
      <c r="C2442" s="273">
        <v>6723196.0</v>
      </c>
      <c r="D2442" s="274">
        <v>45460.0</v>
      </c>
      <c r="E2442" s="275">
        <v>13485.0</v>
      </c>
      <c r="F2442" s="248" t="s">
        <v>447</v>
      </c>
      <c r="G2442" s="274">
        <f t="shared" si="1"/>
        <v>45490</v>
      </c>
      <c r="H2442" s="248" t="s">
        <v>443</v>
      </c>
      <c r="I2442" s="276" t="str">
        <f t="shared" si="2"/>
        <v>672319613485</v>
      </c>
      <c r="J2442" s="274">
        <f>+G2442</f>
        <v>45490</v>
      </c>
      <c r="K2442" s="275">
        <f>+E2442</f>
        <v>13485</v>
      </c>
      <c r="L2442" s="275">
        <f t="shared" si="12"/>
        <v>0</v>
      </c>
      <c r="N2442" s="277"/>
      <c r="O2442" s="274">
        <f t="shared" si="6"/>
        <v>0</v>
      </c>
      <c r="P2442" s="248" t="b">
        <f t="shared" si="7"/>
        <v>0</v>
      </c>
    </row>
    <row r="2443" ht="14.25" customHeight="1">
      <c r="A2443" s="248" t="s">
        <v>27</v>
      </c>
      <c r="B2443" s="248" t="s">
        <v>19</v>
      </c>
      <c r="C2443" s="273">
        <v>41191.0</v>
      </c>
      <c r="D2443" s="274">
        <v>45461.0</v>
      </c>
      <c r="E2443" s="275">
        <v>521102.0</v>
      </c>
      <c r="F2443" s="248" t="s">
        <v>447</v>
      </c>
      <c r="G2443" s="274">
        <f t="shared" si="1"/>
        <v>45491</v>
      </c>
      <c r="H2443" s="248" t="s">
        <v>443</v>
      </c>
      <c r="I2443" s="276" t="str">
        <f t="shared" si="2"/>
        <v>41191521102</v>
      </c>
      <c r="J2443" s="274"/>
      <c r="K2443" s="275"/>
      <c r="L2443" s="275">
        <f t="shared" si="12"/>
        <v>-521102</v>
      </c>
      <c r="N2443" s="109" t="s">
        <v>456</v>
      </c>
      <c r="O2443" s="274">
        <f t="shared" si="6"/>
        <v>0</v>
      </c>
      <c r="P2443" s="248" t="b">
        <f t="shared" si="7"/>
        <v>1</v>
      </c>
    </row>
    <row r="2444" ht="14.25" customHeight="1">
      <c r="A2444" s="248" t="s">
        <v>27</v>
      </c>
      <c r="B2444" s="248" t="s">
        <v>19</v>
      </c>
      <c r="C2444" s="273">
        <v>41190.0</v>
      </c>
      <c r="D2444" s="274">
        <v>45461.0</v>
      </c>
      <c r="E2444" s="275">
        <v>2358925.0</v>
      </c>
      <c r="F2444" s="248" t="s">
        <v>447</v>
      </c>
      <c r="G2444" s="274">
        <f t="shared" si="1"/>
        <v>45491</v>
      </c>
      <c r="H2444" s="248" t="s">
        <v>443</v>
      </c>
      <c r="I2444" s="276" t="str">
        <f t="shared" si="2"/>
        <v>411902358925</v>
      </c>
      <c r="J2444" s="274"/>
      <c r="K2444" s="275"/>
      <c r="L2444" s="275">
        <f t="shared" si="12"/>
        <v>-2358925</v>
      </c>
      <c r="N2444" s="109" t="s">
        <v>456</v>
      </c>
      <c r="O2444" s="274">
        <f t="shared" si="6"/>
        <v>0</v>
      </c>
      <c r="P2444" s="248" t="b">
        <f t="shared" si="7"/>
        <v>1</v>
      </c>
    </row>
    <row r="2445" ht="14.25" customHeight="1">
      <c r="A2445" s="248" t="s">
        <v>107</v>
      </c>
      <c r="B2445" s="248" t="s">
        <v>19</v>
      </c>
      <c r="C2445" s="273">
        <v>18587.0</v>
      </c>
      <c r="D2445" s="274">
        <v>45461.0</v>
      </c>
      <c r="E2445" s="275">
        <v>85561.0</v>
      </c>
      <c r="F2445" s="248" t="s">
        <v>447</v>
      </c>
      <c r="G2445" s="274">
        <f t="shared" si="1"/>
        <v>45491</v>
      </c>
      <c r="H2445" s="248" t="s">
        <v>443</v>
      </c>
      <c r="I2445" s="276" t="str">
        <f t="shared" si="2"/>
        <v>1858785561</v>
      </c>
      <c r="J2445" s="274"/>
      <c r="K2445" s="275"/>
      <c r="L2445" s="275">
        <f t="shared" si="12"/>
        <v>-85561</v>
      </c>
      <c r="N2445" s="277"/>
      <c r="O2445" s="274">
        <f t="shared" si="6"/>
        <v>0</v>
      </c>
      <c r="P2445" s="248" t="b">
        <f t="shared" si="7"/>
        <v>1</v>
      </c>
    </row>
    <row r="2446" ht="14.25" customHeight="1">
      <c r="A2446" s="248" t="s">
        <v>107</v>
      </c>
      <c r="B2446" s="248" t="s">
        <v>19</v>
      </c>
      <c r="C2446" s="273">
        <v>18588.0</v>
      </c>
      <c r="D2446" s="274">
        <v>45461.0</v>
      </c>
      <c r="E2446" s="275">
        <v>70805.0</v>
      </c>
      <c r="F2446" s="248" t="s">
        <v>447</v>
      </c>
      <c r="G2446" s="274">
        <f t="shared" si="1"/>
        <v>45491</v>
      </c>
      <c r="H2446" s="248" t="s">
        <v>443</v>
      </c>
      <c r="I2446" s="276" t="str">
        <f t="shared" si="2"/>
        <v>1858870805</v>
      </c>
      <c r="J2446" s="274"/>
      <c r="K2446" s="275"/>
      <c r="L2446" s="275">
        <f t="shared" si="12"/>
        <v>-70805</v>
      </c>
      <c r="N2446" s="277"/>
      <c r="O2446" s="274">
        <f t="shared" si="6"/>
        <v>0</v>
      </c>
      <c r="P2446" s="248" t="b">
        <f t="shared" si="7"/>
        <v>1</v>
      </c>
    </row>
    <row r="2447" ht="14.25" customHeight="1">
      <c r="A2447" s="248" t="s">
        <v>660</v>
      </c>
      <c r="B2447" s="248" t="s">
        <v>19</v>
      </c>
      <c r="C2447" s="273">
        <v>11300.0</v>
      </c>
      <c r="D2447" s="274">
        <v>45461.0</v>
      </c>
      <c r="E2447" s="275">
        <v>678910.0</v>
      </c>
      <c r="F2447" s="248" t="s">
        <v>447</v>
      </c>
      <c r="G2447" s="274">
        <f t="shared" si="1"/>
        <v>45491</v>
      </c>
      <c r="H2447" s="248" t="s">
        <v>443</v>
      </c>
      <c r="I2447" s="276" t="str">
        <f t="shared" si="2"/>
        <v>11300678910</v>
      </c>
      <c r="J2447" s="274"/>
      <c r="K2447" s="275"/>
      <c r="L2447" s="275">
        <f t="shared" si="12"/>
        <v>-678910</v>
      </c>
      <c r="N2447" s="277"/>
      <c r="O2447" s="274">
        <f t="shared" si="6"/>
        <v>0</v>
      </c>
      <c r="P2447" s="248" t="b">
        <f t="shared" si="7"/>
        <v>1</v>
      </c>
    </row>
    <row r="2448" ht="14.25" customHeight="1">
      <c r="A2448" s="248" t="s">
        <v>493</v>
      </c>
      <c r="B2448" s="248" t="s">
        <v>19</v>
      </c>
      <c r="C2448" s="273">
        <v>10990.0</v>
      </c>
      <c r="D2448" s="274">
        <v>45461.0</v>
      </c>
      <c r="E2448" s="275">
        <v>490451.0</v>
      </c>
      <c r="F2448" s="248" t="s">
        <v>447</v>
      </c>
      <c r="G2448" s="274">
        <f t="shared" si="1"/>
        <v>45491</v>
      </c>
      <c r="H2448" s="248" t="s">
        <v>443</v>
      </c>
      <c r="I2448" s="276" t="str">
        <f t="shared" si="2"/>
        <v>10990490451</v>
      </c>
      <c r="J2448" s="274"/>
      <c r="K2448" s="275"/>
      <c r="L2448" s="275">
        <f t="shared" si="12"/>
        <v>-490451</v>
      </c>
      <c r="N2448" s="277"/>
      <c r="O2448" s="274">
        <f t="shared" si="6"/>
        <v>0</v>
      </c>
      <c r="P2448" s="248" t="b">
        <f t="shared" si="7"/>
        <v>1</v>
      </c>
    </row>
    <row r="2449" ht="14.25" customHeight="1">
      <c r="A2449" s="248" t="s">
        <v>475</v>
      </c>
      <c r="B2449" s="248" t="s">
        <v>19</v>
      </c>
      <c r="C2449" s="273">
        <v>2.1068439E7</v>
      </c>
      <c r="D2449" s="274">
        <v>45461.0</v>
      </c>
      <c r="E2449" s="275">
        <v>223980.0</v>
      </c>
      <c r="F2449" s="248" t="s">
        <v>447</v>
      </c>
      <c r="G2449" s="274">
        <f t="shared" si="1"/>
        <v>45491</v>
      </c>
      <c r="H2449" s="248" t="s">
        <v>443</v>
      </c>
      <c r="I2449" s="276" t="str">
        <f t="shared" si="2"/>
        <v>21068439223980</v>
      </c>
      <c r="J2449" s="274"/>
      <c r="K2449" s="275"/>
      <c r="L2449" s="275">
        <f t="shared" si="12"/>
        <v>-223980</v>
      </c>
      <c r="N2449" s="277"/>
      <c r="O2449" s="274">
        <f t="shared" si="6"/>
        <v>0</v>
      </c>
      <c r="P2449" s="248" t="b">
        <f t="shared" si="7"/>
        <v>1</v>
      </c>
    </row>
    <row r="2450" ht="14.25" customHeight="1">
      <c r="A2450" s="248" t="s">
        <v>659</v>
      </c>
      <c r="B2450" s="248" t="s">
        <v>19</v>
      </c>
      <c r="C2450" s="273">
        <v>157235.0</v>
      </c>
      <c r="D2450" s="274">
        <v>45462.0</v>
      </c>
      <c r="E2450" s="275">
        <v>339882.0</v>
      </c>
      <c r="F2450" s="248" t="s">
        <v>447</v>
      </c>
      <c r="G2450" s="274">
        <f t="shared" si="1"/>
        <v>45492</v>
      </c>
      <c r="H2450" s="248" t="s">
        <v>443</v>
      </c>
      <c r="I2450" s="276" t="str">
        <f t="shared" si="2"/>
        <v>157235339882</v>
      </c>
      <c r="J2450" s="274"/>
      <c r="K2450" s="275"/>
      <c r="L2450" s="275">
        <f t="shared" si="12"/>
        <v>-339882</v>
      </c>
      <c r="N2450" s="277"/>
      <c r="O2450" s="274">
        <f t="shared" si="6"/>
        <v>0</v>
      </c>
      <c r="P2450" s="248" t="b">
        <f t="shared" si="7"/>
        <v>1</v>
      </c>
    </row>
    <row r="2451" ht="14.25" customHeight="1">
      <c r="A2451" s="248" t="s">
        <v>659</v>
      </c>
      <c r="B2451" s="248" t="s">
        <v>19</v>
      </c>
      <c r="C2451" s="273">
        <v>157236.0</v>
      </c>
      <c r="D2451" s="274">
        <v>45462.0</v>
      </c>
      <c r="E2451" s="275">
        <v>87016.0</v>
      </c>
      <c r="F2451" s="248" t="s">
        <v>447</v>
      </c>
      <c r="G2451" s="274">
        <f t="shared" si="1"/>
        <v>45492</v>
      </c>
      <c r="H2451" s="248" t="s">
        <v>443</v>
      </c>
      <c r="I2451" s="276" t="str">
        <f t="shared" si="2"/>
        <v>15723687016</v>
      </c>
      <c r="J2451" s="274"/>
      <c r="K2451" s="275"/>
      <c r="L2451" s="275">
        <f t="shared" si="12"/>
        <v>-87016</v>
      </c>
      <c r="N2451" s="277"/>
      <c r="O2451" s="274">
        <f t="shared" si="6"/>
        <v>0</v>
      </c>
      <c r="P2451" s="248" t="b">
        <f t="shared" si="7"/>
        <v>1</v>
      </c>
    </row>
    <row r="2452" ht="14.25" customHeight="1">
      <c r="A2452" s="248" t="s">
        <v>711</v>
      </c>
      <c r="B2452" s="248" t="s">
        <v>19</v>
      </c>
      <c r="C2452" s="273">
        <v>902.0</v>
      </c>
      <c r="D2452" s="274">
        <v>45462.0</v>
      </c>
      <c r="E2452" s="275">
        <v>434350.0</v>
      </c>
      <c r="F2452" s="248" t="s">
        <v>447</v>
      </c>
      <c r="G2452" s="274">
        <f t="shared" si="1"/>
        <v>45492</v>
      </c>
      <c r="H2452" s="248" t="s">
        <v>443</v>
      </c>
      <c r="I2452" s="276" t="str">
        <f t="shared" si="2"/>
        <v>902434350</v>
      </c>
      <c r="J2452" s="274"/>
      <c r="K2452" s="275"/>
      <c r="L2452" s="275">
        <f t="shared" si="12"/>
        <v>-434350</v>
      </c>
      <c r="N2452" s="277"/>
      <c r="O2452" s="274">
        <f t="shared" si="6"/>
        <v>0</v>
      </c>
      <c r="P2452" s="248" t="b">
        <f t="shared" si="7"/>
        <v>1</v>
      </c>
    </row>
    <row r="2453" ht="14.25" customHeight="1">
      <c r="A2453" s="248" t="s">
        <v>22</v>
      </c>
      <c r="B2453" s="248" t="s">
        <v>19</v>
      </c>
      <c r="C2453" s="273">
        <v>1073470.0</v>
      </c>
      <c r="D2453" s="274">
        <v>45462.0</v>
      </c>
      <c r="E2453" s="275">
        <v>2098971.0</v>
      </c>
      <c r="F2453" s="248" t="s">
        <v>447</v>
      </c>
      <c r="G2453" s="274">
        <f t="shared" si="1"/>
        <v>45492</v>
      </c>
      <c r="H2453" s="248" t="s">
        <v>443</v>
      </c>
      <c r="I2453" s="276" t="str">
        <f t="shared" si="2"/>
        <v>10734702098971</v>
      </c>
      <c r="J2453" s="274">
        <v>45492.0</v>
      </c>
      <c r="K2453" s="275">
        <v>1547351.0</v>
      </c>
      <c r="L2453" s="275">
        <f t="shared" si="12"/>
        <v>-551620</v>
      </c>
      <c r="N2453" s="109" t="s">
        <v>462</v>
      </c>
      <c r="O2453" s="274">
        <f t="shared" si="6"/>
        <v>0</v>
      </c>
      <c r="P2453" s="248" t="b">
        <f t="shared" si="7"/>
        <v>0</v>
      </c>
    </row>
    <row r="2454" ht="14.25" customHeight="1">
      <c r="A2454" s="248" t="s">
        <v>22</v>
      </c>
      <c r="B2454" s="248" t="s">
        <v>19</v>
      </c>
      <c r="C2454" s="273">
        <v>1073469.0</v>
      </c>
      <c r="D2454" s="274">
        <v>45462.0</v>
      </c>
      <c r="E2454" s="275">
        <v>1.013309E7</v>
      </c>
      <c r="F2454" s="248" t="s">
        <v>447</v>
      </c>
      <c r="G2454" s="274">
        <f t="shared" si="1"/>
        <v>45492</v>
      </c>
      <c r="H2454" s="248" t="s">
        <v>443</v>
      </c>
      <c r="I2454" s="276" t="str">
        <f t="shared" si="2"/>
        <v>107346910133090</v>
      </c>
      <c r="J2454" s="274"/>
      <c r="K2454" s="275"/>
      <c r="L2454" s="275">
        <f t="shared" si="12"/>
        <v>-10133090</v>
      </c>
      <c r="N2454" s="109" t="s">
        <v>462</v>
      </c>
      <c r="O2454" s="274">
        <f t="shared" si="6"/>
        <v>0</v>
      </c>
      <c r="P2454" s="248" t="b">
        <f t="shared" si="7"/>
        <v>1</v>
      </c>
    </row>
    <row r="2455" ht="14.25" customHeight="1">
      <c r="A2455" s="248" t="s">
        <v>709</v>
      </c>
      <c r="B2455" s="248" t="s">
        <v>19</v>
      </c>
      <c r="C2455" s="273">
        <v>12246.0</v>
      </c>
      <c r="D2455" s="274">
        <v>45462.0</v>
      </c>
      <c r="E2455" s="275">
        <v>1422151.0</v>
      </c>
      <c r="F2455" s="248" t="s">
        <v>447</v>
      </c>
      <c r="G2455" s="274">
        <f t="shared" si="1"/>
        <v>45492</v>
      </c>
      <c r="H2455" s="248" t="s">
        <v>443</v>
      </c>
      <c r="I2455" s="276" t="str">
        <f t="shared" si="2"/>
        <v>122461422151</v>
      </c>
      <c r="J2455" s="274">
        <v>45468.0</v>
      </c>
      <c r="K2455" s="275">
        <f>+L2444</f>
        <v>-2358925</v>
      </c>
      <c r="L2455" s="275">
        <f t="shared" si="12"/>
        <v>-3781076</v>
      </c>
      <c r="N2455" s="277"/>
      <c r="O2455" s="274">
        <f t="shared" si="6"/>
        <v>0</v>
      </c>
      <c r="P2455" s="248" t="b">
        <f t="shared" si="7"/>
        <v>0</v>
      </c>
    </row>
    <row r="2456" ht="14.25" customHeight="1">
      <c r="A2456" s="248" t="s">
        <v>713</v>
      </c>
      <c r="B2456" s="248" t="s">
        <v>19</v>
      </c>
      <c r="C2456" s="273">
        <v>483228.0</v>
      </c>
      <c r="D2456" s="274">
        <v>45462.0</v>
      </c>
      <c r="E2456" s="275">
        <v>89776.0</v>
      </c>
      <c r="F2456" s="248" t="s">
        <v>447</v>
      </c>
      <c r="G2456" s="274">
        <f t="shared" si="1"/>
        <v>45492</v>
      </c>
      <c r="H2456" s="248" t="s">
        <v>443</v>
      </c>
      <c r="I2456" s="276" t="str">
        <f t="shared" si="2"/>
        <v>48322889776</v>
      </c>
      <c r="J2456" s="274">
        <v>45462.0</v>
      </c>
      <c r="K2456" s="275">
        <v>89776.0</v>
      </c>
      <c r="L2456" s="275">
        <f t="shared" si="12"/>
        <v>0</v>
      </c>
      <c r="M2456" s="248" t="s">
        <v>714</v>
      </c>
      <c r="N2456" s="277"/>
      <c r="O2456" s="274">
        <f t="shared" si="6"/>
        <v>0</v>
      </c>
      <c r="P2456" s="248" t="b">
        <f t="shared" si="7"/>
        <v>0</v>
      </c>
    </row>
    <row r="2457" ht="14.25" customHeight="1">
      <c r="A2457" s="248" t="s">
        <v>273</v>
      </c>
      <c r="B2457" s="248" t="s">
        <v>19</v>
      </c>
      <c r="C2457" s="273">
        <v>358.0</v>
      </c>
      <c r="D2457" s="274">
        <v>45464.0</v>
      </c>
      <c r="E2457" s="275">
        <v>558501.0</v>
      </c>
      <c r="F2457" s="248" t="s">
        <v>447</v>
      </c>
      <c r="G2457" s="274">
        <f t="shared" si="1"/>
        <v>45494</v>
      </c>
      <c r="H2457" s="248" t="s">
        <v>443</v>
      </c>
      <c r="I2457" s="276" t="str">
        <f t="shared" si="2"/>
        <v>358558501</v>
      </c>
      <c r="J2457" s="278">
        <v>45468.0</v>
      </c>
      <c r="K2457" s="279">
        <v>558501.0</v>
      </c>
      <c r="L2457" s="275">
        <f t="shared" si="12"/>
        <v>0</v>
      </c>
      <c r="N2457" s="277" t="s">
        <v>710</v>
      </c>
      <c r="O2457" s="274">
        <f t="shared" si="6"/>
        <v>0</v>
      </c>
      <c r="P2457" s="248" t="b">
        <f t="shared" si="7"/>
        <v>0</v>
      </c>
    </row>
    <row r="2458" ht="14.25" customHeight="1">
      <c r="A2458" s="248" t="s">
        <v>24</v>
      </c>
      <c r="B2458" s="248" t="s">
        <v>19</v>
      </c>
      <c r="C2458" s="273">
        <v>19169.0</v>
      </c>
      <c r="D2458" s="274">
        <v>45464.0</v>
      </c>
      <c r="E2458" s="275">
        <v>223984.0</v>
      </c>
      <c r="F2458" s="248" t="s">
        <v>447</v>
      </c>
      <c r="G2458" s="274">
        <f t="shared" si="1"/>
        <v>45494</v>
      </c>
      <c r="H2458" s="248" t="s">
        <v>443</v>
      </c>
      <c r="I2458" s="276" t="str">
        <f t="shared" si="2"/>
        <v>19169223984</v>
      </c>
      <c r="J2458" s="274"/>
      <c r="K2458" s="275"/>
      <c r="L2458" s="275">
        <f t="shared" si="12"/>
        <v>-223984</v>
      </c>
      <c r="N2458" s="277"/>
      <c r="O2458" s="274">
        <f t="shared" si="6"/>
        <v>0</v>
      </c>
      <c r="P2458" s="248" t="b">
        <f t="shared" si="7"/>
        <v>1</v>
      </c>
    </row>
    <row r="2459" ht="14.25" customHeight="1">
      <c r="A2459" s="248" t="s">
        <v>470</v>
      </c>
      <c r="B2459" s="248" t="s">
        <v>19</v>
      </c>
      <c r="C2459" s="273">
        <v>68808.0</v>
      </c>
      <c r="D2459" s="274">
        <v>45464.0</v>
      </c>
      <c r="E2459" s="275">
        <v>238000.0</v>
      </c>
      <c r="F2459" s="248" t="s">
        <v>447</v>
      </c>
      <c r="G2459" s="274">
        <f t="shared" si="1"/>
        <v>45494</v>
      </c>
      <c r="H2459" s="248" t="s">
        <v>443</v>
      </c>
      <c r="I2459" s="276" t="str">
        <f t="shared" si="2"/>
        <v>68808238000</v>
      </c>
      <c r="J2459" s="274"/>
      <c r="K2459" s="275"/>
      <c r="L2459" s="275">
        <f t="shared" si="12"/>
        <v>-238000</v>
      </c>
      <c r="N2459" s="277"/>
      <c r="O2459" s="274">
        <f t="shared" si="6"/>
        <v>0</v>
      </c>
      <c r="P2459" s="248" t="b">
        <f t="shared" si="7"/>
        <v>1</v>
      </c>
    </row>
    <row r="2460" ht="14.25" customHeight="1">
      <c r="A2460" s="248" t="s">
        <v>715</v>
      </c>
      <c r="B2460" s="248" t="s">
        <v>19</v>
      </c>
      <c r="C2460" s="273">
        <v>801.0</v>
      </c>
      <c r="D2460" s="274">
        <v>45467.0</v>
      </c>
      <c r="E2460" s="275">
        <v>2396850.0</v>
      </c>
      <c r="F2460" s="248" t="s">
        <v>447</v>
      </c>
      <c r="G2460" s="274">
        <f t="shared" si="1"/>
        <v>45497</v>
      </c>
      <c r="H2460" s="248" t="s">
        <v>485</v>
      </c>
      <c r="I2460" s="276" t="str">
        <f t="shared" si="2"/>
        <v>8012396850</v>
      </c>
      <c r="J2460" s="274"/>
      <c r="K2460" s="275"/>
      <c r="L2460" s="275">
        <f t="shared" si="12"/>
        <v>-2396850</v>
      </c>
      <c r="N2460" s="277"/>
      <c r="O2460" s="274">
        <f t="shared" si="6"/>
        <v>0</v>
      </c>
      <c r="P2460" s="248" t="b">
        <f t="shared" si="7"/>
        <v>1</v>
      </c>
    </row>
    <row r="2461" ht="14.25" customHeight="1">
      <c r="A2461" s="248" t="s">
        <v>715</v>
      </c>
      <c r="B2461" s="248" t="s">
        <v>19</v>
      </c>
      <c r="C2461" s="273">
        <v>802.0</v>
      </c>
      <c r="D2461" s="274">
        <v>45467.0</v>
      </c>
      <c r="E2461" s="275">
        <v>2396850.0</v>
      </c>
      <c r="F2461" s="248" t="s">
        <v>447</v>
      </c>
      <c r="G2461" s="274">
        <f t="shared" si="1"/>
        <v>45497</v>
      </c>
      <c r="H2461" s="248" t="s">
        <v>443</v>
      </c>
      <c r="I2461" s="276" t="str">
        <f t="shared" si="2"/>
        <v>8022396850</v>
      </c>
      <c r="J2461" s="274"/>
      <c r="K2461" s="275"/>
      <c r="L2461" s="275">
        <f t="shared" si="12"/>
        <v>-2396850</v>
      </c>
      <c r="N2461" s="277"/>
      <c r="O2461" s="274">
        <f t="shared" si="6"/>
        <v>0</v>
      </c>
      <c r="P2461" s="248" t="b">
        <f t="shared" si="7"/>
        <v>1</v>
      </c>
    </row>
    <row r="2462" ht="14.25" customHeight="1">
      <c r="A2462" s="248" t="s">
        <v>715</v>
      </c>
      <c r="B2462" s="248" t="s">
        <v>19</v>
      </c>
      <c r="C2462" s="273">
        <v>803.0</v>
      </c>
      <c r="D2462" s="274">
        <v>45467.0</v>
      </c>
      <c r="E2462" s="288">
        <v>255794.0</v>
      </c>
      <c r="F2462" s="248" t="s">
        <v>447</v>
      </c>
      <c r="G2462" s="274">
        <f t="shared" si="1"/>
        <v>45497</v>
      </c>
      <c r="H2462" s="248" t="s">
        <v>443</v>
      </c>
      <c r="I2462" s="276" t="str">
        <f t="shared" si="2"/>
        <v>803255794</v>
      </c>
      <c r="J2462" s="274"/>
      <c r="K2462" s="275"/>
      <c r="L2462" s="275">
        <f t="shared" si="12"/>
        <v>-255794</v>
      </c>
      <c r="N2462" s="277"/>
      <c r="O2462" s="274">
        <f t="shared" si="6"/>
        <v>0</v>
      </c>
      <c r="P2462" s="248" t="b">
        <f t="shared" si="7"/>
        <v>1</v>
      </c>
    </row>
    <row r="2463" ht="14.25" customHeight="1">
      <c r="A2463" s="248" t="s">
        <v>715</v>
      </c>
      <c r="B2463" s="248" t="s">
        <v>468</v>
      </c>
      <c r="C2463" s="273">
        <v>6.0</v>
      </c>
      <c r="D2463" s="274">
        <v>45467.0</v>
      </c>
      <c r="E2463" s="275">
        <v>-2396850.0</v>
      </c>
      <c r="F2463" s="248" t="s">
        <v>447</v>
      </c>
      <c r="G2463" s="274">
        <f t="shared" si="1"/>
        <v>45497</v>
      </c>
      <c r="H2463" s="248" t="s">
        <v>469</v>
      </c>
      <c r="I2463" s="276" t="str">
        <f t="shared" si="2"/>
        <v>6-2396850</v>
      </c>
      <c r="J2463" s="274"/>
      <c r="K2463" s="275"/>
      <c r="L2463" s="275">
        <f t="shared" si="12"/>
        <v>2396850</v>
      </c>
      <c r="N2463" s="277"/>
      <c r="O2463" s="274">
        <f t="shared" si="6"/>
        <v>0</v>
      </c>
      <c r="P2463" s="248" t="b">
        <f t="shared" si="7"/>
        <v>1</v>
      </c>
    </row>
    <row r="2464" ht="14.25" customHeight="1">
      <c r="A2464" s="248" t="s">
        <v>623</v>
      </c>
      <c r="B2464" s="248" t="s">
        <v>19</v>
      </c>
      <c r="C2464" s="273">
        <v>1514.0</v>
      </c>
      <c r="D2464" s="274">
        <v>45467.0</v>
      </c>
      <c r="E2464" s="275">
        <v>142800.0</v>
      </c>
      <c r="F2464" s="248" t="s">
        <v>447</v>
      </c>
      <c r="G2464" s="274">
        <f t="shared" si="1"/>
        <v>45497</v>
      </c>
      <c r="H2464" s="248" t="s">
        <v>443</v>
      </c>
      <c r="I2464" s="276" t="str">
        <f t="shared" si="2"/>
        <v>1514142800</v>
      </c>
      <c r="J2464" s="274"/>
      <c r="K2464" s="275"/>
      <c r="L2464" s="275">
        <f t="shared" si="12"/>
        <v>-142800</v>
      </c>
      <c r="N2464" s="277"/>
      <c r="O2464" s="274">
        <f t="shared" si="6"/>
        <v>0</v>
      </c>
      <c r="P2464" s="248" t="b">
        <f t="shared" si="7"/>
        <v>1</v>
      </c>
    </row>
    <row r="2465" ht="14.25" customHeight="1">
      <c r="A2465" s="248" t="s">
        <v>22</v>
      </c>
      <c r="B2465" s="248" t="s">
        <v>19</v>
      </c>
      <c r="C2465" s="273">
        <v>1073570.0</v>
      </c>
      <c r="D2465" s="274">
        <v>45467.0</v>
      </c>
      <c r="E2465" s="275">
        <v>1648990.0</v>
      </c>
      <c r="F2465" s="248" t="s">
        <v>447</v>
      </c>
      <c r="G2465" s="274">
        <f t="shared" si="1"/>
        <v>45497</v>
      </c>
      <c r="H2465" s="248" t="s">
        <v>443</v>
      </c>
      <c r="I2465" s="276" t="str">
        <f t="shared" si="2"/>
        <v>10735701648990</v>
      </c>
      <c r="J2465" s="274"/>
      <c r="K2465" s="275"/>
      <c r="L2465" s="275">
        <f t="shared" si="12"/>
        <v>-1648990</v>
      </c>
      <c r="N2465" s="109" t="s">
        <v>462</v>
      </c>
      <c r="O2465" s="274">
        <f t="shared" si="6"/>
        <v>0</v>
      </c>
      <c r="P2465" s="248" t="b">
        <f t="shared" si="7"/>
        <v>1</v>
      </c>
    </row>
    <row r="2466" ht="14.25" customHeight="1">
      <c r="A2466" s="248" t="s">
        <v>24</v>
      </c>
      <c r="B2466" s="248" t="s">
        <v>19</v>
      </c>
      <c r="C2466" s="273">
        <v>19170.0</v>
      </c>
      <c r="D2466" s="274">
        <v>45467.0</v>
      </c>
      <c r="E2466" s="275">
        <v>983936.0</v>
      </c>
      <c r="F2466" s="248" t="s">
        <v>447</v>
      </c>
      <c r="G2466" s="274">
        <f t="shared" si="1"/>
        <v>45497</v>
      </c>
      <c r="H2466" s="248" t="s">
        <v>443</v>
      </c>
      <c r="I2466" s="276" t="str">
        <f t="shared" si="2"/>
        <v>19170983936</v>
      </c>
      <c r="J2466" s="274"/>
      <c r="K2466" s="275"/>
      <c r="L2466" s="275">
        <f t="shared" si="12"/>
        <v>-983936</v>
      </c>
      <c r="N2466" s="277"/>
      <c r="O2466" s="274">
        <f t="shared" si="6"/>
        <v>0</v>
      </c>
      <c r="P2466" s="248" t="b">
        <f t="shared" si="7"/>
        <v>1</v>
      </c>
    </row>
    <row r="2467" ht="14.25" customHeight="1">
      <c r="A2467" s="248" t="s">
        <v>508</v>
      </c>
      <c r="B2467" s="248" t="s">
        <v>19</v>
      </c>
      <c r="C2467" s="273">
        <v>6732853.0</v>
      </c>
      <c r="D2467" s="274">
        <v>45467.0</v>
      </c>
      <c r="E2467" s="275">
        <v>7877.0</v>
      </c>
      <c r="F2467" s="248" t="s">
        <v>447</v>
      </c>
      <c r="G2467" s="274">
        <f t="shared" si="1"/>
        <v>45497</v>
      </c>
      <c r="H2467" s="248" t="s">
        <v>443</v>
      </c>
      <c r="I2467" s="276" t="str">
        <f t="shared" si="2"/>
        <v>67328537877</v>
      </c>
      <c r="J2467" s="274">
        <f>+G2467</f>
        <v>45497</v>
      </c>
      <c r="K2467" s="275">
        <f>+E2467</f>
        <v>7877</v>
      </c>
      <c r="L2467" s="275">
        <f t="shared" si="12"/>
        <v>0</v>
      </c>
      <c r="N2467" s="277"/>
      <c r="O2467" s="274">
        <f t="shared" si="6"/>
        <v>0</v>
      </c>
      <c r="P2467" s="248" t="b">
        <f t="shared" si="7"/>
        <v>0</v>
      </c>
    </row>
    <row r="2468" ht="14.25" customHeight="1">
      <c r="A2468" s="248" t="s">
        <v>30</v>
      </c>
      <c r="B2468" s="248" t="s">
        <v>19</v>
      </c>
      <c r="C2468" s="273">
        <v>13683.0</v>
      </c>
      <c r="D2468" s="274">
        <v>45468.0</v>
      </c>
      <c r="E2468" s="275">
        <v>3188372.0</v>
      </c>
      <c r="F2468" s="248" t="s">
        <v>447</v>
      </c>
      <c r="G2468" s="274">
        <f t="shared" si="1"/>
        <v>45498</v>
      </c>
      <c r="H2468" s="248" t="s">
        <v>443</v>
      </c>
      <c r="I2468" s="276" t="str">
        <f t="shared" si="2"/>
        <v>136833188372</v>
      </c>
      <c r="J2468" s="274"/>
      <c r="K2468" s="275"/>
      <c r="L2468" s="275">
        <f t="shared" si="12"/>
        <v>-3188372</v>
      </c>
      <c r="N2468" s="277"/>
      <c r="O2468" s="274">
        <f t="shared" si="6"/>
        <v>0</v>
      </c>
      <c r="P2468" s="248" t="b">
        <f t="shared" si="7"/>
        <v>1</v>
      </c>
    </row>
    <row r="2469" ht="14.25" customHeight="1">
      <c r="A2469" s="248" t="s">
        <v>22</v>
      </c>
      <c r="B2469" s="248" t="s">
        <v>19</v>
      </c>
      <c r="C2469" s="273">
        <v>1073660.0</v>
      </c>
      <c r="D2469" s="274">
        <v>45468.0</v>
      </c>
      <c r="E2469" s="275">
        <v>2386181.0</v>
      </c>
      <c r="F2469" s="248" t="s">
        <v>447</v>
      </c>
      <c r="G2469" s="274">
        <f t="shared" si="1"/>
        <v>45498</v>
      </c>
      <c r="H2469" s="248" t="s">
        <v>443</v>
      </c>
      <c r="I2469" s="276" t="str">
        <f t="shared" si="2"/>
        <v>10736602386181</v>
      </c>
      <c r="J2469" s="274"/>
      <c r="K2469" s="275"/>
      <c r="L2469" s="275">
        <f t="shared" si="12"/>
        <v>-2386181</v>
      </c>
      <c r="N2469" s="109" t="s">
        <v>462</v>
      </c>
      <c r="O2469" s="274">
        <f t="shared" si="6"/>
        <v>0</v>
      </c>
      <c r="P2469" s="248" t="b">
        <f t="shared" si="7"/>
        <v>1</v>
      </c>
    </row>
    <row r="2470" ht="14.25" customHeight="1">
      <c r="A2470" s="248" t="s">
        <v>709</v>
      </c>
      <c r="B2470" s="248" t="s">
        <v>19</v>
      </c>
      <c r="C2470" s="273">
        <v>12277.0</v>
      </c>
      <c r="D2470" s="274">
        <v>45468.0</v>
      </c>
      <c r="E2470" s="275">
        <v>1547350.0</v>
      </c>
      <c r="F2470" s="248" t="s">
        <v>447</v>
      </c>
      <c r="G2470" s="274">
        <f t="shared" si="1"/>
        <v>45498</v>
      </c>
      <c r="H2470" s="248" t="s">
        <v>443</v>
      </c>
      <c r="I2470" s="276" t="str">
        <f t="shared" si="2"/>
        <v>122771547350</v>
      </c>
      <c r="J2470" s="274">
        <v>45492.0</v>
      </c>
      <c r="K2470" s="275">
        <f>+L2453</f>
        <v>-551620</v>
      </c>
      <c r="L2470" s="275">
        <f t="shared" si="12"/>
        <v>-2098970</v>
      </c>
      <c r="N2470" s="277"/>
      <c r="O2470" s="274">
        <f t="shared" si="6"/>
        <v>0</v>
      </c>
      <c r="P2470" s="248" t="b">
        <f t="shared" si="7"/>
        <v>0</v>
      </c>
    </row>
    <row r="2471" ht="14.25" customHeight="1">
      <c r="A2471" s="248" t="s">
        <v>709</v>
      </c>
      <c r="B2471" s="248" t="s">
        <v>19</v>
      </c>
      <c r="C2471" s="273">
        <v>12276.0</v>
      </c>
      <c r="D2471" s="274">
        <v>45468.0</v>
      </c>
      <c r="E2471" s="275">
        <v>3524171.0</v>
      </c>
      <c r="F2471" s="248" t="s">
        <v>447</v>
      </c>
      <c r="G2471" s="274">
        <f t="shared" si="1"/>
        <v>45498</v>
      </c>
      <c r="H2471" s="248" t="s">
        <v>443</v>
      </c>
      <c r="I2471" s="276" t="str">
        <f t="shared" si="2"/>
        <v>122763524171</v>
      </c>
      <c r="J2471" s="274">
        <v>45464.0</v>
      </c>
      <c r="K2471" s="275">
        <v>3524170.0</v>
      </c>
      <c r="L2471" s="275">
        <f t="shared" si="12"/>
        <v>-1</v>
      </c>
      <c r="N2471" s="277"/>
      <c r="O2471" s="274">
        <f t="shared" si="6"/>
        <v>0</v>
      </c>
      <c r="P2471" s="248" t="b">
        <f t="shared" si="7"/>
        <v>0</v>
      </c>
    </row>
    <row r="2472" ht="14.25" customHeight="1">
      <c r="A2472" s="248" t="s">
        <v>273</v>
      </c>
      <c r="B2472" s="248" t="s">
        <v>19</v>
      </c>
      <c r="C2472" s="273">
        <v>363.0</v>
      </c>
      <c r="D2472" s="274">
        <v>45469.0</v>
      </c>
      <c r="E2472" s="275">
        <v>368801.0</v>
      </c>
      <c r="F2472" s="248" t="s">
        <v>447</v>
      </c>
      <c r="G2472" s="274">
        <f t="shared" si="1"/>
        <v>45499</v>
      </c>
      <c r="H2472" s="248" t="s">
        <v>443</v>
      </c>
      <c r="I2472" s="276" t="str">
        <f t="shared" si="2"/>
        <v>363368801</v>
      </c>
      <c r="J2472" s="278">
        <v>45477.0</v>
      </c>
      <c r="K2472" s="279">
        <v>753598.0</v>
      </c>
      <c r="L2472" s="275">
        <f t="shared" si="12"/>
        <v>384797</v>
      </c>
      <c r="N2472" s="277" t="s">
        <v>710</v>
      </c>
      <c r="O2472" s="274">
        <f t="shared" si="6"/>
        <v>0</v>
      </c>
      <c r="P2472" s="248" t="b">
        <f t="shared" si="7"/>
        <v>0</v>
      </c>
    </row>
    <row r="2473" ht="14.25" customHeight="1">
      <c r="A2473" s="248" t="s">
        <v>716</v>
      </c>
      <c r="B2473" s="248" t="s">
        <v>19</v>
      </c>
      <c r="C2473" s="273">
        <v>633.0</v>
      </c>
      <c r="D2473" s="274">
        <v>45469.0</v>
      </c>
      <c r="E2473" s="275">
        <v>1007065.0</v>
      </c>
      <c r="F2473" s="248" t="s">
        <v>447</v>
      </c>
      <c r="G2473" s="274">
        <f t="shared" si="1"/>
        <v>45499</v>
      </c>
      <c r="H2473" s="248" t="s">
        <v>443</v>
      </c>
      <c r="I2473" s="276" t="str">
        <f t="shared" si="2"/>
        <v>6331007065</v>
      </c>
      <c r="J2473" s="274"/>
      <c r="K2473" s="275"/>
      <c r="L2473" s="275">
        <f t="shared" si="12"/>
        <v>-1007065</v>
      </c>
      <c r="N2473" s="277"/>
      <c r="O2473" s="274">
        <f t="shared" si="6"/>
        <v>0</v>
      </c>
      <c r="P2473" s="248" t="b">
        <f t="shared" si="7"/>
        <v>1</v>
      </c>
    </row>
    <row r="2474" ht="14.25" customHeight="1">
      <c r="A2474" s="248" t="s">
        <v>22</v>
      </c>
      <c r="B2474" s="248" t="s">
        <v>19</v>
      </c>
      <c r="C2474" s="273">
        <v>1073682.0</v>
      </c>
      <c r="D2474" s="274">
        <v>45469.0</v>
      </c>
      <c r="E2474" s="275">
        <v>2133979.0</v>
      </c>
      <c r="F2474" s="248" t="s">
        <v>447</v>
      </c>
      <c r="G2474" s="274">
        <f t="shared" si="1"/>
        <v>45499</v>
      </c>
      <c r="H2474" s="248" t="s">
        <v>443</v>
      </c>
      <c r="I2474" s="276" t="str">
        <f t="shared" si="2"/>
        <v>10736822133979</v>
      </c>
      <c r="J2474" s="274"/>
      <c r="K2474" s="275"/>
      <c r="L2474" s="275">
        <f t="shared" si="12"/>
        <v>-2133979</v>
      </c>
      <c r="N2474" s="109" t="s">
        <v>462</v>
      </c>
      <c r="O2474" s="274">
        <f t="shared" si="6"/>
        <v>0</v>
      </c>
      <c r="P2474" s="248" t="b">
        <f t="shared" si="7"/>
        <v>1</v>
      </c>
    </row>
    <row r="2475" ht="14.25" customHeight="1">
      <c r="A2475" s="248" t="s">
        <v>24</v>
      </c>
      <c r="B2475" s="248" t="s">
        <v>19</v>
      </c>
      <c r="C2475" s="273">
        <v>19359.0</v>
      </c>
      <c r="D2475" s="274">
        <v>45469.0</v>
      </c>
      <c r="E2475" s="275">
        <v>423952.0</v>
      </c>
      <c r="F2475" s="248" t="s">
        <v>447</v>
      </c>
      <c r="G2475" s="274">
        <f t="shared" si="1"/>
        <v>45499</v>
      </c>
      <c r="H2475" s="248" t="s">
        <v>443</v>
      </c>
      <c r="I2475" s="276" t="str">
        <f t="shared" si="2"/>
        <v>19359423952</v>
      </c>
      <c r="J2475" s="274"/>
      <c r="K2475" s="275"/>
      <c r="L2475" s="275">
        <f t="shared" si="12"/>
        <v>-423952</v>
      </c>
      <c r="N2475" s="277"/>
      <c r="O2475" s="274">
        <f t="shared" si="6"/>
        <v>0</v>
      </c>
      <c r="P2475" s="248" t="b">
        <f t="shared" si="7"/>
        <v>1</v>
      </c>
    </row>
    <row r="2476" ht="14.25" customHeight="1">
      <c r="A2476" s="248" t="s">
        <v>709</v>
      </c>
      <c r="B2476" s="248" t="s">
        <v>19</v>
      </c>
      <c r="C2476" s="273">
        <v>12292.0</v>
      </c>
      <c r="D2476" s="274">
        <v>45469.0</v>
      </c>
      <c r="E2476" s="275">
        <v>4788786.0</v>
      </c>
      <c r="F2476" s="248" t="s">
        <v>447</v>
      </c>
      <c r="G2476" s="274">
        <f t="shared" si="1"/>
        <v>45499</v>
      </c>
      <c r="H2476" s="248" t="s">
        <v>443</v>
      </c>
      <c r="I2476" s="276" t="str">
        <f t="shared" si="2"/>
        <v>122924788786</v>
      </c>
      <c r="J2476" s="274">
        <v>45496.0</v>
      </c>
      <c r="K2476" s="275">
        <v>4788786.0</v>
      </c>
      <c r="L2476" s="275">
        <f t="shared" si="12"/>
        <v>0</v>
      </c>
      <c r="N2476" s="277"/>
      <c r="O2476" s="274">
        <f t="shared" si="6"/>
        <v>0</v>
      </c>
      <c r="P2476" s="248" t="b">
        <f t="shared" si="7"/>
        <v>0</v>
      </c>
    </row>
    <row r="2477" ht="14.25" customHeight="1">
      <c r="A2477" s="248" t="s">
        <v>26</v>
      </c>
      <c r="B2477" s="248" t="s">
        <v>19</v>
      </c>
      <c r="C2477" s="273">
        <v>13355.0</v>
      </c>
      <c r="D2477" s="274">
        <v>45470.0</v>
      </c>
      <c r="E2477" s="275">
        <v>139656.0</v>
      </c>
      <c r="F2477" s="248" t="s">
        <v>447</v>
      </c>
      <c r="G2477" s="274">
        <f t="shared" si="1"/>
        <v>45500</v>
      </c>
      <c r="H2477" s="248" t="s">
        <v>443</v>
      </c>
      <c r="I2477" s="276" t="str">
        <f t="shared" si="2"/>
        <v>13355139656</v>
      </c>
      <c r="J2477" s="274"/>
      <c r="K2477" s="275"/>
      <c r="L2477" s="275">
        <f t="shared" si="12"/>
        <v>-139656</v>
      </c>
      <c r="N2477" s="277"/>
      <c r="O2477" s="274">
        <f t="shared" si="6"/>
        <v>0</v>
      </c>
      <c r="P2477" s="248" t="b">
        <f t="shared" si="7"/>
        <v>1</v>
      </c>
    </row>
    <row r="2478" ht="14.25" customHeight="1">
      <c r="A2478" s="248" t="s">
        <v>26</v>
      </c>
      <c r="B2478" s="248" t="s">
        <v>19</v>
      </c>
      <c r="C2478" s="273">
        <v>13357.0</v>
      </c>
      <c r="D2478" s="274">
        <v>45470.0</v>
      </c>
      <c r="E2478" s="275">
        <v>179621.0</v>
      </c>
      <c r="F2478" s="248" t="s">
        <v>447</v>
      </c>
      <c r="G2478" s="274">
        <f t="shared" si="1"/>
        <v>45500</v>
      </c>
      <c r="H2478" s="248" t="s">
        <v>443</v>
      </c>
      <c r="I2478" s="276" t="str">
        <f t="shared" si="2"/>
        <v>13357179621</v>
      </c>
      <c r="J2478" s="274"/>
      <c r="K2478" s="275"/>
      <c r="L2478" s="275">
        <f t="shared" si="12"/>
        <v>-179621</v>
      </c>
      <c r="N2478" s="277"/>
      <c r="O2478" s="274">
        <f t="shared" si="6"/>
        <v>0</v>
      </c>
      <c r="P2478" s="248" t="b">
        <f t="shared" si="7"/>
        <v>1</v>
      </c>
    </row>
    <row r="2479" ht="14.25" customHeight="1">
      <c r="A2479" s="248" t="s">
        <v>26</v>
      </c>
      <c r="B2479" s="248" t="s">
        <v>19</v>
      </c>
      <c r="C2479" s="273">
        <v>13356.0</v>
      </c>
      <c r="D2479" s="274">
        <v>45470.0</v>
      </c>
      <c r="E2479" s="275">
        <v>151939.0</v>
      </c>
      <c r="F2479" s="248" t="s">
        <v>447</v>
      </c>
      <c r="G2479" s="274">
        <f t="shared" si="1"/>
        <v>45500</v>
      </c>
      <c r="H2479" s="248" t="s">
        <v>443</v>
      </c>
      <c r="I2479" s="276" t="str">
        <f t="shared" si="2"/>
        <v>13356151939</v>
      </c>
      <c r="J2479" s="274"/>
      <c r="K2479" s="275"/>
      <c r="L2479" s="275">
        <f t="shared" si="12"/>
        <v>-151939</v>
      </c>
      <c r="N2479" s="277"/>
      <c r="O2479" s="274">
        <f t="shared" si="6"/>
        <v>0</v>
      </c>
      <c r="P2479" s="248" t="b">
        <f t="shared" si="7"/>
        <v>1</v>
      </c>
    </row>
    <row r="2480" ht="14.25" customHeight="1">
      <c r="A2480" s="248" t="s">
        <v>533</v>
      </c>
      <c r="B2480" s="248" t="s">
        <v>19</v>
      </c>
      <c r="C2480" s="273">
        <v>8510888.0</v>
      </c>
      <c r="D2480" s="274">
        <v>45471.0</v>
      </c>
      <c r="E2480" s="275">
        <v>23179.0</v>
      </c>
      <c r="F2480" s="248" t="s">
        <v>447</v>
      </c>
      <c r="G2480" s="274">
        <f t="shared" si="1"/>
        <v>45501</v>
      </c>
      <c r="H2480" s="248" t="s">
        <v>443</v>
      </c>
      <c r="I2480" s="276" t="str">
        <f t="shared" si="2"/>
        <v>851088823179</v>
      </c>
      <c r="J2480" s="274">
        <f>+G2480</f>
        <v>45501</v>
      </c>
      <c r="K2480" s="275">
        <f>+E2480</f>
        <v>23179</v>
      </c>
      <c r="L2480" s="275">
        <f t="shared" si="12"/>
        <v>0</v>
      </c>
      <c r="N2480" s="277"/>
      <c r="O2480" s="274">
        <f t="shared" si="6"/>
        <v>0</v>
      </c>
      <c r="P2480" s="248" t="b">
        <f t="shared" si="7"/>
        <v>0</v>
      </c>
    </row>
    <row r="2481" ht="14.25" customHeight="1">
      <c r="A2481" s="248" t="s">
        <v>42</v>
      </c>
      <c r="B2481" s="248" t="s">
        <v>19</v>
      </c>
      <c r="C2481" s="273">
        <v>5007.0</v>
      </c>
      <c r="D2481" s="274">
        <v>45471.0</v>
      </c>
      <c r="E2481" s="275">
        <v>2515004.0</v>
      </c>
      <c r="F2481" s="248" t="s">
        <v>447</v>
      </c>
      <c r="G2481" s="274">
        <f t="shared" si="1"/>
        <v>45501</v>
      </c>
      <c r="H2481" s="248" t="s">
        <v>443</v>
      </c>
      <c r="I2481" s="276" t="str">
        <f t="shared" si="2"/>
        <v>50072515004</v>
      </c>
      <c r="J2481" s="274">
        <v>45390.0</v>
      </c>
      <c r="K2481" s="275">
        <v>2515004.0</v>
      </c>
      <c r="L2481" s="275">
        <f t="shared" si="12"/>
        <v>0</v>
      </c>
      <c r="N2481" s="277" t="s">
        <v>717</v>
      </c>
      <c r="O2481" s="274">
        <f t="shared" si="6"/>
        <v>0</v>
      </c>
      <c r="P2481" s="248" t="b">
        <f t="shared" si="7"/>
        <v>0</v>
      </c>
    </row>
    <row r="2482" ht="14.25" customHeight="1">
      <c r="A2482" s="248" t="s">
        <v>511</v>
      </c>
      <c r="B2482" s="248" t="s">
        <v>19</v>
      </c>
      <c r="C2482" s="273">
        <v>3381.0</v>
      </c>
      <c r="D2482" s="274">
        <v>45471.0</v>
      </c>
      <c r="E2482" s="275">
        <v>559960.0</v>
      </c>
      <c r="F2482" s="248" t="s">
        <v>447</v>
      </c>
      <c r="G2482" s="274">
        <f t="shared" si="1"/>
        <v>45501</v>
      </c>
      <c r="H2482" s="248" t="s">
        <v>443</v>
      </c>
      <c r="I2482" s="276" t="str">
        <f t="shared" si="2"/>
        <v>3381559960</v>
      </c>
      <c r="J2482" s="280">
        <v>45467.0</v>
      </c>
      <c r="K2482" s="281">
        <v>559960.0</v>
      </c>
      <c r="L2482" s="275">
        <f t="shared" si="12"/>
        <v>0</v>
      </c>
      <c r="N2482" s="277"/>
      <c r="O2482" s="274">
        <f t="shared" si="6"/>
        <v>0</v>
      </c>
      <c r="P2482" s="248" t="b">
        <f t="shared" si="7"/>
        <v>0</v>
      </c>
    </row>
    <row r="2483" ht="14.25" customHeight="1">
      <c r="A2483" s="248" t="s">
        <v>718</v>
      </c>
      <c r="B2483" s="248" t="s">
        <v>19</v>
      </c>
      <c r="C2483" s="273">
        <v>332.0</v>
      </c>
      <c r="D2483" s="274">
        <v>45471.0</v>
      </c>
      <c r="E2483" s="275">
        <v>191971.0</v>
      </c>
      <c r="F2483" s="248" t="s">
        <v>447</v>
      </c>
      <c r="G2483" s="274">
        <f t="shared" si="1"/>
        <v>45501</v>
      </c>
      <c r="H2483" s="248" t="s">
        <v>443</v>
      </c>
      <c r="I2483" s="276" t="str">
        <f t="shared" si="2"/>
        <v>332191971</v>
      </c>
      <c r="J2483" s="274">
        <v>45910.0</v>
      </c>
      <c r="K2483" s="275">
        <v>191971.0</v>
      </c>
      <c r="L2483" s="275">
        <f t="shared" si="12"/>
        <v>0</v>
      </c>
      <c r="N2483" s="277" t="s">
        <v>719</v>
      </c>
      <c r="O2483" s="274">
        <f t="shared" si="6"/>
        <v>0</v>
      </c>
      <c r="P2483" s="248" t="b">
        <f t="shared" si="7"/>
        <v>0</v>
      </c>
    </row>
    <row r="2484" ht="14.25" customHeight="1">
      <c r="A2484" s="248" t="s">
        <v>18</v>
      </c>
      <c r="B2484" s="248" t="s">
        <v>19</v>
      </c>
      <c r="C2484" s="273">
        <v>6223.0</v>
      </c>
      <c r="D2484" s="274">
        <v>45473.0</v>
      </c>
      <c r="E2484" s="275">
        <v>4313225.0</v>
      </c>
      <c r="F2484" s="248" t="s">
        <v>447</v>
      </c>
      <c r="G2484" s="274">
        <f t="shared" si="1"/>
        <v>45503</v>
      </c>
      <c r="H2484" s="248" t="s">
        <v>443</v>
      </c>
      <c r="I2484" s="276" t="str">
        <f t="shared" si="2"/>
        <v>62234313225</v>
      </c>
      <c r="J2484" s="274"/>
      <c r="K2484" s="275"/>
      <c r="L2484" s="275">
        <f t="shared" si="12"/>
        <v>-4313225</v>
      </c>
      <c r="N2484" s="277"/>
      <c r="O2484" s="274">
        <f t="shared" si="6"/>
        <v>0</v>
      </c>
      <c r="P2484" s="248" t="b">
        <f t="shared" si="7"/>
        <v>1</v>
      </c>
    </row>
    <row r="2485" ht="14.25" customHeight="1">
      <c r="A2485" s="248" t="s">
        <v>716</v>
      </c>
      <c r="B2485" s="248" t="s">
        <v>19</v>
      </c>
      <c r="C2485" s="273">
        <v>640.0</v>
      </c>
      <c r="D2485" s="274">
        <v>45473.0</v>
      </c>
      <c r="E2485" s="275">
        <v>2779999.0</v>
      </c>
      <c r="F2485" s="248" t="s">
        <v>447</v>
      </c>
      <c r="G2485" s="274">
        <f t="shared" si="1"/>
        <v>45503</v>
      </c>
      <c r="H2485" s="248" t="s">
        <v>443</v>
      </c>
      <c r="I2485" s="276" t="str">
        <f t="shared" si="2"/>
        <v>6402779999</v>
      </c>
      <c r="J2485" s="274"/>
      <c r="K2485" s="275"/>
      <c r="L2485" s="275">
        <f t="shared" si="12"/>
        <v>-2779999</v>
      </c>
      <c r="N2485" s="277"/>
      <c r="O2485" s="274">
        <f t="shared" si="6"/>
        <v>0</v>
      </c>
      <c r="P2485" s="248" t="b">
        <f t="shared" si="7"/>
        <v>1</v>
      </c>
    </row>
    <row r="2486" ht="14.25" customHeight="1">
      <c r="A2486" s="248" t="s">
        <v>532</v>
      </c>
      <c r="B2486" s="248" t="s">
        <v>19</v>
      </c>
      <c r="C2486" s="273">
        <v>35683.0</v>
      </c>
      <c r="D2486" s="274">
        <v>45474.0</v>
      </c>
      <c r="E2486" s="275">
        <v>1310904.0</v>
      </c>
      <c r="F2486" s="248" t="s">
        <v>447</v>
      </c>
      <c r="G2486" s="274">
        <f t="shared" si="1"/>
        <v>45504</v>
      </c>
      <c r="H2486" s="248" t="s">
        <v>443</v>
      </c>
      <c r="I2486" s="276" t="str">
        <f t="shared" si="2"/>
        <v>356831310904</v>
      </c>
      <c r="J2486" s="274"/>
      <c r="K2486" s="275"/>
      <c r="L2486" s="275">
        <f t="shared" si="12"/>
        <v>-1310904</v>
      </c>
      <c r="N2486" s="277"/>
      <c r="O2486" s="274">
        <f t="shared" si="6"/>
        <v>0</v>
      </c>
      <c r="P2486" s="248" t="b">
        <f t="shared" si="7"/>
        <v>1</v>
      </c>
    </row>
    <row r="2487" ht="14.25" customHeight="1">
      <c r="A2487" s="248" t="s">
        <v>715</v>
      </c>
      <c r="B2487" s="248" t="s">
        <v>19</v>
      </c>
      <c r="C2487" s="273">
        <v>805.0</v>
      </c>
      <c r="D2487" s="274">
        <v>45474.0</v>
      </c>
      <c r="E2487" s="288">
        <v>559980.0</v>
      </c>
      <c r="F2487" s="248" t="s">
        <v>447</v>
      </c>
      <c r="G2487" s="274">
        <f t="shared" si="1"/>
        <v>45504</v>
      </c>
      <c r="H2487" s="248" t="s">
        <v>443</v>
      </c>
      <c r="I2487" s="276" t="str">
        <f t="shared" si="2"/>
        <v>805559980</v>
      </c>
      <c r="J2487" s="274"/>
      <c r="K2487" s="275"/>
      <c r="L2487" s="275">
        <f t="shared" si="12"/>
        <v>-559980</v>
      </c>
      <c r="N2487" s="277"/>
      <c r="O2487" s="274">
        <f t="shared" si="6"/>
        <v>0</v>
      </c>
      <c r="P2487" s="248" t="b">
        <f t="shared" si="7"/>
        <v>1</v>
      </c>
    </row>
    <row r="2488" ht="14.25" customHeight="1">
      <c r="A2488" s="248" t="s">
        <v>706</v>
      </c>
      <c r="B2488" s="248" t="s">
        <v>19</v>
      </c>
      <c r="C2488" s="273">
        <v>19324.0</v>
      </c>
      <c r="D2488" s="274">
        <v>45474.0</v>
      </c>
      <c r="E2488" s="275">
        <v>12776.0</v>
      </c>
      <c r="F2488" s="248" t="s">
        <v>447</v>
      </c>
      <c r="G2488" s="274">
        <f t="shared" si="1"/>
        <v>45504</v>
      </c>
      <c r="H2488" s="248" t="s">
        <v>443</v>
      </c>
      <c r="I2488" s="276" t="str">
        <f t="shared" si="2"/>
        <v>1932412776</v>
      </c>
      <c r="J2488" s="274"/>
      <c r="K2488" s="275"/>
      <c r="L2488" s="275">
        <f t="shared" si="12"/>
        <v>-12776</v>
      </c>
      <c r="N2488" s="277"/>
      <c r="O2488" s="274">
        <f t="shared" si="6"/>
        <v>0</v>
      </c>
      <c r="P2488" s="248" t="b">
        <f t="shared" si="7"/>
        <v>1</v>
      </c>
    </row>
    <row r="2489" ht="14.25" customHeight="1">
      <c r="A2489" s="248" t="s">
        <v>27</v>
      </c>
      <c r="B2489" s="248" t="s">
        <v>19</v>
      </c>
      <c r="C2489" s="273">
        <v>41356.0</v>
      </c>
      <c r="D2489" s="274">
        <v>45475.0</v>
      </c>
      <c r="E2489" s="275">
        <v>140034.0</v>
      </c>
      <c r="F2489" s="248" t="s">
        <v>447</v>
      </c>
      <c r="G2489" s="274">
        <f t="shared" si="1"/>
        <v>45505</v>
      </c>
      <c r="H2489" s="248" t="s">
        <v>443</v>
      </c>
      <c r="I2489" s="276" t="str">
        <f t="shared" si="2"/>
        <v>41356140034</v>
      </c>
      <c r="J2489" s="274"/>
      <c r="K2489" s="275"/>
      <c r="L2489" s="275">
        <f t="shared" si="12"/>
        <v>-140034</v>
      </c>
      <c r="N2489" s="109" t="s">
        <v>456</v>
      </c>
      <c r="O2489" s="274">
        <f t="shared" si="6"/>
        <v>0</v>
      </c>
      <c r="P2489" s="248" t="b">
        <f t="shared" si="7"/>
        <v>1</v>
      </c>
    </row>
    <row r="2490" ht="14.25" customHeight="1">
      <c r="A2490" s="248" t="s">
        <v>27</v>
      </c>
      <c r="B2490" s="248" t="s">
        <v>19</v>
      </c>
      <c r="C2490" s="273">
        <v>41357.0</v>
      </c>
      <c r="D2490" s="274">
        <v>45475.0</v>
      </c>
      <c r="E2490" s="275">
        <v>360884.0</v>
      </c>
      <c r="F2490" s="248" t="s">
        <v>447</v>
      </c>
      <c r="G2490" s="274">
        <f t="shared" si="1"/>
        <v>45505</v>
      </c>
      <c r="H2490" s="248" t="s">
        <v>443</v>
      </c>
      <c r="I2490" s="276" t="str">
        <f t="shared" si="2"/>
        <v>41357360884</v>
      </c>
      <c r="J2490" s="274"/>
      <c r="K2490" s="275"/>
      <c r="L2490" s="275">
        <f t="shared" si="12"/>
        <v>-360884</v>
      </c>
      <c r="N2490" s="109" t="s">
        <v>456</v>
      </c>
      <c r="O2490" s="274">
        <f t="shared" si="6"/>
        <v>0</v>
      </c>
      <c r="P2490" s="248" t="b">
        <f t="shared" si="7"/>
        <v>1</v>
      </c>
    </row>
    <row r="2491" ht="14.25" customHeight="1">
      <c r="A2491" s="248" t="s">
        <v>27</v>
      </c>
      <c r="B2491" s="248" t="s">
        <v>19</v>
      </c>
      <c r="C2491" s="273">
        <v>41371.0</v>
      </c>
      <c r="D2491" s="274">
        <v>45475.0</v>
      </c>
      <c r="E2491" s="275">
        <v>388867.0</v>
      </c>
      <c r="F2491" s="248" t="s">
        <v>447</v>
      </c>
      <c r="G2491" s="274">
        <f t="shared" si="1"/>
        <v>45505</v>
      </c>
      <c r="H2491" s="248" t="s">
        <v>443</v>
      </c>
      <c r="I2491" s="276" t="str">
        <f t="shared" si="2"/>
        <v>41371388867</v>
      </c>
      <c r="J2491" s="274"/>
      <c r="K2491" s="275"/>
      <c r="L2491" s="275">
        <f t="shared" si="12"/>
        <v>-388867</v>
      </c>
      <c r="N2491" s="109" t="s">
        <v>456</v>
      </c>
      <c r="O2491" s="274">
        <f t="shared" si="6"/>
        <v>0</v>
      </c>
      <c r="P2491" s="248" t="b">
        <f t="shared" si="7"/>
        <v>1</v>
      </c>
    </row>
    <row r="2492" ht="14.25" customHeight="1">
      <c r="A2492" s="248" t="s">
        <v>720</v>
      </c>
      <c r="B2492" s="248" t="s">
        <v>19</v>
      </c>
      <c r="C2492" s="273">
        <v>51684.0</v>
      </c>
      <c r="D2492" s="274">
        <v>45475.0</v>
      </c>
      <c r="E2492" s="275">
        <v>170000.0</v>
      </c>
      <c r="F2492" s="248" t="s">
        <v>447</v>
      </c>
      <c r="G2492" s="274">
        <f t="shared" si="1"/>
        <v>45505</v>
      </c>
      <c r="H2492" s="248" t="s">
        <v>443</v>
      </c>
      <c r="I2492" s="276" t="str">
        <f t="shared" si="2"/>
        <v>51684170000</v>
      </c>
      <c r="J2492" s="274"/>
      <c r="K2492" s="275"/>
      <c r="L2492" s="275">
        <f t="shared" si="12"/>
        <v>-170000</v>
      </c>
      <c r="N2492" s="277"/>
      <c r="O2492" s="274">
        <f t="shared" si="6"/>
        <v>0</v>
      </c>
      <c r="P2492" s="248" t="b">
        <f t="shared" si="7"/>
        <v>1</v>
      </c>
    </row>
    <row r="2493" ht="14.25" customHeight="1">
      <c r="A2493" s="248" t="s">
        <v>715</v>
      </c>
      <c r="B2493" s="248" t="s">
        <v>19</v>
      </c>
      <c r="C2493" s="273">
        <v>806.0</v>
      </c>
      <c r="D2493" s="274">
        <v>45476.0</v>
      </c>
      <c r="E2493" s="288">
        <v>819780.0</v>
      </c>
      <c r="F2493" s="248" t="s">
        <v>447</v>
      </c>
      <c r="G2493" s="274">
        <f t="shared" si="1"/>
        <v>45506</v>
      </c>
      <c r="H2493" s="248" t="s">
        <v>443</v>
      </c>
      <c r="I2493" s="276" t="str">
        <f t="shared" si="2"/>
        <v>806819780</v>
      </c>
      <c r="J2493" s="274"/>
      <c r="K2493" s="275"/>
      <c r="L2493" s="275">
        <f t="shared" si="12"/>
        <v>-819780</v>
      </c>
      <c r="N2493" s="277"/>
      <c r="O2493" s="274">
        <f t="shared" si="6"/>
        <v>0</v>
      </c>
      <c r="P2493" s="248" t="b">
        <f t="shared" si="7"/>
        <v>1</v>
      </c>
    </row>
    <row r="2494" ht="14.25" customHeight="1">
      <c r="A2494" s="248" t="s">
        <v>475</v>
      </c>
      <c r="B2494" s="248" t="s">
        <v>19</v>
      </c>
      <c r="C2494" s="273">
        <v>2.1081046E7</v>
      </c>
      <c r="D2494" s="274">
        <v>45476.0</v>
      </c>
      <c r="E2494" s="275">
        <v>1057980.0</v>
      </c>
      <c r="F2494" s="248" t="s">
        <v>447</v>
      </c>
      <c r="G2494" s="274">
        <f t="shared" si="1"/>
        <v>45506</v>
      </c>
      <c r="H2494" s="248" t="s">
        <v>443</v>
      </c>
      <c r="I2494" s="276" t="str">
        <f t="shared" si="2"/>
        <v>210810461057980</v>
      </c>
      <c r="J2494" s="274"/>
      <c r="K2494" s="275"/>
      <c r="L2494" s="275">
        <f t="shared" si="12"/>
        <v>-1057980</v>
      </c>
      <c r="N2494" s="277"/>
      <c r="O2494" s="274">
        <f t="shared" si="6"/>
        <v>0</v>
      </c>
      <c r="P2494" s="248" t="b">
        <f t="shared" si="7"/>
        <v>1</v>
      </c>
    </row>
    <row r="2495" ht="14.25" customHeight="1">
      <c r="A2495" s="248" t="s">
        <v>475</v>
      </c>
      <c r="B2495" s="248" t="s">
        <v>19</v>
      </c>
      <c r="C2495" s="273">
        <v>2.1081002E7</v>
      </c>
      <c r="D2495" s="274">
        <v>45476.0</v>
      </c>
      <c r="E2495" s="275">
        <v>719980.0</v>
      </c>
      <c r="F2495" s="248" t="s">
        <v>447</v>
      </c>
      <c r="G2495" s="274">
        <f t="shared" si="1"/>
        <v>45506</v>
      </c>
      <c r="H2495" s="248" t="s">
        <v>443</v>
      </c>
      <c r="I2495" s="276" t="str">
        <f t="shared" si="2"/>
        <v>21081002719980</v>
      </c>
      <c r="J2495" s="274"/>
      <c r="K2495" s="275"/>
      <c r="L2495" s="275">
        <f t="shared" si="12"/>
        <v>-719980</v>
      </c>
      <c r="N2495" s="277"/>
      <c r="O2495" s="274">
        <f t="shared" si="6"/>
        <v>0</v>
      </c>
      <c r="P2495" s="248" t="b">
        <f t="shared" si="7"/>
        <v>1</v>
      </c>
    </row>
    <row r="2496" ht="14.25" customHeight="1">
      <c r="A2496" s="248" t="s">
        <v>95</v>
      </c>
      <c r="B2496" s="248" t="s">
        <v>19</v>
      </c>
      <c r="C2496" s="273">
        <v>121791.0</v>
      </c>
      <c r="D2496" s="274">
        <v>45477.0</v>
      </c>
      <c r="E2496" s="275">
        <v>951910.0</v>
      </c>
      <c r="F2496" s="248" t="s">
        <v>447</v>
      </c>
      <c r="G2496" s="274">
        <f t="shared" si="1"/>
        <v>45507</v>
      </c>
      <c r="H2496" s="248" t="s">
        <v>443</v>
      </c>
      <c r="I2496" s="276" t="str">
        <f t="shared" si="2"/>
        <v>121791951910</v>
      </c>
      <c r="J2496" s="274"/>
      <c r="K2496" s="275"/>
      <c r="L2496" s="275">
        <f t="shared" si="12"/>
        <v>-951910</v>
      </c>
      <c r="N2496" s="277"/>
      <c r="O2496" s="274">
        <f t="shared" si="6"/>
        <v>0</v>
      </c>
      <c r="P2496" s="248" t="b">
        <f t="shared" si="7"/>
        <v>1</v>
      </c>
    </row>
    <row r="2497" ht="14.25" customHeight="1">
      <c r="A2497" s="248" t="s">
        <v>273</v>
      </c>
      <c r="B2497" s="248" t="s">
        <v>19</v>
      </c>
      <c r="C2497" s="273">
        <v>368.0</v>
      </c>
      <c r="D2497" s="274">
        <v>45477.0</v>
      </c>
      <c r="E2497" s="275">
        <v>745601.0</v>
      </c>
      <c r="F2497" s="248" t="s">
        <v>447</v>
      </c>
      <c r="G2497" s="274">
        <f t="shared" si="1"/>
        <v>45507</v>
      </c>
      <c r="H2497" s="248" t="s">
        <v>443</v>
      </c>
      <c r="I2497" s="276" t="str">
        <f t="shared" si="2"/>
        <v>368745601</v>
      </c>
      <c r="J2497" s="278">
        <v>45481.0</v>
      </c>
      <c r="K2497" s="279">
        <v>741601.0</v>
      </c>
      <c r="L2497" s="275">
        <f t="shared" si="12"/>
        <v>-4000</v>
      </c>
      <c r="M2497" s="301" t="s">
        <v>721</v>
      </c>
      <c r="N2497" s="277" t="s">
        <v>710</v>
      </c>
      <c r="O2497" s="274">
        <f t="shared" si="6"/>
        <v>0</v>
      </c>
      <c r="P2497" s="248" t="b">
        <f t="shared" si="7"/>
        <v>0</v>
      </c>
    </row>
    <row r="2498" ht="14.25" customHeight="1">
      <c r="A2498" s="248" t="s">
        <v>454</v>
      </c>
      <c r="B2498" s="248" t="s">
        <v>19</v>
      </c>
      <c r="C2498" s="273">
        <v>33666.0</v>
      </c>
      <c r="D2498" s="274">
        <v>45477.0</v>
      </c>
      <c r="E2498" s="275">
        <v>47600.0</v>
      </c>
      <c r="F2498" s="248" t="s">
        <v>447</v>
      </c>
      <c r="G2498" s="274">
        <f t="shared" si="1"/>
        <v>45507</v>
      </c>
      <c r="H2498" s="248" t="s">
        <v>443</v>
      </c>
      <c r="I2498" s="276" t="str">
        <f t="shared" si="2"/>
        <v>3366647600</v>
      </c>
      <c r="J2498" s="274">
        <v>45477.0</v>
      </c>
      <c r="K2498" s="275">
        <v>47600.0</v>
      </c>
      <c r="L2498" s="275">
        <f t="shared" si="12"/>
        <v>0</v>
      </c>
      <c r="N2498" s="277"/>
      <c r="O2498" s="274">
        <f t="shared" si="6"/>
        <v>0</v>
      </c>
      <c r="P2498" s="248" t="b">
        <f t="shared" si="7"/>
        <v>0</v>
      </c>
    </row>
    <row r="2499" ht="14.25" customHeight="1">
      <c r="A2499" s="248" t="s">
        <v>444</v>
      </c>
      <c r="B2499" s="248" t="s">
        <v>19</v>
      </c>
      <c r="C2499" s="273">
        <v>1479.0</v>
      </c>
      <c r="D2499" s="274">
        <v>45477.0</v>
      </c>
      <c r="E2499" s="275">
        <v>504364.0</v>
      </c>
      <c r="F2499" s="248" t="s">
        <v>447</v>
      </c>
      <c r="G2499" s="274">
        <f t="shared" si="1"/>
        <v>45507</v>
      </c>
      <c r="H2499" s="248" t="s">
        <v>443</v>
      </c>
      <c r="I2499" s="276" t="str">
        <f t="shared" si="2"/>
        <v>1479504364</v>
      </c>
      <c r="J2499" s="278">
        <v>45701.0</v>
      </c>
      <c r="K2499" s="279">
        <v>504364.0</v>
      </c>
      <c r="L2499" s="275">
        <f t="shared" si="12"/>
        <v>0</v>
      </c>
      <c r="N2499" s="277"/>
      <c r="O2499" s="274">
        <f t="shared" si="6"/>
        <v>0</v>
      </c>
      <c r="P2499" s="248" t="b">
        <f t="shared" si="7"/>
        <v>0</v>
      </c>
    </row>
    <row r="2500" ht="14.25" customHeight="1">
      <c r="A2500" s="248" t="s">
        <v>22</v>
      </c>
      <c r="B2500" s="248" t="s">
        <v>19</v>
      </c>
      <c r="C2500" s="273">
        <v>1074019.0</v>
      </c>
      <c r="D2500" s="274">
        <v>45477.0</v>
      </c>
      <c r="E2500" s="275">
        <v>3797971.0</v>
      </c>
      <c r="F2500" s="248" t="s">
        <v>447</v>
      </c>
      <c r="G2500" s="274">
        <f t="shared" si="1"/>
        <v>45507</v>
      </c>
      <c r="H2500" s="248" t="s">
        <v>443</v>
      </c>
      <c r="I2500" s="276" t="str">
        <f t="shared" si="2"/>
        <v>10740193797971</v>
      </c>
      <c r="J2500" s="274"/>
      <c r="K2500" s="275"/>
      <c r="L2500" s="275">
        <f t="shared" si="12"/>
        <v>-3797971</v>
      </c>
      <c r="N2500" s="109" t="s">
        <v>462</v>
      </c>
      <c r="O2500" s="274">
        <f t="shared" si="6"/>
        <v>0</v>
      </c>
      <c r="P2500" s="248" t="b">
        <f t="shared" si="7"/>
        <v>1</v>
      </c>
    </row>
    <row r="2501" ht="14.25" customHeight="1">
      <c r="A2501" s="248" t="s">
        <v>508</v>
      </c>
      <c r="B2501" s="248" t="s">
        <v>19</v>
      </c>
      <c r="C2501" s="273">
        <v>6756484.0</v>
      </c>
      <c r="D2501" s="274">
        <v>45477.0</v>
      </c>
      <c r="E2501" s="275">
        <v>6915.0</v>
      </c>
      <c r="F2501" s="248" t="s">
        <v>447</v>
      </c>
      <c r="G2501" s="274">
        <f t="shared" si="1"/>
        <v>45507</v>
      </c>
      <c r="H2501" s="248" t="s">
        <v>443</v>
      </c>
      <c r="I2501" s="276" t="str">
        <f t="shared" si="2"/>
        <v>67564846915</v>
      </c>
      <c r="J2501" s="274">
        <f>+G2501</f>
        <v>45507</v>
      </c>
      <c r="K2501" s="275">
        <f>+E2501</f>
        <v>6915</v>
      </c>
      <c r="L2501" s="275">
        <f t="shared" si="12"/>
        <v>0</v>
      </c>
      <c r="N2501" s="277"/>
      <c r="O2501" s="274">
        <f t="shared" si="6"/>
        <v>0</v>
      </c>
      <c r="P2501" s="248" t="b">
        <f t="shared" si="7"/>
        <v>0</v>
      </c>
    </row>
    <row r="2502" ht="14.25" customHeight="1">
      <c r="A2502" s="248" t="s">
        <v>273</v>
      </c>
      <c r="B2502" s="248" t="s">
        <v>19</v>
      </c>
      <c r="C2502" s="273">
        <v>369.0</v>
      </c>
      <c r="D2502" s="274">
        <v>45478.0</v>
      </c>
      <c r="E2502" s="275">
        <v>192900.0</v>
      </c>
      <c r="F2502" s="248" t="s">
        <v>447</v>
      </c>
      <c r="G2502" s="274">
        <f t="shared" si="1"/>
        <v>45508</v>
      </c>
      <c r="H2502" s="248" t="s">
        <v>443</v>
      </c>
      <c r="I2502" s="276" t="str">
        <f t="shared" si="2"/>
        <v>369192900</v>
      </c>
      <c r="J2502" s="302">
        <v>45477.0</v>
      </c>
      <c r="K2502" s="303">
        <v>384797.0</v>
      </c>
      <c r="L2502" s="275">
        <f t="shared" si="12"/>
        <v>191897</v>
      </c>
      <c r="N2502" s="277" t="s">
        <v>710</v>
      </c>
      <c r="O2502" s="274">
        <f t="shared" si="6"/>
        <v>0</v>
      </c>
      <c r="P2502" s="248" t="b">
        <f t="shared" si="7"/>
        <v>0</v>
      </c>
    </row>
    <row r="2503" ht="14.25" customHeight="1">
      <c r="A2503" s="248" t="s">
        <v>273</v>
      </c>
      <c r="B2503" s="248" t="s">
        <v>19</v>
      </c>
      <c r="C2503" s="273">
        <v>370.0</v>
      </c>
      <c r="D2503" s="274">
        <v>45478.0</v>
      </c>
      <c r="E2503" s="275">
        <v>197900.0</v>
      </c>
      <c r="F2503" s="248" t="s">
        <v>447</v>
      </c>
      <c r="G2503" s="274">
        <f t="shared" si="1"/>
        <v>45508</v>
      </c>
      <c r="H2503" s="248" t="s">
        <v>443</v>
      </c>
      <c r="I2503" s="276" t="str">
        <f t="shared" si="2"/>
        <v>370197900</v>
      </c>
      <c r="J2503" s="302">
        <v>45481.0</v>
      </c>
      <c r="K2503" s="303">
        <v>191897.0</v>
      </c>
      <c r="L2503" s="275">
        <f>+K2503-E2503+L2505</f>
        <v>2997</v>
      </c>
      <c r="M2503" s="248" t="s">
        <v>722</v>
      </c>
      <c r="N2503" s="277" t="s">
        <v>710</v>
      </c>
      <c r="O2503" s="274">
        <f t="shared" si="6"/>
        <v>0</v>
      </c>
      <c r="P2503" s="248" t="b">
        <f t="shared" si="7"/>
        <v>0</v>
      </c>
    </row>
    <row r="2504" ht="14.25" customHeight="1">
      <c r="A2504" s="248" t="s">
        <v>273</v>
      </c>
      <c r="B2504" s="248" t="s">
        <v>19</v>
      </c>
      <c r="C2504" s="273">
        <v>371.0</v>
      </c>
      <c r="D2504" s="274">
        <v>45478.0</v>
      </c>
      <c r="E2504" s="275">
        <v>179901.0</v>
      </c>
      <c r="F2504" s="248" t="s">
        <v>447</v>
      </c>
      <c r="G2504" s="274">
        <f t="shared" si="1"/>
        <v>45508</v>
      </c>
      <c r="H2504" s="248" t="s">
        <v>485</v>
      </c>
      <c r="I2504" s="276" t="str">
        <f t="shared" si="2"/>
        <v>371179901</v>
      </c>
      <c r="J2504" s="274"/>
      <c r="K2504" s="275"/>
      <c r="L2504" s="275">
        <f t="shared" ref="L2504:L3175" si="13">+K2504-E2504</f>
        <v>-179901</v>
      </c>
      <c r="N2504" s="277" t="s">
        <v>710</v>
      </c>
      <c r="O2504" s="274">
        <f t="shared" si="6"/>
        <v>0</v>
      </c>
      <c r="P2504" s="248" t="b">
        <f t="shared" si="7"/>
        <v>1</v>
      </c>
    </row>
    <row r="2505" ht="14.25" customHeight="1">
      <c r="A2505" s="248" t="s">
        <v>273</v>
      </c>
      <c r="B2505" s="248" t="s">
        <v>468</v>
      </c>
      <c r="C2505" s="273">
        <v>1227.0</v>
      </c>
      <c r="D2505" s="274">
        <v>45478.0</v>
      </c>
      <c r="E2505" s="275">
        <v>-9000.0</v>
      </c>
      <c r="F2505" s="248" t="s">
        <v>447</v>
      </c>
      <c r="G2505" s="274">
        <f t="shared" si="1"/>
        <v>45508</v>
      </c>
      <c r="H2505" s="248" t="s">
        <v>469</v>
      </c>
      <c r="I2505" s="276" t="str">
        <f t="shared" si="2"/>
        <v>1227-9000</v>
      </c>
      <c r="J2505" s="274"/>
      <c r="K2505" s="275"/>
      <c r="L2505" s="275">
        <f t="shared" si="13"/>
        <v>9000</v>
      </c>
      <c r="M2505" s="248" t="s">
        <v>723</v>
      </c>
      <c r="N2505" s="277" t="s">
        <v>710</v>
      </c>
      <c r="O2505" s="274">
        <f t="shared" si="6"/>
        <v>0</v>
      </c>
      <c r="P2505" s="248" t="b">
        <f t="shared" si="7"/>
        <v>1</v>
      </c>
    </row>
    <row r="2506" ht="14.25" customHeight="1">
      <c r="A2506" s="248" t="s">
        <v>273</v>
      </c>
      <c r="B2506" s="248" t="s">
        <v>468</v>
      </c>
      <c r="C2506" s="273">
        <v>1228.0</v>
      </c>
      <c r="D2506" s="274">
        <v>45478.0</v>
      </c>
      <c r="E2506" s="275">
        <v>-179901.0</v>
      </c>
      <c r="F2506" s="248" t="s">
        <v>447</v>
      </c>
      <c r="G2506" s="274">
        <f t="shared" si="1"/>
        <v>45508</v>
      </c>
      <c r="H2506" s="248" t="s">
        <v>469</v>
      </c>
      <c r="I2506" s="276" t="str">
        <f t="shared" si="2"/>
        <v>1228-179901</v>
      </c>
      <c r="J2506" s="274"/>
      <c r="K2506" s="275"/>
      <c r="L2506" s="304">
        <f t="shared" si="13"/>
        <v>179901</v>
      </c>
      <c r="M2506" s="305" t="s">
        <v>724</v>
      </c>
      <c r="N2506" s="277" t="s">
        <v>710</v>
      </c>
      <c r="O2506" s="274">
        <f t="shared" si="6"/>
        <v>0</v>
      </c>
      <c r="P2506" s="248" t="b">
        <f t="shared" si="7"/>
        <v>1</v>
      </c>
    </row>
    <row r="2507" ht="14.25" customHeight="1">
      <c r="A2507" s="248" t="s">
        <v>26</v>
      </c>
      <c r="B2507" s="248" t="s">
        <v>19</v>
      </c>
      <c r="C2507" s="273">
        <v>13387.0</v>
      </c>
      <c r="D2507" s="274">
        <v>45478.0</v>
      </c>
      <c r="E2507" s="275">
        <v>296107.0</v>
      </c>
      <c r="F2507" s="248" t="s">
        <v>447</v>
      </c>
      <c r="G2507" s="274">
        <f t="shared" si="1"/>
        <v>45508</v>
      </c>
      <c r="H2507" s="248" t="s">
        <v>443</v>
      </c>
      <c r="I2507" s="276" t="str">
        <f t="shared" si="2"/>
        <v>13387296107</v>
      </c>
      <c r="J2507" s="274"/>
      <c r="K2507" s="275"/>
      <c r="L2507" s="275">
        <f t="shared" si="13"/>
        <v>-296107</v>
      </c>
      <c r="N2507" s="277"/>
      <c r="O2507" s="274">
        <f t="shared" si="6"/>
        <v>0</v>
      </c>
      <c r="P2507" s="248" t="b">
        <f t="shared" si="7"/>
        <v>1</v>
      </c>
    </row>
    <row r="2508" ht="14.25" customHeight="1">
      <c r="A2508" s="248" t="s">
        <v>26</v>
      </c>
      <c r="B2508" s="248" t="s">
        <v>19</v>
      </c>
      <c r="C2508" s="273">
        <v>13386.0</v>
      </c>
      <c r="D2508" s="274">
        <v>45478.0</v>
      </c>
      <c r="E2508" s="275">
        <v>111941.0</v>
      </c>
      <c r="F2508" s="248" t="s">
        <v>447</v>
      </c>
      <c r="G2508" s="274">
        <f t="shared" si="1"/>
        <v>45508</v>
      </c>
      <c r="H2508" s="248" t="s">
        <v>443</v>
      </c>
      <c r="I2508" s="276" t="str">
        <f t="shared" si="2"/>
        <v>13386111941</v>
      </c>
      <c r="J2508" s="274"/>
      <c r="K2508" s="275"/>
      <c r="L2508" s="275">
        <f t="shared" si="13"/>
        <v>-111941</v>
      </c>
      <c r="N2508" s="277"/>
      <c r="O2508" s="274">
        <f t="shared" si="6"/>
        <v>0</v>
      </c>
      <c r="P2508" s="248" t="b">
        <f t="shared" si="7"/>
        <v>1</v>
      </c>
    </row>
    <row r="2509" ht="14.25" customHeight="1">
      <c r="A2509" s="248" t="s">
        <v>26</v>
      </c>
      <c r="B2509" s="248" t="s">
        <v>19</v>
      </c>
      <c r="C2509" s="273">
        <v>13385.0</v>
      </c>
      <c r="D2509" s="274">
        <v>45478.0</v>
      </c>
      <c r="E2509" s="275">
        <v>47185.0</v>
      </c>
      <c r="F2509" s="248" t="s">
        <v>447</v>
      </c>
      <c r="G2509" s="274">
        <f t="shared" si="1"/>
        <v>45508</v>
      </c>
      <c r="H2509" s="248" t="s">
        <v>443</v>
      </c>
      <c r="I2509" s="276" t="str">
        <f t="shared" si="2"/>
        <v>1338547185</v>
      </c>
      <c r="J2509" s="274"/>
      <c r="K2509" s="275"/>
      <c r="L2509" s="275">
        <f t="shared" si="13"/>
        <v>-47185</v>
      </c>
      <c r="N2509" s="277"/>
      <c r="O2509" s="274">
        <f t="shared" si="6"/>
        <v>0</v>
      </c>
      <c r="P2509" s="248" t="b">
        <f t="shared" si="7"/>
        <v>1</v>
      </c>
    </row>
    <row r="2510" ht="14.25" customHeight="1">
      <c r="A2510" s="248" t="s">
        <v>688</v>
      </c>
      <c r="B2510" s="248" t="s">
        <v>19</v>
      </c>
      <c r="C2510" s="273">
        <v>2104.0</v>
      </c>
      <c r="D2510" s="274">
        <v>45478.0</v>
      </c>
      <c r="E2510" s="275">
        <v>292849.0</v>
      </c>
      <c r="F2510" s="248" t="s">
        <v>447</v>
      </c>
      <c r="G2510" s="274">
        <f t="shared" si="1"/>
        <v>45508</v>
      </c>
      <c r="H2510" s="248" t="s">
        <v>443</v>
      </c>
      <c r="I2510" s="276" t="str">
        <f t="shared" si="2"/>
        <v>2104292849</v>
      </c>
      <c r="J2510" s="306">
        <v>45516.0</v>
      </c>
      <c r="K2510" s="307">
        <v>437767.0</v>
      </c>
      <c r="L2510" s="275">
        <f t="shared" si="13"/>
        <v>144918</v>
      </c>
      <c r="N2510" s="277"/>
      <c r="O2510" s="274">
        <f t="shared" si="6"/>
        <v>0</v>
      </c>
      <c r="P2510" s="248" t="b">
        <f t="shared" si="7"/>
        <v>0</v>
      </c>
    </row>
    <row r="2511" ht="14.25" customHeight="1">
      <c r="A2511" s="248" t="s">
        <v>688</v>
      </c>
      <c r="B2511" s="248" t="s">
        <v>19</v>
      </c>
      <c r="C2511" s="273">
        <v>2105.0</v>
      </c>
      <c r="D2511" s="274">
        <v>45478.0</v>
      </c>
      <c r="E2511" s="275">
        <v>107939.0</v>
      </c>
      <c r="F2511" s="248" t="s">
        <v>447</v>
      </c>
      <c r="G2511" s="274">
        <f t="shared" si="1"/>
        <v>45508</v>
      </c>
      <c r="H2511" s="248" t="s">
        <v>443</v>
      </c>
      <c r="I2511" s="276" t="str">
        <f t="shared" si="2"/>
        <v>2105107939</v>
      </c>
      <c r="J2511" s="306">
        <v>45516.0</v>
      </c>
      <c r="K2511" s="307">
        <v>144918.0</v>
      </c>
      <c r="L2511" s="275">
        <f t="shared" si="13"/>
        <v>36979</v>
      </c>
      <c r="N2511" s="277"/>
      <c r="O2511" s="274">
        <f t="shared" si="6"/>
        <v>0</v>
      </c>
      <c r="P2511" s="248" t="b">
        <f t="shared" si="7"/>
        <v>0</v>
      </c>
    </row>
    <row r="2512" ht="14.25" customHeight="1">
      <c r="A2512" s="248" t="s">
        <v>688</v>
      </c>
      <c r="B2512" s="248" t="s">
        <v>19</v>
      </c>
      <c r="C2512" s="273">
        <v>2103.0</v>
      </c>
      <c r="D2512" s="274">
        <v>45478.0</v>
      </c>
      <c r="E2512" s="275">
        <v>36979.0</v>
      </c>
      <c r="F2512" s="248" t="s">
        <v>447</v>
      </c>
      <c r="G2512" s="274">
        <f t="shared" si="1"/>
        <v>45508</v>
      </c>
      <c r="H2512" s="248" t="s">
        <v>485</v>
      </c>
      <c r="I2512" s="276" t="str">
        <f t="shared" si="2"/>
        <v>210336979</v>
      </c>
      <c r="J2512" s="274"/>
      <c r="K2512" s="275"/>
      <c r="L2512" s="275">
        <f t="shared" si="13"/>
        <v>-36979</v>
      </c>
      <c r="N2512" s="277"/>
      <c r="O2512" s="274">
        <f t="shared" si="6"/>
        <v>0</v>
      </c>
      <c r="P2512" s="248" t="b">
        <f t="shared" si="7"/>
        <v>1</v>
      </c>
    </row>
    <row r="2513" ht="14.25" customHeight="1">
      <c r="A2513" s="248" t="s">
        <v>688</v>
      </c>
      <c r="B2513" s="248" t="s">
        <v>19</v>
      </c>
      <c r="C2513" s="273">
        <v>2106.0</v>
      </c>
      <c r="D2513" s="274">
        <v>45478.0</v>
      </c>
      <c r="E2513" s="275">
        <v>36979.0</v>
      </c>
      <c r="F2513" s="248" t="s">
        <v>447</v>
      </c>
      <c r="G2513" s="274">
        <f t="shared" si="1"/>
        <v>45508</v>
      </c>
      <c r="H2513" s="248" t="s">
        <v>443</v>
      </c>
      <c r="I2513" s="276" t="str">
        <f t="shared" si="2"/>
        <v>210636979</v>
      </c>
      <c r="J2513" s="306">
        <v>45516.0</v>
      </c>
      <c r="K2513" s="307">
        <v>36979.0</v>
      </c>
      <c r="L2513" s="275">
        <f t="shared" si="13"/>
        <v>0</v>
      </c>
      <c r="N2513" s="277"/>
      <c r="O2513" s="274">
        <f t="shared" si="6"/>
        <v>0</v>
      </c>
      <c r="P2513" s="248" t="b">
        <f t="shared" si="7"/>
        <v>0</v>
      </c>
    </row>
    <row r="2514" ht="14.25" customHeight="1">
      <c r="A2514" s="248" t="s">
        <v>688</v>
      </c>
      <c r="B2514" s="248" t="s">
        <v>468</v>
      </c>
      <c r="C2514" s="273">
        <v>4223.0</v>
      </c>
      <c r="D2514" s="274">
        <v>45478.0</v>
      </c>
      <c r="E2514" s="275">
        <v>-36979.0</v>
      </c>
      <c r="F2514" s="248" t="s">
        <v>447</v>
      </c>
      <c r="G2514" s="274">
        <f t="shared" si="1"/>
        <v>45508</v>
      </c>
      <c r="H2514" s="248" t="s">
        <v>469</v>
      </c>
      <c r="I2514" s="276" t="str">
        <f t="shared" si="2"/>
        <v>4223-36979</v>
      </c>
      <c r="J2514" s="274"/>
      <c r="K2514" s="275"/>
      <c r="L2514" s="275">
        <f t="shared" si="13"/>
        <v>36979</v>
      </c>
      <c r="N2514" s="277"/>
      <c r="O2514" s="274">
        <f t="shared" si="6"/>
        <v>0</v>
      </c>
      <c r="P2514" s="248" t="b">
        <f t="shared" si="7"/>
        <v>1</v>
      </c>
    </row>
    <row r="2515" ht="14.25" customHeight="1">
      <c r="A2515" s="248" t="s">
        <v>24</v>
      </c>
      <c r="B2515" s="248" t="s">
        <v>19</v>
      </c>
      <c r="C2515" s="273">
        <v>19548.0</v>
      </c>
      <c r="D2515" s="274">
        <v>45478.0</v>
      </c>
      <c r="E2515" s="275">
        <v>143966.0</v>
      </c>
      <c r="F2515" s="248" t="s">
        <v>447</v>
      </c>
      <c r="G2515" s="274">
        <f t="shared" si="1"/>
        <v>45508</v>
      </c>
      <c r="H2515" s="248" t="s">
        <v>443</v>
      </c>
      <c r="I2515" s="276" t="str">
        <f t="shared" si="2"/>
        <v>19548143966</v>
      </c>
      <c r="J2515" s="274"/>
      <c r="K2515" s="275"/>
      <c r="L2515" s="275">
        <f t="shared" si="13"/>
        <v>-143966</v>
      </c>
      <c r="N2515" s="277"/>
      <c r="O2515" s="274">
        <f t="shared" si="6"/>
        <v>0</v>
      </c>
      <c r="P2515" s="248" t="b">
        <f t="shared" si="7"/>
        <v>1</v>
      </c>
    </row>
    <row r="2516" ht="14.25" customHeight="1">
      <c r="A2516" s="248" t="s">
        <v>711</v>
      </c>
      <c r="B2516" s="248" t="s">
        <v>19</v>
      </c>
      <c r="C2516" s="273">
        <v>904.0</v>
      </c>
      <c r="D2516" s="274">
        <v>45481.0</v>
      </c>
      <c r="E2516" s="275">
        <v>696150.0</v>
      </c>
      <c r="F2516" s="248" t="s">
        <v>447</v>
      </c>
      <c r="G2516" s="274">
        <f t="shared" si="1"/>
        <v>45511</v>
      </c>
      <c r="H2516" s="248" t="s">
        <v>443</v>
      </c>
      <c r="I2516" s="276" t="str">
        <f t="shared" si="2"/>
        <v>904696150</v>
      </c>
      <c r="J2516" s="274"/>
      <c r="K2516" s="275"/>
      <c r="L2516" s="275">
        <f t="shared" si="13"/>
        <v>-696150</v>
      </c>
      <c r="N2516" s="277"/>
      <c r="O2516" s="274">
        <f t="shared" si="6"/>
        <v>0</v>
      </c>
      <c r="P2516" s="248" t="b">
        <f t="shared" si="7"/>
        <v>1</v>
      </c>
    </row>
    <row r="2517" ht="14.25" customHeight="1">
      <c r="A2517" s="248" t="s">
        <v>474</v>
      </c>
      <c r="B2517" s="248" t="s">
        <v>19</v>
      </c>
      <c r="C2517" s="273">
        <v>3.2711295E7</v>
      </c>
      <c r="D2517" s="274">
        <v>45481.0</v>
      </c>
      <c r="E2517" s="275">
        <v>101980.0</v>
      </c>
      <c r="F2517" s="248" t="s">
        <v>447</v>
      </c>
      <c r="G2517" s="274">
        <f t="shared" si="1"/>
        <v>45511</v>
      </c>
      <c r="H2517" s="248" t="s">
        <v>443</v>
      </c>
      <c r="I2517" s="276" t="str">
        <f t="shared" si="2"/>
        <v>32711295101980</v>
      </c>
      <c r="J2517" s="274"/>
      <c r="K2517" s="275"/>
      <c r="L2517" s="275">
        <f t="shared" si="13"/>
        <v>-101980</v>
      </c>
      <c r="N2517" s="277"/>
      <c r="O2517" s="274">
        <f t="shared" si="6"/>
        <v>0</v>
      </c>
      <c r="P2517" s="248" t="b">
        <f t="shared" si="7"/>
        <v>1</v>
      </c>
    </row>
    <row r="2518" ht="14.25" customHeight="1">
      <c r="A2518" s="248" t="s">
        <v>77</v>
      </c>
      <c r="B2518" s="248" t="s">
        <v>19</v>
      </c>
      <c r="C2518" s="273">
        <v>595750.0</v>
      </c>
      <c r="D2518" s="274">
        <v>45481.0</v>
      </c>
      <c r="E2518" s="275">
        <v>1702782.0</v>
      </c>
      <c r="F2518" s="248" t="s">
        <v>447</v>
      </c>
      <c r="G2518" s="274">
        <f t="shared" si="1"/>
        <v>45511</v>
      </c>
      <c r="H2518" s="248" t="s">
        <v>443</v>
      </c>
      <c r="I2518" s="276" t="str">
        <f t="shared" si="2"/>
        <v>5957501702782</v>
      </c>
      <c r="J2518" s="278">
        <v>45481.0</v>
      </c>
      <c r="K2518" s="279">
        <v>1702781.0</v>
      </c>
      <c r="L2518" s="275">
        <f t="shared" si="13"/>
        <v>-1</v>
      </c>
      <c r="N2518" s="277"/>
      <c r="O2518" s="274">
        <f t="shared" si="6"/>
        <v>0</v>
      </c>
      <c r="P2518" s="248" t="b">
        <f t="shared" si="7"/>
        <v>0</v>
      </c>
    </row>
    <row r="2519" ht="14.25" customHeight="1">
      <c r="A2519" s="248" t="s">
        <v>77</v>
      </c>
      <c r="B2519" s="248" t="s">
        <v>19</v>
      </c>
      <c r="C2519" s="273">
        <v>595751.0</v>
      </c>
      <c r="D2519" s="274">
        <v>45481.0</v>
      </c>
      <c r="E2519" s="275">
        <v>176293.0</v>
      </c>
      <c r="F2519" s="248" t="s">
        <v>447</v>
      </c>
      <c r="G2519" s="274">
        <f t="shared" si="1"/>
        <v>45511</v>
      </c>
      <c r="H2519" s="248" t="s">
        <v>443</v>
      </c>
      <c r="I2519" s="276" t="str">
        <f t="shared" si="2"/>
        <v>595751176293</v>
      </c>
      <c r="J2519" s="278">
        <v>45461.0</v>
      </c>
      <c r="K2519" s="279">
        <v>176293.0</v>
      </c>
      <c r="L2519" s="275">
        <f t="shared" si="13"/>
        <v>0</v>
      </c>
      <c r="N2519" s="277"/>
      <c r="O2519" s="274">
        <f t="shared" si="6"/>
        <v>0</v>
      </c>
      <c r="P2519" s="248" t="b">
        <f t="shared" si="7"/>
        <v>0</v>
      </c>
    </row>
    <row r="2520" ht="14.25" customHeight="1">
      <c r="A2520" s="248" t="s">
        <v>24</v>
      </c>
      <c r="B2520" s="248" t="s">
        <v>19</v>
      </c>
      <c r="C2520" s="273">
        <v>19584.0</v>
      </c>
      <c r="D2520" s="274">
        <v>45482.0</v>
      </c>
      <c r="E2520" s="275">
        <v>655968.0</v>
      </c>
      <c r="F2520" s="248" t="s">
        <v>447</v>
      </c>
      <c r="G2520" s="274">
        <f t="shared" si="1"/>
        <v>45512</v>
      </c>
      <c r="H2520" s="248" t="s">
        <v>443</v>
      </c>
      <c r="I2520" s="276" t="str">
        <f t="shared" si="2"/>
        <v>19584655968</v>
      </c>
      <c r="J2520" s="274"/>
      <c r="K2520" s="275"/>
      <c r="L2520" s="275">
        <f t="shared" si="13"/>
        <v>-655968</v>
      </c>
      <c r="N2520" s="277"/>
      <c r="O2520" s="274">
        <f t="shared" si="6"/>
        <v>0</v>
      </c>
      <c r="P2520" s="248" t="b">
        <f t="shared" si="7"/>
        <v>1</v>
      </c>
    </row>
    <row r="2521" ht="14.25" customHeight="1">
      <c r="A2521" s="248" t="s">
        <v>709</v>
      </c>
      <c r="B2521" s="248" t="s">
        <v>19</v>
      </c>
      <c r="C2521" s="273">
        <v>12383.0</v>
      </c>
      <c r="D2521" s="274">
        <v>45482.0</v>
      </c>
      <c r="E2521" s="275">
        <v>1051535.0</v>
      </c>
      <c r="F2521" s="248" t="s">
        <v>447</v>
      </c>
      <c r="G2521" s="274">
        <f t="shared" si="1"/>
        <v>45512</v>
      </c>
      <c r="H2521" s="248" t="s">
        <v>443</v>
      </c>
      <c r="I2521" s="276" t="str">
        <f t="shared" si="2"/>
        <v>123831051535</v>
      </c>
      <c r="J2521" s="274">
        <v>45506.0</v>
      </c>
      <c r="K2521" s="275">
        <v>6098830.0</v>
      </c>
      <c r="L2521" s="275">
        <f t="shared" si="13"/>
        <v>5047295</v>
      </c>
      <c r="N2521" s="277"/>
      <c r="O2521" s="274">
        <f t="shared" si="6"/>
        <v>0</v>
      </c>
      <c r="P2521" s="248" t="b">
        <f t="shared" si="7"/>
        <v>0</v>
      </c>
    </row>
    <row r="2522" ht="14.25" customHeight="1">
      <c r="A2522" s="248" t="s">
        <v>709</v>
      </c>
      <c r="B2522" s="248" t="s">
        <v>19</v>
      </c>
      <c r="C2522" s="273">
        <v>12382.0</v>
      </c>
      <c r="D2522" s="274">
        <v>45482.0</v>
      </c>
      <c r="E2522" s="275">
        <v>152285.0</v>
      </c>
      <c r="F2522" s="248" t="s">
        <v>447</v>
      </c>
      <c r="G2522" s="274">
        <f t="shared" si="1"/>
        <v>45512</v>
      </c>
      <c r="H2522" s="248" t="s">
        <v>443</v>
      </c>
      <c r="I2522" s="276" t="str">
        <f t="shared" si="2"/>
        <v>12382152285</v>
      </c>
      <c r="J2522" s="274">
        <v>45506.0</v>
      </c>
      <c r="K2522" s="275">
        <v>5047295.0</v>
      </c>
      <c r="L2522" s="275">
        <f t="shared" si="13"/>
        <v>4895010</v>
      </c>
      <c r="N2522" s="277"/>
      <c r="O2522" s="274">
        <f t="shared" si="6"/>
        <v>0</v>
      </c>
      <c r="P2522" s="248" t="b">
        <f t="shared" si="7"/>
        <v>0</v>
      </c>
    </row>
    <row r="2523" ht="14.25" customHeight="1">
      <c r="A2523" s="248" t="s">
        <v>55</v>
      </c>
      <c r="B2523" s="248" t="s">
        <v>334</v>
      </c>
      <c r="C2523" s="273">
        <v>1419.0</v>
      </c>
      <c r="D2523" s="274">
        <v>45482.0</v>
      </c>
      <c r="E2523" s="275">
        <v>1361797.0</v>
      </c>
      <c r="F2523" s="248" t="s">
        <v>447</v>
      </c>
      <c r="G2523" s="274">
        <f t="shared" si="1"/>
        <v>45512</v>
      </c>
      <c r="H2523" s="248" t="s">
        <v>443</v>
      </c>
      <c r="I2523" s="276" t="str">
        <f t="shared" si="2"/>
        <v>14191361797</v>
      </c>
      <c r="J2523" s="274"/>
      <c r="K2523" s="275"/>
      <c r="L2523" s="275">
        <f t="shared" si="13"/>
        <v>-1361797</v>
      </c>
      <c r="N2523" s="277"/>
      <c r="O2523" s="274">
        <f t="shared" si="6"/>
        <v>0</v>
      </c>
      <c r="P2523" s="248" t="b">
        <f t="shared" si="7"/>
        <v>1</v>
      </c>
    </row>
    <row r="2524" ht="14.25" customHeight="1">
      <c r="A2524" s="248" t="s">
        <v>27</v>
      </c>
      <c r="B2524" s="248" t="s">
        <v>19</v>
      </c>
      <c r="C2524" s="273">
        <v>41478.0</v>
      </c>
      <c r="D2524" s="274">
        <v>45483.0</v>
      </c>
      <c r="E2524" s="275">
        <v>1971229.0</v>
      </c>
      <c r="F2524" s="248" t="s">
        <v>447</v>
      </c>
      <c r="G2524" s="274">
        <f t="shared" si="1"/>
        <v>45513</v>
      </c>
      <c r="H2524" s="248" t="s">
        <v>443</v>
      </c>
      <c r="I2524" s="276" t="str">
        <f t="shared" si="2"/>
        <v>414781971229</v>
      </c>
      <c r="J2524" s="274"/>
      <c r="K2524" s="275"/>
      <c r="L2524" s="275">
        <f t="shared" si="13"/>
        <v>-1971229</v>
      </c>
      <c r="N2524" s="109" t="s">
        <v>456</v>
      </c>
      <c r="O2524" s="274">
        <f t="shared" si="6"/>
        <v>0</v>
      </c>
      <c r="P2524" s="248" t="b">
        <f t="shared" si="7"/>
        <v>1</v>
      </c>
    </row>
    <row r="2525" ht="14.25" customHeight="1">
      <c r="A2525" s="248" t="s">
        <v>659</v>
      </c>
      <c r="B2525" s="248" t="s">
        <v>19</v>
      </c>
      <c r="C2525" s="273">
        <v>157509.0</v>
      </c>
      <c r="D2525" s="274">
        <v>45483.0</v>
      </c>
      <c r="E2525" s="275">
        <v>403098.0</v>
      </c>
      <c r="F2525" s="248" t="s">
        <v>447</v>
      </c>
      <c r="G2525" s="274">
        <f t="shared" si="1"/>
        <v>45513</v>
      </c>
      <c r="H2525" s="248" t="s">
        <v>443</v>
      </c>
      <c r="I2525" s="276" t="str">
        <f t="shared" si="2"/>
        <v>157509403098</v>
      </c>
      <c r="J2525" s="274"/>
      <c r="K2525" s="275"/>
      <c r="L2525" s="275">
        <f t="shared" si="13"/>
        <v>-403098</v>
      </c>
      <c r="N2525" s="277"/>
      <c r="O2525" s="274">
        <f t="shared" si="6"/>
        <v>0</v>
      </c>
      <c r="P2525" s="248" t="b">
        <f t="shared" si="7"/>
        <v>1</v>
      </c>
    </row>
    <row r="2526" ht="14.25" customHeight="1">
      <c r="A2526" s="248" t="s">
        <v>693</v>
      </c>
      <c r="B2526" s="248" t="s">
        <v>19</v>
      </c>
      <c r="C2526" s="273">
        <v>123.0</v>
      </c>
      <c r="D2526" s="274">
        <v>45483.0</v>
      </c>
      <c r="E2526" s="275">
        <v>22001.0</v>
      </c>
      <c r="F2526" s="248" t="s">
        <v>447</v>
      </c>
      <c r="G2526" s="274">
        <f t="shared" si="1"/>
        <v>45513</v>
      </c>
      <c r="H2526" s="248" t="s">
        <v>443</v>
      </c>
      <c r="I2526" s="276" t="str">
        <f t="shared" si="2"/>
        <v>12322001</v>
      </c>
      <c r="J2526" s="274">
        <v>45483.0</v>
      </c>
      <c r="K2526" s="275">
        <v>22000.0</v>
      </c>
      <c r="L2526" s="275">
        <f t="shared" si="13"/>
        <v>-1</v>
      </c>
      <c r="M2526" s="248" t="s">
        <v>694</v>
      </c>
      <c r="N2526" s="277"/>
      <c r="O2526" s="274">
        <f t="shared" si="6"/>
        <v>0</v>
      </c>
      <c r="P2526" s="248" t="b">
        <f t="shared" si="7"/>
        <v>0</v>
      </c>
    </row>
    <row r="2527" ht="14.25" customHeight="1">
      <c r="A2527" s="248" t="s">
        <v>458</v>
      </c>
      <c r="B2527" s="248" t="s">
        <v>19</v>
      </c>
      <c r="C2527" s="273">
        <v>4.9616453E7</v>
      </c>
      <c r="D2527" s="274">
        <v>45483.0</v>
      </c>
      <c r="E2527" s="275">
        <v>32969.0</v>
      </c>
      <c r="F2527" s="248" t="s">
        <v>447</v>
      </c>
      <c r="G2527" s="274">
        <f t="shared" si="1"/>
        <v>45513</v>
      </c>
      <c r="H2527" s="248" t="s">
        <v>443</v>
      </c>
      <c r="I2527" s="276" t="str">
        <f t="shared" si="2"/>
        <v>4961645332969</v>
      </c>
      <c r="J2527" s="274"/>
      <c r="K2527" s="275"/>
      <c r="L2527" s="275">
        <f t="shared" si="13"/>
        <v>-32969</v>
      </c>
      <c r="N2527" s="277"/>
      <c r="O2527" s="274">
        <f t="shared" si="6"/>
        <v>0</v>
      </c>
      <c r="P2527" s="248" t="b">
        <f t="shared" si="7"/>
        <v>1</v>
      </c>
    </row>
    <row r="2528" ht="14.25" customHeight="1">
      <c r="A2528" s="248" t="s">
        <v>24</v>
      </c>
      <c r="B2528" s="248" t="s">
        <v>19</v>
      </c>
      <c r="C2528" s="273">
        <v>19647.0</v>
      </c>
      <c r="D2528" s="274">
        <v>45483.0</v>
      </c>
      <c r="E2528" s="275">
        <v>239985.0</v>
      </c>
      <c r="F2528" s="248" t="s">
        <v>447</v>
      </c>
      <c r="G2528" s="274">
        <f t="shared" si="1"/>
        <v>45513</v>
      </c>
      <c r="H2528" s="248" t="s">
        <v>443</v>
      </c>
      <c r="I2528" s="276" t="str">
        <f t="shared" si="2"/>
        <v>19647239985</v>
      </c>
      <c r="J2528" s="274"/>
      <c r="K2528" s="275"/>
      <c r="L2528" s="275">
        <f t="shared" si="13"/>
        <v>-239985</v>
      </c>
      <c r="N2528" s="277"/>
      <c r="O2528" s="274">
        <f t="shared" si="6"/>
        <v>0</v>
      </c>
      <c r="P2528" s="248" t="b">
        <f t="shared" si="7"/>
        <v>1</v>
      </c>
    </row>
    <row r="2529" ht="14.25" customHeight="1">
      <c r="A2529" s="248" t="s">
        <v>508</v>
      </c>
      <c r="B2529" s="248" t="s">
        <v>334</v>
      </c>
      <c r="C2529" s="273">
        <v>2395936.0</v>
      </c>
      <c r="D2529" s="274">
        <v>45483.0</v>
      </c>
      <c r="E2529" s="275">
        <v>23308.0</v>
      </c>
      <c r="F2529" s="248" t="s">
        <v>447</v>
      </c>
      <c r="G2529" s="274">
        <f t="shared" si="1"/>
        <v>45513</v>
      </c>
      <c r="H2529" s="248" t="s">
        <v>443</v>
      </c>
      <c r="I2529" s="276" t="str">
        <f t="shared" si="2"/>
        <v>239593623308</v>
      </c>
      <c r="J2529" s="274">
        <f>+G2529</f>
        <v>45513</v>
      </c>
      <c r="K2529" s="275">
        <f>+E2529</f>
        <v>23308</v>
      </c>
      <c r="L2529" s="275">
        <f t="shared" si="13"/>
        <v>0</v>
      </c>
      <c r="N2529" s="277"/>
      <c r="O2529" s="274">
        <f t="shared" si="6"/>
        <v>0</v>
      </c>
      <c r="P2529" s="248" t="b">
        <f t="shared" si="7"/>
        <v>0</v>
      </c>
    </row>
    <row r="2530" ht="14.25" customHeight="1">
      <c r="A2530" s="248" t="s">
        <v>26</v>
      </c>
      <c r="B2530" s="248" t="s">
        <v>19</v>
      </c>
      <c r="C2530" s="273">
        <v>13394.0</v>
      </c>
      <c r="D2530" s="274">
        <v>45484.0</v>
      </c>
      <c r="E2530" s="275">
        <v>1098753.0</v>
      </c>
      <c r="F2530" s="248" t="s">
        <v>447</v>
      </c>
      <c r="G2530" s="274">
        <f t="shared" si="1"/>
        <v>45514</v>
      </c>
      <c r="H2530" s="248" t="s">
        <v>443</v>
      </c>
      <c r="I2530" s="276" t="str">
        <f t="shared" si="2"/>
        <v>133941098753</v>
      </c>
      <c r="J2530" s="274"/>
      <c r="K2530" s="275"/>
      <c r="L2530" s="275">
        <f t="shared" si="13"/>
        <v>-1098753</v>
      </c>
      <c r="N2530" s="277"/>
      <c r="O2530" s="274">
        <f t="shared" si="6"/>
        <v>0</v>
      </c>
      <c r="P2530" s="248" t="b">
        <f t="shared" si="7"/>
        <v>1</v>
      </c>
    </row>
    <row r="2531" ht="14.25" customHeight="1">
      <c r="A2531" s="248" t="s">
        <v>22</v>
      </c>
      <c r="B2531" s="248" t="s">
        <v>19</v>
      </c>
      <c r="C2531" s="273">
        <v>1074312.0</v>
      </c>
      <c r="D2531" s="274">
        <v>45484.0</v>
      </c>
      <c r="E2531" s="275">
        <v>6130361.0</v>
      </c>
      <c r="F2531" s="248" t="s">
        <v>447</v>
      </c>
      <c r="G2531" s="274">
        <f t="shared" si="1"/>
        <v>45514</v>
      </c>
      <c r="H2531" s="248" t="s">
        <v>443</v>
      </c>
      <c r="I2531" s="276" t="str">
        <f t="shared" si="2"/>
        <v>10743126130361</v>
      </c>
      <c r="J2531" s="274"/>
      <c r="K2531" s="275"/>
      <c r="L2531" s="275">
        <f t="shared" si="13"/>
        <v>-6130361</v>
      </c>
      <c r="N2531" s="109" t="s">
        <v>462</v>
      </c>
      <c r="O2531" s="274">
        <f t="shared" si="6"/>
        <v>0</v>
      </c>
      <c r="P2531" s="248" t="b">
        <f t="shared" si="7"/>
        <v>1</v>
      </c>
    </row>
    <row r="2532" ht="14.25" customHeight="1">
      <c r="A2532" s="248" t="s">
        <v>688</v>
      </c>
      <c r="B2532" s="248" t="s">
        <v>19</v>
      </c>
      <c r="C2532" s="273">
        <v>2129.0</v>
      </c>
      <c r="D2532" s="274">
        <v>45484.0</v>
      </c>
      <c r="E2532" s="275">
        <v>380819.0</v>
      </c>
      <c r="F2532" s="248" t="s">
        <v>447</v>
      </c>
      <c r="G2532" s="274">
        <f t="shared" si="1"/>
        <v>45514</v>
      </c>
      <c r="H2532" s="248" t="s">
        <v>443</v>
      </c>
      <c r="I2532" s="276" t="str">
        <f t="shared" si="2"/>
        <v>2129380819</v>
      </c>
      <c r="J2532" s="308">
        <v>45525.0</v>
      </c>
      <c r="K2532" s="309">
        <v>1990896.0</v>
      </c>
      <c r="L2532" s="275">
        <f t="shared" si="13"/>
        <v>1610077</v>
      </c>
      <c r="N2532" s="277"/>
      <c r="O2532" s="274">
        <f t="shared" si="6"/>
        <v>0</v>
      </c>
      <c r="P2532" s="248" t="b">
        <f t="shared" si="7"/>
        <v>0</v>
      </c>
    </row>
    <row r="2533" ht="14.25" customHeight="1">
      <c r="A2533" s="248" t="s">
        <v>709</v>
      </c>
      <c r="B2533" s="248" t="s">
        <v>19</v>
      </c>
      <c r="C2533" s="273">
        <v>12400.0</v>
      </c>
      <c r="D2533" s="274">
        <v>45484.0</v>
      </c>
      <c r="E2533" s="275">
        <v>3193023.0</v>
      </c>
      <c r="F2533" s="248" t="s">
        <v>447</v>
      </c>
      <c r="G2533" s="274">
        <f t="shared" si="1"/>
        <v>45514</v>
      </c>
      <c r="H2533" s="248" t="s">
        <v>443</v>
      </c>
      <c r="I2533" s="276" t="str">
        <f t="shared" si="2"/>
        <v>124003193023</v>
      </c>
      <c r="J2533" s="274">
        <v>45506.0</v>
      </c>
      <c r="K2533" s="275">
        <v>4895010.0</v>
      </c>
      <c r="L2533" s="275">
        <f t="shared" si="13"/>
        <v>1701987</v>
      </c>
      <c r="N2533" s="277"/>
      <c r="O2533" s="274">
        <f t="shared" si="6"/>
        <v>0</v>
      </c>
      <c r="P2533" s="248" t="b">
        <f t="shared" si="7"/>
        <v>0</v>
      </c>
    </row>
    <row r="2534" ht="14.25" customHeight="1">
      <c r="A2534" s="248" t="s">
        <v>470</v>
      </c>
      <c r="B2534" s="248" t="s">
        <v>19</v>
      </c>
      <c r="C2534" s="273">
        <v>69091.0</v>
      </c>
      <c r="D2534" s="274">
        <v>45484.0</v>
      </c>
      <c r="E2534" s="275">
        <v>295120.0</v>
      </c>
      <c r="F2534" s="248" t="s">
        <v>447</v>
      </c>
      <c r="G2534" s="274">
        <f t="shared" si="1"/>
        <v>45514</v>
      </c>
      <c r="H2534" s="248" t="s">
        <v>443</v>
      </c>
      <c r="I2534" s="276" t="str">
        <f t="shared" si="2"/>
        <v>69091295120</v>
      </c>
      <c r="J2534" s="274"/>
      <c r="K2534" s="275"/>
      <c r="L2534" s="275">
        <f t="shared" si="13"/>
        <v>-295120</v>
      </c>
      <c r="N2534" s="277"/>
      <c r="O2534" s="274">
        <f t="shared" si="6"/>
        <v>0</v>
      </c>
      <c r="P2534" s="248" t="b">
        <f t="shared" si="7"/>
        <v>1</v>
      </c>
    </row>
    <row r="2535" ht="14.25" customHeight="1">
      <c r="A2535" s="248" t="s">
        <v>470</v>
      </c>
      <c r="B2535" s="248" t="s">
        <v>19</v>
      </c>
      <c r="C2535" s="273">
        <v>69092.0</v>
      </c>
      <c r="D2535" s="274">
        <v>45484.0</v>
      </c>
      <c r="E2535" s="275">
        <v>1009120.0</v>
      </c>
      <c r="F2535" s="248" t="s">
        <v>447</v>
      </c>
      <c r="G2535" s="274">
        <f t="shared" si="1"/>
        <v>45514</v>
      </c>
      <c r="H2535" s="248" t="s">
        <v>443</v>
      </c>
      <c r="I2535" s="276" t="str">
        <f t="shared" si="2"/>
        <v>690921009120</v>
      </c>
      <c r="J2535" s="274"/>
      <c r="K2535" s="275"/>
      <c r="L2535" s="275">
        <f t="shared" si="13"/>
        <v>-1009120</v>
      </c>
      <c r="N2535" s="277"/>
      <c r="O2535" s="274">
        <f t="shared" si="6"/>
        <v>0</v>
      </c>
      <c r="P2535" s="248" t="b">
        <f t="shared" si="7"/>
        <v>1</v>
      </c>
    </row>
    <row r="2536" ht="14.25" customHeight="1">
      <c r="A2536" s="248" t="s">
        <v>470</v>
      </c>
      <c r="B2536" s="248" t="s">
        <v>19</v>
      </c>
      <c r="C2536" s="273">
        <v>69090.0</v>
      </c>
      <c r="D2536" s="274">
        <v>45484.0</v>
      </c>
      <c r="E2536" s="275">
        <v>214200.0</v>
      </c>
      <c r="F2536" s="248" t="s">
        <v>447</v>
      </c>
      <c r="G2536" s="274">
        <f t="shared" si="1"/>
        <v>45514</v>
      </c>
      <c r="H2536" s="248" t="s">
        <v>443</v>
      </c>
      <c r="I2536" s="276" t="str">
        <f t="shared" si="2"/>
        <v>69090214200</v>
      </c>
      <c r="J2536" s="274"/>
      <c r="K2536" s="275"/>
      <c r="L2536" s="275">
        <f t="shared" si="13"/>
        <v>-214200</v>
      </c>
      <c r="N2536" s="277"/>
      <c r="O2536" s="274">
        <f t="shared" si="6"/>
        <v>0</v>
      </c>
      <c r="P2536" s="248" t="b">
        <f t="shared" si="7"/>
        <v>1</v>
      </c>
    </row>
    <row r="2537" ht="14.25" customHeight="1">
      <c r="A2537" s="248" t="s">
        <v>508</v>
      </c>
      <c r="B2537" s="248" t="s">
        <v>334</v>
      </c>
      <c r="C2537" s="273">
        <v>2406527.0</v>
      </c>
      <c r="D2537" s="274">
        <v>45484.0</v>
      </c>
      <c r="E2537" s="275">
        <v>8724.0</v>
      </c>
      <c r="F2537" s="248" t="s">
        <v>447</v>
      </c>
      <c r="G2537" s="274">
        <f t="shared" si="1"/>
        <v>45514</v>
      </c>
      <c r="H2537" s="248" t="s">
        <v>443</v>
      </c>
      <c r="I2537" s="276" t="str">
        <f t="shared" si="2"/>
        <v>24065278724</v>
      </c>
      <c r="J2537" s="274">
        <f>+G2537</f>
        <v>45514</v>
      </c>
      <c r="K2537" s="275">
        <f>+E2537</f>
        <v>8724</v>
      </c>
      <c r="L2537" s="275">
        <f t="shared" si="13"/>
        <v>0</v>
      </c>
      <c r="N2537" s="277"/>
      <c r="O2537" s="274">
        <f t="shared" si="6"/>
        <v>0</v>
      </c>
      <c r="P2537" s="248" t="b">
        <f t="shared" si="7"/>
        <v>0</v>
      </c>
    </row>
    <row r="2538" ht="14.25" customHeight="1">
      <c r="A2538" s="248" t="s">
        <v>273</v>
      </c>
      <c r="B2538" s="248" t="s">
        <v>19</v>
      </c>
      <c r="C2538" s="273">
        <v>375.0</v>
      </c>
      <c r="D2538" s="274">
        <v>45485.0</v>
      </c>
      <c r="E2538" s="275">
        <v>1269402.0</v>
      </c>
      <c r="F2538" s="248" t="s">
        <v>447</v>
      </c>
      <c r="G2538" s="274">
        <f t="shared" si="1"/>
        <v>45515</v>
      </c>
      <c r="H2538" s="248" t="s">
        <v>443</v>
      </c>
      <c r="I2538" s="276" t="str">
        <f t="shared" si="2"/>
        <v>3751269402</v>
      </c>
      <c r="J2538" s="278">
        <v>45488.0</v>
      </c>
      <c r="K2538" s="279">
        <v>1269402.0</v>
      </c>
      <c r="L2538" s="275">
        <f t="shared" si="13"/>
        <v>0</v>
      </c>
      <c r="N2538" s="277" t="s">
        <v>710</v>
      </c>
      <c r="O2538" s="274">
        <f t="shared" si="6"/>
        <v>0</v>
      </c>
      <c r="P2538" s="248" t="b">
        <f t="shared" si="7"/>
        <v>0</v>
      </c>
    </row>
    <row r="2539" ht="14.25" customHeight="1">
      <c r="A2539" s="248" t="s">
        <v>583</v>
      </c>
      <c r="B2539" s="248" t="s">
        <v>19</v>
      </c>
      <c r="C2539" s="273">
        <v>5549347.0</v>
      </c>
      <c r="D2539" s="274">
        <v>45485.0</v>
      </c>
      <c r="E2539" s="275">
        <v>8489.0</v>
      </c>
      <c r="F2539" s="248" t="s">
        <v>447</v>
      </c>
      <c r="G2539" s="274">
        <f t="shared" si="1"/>
        <v>45515</v>
      </c>
      <c r="H2539" s="248" t="s">
        <v>443</v>
      </c>
      <c r="I2539" s="276" t="str">
        <f t="shared" si="2"/>
        <v>55493478489</v>
      </c>
      <c r="J2539" s="274"/>
      <c r="K2539" s="275"/>
      <c r="L2539" s="275">
        <f t="shared" si="13"/>
        <v>-8489</v>
      </c>
      <c r="N2539" s="277"/>
      <c r="O2539" s="274">
        <f t="shared" si="6"/>
        <v>0</v>
      </c>
      <c r="P2539" s="248" t="b">
        <f t="shared" si="7"/>
        <v>1</v>
      </c>
    </row>
    <row r="2540" ht="14.25" customHeight="1">
      <c r="A2540" s="248" t="s">
        <v>444</v>
      </c>
      <c r="B2540" s="248" t="s">
        <v>19</v>
      </c>
      <c r="C2540" s="273">
        <v>1489.0</v>
      </c>
      <c r="D2540" s="274">
        <v>45485.0</v>
      </c>
      <c r="E2540" s="275">
        <v>1438482.0</v>
      </c>
      <c r="F2540" s="248" t="s">
        <v>447</v>
      </c>
      <c r="G2540" s="274">
        <f t="shared" si="1"/>
        <v>45515</v>
      </c>
      <c r="H2540" s="248" t="s">
        <v>443</v>
      </c>
      <c r="I2540" s="276" t="str">
        <f t="shared" si="2"/>
        <v>14891438482</v>
      </c>
      <c r="J2540" s="278">
        <v>45701.0</v>
      </c>
      <c r="K2540" s="279">
        <v>1438482.0</v>
      </c>
      <c r="L2540" s="275">
        <f t="shared" si="13"/>
        <v>0</v>
      </c>
      <c r="N2540" s="277"/>
      <c r="O2540" s="274">
        <f t="shared" si="6"/>
        <v>0</v>
      </c>
      <c r="P2540" s="248" t="b">
        <f t="shared" si="7"/>
        <v>0</v>
      </c>
    </row>
    <row r="2541" ht="14.25" customHeight="1">
      <c r="A2541" s="248" t="s">
        <v>688</v>
      </c>
      <c r="B2541" s="248" t="s">
        <v>19</v>
      </c>
      <c r="C2541" s="273">
        <v>2130.0</v>
      </c>
      <c r="D2541" s="274">
        <v>45485.0</v>
      </c>
      <c r="E2541" s="275">
        <v>750638.0</v>
      </c>
      <c r="F2541" s="248" t="s">
        <v>447</v>
      </c>
      <c r="G2541" s="274">
        <f t="shared" si="1"/>
        <v>45515</v>
      </c>
      <c r="H2541" s="248" t="s">
        <v>443</v>
      </c>
      <c r="I2541" s="276" t="str">
        <f t="shared" si="2"/>
        <v>2130750638</v>
      </c>
      <c r="J2541" s="308">
        <v>45525.0</v>
      </c>
      <c r="K2541" s="309">
        <v>1610077.0</v>
      </c>
      <c r="L2541" s="275">
        <f t="shared" si="13"/>
        <v>859439</v>
      </c>
      <c r="N2541" s="277"/>
      <c r="O2541" s="274">
        <f t="shared" si="6"/>
        <v>0</v>
      </c>
      <c r="P2541" s="248" t="b">
        <f t="shared" si="7"/>
        <v>0</v>
      </c>
    </row>
    <row r="2542" ht="14.25" customHeight="1">
      <c r="A2542" s="248" t="s">
        <v>709</v>
      </c>
      <c r="B2542" s="248" t="s">
        <v>19</v>
      </c>
      <c r="C2542" s="273">
        <v>12402.0</v>
      </c>
      <c r="D2542" s="274">
        <v>45485.0</v>
      </c>
      <c r="E2542" s="275">
        <v>1701987.0</v>
      </c>
      <c r="F2542" s="248" t="s">
        <v>447</v>
      </c>
      <c r="G2542" s="274">
        <f t="shared" si="1"/>
        <v>45515</v>
      </c>
      <c r="H2542" s="248" t="s">
        <v>443</v>
      </c>
      <c r="I2542" s="276" t="str">
        <f t="shared" si="2"/>
        <v>124021701987</v>
      </c>
      <c r="J2542" s="274">
        <v>45506.0</v>
      </c>
      <c r="K2542" s="275">
        <v>1701987.0</v>
      </c>
      <c r="L2542" s="275">
        <f t="shared" si="13"/>
        <v>0</v>
      </c>
      <c r="N2542" s="277"/>
      <c r="O2542" s="274">
        <f t="shared" si="6"/>
        <v>0</v>
      </c>
      <c r="P2542" s="248" t="b">
        <f t="shared" si="7"/>
        <v>0</v>
      </c>
    </row>
    <row r="2543" ht="14.25" customHeight="1">
      <c r="A2543" s="248" t="s">
        <v>113</v>
      </c>
      <c r="B2543" s="248" t="s">
        <v>19</v>
      </c>
      <c r="C2543" s="273">
        <v>178.0</v>
      </c>
      <c r="D2543" s="274">
        <v>45485.0</v>
      </c>
      <c r="E2543" s="275">
        <v>23800.0</v>
      </c>
      <c r="F2543" s="248" t="s">
        <v>447</v>
      </c>
      <c r="G2543" s="274">
        <f t="shared" si="1"/>
        <v>45515</v>
      </c>
      <c r="H2543" s="248" t="s">
        <v>443</v>
      </c>
      <c r="I2543" s="276" t="str">
        <f t="shared" si="2"/>
        <v>17823800</v>
      </c>
      <c r="J2543" s="274"/>
      <c r="K2543" s="275"/>
      <c r="L2543" s="275">
        <f t="shared" si="13"/>
        <v>-23800</v>
      </c>
      <c r="N2543" s="277"/>
      <c r="O2543" s="274">
        <f t="shared" si="6"/>
        <v>0</v>
      </c>
      <c r="P2543" s="248" t="b">
        <f t="shared" si="7"/>
        <v>1</v>
      </c>
    </row>
    <row r="2544" ht="14.25" customHeight="1">
      <c r="A2544" s="248" t="s">
        <v>709</v>
      </c>
      <c r="B2544" s="248" t="s">
        <v>19</v>
      </c>
      <c r="C2544" s="273">
        <v>12405.0</v>
      </c>
      <c r="D2544" s="274">
        <v>45488.0</v>
      </c>
      <c r="E2544" s="275">
        <v>117560.0</v>
      </c>
      <c r="F2544" s="248" t="s">
        <v>447</v>
      </c>
      <c r="G2544" s="274">
        <f t="shared" si="1"/>
        <v>45518</v>
      </c>
      <c r="H2544" s="248" t="s">
        <v>443</v>
      </c>
      <c r="I2544" s="276" t="str">
        <f t="shared" si="2"/>
        <v>12405117560</v>
      </c>
      <c r="J2544" s="274">
        <v>45516.0</v>
      </c>
      <c r="K2544" s="275">
        <v>1038144.0</v>
      </c>
      <c r="L2544" s="275">
        <f t="shared" si="13"/>
        <v>920584</v>
      </c>
      <c r="N2544" s="277"/>
      <c r="O2544" s="274">
        <f t="shared" si="6"/>
        <v>0</v>
      </c>
      <c r="P2544" s="248" t="b">
        <f t="shared" si="7"/>
        <v>0</v>
      </c>
    </row>
    <row r="2545" ht="14.25" customHeight="1">
      <c r="A2545" s="248" t="s">
        <v>34</v>
      </c>
      <c r="B2545" s="248" t="s">
        <v>19</v>
      </c>
      <c r="C2545" s="273">
        <v>122329.0</v>
      </c>
      <c r="D2545" s="274">
        <v>45490.0</v>
      </c>
      <c r="E2545" s="275">
        <v>73066.0</v>
      </c>
      <c r="F2545" s="248" t="s">
        <v>447</v>
      </c>
      <c r="G2545" s="274">
        <f t="shared" si="1"/>
        <v>45520</v>
      </c>
      <c r="H2545" s="248" t="s">
        <v>443</v>
      </c>
      <c r="I2545" s="276" t="str">
        <f t="shared" si="2"/>
        <v>12232973066</v>
      </c>
      <c r="J2545" s="274"/>
      <c r="K2545" s="275"/>
      <c r="L2545" s="275">
        <f t="shared" si="13"/>
        <v>-73066</v>
      </c>
      <c r="N2545" s="277"/>
      <c r="O2545" s="274">
        <f t="shared" si="6"/>
        <v>0</v>
      </c>
      <c r="P2545" s="248" t="b">
        <f t="shared" si="7"/>
        <v>1</v>
      </c>
    </row>
    <row r="2546" ht="14.25" customHeight="1">
      <c r="A2546" s="248" t="s">
        <v>34</v>
      </c>
      <c r="B2546" s="248" t="s">
        <v>19</v>
      </c>
      <c r="C2546" s="273">
        <v>122330.0</v>
      </c>
      <c r="D2546" s="274">
        <v>45490.0</v>
      </c>
      <c r="E2546" s="275">
        <v>346528.0</v>
      </c>
      <c r="F2546" s="248" t="s">
        <v>447</v>
      </c>
      <c r="G2546" s="274">
        <f t="shared" si="1"/>
        <v>45520</v>
      </c>
      <c r="H2546" s="248" t="s">
        <v>443</v>
      </c>
      <c r="I2546" s="276" t="str">
        <f t="shared" si="2"/>
        <v>122330346528</v>
      </c>
      <c r="J2546" s="274"/>
      <c r="K2546" s="275"/>
      <c r="L2546" s="275">
        <f t="shared" si="13"/>
        <v>-346528</v>
      </c>
      <c r="N2546" s="277"/>
      <c r="O2546" s="274">
        <f t="shared" si="6"/>
        <v>0</v>
      </c>
      <c r="P2546" s="248" t="b">
        <f t="shared" si="7"/>
        <v>1</v>
      </c>
    </row>
    <row r="2547" ht="14.25" customHeight="1">
      <c r="A2547" s="248" t="s">
        <v>688</v>
      </c>
      <c r="B2547" s="248" t="s">
        <v>19</v>
      </c>
      <c r="C2547" s="273">
        <v>2135.0</v>
      </c>
      <c r="D2547" s="274">
        <v>45490.0</v>
      </c>
      <c r="E2547" s="275">
        <v>19980.0</v>
      </c>
      <c r="F2547" s="248" t="s">
        <v>447</v>
      </c>
      <c r="G2547" s="274">
        <f t="shared" si="1"/>
        <v>45520</v>
      </c>
      <c r="H2547" s="248" t="s">
        <v>443</v>
      </c>
      <c r="I2547" s="276" t="str">
        <f t="shared" si="2"/>
        <v>213519980</v>
      </c>
      <c r="J2547" s="308">
        <v>45525.0</v>
      </c>
      <c r="K2547" s="309">
        <v>859439.0</v>
      </c>
      <c r="L2547" s="275">
        <f t="shared" si="13"/>
        <v>839459</v>
      </c>
      <c r="N2547" s="277"/>
      <c r="O2547" s="274">
        <f t="shared" si="6"/>
        <v>0</v>
      </c>
      <c r="P2547" s="248" t="b">
        <f t="shared" si="7"/>
        <v>0</v>
      </c>
    </row>
    <row r="2548" ht="14.25" customHeight="1">
      <c r="A2548" s="248" t="s">
        <v>709</v>
      </c>
      <c r="B2548" s="248" t="s">
        <v>19</v>
      </c>
      <c r="C2548" s="273">
        <v>12411.0</v>
      </c>
      <c r="D2548" s="274">
        <v>45490.0</v>
      </c>
      <c r="E2548" s="275">
        <v>1920486.0</v>
      </c>
      <c r="F2548" s="248" t="s">
        <v>447</v>
      </c>
      <c r="G2548" s="274">
        <f t="shared" si="1"/>
        <v>45520</v>
      </c>
      <c r="H2548" s="248" t="s">
        <v>443</v>
      </c>
      <c r="I2548" s="276" t="str">
        <f t="shared" si="2"/>
        <v>124111920486</v>
      </c>
      <c r="J2548" s="274">
        <v>45484.0</v>
      </c>
      <c r="K2548" s="275">
        <v>4632203.0</v>
      </c>
      <c r="L2548" s="275">
        <f t="shared" si="13"/>
        <v>2711717</v>
      </c>
      <c r="N2548" s="277"/>
      <c r="O2548" s="274">
        <f t="shared" si="6"/>
        <v>0</v>
      </c>
      <c r="P2548" s="248" t="b">
        <f t="shared" si="7"/>
        <v>0</v>
      </c>
    </row>
    <row r="2549" ht="14.25" customHeight="1">
      <c r="A2549" s="248" t="s">
        <v>508</v>
      </c>
      <c r="B2549" s="248" t="s">
        <v>19</v>
      </c>
      <c r="C2549" s="273">
        <v>6778137.0</v>
      </c>
      <c r="D2549" s="274">
        <v>45490.0</v>
      </c>
      <c r="E2549" s="275">
        <v>13511.0</v>
      </c>
      <c r="F2549" s="248" t="s">
        <v>447</v>
      </c>
      <c r="G2549" s="274">
        <f t="shared" si="1"/>
        <v>45520</v>
      </c>
      <c r="H2549" s="248" t="s">
        <v>443</v>
      </c>
      <c r="I2549" s="276" t="str">
        <f t="shared" si="2"/>
        <v>677813713511</v>
      </c>
      <c r="J2549" s="274">
        <f>+G2549</f>
        <v>45520</v>
      </c>
      <c r="K2549" s="275">
        <f>+E2549</f>
        <v>13511</v>
      </c>
      <c r="L2549" s="275">
        <f t="shared" si="13"/>
        <v>0</v>
      </c>
      <c r="N2549" s="277"/>
      <c r="O2549" s="274">
        <f t="shared" si="6"/>
        <v>0</v>
      </c>
      <c r="P2549" s="248" t="b">
        <f t="shared" si="7"/>
        <v>0</v>
      </c>
    </row>
    <row r="2550" ht="14.25" customHeight="1">
      <c r="A2550" s="248" t="s">
        <v>71</v>
      </c>
      <c r="B2550" s="248" t="s">
        <v>19</v>
      </c>
      <c r="C2550" s="273">
        <v>865840.0</v>
      </c>
      <c r="D2550" s="274">
        <v>45491.0</v>
      </c>
      <c r="E2550" s="275">
        <v>416047.0</v>
      </c>
      <c r="F2550" s="248" t="s">
        <v>447</v>
      </c>
      <c r="G2550" s="274">
        <f t="shared" si="1"/>
        <v>45521</v>
      </c>
      <c r="H2550" s="248" t="s">
        <v>443</v>
      </c>
      <c r="I2550" s="276" t="str">
        <f t="shared" si="2"/>
        <v>865840416047</v>
      </c>
      <c r="J2550" s="274"/>
      <c r="K2550" s="275"/>
      <c r="L2550" s="275">
        <f t="shared" si="13"/>
        <v>-416047</v>
      </c>
      <c r="N2550" s="277"/>
      <c r="O2550" s="274">
        <f t="shared" si="6"/>
        <v>0</v>
      </c>
      <c r="P2550" s="248" t="b">
        <f t="shared" si="7"/>
        <v>1</v>
      </c>
    </row>
    <row r="2551" ht="14.25" customHeight="1">
      <c r="A2551" s="248" t="s">
        <v>720</v>
      </c>
      <c r="B2551" s="248" t="s">
        <v>19</v>
      </c>
      <c r="C2551" s="273">
        <v>52163.0</v>
      </c>
      <c r="D2551" s="274">
        <v>45491.0</v>
      </c>
      <c r="E2551" s="275">
        <v>208400.0</v>
      </c>
      <c r="F2551" s="248" t="s">
        <v>447</v>
      </c>
      <c r="G2551" s="274">
        <f t="shared" si="1"/>
        <v>45521</v>
      </c>
      <c r="H2551" s="248" t="s">
        <v>443</v>
      </c>
      <c r="I2551" s="276" t="str">
        <f t="shared" si="2"/>
        <v>52163208400</v>
      </c>
      <c r="J2551" s="274">
        <v>45491.0</v>
      </c>
      <c r="K2551" s="275">
        <v>229240.0</v>
      </c>
      <c r="L2551" s="275">
        <f t="shared" si="13"/>
        <v>20840</v>
      </c>
      <c r="M2551" s="248" t="s">
        <v>725</v>
      </c>
      <c r="N2551" s="277"/>
      <c r="O2551" s="274">
        <f t="shared" si="6"/>
        <v>0</v>
      </c>
      <c r="P2551" s="248" t="b">
        <f t="shared" si="7"/>
        <v>0</v>
      </c>
    </row>
    <row r="2552" ht="14.25" customHeight="1">
      <c r="A2552" s="248" t="s">
        <v>26</v>
      </c>
      <c r="B2552" s="248" t="s">
        <v>19</v>
      </c>
      <c r="C2552" s="273">
        <v>13416.0</v>
      </c>
      <c r="D2552" s="274">
        <v>45491.0</v>
      </c>
      <c r="E2552" s="275">
        <v>1288652.0</v>
      </c>
      <c r="F2552" s="248" t="s">
        <v>447</v>
      </c>
      <c r="G2552" s="274">
        <f t="shared" si="1"/>
        <v>45521</v>
      </c>
      <c r="H2552" s="248" t="s">
        <v>443</v>
      </c>
      <c r="I2552" s="276" t="str">
        <f t="shared" si="2"/>
        <v>134161288652</v>
      </c>
      <c r="J2552" s="274"/>
      <c r="K2552" s="275"/>
      <c r="L2552" s="275">
        <f t="shared" si="13"/>
        <v>-1288652</v>
      </c>
      <c r="N2552" s="277"/>
      <c r="O2552" s="274">
        <f t="shared" si="6"/>
        <v>0</v>
      </c>
      <c r="P2552" s="248" t="b">
        <f t="shared" si="7"/>
        <v>1</v>
      </c>
    </row>
    <row r="2553" ht="14.25" customHeight="1">
      <c r="A2553" s="248" t="s">
        <v>511</v>
      </c>
      <c r="B2553" s="248" t="s">
        <v>19</v>
      </c>
      <c r="C2553" s="273">
        <v>3389.0</v>
      </c>
      <c r="D2553" s="274">
        <v>45491.0</v>
      </c>
      <c r="E2553" s="275">
        <v>874802.0</v>
      </c>
      <c r="F2553" s="248" t="s">
        <v>447</v>
      </c>
      <c r="G2553" s="274">
        <f t="shared" si="1"/>
        <v>45521</v>
      </c>
      <c r="H2553" s="248" t="s">
        <v>443</v>
      </c>
      <c r="I2553" s="276" t="str">
        <f t="shared" si="2"/>
        <v>3389874802</v>
      </c>
      <c r="J2553" s="280">
        <v>45491.0</v>
      </c>
      <c r="K2553" s="281">
        <v>874802.0</v>
      </c>
      <c r="L2553" s="275">
        <f t="shared" si="13"/>
        <v>0</v>
      </c>
      <c r="N2553" s="277"/>
      <c r="O2553" s="274">
        <f t="shared" si="6"/>
        <v>0</v>
      </c>
      <c r="P2553" s="248" t="b">
        <f t="shared" si="7"/>
        <v>0</v>
      </c>
    </row>
    <row r="2554" ht="14.25" customHeight="1">
      <c r="A2554" s="248" t="s">
        <v>472</v>
      </c>
      <c r="B2554" s="248" t="s">
        <v>19</v>
      </c>
      <c r="C2554" s="273">
        <v>3291975.0</v>
      </c>
      <c r="D2554" s="274">
        <v>45491.0</v>
      </c>
      <c r="E2554" s="275">
        <v>24606.0</v>
      </c>
      <c r="F2554" s="248" t="s">
        <v>447</v>
      </c>
      <c r="G2554" s="274">
        <f t="shared" si="1"/>
        <v>45521</v>
      </c>
      <c r="H2554" s="248" t="s">
        <v>443</v>
      </c>
      <c r="I2554" s="276" t="str">
        <f t="shared" si="2"/>
        <v>329197524606</v>
      </c>
      <c r="J2554" s="274"/>
      <c r="K2554" s="275"/>
      <c r="L2554" s="275">
        <f t="shared" si="13"/>
        <v>-24606</v>
      </c>
      <c r="N2554" s="277"/>
      <c r="O2554" s="274">
        <f t="shared" si="6"/>
        <v>0</v>
      </c>
      <c r="P2554" s="248" t="b">
        <f t="shared" si="7"/>
        <v>1</v>
      </c>
    </row>
    <row r="2555" ht="14.25" customHeight="1">
      <c r="A2555" s="248" t="s">
        <v>472</v>
      </c>
      <c r="B2555" s="248" t="s">
        <v>19</v>
      </c>
      <c r="C2555" s="273">
        <v>3292010.0</v>
      </c>
      <c r="D2555" s="274">
        <v>45491.0</v>
      </c>
      <c r="E2555" s="275">
        <v>24606.0</v>
      </c>
      <c r="F2555" s="248" t="s">
        <v>447</v>
      </c>
      <c r="G2555" s="274">
        <f t="shared" si="1"/>
        <v>45521</v>
      </c>
      <c r="H2555" s="248" t="s">
        <v>443</v>
      </c>
      <c r="I2555" s="276" t="str">
        <f t="shared" si="2"/>
        <v>329201024606</v>
      </c>
      <c r="J2555" s="274"/>
      <c r="K2555" s="275"/>
      <c r="L2555" s="275">
        <f t="shared" si="13"/>
        <v>-24606</v>
      </c>
      <c r="N2555" s="277"/>
      <c r="O2555" s="274">
        <f t="shared" si="6"/>
        <v>0</v>
      </c>
      <c r="P2555" s="248" t="b">
        <f t="shared" si="7"/>
        <v>1</v>
      </c>
    </row>
    <row r="2556" ht="14.25" customHeight="1">
      <c r="A2556" s="248" t="s">
        <v>726</v>
      </c>
      <c r="B2556" s="248" t="s">
        <v>19</v>
      </c>
      <c r="C2556" s="273">
        <v>496.0</v>
      </c>
      <c r="D2556" s="274">
        <v>45491.0</v>
      </c>
      <c r="E2556" s="275">
        <v>8634688.0</v>
      </c>
      <c r="F2556" s="248" t="s">
        <v>447</v>
      </c>
      <c r="G2556" s="274">
        <f t="shared" si="1"/>
        <v>45521</v>
      </c>
      <c r="H2556" s="248" t="s">
        <v>443</v>
      </c>
      <c r="I2556" s="276" t="str">
        <f t="shared" si="2"/>
        <v>4968634688</v>
      </c>
      <c r="J2556" s="274"/>
      <c r="K2556" s="275"/>
      <c r="L2556" s="275">
        <f t="shared" si="13"/>
        <v>-8634688</v>
      </c>
      <c r="N2556" s="277"/>
      <c r="O2556" s="274">
        <f t="shared" si="6"/>
        <v>0</v>
      </c>
      <c r="P2556" s="248" t="b">
        <f t="shared" si="7"/>
        <v>1</v>
      </c>
    </row>
    <row r="2557" ht="14.25" customHeight="1">
      <c r="A2557" s="248" t="s">
        <v>26</v>
      </c>
      <c r="B2557" s="248" t="s">
        <v>19</v>
      </c>
      <c r="C2557" s="273">
        <v>13436.0</v>
      </c>
      <c r="D2557" s="274">
        <v>45492.0</v>
      </c>
      <c r="E2557" s="275">
        <v>58262.0</v>
      </c>
      <c r="F2557" s="248" t="s">
        <v>447</v>
      </c>
      <c r="G2557" s="274">
        <f t="shared" si="1"/>
        <v>45522</v>
      </c>
      <c r="H2557" s="248" t="s">
        <v>443</v>
      </c>
      <c r="I2557" s="276" t="str">
        <f t="shared" si="2"/>
        <v>1343658262</v>
      </c>
      <c r="J2557" s="274"/>
      <c r="K2557" s="275"/>
      <c r="L2557" s="275">
        <f t="shared" si="13"/>
        <v>-58262</v>
      </c>
      <c r="N2557" s="277"/>
      <c r="O2557" s="274">
        <f t="shared" si="6"/>
        <v>0</v>
      </c>
      <c r="P2557" s="248" t="b">
        <f t="shared" si="7"/>
        <v>1</v>
      </c>
    </row>
    <row r="2558" ht="14.25" customHeight="1">
      <c r="A2558" s="248" t="s">
        <v>26</v>
      </c>
      <c r="B2558" s="248" t="s">
        <v>19</v>
      </c>
      <c r="C2558" s="273">
        <v>13437.0</v>
      </c>
      <c r="D2558" s="274">
        <v>45492.0</v>
      </c>
      <c r="E2558" s="275">
        <v>54329.0</v>
      </c>
      <c r="F2558" s="248" t="s">
        <v>447</v>
      </c>
      <c r="G2558" s="274">
        <f t="shared" si="1"/>
        <v>45522</v>
      </c>
      <c r="H2558" s="248" t="s">
        <v>443</v>
      </c>
      <c r="I2558" s="276" t="str">
        <f t="shared" si="2"/>
        <v>1343754329</v>
      </c>
      <c r="J2558" s="274"/>
      <c r="K2558" s="275"/>
      <c r="L2558" s="275">
        <f t="shared" si="13"/>
        <v>-54329</v>
      </c>
      <c r="N2558" s="277"/>
      <c r="O2558" s="274">
        <f t="shared" si="6"/>
        <v>0</v>
      </c>
      <c r="P2558" s="248" t="b">
        <f t="shared" si="7"/>
        <v>1</v>
      </c>
    </row>
    <row r="2559" ht="14.25" customHeight="1">
      <c r="A2559" s="248" t="s">
        <v>711</v>
      </c>
      <c r="B2559" s="248" t="s">
        <v>19</v>
      </c>
      <c r="C2559" s="273">
        <v>908.0</v>
      </c>
      <c r="D2559" s="274">
        <v>45492.0</v>
      </c>
      <c r="E2559" s="275">
        <v>303450.0</v>
      </c>
      <c r="F2559" s="248" t="s">
        <v>447</v>
      </c>
      <c r="G2559" s="274">
        <f t="shared" si="1"/>
        <v>45522</v>
      </c>
      <c r="H2559" s="248" t="s">
        <v>443</v>
      </c>
      <c r="I2559" s="276" t="str">
        <f t="shared" si="2"/>
        <v>908303450</v>
      </c>
      <c r="J2559" s="274"/>
      <c r="K2559" s="275"/>
      <c r="L2559" s="275">
        <f t="shared" si="13"/>
        <v>-303450</v>
      </c>
      <c r="N2559" s="277"/>
      <c r="O2559" s="274">
        <f t="shared" si="6"/>
        <v>0</v>
      </c>
      <c r="P2559" s="248" t="b">
        <f t="shared" si="7"/>
        <v>1</v>
      </c>
    </row>
    <row r="2560" ht="14.25" customHeight="1">
      <c r="A2560" s="248" t="s">
        <v>554</v>
      </c>
      <c r="B2560" s="248" t="s">
        <v>19</v>
      </c>
      <c r="C2560" s="273">
        <v>7837.0</v>
      </c>
      <c r="D2560" s="274">
        <v>45492.0</v>
      </c>
      <c r="E2560" s="275">
        <v>295000.0</v>
      </c>
      <c r="F2560" s="248" t="s">
        <v>447</v>
      </c>
      <c r="G2560" s="274">
        <f t="shared" si="1"/>
        <v>45522</v>
      </c>
      <c r="H2560" s="248" t="s">
        <v>443</v>
      </c>
      <c r="I2560" s="276" t="str">
        <f t="shared" si="2"/>
        <v>7837295000</v>
      </c>
      <c r="J2560" s="274"/>
      <c r="K2560" s="275"/>
      <c r="L2560" s="275">
        <f t="shared" si="13"/>
        <v>-295000</v>
      </c>
      <c r="N2560" s="277"/>
      <c r="O2560" s="274">
        <f t="shared" si="6"/>
        <v>0</v>
      </c>
      <c r="P2560" s="248" t="b">
        <f t="shared" si="7"/>
        <v>1</v>
      </c>
    </row>
    <row r="2561" ht="14.25" customHeight="1">
      <c r="A2561" s="248" t="s">
        <v>273</v>
      </c>
      <c r="B2561" s="248" t="s">
        <v>19</v>
      </c>
      <c r="C2561" s="273">
        <v>379.0</v>
      </c>
      <c r="D2561" s="274">
        <v>45494.0</v>
      </c>
      <c r="E2561" s="275">
        <v>372801.0</v>
      </c>
      <c r="F2561" s="248" t="s">
        <v>447</v>
      </c>
      <c r="G2561" s="274">
        <f t="shared" si="1"/>
        <v>45524</v>
      </c>
      <c r="H2561" s="248" t="s">
        <v>443</v>
      </c>
      <c r="I2561" s="276" t="str">
        <f t="shared" si="2"/>
        <v>379372801</v>
      </c>
      <c r="J2561" s="278">
        <v>45496.0</v>
      </c>
      <c r="K2561" s="279">
        <v>372801.0</v>
      </c>
      <c r="L2561" s="275">
        <f t="shared" si="13"/>
        <v>0</v>
      </c>
      <c r="N2561" s="277" t="s">
        <v>710</v>
      </c>
      <c r="O2561" s="274">
        <f t="shared" si="6"/>
        <v>0</v>
      </c>
      <c r="P2561" s="248" t="b">
        <f t="shared" si="7"/>
        <v>0</v>
      </c>
    </row>
    <row r="2562" ht="14.25" customHeight="1">
      <c r="A2562" s="248" t="s">
        <v>22</v>
      </c>
      <c r="B2562" s="248" t="s">
        <v>19</v>
      </c>
      <c r="C2562" s="273">
        <v>1100041.0</v>
      </c>
      <c r="D2562" s="274">
        <v>45495.0</v>
      </c>
      <c r="E2562" s="275">
        <v>3533072.0</v>
      </c>
      <c r="F2562" s="248" t="s">
        <v>447</v>
      </c>
      <c r="G2562" s="274">
        <f t="shared" si="1"/>
        <v>45525</v>
      </c>
      <c r="H2562" s="248" t="s">
        <v>443</v>
      </c>
      <c r="I2562" s="276" t="str">
        <f t="shared" si="2"/>
        <v>11000413533072</v>
      </c>
      <c r="J2562" s="274"/>
      <c r="K2562" s="275"/>
      <c r="L2562" s="275">
        <f t="shared" si="13"/>
        <v>-3533072</v>
      </c>
      <c r="N2562" s="109" t="s">
        <v>462</v>
      </c>
      <c r="O2562" s="274">
        <f t="shared" si="6"/>
        <v>0</v>
      </c>
      <c r="P2562" s="248" t="b">
        <f t="shared" si="7"/>
        <v>1</v>
      </c>
    </row>
    <row r="2563" ht="14.25" customHeight="1">
      <c r="A2563" s="248" t="s">
        <v>709</v>
      </c>
      <c r="B2563" s="248" t="s">
        <v>19</v>
      </c>
      <c r="C2563" s="273">
        <v>12444.0</v>
      </c>
      <c r="D2563" s="274">
        <v>45495.0</v>
      </c>
      <c r="E2563" s="275">
        <v>2711717.0</v>
      </c>
      <c r="F2563" s="248" t="s">
        <v>447</v>
      </c>
      <c r="G2563" s="274">
        <f t="shared" si="1"/>
        <v>45525</v>
      </c>
      <c r="H2563" s="248" t="s">
        <v>443</v>
      </c>
      <c r="I2563" s="276" t="str">
        <f t="shared" si="2"/>
        <v>124442711717</v>
      </c>
      <c r="J2563" s="274">
        <v>45484.0</v>
      </c>
      <c r="K2563" s="275">
        <f>+L2547</f>
        <v>839459</v>
      </c>
      <c r="L2563" s="275">
        <f t="shared" si="13"/>
        <v>-1872258</v>
      </c>
      <c r="N2563" s="277"/>
      <c r="O2563" s="274">
        <f t="shared" si="6"/>
        <v>0</v>
      </c>
      <c r="P2563" s="248" t="b">
        <f t="shared" si="7"/>
        <v>0</v>
      </c>
    </row>
    <row r="2564" ht="14.25" customHeight="1">
      <c r="A2564" s="248" t="s">
        <v>709</v>
      </c>
      <c r="B2564" s="248" t="s">
        <v>19</v>
      </c>
      <c r="C2564" s="273">
        <v>12443.0</v>
      </c>
      <c r="D2564" s="274">
        <v>45495.0</v>
      </c>
      <c r="E2564" s="275">
        <v>1.0274362E7</v>
      </c>
      <c r="F2564" s="248" t="s">
        <v>447</v>
      </c>
      <c r="G2564" s="274">
        <f t="shared" si="1"/>
        <v>45525</v>
      </c>
      <c r="H2564" s="248" t="s">
        <v>443</v>
      </c>
      <c r="I2564" s="276" t="str">
        <f t="shared" si="2"/>
        <v>1244310274362</v>
      </c>
      <c r="J2564" s="274">
        <v>45525.0</v>
      </c>
      <c r="K2564" s="275">
        <v>1.0274362E7</v>
      </c>
      <c r="L2564" s="275">
        <f t="shared" si="13"/>
        <v>0</v>
      </c>
      <c r="N2564" s="277"/>
      <c r="O2564" s="274">
        <f t="shared" si="6"/>
        <v>0</v>
      </c>
      <c r="P2564" s="248" t="b">
        <f t="shared" si="7"/>
        <v>0</v>
      </c>
    </row>
    <row r="2565" ht="14.25" customHeight="1">
      <c r="A2565" s="248" t="s">
        <v>27</v>
      </c>
      <c r="B2565" s="248" t="s">
        <v>19</v>
      </c>
      <c r="C2565" s="273">
        <v>41611.0</v>
      </c>
      <c r="D2565" s="274">
        <v>45496.0</v>
      </c>
      <c r="E2565" s="275">
        <v>1232865.0</v>
      </c>
      <c r="F2565" s="248" t="s">
        <v>447</v>
      </c>
      <c r="G2565" s="274">
        <f t="shared" si="1"/>
        <v>45526</v>
      </c>
      <c r="H2565" s="248" t="s">
        <v>443</v>
      </c>
      <c r="I2565" s="276" t="str">
        <f t="shared" si="2"/>
        <v>416111232865</v>
      </c>
      <c r="J2565" s="274"/>
      <c r="K2565" s="275"/>
      <c r="L2565" s="275">
        <f t="shared" si="13"/>
        <v>-1232865</v>
      </c>
      <c r="N2565" s="109" t="s">
        <v>456</v>
      </c>
      <c r="O2565" s="274">
        <f t="shared" si="6"/>
        <v>0</v>
      </c>
      <c r="P2565" s="248" t="b">
        <f t="shared" si="7"/>
        <v>1</v>
      </c>
    </row>
    <row r="2566" ht="14.25" customHeight="1">
      <c r="A2566" s="248" t="s">
        <v>716</v>
      </c>
      <c r="B2566" s="248" t="s">
        <v>19</v>
      </c>
      <c r="C2566" s="273">
        <v>661.0</v>
      </c>
      <c r="D2566" s="274">
        <v>45496.0</v>
      </c>
      <c r="E2566" s="275">
        <v>1410000.0</v>
      </c>
      <c r="F2566" s="248" t="s">
        <v>447</v>
      </c>
      <c r="G2566" s="274">
        <f t="shared" si="1"/>
        <v>45526</v>
      </c>
      <c r="H2566" s="248" t="s">
        <v>443</v>
      </c>
      <c r="I2566" s="276" t="str">
        <f t="shared" si="2"/>
        <v>6611410000</v>
      </c>
      <c r="J2566" s="274"/>
      <c r="K2566" s="275"/>
      <c r="L2566" s="275">
        <f t="shared" si="13"/>
        <v>-1410000</v>
      </c>
      <c r="N2566" s="277"/>
      <c r="O2566" s="274">
        <f t="shared" si="6"/>
        <v>0</v>
      </c>
      <c r="P2566" s="248" t="b">
        <f t="shared" si="7"/>
        <v>1</v>
      </c>
    </row>
    <row r="2567" ht="14.25" customHeight="1">
      <c r="A2567" s="248" t="s">
        <v>709</v>
      </c>
      <c r="B2567" s="248" t="s">
        <v>19</v>
      </c>
      <c r="C2567" s="273">
        <v>12456.0</v>
      </c>
      <c r="D2567" s="274">
        <v>45496.0</v>
      </c>
      <c r="E2567" s="275">
        <v>825041.0</v>
      </c>
      <c r="F2567" s="248" t="s">
        <v>447</v>
      </c>
      <c r="G2567" s="274">
        <f t="shared" si="1"/>
        <v>45526</v>
      </c>
      <c r="H2567" s="248" t="s">
        <v>443</v>
      </c>
      <c r="I2567" s="276" t="str">
        <f t="shared" si="2"/>
        <v>12456825041</v>
      </c>
      <c r="J2567" s="274">
        <v>45516.0</v>
      </c>
      <c r="K2567" s="275">
        <f>+L2546</f>
        <v>-346528</v>
      </c>
      <c r="L2567" s="275">
        <f t="shared" si="13"/>
        <v>-1171569</v>
      </c>
      <c r="N2567" s="277"/>
      <c r="O2567" s="274">
        <f t="shared" si="6"/>
        <v>0</v>
      </c>
      <c r="P2567" s="248" t="b">
        <f t="shared" si="7"/>
        <v>0</v>
      </c>
    </row>
    <row r="2568" ht="14.25" customHeight="1">
      <c r="A2568" s="248" t="s">
        <v>27</v>
      </c>
      <c r="B2568" s="248" t="s">
        <v>19</v>
      </c>
      <c r="C2568" s="273">
        <v>41628.0</v>
      </c>
      <c r="D2568" s="274">
        <v>45497.0</v>
      </c>
      <c r="E2568" s="275">
        <v>1888267.0</v>
      </c>
      <c r="F2568" s="248" t="s">
        <v>447</v>
      </c>
      <c r="G2568" s="274">
        <f t="shared" si="1"/>
        <v>45527</v>
      </c>
      <c r="H2568" s="248" t="s">
        <v>443</v>
      </c>
      <c r="I2568" s="276" t="str">
        <f t="shared" si="2"/>
        <v>416281888267</v>
      </c>
      <c r="J2568" s="274"/>
      <c r="K2568" s="275"/>
      <c r="L2568" s="275">
        <f t="shared" si="13"/>
        <v>-1888267</v>
      </c>
      <c r="N2568" s="109" t="s">
        <v>456</v>
      </c>
      <c r="O2568" s="274">
        <f t="shared" si="6"/>
        <v>0</v>
      </c>
      <c r="P2568" s="248" t="b">
        <f t="shared" si="7"/>
        <v>1</v>
      </c>
    </row>
    <row r="2569" ht="14.25" customHeight="1">
      <c r="A2569" s="248" t="s">
        <v>273</v>
      </c>
      <c r="B2569" s="248" t="s">
        <v>19</v>
      </c>
      <c r="C2569" s="273">
        <v>380.0</v>
      </c>
      <c r="D2569" s="274">
        <v>45497.0</v>
      </c>
      <c r="E2569" s="275">
        <v>743600.0</v>
      </c>
      <c r="F2569" s="248" t="s">
        <v>447</v>
      </c>
      <c r="G2569" s="274">
        <f t="shared" si="1"/>
        <v>45527</v>
      </c>
      <c r="H2569" s="248" t="s">
        <v>443</v>
      </c>
      <c r="I2569" s="276" t="str">
        <f t="shared" si="2"/>
        <v>380743600</v>
      </c>
      <c r="J2569" s="310">
        <v>45516.0</v>
      </c>
      <c r="K2569" s="311">
        <v>2612603.0</v>
      </c>
      <c r="L2569" s="275">
        <f t="shared" si="13"/>
        <v>1869003</v>
      </c>
      <c r="N2569" s="277" t="s">
        <v>710</v>
      </c>
      <c r="O2569" s="274">
        <f t="shared" si="6"/>
        <v>0</v>
      </c>
      <c r="P2569" s="248" t="b">
        <f t="shared" si="7"/>
        <v>0</v>
      </c>
    </row>
    <row r="2570" ht="14.25" customHeight="1">
      <c r="A2570" s="248" t="s">
        <v>688</v>
      </c>
      <c r="B2570" s="248" t="s">
        <v>19</v>
      </c>
      <c r="C2570" s="273">
        <v>2147.0</v>
      </c>
      <c r="D2570" s="274">
        <v>45497.0</v>
      </c>
      <c r="E2570" s="275">
        <v>277758.0</v>
      </c>
      <c r="F2570" s="248" t="s">
        <v>447</v>
      </c>
      <c r="G2570" s="274">
        <f t="shared" si="1"/>
        <v>45527</v>
      </c>
      <c r="H2570" s="248" t="s">
        <v>443</v>
      </c>
      <c r="I2570" s="276" t="str">
        <f t="shared" si="2"/>
        <v>2147277758</v>
      </c>
      <c r="J2570" s="308">
        <v>45525.0</v>
      </c>
      <c r="K2570" s="309">
        <v>839459.0</v>
      </c>
      <c r="L2570" s="275">
        <f t="shared" si="13"/>
        <v>561701</v>
      </c>
      <c r="N2570" s="277"/>
      <c r="O2570" s="274">
        <f t="shared" si="6"/>
        <v>0</v>
      </c>
      <c r="P2570" s="248" t="b">
        <f t="shared" si="7"/>
        <v>0</v>
      </c>
    </row>
    <row r="2571" ht="14.25" customHeight="1">
      <c r="A2571" s="248" t="s">
        <v>727</v>
      </c>
      <c r="B2571" s="248" t="s">
        <v>19</v>
      </c>
      <c r="C2571" s="273">
        <v>158.0</v>
      </c>
      <c r="D2571" s="274">
        <v>45497.0</v>
      </c>
      <c r="E2571" s="275">
        <v>1357623.0</v>
      </c>
      <c r="F2571" s="248" t="s">
        <v>447</v>
      </c>
      <c r="G2571" s="274">
        <f t="shared" si="1"/>
        <v>45527</v>
      </c>
      <c r="H2571" s="248" t="s">
        <v>443</v>
      </c>
      <c r="I2571" s="276" t="str">
        <f t="shared" si="2"/>
        <v>1581357623</v>
      </c>
      <c r="J2571" s="274"/>
      <c r="K2571" s="275"/>
      <c r="L2571" s="275">
        <f t="shared" si="13"/>
        <v>-1357623</v>
      </c>
      <c r="N2571" s="277"/>
      <c r="O2571" s="274">
        <f t="shared" si="6"/>
        <v>0</v>
      </c>
      <c r="P2571" s="248" t="b">
        <f t="shared" si="7"/>
        <v>1</v>
      </c>
    </row>
    <row r="2572" ht="14.25" customHeight="1">
      <c r="A2572" s="248" t="s">
        <v>727</v>
      </c>
      <c r="B2572" s="248" t="s">
        <v>19</v>
      </c>
      <c r="C2572" s="273">
        <v>156.0</v>
      </c>
      <c r="D2572" s="274">
        <v>45497.0</v>
      </c>
      <c r="E2572" s="275">
        <v>2549203.0</v>
      </c>
      <c r="F2572" s="248" t="s">
        <v>447</v>
      </c>
      <c r="G2572" s="274">
        <f t="shared" si="1"/>
        <v>45527</v>
      </c>
      <c r="H2572" s="248" t="s">
        <v>443</v>
      </c>
      <c r="I2572" s="276" t="str">
        <f t="shared" si="2"/>
        <v>1562549203</v>
      </c>
      <c r="J2572" s="274"/>
      <c r="K2572" s="275"/>
      <c r="L2572" s="275">
        <f t="shared" si="13"/>
        <v>-2549203</v>
      </c>
      <c r="N2572" s="277"/>
      <c r="O2572" s="274">
        <f t="shared" si="6"/>
        <v>0</v>
      </c>
      <c r="P2572" s="248" t="b">
        <f t="shared" si="7"/>
        <v>1</v>
      </c>
    </row>
    <row r="2573" ht="14.25" customHeight="1">
      <c r="A2573" s="248" t="s">
        <v>727</v>
      </c>
      <c r="B2573" s="248" t="s">
        <v>19</v>
      </c>
      <c r="C2573" s="273">
        <v>155.0</v>
      </c>
      <c r="D2573" s="274">
        <v>45497.0</v>
      </c>
      <c r="E2573" s="275">
        <v>1427624.0</v>
      </c>
      <c r="F2573" s="248" t="s">
        <v>447</v>
      </c>
      <c r="G2573" s="274">
        <f t="shared" si="1"/>
        <v>45527</v>
      </c>
      <c r="H2573" s="248" t="s">
        <v>443</v>
      </c>
      <c r="I2573" s="276" t="str">
        <f t="shared" si="2"/>
        <v>1551427624</v>
      </c>
      <c r="J2573" s="274"/>
      <c r="K2573" s="275"/>
      <c r="L2573" s="275">
        <f t="shared" si="13"/>
        <v>-1427624</v>
      </c>
      <c r="N2573" s="277"/>
      <c r="O2573" s="274">
        <f t="shared" si="6"/>
        <v>0</v>
      </c>
      <c r="P2573" s="248" t="b">
        <f t="shared" si="7"/>
        <v>1</v>
      </c>
    </row>
    <row r="2574" ht="14.25" customHeight="1">
      <c r="A2574" s="248" t="s">
        <v>727</v>
      </c>
      <c r="B2574" s="248" t="s">
        <v>19</v>
      </c>
      <c r="C2574" s="273">
        <v>159.0</v>
      </c>
      <c r="D2574" s="274">
        <v>45497.0</v>
      </c>
      <c r="E2574" s="275">
        <v>1754955.0</v>
      </c>
      <c r="F2574" s="248" t="s">
        <v>447</v>
      </c>
      <c r="G2574" s="274">
        <f t="shared" si="1"/>
        <v>45527</v>
      </c>
      <c r="H2574" s="248" t="s">
        <v>443</v>
      </c>
      <c r="I2574" s="276" t="str">
        <f t="shared" si="2"/>
        <v>1591754955</v>
      </c>
      <c r="J2574" s="274"/>
      <c r="K2574" s="275"/>
      <c r="L2574" s="275">
        <f t="shared" si="13"/>
        <v>-1754955</v>
      </c>
      <c r="N2574" s="277"/>
      <c r="O2574" s="274">
        <f t="shared" si="6"/>
        <v>0</v>
      </c>
      <c r="P2574" s="248" t="b">
        <f t="shared" si="7"/>
        <v>1</v>
      </c>
    </row>
    <row r="2575" ht="14.25" customHeight="1">
      <c r="A2575" s="248" t="s">
        <v>677</v>
      </c>
      <c r="B2575" s="248" t="s">
        <v>19</v>
      </c>
      <c r="C2575" s="273">
        <v>1.2165267E7</v>
      </c>
      <c r="D2575" s="274">
        <v>45497.0</v>
      </c>
      <c r="E2575" s="275">
        <v>7999.0</v>
      </c>
      <c r="F2575" s="248" t="s">
        <v>447</v>
      </c>
      <c r="G2575" s="274">
        <f t="shared" si="1"/>
        <v>45527</v>
      </c>
      <c r="H2575" s="248" t="s">
        <v>443</v>
      </c>
      <c r="I2575" s="276" t="str">
        <f t="shared" si="2"/>
        <v>121652677999</v>
      </c>
      <c r="J2575" s="274"/>
      <c r="K2575" s="275"/>
      <c r="L2575" s="275">
        <f t="shared" si="13"/>
        <v>-7999</v>
      </c>
      <c r="N2575" s="277"/>
      <c r="O2575" s="274">
        <f t="shared" si="6"/>
        <v>0</v>
      </c>
      <c r="P2575" s="248" t="b">
        <f t="shared" si="7"/>
        <v>1</v>
      </c>
    </row>
    <row r="2576" ht="14.25" customHeight="1">
      <c r="A2576" s="248" t="s">
        <v>576</v>
      </c>
      <c r="B2576" s="248" t="s">
        <v>19</v>
      </c>
      <c r="C2576" s="273">
        <v>312.0</v>
      </c>
      <c r="D2576" s="274">
        <v>45497.0</v>
      </c>
      <c r="E2576" s="275">
        <v>23800.0</v>
      </c>
      <c r="F2576" s="248" t="s">
        <v>447</v>
      </c>
      <c r="G2576" s="274">
        <f t="shared" si="1"/>
        <v>45527</v>
      </c>
      <c r="H2576" s="248" t="s">
        <v>443</v>
      </c>
      <c r="I2576" s="276" t="str">
        <f t="shared" si="2"/>
        <v>31223800</v>
      </c>
      <c r="J2576" s="274"/>
      <c r="K2576" s="275"/>
      <c r="L2576" s="275">
        <f t="shared" si="13"/>
        <v>-23800</v>
      </c>
      <c r="N2576" s="277"/>
      <c r="O2576" s="274">
        <f t="shared" si="6"/>
        <v>0</v>
      </c>
      <c r="P2576" s="248" t="b">
        <f t="shared" si="7"/>
        <v>1</v>
      </c>
    </row>
    <row r="2577" ht="14.25" customHeight="1">
      <c r="A2577" s="248" t="s">
        <v>26</v>
      </c>
      <c r="B2577" s="248" t="s">
        <v>19</v>
      </c>
      <c r="C2577" s="273">
        <v>13459.0</v>
      </c>
      <c r="D2577" s="274">
        <v>45498.0</v>
      </c>
      <c r="E2577" s="275">
        <v>1611687.0</v>
      </c>
      <c r="F2577" s="248" t="s">
        <v>447</v>
      </c>
      <c r="G2577" s="274">
        <f t="shared" si="1"/>
        <v>45528</v>
      </c>
      <c r="H2577" s="248" t="s">
        <v>443</v>
      </c>
      <c r="I2577" s="276" t="str">
        <f t="shared" si="2"/>
        <v>134591611687</v>
      </c>
      <c r="J2577" s="274"/>
      <c r="K2577" s="275"/>
      <c r="L2577" s="275">
        <f t="shared" si="13"/>
        <v>-1611687</v>
      </c>
      <c r="N2577" s="277"/>
      <c r="O2577" s="274">
        <f t="shared" si="6"/>
        <v>0</v>
      </c>
      <c r="P2577" s="248" t="b">
        <f t="shared" si="7"/>
        <v>1</v>
      </c>
    </row>
    <row r="2578" ht="14.25" customHeight="1">
      <c r="A2578" s="248" t="s">
        <v>26</v>
      </c>
      <c r="B2578" s="248" t="s">
        <v>19</v>
      </c>
      <c r="C2578" s="273">
        <v>13457.0</v>
      </c>
      <c r="D2578" s="274">
        <v>45498.0</v>
      </c>
      <c r="E2578" s="275">
        <v>556717.0</v>
      </c>
      <c r="F2578" s="248" t="s">
        <v>447</v>
      </c>
      <c r="G2578" s="274">
        <f t="shared" si="1"/>
        <v>45528</v>
      </c>
      <c r="H2578" s="248" t="s">
        <v>443</v>
      </c>
      <c r="I2578" s="276" t="str">
        <f t="shared" si="2"/>
        <v>13457556717</v>
      </c>
      <c r="J2578" s="274"/>
      <c r="K2578" s="275"/>
      <c r="L2578" s="275">
        <f t="shared" si="13"/>
        <v>-556717</v>
      </c>
      <c r="N2578" s="277"/>
      <c r="O2578" s="274">
        <f t="shared" si="6"/>
        <v>0</v>
      </c>
      <c r="P2578" s="248" t="b">
        <f t="shared" si="7"/>
        <v>1</v>
      </c>
    </row>
    <row r="2579" ht="14.25" customHeight="1">
      <c r="A2579" s="248" t="s">
        <v>26</v>
      </c>
      <c r="B2579" s="248" t="s">
        <v>19</v>
      </c>
      <c r="C2579" s="273">
        <v>13456.0</v>
      </c>
      <c r="D2579" s="274">
        <v>45498.0</v>
      </c>
      <c r="E2579" s="275">
        <v>27643.0</v>
      </c>
      <c r="F2579" s="248" t="s">
        <v>447</v>
      </c>
      <c r="G2579" s="274">
        <f t="shared" si="1"/>
        <v>45528</v>
      </c>
      <c r="H2579" s="248" t="s">
        <v>443</v>
      </c>
      <c r="I2579" s="276" t="str">
        <f t="shared" si="2"/>
        <v>1345627643</v>
      </c>
      <c r="J2579" s="274"/>
      <c r="K2579" s="275"/>
      <c r="L2579" s="275">
        <f t="shared" si="13"/>
        <v>-27643</v>
      </c>
      <c r="N2579" s="277"/>
      <c r="O2579" s="274">
        <f t="shared" si="6"/>
        <v>0</v>
      </c>
      <c r="P2579" s="248" t="b">
        <f t="shared" si="7"/>
        <v>1</v>
      </c>
    </row>
    <row r="2580" ht="14.25" customHeight="1">
      <c r="A2580" s="248" t="s">
        <v>26</v>
      </c>
      <c r="B2580" s="248" t="s">
        <v>19</v>
      </c>
      <c r="C2580" s="273">
        <v>13458.0</v>
      </c>
      <c r="D2580" s="274">
        <v>45498.0</v>
      </c>
      <c r="E2580" s="275">
        <v>1998615.0</v>
      </c>
      <c r="F2580" s="248" t="s">
        <v>447</v>
      </c>
      <c r="G2580" s="274">
        <f t="shared" si="1"/>
        <v>45528</v>
      </c>
      <c r="H2580" s="248" t="s">
        <v>443</v>
      </c>
      <c r="I2580" s="276" t="str">
        <f t="shared" si="2"/>
        <v>134581998615</v>
      </c>
      <c r="J2580" s="274"/>
      <c r="K2580" s="275"/>
      <c r="L2580" s="275">
        <f t="shared" si="13"/>
        <v>-1998615</v>
      </c>
      <c r="N2580" s="277"/>
      <c r="O2580" s="274">
        <f t="shared" si="6"/>
        <v>0</v>
      </c>
      <c r="P2580" s="248" t="b">
        <f t="shared" si="7"/>
        <v>1</v>
      </c>
    </row>
    <row r="2581" ht="14.25" customHeight="1">
      <c r="A2581" s="248" t="s">
        <v>583</v>
      </c>
      <c r="B2581" s="248" t="s">
        <v>19</v>
      </c>
      <c r="C2581" s="273">
        <v>5343044.0</v>
      </c>
      <c r="D2581" s="274">
        <v>45498.0</v>
      </c>
      <c r="E2581" s="275">
        <v>17002.0</v>
      </c>
      <c r="F2581" s="248" t="s">
        <v>447</v>
      </c>
      <c r="G2581" s="274">
        <f t="shared" si="1"/>
        <v>45528</v>
      </c>
      <c r="H2581" s="248" t="s">
        <v>443</v>
      </c>
      <c r="I2581" s="276" t="str">
        <f t="shared" si="2"/>
        <v>534304417002</v>
      </c>
      <c r="J2581" s="274"/>
      <c r="K2581" s="275"/>
      <c r="L2581" s="275">
        <f t="shared" si="13"/>
        <v>-17002</v>
      </c>
      <c r="N2581" s="277"/>
      <c r="O2581" s="274">
        <f t="shared" si="6"/>
        <v>0</v>
      </c>
      <c r="P2581" s="248" t="b">
        <f t="shared" si="7"/>
        <v>1</v>
      </c>
    </row>
    <row r="2582" ht="14.25" customHeight="1">
      <c r="A2582" s="248" t="s">
        <v>583</v>
      </c>
      <c r="B2582" s="248" t="s">
        <v>19</v>
      </c>
      <c r="C2582" s="273">
        <v>5343040.0</v>
      </c>
      <c r="D2582" s="274">
        <v>45498.0</v>
      </c>
      <c r="E2582" s="275">
        <v>17002.0</v>
      </c>
      <c r="F2582" s="248" t="s">
        <v>447</v>
      </c>
      <c r="G2582" s="274">
        <f t="shared" si="1"/>
        <v>45528</v>
      </c>
      <c r="H2582" s="248" t="s">
        <v>443</v>
      </c>
      <c r="I2582" s="276" t="str">
        <f t="shared" si="2"/>
        <v>534304017002</v>
      </c>
      <c r="J2582" s="274"/>
      <c r="K2582" s="275"/>
      <c r="L2582" s="275">
        <f t="shared" si="13"/>
        <v>-17002</v>
      </c>
      <c r="N2582" s="277"/>
      <c r="O2582" s="274">
        <f t="shared" si="6"/>
        <v>0</v>
      </c>
      <c r="P2582" s="248" t="b">
        <f t="shared" si="7"/>
        <v>1</v>
      </c>
    </row>
    <row r="2583" ht="14.25" customHeight="1">
      <c r="A2583" s="248" t="s">
        <v>583</v>
      </c>
      <c r="B2583" s="248" t="s">
        <v>19</v>
      </c>
      <c r="C2583" s="273">
        <v>5343033.0</v>
      </c>
      <c r="D2583" s="274">
        <v>45498.0</v>
      </c>
      <c r="E2583" s="275">
        <v>17002.0</v>
      </c>
      <c r="F2583" s="248" t="s">
        <v>447</v>
      </c>
      <c r="G2583" s="274">
        <f t="shared" si="1"/>
        <v>45528</v>
      </c>
      <c r="H2583" s="248" t="s">
        <v>443</v>
      </c>
      <c r="I2583" s="276" t="str">
        <f t="shared" si="2"/>
        <v>534303317002</v>
      </c>
      <c r="J2583" s="274"/>
      <c r="K2583" s="275"/>
      <c r="L2583" s="275">
        <f t="shared" si="13"/>
        <v>-17002</v>
      </c>
      <c r="N2583" s="277"/>
      <c r="O2583" s="274">
        <f t="shared" si="6"/>
        <v>0</v>
      </c>
      <c r="P2583" s="248" t="b">
        <f t="shared" si="7"/>
        <v>1</v>
      </c>
    </row>
    <row r="2584" ht="14.25" customHeight="1">
      <c r="A2584" s="248" t="s">
        <v>583</v>
      </c>
      <c r="B2584" s="248" t="s">
        <v>19</v>
      </c>
      <c r="C2584" s="273">
        <v>5343042.0</v>
      </c>
      <c r="D2584" s="274">
        <v>45498.0</v>
      </c>
      <c r="E2584" s="275">
        <v>17002.0</v>
      </c>
      <c r="F2584" s="248" t="s">
        <v>447</v>
      </c>
      <c r="G2584" s="274">
        <f t="shared" si="1"/>
        <v>45528</v>
      </c>
      <c r="H2584" s="248" t="s">
        <v>443</v>
      </c>
      <c r="I2584" s="276" t="str">
        <f t="shared" si="2"/>
        <v>534304217002</v>
      </c>
      <c r="J2584" s="274"/>
      <c r="K2584" s="275"/>
      <c r="L2584" s="275">
        <f t="shared" si="13"/>
        <v>-17002</v>
      </c>
      <c r="N2584" s="277"/>
      <c r="O2584" s="274">
        <f t="shared" si="6"/>
        <v>0</v>
      </c>
      <c r="P2584" s="248" t="b">
        <f t="shared" si="7"/>
        <v>1</v>
      </c>
    </row>
    <row r="2585" ht="14.25" customHeight="1">
      <c r="A2585" s="248" t="s">
        <v>583</v>
      </c>
      <c r="B2585" s="248" t="s">
        <v>19</v>
      </c>
      <c r="C2585" s="273">
        <v>5343048.0</v>
      </c>
      <c r="D2585" s="274">
        <v>45498.0</v>
      </c>
      <c r="E2585" s="275">
        <v>17002.0</v>
      </c>
      <c r="F2585" s="248" t="s">
        <v>447</v>
      </c>
      <c r="G2585" s="274">
        <f t="shared" si="1"/>
        <v>45528</v>
      </c>
      <c r="H2585" s="248" t="s">
        <v>443</v>
      </c>
      <c r="I2585" s="276" t="str">
        <f t="shared" si="2"/>
        <v>534304817002</v>
      </c>
      <c r="J2585" s="274"/>
      <c r="K2585" s="275"/>
      <c r="L2585" s="275">
        <f t="shared" si="13"/>
        <v>-17002</v>
      </c>
      <c r="N2585" s="277"/>
      <c r="O2585" s="274">
        <f t="shared" si="6"/>
        <v>0</v>
      </c>
      <c r="P2585" s="248" t="b">
        <f t="shared" si="7"/>
        <v>1</v>
      </c>
    </row>
    <row r="2586" ht="14.25" customHeight="1">
      <c r="A2586" s="248" t="s">
        <v>583</v>
      </c>
      <c r="B2586" s="248" t="s">
        <v>19</v>
      </c>
      <c r="C2586" s="273">
        <v>5343049.0</v>
      </c>
      <c r="D2586" s="274">
        <v>45498.0</v>
      </c>
      <c r="E2586" s="275">
        <v>17002.0</v>
      </c>
      <c r="F2586" s="248" t="s">
        <v>447</v>
      </c>
      <c r="G2586" s="274">
        <f t="shared" si="1"/>
        <v>45528</v>
      </c>
      <c r="H2586" s="248" t="s">
        <v>443</v>
      </c>
      <c r="I2586" s="276" t="str">
        <f t="shared" si="2"/>
        <v>534304917002</v>
      </c>
      <c r="J2586" s="274"/>
      <c r="K2586" s="275"/>
      <c r="L2586" s="275">
        <f t="shared" si="13"/>
        <v>-17002</v>
      </c>
      <c r="N2586" s="277"/>
      <c r="O2586" s="274">
        <f t="shared" si="6"/>
        <v>0</v>
      </c>
      <c r="P2586" s="248" t="b">
        <f t="shared" si="7"/>
        <v>1</v>
      </c>
    </row>
    <row r="2587" ht="14.25" customHeight="1">
      <c r="A2587" s="248" t="s">
        <v>728</v>
      </c>
      <c r="B2587" s="248" t="s">
        <v>19</v>
      </c>
      <c r="C2587" s="273">
        <v>207.0</v>
      </c>
      <c r="D2587" s="274">
        <v>45498.0</v>
      </c>
      <c r="E2587" s="275">
        <v>39990.0</v>
      </c>
      <c r="F2587" s="248" t="s">
        <v>447</v>
      </c>
      <c r="G2587" s="274">
        <f t="shared" si="1"/>
        <v>45528</v>
      </c>
      <c r="H2587" s="248" t="s">
        <v>443</v>
      </c>
      <c r="I2587" s="276" t="str">
        <f t="shared" si="2"/>
        <v>20739990</v>
      </c>
      <c r="J2587" s="274"/>
      <c r="K2587" s="275"/>
      <c r="L2587" s="275">
        <f t="shared" si="13"/>
        <v>-39990</v>
      </c>
      <c r="N2587" s="277"/>
      <c r="O2587" s="274">
        <f t="shared" si="6"/>
        <v>0</v>
      </c>
      <c r="P2587" s="248" t="b">
        <f t="shared" si="7"/>
        <v>1</v>
      </c>
    </row>
    <row r="2588" ht="14.25" customHeight="1">
      <c r="A2588" s="248" t="s">
        <v>709</v>
      </c>
      <c r="B2588" s="248" t="s">
        <v>19</v>
      </c>
      <c r="C2588" s="273">
        <v>12464.0</v>
      </c>
      <c r="D2588" s="274">
        <v>45498.0</v>
      </c>
      <c r="E2588" s="275">
        <v>5340346.0</v>
      </c>
      <c r="F2588" s="248" t="s">
        <v>447</v>
      </c>
      <c r="G2588" s="274">
        <f t="shared" si="1"/>
        <v>45528</v>
      </c>
      <c r="H2588" s="248" t="s">
        <v>443</v>
      </c>
      <c r="I2588" s="276" t="str">
        <f t="shared" si="2"/>
        <v>124645340346</v>
      </c>
      <c r="J2588" s="274">
        <v>45534.0</v>
      </c>
      <c r="K2588" s="275">
        <v>8095543.0</v>
      </c>
      <c r="L2588" s="275">
        <f t="shared" si="13"/>
        <v>2755197</v>
      </c>
      <c r="N2588" s="277"/>
      <c r="O2588" s="274">
        <f t="shared" si="6"/>
        <v>0</v>
      </c>
      <c r="P2588" s="248" t="b">
        <f t="shared" si="7"/>
        <v>0</v>
      </c>
    </row>
    <row r="2589" ht="14.25" customHeight="1">
      <c r="A2589" s="248" t="s">
        <v>475</v>
      </c>
      <c r="B2589" s="248" t="s">
        <v>19</v>
      </c>
      <c r="C2589" s="273">
        <v>2.1093568E7</v>
      </c>
      <c r="D2589" s="274">
        <v>45498.0</v>
      </c>
      <c r="E2589" s="275">
        <v>456980.0</v>
      </c>
      <c r="F2589" s="248" t="s">
        <v>447</v>
      </c>
      <c r="G2589" s="274">
        <f t="shared" si="1"/>
        <v>45528</v>
      </c>
      <c r="H2589" s="248" t="s">
        <v>443</v>
      </c>
      <c r="I2589" s="276" t="str">
        <f t="shared" si="2"/>
        <v>21093568456980</v>
      </c>
      <c r="J2589" s="274"/>
      <c r="K2589" s="275"/>
      <c r="L2589" s="275">
        <f t="shared" si="13"/>
        <v>-456980</v>
      </c>
      <c r="N2589" s="277"/>
      <c r="O2589" s="274">
        <f t="shared" si="6"/>
        <v>0</v>
      </c>
      <c r="P2589" s="248" t="b">
        <f t="shared" si="7"/>
        <v>1</v>
      </c>
    </row>
    <row r="2590" ht="14.25" customHeight="1">
      <c r="A2590" s="248" t="s">
        <v>95</v>
      </c>
      <c r="B2590" s="248" t="s">
        <v>19</v>
      </c>
      <c r="C2590" s="273">
        <v>122650.0</v>
      </c>
      <c r="D2590" s="274">
        <v>45499.0</v>
      </c>
      <c r="E2590" s="275">
        <v>180057.0</v>
      </c>
      <c r="F2590" s="248" t="s">
        <v>447</v>
      </c>
      <c r="G2590" s="274">
        <f t="shared" si="1"/>
        <v>45529</v>
      </c>
      <c r="H2590" s="248" t="s">
        <v>443</v>
      </c>
      <c r="I2590" s="276" t="str">
        <f t="shared" si="2"/>
        <v>122650180057</v>
      </c>
      <c r="J2590" s="274"/>
      <c r="K2590" s="275"/>
      <c r="L2590" s="275">
        <f t="shared" si="13"/>
        <v>-180057</v>
      </c>
      <c r="N2590" s="277"/>
      <c r="O2590" s="274">
        <f t="shared" si="6"/>
        <v>0</v>
      </c>
      <c r="P2590" s="248" t="b">
        <f t="shared" si="7"/>
        <v>1</v>
      </c>
    </row>
    <row r="2591" ht="14.25" customHeight="1">
      <c r="A2591" s="248" t="s">
        <v>95</v>
      </c>
      <c r="B2591" s="248" t="s">
        <v>19</v>
      </c>
      <c r="C2591" s="273">
        <v>122649.0</v>
      </c>
      <c r="D2591" s="274">
        <v>45499.0</v>
      </c>
      <c r="E2591" s="275">
        <v>617398.0</v>
      </c>
      <c r="F2591" s="248" t="s">
        <v>447</v>
      </c>
      <c r="G2591" s="274">
        <f t="shared" si="1"/>
        <v>45529</v>
      </c>
      <c r="H2591" s="248" t="s">
        <v>443</v>
      </c>
      <c r="I2591" s="276" t="str">
        <f t="shared" si="2"/>
        <v>122649617398</v>
      </c>
      <c r="J2591" s="274"/>
      <c r="K2591" s="275"/>
      <c r="L2591" s="275">
        <f t="shared" si="13"/>
        <v>-617398</v>
      </c>
      <c r="N2591" s="277"/>
      <c r="O2591" s="274">
        <f t="shared" si="6"/>
        <v>0</v>
      </c>
      <c r="P2591" s="248" t="b">
        <f t="shared" si="7"/>
        <v>1</v>
      </c>
    </row>
    <row r="2592" ht="14.25" customHeight="1">
      <c r="A2592" s="248" t="s">
        <v>610</v>
      </c>
      <c r="B2592" s="248" t="s">
        <v>19</v>
      </c>
      <c r="C2592" s="273">
        <v>1852765.0</v>
      </c>
      <c r="D2592" s="274">
        <v>45499.0</v>
      </c>
      <c r="E2592" s="275">
        <v>869990.0</v>
      </c>
      <c r="F2592" s="248" t="s">
        <v>447</v>
      </c>
      <c r="G2592" s="274">
        <f t="shared" si="1"/>
        <v>45529</v>
      </c>
      <c r="H2592" s="248" t="s">
        <v>443</v>
      </c>
      <c r="I2592" s="276" t="str">
        <f t="shared" si="2"/>
        <v>1852765869990</v>
      </c>
      <c r="J2592" s="274"/>
      <c r="K2592" s="275"/>
      <c r="L2592" s="275">
        <f t="shared" si="13"/>
        <v>-869990</v>
      </c>
      <c r="N2592" s="277"/>
      <c r="O2592" s="274">
        <f t="shared" si="6"/>
        <v>0</v>
      </c>
      <c r="P2592" s="248" t="b">
        <f t="shared" si="7"/>
        <v>1</v>
      </c>
    </row>
    <row r="2593" ht="14.25" customHeight="1">
      <c r="A2593" s="248" t="s">
        <v>22</v>
      </c>
      <c r="B2593" s="248" t="s">
        <v>19</v>
      </c>
      <c r="C2593" s="273">
        <v>1100236.0</v>
      </c>
      <c r="D2593" s="274">
        <v>45499.0</v>
      </c>
      <c r="E2593" s="275">
        <v>3300620.0</v>
      </c>
      <c r="F2593" s="248" t="s">
        <v>447</v>
      </c>
      <c r="G2593" s="274">
        <f t="shared" si="1"/>
        <v>45529</v>
      </c>
      <c r="H2593" s="248" t="s">
        <v>443</v>
      </c>
      <c r="I2593" s="276" t="str">
        <f t="shared" si="2"/>
        <v>11002363300620</v>
      </c>
      <c r="J2593" s="274"/>
      <c r="K2593" s="275"/>
      <c r="L2593" s="275">
        <f t="shared" si="13"/>
        <v>-3300620</v>
      </c>
      <c r="N2593" s="109" t="s">
        <v>462</v>
      </c>
      <c r="O2593" s="274">
        <f t="shared" si="6"/>
        <v>0</v>
      </c>
      <c r="P2593" s="248" t="b">
        <f t="shared" si="7"/>
        <v>1</v>
      </c>
    </row>
    <row r="2594" ht="14.25" customHeight="1">
      <c r="A2594" s="248" t="s">
        <v>688</v>
      </c>
      <c r="B2594" s="248" t="s">
        <v>19</v>
      </c>
      <c r="C2594" s="273">
        <v>2151.0</v>
      </c>
      <c r="D2594" s="274">
        <v>45499.0</v>
      </c>
      <c r="E2594" s="275">
        <v>263752.0</v>
      </c>
      <c r="F2594" s="248" t="s">
        <v>447</v>
      </c>
      <c r="G2594" s="274">
        <f t="shared" si="1"/>
        <v>45529</v>
      </c>
      <c r="H2594" s="248" t="s">
        <v>443</v>
      </c>
      <c r="I2594" s="276" t="str">
        <f t="shared" si="2"/>
        <v>2151263752</v>
      </c>
      <c r="J2594" s="312">
        <v>45540.0</v>
      </c>
      <c r="K2594" s="313">
        <v>732602.0</v>
      </c>
      <c r="L2594" s="275">
        <f t="shared" si="13"/>
        <v>468850</v>
      </c>
      <c r="N2594" s="277"/>
      <c r="O2594" s="274">
        <f t="shared" si="6"/>
        <v>0</v>
      </c>
      <c r="P2594" s="248" t="b">
        <f t="shared" si="7"/>
        <v>0</v>
      </c>
    </row>
    <row r="2595" ht="14.25" customHeight="1">
      <c r="A2595" s="248" t="s">
        <v>463</v>
      </c>
      <c r="B2595" s="248" t="s">
        <v>19</v>
      </c>
      <c r="C2595" s="273">
        <v>4938320.0</v>
      </c>
      <c r="D2595" s="274">
        <v>45499.0</v>
      </c>
      <c r="E2595" s="275">
        <v>183980.0</v>
      </c>
      <c r="F2595" s="248" t="s">
        <v>447</v>
      </c>
      <c r="G2595" s="274">
        <f t="shared" si="1"/>
        <v>45529</v>
      </c>
      <c r="H2595" s="248" t="s">
        <v>443</v>
      </c>
      <c r="I2595" s="276" t="str">
        <f t="shared" si="2"/>
        <v>4938320183980</v>
      </c>
      <c r="J2595" s="274">
        <v>45499.0</v>
      </c>
      <c r="K2595" s="275">
        <v>367960.0</v>
      </c>
      <c r="L2595" s="275">
        <f t="shared" si="13"/>
        <v>183980</v>
      </c>
      <c r="N2595" s="277"/>
      <c r="O2595" s="274">
        <f t="shared" si="6"/>
        <v>0</v>
      </c>
      <c r="P2595" s="248" t="b">
        <f t="shared" si="7"/>
        <v>0</v>
      </c>
    </row>
    <row r="2596" ht="14.25" customHeight="1">
      <c r="A2596" s="248" t="s">
        <v>463</v>
      </c>
      <c r="B2596" s="248" t="s">
        <v>19</v>
      </c>
      <c r="C2596" s="273">
        <v>4938319.0</v>
      </c>
      <c r="D2596" s="274">
        <v>45499.0</v>
      </c>
      <c r="E2596" s="275">
        <v>183980.0</v>
      </c>
      <c r="F2596" s="248" t="s">
        <v>447</v>
      </c>
      <c r="G2596" s="274">
        <f t="shared" si="1"/>
        <v>45529</v>
      </c>
      <c r="H2596" s="248" t="s">
        <v>443</v>
      </c>
      <c r="I2596" s="276" t="str">
        <f t="shared" si="2"/>
        <v>4938319183980</v>
      </c>
      <c r="J2596" s="274">
        <v>45499.0</v>
      </c>
      <c r="K2596" s="275">
        <f>+L2595</f>
        <v>183980</v>
      </c>
      <c r="L2596" s="275">
        <f t="shared" si="13"/>
        <v>0</v>
      </c>
      <c r="N2596" s="277"/>
      <c r="O2596" s="274">
        <f t="shared" si="6"/>
        <v>0</v>
      </c>
      <c r="P2596" s="248" t="b">
        <f t="shared" si="7"/>
        <v>0</v>
      </c>
    </row>
    <row r="2597" ht="14.25" customHeight="1">
      <c r="A2597" s="248" t="s">
        <v>604</v>
      </c>
      <c r="B2597" s="248" t="s">
        <v>19</v>
      </c>
      <c r="C2597" s="273">
        <v>2706136.0</v>
      </c>
      <c r="D2597" s="274">
        <v>45500.0</v>
      </c>
      <c r="E2597" s="275">
        <v>25520.0</v>
      </c>
      <c r="F2597" s="248" t="s">
        <v>447</v>
      </c>
      <c r="G2597" s="274">
        <f t="shared" si="1"/>
        <v>45530</v>
      </c>
      <c r="H2597" s="248" t="s">
        <v>443</v>
      </c>
      <c r="I2597" s="276" t="str">
        <f t="shared" si="2"/>
        <v>270613625520</v>
      </c>
      <c r="J2597" s="274"/>
      <c r="K2597" s="275"/>
      <c r="L2597" s="275">
        <f t="shared" si="13"/>
        <v>-25520</v>
      </c>
      <c r="M2597" s="248" t="s">
        <v>133</v>
      </c>
      <c r="N2597" s="277"/>
      <c r="O2597" s="274">
        <f t="shared" si="6"/>
        <v>0</v>
      </c>
      <c r="P2597" s="248" t="b">
        <f t="shared" si="7"/>
        <v>1</v>
      </c>
    </row>
    <row r="2598" ht="14.25" customHeight="1">
      <c r="A2598" s="248" t="s">
        <v>470</v>
      </c>
      <c r="B2598" s="248" t="s">
        <v>19</v>
      </c>
      <c r="C2598" s="273">
        <v>69317.0</v>
      </c>
      <c r="D2598" s="274">
        <v>45501.0</v>
      </c>
      <c r="E2598" s="275">
        <v>295120.0</v>
      </c>
      <c r="F2598" s="248" t="s">
        <v>447</v>
      </c>
      <c r="G2598" s="274">
        <f t="shared" si="1"/>
        <v>45531</v>
      </c>
      <c r="H2598" s="248" t="s">
        <v>443</v>
      </c>
      <c r="I2598" s="276" t="str">
        <f t="shared" si="2"/>
        <v>69317295120</v>
      </c>
      <c r="J2598" s="274"/>
      <c r="K2598" s="275"/>
      <c r="L2598" s="275">
        <f t="shared" si="13"/>
        <v>-295120</v>
      </c>
      <c r="N2598" s="277"/>
      <c r="O2598" s="274">
        <f t="shared" si="6"/>
        <v>0</v>
      </c>
      <c r="P2598" s="248" t="b">
        <f t="shared" si="7"/>
        <v>1</v>
      </c>
    </row>
    <row r="2599" ht="14.25" customHeight="1">
      <c r="A2599" s="248" t="s">
        <v>273</v>
      </c>
      <c r="B2599" s="248" t="s">
        <v>19</v>
      </c>
      <c r="C2599" s="273">
        <v>383.0</v>
      </c>
      <c r="D2599" s="274">
        <v>45502.0</v>
      </c>
      <c r="E2599" s="275">
        <v>174900.0</v>
      </c>
      <c r="F2599" s="248" t="s">
        <v>447</v>
      </c>
      <c r="G2599" s="274">
        <f t="shared" si="1"/>
        <v>45532</v>
      </c>
      <c r="H2599" s="248" t="s">
        <v>485</v>
      </c>
      <c r="I2599" s="276" t="str">
        <f t="shared" si="2"/>
        <v>383174900</v>
      </c>
      <c r="J2599" s="274"/>
      <c r="K2599" s="275"/>
      <c r="L2599" s="275">
        <f t="shared" si="13"/>
        <v>-174900</v>
      </c>
      <c r="N2599" s="277" t="s">
        <v>710</v>
      </c>
      <c r="O2599" s="274">
        <f t="shared" si="6"/>
        <v>0</v>
      </c>
      <c r="P2599" s="248" t="b">
        <f t="shared" si="7"/>
        <v>1</v>
      </c>
    </row>
    <row r="2600" ht="14.25" customHeight="1">
      <c r="A2600" s="248" t="s">
        <v>273</v>
      </c>
      <c r="B2600" s="248" t="s">
        <v>468</v>
      </c>
      <c r="C2600" s="273">
        <v>1260.0</v>
      </c>
      <c r="D2600" s="274">
        <v>45502.0</v>
      </c>
      <c r="E2600" s="275">
        <v>-174900.0</v>
      </c>
      <c r="F2600" s="248" t="s">
        <v>447</v>
      </c>
      <c r="G2600" s="274">
        <f t="shared" si="1"/>
        <v>45532</v>
      </c>
      <c r="H2600" s="248" t="s">
        <v>469</v>
      </c>
      <c r="I2600" s="276" t="str">
        <f t="shared" si="2"/>
        <v>1260-174900</v>
      </c>
      <c r="J2600" s="274"/>
      <c r="K2600" s="275"/>
      <c r="L2600" s="275">
        <f t="shared" si="13"/>
        <v>174900</v>
      </c>
      <c r="M2600" s="248" t="s">
        <v>729</v>
      </c>
      <c r="N2600" s="277" t="s">
        <v>710</v>
      </c>
      <c r="O2600" s="274">
        <f t="shared" si="6"/>
        <v>0</v>
      </c>
      <c r="P2600" s="248" t="b">
        <f t="shared" si="7"/>
        <v>1</v>
      </c>
    </row>
    <row r="2601" ht="14.25" customHeight="1">
      <c r="A2601" s="248" t="s">
        <v>583</v>
      </c>
      <c r="B2601" s="248" t="s">
        <v>19</v>
      </c>
      <c r="C2601" s="273">
        <v>5370696.0</v>
      </c>
      <c r="D2601" s="274">
        <v>45502.0</v>
      </c>
      <c r="E2601" s="275">
        <v>48966.0</v>
      </c>
      <c r="F2601" s="248" t="s">
        <v>447</v>
      </c>
      <c r="G2601" s="274">
        <f t="shared" si="1"/>
        <v>45532</v>
      </c>
      <c r="H2601" s="248" t="s">
        <v>443</v>
      </c>
      <c r="I2601" s="276" t="str">
        <f t="shared" si="2"/>
        <v>537069648966</v>
      </c>
      <c r="J2601" s="274"/>
      <c r="K2601" s="275"/>
      <c r="L2601" s="275">
        <f t="shared" si="13"/>
        <v>-48966</v>
      </c>
      <c r="N2601" s="277"/>
      <c r="O2601" s="274">
        <f t="shared" si="6"/>
        <v>0</v>
      </c>
      <c r="P2601" s="248" t="b">
        <f t="shared" si="7"/>
        <v>1</v>
      </c>
    </row>
    <row r="2602" ht="14.25" customHeight="1">
      <c r="A2602" s="248" t="s">
        <v>711</v>
      </c>
      <c r="B2602" s="248" t="s">
        <v>19</v>
      </c>
      <c r="C2602" s="273">
        <v>912.0</v>
      </c>
      <c r="D2602" s="274">
        <v>45502.0</v>
      </c>
      <c r="E2602" s="275">
        <v>303450.0</v>
      </c>
      <c r="F2602" s="248" t="s">
        <v>447</v>
      </c>
      <c r="G2602" s="274">
        <f t="shared" si="1"/>
        <v>45532</v>
      </c>
      <c r="H2602" s="248" t="s">
        <v>443</v>
      </c>
      <c r="I2602" s="276" t="str">
        <f t="shared" si="2"/>
        <v>912303450</v>
      </c>
      <c r="J2602" s="274"/>
      <c r="K2602" s="275"/>
      <c r="L2602" s="275">
        <f t="shared" si="13"/>
        <v>-303450</v>
      </c>
      <c r="N2602" s="277"/>
      <c r="O2602" s="274">
        <f t="shared" si="6"/>
        <v>0</v>
      </c>
      <c r="P2602" s="248" t="b">
        <f t="shared" si="7"/>
        <v>1</v>
      </c>
    </row>
    <row r="2603" ht="14.25" customHeight="1">
      <c r="A2603" s="248" t="s">
        <v>22</v>
      </c>
      <c r="B2603" s="248" t="s">
        <v>19</v>
      </c>
      <c r="C2603" s="273">
        <v>1100258.0</v>
      </c>
      <c r="D2603" s="274">
        <v>45502.0</v>
      </c>
      <c r="E2603" s="275">
        <v>4287361.0</v>
      </c>
      <c r="F2603" s="248" t="s">
        <v>447</v>
      </c>
      <c r="G2603" s="274">
        <f t="shared" si="1"/>
        <v>45532</v>
      </c>
      <c r="H2603" s="248" t="s">
        <v>443</v>
      </c>
      <c r="I2603" s="276" t="str">
        <f t="shared" si="2"/>
        <v>11002584287361</v>
      </c>
      <c r="J2603" s="274"/>
      <c r="K2603" s="275"/>
      <c r="L2603" s="275">
        <f t="shared" si="13"/>
        <v>-4287361</v>
      </c>
      <c r="N2603" s="109" t="s">
        <v>462</v>
      </c>
      <c r="O2603" s="274">
        <f t="shared" si="6"/>
        <v>0</v>
      </c>
      <c r="P2603" s="248" t="b">
        <f t="shared" si="7"/>
        <v>1</v>
      </c>
    </row>
    <row r="2604" ht="14.25" customHeight="1">
      <c r="A2604" s="248" t="s">
        <v>22</v>
      </c>
      <c r="B2604" s="248" t="s">
        <v>19</v>
      </c>
      <c r="C2604" s="273">
        <v>1100294.0</v>
      </c>
      <c r="D2604" s="274">
        <v>45502.0</v>
      </c>
      <c r="E2604" s="275">
        <v>1.2483223E7</v>
      </c>
      <c r="F2604" s="248" t="s">
        <v>447</v>
      </c>
      <c r="G2604" s="274">
        <f t="shared" si="1"/>
        <v>45532</v>
      </c>
      <c r="H2604" s="248" t="s">
        <v>443</v>
      </c>
      <c r="I2604" s="276" t="str">
        <f t="shared" si="2"/>
        <v>110029412483223</v>
      </c>
      <c r="J2604" s="274"/>
      <c r="K2604" s="275"/>
      <c r="L2604" s="275">
        <f t="shared" si="13"/>
        <v>-12483223</v>
      </c>
      <c r="N2604" s="109" t="s">
        <v>462</v>
      </c>
      <c r="O2604" s="274">
        <f t="shared" si="6"/>
        <v>0</v>
      </c>
      <c r="P2604" s="248" t="b">
        <f t="shared" si="7"/>
        <v>1</v>
      </c>
    </row>
    <row r="2605" ht="14.25" customHeight="1">
      <c r="A2605" s="248" t="s">
        <v>475</v>
      </c>
      <c r="B2605" s="248" t="s">
        <v>19</v>
      </c>
      <c r="C2605" s="273">
        <v>2.1094812E7</v>
      </c>
      <c r="D2605" s="274">
        <v>45502.0</v>
      </c>
      <c r="E2605" s="275">
        <v>535980.0</v>
      </c>
      <c r="F2605" s="248" t="s">
        <v>447</v>
      </c>
      <c r="G2605" s="274">
        <f t="shared" si="1"/>
        <v>45532</v>
      </c>
      <c r="H2605" s="248" t="s">
        <v>443</v>
      </c>
      <c r="I2605" s="276" t="str">
        <f t="shared" si="2"/>
        <v>21094812535980</v>
      </c>
      <c r="J2605" s="274"/>
      <c r="K2605" s="275"/>
      <c r="L2605" s="275">
        <f t="shared" si="13"/>
        <v>-535980</v>
      </c>
      <c r="N2605" s="277"/>
      <c r="O2605" s="274">
        <f t="shared" si="6"/>
        <v>0</v>
      </c>
      <c r="P2605" s="248" t="b">
        <f t="shared" si="7"/>
        <v>1</v>
      </c>
    </row>
    <row r="2606" ht="14.25" customHeight="1">
      <c r="A2606" s="248" t="s">
        <v>30</v>
      </c>
      <c r="B2606" s="248" t="s">
        <v>19</v>
      </c>
      <c r="C2606" s="273">
        <v>13925.0</v>
      </c>
      <c r="D2606" s="274">
        <v>45503.0</v>
      </c>
      <c r="E2606" s="275">
        <v>3008764.0</v>
      </c>
      <c r="F2606" s="248" t="s">
        <v>447</v>
      </c>
      <c r="G2606" s="274">
        <f t="shared" si="1"/>
        <v>45533</v>
      </c>
      <c r="H2606" s="248" t="s">
        <v>443</v>
      </c>
      <c r="I2606" s="276" t="str">
        <f t="shared" si="2"/>
        <v>139253008764</v>
      </c>
      <c r="J2606" s="274"/>
      <c r="K2606" s="275"/>
      <c r="L2606" s="275">
        <f t="shared" si="13"/>
        <v>-3008764</v>
      </c>
      <c r="N2606" s="277"/>
      <c r="O2606" s="274">
        <f t="shared" si="6"/>
        <v>0</v>
      </c>
      <c r="P2606" s="248" t="b">
        <f t="shared" si="7"/>
        <v>1</v>
      </c>
    </row>
    <row r="2607" ht="14.25" customHeight="1">
      <c r="A2607" s="248" t="s">
        <v>730</v>
      </c>
      <c r="B2607" s="248" t="s">
        <v>19</v>
      </c>
      <c r="C2607" s="273">
        <v>1103.0</v>
      </c>
      <c r="D2607" s="274">
        <v>45503.0</v>
      </c>
      <c r="E2607" s="275">
        <v>171919.0</v>
      </c>
      <c r="F2607" s="248" t="s">
        <v>447</v>
      </c>
      <c r="G2607" s="274">
        <f t="shared" si="1"/>
        <v>45533</v>
      </c>
      <c r="H2607" s="248" t="s">
        <v>443</v>
      </c>
      <c r="I2607" s="276" t="str">
        <f t="shared" si="2"/>
        <v>1103171919</v>
      </c>
      <c r="J2607" s="274"/>
      <c r="K2607" s="275"/>
      <c r="L2607" s="275">
        <f t="shared" si="13"/>
        <v>-171919</v>
      </c>
      <c r="N2607" s="277"/>
      <c r="O2607" s="274">
        <f t="shared" si="6"/>
        <v>0</v>
      </c>
      <c r="P2607" s="248" t="b">
        <f t="shared" si="7"/>
        <v>1</v>
      </c>
    </row>
    <row r="2608" ht="14.25" customHeight="1">
      <c r="A2608" s="248" t="s">
        <v>583</v>
      </c>
      <c r="B2608" s="248" t="s">
        <v>19</v>
      </c>
      <c r="C2608" s="273">
        <v>5373078.0</v>
      </c>
      <c r="D2608" s="274">
        <v>45503.0</v>
      </c>
      <c r="E2608" s="275">
        <v>22512.0</v>
      </c>
      <c r="F2608" s="248" t="s">
        <v>447</v>
      </c>
      <c r="G2608" s="274">
        <f t="shared" si="1"/>
        <v>45533</v>
      </c>
      <c r="H2608" s="248" t="s">
        <v>443</v>
      </c>
      <c r="I2608" s="276" t="str">
        <f t="shared" si="2"/>
        <v>537307822512</v>
      </c>
      <c r="J2608" s="274"/>
      <c r="K2608" s="275"/>
      <c r="L2608" s="275">
        <f t="shared" si="13"/>
        <v>-22512</v>
      </c>
      <c r="N2608" s="277"/>
      <c r="O2608" s="274">
        <f t="shared" si="6"/>
        <v>0</v>
      </c>
      <c r="P2608" s="248" t="b">
        <f t="shared" si="7"/>
        <v>1</v>
      </c>
    </row>
    <row r="2609" ht="14.25" customHeight="1">
      <c r="A2609" s="248" t="s">
        <v>731</v>
      </c>
      <c r="B2609" s="248" t="s">
        <v>19</v>
      </c>
      <c r="C2609" s="273">
        <v>118.0</v>
      </c>
      <c r="D2609" s="274">
        <v>45503.0</v>
      </c>
      <c r="E2609" s="275">
        <v>430001.0</v>
      </c>
      <c r="F2609" s="248" t="s">
        <v>447</v>
      </c>
      <c r="G2609" s="274">
        <f t="shared" si="1"/>
        <v>45533</v>
      </c>
      <c r="H2609" s="248" t="s">
        <v>443</v>
      </c>
      <c r="I2609" s="276" t="str">
        <f t="shared" si="2"/>
        <v>118430001</v>
      </c>
      <c r="J2609" s="274"/>
      <c r="K2609" s="275"/>
      <c r="L2609" s="275">
        <f t="shared" si="13"/>
        <v>-430001</v>
      </c>
      <c r="N2609" s="277"/>
      <c r="O2609" s="274">
        <f t="shared" si="6"/>
        <v>0</v>
      </c>
      <c r="P2609" s="248" t="b">
        <f t="shared" si="7"/>
        <v>1</v>
      </c>
    </row>
    <row r="2610" ht="14.25" customHeight="1">
      <c r="A2610" s="248" t="s">
        <v>24</v>
      </c>
      <c r="B2610" s="248" t="s">
        <v>19</v>
      </c>
      <c r="C2610" s="273">
        <v>20186.0</v>
      </c>
      <c r="D2610" s="274">
        <v>45503.0</v>
      </c>
      <c r="E2610" s="275">
        <v>319967.0</v>
      </c>
      <c r="F2610" s="248" t="s">
        <v>447</v>
      </c>
      <c r="G2610" s="274">
        <f t="shared" si="1"/>
        <v>45533</v>
      </c>
      <c r="H2610" s="248" t="s">
        <v>443</v>
      </c>
      <c r="I2610" s="276" t="str">
        <f t="shared" si="2"/>
        <v>20186319967</v>
      </c>
      <c r="J2610" s="274"/>
      <c r="K2610" s="275"/>
      <c r="L2610" s="275">
        <f t="shared" si="13"/>
        <v>-319967</v>
      </c>
      <c r="N2610" s="277"/>
      <c r="O2610" s="274">
        <f t="shared" si="6"/>
        <v>0</v>
      </c>
      <c r="P2610" s="248" t="b">
        <f t="shared" si="7"/>
        <v>1</v>
      </c>
    </row>
    <row r="2611" ht="14.25" customHeight="1">
      <c r="A2611" s="248" t="s">
        <v>709</v>
      </c>
      <c r="B2611" s="248" t="s">
        <v>19</v>
      </c>
      <c r="C2611" s="273">
        <v>12513.0</v>
      </c>
      <c r="D2611" s="274">
        <v>45503.0</v>
      </c>
      <c r="E2611" s="275">
        <v>822200.0</v>
      </c>
      <c r="F2611" s="248" t="s">
        <v>447</v>
      </c>
      <c r="G2611" s="274">
        <f t="shared" si="1"/>
        <v>45533</v>
      </c>
      <c r="H2611" s="248" t="s">
        <v>443</v>
      </c>
      <c r="I2611" s="276" t="str">
        <f t="shared" si="2"/>
        <v>12513822200</v>
      </c>
      <c r="J2611" s="274">
        <v>45534.0</v>
      </c>
      <c r="K2611" s="275">
        <v>2755197.0</v>
      </c>
      <c r="L2611" s="275">
        <f t="shared" si="13"/>
        <v>1932997</v>
      </c>
      <c r="N2611" s="277"/>
      <c r="O2611" s="274">
        <f t="shared" si="6"/>
        <v>0</v>
      </c>
      <c r="P2611" s="248" t="b">
        <f t="shared" si="7"/>
        <v>0</v>
      </c>
    </row>
    <row r="2612" ht="14.25" customHeight="1">
      <c r="A2612" s="248" t="s">
        <v>677</v>
      </c>
      <c r="B2612" s="248" t="s">
        <v>19</v>
      </c>
      <c r="C2612" s="273">
        <v>1.2174321E7</v>
      </c>
      <c r="D2612" s="274">
        <v>45503.0</v>
      </c>
      <c r="E2612" s="275">
        <v>7572.0</v>
      </c>
      <c r="F2612" s="248" t="s">
        <v>447</v>
      </c>
      <c r="G2612" s="274">
        <f t="shared" si="1"/>
        <v>45533</v>
      </c>
      <c r="H2612" s="248" t="s">
        <v>443</v>
      </c>
      <c r="I2612" s="276" t="str">
        <f t="shared" si="2"/>
        <v>121743217572</v>
      </c>
      <c r="J2612" s="274"/>
      <c r="K2612" s="275"/>
      <c r="L2612" s="275">
        <f t="shared" si="13"/>
        <v>-7572</v>
      </c>
      <c r="N2612" s="277"/>
      <c r="O2612" s="274">
        <f t="shared" si="6"/>
        <v>0</v>
      </c>
      <c r="P2612" s="248" t="b">
        <f t="shared" si="7"/>
        <v>1</v>
      </c>
    </row>
    <row r="2613" ht="14.25" customHeight="1">
      <c r="A2613" s="248" t="s">
        <v>677</v>
      </c>
      <c r="B2613" s="248" t="s">
        <v>19</v>
      </c>
      <c r="C2613" s="273">
        <v>1.2176447E7</v>
      </c>
      <c r="D2613" s="274">
        <v>45503.0</v>
      </c>
      <c r="E2613" s="275">
        <v>33832.0</v>
      </c>
      <c r="F2613" s="248" t="s">
        <v>447</v>
      </c>
      <c r="G2613" s="274">
        <f t="shared" si="1"/>
        <v>45533</v>
      </c>
      <c r="H2613" s="248" t="s">
        <v>443</v>
      </c>
      <c r="I2613" s="276" t="str">
        <f t="shared" si="2"/>
        <v>1217644733832</v>
      </c>
      <c r="J2613" s="274"/>
      <c r="K2613" s="275"/>
      <c r="L2613" s="275">
        <f t="shared" si="13"/>
        <v>-33832</v>
      </c>
      <c r="N2613" s="277"/>
      <c r="O2613" s="274">
        <f t="shared" si="6"/>
        <v>0</v>
      </c>
      <c r="P2613" s="248" t="b">
        <f t="shared" si="7"/>
        <v>1</v>
      </c>
    </row>
    <row r="2614" ht="14.25" customHeight="1">
      <c r="A2614" s="248" t="s">
        <v>732</v>
      </c>
      <c r="B2614" s="248" t="s">
        <v>19</v>
      </c>
      <c r="C2614" s="273">
        <v>19.0</v>
      </c>
      <c r="D2614" s="274">
        <v>45503.0</v>
      </c>
      <c r="E2614" s="275">
        <v>7440801.0</v>
      </c>
      <c r="F2614" s="248" t="s">
        <v>447</v>
      </c>
      <c r="G2614" s="274">
        <f t="shared" si="1"/>
        <v>45533</v>
      </c>
      <c r="H2614" s="248" t="s">
        <v>443</v>
      </c>
      <c r="I2614" s="276" t="str">
        <f t="shared" si="2"/>
        <v>197440801</v>
      </c>
      <c r="J2614" s="274"/>
      <c r="K2614" s="275"/>
      <c r="L2614" s="275">
        <f t="shared" si="13"/>
        <v>-7440801</v>
      </c>
      <c r="N2614" s="277"/>
      <c r="O2614" s="274">
        <f t="shared" si="6"/>
        <v>0</v>
      </c>
      <c r="P2614" s="248" t="b">
        <f t="shared" si="7"/>
        <v>1</v>
      </c>
    </row>
    <row r="2615" ht="14.25" customHeight="1">
      <c r="A2615" s="248" t="s">
        <v>733</v>
      </c>
      <c r="B2615" s="248" t="s">
        <v>19</v>
      </c>
      <c r="C2615" s="273">
        <v>1539876.0</v>
      </c>
      <c r="D2615" s="274">
        <v>45503.0</v>
      </c>
      <c r="E2615" s="275">
        <v>119990.0</v>
      </c>
      <c r="F2615" s="248" t="s">
        <v>447</v>
      </c>
      <c r="G2615" s="274">
        <f t="shared" si="1"/>
        <v>45533</v>
      </c>
      <c r="H2615" s="248" t="s">
        <v>443</v>
      </c>
      <c r="I2615" s="276" t="str">
        <f t="shared" si="2"/>
        <v>1539876119990</v>
      </c>
      <c r="J2615" s="274"/>
      <c r="K2615" s="275"/>
      <c r="L2615" s="275">
        <f t="shared" si="13"/>
        <v>-119990</v>
      </c>
      <c r="N2615" s="277"/>
      <c r="O2615" s="274">
        <f t="shared" si="6"/>
        <v>0</v>
      </c>
      <c r="P2615" s="248" t="b">
        <f t="shared" si="7"/>
        <v>1</v>
      </c>
    </row>
    <row r="2616" ht="14.25" customHeight="1">
      <c r="A2616" s="248" t="s">
        <v>734</v>
      </c>
      <c r="B2616" s="248" t="s">
        <v>19</v>
      </c>
      <c r="C2616" s="273">
        <v>8299.0</v>
      </c>
      <c r="D2616" s="274">
        <v>45504.0</v>
      </c>
      <c r="E2616" s="275">
        <v>28099.0</v>
      </c>
      <c r="F2616" s="248" t="s">
        <v>447</v>
      </c>
      <c r="G2616" s="274">
        <f t="shared" si="1"/>
        <v>45534</v>
      </c>
      <c r="H2616" s="248" t="s">
        <v>443</v>
      </c>
      <c r="I2616" s="276" t="str">
        <f t="shared" si="2"/>
        <v>829928099</v>
      </c>
      <c r="J2616" s="274">
        <v>45504.0</v>
      </c>
      <c r="K2616" s="275">
        <v>28099.0</v>
      </c>
      <c r="L2616" s="275">
        <f t="shared" si="13"/>
        <v>0</v>
      </c>
      <c r="M2616" s="248" t="s">
        <v>735</v>
      </c>
      <c r="N2616" s="277"/>
      <c r="O2616" s="274">
        <f t="shared" si="6"/>
        <v>0</v>
      </c>
      <c r="P2616" s="248" t="b">
        <f t="shared" si="7"/>
        <v>0</v>
      </c>
    </row>
    <row r="2617" ht="14.25" customHeight="1">
      <c r="A2617" s="248" t="s">
        <v>533</v>
      </c>
      <c r="B2617" s="248" t="s">
        <v>19</v>
      </c>
      <c r="C2617" s="273">
        <v>8547464.0</v>
      </c>
      <c r="D2617" s="274">
        <v>45504.0</v>
      </c>
      <c r="E2617" s="275">
        <v>23251.0</v>
      </c>
      <c r="F2617" s="248" t="s">
        <v>447</v>
      </c>
      <c r="G2617" s="274">
        <f t="shared" si="1"/>
        <v>45534</v>
      </c>
      <c r="H2617" s="248" t="s">
        <v>443</v>
      </c>
      <c r="I2617" s="276" t="str">
        <f t="shared" si="2"/>
        <v>854746423251</v>
      </c>
      <c r="J2617" s="274">
        <f>+G2617</f>
        <v>45534</v>
      </c>
      <c r="K2617" s="275">
        <f>+E2617</f>
        <v>23251</v>
      </c>
      <c r="L2617" s="275">
        <f t="shared" si="13"/>
        <v>0</v>
      </c>
      <c r="N2617" s="277"/>
      <c r="O2617" s="274">
        <f t="shared" si="6"/>
        <v>0</v>
      </c>
      <c r="P2617" s="248" t="b">
        <f t="shared" si="7"/>
        <v>0</v>
      </c>
    </row>
    <row r="2618" ht="14.25" customHeight="1">
      <c r="A2618" s="248" t="s">
        <v>18</v>
      </c>
      <c r="B2618" s="248" t="s">
        <v>19</v>
      </c>
      <c r="C2618" s="273">
        <v>6281.0</v>
      </c>
      <c r="D2618" s="274">
        <v>45504.0</v>
      </c>
      <c r="E2618" s="275">
        <v>5785479.0</v>
      </c>
      <c r="F2618" s="248" t="s">
        <v>447</v>
      </c>
      <c r="G2618" s="274">
        <f t="shared" si="1"/>
        <v>45534</v>
      </c>
      <c r="H2618" s="248" t="s">
        <v>443</v>
      </c>
      <c r="I2618" s="276" t="str">
        <f t="shared" si="2"/>
        <v>62815785479</v>
      </c>
      <c r="J2618" s="274"/>
      <c r="K2618" s="275"/>
      <c r="L2618" s="275">
        <f t="shared" si="13"/>
        <v>-5785479</v>
      </c>
      <c r="N2618" s="277"/>
      <c r="O2618" s="274">
        <f t="shared" si="6"/>
        <v>0</v>
      </c>
      <c r="P2618" s="248" t="b">
        <f t="shared" si="7"/>
        <v>1</v>
      </c>
    </row>
    <row r="2619" ht="14.25" customHeight="1">
      <c r="A2619" s="248" t="s">
        <v>736</v>
      </c>
      <c r="B2619" s="248" t="s">
        <v>19</v>
      </c>
      <c r="C2619" s="273">
        <v>184606.0</v>
      </c>
      <c r="D2619" s="274">
        <v>45504.0</v>
      </c>
      <c r="E2619" s="275">
        <v>34392.0</v>
      </c>
      <c r="F2619" s="248" t="s">
        <v>447</v>
      </c>
      <c r="G2619" s="274">
        <f t="shared" si="1"/>
        <v>45534</v>
      </c>
      <c r="H2619" s="248" t="s">
        <v>443</v>
      </c>
      <c r="I2619" s="276" t="str">
        <f t="shared" si="2"/>
        <v>18460634392</v>
      </c>
      <c r="J2619" s="274">
        <v>45502.0</v>
      </c>
      <c r="K2619" s="275">
        <v>349932.0</v>
      </c>
      <c r="L2619" s="275">
        <f t="shared" si="13"/>
        <v>315540</v>
      </c>
      <c r="N2619" s="277"/>
      <c r="O2619" s="274">
        <f t="shared" si="6"/>
        <v>0</v>
      </c>
      <c r="P2619" s="248" t="b">
        <f t="shared" si="7"/>
        <v>0</v>
      </c>
    </row>
    <row r="2620" ht="14.25" customHeight="1">
      <c r="A2620" s="248" t="s">
        <v>737</v>
      </c>
      <c r="B2620" s="248" t="s">
        <v>19</v>
      </c>
      <c r="C2620" s="273">
        <v>40.0</v>
      </c>
      <c r="D2620" s="274">
        <v>45504.0</v>
      </c>
      <c r="E2620" s="275">
        <v>60000.0</v>
      </c>
      <c r="F2620" s="248" t="s">
        <v>447</v>
      </c>
      <c r="G2620" s="274">
        <f t="shared" si="1"/>
        <v>45534</v>
      </c>
      <c r="H2620" s="248" t="s">
        <v>443</v>
      </c>
      <c r="I2620" s="276" t="str">
        <f t="shared" si="2"/>
        <v>4060000</v>
      </c>
      <c r="J2620" s="274"/>
      <c r="K2620" s="275"/>
      <c r="L2620" s="275">
        <f t="shared" si="13"/>
        <v>-60000</v>
      </c>
      <c r="N2620" s="277"/>
      <c r="O2620" s="274">
        <f t="shared" si="6"/>
        <v>0</v>
      </c>
      <c r="P2620" s="248" t="b">
        <f t="shared" si="7"/>
        <v>1</v>
      </c>
    </row>
    <row r="2621" ht="14.25" customHeight="1">
      <c r="A2621" s="248" t="s">
        <v>709</v>
      </c>
      <c r="B2621" s="248" t="s">
        <v>19</v>
      </c>
      <c r="C2621" s="273">
        <v>12579.0</v>
      </c>
      <c r="D2621" s="274">
        <v>45504.0</v>
      </c>
      <c r="E2621" s="275">
        <v>1037649.0</v>
      </c>
      <c r="F2621" s="248" t="s">
        <v>447</v>
      </c>
      <c r="G2621" s="274">
        <f t="shared" si="1"/>
        <v>45534</v>
      </c>
      <c r="H2621" s="248" t="s">
        <v>443</v>
      </c>
      <c r="I2621" s="276" t="str">
        <f t="shared" si="2"/>
        <v>125791037649</v>
      </c>
      <c r="J2621" s="274">
        <v>45534.0</v>
      </c>
      <c r="K2621" s="275">
        <v>1932997.0</v>
      </c>
      <c r="L2621" s="275">
        <f t="shared" si="13"/>
        <v>895348</v>
      </c>
      <c r="N2621" s="277"/>
      <c r="O2621" s="274">
        <f t="shared" si="6"/>
        <v>0</v>
      </c>
      <c r="P2621" s="248" t="b">
        <f t="shared" si="7"/>
        <v>0</v>
      </c>
    </row>
    <row r="2622" ht="14.25" customHeight="1">
      <c r="A2622" s="248" t="s">
        <v>709</v>
      </c>
      <c r="B2622" s="248" t="s">
        <v>19</v>
      </c>
      <c r="C2622" s="273">
        <v>12528.0</v>
      </c>
      <c r="D2622" s="274">
        <v>45504.0</v>
      </c>
      <c r="E2622" s="275">
        <v>920584.0</v>
      </c>
      <c r="F2622" s="248" t="s">
        <v>447</v>
      </c>
      <c r="G2622" s="274">
        <f t="shared" si="1"/>
        <v>45534</v>
      </c>
      <c r="H2622" s="248" t="s">
        <v>443</v>
      </c>
      <c r="I2622" s="276" t="str">
        <f t="shared" si="2"/>
        <v>12528920584</v>
      </c>
      <c r="J2622" s="274">
        <v>45534.0</v>
      </c>
      <c r="K2622" s="275">
        <v>920584.0</v>
      </c>
      <c r="L2622" s="275">
        <f t="shared" si="13"/>
        <v>0</v>
      </c>
      <c r="N2622" s="277"/>
      <c r="O2622" s="274">
        <f t="shared" si="6"/>
        <v>0</v>
      </c>
      <c r="P2622" s="248" t="b">
        <f t="shared" si="7"/>
        <v>0</v>
      </c>
    </row>
    <row r="2623" ht="14.25" customHeight="1">
      <c r="A2623" s="248" t="s">
        <v>493</v>
      </c>
      <c r="B2623" s="248" t="s">
        <v>19</v>
      </c>
      <c r="C2623" s="273">
        <v>11101.0</v>
      </c>
      <c r="D2623" s="274">
        <v>45504.0</v>
      </c>
      <c r="E2623" s="275">
        <v>89990.0</v>
      </c>
      <c r="F2623" s="248" t="s">
        <v>447</v>
      </c>
      <c r="G2623" s="274">
        <f t="shared" si="1"/>
        <v>45534</v>
      </c>
      <c r="H2623" s="248" t="s">
        <v>485</v>
      </c>
      <c r="I2623" s="276" t="str">
        <f t="shared" si="2"/>
        <v>1110189990</v>
      </c>
      <c r="J2623" s="274"/>
      <c r="K2623" s="275"/>
      <c r="L2623" s="275">
        <f t="shared" si="13"/>
        <v>-89990</v>
      </c>
      <c r="N2623" s="277"/>
      <c r="O2623" s="274">
        <f t="shared" si="6"/>
        <v>0</v>
      </c>
      <c r="P2623" s="248" t="b">
        <f t="shared" si="7"/>
        <v>1</v>
      </c>
    </row>
    <row r="2624" ht="14.25" customHeight="1">
      <c r="A2624" s="248" t="s">
        <v>493</v>
      </c>
      <c r="B2624" s="248" t="s">
        <v>468</v>
      </c>
      <c r="C2624" s="273">
        <v>1687.0</v>
      </c>
      <c r="D2624" s="274">
        <v>45504.0</v>
      </c>
      <c r="E2624" s="275">
        <v>-89990.0</v>
      </c>
      <c r="F2624" s="248" t="s">
        <v>447</v>
      </c>
      <c r="G2624" s="274">
        <f t="shared" si="1"/>
        <v>45534</v>
      </c>
      <c r="H2624" s="248" t="s">
        <v>469</v>
      </c>
      <c r="I2624" s="276" t="str">
        <f t="shared" si="2"/>
        <v>1687-89990</v>
      </c>
      <c r="J2624" s="274"/>
      <c r="K2624" s="275"/>
      <c r="L2624" s="275">
        <f t="shared" si="13"/>
        <v>89990</v>
      </c>
      <c r="N2624" s="277"/>
      <c r="O2624" s="274">
        <f t="shared" si="6"/>
        <v>0</v>
      </c>
      <c r="P2624" s="248" t="b">
        <f t="shared" si="7"/>
        <v>1</v>
      </c>
    </row>
    <row r="2625" ht="14.25" customHeight="1">
      <c r="A2625" s="248" t="s">
        <v>77</v>
      </c>
      <c r="B2625" s="248" t="s">
        <v>19</v>
      </c>
      <c r="C2625" s="273">
        <v>598473.0</v>
      </c>
      <c r="D2625" s="274">
        <v>45504.0</v>
      </c>
      <c r="E2625" s="275">
        <v>404873.0</v>
      </c>
      <c r="F2625" s="248" t="s">
        <v>447</v>
      </c>
      <c r="G2625" s="274">
        <f t="shared" si="1"/>
        <v>45534</v>
      </c>
      <c r="H2625" s="248" t="s">
        <v>443</v>
      </c>
      <c r="I2625" s="276" t="str">
        <f t="shared" si="2"/>
        <v>598473404873</v>
      </c>
      <c r="J2625" s="274">
        <v>45499.0</v>
      </c>
      <c r="K2625" s="275">
        <v>404872.0</v>
      </c>
      <c r="L2625" s="275">
        <f t="shared" si="13"/>
        <v>-1</v>
      </c>
      <c r="N2625" s="277"/>
      <c r="O2625" s="274">
        <f t="shared" si="6"/>
        <v>0</v>
      </c>
      <c r="P2625" s="248" t="b">
        <f t="shared" si="7"/>
        <v>0</v>
      </c>
    </row>
    <row r="2626" ht="14.25" customHeight="1">
      <c r="A2626" s="248" t="s">
        <v>532</v>
      </c>
      <c r="B2626" s="248" t="s">
        <v>19</v>
      </c>
      <c r="C2626" s="273">
        <v>36029.0</v>
      </c>
      <c r="D2626" s="274">
        <v>45505.0</v>
      </c>
      <c r="E2626" s="275">
        <v>1310904.0</v>
      </c>
      <c r="F2626" s="248" t="s">
        <v>447</v>
      </c>
      <c r="G2626" s="274">
        <f t="shared" si="1"/>
        <v>45535</v>
      </c>
      <c r="H2626" s="248" t="s">
        <v>443</v>
      </c>
      <c r="I2626" s="276" t="str">
        <f t="shared" si="2"/>
        <v>360291310904</v>
      </c>
      <c r="J2626" s="274"/>
      <c r="K2626" s="275"/>
      <c r="L2626" s="275">
        <f t="shared" si="13"/>
        <v>-1310904</v>
      </c>
      <c r="N2626" s="277"/>
      <c r="O2626" s="274">
        <f t="shared" si="6"/>
        <v>0</v>
      </c>
      <c r="P2626" s="248" t="b">
        <f t="shared" si="7"/>
        <v>1</v>
      </c>
    </row>
    <row r="2627" ht="14.25" customHeight="1">
      <c r="A2627" s="248" t="s">
        <v>106</v>
      </c>
      <c r="B2627" s="248" t="s">
        <v>334</v>
      </c>
      <c r="C2627" s="273">
        <v>217542.0</v>
      </c>
      <c r="D2627" s="274">
        <v>45505.0</v>
      </c>
      <c r="E2627" s="275">
        <v>76250.0</v>
      </c>
      <c r="F2627" s="248" t="s">
        <v>447</v>
      </c>
      <c r="G2627" s="274">
        <f t="shared" si="1"/>
        <v>45535</v>
      </c>
      <c r="H2627" s="248" t="s">
        <v>443</v>
      </c>
      <c r="I2627" s="276" t="str">
        <f t="shared" si="2"/>
        <v>21754276250</v>
      </c>
      <c r="J2627" s="274"/>
      <c r="K2627" s="275"/>
      <c r="L2627" s="275">
        <f t="shared" si="13"/>
        <v>-76250</v>
      </c>
      <c r="N2627" s="277"/>
      <c r="O2627" s="274">
        <f t="shared" si="6"/>
        <v>0</v>
      </c>
      <c r="P2627" s="248" t="b">
        <f t="shared" si="7"/>
        <v>1</v>
      </c>
    </row>
    <row r="2628" ht="14.25" customHeight="1">
      <c r="A2628" s="248" t="s">
        <v>706</v>
      </c>
      <c r="B2628" s="248" t="s">
        <v>19</v>
      </c>
      <c r="C2628" s="273">
        <v>20289.0</v>
      </c>
      <c r="D2628" s="274">
        <v>45505.0</v>
      </c>
      <c r="E2628" s="275">
        <v>12776.0</v>
      </c>
      <c r="F2628" s="248" t="s">
        <v>447</v>
      </c>
      <c r="G2628" s="274">
        <f t="shared" si="1"/>
        <v>45535</v>
      </c>
      <c r="H2628" s="248" t="s">
        <v>443</v>
      </c>
      <c r="I2628" s="276" t="str">
        <f t="shared" si="2"/>
        <v>2028912776</v>
      </c>
      <c r="J2628" s="274"/>
      <c r="K2628" s="275"/>
      <c r="L2628" s="275">
        <f t="shared" si="13"/>
        <v>-12776</v>
      </c>
      <c r="N2628" s="277"/>
      <c r="O2628" s="274">
        <f t="shared" si="6"/>
        <v>0</v>
      </c>
      <c r="P2628" s="248" t="b">
        <f t="shared" si="7"/>
        <v>1</v>
      </c>
    </row>
    <row r="2629" ht="14.25" customHeight="1">
      <c r="A2629" s="248" t="s">
        <v>716</v>
      </c>
      <c r="B2629" s="248" t="s">
        <v>19</v>
      </c>
      <c r="C2629" s="273">
        <v>673.0</v>
      </c>
      <c r="D2629" s="274">
        <v>45505.0</v>
      </c>
      <c r="E2629" s="275">
        <v>2820000.0</v>
      </c>
      <c r="F2629" s="248" t="s">
        <v>447</v>
      </c>
      <c r="G2629" s="274">
        <f t="shared" si="1"/>
        <v>45535</v>
      </c>
      <c r="H2629" s="248" t="s">
        <v>443</v>
      </c>
      <c r="I2629" s="276" t="str">
        <f t="shared" si="2"/>
        <v>6732820000</v>
      </c>
      <c r="J2629" s="274"/>
      <c r="K2629" s="275"/>
      <c r="L2629" s="275">
        <f t="shared" si="13"/>
        <v>-2820000</v>
      </c>
      <c r="N2629" s="277"/>
      <c r="O2629" s="274">
        <f t="shared" si="6"/>
        <v>0</v>
      </c>
      <c r="P2629" s="248" t="b">
        <f t="shared" si="7"/>
        <v>1</v>
      </c>
    </row>
    <row r="2630" ht="14.25" customHeight="1">
      <c r="A2630" s="248" t="s">
        <v>22</v>
      </c>
      <c r="B2630" s="248" t="s">
        <v>19</v>
      </c>
      <c r="C2630" s="273">
        <v>1100432.0</v>
      </c>
      <c r="D2630" s="274">
        <v>45505.0</v>
      </c>
      <c r="E2630" s="275">
        <v>6557123.0</v>
      </c>
      <c r="F2630" s="248" t="s">
        <v>447</v>
      </c>
      <c r="G2630" s="274">
        <f t="shared" si="1"/>
        <v>45535</v>
      </c>
      <c r="H2630" s="248" t="s">
        <v>443</v>
      </c>
      <c r="I2630" s="276" t="str">
        <f t="shared" si="2"/>
        <v>11004326557123</v>
      </c>
      <c r="J2630" s="274"/>
      <c r="K2630" s="275"/>
      <c r="L2630" s="275">
        <f t="shared" si="13"/>
        <v>-6557123</v>
      </c>
      <c r="N2630" s="109" t="s">
        <v>462</v>
      </c>
      <c r="O2630" s="274">
        <f t="shared" si="6"/>
        <v>0</v>
      </c>
      <c r="P2630" s="248" t="b">
        <f t="shared" si="7"/>
        <v>1</v>
      </c>
    </row>
    <row r="2631" ht="14.25" customHeight="1">
      <c r="A2631" s="248" t="s">
        <v>36</v>
      </c>
      <c r="B2631" s="248" t="s">
        <v>19</v>
      </c>
      <c r="C2631" s="273">
        <v>94175.0</v>
      </c>
      <c r="D2631" s="274">
        <v>45505.0</v>
      </c>
      <c r="E2631" s="275">
        <v>93980.0</v>
      </c>
      <c r="F2631" s="248" t="s">
        <v>447</v>
      </c>
      <c r="G2631" s="274">
        <f t="shared" si="1"/>
        <v>45535</v>
      </c>
      <c r="H2631" s="248" t="s">
        <v>443</v>
      </c>
      <c r="I2631" s="276" t="str">
        <f t="shared" si="2"/>
        <v>9417593980</v>
      </c>
      <c r="J2631" s="274">
        <v>45632.0</v>
      </c>
      <c r="K2631" s="275">
        <v>93980.0</v>
      </c>
      <c r="L2631" s="275">
        <f t="shared" si="13"/>
        <v>0</v>
      </c>
      <c r="N2631" s="277" t="s">
        <v>738</v>
      </c>
      <c r="O2631" s="274">
        <f t="shared" si="6"/>
        <v>0</v>
      </c>
      <c r="P2631" s="248" t="b">
        <f t="shared" si="7"/>
        <v>0</v>
      </c>
    </row>
    <row r="2632" ht="14.25" customHeight="1">
      <c r="A2632" s="248" t="s">
        <v>30</v>
      </c>
      <c r="B2632" s="248" t="s">
        <v>19</v>
      </c>
      <c r="C2632" s="273">
        <v>13968.0</v>
      </c>
      <c r="D2632" s="274">
        <v>45506.0</v>
      </c>
      <c r="E2632" s="275">
        <v>3405647.0</v>
      </c>
      <c r="F2632" s="248" t="s">
        <v>447</v>
      </c>
      <c r="G2632" s="274">
        <f t="shared" si="1"/>
        <v>45536</v>
      </c>
      <c r="H2632" s="248" t="s">
        <v>443</v>
      </c>
      <c r="I2632" s="276" t="str">
        <f t="shared" si="2"/>
        <v>139683405647</v>
      </c>
      <c r="J2632" s="274"/>
      <c r="K2632" s="275"/>
      <c r="L2632" s="275">
        <f t="shared" si="13"/>
        <v>-3405647</v>
      </c>
      <c r="N2632" s="277"/>
      <c r="O2632" s="274">
        <f t="shared" si="6"/>
        <v>0</v>
      </c>
      <c r="P2632" s="248" t="b">
        <f t="shared" si="7"/>
        <v>1</v>
      </c>
    </row>
    <row r="2633" ht="14.25" customHeight="1">
      <c r="A2633" s="248" t="s">
        <v>661</v>
      </c>
      <c r="B2633" s="248" t="s">
        <v>19</v>
      </c>
      <c r="C2633" s="273">
        <v>6085.0</v>
      </c>
      <c r="D2633" s="274">
        <v>45506.0</v>
      </c>
      <c r="E2633" s="275">
        <v>394193.0</v>
      </c>
      <c r="F2633" s="248" t="s">
        <v>447</v>
      </c>
      <c r="G2633" s="274">
        <f t="shared" si="1"/>
        <v>45536</v>
      </c>
      <c r="H2633" s="248" t="s">
        <v>443</v>
      </c>
      <c r="I2633" s="276" t="str">
        <f t="shared" si="2"/>
        <v>6085394193</v>
      </c>
      <c r="J2633" s="274"/>
      <c r="K2633" s="275"/>
      <c r="L2633" s="275">
        <f t="shared" si="13"/>
        <v>-394193</v>
      </c>
      <c r="N2633" s="277"/>
      <c r="O2633" s="274">
        <f t="shared" si="6"/>
        <v>0</v>
      </c>
      <c r="P2633" s="248" t="b">
        <f t="shared" si="7"/>
        <v>1</v>
      </c>
    </row>
    <row r="2634" ht="14.25" customHeight="1">
      <c r="A2634" s="248" t="s">
        <v>688</v>
      </c>
      <c r="B2634" s="248" t="s">
        <v>19</v>
      </c>
      <c r="C2634" s="273">
        <v>2163.0</v>
      </c>
      <c r="D2634" s="274">
        <v>45506.0</v>
      </c>
      <c r="E2634" s="275">
        <v>10990.0</v>
      </c>
      <c r="F2634" s="248" t="s">
        <v>447</v>
      </c>
      <c r="G2634" s="274">
        <f t="shared" si="1"/>
        <v>45536</v>
      </c>
      <c r="H2634" s="248" t="s">
        <v>443</v>
      </c>
      <c r="I2634" s="276" t="str">
        <f t="shared" si="2"/>
        <v>216310990</v>
      </c>
      <c r="J2634" s="312">
        <v>45540.0</v>
      </c>
      <c r="K2634" s="313">
        <v>468850.0</v>
      </c>
      <c r="L2634" s="275">
        <f t="shared" si="13"/>
        <v>457860</v>
      </c>
      <c r="N2634" s="277"/>
      <c r="O2634" s="274">
        <f t="shared" si="6"/>
        <v>0</v>
      </c>
      <c r="P2634" s="248" t="b">
        <f t="shared" si="7"/>
        <v>0</v>
      </c>
    </row>
    <row r="2635" ht="14.25" customHeight="1">
      <c r="A2635" s="248" t="s">
        <v>475</v>
      </c>
      <c r="B2635" s="248" t="s">
        <v>468</v>
      </c>
      <c r="C2635" s="273">
        <v>2.7557744E7</v>
      </c>
      <c r="D2635" s="274">
        <v>45506.0</v>
      </c>
      <c r="E2635" s="275">
        <v>-519990.0</v>
      </c>
      <c r="F2635" s="248" t="s">
        <v>447</v>
      </c>
      <c r="G2635" s="274">
        <f t="shared" si="1"/>
        <v>45536</v>
      </c>
      <c r="H2635" s="248" t="s">
        <v>469</v>
      </c>
      <c r="I2635" s="276" t="str">
        <f t="shared" si="2"/>
        <v>27557744-519990</v>
      </c>
      <c r="J2635" s="274"/>
      <c r="K2635" s="275"/>
      <c r="L2635" s="275">
        <f t="shared" si="13"/>
        <v>519990</v>
      </c>
      <c r="N2635" s="277"/>
      <c r="O2635" s="274">
        <f t="shared" si="6"/>
        <v>0</v>
      </c>
      <c r="P2635" s="248" t="b">
        <f t="shared" si="7"/>
        <v>1</v>
      </c>
    </row>
    <row r="2636" ht="14.25" customHeight="1">
      <c r="A2636" s="248" t="s">
        <v>508</v>
      </c>
      <c r="B2636" s="248" t="s">
        <v>334</v>
      </c>
      <c r="C2636" s="273">
        <v>2441696.0</v>
      </c>
      <c r="D2636" s="274">
        <v>45506.0</v>
      </c>
      <c r="E2636" s="275">
        <v>7916.0</v>
      </c>
      <c r="F2636" s="248" t="s">
        <v>447</v>
      </c>
      <c r="G2636" s="274">
        <f t="shared" si="1"/>
        <v>45536</v>
      </c>
      <c r="H2636" s="248" t="s">
        <v>443</v>
      </c>
      <c r="I2636" s="276" t="str">
        <f t="shared" si="2"/>
        <v>24416967916</v>
      </c>
      <c r="J2636" s="274">
        <f>+G2636</f>
        <v>45536</v>
      </c>
      <c r="K2636" s="275">
        <f>+E2636</f>
        <v>7916</v>
      </c>
      <c r="L2636" s="275">
        <f t="shared" si="13"/>
        <v>0</v>
      </c>
      <c r="N2636" s="277"/>
      <c r="O2636" s="274">
        <f t="shared" si="6"/>
        <v>0</v>
      </c>
      <c r="P2636" s="248" t="b">
        <f t="shared" si="7"/>
        <v>0</v>
      </c>
    </row>
    <row r="2637" ht="14.25" customHeight="1">
      <c r="A2637" s="248" t="s">
        <v>273</v>
      </c>
      <c r="B2637" s="248" t="s">
        <v>468</v>
      </c>
      <c r="C2637" s="273">
        <v>1266.0</v>
      </c>
      <c r="D2637" s="274">
        <v>45507.0</v>
      </c>
      <c r="E2637" s="275">
        <v>-174431.0</v>
      </c>
      <c r="F2637" s="248" t="s">
        <v>447</v>
      </c>
      <c r="G2637" s="274">
        <f t="shared" si="1"/>
        <v>45537</v>
      </c>
      <c r="H2637" s="248" t="s">
        <v>469</v>
      </c>
      <c r="I2637" s="276" t="str">
        <f t="shared" si="2"/>
        <v>1266-174431</v>
      </c>
      <c r="J2637" s="274"/>
      <c r="K2637" s="275"/>
      <c r="L2637" s="275">
        <f t="shared" si="13"/>
        <v>174431</v>
      </c>
      <c r="M2637" s="248" t="s">
        <v>739</v>
      </c>
      <c r="N2637" s="277" t="s">
        <v>710</v>
      </c>
      <c r="O2637" s="274">
        <f t="shared" si="6"/>
        <v>0</v>
      </c>
      <c r="P2637" s="248" t="b">
        <f t="shared" si="7"/>
        <v>1</v>
      </c>
    </row>
    <row r="2638" ht="14.25" customHeight="1">
      <c r="A2638" s="248" t="s">
        <v>494</v>
      </c>
      <c r="B2638" s="248" t="s">
        <v>19</v>
      </c>
      <c r="C2638" s="273">
        <v>39949.0</v>
      </c>
      <c r="D2638" s="274">
        <v>45509.0</v>
      </c>
      <c r="E2638" s="275">
        <v>90960.0</v>
      </c>
      <c r="F2638" s="248" t="s">
        <v>447</v>
      </c>
      <c r="G2638" s="274">
        <f t="shared" si="1"/>
        <v>45539</v>
      </c>
      <c r="H2638" s="248" t="s">
        <v>443</v>
      </c>
      <c r="I2638" s="276" t="str">
        <f t="shared" si="2"/>
        <v>3994990960</v>
      </c>
      <c r="J2638" s="274"/>
      <c r="K2638" s="275"/>
      <c r="L2638" s="275">
        <f t="shared" si="13"/>
        <v>-90960</v>
      </c>
      <c r="N2638" s="277"/>
      <c r="O2638" s="274">
        <f t="shared" si="6"/>
        <v>0</v>
      </c>
      <c r="P2638" s="248" t="b">
        <f t="shared" si="7"/>
        <v>1</v>
      </c>
    </row>
    <row r="2639" ht="14.25" customHeight="1">
      <c r="A2639" s="248" t="s">
        <v>740</v>
      </c>
      <c r="B2639" s="248" t="s">
        <v>19</v>
      </c>
      <c r="C2639" s="273">
        <v>9478.0</v>
      </c>
      <c r="D2639" s="274">
        <v>45509.0</v>
      </c>
      <c r="E2639" s="275">
        <v>326470.0</v>
      </c>
      <c r="F2639" s="248" t="s">
        <v>447</v>
      </c>
      <c r="G2639" s="274">
        <f t="shared" si="1"/>
        <v>45539</v>
      </c>
      <c r="H2639" s="248" t="s">
        <v>443</v>
      </c>
      <c r="I2639" s="276" t="str">
        <f t="shared" si="2"/>
        <v>9478326470</v>
      </c>
      <c r="J2639" s="274"/>
      <c r="K2639" s="275"/>
      <c r="L2639" s="275">
        <f t="shared" si="13"/>
        <v>-326470</v>
      </c>
      <c r="N2639" s="277"/>
      <c r="O2639" s="274">
        <f t="shared" si="6"/>
        <v>0</v>
      </c>
      <c r="P2639" s="248" t="b">
        <f t="shared" si="7"/>
        <v>1</v>
      </c>
    </row>
    <row r="2640" ht="14.25" customHeight="1">
      <c r="A2640" s="248" t="s">
        <v>678</v>
      </c>
      <c r="B2640" s="248" t="s">
        <v>19</v>
      </c>
      <c r="C2640" s="273">
        <v>3662808.0</v>
      </c>
      <c r="D2640" s="274">
        <v>45509.0</v>
      </c>
      <c r="E2640" s="275">
        <v>44800.0</v>
      </c>
      <c r="F2640" s="248" t="s">
        <v>447</v>
      </c>
      <c r="G2640" s="274">
        <f t="shared" si="1"/>
        <v>45539</v>
      </c>
      <c r="H2640" s="248" t="s">
        <v>443</v>
      </c>
      <c r="I2640" s="276" t="str">
        <f t="shared" si="2"/>
        <v>366280844800</v>
      </c>
      <c r="J2640" s="274"/>
      <c r="K2640" s="275"/>
      <c r="L2640" s="275">
        <f t="shared" si="13"/>
        <v>-44800</v>
      </c>
      <c r="N2640" s="277"/>
      <c r="O2640" s="274">
        <f t="shared" si="6"/>
        <v>0</v>
      </c>
      <c r="P2640" s="248" t="b">
        <f t="shared" si="7"/>
        <v>1</v>
      </c>
    </row>
    <row r="2641" ht="14.25" customHeight="1">
      <c r="A2641" s="248" t="s">
        <v>454</v>
      </c>
      <c r="B2641" s="248" t="s">
        <v>19</v>
      </c>
      <c r="C2641" s="273">
        <v>34263.0</v>
      </c>
      <c r="D2641" s="274">
        <v>45509.0</v>
      </c>
      <c r="E2641" s="275">
        <v>47600.0</v>
      </c>
      <c r="F2641" s="248" t="s">
        <v>447</v>
      </c>
      <c r="G2641" s="274">
        <f t="shared" si="1"/>
        <v>45539</v>
      </c>
      <c r="H2641" s="248" t="s">
        <v>443</v>
      </c>
      <c r="I2641" s="276" t="str">
        <f t="shared" si="2"/>
        <v>3426347600</v>
      </c>
      <c r="J2641" s="274">
        <v>45539.0</v>
      </c>
      <c r="K2641" s="275">
        <v>47600.0</v>
      </c>
      <c r="L2641" s="275">
        <f t="shared" si="13"/>
        <v>0</v>
      </c>
      <c r="N2641" s="277"/>
      <c r="O2641" s="274">
        <f t="shared" si="6"/>
        <v>0</v>
      </c>
      <c r="P2641" s="248" t="b">
        <f t="shared" si="7"/>
        <v>0</v>
      </c>
    </row>
    <row r="2642" ht="14.25" customHeight="1">
      <c r="A2642" s="248" t="s">
        <v>688</v>
      </c>
      <c r="B2642" s="248" t="s">
        <v>19</v>
      </c>
      <c r="C2642" s="273">
        <v>2166.0</v>
      </c>
      <c r="D2642" s="274">
        <v>45509.0</v>
      </c>
      <c r="E2642" s="275">
        <v>457860.0</v>
      </c>
      <c r="F2642" s="248" t="s">
        <v>447</v>
      </c>
      <c r="G2642" s="274">
        <f t="shared" si="1"/>
        <v>45539</v>
      </c>
      <c r="H2642" s="248" t="s">
        <v>443</v>
      </c>
      <c r="I2642" s="276" t="str">
        <f t="shared" si="2"/>
        <v>2166457860</v>
      </c>
      <c r="J2642" s="312">
        <v>45540.0</v>
      </c>
      <c r="K2642" s="313">
        <v>457860.0</v>
      </c>
      <c r="L2642" s="275">
        <f t="shared" si="13"/>
        <v>0</v>
      </c>
      <c r="N2642" s="277"/>
      <c r="O2642" s="274">
        <f t="shared" si="6"/>
        <v>0</v>
      </c>
      <c r="P2642" s="248" t="b">
        <f t="shared" si="7"/>
        <v>0</v>
      </c>
    </row>
    <row r="2643" ht="14.25" customHeight="1">
      <c r="A2643" s="248" t="s">
        <v>474</v>
      </c>
      <c r="B2643" s="248" t="s">
        <v>19</v>
      </c>
      <c r="C2643" s="273">
        <v>3.3032407E7</v>
      </c>
      <c r="D2643" s="274">
        <v>45509.0</v>
      </c>
      <c r="E2643" s="275">
        <v>373980.0</v>
      </c>
      <c r="F2643" s="248" t="s">
        <v>447</v>
      </c>
      <c r="G2643" s="274">
        <f t="shared" si="1"/>
        <v>45539</v>
      </c>
      <c r="H2643" s="248" t="s">
        <v>443</v>
      </c>
      <c r="I2643" s="276" t="str">
        <f t="shared" si="2"/>
        <v>33032407373980</v>
      </c>
      <c r="J2643" s="274"/>
      <c r="K2643" s="275"/>
      <c r="L2643" s="275">
        <f t="shared" si="13"/>
        <v>-373980</v>
      </c>
      <c r="N2643" s="277"/>
      <c r="O2643" s="274">
        <f t="shared" si="6"/>
        <v>0</v>
      </c>
      <c r="P2643" s="248" t="b">
        <f t="shared" si="7"/>
        <v>1</v>
      </c>
    </row>
    <row r="2644" ht="14.25" customHeight="1">
      <c r="A2644" s="248" t="s">
        <v>24</v>
      </c>
      <c r="B2644" s="248" t="s">
        <v>19</v>
      </c>
      <c r="C2644" s="273">
        <v>20252.0</v>
      </c>
      <c r="D2644" s="274">
        <v>45510.0</v>
      </c>
      <c r="E2644" s="275">
        <v>640735.0</v>
      </c>
      <c r="F2644" s="248" t="s">
        <v>447</v>
      </c>
      <c r="G2644" s="274">
        <f t="shared" si="1"/>
        <v>45540</v>
      </c>
      <c r="H2644" s="248" t="s">
        <v>443</v>
      </c>
      <c r="I2644" s="276" t="str">
        <f t="shared" si="2"/>
        <v>20252640735</v>
      </c>
      <c r="J2644" s="274"/>
      <c r="K2644" s="275"/>
      <c r="L2644" s="275">
        <f t="shared" si="13"/>
        <v>-640735</v>
      </c>
      <c r="N2644" s="277"/>
      <c r="O2644" s="274">
        <f t="shared" si="6"/>
        <v>0</v>
      </c>
      <c r="P2644" s="248" t="b">
        <f t="shared" si="7"/>
        <v>1</v>
      </c>
    </row>
    <row r="2645" ht="14.25" customHeight="1">
      <c r="A2645" s="248" t="s">
        <v>709</v>
      </c>
      <c r="B2645" s="248" t="s">
        <v>19</v>
      </c>
      <c r="C2645" s="273">
        <v>12583.0</v>
      </c>
      <c r="D2645" s="274">
        <v>45510.0</v>
      </c>
      <c r="E2645" s="275">
        <v>1035300.0</v>
      </c>
      <c r="F2645" s="248" t="s">
        <v>447</v>
      </c>
      <c r="G2645" s="274">
        <f t="shared" si="1"/>
        <v>45540</v>
      </c>
      <c r="H2645" s="248" t="s">
        <v>443</v>
      </c>
      <c r="I2645" s="276" t="str">
        <f t="shared" si="2"/>
        <v>125831035300</v>
      </c>
      <c r="J2645" s="274">
        <v>45552.0</v>
      </c>
      <c r="K2645" s="275">
        <v>4016764.0</v>
      </c>
      <c r="L2645" s="275">
        <f t="shared" si="13"/>
        <v>2981464</v>
      </c>
      <c r="N2645" s="277"/>
      <c r="O2645" s="274">
        <f t="shared" si="6"/>
        <v>0</v>
      </c>
      <c r="P2645" s="248" t="b">
        <f t="shared" si="7"/>
        <v>0</v>
      </c>
    </row>
    <row r="2646" ht="14.25" customHeight="1">
      <c r="A2646" s="248" t="s">
        <v>525</v>
      </c>
      <c r="B2646" s="248" t="s">
        <v>19</v>
      </c>
      <c r="C2646" s="273">
        <v>57074.0</v>
      </c>
      <c r="D2646" s="274">
        <v>45510.0</v>
      </c>
      <c r="E2646" s="275">
        <v>529550.0</v>
      </c>
      <c r="F2646" s="248" t="s">
        <v>447</v>
      </c>
      <c r="G2646" s="274">
        <f t="shared" si="1"/>
        <v>45540</v>
      </c>
      <c r="H2646" s="248" t="s">
        <v>443</v>
      </c>
      <c r="I2646" s="276" t="str">
        <f t="shared" si="2"/>
        <v>57074529550</v>
      </c>
      <c r="J2646" s="274"/>
      <c r="K2646" s="275"/>
      <c r="L2646" s="275">
        <f t="shared" si="13"/>
        <v>-529550</v>
      </c>
      <c r="N2646" s="277"/>
      <c r="O2646" s="274">
        <f t="shared" si="6"/>
        <v>0</v>
      </c>
      <c r="P2646" s="248" t="b">
        <f t="shared" si="7"/>
        <v>1</v>
      </c>
    </row>
    <row r="2647" ht="14.25" customHeight="1">
      <c r="A2647" s="248" t="s">
        <v>502</v>
      </c>
      <c r="B2647" s="248" t="s">
        <v>19</v>
      </c>
      <c r="C2647" s="273">
        <v>33883.0</v>
      </c>
      <c r="D2647" s="274">
        <v>45510.0</v>
      </c>
      <c r="E2647" s="275">
        <v>373990.0</v>
      </c>
      <c r="F2647" s="248" t="s">
        <v>447</v>
      </c>
      <c r="G2647" s="274">
        <f t="shared" si="1"/>
        <v>45540</v>
      </c>
      <c r="H2647" s="248" t="s">
        <v>443</v>
      </c>
      <c r="I2647" s="276" t="str">
        <f t="shared" si="2"/>
        <v>33883373990</v>
      </c>
      <c r="J2647" s="274"/>
      <c r="K2647" s="275"/>
      <c r="L2647" s="275">
        <f t="shared" si="13"/>
        <v>-373990</v>
      </c>
      <c r="N2647" s="277"/>
      <c r="O2647" s="274">
        <f t="shared" si="6"/>
        <v>0</v>
      </c>
      <c r="P2647" s="248" t="b">
        <f t="shared" si="7"/>
        <v>1</v>
      </c>
    </row>
    <row r="2648" ht="14.25" customHeight="1">
      <c r="A2648" s="248" t="s">
        <v>55</v>
      </c>
      <c r="B2648" s="248" t="s">
        <v>334</v>
      </c>
      <c r="C2648" s="273">
        <v>1481.0</v>
      </c>
      <c r="D2648" s="274">
        <v>45510.0</v>
      </c>
      <c r="E2648" s="275">
        <v>1388477.0</v>
      </c>
      <c r="F2648" s="248" t="s">
        <v>447</v>
      </c>
      <c r="G2648" s="274">
        <f t="shared" si="1"/>
        <v>45540</v>
      </c>
      <c r="H2648" s="248" t="s">
        <v>443</v>
      </c>
      <c r="I2648" s="276" t="str">
        <f t="shared" si="2"/>
        <v>14811388477</v>
      </c>
      <c r="J2648" s="274"/>
      <c r="K2648" s="275"/>
      <c r="L2648" s="275">
        <f t="shared" si="13"/>
        <v>-1388477</v>
      </c>
      <c r="N2648" s="277"/>
      <c r="O2648" s="274">
        <f t="shared" si="6"/>
        <v>0</v>
      </c>
      <c r="P2648" s="248" t="b">
        <f t="shared" si="7"/>
        <v>1</v>
      </c>
    </row>
    <row r="2649" ht="14.25" customHeight="1">
      <c r="A2649" s="248" t="s">
        <v>741</v>
      </c>
      <c r="B2649" s="248" t="s">
        <v>19</v>
      </c>
      <c r="C2649" s="273">
        <v>256227.0</v>
      </c>
      <c r="D2649" s="274">
        <v>45510.0</v>
      </c>
      <c r="E2649" s="275">
        <v>949990.0</v>
      </c>
      <c r="F2649" s="248" t="s">
        <v>447</v>
      </c>
      <c r="G2649" s="274">
        <f t="shared" si="1"/>
        <v>45540</v>
      </c>
      <c r="H2649" s="248" t="s">
        <v>443</v>
      </c>
      <c r="I2649" s="276" t="str">
        <f t="shared" si="2"/>
        <v>256227949990</v>
      </c>
      <c r="J2649" s="274"/>
      <c r="K2649" s="275"/>
      <c r="L2649" s="275">
        <f t="shared" si="13"/>
        <v>-949990</v>
      </c>
      <c r="N2649" s="277"/>
      <c r="O2649" s="274">
        <f t="shared" si="6"/>
        <v>0</v>
      </c>
      <c r="P2649" s="248" t="b">
        <f t="shared" si="7"/>
        <v>1</v>
      </c>
    </row>
    <row r="2650" ht="14.25" customHeight="1">
      <c r="A2650" s="248" t="s">
        <v>494</v>
      </c>
      <c r="B2650" s="248" t="s">
        <v>19</v>
      </c>
      <c r="C2650" s="273">
        <v>40035.0</v>
      </c>
      <c r="D2650" s="274">
        <v>45511.0</v>
      </c>
      <c r="E2650" s="275">
        <v>110450.0</v>
      </c>
      <c r="F2650" s="248" t="s">
        <v>447</v>
      </c>
      <c r="G2650" s="274">
        <f t="shared" si="1"/>
        <v>45541</v>
      </c>
      <c r="H2650" s="248" t="s">
        <v>443</v>
      </c>
      <c r="I2650" s="276" t="str">
        <f t="shared" si="2"/>
        <v>40035110450</v>
      </c>
      <c r="J2650" s="274"/>
      <c r="K2650" s="275"/>
      <c r="L2650" s="275">
        <f t="shared" si="13"/>
        <v>-110450</v>
      </c>
      <c r="N2650" s="277"/>
      <c r="O2650" s="274">
        <f t="shared" si="6"/>
        <v>0</v>
      </c>
      <c r="P2650" s="248" t="b">
        <f t="shared" si="7"/>
        <v>1</v>
      </c>
    </row>
    <row r="2651" ht="14.25" customHeight="1">
      <c r="A2651" s="248" t="s">
        <v>95</v>
      </c>
      <c r="B2651" s="248" t="s">
        <v>19</v>
      </c>
      <c r="C2651" s="273">
        <v>123112.0</v>
      </c>
      <c r="D2651" s="274">
        <v>45511.0</v>
      </c>
      <c r="E2651" s="275">
        <v>225071.0</v>
      </c>
      <c r="F2651" s="248" t="s">
        <v>447</v>
      </c>
      <c r="G2651" s="274">
        <f t="shared" si="1"/>
        <v>45541</v>
      </c>
      <c r="H2651" s="248" t="s">
        <v>443</v>
      </c>
      <c r="I2651" s="276" t="str">
        <f t="shared" si="2"/>
        <v>123112225071</v>
      </c>
      <c r="J2651" s="274">
        <v>45576.0</v>
      </c>
      <c r="K2651" s="275">
        <v>225071.0</v>
      </c>
      <c r="L2651" s="275">
        <f t="shared" si="13"/>
        <v>0</v>
      </c>
      <c r="N2651" s="277"/>
      <c r="O2651" s="274">
        <f t="shared" si="6"/>
        <v>0</v>
      </c>
      <c r="P2651" s="248" t="b">
        <f t="shared" si="7"/>
        <v>0</v>
      </c>
    </row>
    <row r="2652" ht="14.25" customHeight="1">
      <c r="A2652" s="248" t="s">
        <v>273</v>
      </c>
      <c r="B2652" s="248" t="s">
        <v>19</v>
      </c>
      <c r="C2652" s="273">
        <v>388.0</v>
      </c>
      <c r="D2652" s="274">
        <v>45511.0</v>
      </c>
      <c r="E2652" s="275">
        <v>1869003.0</v>
      </c>
      <c r="F2652" s="248" t="s">
        <v>447</v>
      </c>
      <c r="G2652" s="274">
        <f t="shared" si="1"/>
        <v>45541</v>
      </c>
      <c r="H2652" s="248" t="s">
        <v>443</v>
      </c>
      <c r="I2652" s="276" t="str">
        <f t="shared" si="2"/>
        <v>3881869003</v>
      </c>
      <c r="J2652" s="310">
        <v>45516.0</v>
      </c>
      <c r="K2652" s="311">
        <v>1869003.0</v>
      </c>
      <c r="L2652" s="275">
        <f t="shared" si="13"/>
        <v>0</v>
      </c>
      <c r="N2652" s="277" t="s">
        <v>710</v>
      </c>
      <c r="O2652" s="274">
        <f t="shared" si="6"/>
        <v>0</v>
      </c>
      <c r="P2652" s="248" t="b">
        <f t="shared" si="7"/>
        <v>0</v>
      </c>
    </row>
    <row r="2653" ht="14.25" customHeight="1">
      <c r="A2653" s="248" t="s">
        <v>742</v>
      </c>
      <c r="B2653" s="248" t="s">
        <v>19</v>
      </c>
      <c r="C2653" s="273">
        <v>8135.0</v>
      </c>
      <c r="D2653" s="274">
        <v>45511.0</v>
      </c>
      <c r="E2653" s="275">
        <v>1517250.0</v>
      </c>
      <c r="F2653" s="248" t="s">
        <v>447</v>
      </c>
      <c r="G2653" s="274">
        <f t="shared" si="1"/>
        <v>45541</v>
      </c>
      <c r="H2653" s="248" t="s">
        <v>443</v>
      </c>
      <c r="I2653" s="276" t="str">
        <f t="shared" si="2"/>
        <v>81351517250</v>
      </c>
      <c r="J2653" s="274"/>
      <c r="K2653" s="275"/>
      <c r="L2653" s="275">
        <f t="shared" si="13"/>
        <v>-1517250</v>
      </c>
      <c r="N2653" s="277"/>
      <c r="O2653" s="274">
        <f t="shared" si="6"/>
        <v>0</v>
      </c>
      <c r="P2653" s="248" t="b">
        <f t="shared" si="7"/>
        <v>1</v>
      </c>
    </row>
    <row r="2654" ht="14.25" customHeight="1">
      <c r="A2654" s="248" t="s">
        <v>511</v>
      </c>
      <c r="B2654" s="289" t="s">
        <v>19</v>
      </c>
      <c r="C2654" s="286">
        <v>3401.0</v>
      </c>
      <c r="D2654" s="287">
        <v>45511.0</v>
      </c>
      <c r="E2654" s="288">
        <v>149900.0</v>
      </c>
      <c r="F2654" s="289" t="s">
        <v>447</v>
      </c>
      <c r="G2654" s="274">
        <f t="shared" si="1"/>
        <v>45541</v>
      </c>
      <c r="H2654" s="289" t="s">
        <v>485</v>
      </c>
      <c r="I2654" s="290" t="str">
        <f t="shared" si="2"/>
        <v>3401149900</v>
      </c>
      <c r="J2654" s="287"/>
      <c r="K2654" s="288"/>
      <c r="L2654" s="288">
        <f t="shared" si="13"/>
        <v>-149900</v>
      </c>
      <c r="N2654" s="277"/>
      <c r="O2654" s="274">
        <f t="shared" si="6"/>
        <v>0</v>
      </c>
      <c r="P2654" s="248" t="b">
        <f t="shared" si="7"/>
        <v>1</v>
      </c>
    </row>
    <row r="2655" ht="14.25" customHeight="1">
      <c r="A2655" s="248" t="s">
        <v>511</v>
      </c>
      <c r="B2655" s="248" t="s">
        <v>19</v>
      </c>
      <c r="C2655" s="273">
        <v>3402.0</v>
      </c>
      <c r="D2655" s="274">
        <v>45511.0</v>
      </c>
      <c r="E2655" s="275">
        <v>555000.0</v>
      </c>
      <c r="F2655" s="248" t="s">
        <v>447</v>
      </c>
      <c r="G2655" s="274">
        <f t="shared" si="1"/>
        <v>45541</v>
      </c>
      <c r="H2655" s="248" t="s">
        <v>443</v>
      </c>
      <c r="I2655" s="276" t="str">
        <f t="shared" si="2"/>
        <v>3402555000</v>
      </c>
      <c r="J2655" s="291">
        <v>45499.0</v>
      </c>
      <c r="K2655" s="292">
        <v>555000.0</v>
      </c>
      <c r="L2655" s="275">
        <f t="shared" si="13"/>
        <v>0</v>
      </c>
      <c r="N2655" s="277"/>
      <c r="O2655" s="274">
        <f t="shared" si="6"/>
        <v>0</v>
      </c>
      <c r="P2655" s="248" t="b">
        <f t="shared" si="7"/>
        <v>0</v>
      </c>
    </row>
    <row r="2656" ht="14.25" customHeight="1">
      <c r="A2656" s="248" t="s">
        <v>511</v>
      </c>
      <c r="B2656" s="289" t="s">
        <v>468</v>
      </c>
      <c r="C2656" s="286">
        <v>338.0</v>
      </c>
      <c r="D2656" s="287">
        <v>45511.0</v>
      </c>
      <c r="E2656" s="288">
        <v>-149900.0</v>
      </c>
      <c r="F2656" s="289" t="s">
        <v>447</v>
      </c>
      <c r="G2656" s="274">
        <f t="shared" si="1"/>
        <v>45541</v>
      </c>
      <c r="H2656" s="289" t="s">
        <v>469</v>
      </c>
      <c r="I2656" s="290" t="str">
        <f t="shared" si="2"/>
        <v>338-149900</v>
      </c>
      <c r="J2656" s="287"/>
      <c r="K2656" s="288"/>
      <c r="L2656" s="288">
        <f t="shared" si="13"/>
        <v>149900</v>
      </c>
      <c r="N2656" s="277"/>
      <c r="O2656" s="274">
        <f t="shared" si="6"/>
        <v>0</v>
      </c>
      <c r="P2656" s="248" t="b">
        <f t="shared" si="7"/>
        <v>1</v>
      </c>
    </row>
    <row r="2657" ht="14.25" customHeight="1">
      <c r="A2657" s="248" t="s">
        <v>623</v>
      </c>
      <c r="B2657" s="248" t="s">
        <v>19</v>
      </c>
      <c r="C2657" s="273">
        <v>1596.0</v>
      </c>
      <c r="D2657" s="274">
        <v>45511.0</v>
      </c>
      <c r="E2657" s="275">
        <v>247496.0</v>
      </c>
      <c r="F2657" s="248" t="s">
        <v>447</v>
      </c>
      <c r="G2657" s="274">
        <f t="shared" si="1"/>
        <v>45541</v>
      </c>
      <c r="H2657" s="248" t="s">
        <v>443</v>
      </c>
      <c r="I2657" s="276" t="str">
        <f t="shared" si="2"/>
        <v>1596247496</v>
      </c>
      <c r="J2657" s="274"/>
      <c r="K2657" s="275"/>
      <c r="L2657" s="275">
        <f t="shared" si="13"/>
        <v>-247496</v>
      </c>
      <c r="N2657" s="277"/>
      <c r="O2657" s="274">
        <f t="shared" si="6"/>
        <v>0</v>
      </c>
      <c r="P2657" s="248" t="b">
        <f t="shared" si="7"/>
        <v>1</v>
      </c>
    </row>
    <row r="2658" ht="14.25" customHeight="1">
      <c r="A2658" s="248" t="s">
        <v>743</v>
      </c>
      <c r="B2658" s="248" t="s">
        <v>19</v>
      </c>
      <c r="C2658" s="273">
        <v>19468.0</v>
      </c>
      <c r="D2658" s="274">
        <v>45511.0</v>
      </c>
      <c r="E2658" s="275">
        <v>113800.0</v>
      </c>
      <c r="F2658" s="248" t="s">
        <v>447</v>
      </c>
      <c r="G2658" s="274">
        <f t="shared" si="1"/>
        <v>45541</v>
      </c>
      <c r="H2658" s="248" t="s">
        <v>443</v>
      </c>
      <c r="I2658" s="276" t="str">
        <f t="shared" si="2"/>
        <v>19468113800</v>
      </c>
      <c r="J2658" s="274"/>
      <c r="K2658" s="275"/>
      <c r="L2658" s="275">
        <f t="shared" si="13"/>
        <v>-113800</v>
      </c>
      <c r="N2658" s="277"/>
      <c r="O2658" s="274">
        <f t="shared" si="6"/>
        <v>0</v>
      </c>
      <c r="P2658" s="248" t="b">
        <f t="shared" si="7"/>
        <v>1</v>
      </c>
    </row>
    <row r="2659" ht="14.25" customHeight="1">
      <c r="A2659" s="248" t="s">
        <v>727</v>
      </c>
      <c r="B2659" s="248" t="s">
        <v>19</v>
      </c>
      <c r="C2659" s="273">
        <v>163.0</v>
      </c>
      <c r="D2659" s="274">
        <v>45511.0</v>
      </c>
      <c r="E2659" s="275">
        <v>440299.0</v>
      </c>
      <c r="F2659" s="248" t="s">
        <v>447</v>
      </c>
      <c r="G2659" s="274">
        <f t="shared" si="1"/>
        <v>45541</v>
      </c>
      <c r="H2659" s="248" t="s">
        <v>443</v>
      </c>
      <c r="I2659" s="276" t="str">
        <f t="shared" si="2"/>
        <v>163440299</v>
      </c>
      <c r="J2659" s="274"/>
      <c r="K2659" s="275"/>
      <c r="L2659" s="275">
        <f t="shared" si="13"/>
        <v>-440299</v>
      </c>
      <c r="N2659" s="277"/>
      <c r="O2659" s="274">
        <f t="shared" si="6"/>
        <v>0</v>
      </c>
      <c r="P2659" s="248" t="b">
        <f t="shared" si="7"/>
        <v>1</v>
      </c>
    </row>
    <row r="2660" ht="14.25" customHeight="1">
      <c r="A2660" s="248" t="s">
        <v>727</v>
      </c>
      <c r="B2660" s="248" t="s">
        <v>19</v>
      </c>
      <c r="C2660" s="273">
        <v>164.0</v>
      </c>
      <c r="D2660" s="274">
        <v>45511.0</v>
      </c>
      <c r="E2660" s="275">
        <v>470038.0</v>
      </c>
      <c r="F2660" s="248" t="s">
        <v>447</v>
      </c>
      <c r="G2660" s="274">
        <f t="shared" si="1"/>
        <v>45541</v>
      </c>
      <c r="H2660" s="248" t="s">
        <v>443</v>
      </c>
      <c r="I2660" s="276" t="str">
        <f t="shared" si="2"/>
        <v>164470038</v>
      </c>
      <c r="J2660" s="274"/>
      <c r="K2660" s="275"/>
      <c r="L2660" s="275">
        <f t="shared" si="13"/>
        <v>-470038</v>
      </c>
      <c r="N2660" s="277"/>
      <c r="O2660" s="274">
        <f t="shared" si="6"/>
        <v>0</v>
      </c>
      <c r="P2660" s="248" t="b">
        <f t="shared" si="7"/>
        <v>1</v>
      </c>
    </row>
    <row r="2661" ht="14.25" customHeight="1">
      <c r="A2661" s="248" t="s">
        <v>709</v>
      </c>
      <c r="B2661" s="248" t="s">
        <v>19</v>
      </c>
      <c r="C2661" s="273">
        <v>12599.0</v>
      </c>
      <c r="D2661" s="274">
        <v>45511.0</v>
      </c>
      <c r="E2661" s="275">
        <v>1931441.0</v>
      </c>
      <c r="F2661" s="248" t="s">
        <v>447</v>
      </c>
      <c r="G2661" s="274">
        <f t="shared" si="1"/>
        <v>45541</v>
      </c>
      <c r="H2661" s="248" t="s">
        <v>443</v>
      </c>
      <c r="I2661" s="276" t="str">
        <f t="shared" si="2"/>
        <v>125991931441</v>
      </c>
      <c r="J2661" s="274">
        <v>45552.0</v>
      </c>
      <c r="K2661" s="275">
        <f>+L2658</f>
        <v>-113800</v>
      </c>
      <c r="L2661" s="275">
        <f t="shared" si="13"/>
        <v>-2045241</v>
      </c>
      <c r="N2661" s="277"/>
      <c r="O2661" s="274">
        <f t="shared" si="6"/>
        <v>0</v>
      </c>
      <c r="P2661" s="248" t="b">
        <f t="shared" si="7"/>
        <v>0</v>
      </c>
    </row>
    <row r="2662" ht="14.25" customHeight="1">
      <c r="A2662" s="248" t="s">
        <v>77</v>
      </c>
      <c r="B2662" s="248" t="s">
        <v>468</v>
      </c>
      <c r="C2662" s="273">
        <v>117641.0</v>
      </c>
      <c r="D2662" s="274">
        <v>45511.0</v>
      </c>
      <c r="E2662" s="275">
        <v>-176293.0</v>
      </c>
      <c r="F2662" s="248" t="s">
        <v>447</v>
      </c>
      <c r="G2662" s="274">
        <f t="shared" si="1"/>
        <v>45541</v>
      </c>
      <c r="H2662" s="248" t="s">
        <v>469</v>
      </c>
      <c r="I2662" s="276" t="str">
        <f t="shared" si="2"/>
        <v>117641-176293</v>
      </c>
      <c r="J2662" s="274"/>
      <c r="K2662" s="275"/>
      <c r="L2662" s="275">
        <f t="shared" si="13"/>
        <v>176293</v>
      </c>
      <c r="N2662" s="277"/>
      <c r="O2662" s="274">
        <f t="shared" si="6"/>
        <v>0</v>
      </c>
      <c r="P2662" s="248" t="b">
        <f t="shared" si="7"/>
        <v>1</v>
      </c>
    </row>
    <row r="2663" ht="14.25" customHeight="1">
      <c r="A2663" s="248" t="s">
        <v>22</v>
      </c>
      <c r="B2663" s="248" t="s">
        <v>19</v>
      </c>
      <c r="C2663" s="273">
        <v>1103596.0</v>
      </c>
      <c r="D2663" s="274">
        <v>45512.0</v>
      </c>
      <c r="E2663" s="275">
        <v>4808491.0</v>
      </c>
      <c r="F2663" s="248" t="s">
        <v>447</v>
      </c>
      <c r="G2663" s="274">
        <f t="shared" si="1"/>
        <v>45542</v>
      </c>
      <c r="H2663" s="248" t="s">
        <v>443</v>
      </c>
      <c r="I2663" s="276" t="str">
        <f t="shared" si="2"/>
        <v>11035964808491</v>
      </c>
      <c r="J2663" s="274"/>
      <c r="K2663" s="275"/>
      <c r="L2663" s="275">
        <f t="shared" si="13"/>
        <v>-4808491</v>
      </c>
      <c r="N2663" s="109" t="s">
        <v>462</v>
      </c>
      <c r="O2663" s="274">
        <f t="shared" si="6"/>
        <v>0</v>
      </c>
      <c r="P2663" s="248" t="b">
        <f t="shared" si="7"/>
        <v>1</v>
      </c>
    </row>
    <row r="2664" ht="14.25" customHeight="1">
      <c r="A2664" s="248" t="s">
        <v>22</v>
      </c>
      <c r="B2664" s="248" t="s">
        <v>19</v>
      </c>
      <c r="C2664" s="273">
        <v>1103597.0</v>
      </c>
      <c r="D2664" s="274">
        <v>45512.0</v>
      </c>
      <c r="E2664" s="275">
        <v>1009970.0</v>
      </c>
      <c r="F2664" s="248" t="s">
        <v>447</v>
      </c>
      <c r="G2664" s="274">
        <f t="shared" si="1"/>
        <v>45542</v>
      </c>
      <c r="H2664" s="248" t="s">
        <v>443</v>
      </c>
      <c r="I2664" s="276" t="str">
        <f t="shared" si="2"/>
        <v>11035971009970</v>
      </c>
      <c r="J2664" s="274"/>
      <c r="K2664" s="275"/>
      <c r="L2664" s="275">
        <f t="shared" si="13"/>
        <v>-1009970</v>
      </c>
      <c r="N2664" s="109" t="s">
        <v>462</v>
      </c>
      <c r="O2664" s="274">
        <f t="shared" si="6"/>
        <v>0</v>
      </c>
      <c r="P2664" s="248" t="b">
        <f t="shared" si="7"/>
        <v>1</v>
      </c>
    </row>
    <row r="2665" ht="14.25" customHeight="1">
      <c r="A2665" s="248" t="s">
        <v>709</v>
      </c>
      <c r="B2665" s="248" t="s">
        <v>19</v>
      </c>
      <c r="C2665" s="273">
        <v>12607.0</v>
      </c>
      <c r="D2665" s="274">
        <v>45512.0</v>
      </c>
      <c r="E2665" s="275">
        <v>844046.0</v>
      </c>
      <c r="F2665" s="248" t="s">
        <v>447</v>
      </c>
      <c r="G2665" s="274">
        <f t="shared" si="1"/>
        <v>45542</v>
      </c>
      <c r="H2665" s="248" t="s">
        <v>443</v>
      </c>
      <c r="I2665" s="276" t="str">
        <f t="shared" si="2"/>
        <v>12607844046</v>
      </c>
      <c r="J2665" s="274">
        <v>45552.0</v>
      </c>
      <c r="K2665" s="275">
        <f>+L2652</f>
        <v>0</v>
      </c>
      <c r="L2665" s="275">
        <f t="shared" si="13"/>
        <v>-844046</v>
      </c>
      <c r="N2665" s="277"/>
      <c r="O2665" s="274">
        <f t="shared" si="6"/>
        <v>0</v>
      </c>
      <c r="P2665" s="248" t="b">
        <f t="shared" si="7"/>
        <v>0</v>
      </c>
    </row>
    <row r="2666" ht="14.25" customHeight="1">
      <c r="A2666" s="248" t="s">
        <v>34</v>
      </c>
      <c r="B2666" s="248" t="s">
        <v>19</v>
      </c>
      <c r="C2666" s="273">
        <v>122894.0</v>
      </c>
      <c r="D2666" s="274">
        <v>45513.0</v>
      </c>
      <c r="E2666" s="275">
        <v>447440.0</v>
      </c>
      <c r="F2666" s="248" t="s">
        <v>447</v>
      </c>
      <c r="G2666" s="274">
        <f t="shared" si="1"/>
        <v>45543</v>
      </c>
      <c r="H2666" s="248" t="s">
        <v>443</v>
      </c>
      <c r="I2666" s="276" t="str">
        <f t="shared" si="2"/>
        <v>122894447440</v>
      </c>
      <c r="J2666" s="274">
        <v>45581.0</v>
      </c>
      <c r="K2666" s="275">
        <v>447440.0</v>
      </c>
      <c r="L2666" s="275">
        <f t="shared" si="13"/>
        <v>0</v>
      </c>
      <c r="N2666" s="277"/>
      <c r="O2666" s="274">
        <f t="shared" si="6"/>
        <v>0</v>
      </c>
      <c r="P2666" s="248" t="b">
        <f t="shared" si="7"/>
        <v>0</v>
      </c>
    </row>
    <row r="2667" ht="14.25" customHeight="1">
      <c r="A2667" s="248" t="s">
        <v>26</v>
      </c>
      <c r="B2667" s="248" t="s">
        <v>19</v>
      </c>
      <c r="C2667" s="273">
        <v>13502.0</v>
      </c>
      <c r="D2667" s="274">
        <v>45513.0</v>
      </c>
      <c r="E2667" s="275">
        <v>23993.0</v>
      </c>
      <c r="F2667" s="248" t="s">
        <v>447</v>
      </c>
      <c r="G2667" s="274">
        <f t="shared" si="1"/>
        <v>45543</v>
      </c>
      <c r="H2667" s="248" t="s">
        <v>443</v>
      </c>
      <c r="I2667" s="276" t="str">
        <f t="shared" si="2"/>
        <v>1350223993</v>
      </c>
      <c r="J2667" s="274"/>
      <c r="K2667" s="275"/>
      <c r="L2667" s="275">
        <f t="shared" si="13"/>
        <v>-23993</v>
      </c>
      <c r="N2667" s="277"/>
      <c r="O2667" s="274">
        <f t="shared" si="6"/>
        <v>0</v>
      </c>
      <c r="P2667" s="248" t="b">
        <f t="shared" si="7"/>
        <v>1</v>
      </c>
    </row>
    <row r="2668" ht="14.25" customHeight="1">
      <c r="A2668" s="248" t="s">
        <v>56</v>
      </c>
      <c r="B2668" s="248" t="s">
        <v>19</v>
      </c>
      <c r="C2668" s="273">
        <v>1.0</v>
      </c>
      <c r="D2668" s="274">
        <v>45513.0</v>
      </c>
      <c r="E2668" s="275">
        <v>861393.0</v>
      </c>
      <c r="F2668" s="248" t="s">
        <v>447</v>
      </c>
      <c r="G2668" s="274">
        <f t="shared" si="1"/>
        <v>45543</v>
      </c>
      <c r="H2668" s="248" t="s">
        <v>443</v>
      </c>
      <c r="I2668" s="276" t="str">
        <f t="shared" si="2"/>
        <v>1861393</v>
      </c>
      <c r="J2668" s="291">
        <v>45488.0</v>
      </c>
      <c r="K2668" s="292">
        <v>861393.0</v>
      </c>
      <c r="L2668" s="275">
        <f t="shared" si="13"/>
        <v>0</v>
      </c>
      <c r="N2668" s="109" t="s">
        <v>744</v>
      </c>
      <c r="O2668" s="274">
        <f t="shared" si="6"/>
        <v>0</v>
      </c>
      <c r="P2668" s="248" t="b">
        <f t="shared" si="7"/>
        <v>0</v>
      </c>
    </row>
    <row r="2669" ht="14.25" customHeight="1">
      <c r="A2669" s="248" t="s">
        <v>56</v>
      </c>
      <c r="B2669" s="248" t="s">
        <v>19</v>
      </c>
      <c r="C2669" s="273">
        <v>2.0</v>
      </c>
      <c r="D2669" s="274">
        <v>45513.0</v>
      </c>
      <c r="E2669" s="275">
        <v>1380210.0</v>
      </c>
      <c r="F2669" s="248" t="s">
        <v>447</v>
      </c>
      <c r="G2669" s="274">
        <f t="shared" si="1"/>
        <v>45543</v>
      </c>
      <c r="H2669" s="248" t="s">
        <v>443</v>
      </c>
      <c r="I2669" s="276" t="str">
        <f t="shared" si="2"/>
        <v>21380210</v>
      </c>
      <c r="J2669" s="291">
        <v>45492.0</v>
      </c>
      <c r="K2669" s="292">
        <v>1380210.0</v>
      </c>
      <c r="L2669" s="275">
        <f t="shared" si="13"/>
        <v>0</v>
      </c>
      <c r="N2669" s="109" t="s">
        <v>744</v>
      </c>
      <c r="O2669" s="274">
        <f t="shared" si="6"/>
        <v>0</v>
      </c>
      <c r="P2669" s="248" t="b">
        <f t="shared" si="7"/>
        <v>0</v>
      </c>
    </row>
    <row r="2670" ht="14.25" customHeight="1">
      <c r="A2670" s="248" t="s">
        <v>56</v>
      </c>
      <c r="B2670" s="248" t="s">
        <v>19</v>
      </c>
      <c r="C2670" s="273">
        <v>3.0</v>
      </c>
      <c r="D2670" s="274">
        <v>45513.0</v>
      </c>
      <c r="E2670" s="275">
        <v>306972.0</v>
      </c>
      <c r="F2670" s="248" t="s">
        <v>447</v>
      </c>
      <c r="G2670" s="274">
        <f t="shared" si="1"/>
        <v>45543</v>
      </c>
      <c r="H2670" s="248" t="s">
        <v>443</v>
      </c>
      <c r="I2670" s="276" t="str">
        <f t="shared" si="2"/>
        <v>3306972</v>
      </c>
      <c r="J2670" s="314">
        <v>45526.0</v>
      </c>
      <c r="K2670" s="315">
        <v>1922751.0</v>
      </c>
      <c r="L2670" s="275">
        <f t="shared" si="13"/>
        <v>1615779</v>
      </c>
      <c r="N2670" s="109" t="s">
        <v>744</v>
      </c>
      <c r="O2670" s="274">
        <f t="shared" si="6"/>
        <v>0</v>
      </c>
      <c r="P2670" s="248" t="b">
        <f t="shared" si="7"/>
        <v>0</v>
      </c>
    </row>
    <row r="2671" ht="14.25" customHeight="1">
      <c r="A2671" s="248" t="s">
        <v>77</v>
      </c>
      <c r="B2671" s="248" t="s">
        <v>19</v>
      </c>
      <c r="C2671" s="273">
        <v>599574.0</v>
      </c>
      <c r="D2671" s="274">
        <v>45513.0</v>
      </c>
      <c r="E2671" s="275">
        <v>1694183.0</v>
      </c>
      <c r="F2671" s="248" t="s">
        <v>447</v>
      </c>
      <c r="G2671" s="274">
        <f t="shared" si="1"/>
        <v>45543</v>
      </c>
      <c r="H2671" s="248" t="s">
        <v>443</v>
      </c>
      <c r="I2671" s="276" t="str">
        <f t="shared" si="2"/>
        <v>5995741694183</v>
      </c>
      <c r="J2671" s="274">
        <v>45510.0</v>
      </c>
      <c r="K2671" s="275">
        <v>1694183.0</v>
      </c>
      <c r="L2671" s="275">
        <f t="shared" si="13"/>
        <v>0</v>
      </c>
      <c r="N2671" s="277"/>
      <c r="O2671" s="274">
        <f t="shared" si="6"/>
        <v>0</v>
      </c>
      <c r="P2671" s="248" t="b">
        <f t="shared" si="7"/>
        <v>0</v>
      </c>
    </row>
    <row r="2672" ht="14.25" customHeight="1">
      <c r="A2672" s="248" t="s">
        <v>458</v>
      </c>
      <c r="B2672" s="248" t="s">
        <v>19</v>
      </c>
      <c r="C2672" s="273">
        <v>4.9632071E7</v>
      </c>
      <c r="D2672" s="274">
        <v>45514.0</v>
      </c>
      <c r="E2672" s="275">
        <v>37471.0</v>
      </c>
      <c r="F2672" s="248" t="s">
        <v>447</v>
      </c>
      <c r="G2672" s="274">
        <f t="shared" si="1"/>
        <v>45544</v>
      </c>
      <c r="H2672" s="248" t="s">
        <v>443</v>
      </c>
      <c r="I2672" s="276" t="str">
        <f t="shared" si="2"/>
        <v>4963207137471</v>
      </c>
      <c r="J2672" s="274"/>
      <c r="K2672" s="275"/>
      <c r="L2672" s="275">
        <f t="shared" si="13"/>
        <v>-37471</v>
      </c>
      <c r="N2672" s="277"/>
      <c r="O2672" s="274">
        <f t="shared" si="6"/>
        <v>0</v>
      </c>
      <c r="P2672" s="248" t="b">
        <f t="shared" si="7"/>
        <v>1</v>
      </c>
    </row>
    <row r="2673" ht="14.25" customHeight="1">
      <c r="A2673" s="248" t="s">
        <v>583</v>
      </c>
      <c r="B2673" s="248" t="s">
        <v>19</v>
      </c>
      <c r="C2673" s="273">
        <v>5572820.0</v>
      </c>
      <c r="D2673" s="274">
        <v>45515.0</v>
      </c>
      <c r="E2673" s="275">
        <v>8489.0</v>
      </c>
      <c r="F2673" s="248" t="s">
        <v>447</v>
      </c>
      <c r="G2673" s="274">
        <f t="shared" si="1"/>
        <v>45545</v>
      </c>
      <c r="H2673" s="248" t="s">
        <v>443</v>
      </c>
      <c r="I2673" s="276" t="str">
        <f t="shared" si="2"/>
        <v>55728208489</v>
      </c>
      <c r="J2673" s="274"/>
      <c r="K2673" s="275"/>
      <c r="L2673" s="275">
        <f t="shared" si="13"/>
        <v>-8489</v>
      </c>
      <c r="N2673" s="277"/>
      <c r="O2673" s="274">
        <f t="shared" si="6"/>
        <v>0</v>
      </c>
      <c r="P2673" s="248" t="b">
        <f t="shared" si="7"/>
        <v>1</v>
      </c>
    </row>
    <row r="2674" ht="14.25" customHeight="1">
      <c r="A2674" s="248" t="s">
        <v>273</v>
      </c>
      <c r="B2674" s="248" t="s">
        <v>19</v>
      </c>
      <c r="C2674" s="273">
        <v>392.0</v>
      </c>
      <c r="D2674" s="274">
        <v>45516.0</v>
      </c>
      <c r="E2674" s="275">
        <v>367800.0</v>
      </c>
      <c r="F2674" s="248" t="s">
        <v>447</v>
      </c>
      <c r="G2674" s="274">
        <f t="shared" si="1"/>
        <v>45546</v>
      </c>
      <c r="H2674" s="248" t="s">
        <v>443</v>
      </c>
      <c r="I2674" s="276" t="str">
        <f t="shared" si="2"/>
        <v>392367800</v>
      </c>
      <c r="J2674" s="278">
        <v>45526.0</v>
      </c>
      <c r="K2674" s="279">
        <v>367800.0</v>
      </c>
      <c r="L2674" s="275">
        <f t="shared" si="13"/>
        <v>0</v>
      </c>
      <c r="N2674" s="277" t="s">
        <v>710</v>
      </c>
      <c r="O2674" s="274">
        <f t="shared" si="6"/>
        <v>0</v>
      </c>
      <c r="P2674" s="248" t="b">
        <f t="shared" si="7"/>
        <v>0</v>
      </c>
    </row>
    <row r="2675" ht="14.25" customHeight="1">
      <c r="A2675" s="248" t="s">
        <v>22</v>
      </c>
      <c r="B2675" s="248" t="s">
        <v>19</v>
      </c>
      <c r="C2675" s="273">
        <v>1103693.0</v>
      </c>
      <c r="D2675" s="274">
        <v>45516.0</v>
      </c>
      <c r="E2675" s="275">
        <v>1399979.0</v>
      </c>
      <c r="F2675" s="248" t="s">
        <v>447</v>
      </c>
      <c r="G2675" s="274">
        <f t="shared" si="1"/>
        <v>45546</v>
      </c>
      <c r="H2675" s="248" t="s">
        <v>443</v>
      </c>
      <c r="I2675" s="276" t="str">
        <f t="shared" si="2"/>
        <v>11036931399979</v>
      </c>
      <c r="J2675" s="274"/>
      <c r="K2675" s="275"/>
      <c r="L2675" s="275">
        <f t="shared" si="13"/>
        <v>-1399979</v>
      </c>
      <c r="N2675" s="109" t="s">
        <v>462</v>
      </c>
      <c r="O2675" s="274">
        <f t="shared" si="6"/>
        <v>0</v>
      </c>
      <c r="P2675" s="248" t="b">
        <f t="shared" si="7"/>
        <v>1</v>
      </c>
    </row>
    <row r="2676" ht="14.25" customHeight="1">
      <c r="A2676" s="248" t="s">
        <v>27</v>
      </c>
      <c r="B2676" s="248" t="s">
        <v>19</v>
      </c>
      <c r="C2676" s="273">
        <v>41937.0</v>
      </c>
      <c r="D2676" s="274">
        <v>45517.0</v>
      </c>
      <c r="E2676" s="275">
        <v>1124379.0</v>
      </c>
      <c r="F2676" s="248" t="s">
        <v>447</v>
      </c>
      <c r="G2676" s="274">
        <f t="shared" si="1"/>
        <v>45547</v>
      </c>
      <c r="H2676" s="248" t="s">
        <v>443</v>
      </c>
      <c r="I2676" s="276" t="str">
        <f t="shared" si="2"/>
        <v>419371124379</v>
      </c>
      <c r="J2676" s="274"/>
      <c r="K2676" s="275"/>
      <c r="L2676" s="275">
        <f t="shared" si="13"/>
        <v>-1124379</v>
      </c>
      <c r="N2676" s="109" t="s">
        <v>456</v>
      </c>
      <c r="O2676" s="274">
        <f t="shared" si="6"/>
        <v>0</v>
      </c>
      <c r="P2676" s="248" t="b">
        <f t="shared" si="7"/>
        <v>1</v>
      </c>
    </row>
    <row r="2677" ht="14.25" customHeight="1">
      <c r="A2677" s="248" t="s">
        <v>26</v>
      </c>
      <c r="B2677" s="248" t="s">
        <v>19</v>
      </c>
      <c r="C2677" s="273">
        <v>13508.0</v>
      </c>
      <c r="D2677" s="274">
        <v>45517.0</v>
      </c>
      <c r="E2677" s="275">
        <v>1122468.0</v>
      </c>
      <c r="F2677" s="248" t="s">
        <v>447</v>
      </c>
      <c r="G2677" s="274">
        <f t="shared" si="1"/>
        <v>45547</v>
      </c>
      <c r="H2677" s="248" t="s">
        <v>443</v>
      </c>
      <c r="I2677" s="276" t="str">
        <f t="shared" si="2"/>
        <v>135081122468</v>
      </c>
      <c r="J2677" s="274"/>
      <c r="K2677" s="275"/>
      <c r="L2677" s="275">
        <f t="shared" si="13"/>
        <v>-1122468</v>
      </c>
      <c r="N2677" s="277"/>
      <c r="O2677" s="274">
        <f t="shared" si="6"/>
        <v>0</v>
      </c>
      <c r="P2677" s="248" t="b">
        <f t="shared" si="7"/>
        <v>1</v>
      </c>
    </row>
    <row r="2678" ht="14.25" customHeight="1">
      <c r="A2678" s="248" t="s">
        <v>712</v>
      </c>
      <c r="B2678" s="248" t="s">
        <v>19</v>
      </c>
      <c r="C2678" s="273">
        <v>90.0</v>
      </c>
      <c r="D2678" s="274">
        <v>45517.0</v>
      </c>
      <c r="E2678" s="275">
        <v>287885.0</v>
      </c>
      <c r="F2678" s="248" t="s">
        <v>447</v>
      </c>
      <c r="G2678" s="274">
        <f t="shared" si="1"/>
        <v>45547</v>
      </c>
      <c r="H2678" s="248" t="s">
        <v>443</v>
      </c>
      <c r="I2678" s="276" t="str">
        <f t="shared" si="2"/>
        <v>90287885</v>
      </c>
      <c r="J2678" s="274"/>
      <c r="K2678" s="275"/>
      <c r="L2678" s="275">
        <f t="shared" si="13"/>
        <v>-287885</v>
      </c>
      <c r="N2678" s="277"/>
      <c r="O2678" s="274">
        <f t="shared" si="6"/>
        <v>0</v>
      </c>
      <c r="P2678" s="248" t="b">
        <f t="shared" si="7"/>
        <v>1</v>
      </c>
    </row>
    <row r="2679" ht="14.25" customHeight="1">
      <c r="A2679" s="248" t="s">
        <v>508</v>
      </c>
      <c r="B2679" s="248" t="s">
        <v>19</v>
      </c>
      <c r="C2679" s="273">
        <v>6813122.0</v>
      </c>
      <c r="D2679" s="274">
        <v>45517.0</v>
      </c>
      <c r="E2679" s="275">
        <v>7906.0</v>
      </c>
      <c r="F2679" s="248" t="s">
        <v>447</v>
      </c>
      <c r="G2679" s="274">
        <f t="shared" si="1"/>
        <v>45547</v>
      </c>
      <c r="H2679" s="248" t="s">
        <v>443</v>
      </c>
      <c r="I2679" s="276" t="str">
        <f t="shared" si="2"/>
        <v>68131227906</v>
      </c>
      <c r="J2679" s="274">
        <f>+G2679</f>
        <v>45547</v>
      </c>
      <c r="K2679" s="275">
        <f>+E2679</f>
        <v>7906</v>
      </c>
      <c r="L2679" s="275">
        <f t="shared" si="13"/>
        <v>0</v>
      </c>
      <c r="N2679" s="277"/>
      <c r="O2679" s="274">
        <f t="shared" si="6"/>
        <v>0</v>
      </c>
      <c r="P2679" s="248" t="b">
        <f t="shared" si="7"/>
        <v>0</v>
      </c>
    </row>
    <row r="2680" ht="14.25" customHeight="1">
      <c r="A2680" s="248" t="s">
        <v>107</v>
      </c>
      <c r="B2680" s="248" t="s">
        <v>19</v>
      </c>
      <c r="C2680" s="273">
        <v>19110.0</v>
      </c>
      <c r="D2680" s="274">
        <v>45518.0</v>
      </c>
      <c r="E2680" s="275">
        <v>214200.0</v>
      </c>
      <c r="F2680" s="248" t="s">
        <v>447</v>
      </c>
      <c r="G2680" s="274">
        <f t="shared" si="1"/>
        <v>45548</v>
      </c>
      <c r="H2680" s="248" t="s">
        <v>443</v>
      </c>
      <c r="I2680" s="276" t="str">
        <f t="shared" si="2"/>
        <v>19110214200</v>
      </c>
      <c r="J2680" s="274"/>
      <c r="K2680" s="275"/>
      <c r="L2680" s="275">
        <f t="shared" si="13"/>
        <v>-214200</v>
      </c>
      <c r="N2680" s="277"/>
      <c r="O2680" s="274">
        <f t="shared" si="6"/>
        <v>0</v>
      </c>
      <c r="P2680" s="248" t="b">
        <f t="shared" si="7"/>
        <v>1</v>
      </c>
    </row>
    <row r="2681" ht="14.25" customHeight="1">
      <c r="A2681" s="248" t="s">
        <v>107</v>
      </c>
      <c r="B2681" s="248" t="s">
        <v>19</v>
      </c>
      <c r="C2681" s="273">
        <v>19111.0</v>
      </c>
      <c r="D2681" s="274">
        <v>45518.0</v>
      </c>
      <c r="E2681" s="288">
        <v>214200.0</v>
      </c>
      <c r="F2681" s="248" t="s">
        <v>447</v>
      </c>
      <c r="G2681" s="274">
        <f t="shared" si="1"/>
        <v>45548</v>
      </c>
      <c r="H2681" s="248" t="s">
        <v>443</v>
      </c>
      <c r="I2681" s="276" t="str">
        <f t="shared" si="2"/>
        <v>19111214200</v>
      </c>
      <c r="J2681" s="274"/>
      <c r="K2681" s="275"/>
      <c r="L2681" s="275">
        <f t="shared" si="13"/>
        <v>-214200</v>
      </c>
      <c r="N2681" s="277"/>
      <c r="O2681" s="274">
        <f t="shared" si="6"/>
        <v>0</v>
      </c>
      <c r="P2681" s="248" t="b">
        <f t="shared" si="7"/>
        <v>1</v>
      </c>
    </row>
    <row r="2682" ht="14.25" customHeight="1">
      <c r="A2682" s="248" t="s">
        <v>107</v>
      </c>
      <c r="B2682" s="248" t="s">
        <v>468</v>
      </c>
      <c r="C2682" s="273">
        <v>2393.0</v>
      </c>
      <c r="D2682" s="274">
        <v>45518.0</v>
      </c>
      <c r="E2682" s="288">
        <v>-214200.0</v>
      </c>
      <c r="F2682" s="248" t="s">
        <v>447</v>
      </c>
      <c r="G2682" s="274">
        <f t="shared" si="1"/>
        <v>45548</v>
      </c>
      <c r="H2682" s="289" t="s">
        <v>469</v>
      </c>
      <c r="I2682" s="276" t="str">
        <f t="shared" si="2"/>
        <v>2393-214200</v>
      </c>
      <c r="J2682" s="274"/>
      <c r="K2682" s="275"/>
      <c r="L2682" s="275">
        <f t="shared" si="13"/>
        <v>214200</v>
      </c>
      <c r="N2682" s="277"/>
      <c r="O2682" s="274">
        <f t="shared" si="6"/>
        <v>0</v>
      </c>
      <c r="P2682" s="248" t="b">
        <f t="shared" si="7"/>
        <v>1</v>
      </c>
    </row>
    <row r="2683" ht="14.25" customHeight="1">
      <c r="A2683" s="248" t="s">
        <v>22</v>
      </c>
      <c r="B2683" s="248" t="s">
        <v>19</v>
      </c>
      <c r="C2683" s="273">
        <v>1103765.0</v>
      </c>
      <c r="D2683" s="274">
        <v>45518.0</v>
      </c>
      <c r="E2683" s="275">
        <v>3356163.0</v>
      </c>
      <c r="F2683" s="248" t="s">
        <v>447</v>
      </c>
      <c r="G2683" s="274">
        <f t="shared" si="1"/>
        <v>45548</v>
      </c>
      <c r="H2683" s="248" t="s">
        <v>443</v>
      </c>
      <c r="I2683" s="276" t="str">
        <f t="shared" si="2"/>
        <v>11037653356163</v>
      </c>
      <c r="J2683" s="274"/>
      <c r="K2683" s="275"/>
      <c r="L2683" s="275">
        <f t="shared" si="13"/>
        <v>-3356163</v>
      </c>
      <c r="N2683" s="109" t="s">
        <v>462</v>
      </c>
      <c r="O2683" s="274">
        <f t="shared" si="6"/>
        <v>0</v>
      </c>
      <c r="P2683" s="248" t="b">
        <f t="shared" si="7"/>
        <v>1</v>
      </c>
    </row>
    <row r="2684" ht="14.25" customHeight="1">
      <c r="A2684" s="248" t="s">
        <v>591</v>
      </c>
      <c r="B2684" s="248" t="s">
        <v>19</v>
      </c>
      <c r="C2684" s="273">
        <v>6196.0</v>
      </c>
      <c r="D2684" s="274">
        <v>45520.0</v>
      </c>
      <c r="E2684" s="275">
        <v>452200.0</v>
      </c>
      <c r="F2684" s="248" t="s">
        <v>447</v>
      </c>
      <c r="G2684" s="274">
        <f t="shared" si="1"/>
        <v>45550</v>
      </c>
      <c r="H2684" s="248" t="s">
        <v>443</v>
      </c>
      <c r="I2684" s="276" t="str">
        <f t="shared" si="2"/>
        <v>6196452200</v>
      </c>
      <c r="J2684" s="274"/>
      <c r="K2684" s="275"/>
      <c r="L2684" s="275">
        <f t="shared" si="13"/>
        <v>-452200</v>
      </c>
      <c r="N2684" s="277"/>
      <c r="O2684" s="274">
        <f t="shared" si="6"/>
        <v>0</v>
      </c>
      <c r="P2684" s="248" t="b">
        <f t="shared" si="7"/>
        <v>1</v>
      </c>
    </row>
    <row r="2685" ht="14.25" customHeight="1">
      <c r="A2685" s="248" t="s">
        <v>745</v>
      </c>
      <c r="B2685" s="248" t="s">
        <v>334</v>
      </c>
      <c r="C2685" s="273">
        <v>36263.0</v>
      </c>
      <c r="D2685" s="274">
        <v>45520.0</v>
      </c>
      <c r="E2685" s="275">
        <v>1707540.0</v>
      </c>
      <c r="F2685" s="248" t="s">
        <v>447</v>
      </c>
      <c r="G2685" s="274">
        <f t="shared" si="1"/>
        <v>45550</v>
      </c>
      <c r="H2685" s="248" t="s">
        <v>443</v>
      </c>
      <c r="I2685" s="276" t="str">
        <f t="shared" si="2"/>
        <v>362631707540</v>
      </c>
      <c r="J2685" s="274"/>
      <c r="K2685" s="275"/>
      <c r="L2685" s="275">
        <f t="shared" si="13"/>
        <v>-1707540</v>
      </c>
      <c r="N2685" s="277"/>
      <c r="O2685" s="274">
        <f t="shared" si="6"/>
        <v>0</v>
      </c>
      <c r="P2685" s="248" t="b">
        <f t="shared" si="7"/>
        <v>1</v>
      </c>
    </row>
    <row r="2686" ht="14.25" customHeight="1">
      <c r="A2686" s="248" t="s">
        <v>273</v>
      </c>
      <c r="B2686" s="248" t="s">
        <v>19</v>
      </c>
      <c r="C2686" s="273">
        <v>394.0</v>
      </c>
      <c r="D2686" s="274">
        <v>45520.0</v>
      </c>
      <c r="E2686" s="275">
        <v>561701.0</v>
      </c>
      <c r="F2686" s="248" t="s">
        <v>447</v>
      </c>
      <c r="G2686" s="274">
        <f t="shared" si="1"/>
        <v>45550</v>
      </c>
      <c r="H2686" s="248" t="s">
        <v>443</v>
      </c>
      <c r="I2686" s="276" t="str">
        <f t="shared" si="2"/>
        <v>394561701</v>
      </c>
      <c r="J2686" s="278">
        <v>45525.0</v>
      </c>
      <c r="K2686" s="279">
        <v>561701.0</v>
      </c>
      <c r="L2686" s="275">
        <f t="shared" si="13"/>
        <v>0</v>
      </c>
      <c r="N2686" s="277" t="s">
        <v>710</v>
      </c>
      <c r="O2686" s="274">
        <f t="shared" si="6"/>
        <v>0</v>
      </c>
      <c r="P2686" s="248" t="b">
        <f t="shared" si="7"/>
        <v>0</v>
      </c>
    </row>
    <row r="2687" ht="14.25" customHeight="1">
      <c r="A2687" s="248" t="s">
        <v>26</v>
      </c>
      <c r="B2687" s="248" t="s">
        <v>19</v>
      </c>
      <c r="C2687" s="273">
        <v>13518.0</v>
      </c>
      <c r="D2687" s="274">
        <v>45520.0</v>
      </c>
      <c r="E2687" s="275">
        <v>8715404.0</v>
      </c>
      <c r="F2687" s="248" t="s">
        <v>447</v>
      </c>
      <c r="G2687" s="274">
        <f t="shared" si="1"/>
        <v>45550</v>
      </c>
      <c r="H2687" s="248" t="s">
        <v>443</v>
      </c>
      <c r="I2687" s="276" t="str">
        <f t="shared" si="2"/>
        <v>135188715404</v>
      </c>
      <c r="J2687" s="274"/>
      <c r="K2687" s="275"/>
      <c r="L2687" s="275">
        <f t="shared" si="13"/>
        <v>-8715404</v>
      </c>
      <c r="N2687" s="277"/>
      <c r="O2687" s="274">
        <f t="shared" si="6"/>
        <v>0</v>
      </c>
      <c r="P2687" s="248" t="b">
        <f t="shared" si="7"/>
        <v>1</v>
      </c>
    </row>
    <row r="2688" ht="14.25" customHeight="1">
      <c r="A2688" s="248" t="s">
        <v>26</v>
      </c>
      <c r="B2688" s="248" t="s">
        <v>19</v>
      </c>
      <c r="C2688" s="273">
        <v>13517.0</v>
      </c>
      <c r="D2688" s="274">
        <v>45520.0</v>
      </c>
      <c r="E2688" s="275">
        <v>1537341.0</v>
      </c>
      <c r="F2688" s="248" t="s">
        <v>447</v>
      </c>
      <c r="G2688" s="274">
        <f t="shared" si="1"/>
        <v>45550</v>
      </c>
      <c r="H2688" s="248" t="s">
        <v>443</v>
      </c>
      <c r="I2688" s="276" t="str">
        <f t="shared" si="2"/>
        <v>135171537341</v>
      </c>
      <c r="J2688" s="274"/>
      <c r="K2688" s="275"/>
      <c r="L2688" s="275">
        <f t="shared" si="13"/>
        <v>-1537341</v>
      </c>
      <c r="N2688" s="277"/>
      <c r="O2688" s="274">
        <f t="shared" si="6"/>
        <v>0</v>
      </c>
      <c r="P2688" s="248" t="b">
        <f t="shared" si="7"/>
        <v>1</v>
      </c>
    </row>
    <row r="2689" ht="14.25" customHeight="1">
      <c r="A2689" s="248" t="s">
        <v>504</v>
      </c>
      <c r="B2689" s="248" t="s">
        <v>19</v>
      </c>
      <c r="C2689" s="273">
        <v>1065.0</v>
      </c>
      <c r="D2689" s="274">
        <v>45520.0</v>
      </c>
      <c r="E2689" s="275">
        <v>389000.0</v>
      </c>
      <c r="F2689" s="248" t="s">
        <v>447</v>
      </c>
      <c r="G2689" s="274">
        <f t="shared" si="1"/>
        <v>45550</v>
      </c>
      <c r="H2689" s="248" t="s">
        <v>443</v>
      </c>
      <c r="I2689" s="276" t="str">
        <f t="shared" si="2"/>
        <v>1065389000</v>
      </c>
      <c r="J2689" s="274">
        <v>45492.0</v>
      </c>
      <c r="K2689" s="275">
        <f>326891+62109</f>
        <v>389000</v>
      </c>
      <c r="L2689" s="275">
        <f t="shared" si="13"/>
        <v>0</v>
      </c>
      <c r="N2689" s="277"/>
      <c r="O2689" s="274">
        <f t="shared" si="6"/>
        <v>0</v>
      </c>
      <c r="P2689" s="248" t="b">
        <f t="shared" si="7"/>
        <v>0</v>
      </c>
    </row>
    <row r="2690" ht="14.25" customHeight="1">
      <c r="A2690" s="248" t="s">
        <v>504</v>
      </c>
      <c r="B2690" s="248" t="s">
        <v>19</v>
      </c>
      <c r="C2690" s="273">
        <v>1064.0</v>
      </c>
      <c r="D2690" s="274">
        <v>45520.0</v>
      </c>
      <c r="E2690" s="275">
        <v>469000.0</v>
      </c>
      <c r="F2690" s="248" t="s">
        <v>447</v>
      </c>
      <c r="G2690" s="274">
        <f t="shared" si="1"/>
        <v>45550</v>
      </c>
      <c r="H2690" s="248" t="s">
        <v>443</v>
      </c>
      <c r="I2690" s="276" t="str">
        <f t="shared" si="2"/>
        <v>1064469000</v>
      </c>
      <c r="J2690" s="274">
        <v>45537.0</v>
      </c>
      <c r="K2690" s="275">
        <v>389000.0</v>
      </c>
      <c r="L2690" s="275">
        <f t="shared" si="13"/>
        <v>-80000</v>
      </c>
      <c r="N2690" s="277"/>
      <c r="O2690" s="274">
        <f t="shared" si="6"/>
        <v>0</v>
      </c>
      <c r="P2690" s="248" t="b">
        <f t="shared" si="7"/>
        <v>0</v>
      </c>
    </row>
    <row r="2691" ht="14.25" customHeight="1">
      <c r="A2691" s="248" t="s">
        <v>593</v>
      </c>
      <c r="B2691" s="248" t="s">
        <v>334</v>
      </c>
      <c r="C2691" s="273">
        <v>4656241.0</v>
      </c>
      <c r="D2691" s="274">
        <v>45520.0</v>
      </c>
      <c r="E2691" s="275">
        <v>585795.0</v>
      </c>
      <c r="F2691" s="248" t="s">
        <v>447</v>
      </c>
      <c r="G2691" s="274">
        <f t="shared" si="1"/>
        <v>45550</v>
      </c>
      <c r="H2691" s="248" t="s">
        <v>443</v>
      </c>
      <c r="I2691" s="276" t="str">
        <f t="shared" si="2"/>
        <v>4656241585795</v>
      </c>
      <c r="J2691" s="274"/>
      <c r="K2691" s="275"/>
      <c r="L2691" s="275">
        <f t="shared" si="13"/>
        <v>-585795</v>
      </c>
      <c r="N2691" s="277"/>
      <c r="O2691" s="274">
        <f t="shared" si="6"/>
        <v>0</v>
      </c>
      <c r="P2691" s="248" t="b">
        <f t="shared" si="7"/>
        <v>1</v>
      </c>
    </row>
    <row r="2692" ht="14.25" customHeight="1">
      <c r="A2692" s="248" t="s">
        <v>570</v>
      </c>
      <c r="B2692" s="248" t="s">
        <v>19</v>
      </c>
      <c r="C2692" s="273">
        <v>8758.0</v>
      </c>
      <c r="D2692" s="274">
        <v>45520.0</v>
      </c>
      <c r="E2692" s="275">
        <v>7494593.0</v>
      </c>
      <c r="F2692" s="248" t="s">
        <v>447</v>
      </c>
      <c r="G2692" s="274">
        <f t="shared" si="1"/>
        <v>45550</v>
      </c>
      <c r="H2692" s="248" t="s">
        <v>443</v>
      </c>
      <c r="I2692" s="276" t="str">
        <f t="shared" si="2"/>
        <v>87587494593</v>
      </c>
      <c r="J2692" s="274"/>
      <c r="K2692" s="275"/>
      <c r="L2692" s="275">
        <f t="shared" si="13"/>
        <v>-7494593</v>
      </c>
      <c r="N2692" s="277"/>
      <c r="O2692" s="274">
        <f t="shared" si="6"/>
        <v>0</v>
      </c>
      <c r="P2692" s="248" t="b">
        <f t="shared" si="7"/>
        <v>1</v>
      </c>
    </row>
    <row r="2693" ht="14.25" customHeight="1">
      <c r="A2693" s="248" t="s">
        <v>688</v>
      </c>
      <c r="B2693" s="248" t="s">
        <v>19</v>
      </c>
      <c r="C2693" s="273">
        <v>2181.0</v>
      </c>
      <c r="D2693" s="274">
        <v>45520.0</v>
      </c>
      <c r="E2693" s="275">
        <v>1813866.0</v>
      </c>
      <c r="F2693" s="248" t="s">
        <v>447</v>
      </c>
      <c r="G2693" s="274">
        <f t="shared" si="1"/>
        <v>45550</v>
      </c>
      <c r="H2693" s="248" t="s">
        <v>443</v>
      </c>
      <c r="I2693" s="276" t="str">
        <f t="shared" si="2"/>
        <v>21811813866</v>
      </c>
      <c r="J2693" s="316">
        <v>45559.0</v>
      </c>
      <c r="K2693" s="317">
        <v>2679372.0</v>
      </c>
      <c r="L2693" s="275">
        <f t="shared" si="13"/>
        <v>865506</v>
      </c>
      <c r="N2693" s="277"/>
      <c r="O2693" s="274">
        <f t="shared" si="6"/>
        <v>0</v>
      </c>
      <c r="P2693" s="248" t="b">
        <f t="shared" si="7"/>
        <v>0</v>
      </c>
    </row>
    <row r="2694" ht="14.25" customHeight="1">
      <c r="A2694" s="248" t="s">
        <v>463</v>
      </c>
      <c r="B2694" s="248" t="s">
        <v>19</v>
      </c>
      <c r="C2694" s="273">
        <v>4948546.0</v>
      </c>
      <c r="D2694" s="274">
        <v>45520.0</v>
      </c>
      <c r="E2694" s="275">
        <v>283980.0</v>
      </c>
      <c r="F2694" s="248" t="s">
        <v>447</v>
      </c>
      <c r="G2694" s="274">
        <f t="shared" si="1"/>
        <v>45550</v>
      </c>
      <c r="H2694" s="248" t="s">
        <v>443</v>
      </c>
      <c r="I2694" s="276" t="str">
        <f t="shared" si="2"/>
        <v>4948546283980</v>
      </c>
      <c r="J2694" s="274"/>
      <c r="K2694" s="275"/>
      <c r="L2694" s="275">
        <f t="shared" si="13"/>
        <v>-283980</v>
      </c>
      <c r="N2694" s="277"/>
      <c r="O2694" s="274">
        <f t="shared" si="6"/>
        <v>0</v>
      </c>
      <c r="P2694" s="248" t="b">
        <f t="shared" si="7"/>
        <v>1</v>
      </c>
    </row>
    <row r="2695" ht="14.25" customHeight="1">
      <c r="A2695" s="248" t="s">
        <v>24</v>
      </c>
      <c r="B2695" s="248" t="s">
        <v>19</v>
      </c>
      <c r="C2695" s="273">
        <v>20339.0</v>
      </c>
      <c r="D2695" s="274">
        <v>45520.0</v>
      </c>
      <c r="E2695" s="275">
        <v>1175225.0</v>
      </c>
      <c r="F2695" s="248" t="s">
        <v>447</v>
      </c>
      <c r="G2695" s="274">
        <f t="shared" si="1"/>
        <v>45550</v>
      </c>
      <c r="H2695" s="248" t="s">
        <v>443</v>
      </c>
      <c r="I2695" s="276" t="str">
        <f t="shared" si="2"/>
        <v>203391175225</v>
      </c>
      <c r="J2695" s="274"/>
      <c r="K2695" s="275"/>
      <c r="L2695" s="275">
        <f t="shared" si="13"/>
        <v>-1175225</v>
      </c>
      <c r="N2695" s="277"/>
      <c r="O2695" s="274">
        <f t="shared" si="6"/>
        <v>0</v>
      </c>
      <c r="P2695" s="248" t="b">
        <f t="shared" si="7"/>
        <v>1</v>
      </c>
    </row>
    <row r="2696" ht="14.25" customHeight="1">
      <c r="A2696" s="248" t="s">
        <v>508</v>
      </c>
      <c r="B2696" s="248" t="s">
        <v>19</v>
      </c>
      <c r="C2696" s="273">
        <v>6830392.0</v>
      </c>
      <c r="D2696" s="274">
        <v>45520.0</v>
      </c>
      <c r="E2696" s="275">
        <v>13522.0</v>
      </c>
      <c r="F2696" s="248" t="s">
        <v>447</v>
      </c>
      <c r="G2696" s="274">
        <f t="shared" si="1"/>
        <v>45550</v>
      </c>
      <c r="H2696" s="248" t="s">
        <v>443</v>
      </c>
      <c r="I2696" s="276" t="str">
        <f t="shared" si="2"/>
        <v>683039213522</v>
      </c>
      <c r="J2696" s="274">
        <f>+G2696</f>
        <v>45550</v>
      </c>
      <c r="K2696" s="275">
        <f>+E2696</f>
        <v>13522</v>
      </c>
      <c r="L2696" s="275">
        <f t="shared" si="13"/>
        <v>0</v>
      </c>
      <c r="N2696" s="277"/>
      <c r="O2696" s="274">
        <f t="shared" si="6"/>
        <v>0</v>
      </c>
      <c r="P2696" s="248" t="b">
        <f t="shared" si="7"/>
        <v>0</v>
      </c>
    </row>
    <row r="2697" ht="14.25" customHeight="1">
      <c r="A2697" s="248" t="s">
        <v>273</v>
      </c>
      <c r="B2697" s="248" t="s">
        <v>19</v>
      </c>
      <c r="C2697" s="273">
        <v>395.0</v>
      </c>
      <c r="D2697" s="274">
        <v>45521.0</v>
      </c>
      <c r="E2697" s="275">
        <v>179901.0</v>
      </c>
      <c r="F2697" s="248" t="s">
        <v>447</v>
      </c>
      <c r="G2697" s="274">
        <f t="shared" si="1"/>
        <v>45551</v>
      </c>
      <c r="H2697" s="248" t="s">
        <v>485</v>
      </c>
      <c r="I2697" s="276" t="str">
        <f t="shared" si="2"/>
        <v>395179901</v>
      </c>
      <c r="J2697" s="274"/>
      <c r="K2697" s="275"/>
      <c r="L2697" s="275">
        <f t="shared" si="13"/>
        <v>-179901</v>
      </c>
      <c r="N2697" s="277" t="s">
        <v>710</v>
      </c>
      <c r="O2697" s="274">
        <f t="shared" si="6"/>
        <v>0</v>
      </c>
      <c r="P2697" s="248" t="b">
        <f t="shared" si="7"/>
        <v>1</v>
      </c>
    </row>
    <row r="2698" ht="14.25" customHeight="1">
      <c r="A2698" s="248" t="s">
        <v>273</v>
      </c>
      <c r="B2698" s="248" t="s">
        <v>19</v>
      </c>
      <c r="C2698" s="273">
        <v>396.0</v>
      </c>
      <c r="D2698" s="274">
        <v>45521.0</v>
      </c>
      <c r="E2698" s="275">
        <v>174900.0</v>
      </c>
      <c r="F2698" s="248" t="s">
        <v>447</v>
      </c>
      <c r="G2698" s="274">
        <f t="shared" si="1"/>
        <v>45551</v>
      </c>
      <c r="H2698" s="248" t="s">
        <v>485</v>
      </c>
      <c r="I2698" s="276" t="str">
        <f t="shared" si="2"/>
        <v>396174900</v>
      </c>
      <c r="J2698" s="274"/>
      <c r="K2698" s="275"/>
      <c r="L2698" s="275">
        <f t="shared" si="13"/>
        <v>-174900</v>
      </c>
      <c r="N2698" s="277" t="s">
        <v>710</v>
      </c>
      <c r="O2698" s="274">
        <f t="shared" si="6"/>
        <v>0</v>
      </c>
      <c r="P2698" s="248" t="b">
        <f t="shared" si="7"/>
        <v>1</v>
      </c>
    </row>
    <row r="2699" ht="14.25" customHeight="1">
      <c r="A2699" s="248" t="s">
        <v>273</v>
      </c>
      <c r="B2699" s="248" t="s">
        <v>468</v>
      </c>
      <c r="C2699" s="273">
        <v>1300.0</v>
      </c>
      <c r="D2699" s="274">
        <v>45521.0</v>
      </c>
      <c r="E2699" s="275">
        <v>-179901.0</v>
      </c>
      <c r="F2699" s="248" t="s">
        <v>447</v>
      </c>
      <c r="G2699" s="274">
        <f t="shared" si="1"/>
        <v>45551</v>
      </c>
      <c r="H2699" s="248" t="s">
        <v>469</v>
      </c>
      <c r="I2699" s="276" t="str">
        <f t="shared" si="2"/>
        <v>1300-179901</v>
      </c>
      <c r="J2699" s="274"/>
      <c r="K2699" s="275"/>
      <c r="L2699" s="275">
        <f t="shared" si="13"/>
        <v>179901</v>
      </c>
      <c r="M2699" s="248" t="s">
        <v>746</v>
      </c>
      <c r="N2699" s="277" t="s">
        <v>710</v>
      </c>
      <c r="O2699" s="274">
        <f t="shared" si="6"/>
        <v>0</v>
      </c>
      <c r="P2699" s="248" t="b">
        <f t="shared" si="7"/>
        <v>1</v>
      </c>
    </row>
    <row r="2700" ht="14.25" customHeight="1">
      <c r="A2700" s="248" t="s">
        <v>273</v>
      </c>
      <c r="B2700" s="248" t="s">
        <v>468</v>
      </c>
      <c r="C2700" s="273">
        <v>1301.0</v>
      </c>
      <c r="D2700" s="274">
        <v>45521.0</v>
      </c>
      <c r="E2700" s="275">
        <v>-174900.0</v>
      </c>
      <c r="F2700" s="248" t="s">
        <v>447</v>
      </c>
      <c r="G2700" s="274">
        <f t="shared" si="1"/>
        <v>45551</v>
      </c>
      <c r="H2700" s="248" t="s">
        <v>469</v>
      </c>
      <c r="I2700" s="276" t="str">
        <f t="shared" si="2"/>
        <v>1301-174900</v>
      </c>
      <c r="J2700" s="274"/>
      <c r="K2700" s="275"/>
      <c r="L2700" s="275">
        <f t="shared" si="13"/>
        <v>174900</v>
      </c>
      <c r="M2700" s="248" t="s">
        <v>746</v>
      </c>
      <c r="N2700" s="277" t="s">
        <v>710</v>
      </c>
      <c r="O2700" s="274">
        <f t="shared" si="6"/>
        <v>0</v>
      </c>
      <c r="P2700" s="248" t="b">
        <f t="shared" si="7"/>
        <v>1</v>
      </c>
    </row>
    <row r="2701" ht="14.25" customHeight="1">
      <c r="A2701" s="248" t="s">
        <v>715</v>
      </c>
      <c r="B2701" s="248" t="s">
        <v>19</v>
      </c>
      <c r="C2701" s="273">
        <v>807.0</v>
      </c>
      <c r="D2701" s="274">
        <v>45521.0</v>
      </c>
      <c r="E2701" s="275">
        <v>392662.0</v>
      </c>
      <c r="F2701" s="248" t="s">
        <v>447</v>
      </c>
      <c r="G2701" s="274">
        <f t="shared" si="1"/>
        <v>45551</v>
      </c>
      <c r="H2701" s="248" t="s">
        <v>443</v>
      </c>
      <c r="I2701" s="276" t="str">
        <f t="shared" si="2"/>
        <v>807392662</v>
      </c>
      <c r="J2701" s="274">
        <v>45499.0</v>
      </c>
      <c r="K2701" s="275">
        <v>392664.0</v>
      </c>
      <c r="L2701" s="275">
        <f t="shared" si="13"/>
        <v>2</v>
      </c>
      <c r="N2701" s="277"/>
      <c r="O2701" s="274">
        <f t="shared" si="6"/>
        <v>0</v>
      </c>
      <c r="P2701" s="248" t="b">
        <f t="shared" si="7"/>
        <v>0</v>
      </c>
    </row>
    <row r="2702" ht="14.25" customHeight="1">
      <c r="A2702" s="248" t="s">
        <v>715</v>
      </c>
      <c r="B2702" s="248" t="s">
        <v>747</v>
      </c>
      <c r="C2702" s="273">
        <v>4.0</v>
      </c>
      <c r="D2702" s="274">
        <v>45521.0</v>
      </c>
      <c r="E2702" s="288">
        <v>106395.0</v>
      </c>
      <c r="F2702" s="248" t="s">
        <v>447</v>
      </c>
      <c r="G2702" s="274">
        <f t="shared" si="1"/>
        <v>45551</v>
      </c>
      <c r="H2702" s="248" t="s">
        <v>443</v>
      </c>
      <c r="I2702" s="276" t="str">
        <f t="shared" si="2"/>
        <v>4106395</v>
      </c>
      <c r="J2702" s="274"/>
      <c r="K2702" s="275"/>
      <c r="L2702" s="275">
        <f t="shared" si="13"/>
        <v>-106395</v>
      </c>
      <c r="N2702" s="277"/>
      <c r="O2702" s="274">
        <f t="shared" si="6"/>
        <v>0</v>
      </c>
      <c r="P2702" s="248" t="b">
        <f t="shared" si="7"/>
        <v>1</v>
      </c>
    </row>
    <row r="2703" ht="14.25" customHeight="1">
      <c r="A2703" s="248" t="s">
        <v>470</v>
      </c>
      <c r="B2703" s="248" t="s">
        <v>19</v>
      </c>
      <c r="C2703" s="273">
        <v>69598.0</v>
      </c>
      <c r="D2703" s="274">
        <v>45522.0</v>
      </c>
      <c r="E2703" s="275">
        <v>271320.0</v>
      </c>
      <c r="F2703" s="248" t="s">
        <v>447</v>
      </c>
      <c r="G2703" s="274">
        <f t="shared" si="1"/>
        <v>45552</v>
      </c>
      <c r="H2703" s="248" t="s">
        <v>443</v>
      </c>
      <c r="I2703" s="276" t="str">
        <f t="shared" si="2"/>
        <v>69598271320</v>
      </c>
      <c r="J2703" s="274"/>
      <c r="K2703" s="275"/>
      <c r="L2703" s="275">
        <f t="shared" si="13"/>
        <v>-271320</v>
      </c>
      <c r="N2703" s="277"/>
      <c r="O2703" s="274">
        <f t="shared" si="6"/>
        <v>0</v>
      </c>
      <c r="P2703" s="248" t="b">
        <f t="shared" si="7"/>
        <v>1</v>
      </c>
    </row>
    <row r="2704" ht="14.25" customHeight="1">
      <c r="A2704" s="248" t="s">
        <v>610</v>
      </c>
      <c r="B2704" s="248" t="s">
        <v>19</v>
      </c>
      <c r="C2704" s="273">
        <v>1857300.0</v>
      </c>
      <c r="D2704" s="274">
        <v>45523.0</v>
      </c>
      <c r="E2704" s="275">
        <v>579991.0</v>
      </c>
      <c r="F2704" s="248" t="s">
        <v>447</v>
      </c>
      <c r="G2704" s="274">
        <f t="shared" si="1"/>
        <v>45553</v>
      </c>
      <c r="H2704" s="248" t="s">
        <v>443</v>
      </c>
      <c r="I2704" s="276" t="str">
        <f t="shared" si="2"/>
        <v>1857300579991</v>
      </c>
      <c r="J2704" s="274"/>
      <c r="K2704" s="275"/>
      <c r="L2704" s="275">
        <f t="shared" si="13"/>
        <v>-579991</v>
      </c>
      <c r="N2704" s="277"/>
      <c r="O2704" s="274">
        <f t="shared" si="6"/>
        <v>0</v>
      </c>
      <c r="P2704" s="248" t="b">
        <f t="shared" si="7"/>
        <v>1</v>
      </c>
    </row>
    <row r="2705" ht="14.25" customHeight="1">
      <c r="A2705" s="248" t="s">
        <v>623</v>
      </c>
      <c r="B2705" s="248" t="s">
        <v>19</v>
      </c>
      <c r="C2705" s="273">
        <v>1617.0</v>
      </c>
      <c r="D2705" s="274">
        <v>45523.0</v>
      </c>
      <c r="E2705" s="275">
        <v>569689.0</v>
      </c>
      <c r="F2705" s="248" t="s">
        <v>447</v>
      </c>
      <c r="G2705" s="274">
        <f t="shared" si="1"/>
        <v>45553</v>
      </c>
      <c r="H2705" s="248" t="s">
        <v>443</v>
      </c>
      <c r="I2705" s="276" t="str">
        <f t="shared" si="2"/>
        <v>1617569689</v>
      </c>
      <c r="J2705" s="274"/>
      <c r="K2705" s="275"/>
      <c r="L2705" s="275">
        <f t="shared" si="13"/>
        <v>-569689</v>
      </c>
      <c r="N2705" s="277"/>
      <c r="O2705" s="274">
        <f t="shared" si="6"/>
        <v>0</v>
      </c>
      <c r="P2705" s="248" t="b">
        <f t="shared" si="7"/>
        <v>1</v>
      </c>
    </row>
    <row r="2706" ht="14.25" customHeight="1">
      <c r="A2706" s="248" t="s">
        <v>570</v>
      </c>
      <c r="B2706" s="248" t="s">
        <v>468</v>
      </c>
      <c r="C2706" s="273">
        <v>1579.0</v>
      </c>
      <c r="D2706" s="274">
        <v>45523.0</v>
      </c>
      <c r="E2706" s="275">
        <v>-373853.0</v>
      </c>
      <c r="F2706" s="248" t="s">
        <v>447</v>
      </c>
      <c r="G2706" s="274">
        <f t="shared" si="1"/>
        <v>45553</v>
      </c>
      <c r="H2706" s="248" t="s">
        <v>469</v>
      </c>
      <c r="I2706" s="276" t="str">
        <f t="shared" si="2"/>
        <v>1579-373853</v>
      </c>
      <c r="J2706" s="274"/>
      <c r="K2706" s="275"/>
      <c r="L2706" s="275">
        <f t="shared" si="13"/>
        <v>373853</v>
      </c>
      <c r="N2706" s="277"/>
      <c r="O2706" s="274">
        <f t="shared" si="6"/>
        <v>0</v>
      </c>
      <c r="P2706" s="248" t="b">
        <f t="shared" si="7"/>
        <v>1</v>
      </c>
    </row>
    <row r="2707" ht="14.25" customHeight="1">
      <c r="A2707" s="248" t="s">
        <v>22</v>
      </c>
      <c r="B2707" s="248" t="s">
        <v>19</v>
      </c>
      <c r="C2707" s="273">
        <v>1106144.0</v>
      </c>
      <c r="D2707" s="274">
        <v>45523.0</v>
      </c>
      <c r="E2707" s="275">
        <v>3551760.0</v>
      </c>
      <c r="F2707" s="248" t="s">
        <v>447</v>
      </c>
      <c r="G2707" s="274">
        <f t="shared" si="1"/>
        <v>45553</v>
      </c>
      <c r="H2707" s="248" t="s">
        <v>443</v>
      </c>
      <c r="I2707" s="276" t="str">
        <f t="shared" si="2"/>
        <v>11061443551760</v>
      </c>
      <c r="J2707" s="274"/>
      <c r="K2707" s="275"/>
      <c r="L2707" s="275">
        <f t="shared" si="13"/>
        <v>-3551760</v>
      </c>
      <c r="N2707" s="109" t="s">
        <v>462</v>
      </c>
      <c r="O2707" s="274">
        <f t="shared" si="6"/>
        <v>0</v>
      </c>
      <c r="P2707" s="248" t="b">
        <f t="shared" si="7"/>
        <v>1</v>
      </c>
    </row>
    <row r="2708" ht="14.25" customHeight="1">
      <c r="A2708" s="248" t="s">
        <v>22</v>
      </c>
      <c r="B2708" s="248" t="s">
        <v>468</v>
      </c>
      <c r="C2708" s="273">
        <v>181468.0</v>
      </c>
      <c r="D2708" s="274">
        <v>45523.0</v>
      </c>
      <c r="E2708" s="275">
        <v>-3356163.0</v>
      </c>
      <c r="F2708" s="248" t="s">
        <v>447</v>
      </c>
      <c r="G2708" s="274">
        <f t="shared" si="1"/>
        <v>45553</v>
      </c>
      <c r="H2708" s="248" t="s">
        <v>469</v>
      </c>
      <c r="I2708" s="276" t="str">
        <f t="shared" si="2"/>
        <v>181468-3356163</v>
      </c>
      <c r="J2708" s="274"/>
      <c r="K2708" s="275"/>
      <c r="L2708" s="275">
        <f t="shared" si="13"/>
        <v>3356163</v>
      </c>
      <c r="N2708" s="109" t="s">
        <v>462</v>
      </c>
      <c r="O2708" s="274">
        <f t="shared" si="6"/>
        <v>0</v>
      </c>
      <c r="P2708" s="248" t="b">
        <f t="shared" si="7"/>
        <v>1</v>
      </c>
    </row>
    <row r="2709" ht="14.25" customHeight="1">
      <c r="A2709" s="248" t="s">
        <v>748</v>
      </c>
      <c r="B2709" s="248" t="s">
        <v>334</v>
      </c>
      <c r="C2709" s="273">
        <v>183821.0</v>
      </c>
      <c r="D2709" s="274">
        <v>45523.0</v>
      </c>
      <c r="E2709" s="275">
        <v>27583.0</v>
      </c>
      <c r="F2709" s="248" t="s">
        <v>447</v>
      </c>
      <c r="G2709" s="274">
        <f t="shared" si="1"/>
        <v>45553</v>
      </c>
      <c r="H2709" s="248" t="s">
        <v>443</v>
      </c>
      <c r="I2709" s="276" t="str">
        <f t="shared" si="2"/>
        <v>18382127583</v>
      </c>
      <c r="J2709" s="274">
        <v>45631.0</v>
      </c>
      <c r="K2709" s="275">
        <v>27583.0</v>
      </c>
      <c r="L2709" s="275">
        <f t="shared" si="13"/>
        <v>0</v>
      </c>
      <c r="N2709" s="277"/>
      <c r="O2709" s="274">
        <f t="shared" si="6"/>
        <v>0</v>
      </c>
      <c r="P2709" s="248" t="b">
        <f t="shared" si="7"/>
        <v>0</v>
      </c>
    </row>
    <row r="2710" ht="14.25" customHeight="1">
      <c r="A2710" s="248" t="s">
        <v>709</v>
      </c>
      <c r="B2710" s="248" t="s">
        <v>19</v>
      </c>
      <c r="C2710" s="273">
        <v>12649.0</v>
      </c>
      <c r="D2710" s="274">
        <v>45523.0</v>
      </c>
      <c r="E2710" s="275">
        <v>205977.0</v>
      </c>
      <c r="F2710" s="248" t="s">
        <v>447</v>
      </c>
      <c r="G2710" s="274">
        <f t="shared" si="1"/>
        <v>45553</v>
      </c>
      <c r="H2710" s="248" t="s">
        <v>443</v>
      </c>
      <c r="I2710" s="276" t="str">
        <f t="shared" si="2"/>
        <v>12649205977</v>
      </c>
      <c r="J2710" s="274">
        <v>45552.0</v>
      </c>
      <c r="K2710" s="275">
        <f>+L2667</f>
        <v>-23993</v>
      </c>
      <c r="L2710" s="275">
        <f t="shared" si="13"/>
        <v>-229970</v>
      </c>
      <c r="N2710" s="277"/>
      <c r="O2710" s="274">
        <f t="shared" si="6"/>
        <v>0</v>
      </c>
      <c r="P2710" s="248" t="b">
        <f t="shared" si="7"/>
        <v>0</v>
      </c>
    </row>
    <row r="2711" ht="14.25" customHeight="1">
      <c r="A2711" s="248" t="s">
        <v>464</v>
      </c>
      <c r="B2711" s="248" t="s">
        <v>19</v>
      </c>
      <c r="C2711" s="273">
        <v>1777867.0</v>
      </c>
      <c r="D2711" s="274">
        <v>45523.0</v>
      </c>
      <c r="E2711" s="275">
        <v>397980.0</v>
      </c>
      <c r="F2711" s="248" t="s">
        <v>447</v>
      </c>
      <c r="G2711" s="274">
        <f t="shared" si="1"/>
        <v>45553</v>
      </c>
      <c r="H2711" s="248" t="s">
        <v>443</v>
      </c>
      <c r="I2711" s="276" t="str">
        <f t="shared" si="2"/>
        <v>1777867397980</v>
      </c>
      <c r="J2711" s="274"/>
      <c r="K2711" s="275"/>
      <c r="L2711" s="275">
        <f t="shared" si="13"/>
        <v>-397980</v>
      </c>
      <c r="N2711" s="277"/>
      <c r="O2711" s="274">
        <f t="shared" si="6"/>
        <v>0</v>
      </c>
      <c r="P2711" s="248" t="b">
        <f t="shared" si="7"/>
        <v>1</v>
      </c>
    </row>
    <row r="2712" ht="14.25" customHeight="1">
      <c r="A2712" s="248" t="s">
        <v>470</v>
      </c>
      <c r="B2712" s="248" t="s">
        <v>19</v>
      </c>
      <c r="C2712" s="273">
        <v>69608.0</v>
      </c>
      <c r="D2712" s="274">
        <v>45523.0</v>
      </c>
      <c r="E2712" s="275">
        <v>271320.0</v>
      </c>
      <c r="F2712" s="248" t="s">
        <v>447</v>
      </c>
      <c r="G2712" s="274">
        <f t="shared" si="1"/>
        <v>45553</v>
      </c>
      <c r="H2712" s="248" t="s">
        <v>443</v>
      </c>
      <c r="I2712" s="276" t="str">
        <f t="shared" si="2"/>
        <v>69608271320</v>
      </c>
      <c r="J2712" s="274"/>
      <c r="K2712" s="275"/>
      <c r="L2712" s="275">
        <f t="shared" si="13"/>
        <v>-271320</v>
      </c>
      <c r="N2712" s="277"/>
      <c r="O2712" s="274">
        <f t="shared" si="6"/>
        <v>0</v>
      </c>
      <c r="P2712" s="248" t="b">
        <f t="shared" si="7"/>
        <v>1</v>
      </c>
    </row>
    <row r="2713" ht="14.25" customHeight="1">
      <c r="A2713" s="248" t="s">
        <v>71</v>
      </c>
      <c r="B2713" s="248" t="s">
        <v>19</v>
      </c>
      <c r="C2713" s="273">
        <v>867450.0</v>
      </c>
      <c r="D2713" s="274">
        <v>45524.0</v>
      </c>
      <c r="E2713" s="275">
        <v>1100435.0</v>
      </c>
      <c r="F2713" s="248" t="s">
        <v>447</v>
      </c>
      <c r="G2713" s="274">
        <f t="shared" si="1"/>
        <v>45554</v>
      </c>
      <c r="H2713" s="248" t="s">
        <v>443</v>
      </c>
      <c r="I2713" s="276" t="str">
        <f t="shared" si="2"/>
        <v>8674501100435</v>
      </c>
      <c r="J2713" s="274"/>
      <c r="K2713" s="275"/>
      <c r="L2713" s="275">
        <f t="shared" si="13"/>
        <v>-1100435</v>
      </c>
      <c r="N2713" s="277"/>
      <c r="O2713" s="274">
        <f t="shared" si="6"/>
        <v>0</v>
      </c>
      <c r="P2713" s="248" t="b">
        <f t="shared" si="7"/>
        <v>1</v>
      </c>
    </row>
    <row r="2714" ht="14.25" customHeight="1">
      <c r="A2714" s="248" t="s">
        <v>34</v>
      </c>
      <c r="B2714" s="248" t="s">
        <v>19</v>
      </c>
      <c r="C2714" s="273">
        <v>123160.0</v>
      </c>
      <c r="D2714" s="274">
        <v>45524.0</v>
      </c>
      <c r="E2714" s="275">
        <v>241679.0</v>
      </c>
      <c r="F2714" s="248" t="s">
        <v>447</v>
      </c>
      <c r="G2714" s="274">
        <f t="shared" si="1"/>
        <v>45554</v>
      </c>
      <c r="H2714" s="248" t="s">
        <v>443</v>
      </c>
      <c r="I2714" s="276" t="str">
        <f t="shared" si="2"/>
        <v>123160241679</v>
      </c>
      <c r="J2714" s="274"/>
      <c r="K2714" s="275"/>
      <c r="L2714" s="275">
        <f t="shared" si="13"/>
        <v>-241679</v>
      </c>
      <c r="N2714" s="277"/>
      <c r="O2714" s="274">
        <f t="shared" si="6"/>
        <v>0</v>
      </c>
      <c r="P2714" s="248" t="b">
        <f t="shared" si="7"/>
        <v>1</v>
      </c>
    </row>
    <row r="2715" ht="14.25" customHeight="1">
      <c r="A2715" s="248" t="s">
        <v>95</v>
      </c>
      <c r="B2715" s="248" t="s">
        <v>19</v>
      </c>
      <c r="C2715" s="273">
        <v>123425.0</v>
      </c>
      <c r="D2715" s="274">
        <v>45524.0</v>
      </c>
      <c r="E2715" s="275">
        <v>160746.0</v>
      </c>
      <c r="F2715" s="248" t="s">
        <v>447</v>
      </c>
      <c r="G2715" s="274">
        <f t="shared" si="1"/>
        <v>45554</v>
      </c>
      <c r="H2715" s="248" t="s">
        <v>443</v>
      </c>
      <c r="I2715" s="276" t="str">
        <f t="shared" si="2"/>
        <v>123425160746</v>
      </c>
      <c r="J2715" s="274">
        <v>45576.0</v>
      </c>
      <c r="K2715" s="275">
        <v>160746.0</v>
      </c>
      <c r="L2715" s="275">
        <f t="shared" si="13"/>
        <v>0</v>
      </c>
      <c r="N2715" s="277"/>
      <c r="O2715" s="274">
        <f t="shared" si="6"/>
        <v>0</v>
      </c>
      <c r="P2715" s="248" t="b">
        <f t="shared" si="7"/>
        <v>0</v>
      </c>
    </row>
    <row r="2716" ht="14.25" customHeight="1">
      <c r="A2716" s="248" t="s">
        <v>727</v>
      </c>
      <c r="B2716" s="248" t="s">
        <v>468</v>
      </c>
      <c r="C2716" s="273">
        <v>4.0</v>
      </c>
      <c r="D2716" s="274">
        <v>45524.0</v>
      </c>
      <c r="E2716" s="275">
        <v>-470038.0</v>
      </c>
      <c r="F2716" s="248" t="s">
        <v>447</v>
      </c>
      <c r="G2716" s="274">
        <f t="shared" si="1"/>
        <v>45554</v>
      </c>
      <c r="H2716" s="248" t="s">
        <v>469</v>
      </c>
      <c r="I2716" s="276" t="str">
        <f t="shared" si="2"/>
        <v>4-470038</v>
      </c>
      <c r="J2716" s="274"/>
      <c r="K2716" s="275"/>
      <c r="L2716" s="275">
        <f t="shared" si="13"/>
        <v>470038</v>
      </c>
      <c r="N2716" s="277"/>
      <c r="O2716" s="274">
        <f t="shared" si="6"/>
        <v>0</v>
      </c>
      <c r="P2716" s="248" t="b">
        <f t="shared" si="7"/>
        <v>1</v>
      </c>
    </row>
    <row r="2717" ht="14.25" customHeight="1">
      <c r="A2717" s="248" t="s">
        <v>474</v>
      </c>
      <c r="B2717" s="248" t="s">
        <v>468</v>
      </c>
      <c r="C2717" s="273">
        <v>1.2426873E7</v>
      </c>
      <c r="D2717" s="274">
        <v>45524.0</v>
      </c>
      <c r="E2717" s="275">
        <v>-373980.0</v>
      </c>
      <c r="F2717" s="248" t="s">
        <v>447</v>
      </c>
      <c r="G2717" s="274">
        <f t="shared" si="1"/>
        <v>45554</v>
      </c>
      <c r="H2717" s="248" t="s">
        <v>469</v>
      </c>
      <c r="I2717" s="276" t="str">
        <f t="shared" si="2"/>
        <v>12426873-373980</v>
      </c>
      <c r="J2717" s="274"/>
      <c r="K2717" s="275"/>
      <c r="L2717" s="275">
        <f t="shared" si="13"/>
        <v>373980</v>
      </c>
      <c r="N2717" s="277"/>
      <c r="O2717" s="274">
        <f t="shared" si="6"/>
        <v>0</v>
      </c>
      <c r="P2717" s="248" t="b">
        <f t="shared" si="7"/>
        <v>1</v>
      </c>
    </row>
    <row r="2718" ht="14.25" customHeight="1">
      <c r="A2718" s="248" t="s">
        <v>56</v>
      </c>
      <c r="B2718" s="248" t="s">
        <v>19</v>
      </c>
      <c r="C2718" s="273">
        <v>4.0</v>
      </c>
      <c r="D2718" s="274">
        <v>45524.0</v>
      </c>
      <c r="E2718" s="275">
        <v>1287390.0</v>
      </c>
      <c r="F2718" s="248" t="s">
        <v>447</v>
      </c>
      <c r="G2718" s="274">
        <f t="shared" si="1"/>
        <v>45554</v>
      </c>
      <c r="H2718" s="248" t="s">
        <v>443</v>
      </c>
      <c r="I2718" s="276" t="str">
        <f t="shared" si="2"/>
        <v>41287390</v>
      </c>
      <c r="J2718" s="314">
        <v>45526.0</v>
      </c>
      <c r="K2718" s="315">
        <v>1615779.0</v>
      </c>
      <c r="L2718" s="275">
        <f t="shared" si="13"/>
        <v>328389</v>
      </c>
      <c r="N2718" s="109" t="s">
        <v>744</v>
      </c>
      <c r="O2718" s="274">
        <f t="shared" si="6"/>
        <v>0</v>
      </c>
      <c r="P2718" s="248" t="b">
        <f t="shared" si="7"/>
        <v>0</v>
      </c>
    </row>
    <row r="2719" ht="14.25" customHeight="1">
      <c r="A2719" s="248" t="s">
        <v>56</v>
      </c>
      <c r="B2719" s="248" t="s">
        <v>19</v>
      </c>
      <c r="C2719" s="273">
        <v>5.0</v>
      </c>
      <c r="D2719" s="274">
        <v>45524.0</v>
      </c>
      <c r="E2719" s="275">
        <v>604389.0</v>
      </c>
      <c r="F2719" s="248" t="s">
        <v>447</v>
      </c>
      <c r="G2719" s="274">
        <f t="shared" si="1"/>
        <v>45554</v>
      </c>
      <c r="H2719" s="248" t="s">
        <v>443</v>
      </c>
      <c r="I2719" s="276" t="str">
        <f t="shared" si="2"/>
        <v>5604389</v>
      </c>
      <c r="J2719" s="314">
        <v>45526.0</v>
      </c>
      <c r="K2719" s="315">
        <v>625809.0</v>
      </c>
      <c r="L2719" s="275">
        <f t="shared" si="13"/>
        <v>21420</v>
      </c>
      <c r="N2719" s="109" t="s">
        <v>744</v>
      </c>
      <c r="O2719" s="274">
        <f t="shared" si="6"/>
        <v>0</v>
      </c>
      <c r="P2719" s="248" t="b">
        <f t="shared" si="7"/>
        <v>0</v>
      </c>
    </row>
    <row r="2720" ht="14.25" customHeight="1">
      <c r="A2720" s="248" t="s">
        <v>26</v>
      </c>
      <c r="B2720" s="248" t="s">
        <v>19</v>
      </c>
      <c r="C2720" s="273">
        <v>13531.0</v>
      </c>
      <c r="D2720" s="274">
        <v>45525.0</v>
      </c>
      <c r="E2720" s="275">
        <v>5877842.0</v>
      </c>
      <c r="F2720" s="248" t="s">
        <v>447</v>
      </c>
      <c r="G2720" s="274">
        <f t="shared" si="1"/>
        <v>45555</v>
      </c>
      <c r="H2720" s="248" t="s">
        <v>443</v>
      </c>
      <c r="I2720" s="276" t="str">
        <f t="shared" si="2"/>
        <v>135315877842</v>
      </c>
      <c r="J2720" s="274"/>
      <c r="K2720" s="275"/>
      <c r="L2720" s="275">
        <f t="shared" si="13"/>
        <v>-5877842</v>
      </c>
      <c r="N2720" s="277"/>
      <c r="O2720" s="274">
        <f t="shared" si="6"/>
        <v>0</v>
      </c>
      <c r="P2720" s="248" t="b">
        <f t="shared" si="7"/>
        <v>1</v>
      </c>
    </row>
    <row r="2721" ht="14.25" customHeight="1">
      <c r="A2721" s="248" t="s">
        <v>26</v>
      </c>
      <c r="B2721" s="248" t="s">
        <v>19</v>
      </c>
      <c r="C2721" s="273">
        <v>13524.0</v>
      </c>
      <c r="D2721" s="274">
        <v>45525.0</v>
      </c>
      <c r="E2721" s="275">
        <v>8682.0</v>
      </c>
      <c r="F2721" s="248" t="s">
        <v>447</v>
      </c>
      <c r="G2721" s="274">
        <f t="shared" si="1"/>
        <v>45555</v>
      </c>
      <c r="H2721" s="248" t="s">
        <v>443</v>
      </c>
      <c r="I2721" s="276" t="str">
        <f t="shared" si="2"/>
        <v>135248682</v>
      </c>
      <c r="J2721" s="274"/>
      <c r="K2721" s="275"/>
      <c r="L2721" s="275">
        <f t="shared" si="13"/>
        <v>-8682</v>
      </c>
      <c r="N2721" s="277"/>
      <c r="O2721" s="274">
        <f t="shared" si="6"/>
        <v>0</v>
      </c>
      <c r="P2721" s="248" t="b">
        <f t="shared" si="7"/>
        <v>1</v>
      </c>
    </row>
    <row r="2722" ht="14.25" customHeight="1">
      <c r="A2722" s="248" t="s">
        <v>499</v>
      </c>
      <c r="B2722" s="248" t="s">
        <v>19</v>
      </c>
      <c r="C2722" s="273">
        <v>37560.0</v>
      </c>
      <c r="D2722" s="274">
        <v>45525.0</v>
      </c>
      <c r="E2722" s="275">
        <v>1339432.0</v>
      </c>
      <c r="F2722" s="248" t="s">
        <v>447</v>
      </c>
      <c r="G2722" s="274">
        <f t="shared" si="1"/>
        <v>45555</v>
      </c>
      <c r="H2722" s="248" t="s">
        <v>443</v>
      </c>
      <c r="I2722" s="276" t="str">
        <f t="shared" si="2"/>
        <v>375601339432</v>
      </c>
      <c r="J2722" s="274"/>
      <c r="K2722" s="275"/>
      <c r="L2722" s="275">
        <f t="shared" si="13"/>
        <v>-1339432</v>
      </c>
      <c r="N2722" s="277"/>
      <c r="O2722" s="274">
        <f t="shared" si="6"/>
        <v>0</v>
      </c>
      <c r="P2722" s="248" t="b">
        <f t="shared" si="7"/>
        <v>1</v>
      </c>
    </row>
    <row r="2723" ht="14.25" customHeight="1">
      <c r="A2723" s="248" t="s">
        <v>499</v>
      </c>
      <c r="B2723" s="248" t="s">
        <v>19</v>
      </c>
      <c r="C2723" s="273">
        <v>37561.0</v>
      </c>
      <c r="D2723" s="274">
        <v>45525.0</v>
      </c>
      <c r="E2723" s="275">
        <v>1339432.0</v>
      </c>
      <c r="F2723" s="248" t="s">
        <v>447</v>
      </c>
      <c r="G2723" s="274">
        <f t="shared" si="1"/>
        <v>45555</v>
      </c>
      <c r="H2723" s="248" t="s">
        <v>443</v>
      </c>
      <c r="I2723" s="276" t="str">
        <f t="shared" si="2"/>
        <v>375611339432</v>
      </c>
      <c r="J2723" s="274"/>
      <c r="K2723" s="275"/>
      <c r="L2723" s="275">
        <f t="shared" si="13"/>
        <v>-1339432</v>
      </c>
      <c r="N2723" s="277"/>
      <c r="O2723" s="274">
        <f t="shared" si="6"/>
        <v>0</v>
      </c>
      <c r="P2723" s="248" t="b">
        <f t="shared" si="7"/>
        <v>1</v>
      </c>
    </row>
    <row r="2724" ht="14.25" customHeight="1">
      <c r="A2724" s="248" t="s">
        <v>688</v>
      </c>
      <c r="B2724" s="248" t="s">
        <v>19</v>
      </c>
      <c r="C2724" s="273">
        <v>2195.0</v>
      </c>
      <c r="D2724" s="274">
        <v>45525.0</v>
      </c>
      <c r="E2724" s="275">
        <v>576674.0</v>
      </c>
      <c r="F2724" s="248" t="s">
        <v>447</v>
      </c>
      <c r="G2724" s="274">
        <f t="shared" si="1"/>
        <v>45555</v>
      </c>
      <c r="H2724" s="248" t="s">
        <v>443</v>
      </c>
      <c r="I2724" s="276" t="str">
        <f t="shared" si="2"/>
        <v>2195576674</v>
      </c>
      <c r="J2724" s="316">
        <v>45559.0</v>
      </c>
      <c r="K2724" s="317">
        <v>865506.0</v>
      </c>
      <c r="L2724" s="275">
        <f t="shared" si="13"/>
        <v>288832</v>
      </c>
      <c r="N2724" s="277"/>
      <c r="O2724" s="274">
        <f t="shared" si="6"/>
        <v>0</v>
      </c>
      <c r="P2724" s="248" t="b">
        <f t="shared" si="7"/>
        <v>0</v>
      </c>
    </row>
    <row r="2725" ht="14.25" customHeight="1">
      <c r="A2725" s="248" t="s">
        <v>688</v>
      </c>
      <c r="B2725" s="248" t="s">
        <v>19</v>
      </c>
      <c r="C2725" s="273">
        <v>2196.0</v>
      </c>
      <c r="D2725" s="274">
        <v>45525.0</v>
      </c>
      <c r="E2725" s="275">
        <v>256852.0</v>
      </c>
      <c r="F2725" s="248" t="s">
        <v>447</v>
      </c>
      <c r="G2725" s="274">
        <f t="shared" si="1"/>
        <v>45555</v>
      </c>
      <c r="H2725" s="248" t="s">
        <v>443</v>
      </c>
      <c r="I2725" s="276" t="str">
        <f t="shared" si="2"/>
        <v>2196256852</v>
      </c>
      <c r="J2725" s="316">
        <v>45559.0</v>
      </c>
      <c r="K2725" s="317">
        <v>288832.0</v>
      </c>
      <c r="L2725" s="275">
        <f t="shared" si="13"/>
        <v>31980</v>
      </c>
      <c r="N2725" s="277"/>
      <c r="O2725" s="274">
        <f t="shared" si="6"/>
        <v>0</v>
      </c>
      <c r="P2725" s="248" t="b">
        <f t="shared" si="7"/>
        <v>0</v>
      </c>
    </row>
    <row r="2726" ht="14.25" customHeight="1">
      <c r="A2726" s="248" t="s">
        <v>736</v>
      </c>
      <c r="B2726" s="248" t="s">
        <v>19</v>
      </c>
      <c r="C2726" s="273">
        <v>185484.0</v>
      </c>
      <c r="D2726" s="274">
        <v>45525.0</v>
      </c>
      <c r="E2726" s="275">
        <v>396717.0</v>
      </c>
      <c r="F2726" s="248" t="s">
        <v>447</v>
      </c>
      <c r="G2726" s="274">
        <f t="shared" si="1"/>
        <v>45555</v>
      </c>
      <c r="H2726" s="248" t="s">
        <v>443</v>
      </c>
      <c r="I2726" s="276" t="str">
        <f t="shared" si="2"/>
        <v>185484396717</v>
      </c>
      <c r="J2726" s="274">
        <v>45568.0</v>
      </c>
      <c r="K2726" s="275">
        <f>87177+L2627</f>
        <v>10927</v>
      </c>
      <c r="L2726" s="275">
        <f t="shared" si="13"/>
        <v>-385790</v>
      </c>
      <c r="M2726" s="248" t="s">
        <v>749</v>
      </c>
      <c r="N2726" s="277"/>
      <c r="O2726" s="274">
        <f t="shared" si="6"/>
        <v>0</v>
      </c>
      <c r="P2726" s="248" t="b">
        <f t="shared" si="7"/>
        <v>0</v>
      </c>
    </row>
    <row r="2727" ht="14.25" customHeight="1">
      <c r="A2727" s="248" t="s">
        <v>494</v>
      </c>
      <c r="B2727" s="248" t="s">
        <v>19</v>
      </c>
      <c r="C2727" s="273">
        <v>40664.0</v>
      </c>
      <c r="D2727" s="274">
        <v>45526.0</v>
      </c>
      <c r="E2727" s="275">
        <v>63980.0</v>
      </c>
      <c r="F2727" s="248" t="s">
        <v>447</v>
      </c>
      <c r="G2727" s="274">
        <f t="shared" si="1"/>
        <v>45556</v>
      </c>
      <c r="H2727" s="248" t="s">
        <v>443</v>
      </c>
      <c r="I2727" s="276" t="str">
        <f t="shared" si="2"/>
        <v>4066463980</v>
      </c>
      <c r="J2727" s="274"/>
      <c r="K2727" s="275"/>
      <c r="L2727" s="275">
        <f t="shared" si="13"/>
        <v>-63980</v>
      </c>
      <c r="N2727" s="277"/>
      <c r="O2727" s="274">
        <f t="shared" si="6"/>
        <v>0</v>
      </c>
      <c r="P2727" s="248" t="b">
        <f t="shared" si="7"/>
        <v>1</v>
      </c>
    </row>
    <row r="2728" ht="14.25" customHeight="1">
      <c r="A2728" s="248" t="s">
        <v>720</v>
      </c>
      <c r="B2728" s="248" t="s">
        <v>19</v>
      </c>
      <c r="C2728" s="273">
        <v>53200.0</v>
      </c>
      <c r="D2728" s="274">
        <v>45526.0</v>
      </c>
      <c r="E2728" s="275">
        <v>198400.0</v>
      </c>
      <c r="F2728" s="248" t="s">
        <v>447</v>
      </c>
      <c r="G2728" s="274">
        <f t="shared" si="1"/>
        <v>45556</v>
      </c>
      <c r="H2728" s="248" t="s">
        <v>443</v>
      </c>
      <c r="I2728" s="276" t="str">
        <f t="shared" si="2"/>
        <v>53200198400</v>
      </c>
      <c r="J2728" s="274"/>
      <c r="K2728" s="275"/>
      <c r="L2728" s="275">
        <f t="shared" si="13"/>
        <v>-198400</v>
      </c>
      <c r="N2728" s="277"/>
      <c r="O2728" s="274">
        <f t="shared" si="6"/>
        <v>0</v>
      </c>
      <c r="P2728" s="248" t="b">
        <f t="shared" si="7"/>
        <v>1</v>
      </c>
    </row>
    <row r="2729" ht="14.25" customHeight="1">
      <c r="A2729" s="248" t="s">
        <v>273</v>
      </c>
      <c r="B2729" s="248" t="s">
        <v>19</v>
      </c>
      <c r="C2729" s="273">
        <v>400.0</v>
      </c>
      <c r="D2729" s="274">
        <v>45526.0</v>
      </c>
      <c r="E2729" s="275">
        <v>179901.0</v>
      </c>
      <c r="F2729" s="248" t="s">
        <v>447</v>
      </c>
      <c r="G2729" s="274">
        <f t="shared" si="1"/>
        <v>45556</v>
      </c>
      <c r="H2729" s="248" t="s">
        <v>485</v>
      </c>
      <c r="I2729" s="276" t="str">
        <f t="shared" si="2"/>
        <v>400179901</v>
      </c>
      <c r="J2729" s="274"/>
      <c r="K2729" s="275"/>
      <c r="L2729" s="275">
        <f t="shared" si="13"/>
        <v>-179901</v>
      </c>
      <c r="N2729" s="277" t="s">
        <v>710</v>
      </c>
      <c r="O2729" s="274">
        <f t="shared" si="6"/>
        <v>0</v>
      </c>
      <c r="P2729" s="248" t="b">
        <f t="shared" si="7"/>
        <v>1</v>
      </c>
    </row>
    <row r="2730" ht="14.25" customHeight="1">
      <c r="A2730" s="248" t="s">
        <v>273</v>
      </c>
      <c r="B2730" s="248" t="s">
        <v>468</v>
      </c>
      <c r="C2730" s="273">
        <v>1310.0</v>
      </c>
      <c r="D2730" s="274">
        <v>45526.0</v>
      </c>
      <c r="E2730" s="275">
        <v>-179901.0</v>
      </c>
      <c r="F2730" s="248" t="s">
        <v>447</v>
      </c>
      <c r="G2730" s="274">
        <f t="shared" si="1"/>
        <v>45556</v>
      </c>
      <c r="H2730" s="248" t="s">
        <v>469</v>
      </c>
      <c r="I2730" s="276" t="str">
        <f t="shared" si="2"/>
        <v>1310-179901</v>
      </c>
      <c r="J2730" s="274"/>
      <c r="K2730" s="275"/>
      <c r="L2730" s="275">
        <f t="shared" si="13"/>
        <v>179901</v>
      </c>
      <c r="M2730" s="248" t="s">
        <v>750</v>
      </c>
      <c r="N2730" s="277" t="s">
        <v>710</v>
      </c>
      <c r="O2730" s="274">
        <f t="shared" si="6"/>
        <v>0</v>
      </c>
      <c r="P2730" s="248" t="b">
        <f t="shared" si="7"/>
        <v>1</v>
      </c>
    </row>
    <row r="2731" ht="14.25" customHeight="1">
      <c r="A2731" s="248" t="s">
        <v>742</v>
      </c>
      <c r="B2731" s="248" t="s">
        <v>19</v>
      </c>
      <c r="C2731" s="273">
        <v>8173.0</v>
      </c>
      <c r="D2731" s="274">
        <v>45526.0</v>
      </c>
      <c r="E2731" s="275">
        <v>606900.0</v>
      </c>
      <c r="F2731" s="248" t="s">
        <v>447</v>
      </c>
      <c r="G2731" s="274">
        <f t="shared" si="1"/>
        <v>45556</v>
      </c>
      <c r="H2731" s="248" t="s">
        <v>443</v>
      </c>
      <c r="I2731" s="276" t="str">
        <f t="shared" si="2"/>
        <v>8173606900</v>
      </c>
      <c r="J2731" s="274"/>
      <c r="K2731" s="275"/>
      <c r="L2731" s="275">
        <f t="shared" si="13"/>
        <v>-606900</v>
      </c>
      <c r="N2731" s="277"/>
      <c r="O2731" s="274">
        <f t="shared" si="6"/>
        <v>0</v>
      </c>
      <c r="P2731" s="248" t="b">
        <f t="shared" si="7"/>
        <v>1</v>
      </c>
    </row>
    <row r="2732" ht="14.25" customHeight="1">
      <c r="A2732" s="248" t="s">
        <v>751</v>
      </c>
      <c r="B2732" s="248" t="s">
        <v>334</v>
      </c>
      <c r="C2732" s="273">
        <v>2726653.0</v>
      </c>
      <c r="D2732" s="274">
        <v>45526.0</v>
      </c>
      <c r="E2732" s="275">
        <v>4990.0</v>
      </c>
      <c r="F2732" s="248" t="s">
        <v>447</v>
      </c>
      <c r="G2732" s="274">
        <f t="shared" si="1"/>
        <v>45556</v>
      </c>
      <c r="H2732" s="248" t="s">
        <v>443</v>
      </c>
      <c r="I2732" s="276" t="str">
        <f t="shared" si="2"/>
        <v>27266534990</v>
      </c>
      <c r="J2732" s="274"/>
      <c r="K2732" s="275"/>
      <c r="L2732" s="275">
        <f t="shared" si="13"/>
        <v>-4990</v>
      </c>
      <c r="N2732" s="277"/>
      <c r="O2732" s="274">
        <f t="shared" si="6"/>
        <v>0</v>
      </c>
      <c r="P2732" s="248" t="b">
        <f t="shared" si="7"/>
        <v>1</v>
      </c>
    </row>
    <row r="2733" ht="14.25" customHeight="1">
      <c r="A2733" s="248" t="s">
        <v>24</v>
      </c>
      <c r="B2733" s="248" t="s">
        <v>19</v>
      </c>
      <c r="C2733" s="273">
        <v>20439.0</v>
      </c>
      <c r="D2733" s="274">
        <v>45526.0</v>
      </c>
      <c r="E2733" s="275">
        <v>1441743.0</v>
      </c>
      <c r="F2733" s="248" t="s">
        <v>447</v>
      </c>
      <c r="G2733" s="274">
        <f t="shared" si="1"/>
        <v>45556</v>
      </c>
      <c r="H2733" s="248" t="s">
        <v>443</v>
      </c>
      <c r="I2733" s="276" t="str">
        <f t="shared" si="2"/>
        <v>204391441743</v>
      </c>
      <c r="J2733" s="274"/>
      <c r="K2733" s="275"/>
      <c r="L2733" s="275">
        <f t="shared" si="13"/>
        <v>-1441743</v>
      </c>
      <c r="N2733" s="277"/>
      <c r="O2733" s="274">
        <f t="shared" si="6"/>
        <v>0</v>
      </c>
      <c r="P2733" s="248" t="b">
        <f t="shared" si="7"/>
        <v>1</v>
      </c>
    </row>
    <row r="2734" ht="14.25" customHeight="1">
      <c r="A2734" s="248" t="s">
        <v>445</v>
      </c>
      <c r="B2734" s="248" t="s">
        <v>19</v>
      </c>
      <c r="C2734" s="273">
        <v>3355462.0</v>
      </c>
      <c r="D2734" s="274">
        <v>45526.0</v>
      </c>
      <c r="E2734" s="275">
        <v>590428.0</v>
      </c>
      <c r="F2734" s="248" t="s">
        <v>447</v>
      </c>
      <c r="G2734" s="274">
        <f t="shared" si="1"/>
        <v>45556</v>
      </c>
      <c r="H2734" s="248" t="s">
        <v>443</v>
      </c>
      <c r="I2734" s="276" t="str">
        <f t="shared" si="2"/>
        <v>3355462590428</v>
      </c>
      <c r="J2734" s="274"/>
      <c r="K2734" s="275"/>
      <c r="L2734" s="275">
        <f t="shared" si="13"/>
        <v>-590428</v>
      </c>
      <c r="N2734" s="277"/>
      <c r="O2734" s="274">
        <f t="shared" si="6"/>
        <v>0</v>
      </c>
      <c r="P2734" s="248" t="b">
        <f t="shared" si="7"/>
        <v>1</v>
      </c>
    </row>
    <row r="2735" ht="14.25" customHeight="1">
      <c r="A2735" s="248" t="s">
        <v>26</v>
      </c>
      <c r="B2735" s="248" t="s">
        <v>19</v>
      </c>
      <c r="C2735" s="273">
        <v>13532.0</v>
      </c>
      <c r="D2735" s="274">
        <v>45527.0</v>
      </c>
      <c r="E2735" s="275">
        <v>346879.0</v>
      </c>
      <c r="F2735" s="248" t="s">
        <v>447</v>
      </c>
      <c r="G2735" s="274">
        <f t="shared" si="1"/>
        <v>45557</v>
      </c>
      <c r="H2735" s="248" t="s">
        <v>443</v>
      </c>
      <c r="I2735" s="276" t="str">
        <f t="shared" si="2"/>
        <v>13532346879</v>
      </c>
      <c r="J2735" s="274"/>
      <c r="K2735" s="275"/>
      <c r="L2735" s="275">
        <f t="shared" si="13"/>
        <v>-346879</v>
      </c>
      <c r="N2735" s="277"/>
      <c r="O2735" s="274">
        <f t="shared" si="6"/>
        <v>0</v>
      </c>
      <c r="P2735" s="248" t="b">
        <f t="shared" si="7"/>
        <v>1</v>
      </c>
    </row>
    <row r="2736" ht="14.25" customHeight="1">
      <c r="A2736" s="248" t="s">
        <v>593</v>
      </c>
      <c r="B2736" s="248" t="s">
        <v>334</v>
      </c>
      <c r="C2736" s="273">
        <v>5131918.0</v>
      </c>
      <c r="D2736" s="274">
        <v>45527.0</v>
      </c>
      <c r="E2736" s="275">
        <v>58023.0</v>
      </c>
      <c r="F2736" s="248" t="s">
        <v>447</v>
      </c>
      <c r="G2736" s="274">
        <f t="shared" si="1"/>
        <v>45557</v>
      </c>
      <c r="H2736" s="248" t="s">
        <v>443</v>
      </c>
      <c r="I2736" s="276" t="str">
        <f t="shared" si="2"/>
        <v>513191858023</v>
      </c>
      <c r="J2736" s="274"/>
      <c r="K2736" s="275"/>
      <c r="L2736" s="275">
        <f t="shared" si="13"/>
        <v>-58023</v>
      </c>
      <c r="N2736" s="277"/>
      <c r="O2736" s="274">
        <f t="shared" si="6"/>
        <v>0</v>
      </c>
      <c r="P2736" s="248" t="b">
        <f t="shared" si="7"/>
        <v>1</v>
      </c>
    </row>
    <row r="2737" ht="14.25" customHeight="1">
      <c r="A2737" s="248" t="s">
        <v>24</v>
      </c>
      <c r="B2737" s="248" t="s">
        <v>19</v>
      </c>
      <c r="C2737" s="273">
        <v>20611.0</v>
      </c>
      <c r="D2737" s="274">
        <v>45527.0</v>
      </c>
      <c r="E2737" s="275">
        <v>158384.0</v>
      </c>
      <c r="F2737" s="248" t="s">
        <v>447</v>
      </c>
      <c r="G2737" s="274">
        <f t="shared" si="1"/>
        <v>45557</v>
      </c>
      <c r="H2737" s="248" t="s">
        <v>443</v>
      </c>
      <c r="I2737" s="276" t="str">
        <f t="shared" si="2"/>
        <v>20611158384</v>
      </c>
      <c r="J2737" s="274"/>
      <c r="K2737" s="275"/>
      <c r="L2737" s="275">
        <f t="shared" si="13"/>
        <v>-158384</v>
      </c>
      <c r="N2737" s="277"/>
      <c r="O2737" s="274">
        <f t="shared" si="6"/>
        <v>0</v>
      </c>
      <c r="P2737" s="248" t="b">
        <f t="shared" si="7"/>
        <v>1</v>
      </c>
    </row>
    <row r="2738" ht="14.25" customHeight="1">
      <c r="A2738" s="248" t="s">
        <v>709</v>
      </c>
      <c r="B2738" s="248" t="s">
        <v>19</v>
      </c>
      <c r="C2738" s="273">
        <v>12678.0</v>
      </c>
      <c r="D2738" s="274">
        <v>45527.0</v>
      </c>
      <c r="E2738" s="275">
        <v>1786904.0</v>
      </c>
      <c r="F2738" s="248" t="s">
        <v>447</v>
      </c>
      <c r="G2738" s="274">
        <f t="shared" si="1"/>
        <v>45557</v>
      </c>
      <c r="H2738" s="248" t="s">
        <v>443</v>
      </c>
      <c r="I2738" s="276" t="str">
        <f t="shared" si="2"/>
        <v>126781786904</v>
      </c>
      <c r="J2738" s="274">
        <v>45552.0</v>
      </c>
      <c r="K2738" s="275">
        <v>3772791.0</v>
      </c>
      <c r="L2738" s="275">
        <f t="shared" si="13"/>
        <v>1985887</v>
      </c>
      <c r="N2738" s="277"/>
      <c r="O2738" s="274">
        <f t="shared" si="6"/>
        <v>0</v>
      </c>
      <c r="P2738" s="248" t="b">
        <f t="shared" si="7"/>
        <v>0</v>
      </c>
    </row>
    <row r="2739" ht="14.25" customHeight="1">
      <c r="A2739" s="248" t="s">
        <v>709</v>
      </c>
      <c r="B2739" s="248" t="s">
        <v>19</v>
      </c>
      <c r="C2739" s="273">
        <v>12677.0</v>
      </c>
      <c r="D2739" s="274">
        <v>45527.0</v>
      </c>
      <c r="E2739" s="275">
        <v>1126469.0</v>
      </c>
      <c r="F2739" s="248" t="s">
        <v>447</v>
      </c>
      <c r="G2739" s="274">
        <f t="shared" si="1"/>
        <v>45557</v>
      </c>
      <c r="H2739" s="248" t="s">
        <v>443</v>
      </c>
      <c r="I2739" s="276" t="str">
        <f t="shared" si="2"/>
        <v>126771126469</v>
      </c>
      <c r="J2739" s="274">
        <v>45552.0</v>
      </c>
      <c r="K2739" s="275">
        <f>+L2738</f>
        <v>1985887</v>
      </c>
      <c r="L2739" s="275">
        <f t="shared" si="13"/>
        <v>859418</v>
      </c>
      <c r="N2739" s="277"/>
      <c r="O2739" s="274">
        <f t="shared" si="6"/>
        <v>0</v>
      </c>
      <c r="P2739" s="248" t="b">
        <f t="shared" si="7"/>
        <v>0</v>
      </c>
    </row>
    <row r="2740" ht="14.25" customHeight="1">
      <c r="A2740" s="248" t="s">
        <v>697</v>
      </c>
      <c r="B2740" s="248" t="s">
        <v>19</v>
      </c>
      <c r="C2740" s="273">
        <v>10166.0</v>
      </c>
      <c r="D2740" s="274">
        <v>45527.0</v>
      </c>
      <c r="E2740" s="275">
        <v>27390.0</v>
      </c>
      <c r="F2740" s="248" t="s">
        <v>447</v>
      </c>
      <c r="G2740" s="274">
        <f t="shared" si="1"/>
        <v>45557</v>
      </c>
      <c r="H2740" s="248" t="s">
        <v>443</v>
      </c>
      <c r="I2740" s="276" t="str">
        <f t="shared" si="2"/>
        <v>1016627390</v>
      </c>
      <c r="J2740" s="274"/>
      <c r="K2740" s="275"/>
      <c r="L2740" s="275">
        <f t="shared" si="13"/>
        <v>-27390</v>
      </c>
      <c r="N2740" s="277"/>
      <c r="O2740" s="274">
        <f t="shared" si="6"/>
        <v>0</v>
      </c>
      <c r="P2740" s="248" t="b">
        <f t="shared" si="7"/>
        <v>1</v>
      </c>
    </row>
    <row r="2741" ht="14.25" customHeight="1">
      <c r="A2741" s="248" t="s">
        <v>752</v>
      </c>
      <c r="B2741" s="248" t="s">
        <v>19</v>
      </c>
      <c r="C2741" s="273">
        <v>19642.0</v>
      </c>
      <c r="D2741" s="274">
        <v>45528.0</v>
      </c>
      <c r="E2741" s="275">
        <v>1949656.0</v>
      </c>
      <c r="F2741" s="248" t="s">
        <v>447</v>
      </c>
      <c r="G2741" s="274">
        <f t="shared" si="1"/>
        <v>45558</v>
      </c>
      <c r="H2741" s="248" t="s">
        <v>443</v>
      </c>
      <c r="I2741" s="276" t="str">
        <f t="shared" si="2"/>
        <v>196421949656</v>
      </c>
      <c r="J2741" s="274"/>
      <c r="K2741" s="275"/>
      <c r="L2741" s="275">
        <f t="shared" si="13"/>
        <v>-1949656</v>
      </c>
      <c r="N2741" s="277"/>
      <c r="O2741" s="274">
        <f t="shared" si="6"/>
        <v>0</v>
      </c>
      <c r="P2741" s="248" t="b">
        <f t="shared" si="7"/>
        <v>1</v>
      </c>
    </row>
    <row r="2742" ht="14.25" customHeight="1">
      <c r="A2742" s="248" t="s">
        <v>27</v>
      </c>
      <c r="B2742" s="248" t="s">
        <v>19</v>
      </c>
      <c r="C2742" s="273">
        <v>42088.0</v>
      </c>
      <c r="D2742" s="274">
        <v>45530.0</v>
      </c>
      <c r="E2742" s="275">
        <v>1964888.0</v>
      </c>
      <c r="F2742" s="248" t="s">
        <v>447</v>
      </c>
      <c r="G2742" s="274">
        <f t="shared" si="1"/>
        <v>45560</v>
      </c>
      <c r="H2742" s="248" t="s">
        <v>443</v>
      </c>
      <c r="I2742" s="276" t="str">
        <f t="shared" si="2"/>
        <v>420881964888</v>
      </c>
      <c r="J2742" s="274"/>
      <c r="K2742" s="275"/>
      <c r="L2742" s="275">
        <f t="shared" si="13"/>
        <v>-1964888</v>
      </c>
      <c r="N2742" s="109" t="s">
        <v>456</v>
      </c>
      <c r="O2742" s="274">
        <f t="shared" si="6"/>
        <v>0</v>
      </c>
      <c r="P2742" s="248" t="b">
        <f t="shared" si="7"/>
        <v>1</v>
      </c>
    </row>
    <row r="2743" ht="14.25" customHeight="1">
      <c r="A2743" s="248" t="s">
        <v>623</v>
      </c>
      <c r="B2743" s="248" t="s">
        <v>19</v>
      </c>
      <c r="C2743" s="273">
        <v>1635.0</v>
      </c>
      <c r="D2743" s="274">
        <v>45530.0</v>
      </c>
      <c r="E2743" s="275">
        <v>471169.0</v>
      </c>
      <c r="F2743" s="248" t="s">
        <v>447</v>
      </c>
      <c r="G2743" s="274">
        <f t="shared" si="1"/>
        <v>45560</v>
      </c>
      <c r="H2743" s="248" t="s">
        <v>443</v>
      </c>
      <c r="I2743" s="276" t="str">
        <f t="shared" si="2"/>
        <v>1635471169</v>
      </c>
      <c r="J2743" s="274"/>
      <c r="K2743" s="275"/>
      <c r="L2743" s="275">
        <f t="shared" si="13"/>
        <v>-471169</v>
      </c>
      <c r="N2743" s="277"/>
      <c r="O2743" s="274">
        <f t="shared" si="6"/>
        <v>0</v>
      </c>
      <c r="P2743" s="248" t="b">
        <f t="shared" si="7"/>
        <v>1</v>
      </c>
    </row>
    <row r="2744" ht="14.25" customHeight="1">
      <c r="A2744" s="248" t="s">
        <v>753</v>
      </c>
      <c r="B2744" s="248" t="s">
        <v>19</v>
      </c>
      <c r="C2744" s="273">
        <v>8722.0</v>
      </c>
      <c r="D2744" s="274">
        <v>45530.0</v>
      </c>
      <c r="E2744" s="275">
        <v>476000.0</v>
      </c>
      <c r="F2744" s="248" t="s">
        <v>447</v>
      </c>
      <c r="G2744" s="274">
        <f t="shared" si="1"/>
        <v>45560</v>
      </c>
      <c r="H2744" s="248" t="s">
        <v>443</v>
      </c>
      <c r="I2744" s="276" t="str">
        <f t="shared" si="2"/>
        <v>8722476000</v>
      </c>
      <c r="J2744" s="274">
        <v>45565.0</v>
      </c>
      <c r="K2744" s="275">
        <v>1765160.0</v>
      </c>
      <c r="L2744" s="275">
        <f t="shared" si="13"/>
        <v>1289160</v>
      </c>
      <c r="N2744" s="277"/>
      <c r="O2744" s="274">
        <f t="shared" si="6"/>
        <v>0</v>
      </c>
      <c r="P2744" s="248" t="b">
        <f t="shared" si="7"/>
        <v>0</v>
      </c>
    </row>
    <row r="2745" ht="14.25" customHeight="1">
      <c r="A2745" s="248" t="s">
        <v>709</v>
      </c>
      <c r="B2745" s="248" t="s">
        <v>19</v>
      </c>
      <c r="C2745" s="273">
        <v>12686.0</v>
      </c>
      <c r="D2745" s="274">
        <v>45530.0</v>
      </c>
      <c r="E2745" s="275">
        <v>429709.0</v>
      </c>
      <c r="F2745" s="248" t="s">
        <v>447</v>
      </c>
      <c r="G2745" s="274">
        <f t="shared" si="1"/>
        <v>45560</v>
      </c>
      <c r="H2745" s="248" t="s">
        <v>443</v>
      </c>
      <c r="I2745" s="276" t="str">
        <f t="shared" si="2"/>
        <v>12686429709</v>
      </c>
      <c r="J2745" s="274">
        <v>45552.0</v>
      </c>
      <c r="K2745" s="275">
        <f>+L2740</f>
        <v>-27390</v>
      </c>
      <c r="L2745" s="275">
        <f t="shared" si="13"/>
        <v>-457099</v>
      </c>
      <c r="N2745" s="277"/>
      <c r="O2745" s="274">
        <f t="shared" si="6"/>
        <v>0</v>
      </c>
      <c r="P2745" s="248" t="b">
        <f t="shared" si="7"/>
        <v>0</v>
      </c>
    </row>
    <row r="2746" ht="14.25" customHeight="1">
      <c r="A2746" s="248" t="s">
        <v>709</v>
      </c>
      <c r="B2746" s="248" t="s">
        <v>19</v>
      </c>
      <c r="C2746" s="273">
        <v>12690.0</v>
      </c>
      <c r="D2746" s="274">
        <v>45530.0</v>
      </c>
      <c r="E2746" s="275">
        <v>429709.0</v>
      </c>
      <c r="F2746" s="248" t="s">
        <v>447</v>
      </c>
      <c r="G2746" s="274">
        <f t="shared" si="1"/>
        <v>45560</v>
      </c>
      <c r="H2746" s="248" t="s">
        <v>443</v>
      </c>
      <c r="I2746" s="276" t="str">
        <f t="shared" si="2"/>
        <v>12690429709</v>
      </c>
      <c r="J2746" s="274">
        <v>45552.0</v>
      </c>
      <c r="K2746" s="275">
        <f>+L2745</f>
        <v>-457099</v>
      </c>
      <c r="L2746" s="275">
        <f t="shared" si="13"/>
        <v>-886808</v>
      </c>
      <c r="N2746" s="277"/>
      <c r="O2746" s="274">
        <f t="shared" si="6"/>
        <v>0</v>
      </c>
      <c r="P2746" s="248" t="b">
        <f t="shared" si="7"/>
        <v>0</v>
      </c>
    </row>
    <row r="2747" ht="14.25" customHeight="1">
      <c r="A2747" s="248" t="s">
        <v>107</v>
      </c>
      <c r="B2747" s="248" t="s">
        <v>19</v>
      </c>
      <c r="C2747" s="273">
        <v>19233.0</v>
      </c>
      <c r="D2747" s="274">
        <v>45531.0</v>
      </c>
      <c r="E2747" s="275">
        <v>6424.0</v>
      </c>
      <c r="F2747" s="248" t="s">
        <v>447</v>
      </c>
      <c r="G2747" s="274">
        <f t="shared" si="1"/>
        <v>45561</v>
      </c>
      <c r="H2747" s="248" t="s">
        <v>443</v>
      </c>
      <c r="I2747" s="276" t="str">
        <f t="shared" si="2"/>
        <v>192336424</v>
      </c>
      <c r="J2747" s="274">
        <v>45574.0</v>
      </c>
      <c r="K2747" s="275">
        <v>6424.0</v>
      </c>
      <c r="L2747" s="275">
        <f t="shared" si="13"/>
        <v>0</v>
      </c>
      <c r="N2747" s="277"/>
      <c r="O2747" s="274">
        <f t="shared" si="6"/>
        <v>0</v>
      </c>
      <c r="P2747" s="248" t="b">
        <f t="shared" si="7"/>
        <v>0</v>
      </c>
    </row>
    <row r="2748" ht="14.25" customHeight="1">
      <c r="A2748" s="248" t="s">
        <v>740</v>
      </c>
      <c r="B2748" s="248" t="s">
        <v>19</v>
      </c>
      <c r="C2748" s="273">
        <v>9753.0</v>
      </c>
      <c r="D2748" s="274">
        <v>45531.0</v>
      </c>
      <c r="E2748" s="275">
        <v>259990.0</v>
      </c>
      <c r="F2748" s="248" t="s">
        <v>447</v>
      </c>
      <c r="G2748" s="274">
        <f t="shared" si="1"/>
        <v>45561</v>
      </c>
      <c r="H2748" s="248" t="s">
        <v>443</v>
      </c>
      <c r="I2748" s="276" t="str">
        <f t="shared" si="2"/>
        <v>9753259990</v>
      </c>
      <c r="J2748" s="274"/>
      <c r="K2748" s="275"/>
      <c r="L2748" s="275">
        <f t="shared" si="13"/>
        <v>-259990</v>
      </c>
      <c r="N2748" s="277"/>
      <c r="O2748" s="274">
        <f t="shared" si="6"/>
        <v>0</v>
      </c>
      <c r="P2748" s="248" t="b">
        <f t="shared" si="7"/>
        <v>1</v>
      </c>
    </row>
    <row r="2749" ht="14.25" customHeight="1">
      <c r="A2749" s="248" t="s">
        <v>509</v>
      </c>
      <c r="B2749" s="248" t="s">
        <v>19</v>
      </c>
      <c r="C2749" s="273">
        <v>5251363.0</v>
      </c>
      <c r="D2749" s="274">
        <v>45531.0</v>
      </c>
      <c r="E2749" s="275">
        <v>278390.0</v>
      </c>
      <c r="F2749" s="248" t="s">
        <v>447</v>
      </c>
      <c r="G2749" s="274">
        <f t="shared" si="1"/>
        <v>45561</v>
      </c>
      <c r="H2749" s="248" t="s">
        <v>443</v>
      </c>
      <c r="I2749" s="276" t="str">
        <f t="shared" si="2"/>
        <v>5251363278390</v>
      </c>
      <c r="J2749" s="274"/>
      <c r="K2749" s="275"/>
      <c r="L2749" s="275">
        <f t="shared" si="13"/>
        <v>-278390</v>
      </c>
      <c r="N2749" s="277"/>
      <c r="O2749" s="274">
        <f t="shared" si="6"/>
        <v>0</v>
      </c>
      <c r="P2749" s="248" t="b">
        <f t="shared" si="7"/>
        <v>1</v>
      </c>
    </row>
    <row r="2750" ht="14.25" customHeight="1">
      <c r="A2750" s="248" t="s">
        <v>26</v>
      </c>
      <c r="B2750" s="248" t="s">
        <v>19</v>
      </c>
      <c r="C2750" s="273">
        <v>13542.0</v>
      </c>
      <c r="D2750" s="274">
        <v>45531.0</v>
      </c>
      <c r="E2750" s="275">
        <v>249240.0</v>
      </c>
      <c r="F2750" s="248" t="s">
        <v>447</v>
      </c>
      <c r="G2750" s="274">
        <f t="shared" si="1"/>
        <v>45561</v>
      </c>
      <c r="H2750" s="248" t="s">
        <v>443</v>
      </c>
      <c r="I2750" s="276" t="str">
        <f t="shared" si="2"/>
        <v>13542249240</v>
      </c>
      <c r="J2750" s="274"/>
      <c r="K2750" s="275"/>
      <c r="L2750" s="275">
        <f t="shared" si="13"/>
        <v>-249240</v>
      </c>
      <c r="N2750" s="277"/>
      <c r="O2750" s="274">
        <f t="shared" si="6"/>
        <v>0</v>
      </c>
      <c r="P2750" s="248" t="b">
        <f t="shared" si="7"/>
        <v>1</v>
      </c>
    </row>
    <row r="2751" ht="14.25" customHeight="1">
      <c r="A2751" s="248" t="s">
        <v>623</v>
      </c>
      <c r="B2751" s="248" t="s">
        <v>19</v>
      </c>
      <c r="C2751" s="273">
        <v>1640.0</v>
      </c>
      <c r="D2751" s="274">
        <v>45531.0</v>
      </c>
      <c r="E2751" s="275">
        <v>897010.0</v>
      </c>
      <c r="F2751" s="248" t="s">
        <v>447</v>
      </c>
      <c r="G2751" s="274">
        <f t="shared" si="1"/>
        <v>45561</v>
      </c>
      <c r="H2751" s="248" t="s">
        <v>443</v>
      </c>
      <c r="I2751" s="276" t="str">
        <f t="shared" si="2"/>
        <v>1640897010</v>
      </c>
      <c r="J2751" s="274"/>
      <c r="K2751" s="275"/>
      <c r="L2751" s="275">
        <f t="shared" si="13"/>
        <v>-897010</v>
      </c>
      <c r="N2751" s="277"/>
      <c r="O2751" s="274">
        <f t="shared" si="6"/>
        <v>0</v>
      </c>
      <c r="P2751" s="248" t="b">
        <f t="shared" si="7"/>
        <v>1</v>
      </c>
    </row>
    <row r="2752" ht="14.25" customHeight="1">
      <c r="A2752" s="248" t="s">
        <v>22</v>
      </c>
      <c r="B2752" s="248" t="s">
        <v>19</v>
      </c>
      <c r="C2752" s="273">
        <v>1106463.0</v>
      </c>
      <c r="D2752" s="274">
        <v>45531.0</v>
      </c>
      <c r="E2752" s="275">
        <v>1901180.0</v>
      </c>
      <c r="F2752" s="248" t="s">
        <v>447</v>
      </c>
      <c r="G2752" s="274">
        <f t="shared" si="1"/>
        <v>45561</v>
      </c>
      <c r="H2752" s="248" t="s">
        <v>443</v>
      </c>
      <c r="I2752" s="276" t="str">
        <f t="shared" si="2"/>
        <v>11064631901180</v>
      </c>
      <c r="J2752" s="274"/>
      <c r="K2752" s="275"/>
      <c r="L2752" s="275">
        <f t="shared" si="13"/>
        <v>-1901180</v>
      </c>
      <c r="N2752" s="109" t="s">
        <v>462</v>
      </c>
      <c r="O2752" s="274">
        <f t="shared" si="6"/>
        <v>0</v>
      </c>
      <c r="P2752" s="248" t="b">
        <f t="shared" si="7"/>
        <v>1</v>
      </c>
    </row>
    <row r="2753" ht="14.25" customHeight="1">
      <c r="A2753" s="248" t="s">
        <v>34</v>
      </c>
      <c r="B2753" s="248" t="s">
        <v>19</v>
      </c>
      <c r="C2753" s="273">
        <v>123455.0</v>
      </c>
      <c r="D2753" s="274">
        <v>45532.0</v>
      </c>
      <c r="E2753" s="275">
        <v>468622.0</v>
      </c>
      <c r="F2753" s="248" t="s">
        <v>447</v>
      </c>
      <c r="G2753" s="274">
        <f t="shared" si="1"/>
        <v>45562</v>
      </c>
      <c r="H2753" s="248" t="s">
        <v>443</v>
      </c>
      <c r="I2753" s="276" t="str">
        <f t="shared" si="2"/>
        <v>123455468622</v>
      </c>
      <c r="J2753" s="274"/>
      <c r="K2753" s="275"/>
      <c r="L2753" s="275">
        <f t="shared" si="13"/>
        <v>-468622</v>
      </c>
      <c r="N2753" s="277"/>
      <c r="O2753" s="274">
        <f t="shared" si="6"/>
        <v>0</v>
      </c>
      <c r="P2753" s="248" t="b">
        <f t="shared" si="7"/>
        <v>1</v>
      </c>
    </row>
    <row r="2754" ht="14.25" customHeight="1">
      <c r="A2754" s="248" t="s">
        <v>754</v>
      </c>
      <c r="B2754" s="248" t="s">
        <v>19</v>
      </c>
      <c r="C2754" s="273">
        <v>615984.0</v>
      </c>
      <c r="D2754" s="274">
        <v>45532.0</v>
      </c>
      <c r="E2754" s="275">
        <v>158820.0</v>
      </c>
      <c r="F2754" s="248" t="s">
        <v>447</v>
      </c>
      <c r="G2754" s="274">
        <f t="shared" si="1"/>
        <v>45562</v>
      </c>
      <c r="H2754" s="248" t="s">
        <v>443</v>
      </c>
      <c r="I2754" s="276" t="str">
        <f t="shared" si="2"/>
        <v>615984158820</v>
      </c>
      <c r="J2754" s="274"/>
      <c r="K2754" s="275"/>
      <c r="L2754" s="275">
        <f t="shared" si="13"/>
        <v>-158820</v>
      </c>
      <c r="N2754" s="277"/>
      <c r="O2754" s="274">
        <f t="shared" si="6"/>
        <v>0</v>
      </c>
      <c r="P2754" s="248" t="b">
        <f t="shared" si="7"/>
        <v>1</v>
      </c>
    </row>
    <row r="2755" ht="14.25" customHeight="1">
      <c r="A2755" s="248" t="s">
        <v>736</v>
      </c>
      <c r="B2755" s="248" t="s">
        <v>19</v>
      </c>
      <c r="C2755" s="273">
        <v>185805.0</v>
      </c>
      <c r="D2755" s="274">
        <v>45532.0</v>
      </c>
      <c r="E2755" s="275">
        <v>142705.0</v>
      </c>
      <c r="F2755" s="248" t="s">
        <v>447</v>
      </c>
      <c r="G2755" s="274">
        <f t="shared" si="1"/>
        <v>45562</v>
      </c>
      <c r="H2755" s="248" t="s">
        <v>443</v>
      </c>
      <c r="I2755" s="276" t="str">
        <f t="shared" si="2"/>
        <v>185805142705</v>
      </c>
      <c r="J2755" s="274">
        <v>45572.0</v>
      </c>
      <c r="K2755" s="275">
        <v>142705.0</v>
      </c>
      <c r="L2755" s="275">
        <f t="shared" si="13"/>
        <v>0</v>
      </c>
      <c r="N2755" s="277"/>
      <c r="O2755" s="274">
        <f t="shared" si="6"/>
        <v>0</v>
      </c>
      <c r="P2755" s="248" t="b">
        <f t="shared" si="7"/>
        <v>0</v>
      </c>
    </row>
    <row r="2756" ht="14.25" customHeight="1">
      <c r="A2756" s="248" t="s">
        <v>56</v>
      </c>
      <c r="B2756" s="248" t="s">
        <v>19</v>
      </c>
      <c r="C2756" s="273">
        <v>7.0</v>
      </c>
      <c r="D2756" s="274">
        <v>45532.0</v>
      </c>
      <c r="E2756" s="275">
        <v>635672.0</v>
      </c>
      <c r="F2756" s="248" t="s">
        <v>447</v>
      </c>
      <c r="G2756" s="274">
        <f t="shared" si="1"/>
        <v>45562</v>
      </c>
      <c r="H2756" s="248" t="s">
        <v>443</v>
      </c>
      <c r="I2756" s="276" t="str">
        <f t="shared" si="2"/>
        <v>7635672</v>
      </c>
      <c r="J2756" s="318">
        <v>45541.0</v>
      </c>
      <c r="K2756" s="319">
        <v>4053816.0</v>
      </c>
      <c r="L2756" s="275">
        <f t="shared" si="13"/>
        <v>3418144</v>
      </c>
      <c r="N2756" s="109" t="s">
        <v>744</v>
      </c>
      <c r="O2756" s="274">
        <f t="shared" si="6"/>
        <v>0</v>
      </c>
      <c r="P2756" s="248" t="b">
        <f t="shared" si="7"/>
        <v>0</v>
      </c>
    </row>
    <row r="2757" ht="14.25" customHeight="1">
      <c r="A2757" s="248" t="s">
        <v>56</v>
      </c>
      <c r="B2757" s="248" t="s">
        <v>19</v>
      </c>
      <c r="C2757" s="273">
        <v>6.0</v>
      </c>
      <c r="D2757" s="274">
        <v>45532.0</v>
      </c>
      <c r="E2757" s="275">
        <v>2029747.0</v>
      </c>
      <c r="F2757" s="248" t="s">
        <v>447</v>
      </c>
      <c r="G2757" s="274">
        <f t="shared" si="1"/>
        <v>45562</v>
      </c>
      <c r="H2757" s="248" t="s">
        <v>443</v>
      </c>
      <c r="I2757" s="276" t="str">
        <f t="shared" si="2"/>
        <v>62029747</v>
      </c>
      <c r="J2757" s="318">
        <v>45541.0</v>
      </c>
      <c r="K2757" s="319">
        <v>3418144.0</v>
      </c>
      <c r="L2757" s="275">
        <f t="shared" si="13"/>
        <v>1388397</v>
      </c>
      <c r="N2757" s="109" t="s">
        <v>744</v>
      </c>
      <c r="O2757" s="274">
        <f t="shared" si="6"/>
        <v>0</v>
      </c>
      <c r="P2757" s="248" t="b">
        <f t="shared" si="7"/>
        <v>0</v>
      </c>
    </row>
    <row r="2758" ht="14.25" customHeight="1">
      <c r="A2758" s="248" t="s">
        <v>644</v>
      </c>
      <c r="B2758" s="248" t="s">
        <v>19</v>
      </c>
      <c r="C2758" s="273">
        <v>4.8686355E7</v>
      </c>
      <c r="D2758" s="274">
        <v>45532.0</v>
      </c>
      <c r="E2758" s="275">
        <v>12650.0</v>
      </c>
      <c r="F2758" s="248" t="s">
        <v>447</v>
      </c>
      <c r="G2758" s="274">
        <f t="shared" si="1"/>
        <v>45562</v>
      </c>
      <c r="H2758" s="248" t="s">
        <v>443</v>
      </c>
      <c r="I2758" s="276" t="str">
        <f t="shared" si="2"/>
        <v>4868635512650</v>
      </c>
      <c r="J2758" s="274">
        <v>45532.0</v>
      </c>
      <c r="K2758" s="275">
        <v>12650.0</v>
      </c>
      <c r="L2758" s="275">
        <f t="shared" si="13"/>
        <v>0</v>
      </c>
      <c r="N2758" s="277"/>
      <c r="O2758" s="274">
        <f t="shared" si="6"/>
        <v>0</v>
      </c>
      <c r="P2758" s="248" t="b">
        <f t="shared" si="7"/>
        <v>0</v>
      </c>
    </row>
    <row r="2759" ht="14.25" customHeight="1">
      <c r="A2759" s="248" t="s">
        <v>644</v>
      </c>
      <c r="B2759" s="248" t="s">
        <v>334</v>
      </c>
      <c r="C2759" s="273">
        <v>1.2676651E7</v>
      </c>
      <c r="D2759" s="274">
        <v>45532.0</v>
      </c>
      <c r="E2759" s="275">
        <v>5952.0</v>
      </c>
      <c r="F2759" s="248" t="s">
        <v>447</v>
      </c>
      <c r="G2759" s="274">
        <f t="shared" si="1"/>
        <v>45562</v>
      </c>
      <c r="H2759" s="248" t="s">
        <v>443</v>
      </c>
      <c r="I2759" s="276" t="str">
        <f t="shared" si="2"/>
        <v>126766515952</v>
      </c>
      <c r="J2759" s="274">
        <v>45532.0</v>
      </c>
      <c r="K2759" s="275">
        <v>5952.0</v>
      </c>
      <c r="L2759" s="275">
        <f t="shared" si="13"/>
        <v>0</v>
      </c>
      <c r="N2759" s="277"/>
      <c r="O2759" s="274">
        <f t="shared" si="6"/>
        <v>0</v>
      </c>
      <c r="P2759" s="248" t="b">
        <f t="shared" si="7"/>
        <v>0</v>
      </c>
    </row>
    <row r="2760" ht="14.25" customHeight="1">
      <c r="A2760" s="248" t="s">
        <v>26</v>
      </c>
      <c r="B2760" s="248" t="s">
        <v>19</v>
      </c>
      <c r="C2760" s="273">
        <v>13552.0</v>
      </c>
      <c r="D2760" s="274">
        <v>45533.0</v>
      </c>
      <c r="E2760" s="275">
        <v>421393.0</v>
      </c>
      <c r="F2760" s="248" t="s">
        <v>447</v>
      </c>
      <c r="G2760" s="274">
        <f t="shared" si="1"/>
        <v>45563</v>
      </c>
      <c r="H2760" s="248" t="s">
        <v>443</v>
      </c>
      <c r="I2760" s="276" t="str">
        <f t="shared" si="2"/>
        <v>13552421393</v>
      </c>
      <c r="J2760" s="274"/>
      <c r="K2760" s="275"/>
      <c r="L2760" s="275">
        <f t="shared" si="13"/>
        <v>-421393</v>
      </c>
      <c r="N2760" s="277"/>
      <c r="O2760" s="274">
        <f t="shared" si="6"/>
        <v>0</v>
      </c>
      <c r="P2760" s="248" t="b">
        <f t="shared" si="7"/>
        <v>1</v>
      </c>
    </row>
    <row r="2761" ht="14.25" customHeight="1">
      <c r="A2761" s="248" t="s">
        <v>26</v>
      </c>
      <c r="B2761" s="248" t="s">
        <v>19</v>
      </c>
      <c r="C2761" s="273">
        <v>13560.0</v>
      </c>
      <c r="D2761" s="274">
        <v>45533.0</v>
      </c>
      <c r="E2761" s="275">
        <v>1714014.0</v>
      </c>
      <c r="F2761" s="248" t="s">
        <v>447</v>
      </c>
      <c r="G2761" s="274">
        <f t="shared" si="1"/>
        <v>45563</v>
      </c>
      <c r="H2761" s="248" t="s">
        <v>443</v>
      </c>
      <c r="I2761" s="276" t="str">
        <f t="shared" si="2"/>
        <v>135601714014</v>
      </c>
      <c r="J2761" s="274"/>
      <c r="K2761" s="275"/>
      <c r="L2761" s="275">
        <f t="shared" si="13"/>
        <v>-1714014</v>
      </c>
      <c r="N2761" s="277"/>
      <c r="O2761" s="274">
        <f t="shared" si="6"/>
        <v>0</v>
      </c>
      <c r="P2761" s="248" t="b">
        <f t="shared" si="7"/>
        <v>1</v>
      </c>
    </row>
    <row r="2762" ht="14.25" customHeight="1">
      <c r="A2762" s="248" t="s">
        <v>26</v>
      </c>
      <c r="B2762" s="248" t="s">
        <v>19</v>
      </c>
      <c r="C2762" s="273">
        <v>13553.0</v>
      </c>
      <c r="D2762" s="274">
        <v>45533.0</v>
      </c>
      <c r="E2762" s="275">
        <v>26366.0</v>
      </c>
      <c r="F2762" s="248" t="s">
        <v>447</v>
      </c>
      <c r="G2762" s="274">
        <f t="shared" si="1"/>
        <v>45563</v>
      </c>
      <c r="H2762" s="248" t="s">
        <v>443</v>
      </c>
      <c r="I2762" s="276" t="str">
        <f t="shared" si="2"/>
        <v>1355326366</v>
      </c>
      <c r="J2762" s="274"/>
      <c r="K2762" s="275"/>
      <c r="L2762" s="275">
        <f t="shared" si="13"/>
        <v>-26366</v>
      </c>
      <c r="N2762" s="277"/>
      <c r="O2762" s="274">
        <f t="shared" si="6"/>
        <v>0</v>
      </c>
      <c r="P2762" s="248" t="b">
        <f t="shared" si="7"/>
        <v>1</v>
      </c>
    </row>
    <row r="2763" ht="14.25" customHeight="1">
      <c r="A2763" s="248" t="s">
        <v>26</v>
      </c>
      <c r="B2763" s="248" t="s">
        <v>19</v>
      </c>
      <c r="C2763" s="273">
        <v>13554.0</v>
      </c>
      <c r="D2763" s="274">
        <v>45533.0</v>
      </c>
      <c r="E2763" s="275">
        <v>23748.0</v>
      </c>
      <c r="F2763" s="248" t="s">
        <v>447</v>
      </c>
      <c r="G2763" s="274">
        <f t="shared" si="1"/>
        <v>45563</v>
      </c>
      <c r="H2763" s="248" t="s">
        <v>443</v>
      </c>
      <c r="I2763" s="276" t="str">
        <f t="shared" si="2"/>
        <v>1355423748</v>
      </c>
      <c r="J2763" s="274"/>
      <c r="K2763" s="275"/>
      <c r="L2763" s="275">
        <f t="shared" si="13"/>
        <v>-23748</v>
      </c>
      <c r="N2763" s="277"/>
      <c r="O2763" s="274">
        <f t="shared" si="6"/>
        <v>0</v>
      </c>
      <c r="P2763" s="248" t="b">
        <f t="shared" si="7"/>
        <v>1</v>
      </c>
    </row>
    <row r="2764" ht="14.25" customHeight="1">
      <c r="A2764" s="248" t="s">
        <v>26</v>
      </c>
      <c r="B2764" s="248" t="s">
        <v>19</v>
      </c>
      <c r="C2764" s="273">
        <v>13555.0</v>
      </c>
      <c r="D2764" s="274">
        <v>45533.0</v>
      </c>
      <c r="E2764" s="275">
        <v>14539.0</v>
      </c>
      <c r="F2764" s="248" t="s">
        <v>447</v>
      </c>
      <c r="G2764" s="274">
        <f t="shared" si="1"/>
        <v>45563</v>
      </c>
      <c r="H2764" s="248" t="s">
        <v>443</v>
      </c>
      <c r="I2764" s="276" t="str">
        <f t="shared" si="2"/>
        <v>1355514539</v>
      </c>
      <c r="J2764" s="274"/>
      <c r="K2764" s="275"/>
      <c r="L2764" s="275">
        <f t="shared" si="13"/>
        <v>-14539</v>
      </c>
      <c r="N2764" s="277"/>
      <c r="O2764" s="274">
        <f t="shared" si="6"/>
        <v>0</v>
      </c>
      <c r="P2764" s="248" t="b">
        <f t="shared" si="7"/>
        <v>1</v>
      </c>
    </row>
    <row r="2765" ht="14.25" customHeight="1">
      <c r="A2765" s="248" t="s">
        <v>26</v>
      </c>
      <c r="B2765" s="248" t="s">
        <v>19</v>
      </c>
      <c r="C2765" s="273">
        <v>13562.0</v>
      </c>
      <c r="D2765" s="274">
        <v>45533.0</v>
      </c>
      <c r="E2765" s="275">
        <v>1877872.0</v>
      </c>
      <c r="F2765" s="248" t="s">
        <v>447</v>
      </c>
      <c r="G2765" s="274">
        <f t="shared" si="1"/>
        <v>45563</v>
      </c>
      <c r="H2765" s="248" t="s">
        <v>443</v>
      </c>
      <c r="I2765" s="276" t="str">
        <f t="shared" si="2"/>
        <v>135621877872</v>
      </c>
      <c r="J2765" s="274"/>
      <c r="K2765" s="275"/>
      <c r="L2765" s="275">
        <f t="shared" si="13"/>
        <v>-1877872</v>
      </c>
      <c r="N2765" s="277"/>
      <c r="O2765" s="274">
        <f t="shared" si="6"/>
        <v>0</v>
      </c>
      <c r="P2765" s="248" t="b">
        <f t="shared" si="7"/>
        <v>1</v>
      </c>
    </row>
    <row r="2766" ht="14.25" customHeight="1">
      <c r="A2766" s="248" t="s">
        <v>26</v>
      </c>
      <c r="B2766" s="248" t="s">
        <v>468</v>
      </c>
      <c r="C2766" s="273">
        <v>1049.0</v>
      </c>
      <c r="D2766" s="274">
        <v>45533.0</v>
      </c>
      <c r="E2766" s="275">
        <v>-346879.0</v>
      </c>
      <c r="F2766" s="248" t="s">
        <v>447</v>
      </c>
      <c r="G2766" s="274">
        <f t="shared" si="1"/>
        <v>45563</v>
      </c>
      <c r="H2766" s="248" t="s">
        <v>469</v>
      </c>
      <c r="I2766" s="276" t="str">
        <f t="shared" si="2"/>
        <v>1049-346879</v>
      </c>
      <c r="J2766" s="274"/>
      <c r="K2766" s="275"/>
      <c r="L2766" s="275">
        <f t="shared" si="13"/>
        <v>346879</v>
      </c>
      <c r="N2766" s="277"/>
      <c r="O2766" s="274">
        <f t="shared" si="6"/>
        <v>0</v>
      </c>
      <c r="P2766" s="248" t="b">
        <f t="shared" si="7"/>
        <v>1</v>
      </c>
    </row>
    <row r="2767" ht="14.25" customHeight="1">
      <c r="A2767" s="248" t="s">
        <v>26</v>
      </c>
      <c r="B2767" s="248" t="s">
        <v>468</v>
      </c>
      <c r="C2767" s="273">
        <v>1050.0</v>
      </c>
      <c r="D2767" s="274">
        <v>45533.0</v>
      </c>
      <c r="E2767" s="275">
        <v>-8682.0</v>
      </c>
      <c r="F2767" s="248" t="s">
        <v>447</v>
      </c>
      <c r="G2767" s="274">
        <f t="shared" si="1"/>
        <v>45563</v>
      </c>
      <c r="H2767" s="248" t="s">
        <v>469</v>
      </c>
      <c r="I2767" s="276" t="str">
        <f t="shared" si="2"/>
        <v>1050-8682</v>
      </c>
      <c r="J2767" s="274"/>
      <c r="K2767" s="275"/>
      <c r="L2767" s="275">
        <f t="shared" si="13"/>
        <v>8682</v>
      </c>
      <c r="N2767" s="277"/>
      <c r="O2767" s="274">
        <f t="shared" si="6"/>
        <v>0</v>
      </c>
      <c r="P2767" s="248" t="b">
        <f t="shared" si="7"/>
        <v>1</v>
      </c>
    </row>
    <row r="2768" ht="14.25" customHeight="1">
      <c r="A2768" s="248" t="s">
        <v>458</v>
      </c>
      <c r="B2768" s="248" t="s">
        <v>19</v>
      </c>
      <c r="C2768" s="273">
        <v>4.9670354E7</v>
      </c>
      <c r="D2768" s="274">
        <v>45533.0</v>
      </c>
      <c r="E2768" s="275">
        <v>99979.0</v>
      </c>
      <c r="F2768" s="248" t="s">
        <v>447</v>
      </c>
      <c r="G2768" s="274">
        <f t="shared" si="1"/>
        <v>45563</v>
      </c>
      <c r="H2768" s="248" t="s">
        <v>443</v>
      </c>
      <c r="I2768" s="276" t="str">
        <f t="shared" si="2"/>
        <v>4967035499979</v>
      </c>
      <c r="J2768" s="274"/>
      <c r="K2768" s="275"/>
      <c r="L2768" s="275">
        <f t="shared" si="13"/>
        <v>-99979</v>
      </c>
      <c r="N2768" s="277"/>
      <c r="O2768" s="274">
        <f t="shared" si="6"/>
        <v>0</v>
      </c>
      <c r="P2768" s="248" t="b">
        <f t="shared" si="7"/>
        <v>1</v>
      </c>
    </row>
    <row r="2769" ht="14.25" customHeight="1">
      <c r="A2769" s="248" t="s">
        <v>24</v>
      </c>
      <c r="B2769" s="248" t="s">
        <v>19</v>
      </c>
      <c r="C2769" s="273">
        <v>20746.0</v>
      </c>
      <c r="D2769" s="274">
        <v>45533.0</v>
      </c>
      <c r="E2769" s="275">
        <v>287966.0</v>
      </c>
      <c r="F2769" s="248" t="s">
        <v>447</v>
      </c>
      <c r="G2769" s="274">
        <f t="shared" si="1"/>
        <v>45563</v>
      </c>
      <c r="H2769" s="248" t="s">
        <v>443</v>
      </c>
      <c r="I2769" s="276" t="str">
        <f t="shared" si="2"/>
        <v>20746287966</v>
      </c>
      <c r="J2769" s="274">
        <v>45573.0</v>
      </c>
      <c r="K2769" s="275">
        <v>287966.0</v>
      </c>
      <c r="L2769" s="275">
        <f t="shared" si="13"/>
        <v>0</v>
      </c>
      <c r="N2769" s="277"/>
      <c r="O2769" s="274">
        <f t="shared" si="6"/>
        <v>0</v>
      </c>
      <c r="P2769" s="248" t="b">
        <f t="shared" si="7"/>
        <v>0</v>
      </c>
    </row>
    <row r="2770" ht="14.25" customHeight="1">
      <c r="A2770" s="248" t="s">
        <v>71</v>
      </c>
      <c r="B2770" s="248" t="s">
        <v>19</v>
      </c>
      <c r="C2770" s="273">
        <v>868111.0</v>
      </c>
      <c r="D2770" s="274">
        <v>45534.0</v>
      </c>
      <c r="E2770" s="275">
        <v>567403.0</v>
      </c>
      <c r="F2770" s="248" t="s">
        <v>447</v>
      </c>
      <c r="G2770" s="274">
        <f t="shared" si="1"/>
        <v>45564</v>
      </c>
      <c r="H2770" s="248" t="s">
        <v>443</v>
      </c>
      <c r="I2770" s="276" t="str">
        <f t="shared" si="2"/>
        <v>868111567403</v>
      </c>
      <c r="J2770" s="274">
        <v>45593.0</v>
      </c>
      <c r="K2770" s="275">
        <v>567403.0</v>
      </c>
      <c r="L2770" s="275">
        <f t="shared" si="13"/>
        <v>0</v>
      </c>
      <c r="N2770" s="277"/>
      <c r="O2770" s="274">
        <f t="shared" si="6"/>
        <v>0</v>
      </c>
      <c r="P2770" s="248" t="b">
        <f t="shared" si="7"/>
        <v>0</v>
      </c>
    </row>
    <row r="2771" ht="14.25" customHeight="1">
      <c r="A2771" s="248" t="s">
        <v>495</v>
      </c>
      <c r="B2771" s="248" t="s">
        <v>19</v>
      </c>
      <c r="C2771" s="273">
        <v>1.35036132E8</v>
      </c>
      <c r="D2771" s="274">
        <v>45534.0</v>
      </c>
      <c r="E2771" s="275">
        <v>158980.0</v>
      </c>
      <c r="F2771" s="248" t="s">
        <v>447</v>
      </c>
      <c r="G2771" s="274">
        <f t="shared" si="1"/>
        <v>45564</v>
      </c>
      <c r="H2771" s="248" t="s">
        <v>443</v>
      </c>
      <c r="I2771" s="276" t="str">
        <f t="shared" si="2"/>
        <v>135036132158980</v>
      </c>
      <c r="J2771" s="274"/>
      <c r="K2771" s="275"/>
      <c r="L2771" s="275">
        <f t="shared" si="13"/>
        <v>-158980</v>
      </c>
      <c r="N2771" s="277"/>
      <c r="O2771" s="274">
        <f t="shared" si="6"/>
        <v>0</v>
      </c>
      <c r="P2771" s="248" t="b">
        <f t="shared" si="7"/>
        <v>1</v>
      </c>
    </row>
    <row r="2772" ht="14.25" customHeight="1">
      <c r="A2772" s="248" t="s">
        <v>273</v>
      </c>
      <c r="B2772" s="248" t="s">
        <v>19</v>
      </c>
      <c r="C2772" s="273">
        <v>408.0</v>
      </c>
      <c r="D2772" s="274">
        <v>45534.0</v>
      </c>
      <c r="E2772" s="275">
        <v>183900.0</v>
      </c>
      <c r="F2772" s="248" t="s">
        <v>447</v>
      </c>
      <c r="G2772" s="274">
        <f t="shared" si="1"/>
        <v>45564</v>
      </c>
      <c r="H2772" s="248" t="s">
        <v>485</v>
      </c>
      <c r="I2772" s="276" t="str">
        <f t="shared" si="2"/>
        <v>408183900</v>
      </c>
      <c r="J2772" s="274"/>
      <c r="K2772" s="275"/>
      <c r="L2772" s="275">
        <f t="shared" si="13"/>
        <v>-183900</v>
      </c>
      <c r="N2772" s="277" t="s">
        <v>710</v>
      </c>
      <c r="O2772" s="274">
        <f t="shared" si="6"/>
        <v>0</v>
      </c>
      <c r="P2772" s="248" t="b">
        <f t="shared" si="7"/>
        <v>1</v>
      </c>
    </row>
    <row r="2773" ht="14.25" customHeight="1">
      <c r="A2773" s="248" t="s">
        <v>273</v>
      </c>
      <c r="B2773" s="248" t="s">
        <v>468</v>
      </c>
      <c r="C2773" s="273">
        <v>1325.0</v>
      </c>
      <c r="D2773" s="274">
        <v>45534.0</v>
      </c>
      <c r="E2773" s="275">
        <v>-183900.0</v>
      </c>
      <c r="F2773" s="248" t="s">
        <v>447</v>
      </c>
      <c r="G2773" s="274">
        <f t="shared" si="1"/>
        <v>45564</v>
      </c>
      <c r="H2773" s="248" t="s">
        <v>469</v>
      </c>
      <c r="I2773" s="276" t="str">
        <f t="shared" si="2"/>
        <v>1325-183900</v>
      </c>
      <c r="J2773" s="274"/>
      <c r="K2773" s="275"/>
      <c r="L2773" s="275">
        <f t="shared" si="13"/>
        <v>183900</v>
      </c>
      <c r="M2773" s="248" t="s">
        <v>755</v>
      </c>
      <c r="N2773" s="277" t="s">
        <v>710</v>
      </c>
      <c r="O2773" s="274">
        <f t="shared" si="6"/>
        <v>0</v>
      </c>
      <c r="P2773" s="248" t="b">
        <f t="shared" si="7"/>
        <v>1</v>
      </c>
    </row>
    <row r="2774" ht="14.25" customHeight="1">
      <c r="A2774" s="248" t="s">
        <v>533</v>
      </c>
      <c r="B2774" s="248" t="s">
        <v>19</v>
      </c>
      <c r="C2774" s="273">
        <v>8583624.0</v>
      </c>
      <c r="D2774" s="274">
        <v>45534.0</v>
      </c>
      <c r="E2774" s="275">
        <v>23253.0</v>
      </c>
      <c r="F2774" s="248" t="s">
        <v>447</v>
      </c>
      <c r="G2774" s="274">
        <f t="shared" si="1"/>
        <v>45564</v>
      </c>
      <c r="H2774" s="248" t="s">
        <v>443</v>
      </c>
      <c r="I2774" s="276" t="str">
        <f t="shared" si="2"/>
        <v>858362423253</v>
      </c>
      <c r="J2774" s="274">
        <f>+G2774</f>
        <v>45564</v>
      </c>
      <c r="K2774" s="275">
        <f>+E2774</f>
        <v>23253</v>
      </c>
      <c r="L2774" s="275">
        <f t="shared" si="13"/>
        <v>0</v>
      </c>
      <c r="N2774" s="277"/>
      <c r="O2774" s="274">
        <f t="shared" si="6"/>
        <v>0</v>
      </c>
      <c r="P2774" s="248" t="b">
        <f t="shared" si="7"/>
        <v>0</v>
      </c>
    </row>
    <row r="2775" ht="14.25" customHeight="1">
      <c r="A2775" s="248" t="s">
        <v>610</v>
      </c>
      <c r="B2775" s="248" t="s">
        <v>19</v>
      </c>
      <c r="C2775" s="273">
        <v>1860108.0</v>
      </c>
      <c r="D2775" s="274">
        <v>45534.0</v>
      </c>
      <c r="E2775" s="275">
        <v>469991.0</v>
      </c>
      <c r="F2775" s="248" t="s">
        <v>447</v>
      </c>
      <c r="G2775" s="274">
        <f t="shared" si="1"/>
        <v>45564</v>
      </c>
      <c r="H2775" s="248" t="s">
        <v>443</v>
      </c>
      <c r="I2775" s="276" t="str">
        <f t="shared" si="2"/>
        <v>1860108469991</v>
      </c>
      <c r="J2775" s="274"/>
      <c r="K2775" s="275"/>
      <c r="L2775" s="275">
        <f t="shared" si="13"/>
        <v>-469991</v>
      </c>
      <c r="N2775" s="277"/>
      <c r="O2775" s="274">
        <f t="shared" si="6"/>
        <v>0</v>
      </c>
      <c r="P2775" s="248" t="b">
        <f t="shared" si="7"/>
        <v>1</v>
      </c>
    </row>
    <row r="2776" ht="14.25" customHeight="1">
      <c r="A2776" s="248" t="s">
        <v>450</v>
      </c>
      <c r="B2776" s="248" t="s">
        <v>19</v>
      </c>
      <c r="C2776" s="273">
        <v>1389.0</v>
      </c>
      <c r="D2776" s="274">
        <v>45534.0</v>
      </c>
      <c r="E2776" s="275">
        <v>349574.0</v>
      </c>
      <c r="F2776" s="248" t="s">
        <v>447</v>
      </c>
      <c r="G2776" s="274">
        <f t="shared" si="1"/>
        <v>45564</v>
      </c>
      <c r="H2776" s="248" t="s">
        <v>443</v>
      </c>
      <c r="I2776" s="276" t="str">
        <f t="shared" si="2"/>
        <v>1389349574</v>
      </c>
      <c r="J2776" s="274"/>
      <c r="K2776" s="275"/>
      <c r="L2776" s="275">
        <f t="shared" si="13"/>
        <v>-349574</v>
      </c>
      <c r="N2776" s="277"/>
      <c r="O2776" s="274">
        <f t="shared" si="6"/>
        <v>0</v>
      </c>
      <c r="P2776" s="248" t="b">
        <f t="shared" si="7"/>
        <v>1</v>
      </c>
    </row>
    <row r="2777" ht="14.25" customHeight="1">
      <c r="A2777" s="248" t="s">
        <v>18</v>
      </c>
      <c r="B2777" s="248" t="s">
        <v>19</v>
      </c>
      <c r="C2777" s="273">
        <v>6337.0</v>
      </c>
      <c r="D2777" s="274">
        <v>45534.0</v>
      </c>
      <c r="E2777" s="275">
        <v>8049634.0</v>
      </c>
      <c r="F2777" s="248" t="s">
        <v>447</v>
      </c>
      <c r="G2777" s="274">
        <f t="shared" si="1"/>
        <v>45564</v>
      </c>
      <c r="H2777" s="248" t="s">
        <v>443</v>
      </c>
      <c r="I2777" s="276" t="str">
        <f t="shared" si="2"/>
        <v>63378049634</v>
      </c>
      <c r="J2777" s="274">
        <v>45576.0</v>
      </c>
      <c r="K2777" s="275">
        <v>6733953.0</v>
      </c>
      <c r="L2777" s="275">
        <f t="shared" si="13"/>
        <v>-1315681</v>
      </c>
      <c r="M2777" s="248" t="s">
        <v>756</v>
      </c>
      <c r="N2777" s="277"/>
      <c r="O2777" s="274">
        <f t="shared" si="6"/>
        <v>0</v>
      </c>
      <c r="P2777" s="248" t="b">
        <f t="shared" si="7"/>
        <v>0</v>
      </c>
    </row>
    <row r="2778" ht="14.25" customHeight="1">
      <c r="A2778" s="248" t="s">
        <v>688</v>
      </c>
      <c r="B2778" s="248" t="s">
        <v>19</v>
      </c>
      <c r="C2778" s="273">
        <v>2236.0</v>
      </c>
      <c r="D2778" s="274">
        <v>45534.0</v>
      </c>
      <c r="E2778" s="275">
        <v>31980.0</v>
      </c>
      <c r="F2778" s="248" t="s">
        <v>447</v>
      </c>
      <c r="G2778" s="274">
        <f t="shared" si="1"/>
        <v>45564</v>
      </c>
      <c r="H2778" s="248" t="s">
        <v>443</v>
      </c>
      <c r="I2778" s="276" t="str">
        <f t="shared" si="2"/>
        <v>223631980</v>
      </c>
      <c r="J2778" s="316">
        <v>45559.0</v>
      </c>
      <c r="K2778" s="317">
        <v>31980.0</v>
      </c>
      <c r="L2778" s="275">
        <f t="shared" si="13"/>
        <v>0</v>
      </c>
      <c r="N2778" s="277"/>
      <c r="O2778" s="274">
        <f t="shared" si="6"/>
        <v>0</v>
      </c>
      <c r="P2778" s="248" t="b">
        <f t="shared" si="7"/>
        <v>0</v>
      </c>
    </row>
    <row r="2779" ht="14.25" customHeight="1">
      <c r="A2779" s="248" t="s">
        <v>709</v>
      </c>
      <c r="B2779" s="248" t="s">
        <v>19</v>
      </c>
      <c r="C2779" s="273">
        <v>12790.0</v>
      </c>
      <c r="D2779" s="274">
        <v>45534.0</v>
      </c>
      <c r="E2779" s="275">
        <v>369990.0</v>
      </c>
      <c r="F2779" s="248" t="s">
        <v>447</v>
      </c>
      <c r="G2779" s="274">
        <f t="shared" si="1"/>
        <v>45564</v>
      </c>
      <c r="H2779" s="248" t="s">
        <v>443</v>
      </c>
      <c r="I2779" s="276" t="str">
        <f t="shared" si="2"/>
        <v>12790369990</v>
      </c>
      <c r="J2779" s="274">
        <v>45565.0</v>
      </c>
      <c r="K2779" s="275">
        <v>1765160.0</v>
      </c>
      <c r="L2779" s="275">
        <f t="shared" si="13"/>
        <v>1395170</v>
      </c>
      <c r="N2779" s="277"/>
      <c r="O2779" s="274">
        <f t="shared" si="6"/>
        <v>0</v>
      </c>
      <c r="P2779" s="248" t="b">
        <f t="shared" si="7"/>
        <v>0</v>
      </c>
    </row>
    <row r="2780" ht="14.25" customHeight="1">
      <c r="A2780" s="248" t="s">
        <v>709</v>
      </c>
      <c r="B2780" s="248" t="s">
        <v>19</v>
      </c>
      <c r="C2780" s="273">
        <v>12769.0</v>
      </c>
      <c r="D2780" s="274">
        <v>45534.0</v>
      </c>
      <c r="E2780" s="275">
        <v>6056819.0</v>
      </c>
      <c r="F2780" s="248" t="s">
        <v>447</v>
      </c>
      <c r="G2780" s="274">
        <f t="shared" si="1"/>
        <v>45564</v>
      </c>
      <c r="H2780" s="248" t="s">
        <v>443</v>
      </c>
      <c r="I2780" s="276" t="str">
        <f t="shared" si="2"/>
        <v>127696056819</v>
      </c>
      <c r="J2780" s="274">
        <v>45565.0</v>
      </c>
      <c r="K2780" s="275">
        <v>6056819.0</v>
      </c>
      <c r="L2780" s="275">
        <f t="shared" si="13"/>
        <v>0</v>
      </c>
      <c r="N2780" s="277"/>
      <c r="O2780" s="274">
        <f t="shared" si="6"/>
        <v>0</v>
      </c>
      <c r="P2780" s="248" t="b">
        <f t="shared" si="7"/>
        <v>0</v>
      </c>
    </row>
    <row r="2781" ht="14.25" customHeight="1">
      <c r="A2781" s="248" t="s">
        <v>709</v>
      </c>
      <c r="B2781" s="248" t="s">
        <v>19</v>
      </c>
      <c r="C2781" s="273">
        <v>12767.0</v>
      </c>
      <c r="D2781" s="274">
        <v>45534.0</v>
      </c>
      <c r="E2781" s="275">
        <v>1266160.0</v>
      </c>
      <c r="F2781" s="248" t="s">
        <v>447</v>
      </c>
      <c r="G2781" s="274">
        <f t="shared" si="1"/>
        <v>45564</v>
      </c>
      <c r="H2781" s="248" t="s">
        <v>443</v>
      </c>
      <c r="I2781" s="276" t="str">
        <f t="shared" si="2"/>
        <v>127671266160</v>
      </c>
      <c r="J2781" s="274">
        <v>45565.0</v>
      </c>
      <c r="K2781" s="275">
        <f>+L2779</f>
        <v>1395170</v>
      </c>
      <c r="L2781" s="275">
        <f t="shared" si="13"/>
        <v>129010</v>
      </c>
      <c r="N2781" s="277"/>
      <c r="O2781" s="274">
        <f t="shared" si="6"/>
        <v>0</v>
      </c>
      <c r="P2781" s="248" t="b">
        <f t="shared" si="7"/>
        <v>0</v>
      </c>
    </row>
    <row r="2782" ht="14.25" customHeight="1">
      <c r="A2782" s="248" t="s">
        <v>709</v>
      </c>
      <c r="B2782" s="248" t="s">
        <v>19</v>
      </c>
      <c r="C2782" s="273">
        <v>12766.0</v>
      </c>
      <c r="D2782" s="274">
        <v>45534.0</v>
      </c>
      <c r="E2782" s="275">
        <v>129010.0</v>
      </c>
      <c r="F2782" s="248" t="s">
        <v>447</v>
      </c>
      <c r="G2782" s="274">
        <f t="shared" si="1"/>
        <v>45564</v>
      </c>
      <c r="H2782" s="248" t="s">
        <v>443</v>
      </c>
      <c r="I2782" s="276" t="str">
        <f t="shared" si="2"/>
        <v>12766129010</v>
      </c>
      <c r="J2782" s="274">
        <v>45565.0</v>
      </c>
      <c r="K2782" s="275">
        <f>+L2781</f>
        <v>129010</v>
      </c>
      <c r="L2782" s="275">
        <f t="shared" si="13"/>
        <v>0</v>
      </c>
      <c r="N2782" s="277"/>
      <c r="O2782" s="274">
        <f t="shared" si="6"/>
        <v>0</v>
      </c>
      <c r="P2782" s="248" t="b">
        <f t="shared" si="7"/>
        <v>0</v>
      </c>
    </row>
    <row r="2783" ht="14.25" customHeight="1">
      <c r="A2783" s="248" t="s">
        <v>493</v>
      </c>
      <c r="B2783" s="248" t="s">
        <v>19</v>
      </c>
      <c r="C2783" s="273">
        <v>11210.0</v>
      </c>
      <c r="D2783" s="274">
        <v>45534.0</v>
      </c>
      <c r="E2783" s="275">
        <v>85342.0</v>
      </c>
      <c r="F2783" s="248" t="s">
        <v>447</v>
      </c>
      <c r="G2783" s="274">
        <f t="shared" si="1"/>
        <v>45564</v>
      </c>
      <c r="H2783" s="248" t="s">
        <v>443</v>
      </c>
      <c r="I2783" s="276" t="str">
        <f t="shared" si="2"/>
        <v>1121085342</v>
      </c>
      <c r="J2783" s="274"/>
      <c r="K2783" s="275"/>
      <c r="L2783" s="275">
        <f t="shared" si="13"/>
        <v>-85342</v>
      </c>
      <c r="N2783" s="277"/>
      <c r="O2783" s="274">
        <f t="shared" si="6"/>
        <v>0</v>
      </c>
      <c r="P2783" s="248" t="b">
        <f t="shared" si="7"/>
        <v>1</v>
      </c>
    </row>
    <row r="2784" ht="14.25" customHeight="1">
      <c r="A2784" s="248" t="s">
        <v>77</v>
      </c>
      <c r="B2784" s="248" t="s">
        <v>19</v>
      </c>
      <c r="C2784" s="273">
        <v>601985.0</v>
      </c>
      <c r="D2784" s="274">
        <v>45534.0</v>
      </c>
      <c r="E2784" s="275">
        <v>498783.0</v>
      </c>
      <c r="F2784" s="248" t="s">
        <v>447</v>
      </c>
      <c r="G2784" s="274">
        <f t="shared" si="1"/>
        <v>45564</v>
      </c>
      <c r="H2784" s="248" t="s">
        <v>443</v>
      </c>
      <c r="I2784" s="276" t="str">
        <f t="shared" si="2"/>
        <v>601985498783</v>
      </c>
      <c r="J2784" s="274">
        <v>45531.0</v>
      </c>
      <c r="K2784" s="275">
        <v>498782.0</v>
      </c>
      <c r="L2784" s="275">
        <f t="shared" si="13"/>
        <v>-1</v>
      </c>
      <c r="N2784" s="277"/>
      <c r="O2784" s="274">
        <f t="shared" si="6"/>
        <v>0</v>
      </c>
      <c r="P2784" s="248" t="b">
        <f t="shared" si="7"/>
        <v>0</v>
      </c>
    </row>
    <row r="2785" ht="14.25" customHeight="1">
      <c r="A2785" s="248" t="s">
        <v>464</v>
      </c>
      <c r="B2785" s="248" t="s">
        <v>19</v>
      </c>
      <c r="C2785" s="273">
        <v>1778822.0</v>
      </c>
      <c r="D2785" s="274">
        <v>45534.0</v>
      </c>
      <c r="E2785" s="275">
        <v>598980.0</v>
      </c>
      <c r="F2785" s="248" t="s">
        <v>447</v>
      </c>
      <c r="G2785" s="274">
        <f t="shared" si="1"/>
        <v>45564</v>
      </c>
      <c r="H2785" s="248" t="s">
        <v>443</v>
      </c>
      <c r="I2785" s="276" t="str">
        <f t="shared" si="2"/>
        <v>1778822598980</v>
      </c>
      <c r="J2785" s="274"/>
      <c r="K2785" s="275"/>
      <c r="L2785" s="275">
        <f t="shared" si="13"/>
        <v>-598980</v>
      </c>
      <c r="N2785" s="277"/>
      <c r="O2785" s="274">
        <f t="shared" si="6"/>
        <v>0</v>
      </c>
      <c r="P2785" s="248" t="b">
        <f t="shared" si="7"/>
        <v>1</v>
      </c>
    </row>
    <row r="2786" ht="14.25" customHeight="1">
      <c r="A2786" s="248" t="s">
        <v>273</v>
      </c>
      <c r="B2786" s="248" t="s">
        <v>19</v>
      </c>
      <c r="C2786" s="273">
        <v>409.0</v>
      </c>
      <c r="D2786" s="274">
        <v>45535.0</v>
      </c>
      <c r="E2786" s="275">
        <v>179901.0</v>
      </c>
      <c r="F2786" s="248" t="s">
        <v>447</v>
      </c>
      <c r="G2786" s="274">
        <f t="shared" si="1"/>
        <v>45565</v>
      </c>
      <c r="H2786" s="248" t="s">
        <v>485</v>
      </c>
      <c r="I2786" s="276" t="str">
        <f t="shared" si="2"/>
        <v>409179901</v>
      </c>
      <c r="J2786" s="274"/>
      <c r="K2786" s="275"/>
      <c r="L2786" s="275">
        <f t="shared" si="13"/>
        <v>-179901</v>
      </c>
      <c r="N2786" s="277" t="s">
        <v>710</v>
      </c>
      <c r="O2786" s="274">
        <f t="shared" si="6"/>
        <v>0</v>
      </c>
      <c r="P2786" s="248" t="b">
        <f t="shared" si="7"/>
        <v>1</v>
      </c>
    </row>
    <row r="2787" ht="14.25" customHeight="1">
      <c r="A2787" s="248" t="s">
        <v>273</v>
      </c>
      <c r="B2787" s="248" t="s">
        <v>468</v>
      </c>
      <c r="C2787" s="273">
        <v>1326.0</v>
      </c>
      <c r="D2787" s="274">
        <v>45535.0</v>
      </c>
      <c r="E2787" s="275">
        <v>-174900.0</v>
      </c>
      <c r="F2787" s="248" t="s">
        <v>447</v>
      </c>
      <c r="G2787" s="274">
        <f t="shared" si="1"/>
        <v>45565</v>
      </c>
      <c r="H2787" s="248" t="s">
        <v>469</v>
      </c>
      <c r="I2787" s="276" t="str">
        <f t="shared" si="2"/>
        <v>1326-174900</v>
      </c>
      <c r="J2787" s="274"/>
      <c r="K2787" s="275"/>
      <c r="L2787" s="275">
        <f t="shared" si="13"/>
        <v>174900</v>
      </c>
      <c r="M2787" s="248" t="s">
        <v>757</v>
      </c>
      <c r="N2787" s="277" t="s">
        <v>710</v>
      </c>
      <c r="O2787" s="274">
        <f t="shared" si="6"/>
        <v>0</v>
      </c>
      <c r="P2787" s="248" t="b">
        <f t="shared" si="7"/>
        <v>1</v>
      </c>
    </row>
    <row r="2788" ht="14.25" customHeight="1">
      <c r="A2788" s="248" t="s">
        <v>106</v>
      </c>
      <c r="B2788" s="248" t="s">
        <v>334</v>
      </c>
      <c r="C2788" s="273">
        <v>218482.0</v>
      </c>
      <c r="D2788" s="274">
        <v>45536.0</v>
      </c>
      <c r="E2788" s="275">
        <v>248935.0</v>
      </c>
      <c r="F2788" s="248" t="s">
        <v>447</v>
      </c>
      <c r="G2788" s="274">
        <f t="shared" si="1"/>
        <v>45566</v>
      </c>
      <c r="H2788" s="248" t="s">
        <v>443</v>
      </c>
      <c r="I2788" s="276" t="str">
        <f t="shared" si="2"/>
        <v>218482248935</v>
      </c>
      <c r="J2788" s="274"/>
      <c r="K2788" s="275"/>
      <c r="L2788" s="275">
        <f t="shared" si="13"/>
        <v>-248935</v>
      </c>
      <c r="N2788" s="277"/>
      <c r="O2788" s="274">
        <f t="shared" si="6"/>
        <v>0</v>
      </c>
      <c r="P2788" s="248" t="b">
        <f t="shared" si="7"/>
        <v>1</v>
      </c>
    </row>
    <row r="2789" ht="14.25" customHeight="1">
      <c r="A2789" s="248" t="s">
        <v>470</v>
      </c>
      <c r="B2789" s="248" t="s">
        <v>19</v>
      </c>
      <c r="C2789" s="273">
        <v>69852.0</v>
      </c>
      <c r="D2789" s="274">
        <v>45536.0</v>
      </c>
      <c r="E2789" s="275">
        <v>506940.0</v>
      </c>
      <c r="F2789" s="248" t="s">
        <v>447</v>
      </c>
      <c r="G2789" s="274">
        <f t="shared" si="1"/>
        <v>45566</v>
      </c>
      <c r="H2789" s="248" t="s">
        <v>443</v>
      </c>
      <c r="I2789" s="276" t="str">
        <f t="shared" si="2"/>
        <v>69852506940</v>
      </c>
      <c r="J2789" s="274"/>
      <c r="K2789" s="275"/>
      <c r="L2789" s="275">
        <f t="shared" si="13"/>
        <v>-506940</v>
      </c>
      <c r="N2789" s="277"/>
      <c r="O2789" s="274">
        <f t="shared" si="6"/>
        <v>0</v>
      </c>
      <c r="P2789" s="248" t="b">
        <f t="shared" si="7"/>
        <v>1</v>
      </c>
    </row>
    <row r="2790" ht="14.25" customHeight="1">
      <c r="A2790" s="248" t="s">
        <v>494</v>
      </c>
      <c r="B2790" s="248" t="s">
        <v>19</v>
      </c>
      <c r="C2790" s="273">
        <v>41446.0</v>
      </c>
      <c r="D2790" s="274">
        <v>45537.0</v>
      </c>
      <c r="E2790" s="275">
        <v>59980.0</v>
      </c>
      <c r="F2790" s="248" t="s">
        <v>447</v>
      </c>
      <c r="G2790" s="274">
        <f t="shared" si="1"/>
        <v>45567</v>
      </c>
      <c r="H2790" s="248" t="s">
        <v>443</v>
      </c>
      <c r="I2790" s="276" t="str">
        <f t="shared" si="2"/>
        <v>4144659980</v>
      </c>
      <c r="J2790" s="274"/>
      <c r="K2790" s="275"/>
      <c r="L2790" s="275">
        <f t="shared" si="13"/>
        <v>-59980</v>
      </c>
      <c r="N2790" s="277"/>
      <c r="O2790" s="274">
        <f t="shared" si="6"/>
        <v>0</v>
      </c>
      <c r="P2790" s="248" t="b">
        <f t="shared" si="7"/>
        <v>1</v>
      </c>
    </row>
    <row r="2791" ht="14.25" customHeight="1">
      <c r="A2791" s="248" t="s">
        <v>107</v>
      </c>
      <c r="B2791" s="248" t="s">
        <v>19</v>
      </c>
      <c r="C2791" s="273">
        <v>19278.0</v>
      </c>
      <c r="D2791" s="274">
        <v>45537.0</v>
      </c>
      <c r="E2791" s="275">
        <v>2257459.0</v>
      </c>
      <c r="F2791" s="248" t="s">
        <v>447</v>
      </c>
      <c r="G2791" s="274">
        <f t="shared" si="1"/>
        <v>45567</v>
      </c>
      <c r="H2791" s="248" t="s">
        <v>443</v>
      </c>
      <c r="I2791" s="276" t="str">
        <f t="shared" si="2"/>
        <v>192782257459</v>
      </c>
      <c r="J2791" s="274">
        <v>45579.0</v>
      </c>
      <c r="K2791" s="275">
        <v>2263883.0</v>
      </c>
      <c r="L2791" s="275">
        <f t="shared" si="13"/>
        <v>6424</v>
      </c>
      <c r="N2791" s="277"/>
      <c r="O2791" s="274">
        <f t="shared" si="6"/>
        <v>0</v>
      </c>
      <c r="P2791" s="248" t="b">
        <f t="shared" si="7"/>
        <v>0</v>
      </c>
    </row>
    <row r="2792" ht="14.25" customHeight="1">
      <c r="A2792" s="248" t="s">
        <v>706</v>
      </c>
      <c r="B2792" s="248" t="s">
        <v>19</v>
      </c>
      <c r="C2792" s="273">
        <v>21293.0</v>
      </c>
      <c r="D2792" s="274">
        <v>45537.0</v>
      </c>
      <c r="E2792" s="275">
        <v>12842.0</v>
      </c>
      <c r="F2792" s="248" t="s">
        <v>447</v>
      </c>
      <c r="G2792" s="274">
        <f t="shared" si="1"/>
        <v>45567</v>
      </c>
      <c r="H2792" s="248" t="s">
        <v>443</v>
      </c>
      <c r="I2792" s="276" t="str">
        <f t="shared" si="2"/>
        <v>2129312842</v>
      </c>
      <c r="J2792" s="274"/>
      <c r="K2792" s="275"/>
      <c r="L2792" s="275">
        <f t="shared" si="13"/>
        <v>-12842</v>
      </c>
      <c r="N2792" s="277"/>
      <c r="O2792" s="274">
        <f t="shared" si="6"/>
        <v>0</v>
      </c>
      <c r="P2792" s="248" t="b">
        <f t="shared" si="7"/>
        <v>1</v>
      </c>
    </row>
    <row r="2793" ht="14.25" customHeight="1">
      <c r="A2793" s="248" t="s">
        <v>113</v>
      </c>
      <c r="B2793" s="248" t="s">
        <v>19</v>
      </c>
      <c r="C2793" s="273">
        <v>189.0</v>
      </c>
      <c r="D2793" s="274">
        <v>45537.0</v>
      </c>
      <c r="E2793" s="275">
        <v>1900003.0</v>
      </c>
      <c r="F2793" s="248" t="s">
        <v>447</v>
      </c>
      <c r="G2793" s="274">
        <f t="shared" si="1"/>
        <v>45567</v>
      </c>
      <c r="H2793" s="248" t="s">
        <v>443</v>
      </c>
      <c r="I2793" s="276" t="str">
        <f t="shared" si="2"/>
        <v>1891900003</v>
      </c>
      <c r="J2793" s="274"/>
      <c r="K2793" s="275"/>
      <c r="L2793" s="275">
        <f t="shared" si="13"/>
        <v>-1900003</v>
      </c>
      <c r="N2793" s="277"/>
      <c r="O2793" s="274">
        <f t="shared" si="6"/>
        <v>0</v>
      </c>
      <c r="P2793" s="248" t="b">
        <f t="shared" si="7"/>
        <v>1</v>
      </c>
    </row>
    <row r="2794" ht="14.25" customHeight="1">
      <c r="A2794" s="248" t="s">
        <v>464</v>
      </c>
      <c r="B2794" s="248" t="s">
        <v>19</v>
      </c>
      <c r="C2794" s="273">
        <v>1779020.0</v>
      </c>
      <c r="D2794" s="274">
        <v>45537.0</v>
      </c>
      <c r="E2794" s="275">
        <v>633980.0</v>
      </c>
      <c r="F2794" s="248" t="s">
        <v>447</v>
      </c>
      <c r="G2794" s="274">
        <f t="shared" si="1"/>
        <v>45567</v>
      </c>
      <c r="H2794" s="248" t="s">
        <v>443</v>
      </c>
      <c r="I2794" s="276" t="str">
        <f t="shared" si="2"/>
        <v>1779020633980</v>
      </c>
      <c r="J2794" s="274"/>
      <c r="K2794" s="275"/>
      <c r="L2794" s="275">
        <f t="shared" si="13"/>
        <v>-633980</v>
      </c>
      <c r="N2794" s="277"/>
      <c r="O2794" s="274">
        <f t="shared" si="6"/>
        <v>0</v>
      </c>
      <c r="P2794" s="248" t="b">
        <f t="shared" si="7"/>
        <v>1</v>
      </c>
    </row>
    <row r="2795" ht="14.25" customHeight="1">
      <c r="A2795" s="248" t="s">
        <v>445</v>
      </c>
      <c r="B2795" s="248" t="s">
        <v>19</v>
      </c>
      <c r="C2795" s="273">
        <v>3360256.0</v>
      </c>
      <c r="D2795" s="274">
        <v>45537.0</v>
      </c>
      <c r="E2795" s="275">
        <v>435336.0</v>
      </c>
      <c r="F2795" s="248" t="s">
        <v>447</v>
      </c>
      <c r="G2795" s="274">
        <f t="shared" si="1"/>
        <v>45567</v>
      </c>
      <c r="H2795" s="248" t="s">
        <v>443</v>
      </c>
      <c r="I2795" s="276" t="str">
        <f t="shared" si="2"/>
        <v>3360256435336</v>
      </c>
      <c r="J2795" s="274">
        <v>45567.0</v>
      </c>
      <c r="K2795" s="275">
        <v>435336.0</v>
      </c>
      <c r="L2795" s="275">
        <f t="shared" si="13"/>
        <v>0</v>
      </c>
      <c r="N2795" s="277"/>
      <c r="O2795" s="274">
        <f t="shared" si="6"/>
        <v>0</v>
      </c>
      <c r="P2795" s="248" t="b">
        <f t="shared" si="7"/>
        <v>0</v>
      </c>
    </row>
    <row r="2796" ht="14.25" customHeight="1">
      <c r="A2796" s="248" t="s">
        <v>610</v>
      </c>
      <c r="B2796" s="248" t="s">
        <v>468</v>
      </c>
      <c r="C2796" s="273">
        <v>146440.0</v>
      </c>
      <c r="D2796" s="274">
        <v>45538.0</v>
      </c>
      <c r="E2796" s="275">
        <v>-579991.0</v>
      </c>
      <c r="F2796" s="248" t="s">
        <v>447</v>
      </c>
      <c r="G2796" s="274">
        <f t="shared" si="1"/>
        <v>45568</v>
      </c>
      <c r="H2796" s="248" t="s">
        <v>469</v>
      </c>
      <c r="I2796" s="276" t="str">
        <f t="shared" si="2"/>
        <v>146440-579991</v>
      </c>
      <c r="J2796" s="274"/>
      <c r="K2796" s="275"/>
      <c r="L2796" s="275">
        <f t="shared" si="13"/>
        <v>579991</v>
      </c>
      <c r="N2796" s="277"/>
      <c r="O2796" s="274">
        <f t="shared" si="6"/>
        <v>0</v>
      </c>
      <c r="P2796" s="248" t="b">
        <f t="shared" si="7"/>
        <v>1</v>
      </c>
    </row>
    <row r="2797" ht="14.25" customHeight="1">
      <c r="A2797" s="248" t="s">
        <v>22</v>
      </c>
      <c r="B2797" s="248" t="s">
        <v>19</v>
      </c>
      <c r="C2797" s="273">
        <v>1106676.0</v>
      </c>
      <c r="D2797" s="274">
        <v>45538.0</v>
      </c>
      <c r="E2797" s="275">
        <v>2449982.0</v>
      </c>
      <c r="F2797" s="248" t="s">
        <v>447</v>
      </c>
      <c r="G2797" s="274">
        <f t="shared" si="1"/>
        <v>45568</v>
      </c>
      <c r="H2797" s="248" t="s">
        <v>443</v>
      </c>
      <c r="I2797" s="276" t="str">
        <f t="shared" si="2"/>
        <v>11066762449982</v>
      </c>
      <c r="J2797" s="274">
        <v>45582.0</v>
      </c>
      <c r="K2797" s="275">
        <v>2449982.0</v>
      </c>
      <c r="L2797" s="275">
        <f t="shared" si="13"/>
        <v>0</v>
      </c>
      <c r="N2797" s="109" t="s">
        <v>462</v>
      </c>
      <c r="O2797" s="274">
        <f t="shared" si="6"/>
        <v>0</v>
      </c>
      <c r="P2797" s="248" t="b">
        <f t="shared" si="7"/>
        <v>0</v>
      </c>
    </row>
    <row r="2798" ht="14.25" customHeight="1">
      <c r="A2798" s="248" t="s">
        <v>77</v>
      </c>
      <c r="B2798" s="248" t="s">
        <v>19</v>
      </c>
      <c r="C2798" s="273">
        <v>602748.0</v>
      </c>
      <c r="D2798" s="274">
        <v>45538.0</v>
      </c>
      <c r="E2798" s="275">
        <v>541772.0</v>
      </c>
      <c r="F2798" s="248" t="s">
        <v>447</v>
      </c>
      <c r="G2798" s="274">
        <f t="shared" si="1"/>
        <v>45568</v>
      </c>
      <c r="H2798" s="248" t="s">
        <v>443</v>
      </c>
      <c r="I2798" s="276" t="str">
        <f t="shared" si="2"/>
        <v>602748541772</v>
      </c>
      <c r="J2798" s="274">
        <v>45568.0</v>
      </c>
      <c r="K2798" s="275">
        <v>541772.0</v>
      </c>
      <c r="L2798" s="275">
        <f t="shared" si="13"/>
        <v>0</v>
      </c>
      <c r="N2798" s="277"/>
      <c r="O2798" s="274">
        <f t="shared" si="6"/>
        <v>0</v>
      </c>
      <c r="P2798" s="248" t="b">
        <f t="shared" si="7"/>
        <v>0</v>
      </c>
    </row>
    <row r="2799" ht="14.25" customHeight="1">
      <c r="A2799" s="248" t="s">
        <v>27</v>
      </c>
      <c r="B2799" s="248" t="s">
        <v>19</v>
      </c>
      <c r="C2799" s="273">
        <v>42343.0</v>
      </c>
      <c r="D2799" s="274">
        <v>45539.0</v>
      </c>
      <c r="E2799" s="275">
        <v>922824.0</v>
      </c>
      <c r="F2799" s="248" t="s">
        <v>447</v>
      </c>
      <c r="G2799" s="274">
        <f t="shared" si="1"/>
        <v>45569</v>
      </c>
      <c r="H2799" s="248" t="s">
        <v>443</v>
      </c>
      <c r="I2799" s="276" t="str">
        <f t="shared" si="2"/>
        <v>42343922824</v>
      </c>
      <c r="J2799" s="274">
        <v>45576.0</v>
      </c>
      <c r="K2799" s="275">
        <v>922284.0</v>
      </c>
      <c r="L2799" s="275">
        <f t="shared" si="13"/>
        <v>-540</v>
      </c>
      <c r="M2799" s="276"/>
      <c r="N2799" s="109" t="s">
        <v>456</v>
      </c>
      <c r="O2799" s="274">
        <f t="shared" si="6"/>
        <v>0</v>
      </c>
      <c r="P2799" s="248" t="b">
        <f t="shared" si="7"/>
        <v>0</v>
      </c>
    </row>
    <row r="2800" ht="14.25" customHeight="1">
      <c r="A2800" s="248" t="s">
        <v>27</v>
      </c>
      <c r="B2800" s="248" t="s">
        <v>19</v>
      </c>
      <c r="C2800" s="273">
        <v>42344.0</v>
      </c>
      <c r="D2800" s="274">
        <v>45539.0</v>
      </c>
      <c r="E2800" s="275">
        <v>683519.0</v>
      </c>
      <c r="F2800" s="248" t="s">
        <v>447</v>
      </c>
      <c r="G2800" s="274">
        <f t="shared" si="1"/>
        <v>45569</v>
      </c>
      <c r="H2800" s="248" t="s">
        <v>443</v>
      </c>
      <c r="I2800" s="276" t="str">
        <f t="shared" si="2"/>
        <v>42344683519</v>
      </c>
      <c r="J2800" s="274">
        <v>45576.0</v>
      </c>
      <c r="K2800" s="275">
        <v>683519.0</v>
      </c>
      <c r="L2800" s="275">
        <f t="shared" si="13"/>
        <v>0</v>
      </c>
      <c r="N2800" s="109" t="s">
        <v>456</v>
      </c>
      <c r="O2800" s="274">
        <f t="shared" si="6"/>
        <v>0</v>
      </c>
      <c r="P2800" s="248" t="b">
        <f t="shared" si="7"/>
        <v>0</v>
      </c>
    </row>
    <row r="2801" ht="14.25" customHeight="1">
      <c r="A2801" s="248" t="s">
        <v>71</v>
      </c>
      <c r="B2801" s="248" t="s">
        <v>19</v>
      </c>
      <c r="C2801" s="273">
        <v>868308.0</v>
      </c>
      <c r="D2801" s="274">
        <v>45539.0</v>
      </c>
      <c r="E2801" s="275">
        <v>429907.0</v>
      </c>
      <c r="F2801" s="248" t="s">
        <v>447</v>
      </c>
      <c r="G2801" s="274">
        <f t="shared" si="1"/>
        <v>45569</v>
      </c>
      <c r="H2801" s="248" t="s">
        <v>443</v>
      </c>
      <c r="I2801" s="276" t="str">
        <f t="shared" si="2"/>
        <v>868308429907</v>
      </c>
      <c r="J2801" s="274">
        <v>45588.0</v>
      </c>
      <c r="K2801" s="275">
        <v>429907.0</v>
      </c>
      <c r="L2801" s="275">
        <f t="shared" si="13"/>
        <v>0</v>
      </c>
      <c r="N2801" s="277"/>
      <c r="O2801" s="274">
        <f t="shared" si="6"/>
        <v>0</v>
      </c>
      <c r="P2801" s="248" t="b">
        <f t="shared" si="7"/>
        <v>0</v>
      </c>
    </row>
    <row r="2802" ht="14.25" customHeight="1">
      <c r="A2802" s="248" t="s">
        <v>454</v>
      </c>
      <c r="B2802" s="248" t="s">
        <v>19</v>
      </c>
      <c r="C2802" s="273">
        <v>34785.0</v>
      </c>
      <c r="D2802" s="274">
        <v>45539.0</v>
      </c>
      <c r="E2802" s="275">
        <v>47600.0</v>
      </c>
      <c r="F2802" s="248" t="s">
        <v>447</v>
      </c>
      <c r="G2802" s="274">
        <f t="shared" si="1"/>
        <v>45569</v>
      </c>
      <c r="H2802" s="248" t="s">
        <v>443</v>
      </c>
      <c r="I2802" s="276" t="str">
        <f t="shared" si="2"/>
        <v>3478547600</v>
      </c>
      <c r="J2802" s="274">
        <v>45568.0</v>
      </c>
      <c r="K2802" s="275">
        <v>47600.0</v>
      </c>
      <c r="L2802" s="275">
        <f t="shared" si="13"/>
        <v>0</v>
      </c>
      <c r="N2802" s="277"/>
      <c r="O2802" s="274">
        <f t="shared" si="6"/>
        <v>0</v>
      </c>
      <c r="P2802" s="248" t="b">
        <f t="shared" si="7"/>
        <v>0</v>
      </c>
    </row>
    <row r="2803" ht="14.25" customHeight="1">
      <c r="A2803" s="248" t="s">
        <v>35</v>
      </c>
      <c r="B2803" s="248" t="s">
        <v>19</v>
      </c>
      <c r="C2803" s="273">
        <v>25734.0</v>
      </c>
      <c r="D2803" s="274">
        <v>45539.0</v>
      </c>
      <c r="E2803" s="275">
        <v>239992.0</v>
      </c>
      <c r="F2803" s="248" t="s">
        <v>447</v>
      </c>
      <c r="G2803" s="274">
        <f t="shared" si="1"/>
        <v>45569</v>
      </c>
      <c r="H2803" s="248" t="s">
        <v>443</v>
      </c>
      <c r="I2803" s="276" t="str">
        <f t="shared" si="2"/>
        <v>25734239992</v>
      </c>
      <c r="J2803" s="274">
        <v>45726.0</v>
      </c>
      <c r="K2803" s="275">
        <v>300000.0</v>
      </c>
      <c r="L2803" s="275">
        <f t="shared" si="13"/>
        <v>60008</v>
      </c>
      <c r="M2803" s="248" t="s">
        <v>758</v>
      </c>
      <c r="N2803" s="277" t="s">
        <v>759</v>
      </c>
      <c r="O2803" s="274">
        <f t="shared" si="6"/>
        <v>0</v>
      </c>
      <c r="P2803" s="248" t="b">
        <f t="shared" si="7"/>
        <v>0</v>
      </c>
    </row>
    <row r="2804" ht="14.25" customHeight="1">
      <c r="A2804" s="248" t="s">
        <v>570</v>
      </c>
      <c r="B2804" s="248" t="s">
        <v>19</v>
      </c>
      <c r="C2804" s="273">
        <v>8849.0</v>
      </c>
      <c r="D2804" s="274">
        <v>45539.0</v>
      </c>
      <c r="E2804" s="275">
        <v>3513.0</v>
      </c>
      <c r="F2804" s="248" t="s">
        <v>447</v>
      </c>
      <c r="G2804" s="274">
        <f t="shared" si="1"/>
        <v>45569</v>
      </c>
      <c r="H2804" s="248" t="s">
        <v>443</v>
      </c>
      <c r="I2804" s="276" t="str">
        <f t="shared" si="2"/>
        <v>88493513</v>
      </c>
      <c r="J2804" s="274"/>
      <c r="K2804" s="275"/>
      <c r="L2804" s="275">
        <f t="shared" si="13"/>
        <v>-3513</v>
      </c>
      <c r="N2804" s="277"/>
      <c r="O2804" s="274">
        <f t="shared" si="6"/>
        <v>0</v>
      </c>
      <c r="P2804" s="248" t="b">
        <f t="shared" si="7"/>
        <v>1</v>
      </c>
    </row>
    <row r="2805" ht="14.25" customHeight="1">
      <c r="A2805" s="248" t="s">
        <v>688</v>
      </c>
      <c r="B2805" s="248" t="s">
        <v>19</v>
      </c>
      <c r="C2805" s="273">
        <v>2254.0</v>
      </c>
      <c r="D2805" s="274">
        <v>45539.0</v>
      </c>
      <c r="E2805" s="275">
        <v>63594.0</v>
      </c>
      <c r="F2805" s="248" t="s">
        <v>447</v>
      </c>
      <c r="G2805" s="274">
        <f t="shared" si="1"/>
        <v>45569</v>
      </c>
      <c r="H2805" s="248" t="s">
        <v>443</v>
      </c>
      <c r="I2805" s="276" t="str">
        <f t="shared" si="2"/>
        <v>225463594</v>
      </c>
      <c r="J2805" s="274">
        <v>45588.0</v>
      </c>
      <c r="K2805" s="275">
        <v>63594.0</v>
      </c>
      <c r="L2805" s="275">
        <f t="shared" si="13"/>
        <v>0</v>
      </c>
      <c r="N2805" s="277"/>
      <c r="O2805" s="274">
        <f t="shared" si="6"/>
        <v>0</v>
      </c>
      <c r="P2805" s="248" t="b">
        <f t="shared" si="7"/>
        <v>0</v>
      </c>
    </row>
    <row r="2806" ht="14.25" customHeight="1">
      <c r="A2806" s="248" t="s">
        <v>712</v>
      </c>
      <c r="B2806" s="248" t="s">
        <v>19</v>
      </c>
      <c r="C2806" s="273">
        <v>114.0</v>
      </c>
      <c r="D2806" s="274">
        <v>45539.0</v>
      </c>
      <c r="E2806" s="275">
        <v>287760.0</v>
      </c>
      <c r="F2806" s="248" t="s">
        <v>447</v>
      </c>
      <c r="G2806" s="274">
        <f t="shared" si="1"/>
        <v>45569</v>
      </c>
      <c r="H2806" s="248" t="s">
        <v>443</v>
      </c>
      <c r="I2806" s="276" t="str">
        <f t="shared" si="2"/>
        <v>114287760</v>
      </c>
      <c r="J2806" s="274"/>
      <c r="K2806" s="275"/>
      <c r="L2806" s="275">
        <f t="shared" si="13"/>
        <v>-287760</v>
      </c>
      <c r="N2806" s="277"/>
      <c r="O2806" s="274">
        <f t="shared" si="6"/>
        <v>0</v>
      </c>
      <c r="P2806" s="248" t="b">
        <f t="shared" si="7"/>
        <v>1</v>
      </c>
    </row>
    <row r="2807" ht="14.25" customHeight="1">
      <c r="A2807" s="248" t="s">
        <v>464</v>
      </c>
      <c r="B2807" s="248" t="s">
        <v>19</v>
      </c>
      <c r="C2807" s="273">
        <v>1779291.0</v>
      </c>
      <c r="D2807" s="274">
        <v>45539.0</v>
      </c>
      <c r="E2807" s="275">
        <v>326980.0</v>
      </c>
      <c r="F2807" s="248" t="s">
        <v>447</v>
      </c>
      <c r="G2807" s="274">
        <f t="shared" si="1"/>
        <v>45569</v>
      </c>
      <c r="H2807" s="248" t="s">
        <v>443</v>
      </c>
      <c r="I2807" s="276" t="str">
        <f t="shared" si="2"/>
        <v>1779291326980</v>
      </c>
      <c r="J2807" s="274"/>
      <c r="K2807" s="275"/>
      <c r="L2807" s="275">
        <f t="shared" si="13"/>
        <v>-326980</v>
      </c>
      <c r="N2807" s="277"/>
      <c r="O2807" s="274">
        <f t="shared" si="6"/>
        <v>0</v>
      </c>
      <c r="P2807" s="248" t="b">
        <f t="shared" si="7"/>
        <v>1</v>
      </c>
    </row>
    <row r="2808" ht="14.25" customHeight="1">
      <c r="A2808" s="248" t="s">
        <v>677</v>
      </c>
      <c r="B2808" s="248" t="s">
        <v>19</v>
      </c>
      <c r="C2808" s="273">
        <v>1.2241163E7</v>
      </c>
      <c r="D2808" s="274">
        <v>45539.0</v>
      </c>
      <c r="E2808" s="275">
        <v>9729.0</v>
      </c>
      <c r="F2808" s="248" t="s">
        <v>447</v>
      </c>
      <c r="G2808" s="274">
        <f t="shared" si="1"/>
        <v>45569</v>
      </c>
      <c r="H2808" s="248" t="s">
        <v>443</v>
      </c>
      <c r="I2808" s="276" t="str">
        <f t="shared" si="2"/>
        <v>122411639729</v>
      </c>
      <c r="J2808" s="274"/>
      <c r="K2808" s="275"/>
      <c r="L2808" s="275">
        <f t="shared" si="13"/>
        <v>-9729</v>
      </c>
      <c r="N2808" s="277"/>
      <c r="O2808" s="274">
        <f t="shared" si="6"/>
        <v>0</v>
      </c>
      <c r="P2808" s="248" t="b">
        <f t="shared" si="7"/>
        <v>1</v>
      </c>
    </row>
    <row r="2809" ht="14.25" customHeight="1">
      <c r="A2809" s="248" t="s">
        <v>34</v>
      </c>
      <c r="B2809" s="248" t="s">
        <v>19</v>
      </c>
      <c r="C2809" s="273">
        <v>123736.0</v>
      </c>
      <c r="D2809" s="274">
        <v>45540.0</v>
      </c>
      <c r="E2809" s="275">
        <v>80444.0</v>
      </c>
      <c r="F2809" s="248" t="s">
        <v>447</v>
      </c>
      <c r="G2809" s="274">
        <f t="shared" si="1"/>
        <v>45570</v>
      </c>
      <c r="H2809" s="248" t="s">
        <v>443</v>
      </c>
      <c r="I2809" s="276" t="str">
        <f t="shared" si="2"/>
        <v>12373680444</v>
      </c>
      <c r="J2809" s="274">
        <v>45576.0</v>
      </c>
      <c r="K2809" s="275">
        <v>80444.0</v>
      </c>
      <c r="L2809" s="275">
        <f t="shared" si="13"/>
        <v>0</v>
      </c>
      <c r="N2809" s="277"/>
      <c r="O2809" s="274">
        <f t="shared" si="6"/>
        <v>0</v>
      </c>
      <c r="P2809" s="248" t="b">
        <f t="shared" si="7"/>
        <v>0</v>
      </c>
    </row>
    <row r="2810" ht="14.25" customHeight="1">
      <c r="A2810" s="248" t="s">
        <v>273</v>
      </c>
      <c r="B2810" s="248" t="s">
        <v>19</v>
      </c>
      <c r="C2810" s="273">
        <v>410.0</v>
      </c>
      <c r="D2810" s="274">
        <v>45540.0</v>
      </c>
      <c r="E2810" s="275">
        <v>189900.0</v>
      </c>
      <c r="F2810" s="248" t="s">
        <v>447</v>
      </c>
      <c r="G2810" s="274">
        <f t="shared" si="1"/>
        <v>45570</v>
      </c>
      <c r="H2810" s="248" t="s">
        <v>443</v>
      </c>
      <c r="I2810" s="276" t="str">
        <f t="shared" si="2"/>
        <v>410189900</v>
      </c>
      <c r="J2810" s="278">
        <v>45582.0</v>
      </c>
      <c r="K2810" s="279">
        <v>183900.0</v>
      </c>
      <c r="L2810" s="275">
        <f t="shared" si="13"/>
        <v>-6000</v>
      </c>
      <c r="N2810" s="277" t="s">
        <v>710</v>
      </c>
      <c r="O2810" s="274">
        <f t="shared" si="6"/>
        <v>0</v>
      </c>
      <c r="P2810" s="248" t="b">
        <f t="shared" si="7"/>
        <v>0</v>
      </c>
    </row>
    <row r="2811" ht="14.25" customHeight="1">
      <c r="A2811" s="248" t="s">
        <v>273</v>
      </c>
      <c r="B2811" s="248" t="s">
        <v>468</v>
      </c>
      <c r="C2811" s="273">
        <v>1330.0</v>
      </c>
      <c r="D2811" s="274">
        <v>45540.0</v>
      </c>
      <c r="E2811" s="275">
        <v>-179901.0</v>
      </c>
      <c r="F2811" s="248" t="s">
        <v>447</v>
      </c>
      <c r="G2811" s="274">
        <f t="shared" si="1"/>
        <v>45570</v>
      </c>
      <c r="H2811" s="248" t="s">
        <v>469</v>
      </c>
      <c r="I2811" s="276" t="str">
        <f t="shared" si="2"/>
        <v>1330-179901</v>
      </c>
      <c r="J2811" s="274"/>
      <c r="K2811" s="275"/>
      <c r="L2811" s="275">
        <f t="shared" si="13"/>
        <v>179901</v>
      </c>
      <c r="M2811" s="248" t="s">
        <v>746</v>
      </c>
      <c r="N2811" s="277" t="s">
        <v>710</v>
      </c>
      <c r="O2811" s="274">
        <f t="shared" si="6"/>
        <v>0</v>
      </c>
      <c r="P2811" s="248" t="b">
        <f t="shared" si="7"/>
        <v>1</v>
      </c>
    </row>
    <row r="2812" ht="14.25" customHeight="1">
      <c r="A2812" s="248" t="s">
        <v>26</v>
      </c>
      <c r="B2812" s="248" t="s">
        <v>19</v>
      </c>
      <c r="C2812" s="273">
        <v>13577.0</v>
      </c>
      <c r="D2812" s="274">
        <v>45540.0</v>
      </c>
      <c r="E2812" s="275">
        <v>238298.0</v>
      </c>
      <c r="F2812" s="248" t="s">
        <v>447</v>
      </c>
      <c r="G2812" s="274">
        <f t="shared" si="1"/>
        <v>45570</v>
      </c>
      <c r="H2812" s="248" t="s">
        <v>443</v>
      </c>
      <c r="I2812" s="276" t="str">
        <f t="shared" si="2"/>
        <v>13577238298</v>
      </c>
      <c r="J2812" s="274">
        <v>45588.0</v>
      </c>
      <c r="K2812" s="275">
        <v>238298.0</v>
      </c>
      <c r="L2812" s="275">
        <f t="shared" si="13"/>
        <v>0</v>
      </c>
      <c r="N2812" s="277"/>
      <c r="O2812" s="274">
        <f t="shared" si="6"/>
        <v>0</v>
      </c>
      <c r="P2812" s="248" t="b">
        <f t="shared" si="7"/>
        <v>0</v>
      </c>
    </row>
    <row r="2813" ht="14.25" customHeight="1">
      <c r="A2813" s="248" t="s">
        <v>26</v>
      </c>
      <c r="B2813" s="248" t="s">
        <v>19</v>
      </c>
      <c r="C2813" s="273">
        <v>13575.0</v>
      </c>
      <c r="D2813" s="274">
        <v>45540.0</v>
      </c>
      <c r="E2813" s="275">
        <v>1094513.0</v>
      </c>
      <c r="F2813" s="248" t="s">
        <v>447</v>
      </c>
      <c r="G2813" s="274">
        <f t="shared" si="1"/>
        <v>45570</v>
      </c>
      <c r="H2813" s="248" t="s">
        <v>443</v>
      </c>
      <c r="I2813" s="276" t="str">
        <f t="shared" si="2"/>
        <v>135751094513</v>
      </c>
      <c r="J2813" s="274">
        <v>45588.0</v>
      </c>
      <c r="K2813" s="275">
        <v>1094513.0</v>
      </c>
      <c r="L2813" s="275">
        <f t="shared" si="13"/>
        <v>0</v>
      </c>
      <c r="N2813" s="277"/>
      <c r="O2813" s="274">
        <f t="shared" si="6"/>
        <v>0</v>
      </c>
      <c r="P2813" s="248" t="b">
        <f t="shared" si="7"/>
        <v>0</v>
      </c>
    </row>
    <row r="2814" ht="14.25" customHeight="1">
      <c r="A2814" s="248" t="s">
        <v>504</v>
      </c>
      <c r="B2814" s="248" t="s">
        <v>19</v>
      </c>
      <c r="C2814" s="273">
        <v>1067.0</v>
      </c>
      <c r="D2814" s="274">
        <v>45540.0</v>
      </c>
      <c r="E2814" s="275">
        <v>389000.0</v>
      </c>
      <c r="F2814" s="248" t="s">
        <v>447</v>
      </c>
      <c r="G2814" s="274">
        <f t="shared" si="1"/>
        <v>45570</v>
      </c>
      <c r="H2814" s="248" t="s">
        <v>443</v>
      </c>
      <c r="I2814" s="276" t="str">
        <f t="shared" si="2"/>
        <v>1067389000</v>
      </c>
      <c r="J2814" s="274">
        <v>45590.0</v>
      </c>
      <c r="K2814" s="275">
        <v>389000.0</v>
      </c>
      <c r="L2814" s="275">
        <f t="shared" si="13"/>
        <v>0</v>
      </c>
      <c r="N2814" s="277"/>
      <c r="O2814" s="274">
        <f t="shared" si="6"/>
        <v>0</v>
      </c>
      <c r="P2814" s="248" t="b">
        <f t="shared" si="7"/>
        <v>0</v>
      </c>
    </row>
    <row r="2815" ht="14.25" customHeight="1">
      <c r="A2815" s="248" t="s">
        <v>588</v>
      </c>
      <c r="B2815" s="248" t="s">
        <v>19</v>
      </c>
      <c r="C2815" s="273">
        <v>1.2389297E7</v>
      </c>
      <c r="D2815" s="274">
        <v>45540.0</v>
      </c>
      <c r="E2815" s="275">
        <v>27230.0</v>
      </c>
      <c r="F2815" s="248" t="s">
        <v>447</v>
      </c>
      <c r="G2815" s="274">
        <f t="shared" si="1"/>
        <v>45570</v>
      </c>
      <c r="H2815" s="248" t="s">
        <v>443</v>
      </c>
      <c r="I2815" s="276" t="str">
        <f t="shared" si="2"/>
        <v>1238929727230</v>
      </c>
      <c r="J2815" s="274"/>
      <c r="K2815" s="275"/>
      <c r="L2815" s="275">
        <f t="shared" si="13"/>
        <v>-27230</v>
      </c>
      <c r="N2815" s="277"/>
      <c r="O2815" s="274">
        <f t="shared" si="6"/>
        <v>0</v>
      </c>
      <c r="P2815" s="248" t="b">
        <f t="shared" si="7"/>
        <v>1</v>
      </c>
    </row>
    <row r="2816" ht="14.25" customHeight="1">
      <c r="A2816" s="248" t="s">
        <v>736</v>
      </c>
      <c r="B2816" s="248" t="s">
        <v>19</v>
      </c>
      <c r="C2816" s="273">
        <v>186168.0</v>
      </c>
      <c r="D2816" s="274">
        <v>45540.0</v>
      </c>
      <c r="E2816" s="275">
        <v>95872.0</v>
      </c>
      <c r="F2816" s="248" t="s">
        <v>447</v>
      </c>
      <c r="G2816" s="274">
        <f t="shared" si="1"/>
        <v>45570</v>
      </c>
      <c r="H2816" s="248" t="s">
        <v>443</v>
      </c>
      <c r="I2816" s="276" t="str">
        <f t="shared" si="2"/>
        <v>18616895872</v>
      </c>
      <c r="J2816" s="274">
        <v>45583.0</v>
      </c>
      <c r="K2816" s="275">
        <v>95872.0</v>
      </c>
      <c r="L2816" s="275">
        <f t="shared" si="13"/>
        <v>0</v>
      </c>
      <c r="N2816" s="277"/>
      <c r="O2816" s="274">
        <f t="shared" si="6"/>
        <v>0</v>
      </c>
      <c r="P2816" s="248" t="b">
        <f t="shared" si="7"/>
        <v>0</v>
      </c>
    </row>
    <row r="2817" ht="14.25" customHeight="1">
      <c r="A2817" s="248" t="s">
        <v>736</v>
      </c>
      <c r="B2817" s="248" t="s">
        <v>19</v>
      </c>
      <c r="C2817" s="273">
        <v>186161.0</v>
      </c>
      <c r="D2817" s="274">
        <v>45540.0</v>
      </c>
      <c r="E2817" s="275">
        <v>351907.0</v>
      </c>
      <c r="F2817" s="248" t="s">
        <v>447</v>
      </c>
      <c r="G2817" s="274">
        <f t="shared" si="1"/>
        <v>45570</v>
      </c>
      <c r="H2817" s="248" t="s">
        <v>443</v>
      </c>
      <c r="I2817" s="276" t="str">
        <f t="shared" si="2"/>
        <v>186161351907</v>
      </c>
      <c r="J2817" s="274">
        <v>45583.0</v>
      </c>
      <c r="K2817" s="275">
        <v>351907.0</v>
      </c>
      <c r="L2817" s="275">
        <f t="shared" si="13"/>
        <v>0</v>
      </c>
      <c r="N2817" s="277"/>
      <c r="O2817" s="274">
        <f t="shared" si="6"/>
        <v>0</v>
      </c>
      <c r="P2817" s="248" t="b">
        <f t="shared" si="7"/>
        <v>0</v>
      </c>
    </row>
    <row r="2818" ht="14.25" customHeight="1">
      <c r="A2818" s="248" t="s">
        <v>24</v>
      </c>
      <c r="B2818" s="248" t="s">
        <v>19</v>
      </c>
      <c r="C2818" s="273">
        <v>20933.0</v>
      </c>
      <c r="D2818" s="274">
        <v>45540.0</v>
      </c>
      <c r="E2818" s="275">
        <v>1283830.0</v>
      </c>
      <c r="F2818" s="248" t="s">
        <v>447</v>
      </c>
      <c r="G2818" s="274">
        <f t="shared" si="1"/>
        <v>45570</v>
      </c>
      <c r="H2818" s="248" t="s">
        <v>443</v>
      </c>
      <c r="I2818" s="276" t="str">
        <f t="shared" si="2"/>
        <v>209331283830</v>
      </c>
      <c r="J2818" s="274">
        <v>45573.0</v>
      </c>
      <c r="K2818" s="275">
        <v>1283830.0</v>
      </c>
      <c r="L2818" s="275">
        <f t="shared" si="13"/>
        <v>0</v>
      </c>
      <c r="N2818" s="277"/>
      <c r="O2818" s="274">
        <f t="shared" si="6"/>
        <v>0</v>
      </c>
      <c r="P2818" s="248" t="b">
        <f t="shared" si="7"/>
        <v>0</v>
      </c>
    </row>
    <row r="2819" ht="14.25" customHeight="1">
      <c r="A2819" s="248" t="s">
        <v>24</v>
      </c>
      <c r="B2819" s="248" t="s">
        <v>19</v>
      </c>
      <c r="C2819" s="273">
        <v>20972.0</v>
      </c>
      <c r="D2819" s="274">
        <v>45540.0</v>
      </c>
      <c r="E2819" s="275">
        <v>87959.0</v>
      </c>
      <c r="F2819" s="248" t="s">
        <v>447</v>
      </c>
      <c r="G2819" s="274">
        <f t="shared" si="1"/>
        <v>45570</v>
      </c>
      <c r="H2819" s="248" t="s">
        <v>443</v>
      </c>
      <c r="I2819" s="276" t="str">
        <f t="shared" si="2"/>
        <v>2097287959</v>
      </c>
      <c r="J2819" s="274">
        <v>45573.0</v>
      </c>
      <c r="K2819" s="275">
        <v>87959.0</v>
      </c>
      <c r="L2819" s="275">
        <f t="shared" si="13"/>
        <v>0</v>
      </c>
      <c r="N2819" s="277"/>
      <c r="O2819" s="274">
        <f t="shared" si="6"/>
        <v>0</v>
      </c>
      <c r="P2819" s="248" t="b">
        <f t="shared" si="7"/>
        <v>0</v>
      </c>
    </row>
    <row r="2820" ht="14.25" customHeight="1">
      <c r="A2820" s="248" t="s">
        <v>760</v>
      </c>
      <c r="B2820" s="248" t="s">
        <v>19</v>
      </c>
      <c r="C2820" s="273">
        <v>43590.0</v>
      </c>
      <c r="D2820" s="274">
        <v>45540.0</v>
      </c>
      <c r="E2820" s="275">
        <v>922250.0</v>
      </c>
      <c r="F2820" s="248" t="s">
        <v>447</v>
      </c>
      <c r="G2820" s="274">
        <f t="shared" si="1"/>
        <v>45570</v>
      </c>
      <c r="H2820" s="248" t="s">
        <v>443</v>
      </c>
      <c r="I2820" s="276" t="str">
        <f t="shared" si="2"/>
        <v>43590922250</v>
      </c>
      <c r="J2820" s="274"/>
      <c r="K2820" s="275"/>
      <c r="L2820" s="275">
        <f t="shared" si="13"/>
        <v>-922250</v>
      </c>
      <c r="N2820" s="277"/>
      <c r="O2820" s="274">
        <f t="shared" si="6"/>
        <v>0</v>
      </c>
      <c r="P2820" s="248" t="b">
        <f t="shared" si="7"/>
        <v>1</v>
      </c>
    </row>
    <row r="2821" ht="14.25" customHeight="1">
      <c r="A2821" s="248" t="s">
        <v>55</v>
      </c>
      <c r="B2821" s="248" t="s">
        <v>334</v>
      </c>
      <c r="C2821" s="273">
        <v>1552.0</v>
      </c>
      <c r="D2821" s="274">
        <v>45540.0</v>
      </c>
      <c r="E2821" s="275">
        <v>1359897.0</v>
      </c>
      <c r="F2821" s="248" t="s">
        <v>447</v>
      </c>
      <c r="G2821" s="274">
        <f t="shared" si="1"/>
        <v>45570</v>
      </c>
      <c r="H2821" s="248" t="s">
        <v>443</v>
      </c>
      <c r="I2821" s="276" t="str">
        <f t="shared" si="2"/>
        <v>15521359897</v>
      </c>
      <c r="J2821" s="274"/>
      <c r="K2821" s="275"/>
      <c r="L2821" s="275">
        <f t="shared" si="13"/>
        <v>-1359897</v>
      </c>
      <c r="N2821" s="277"/>
      <c r="O2821" s="274">
        <f t="shared" si="6"/>
        <v>0</v>
      </c>
      <c r="P2821" s="248" t="b">
        <f t="shared" si="7"/>
        <v>1</v>
      </c>
    </row>
    <row r="2822" ht="14.25" customHeight="1">
      <c r="A2822" s="248" t="s">
        <v>26</v>
      </c>
      <c r="B2822" s="248" t="s">
        <v>19</v>
      </c>
      <c r="C2822" s="273">
        <v>13592.0</v>
      </c>
      <c r="D2822" s="274">
        <v>45541.0</v>
      </c>
      <c r="E2822" s="275">
        <v>28946.0</v>
      </c>
      <c r="F2822" s="248" t="s">
        <v>447</v>
      </c>
      <c r="G2822" s="274">
        <f t="shared" si="1"/>
        <v>45571</v>
      </c>
      <c r="H2822" s="248" t="s">
        <v>443</v>
      </c>
      <c r="I2822" s="276" t="str">
        <f t="shared" si="2"/>
        <v>1359228946</v>
      </c>
      <c r="J2822" s="274">
        <v>45588.0</v>
      </c>
      <c r="K2822" s="275">
        <v>28946.0</v>
      </c>
      <c r="L2822" s="275">
        <f t="shared" si="13"/>
        <v>0</v>
      </c>
      <c r="N2822" s="277"/>
      <c r="O2822" s="274">
        <f t="shared" si="6"/>
        <v>0</v>
      </c>
      <c r="P2822" s="248" t="b">
        <f t="shared" si="7"/>
        <v>0</v>
      </c>
    </row>
    <row r="2823" ht="14.25" customHeight="1">
      <c r="A2823" s="248" t="s">
        <v>709</v>
      </c>
      <c r="B2823" s="248" t="s">
        <v>19</v>
      </c>
      <c r="C2823" s="273">
        <v>12803.0</v>
      </c>
      <c r="D2823" s="274">
        <v>45541.0</v>
      </c>
      <c r="E2823" s="275">
        <v>1848070.0</v>
      </c>
      <c r="F2823" s="248" t="s">
        <v>447</v>
      </c>
      <c r="G2823" s="274">
        <f t="shared" si="1"/>
        <v>45571</v>
      </c>
      <c r="H2823" s="248" t="s">
        <v>443</v>
      </c>
      <c r="I2823" s="276" t="str">
        <f t="shared" si="2"/>
        <v>128031848070</v>
      </c>
      <c r="J2823" s="274">
        <v>45573.0</v>
      </c>
      <c r="K2823" s="275">
        <v>6670986.0</v>
      </c>
      <c r="L2823" s="275">
        <f t="shared" si="13"/>
        <v>4822916</v>
      </c>
      <c r="N2823" s="277"/>
      <c r="O2823" s="274">
        <f t="shared" si="6"/>
        <v>0</v>
      </c>
      <c r="P2823" s="248" t="b">
        <f t="shared" si="7"/>
        <v>0</v>
      </c>
    </row>
    <row r="2824" ht="14.25" customHeight="1">
      <c r="A2824" s="248" t="s">
        <v>56</v>
      </c>
      <c r="B2824" s="248" t="s">
        <v>19</v>
      </c>
      <c r="C2824" s="273">
        <v>8.0</v>
      </c>
      <c r="D2824" s="274">
        <v>45541.0</v>
      </c>
      <c r="E2824" s="275">
        <v>1388397.0</v>
      </c>
      <c r="F2824" s="248" t="s">
        <v>447</v>
      </c>
      <c r="G2824" s="274">
        <f t="shared" si="1"/>
        <v>45571</v>
      </c>
      <c r="H2824" s="248" t="s">
        <v>443</v>
      </c>
      <c r="I2824" s="276" t="str">
        <f t="shared" si="2"/>
        <v>81388397</v>
      </c>
      <c r="J2824" s="318">
        <v>45541.0</v>
      </c>
      <c r="K2824" s="319">
        <v>1388397.0</v>
      </c>
      <c r="L2824" s="275">
        <f t="shared" si="13"/>
        <v>0</v>
      </c>
      <c r="N2824" s="109" t="s">
        <v>744</v>
      </c>
      <c r="O2824" s="274">
        <f t="shared" si="6"/>
        <v>0</v>
      </c>
      <c r="P2824" s="248" t="b">
        <f t="shared" si="7"/>
        <v>0</v>
      </c>
    </row>
    <row r="2825" ht="14.25" customHeight="1">
      <c r="A2825" s="248" t="s">
        <v>34</v>
      </c>
      <c r="B2825" s="248" t="s">
        <v>19</v>
      </c>
      <c r="C2825" s="273">
        <v>123806.0</v>
      </c>
      <c r="D2825" s="274">
        <v>45544.0</v>
      </c>
      <c r="E2825" s="275">
        <v>123522.0</v>
      </c>
      <c r="F2825" s="248" t="s">
        <v>447</v>
      </c>
      <c r="G2825" s="274">
        <f t="shared" si="1"/>
        <v>45574</v>
      </c>
      <c r="H2825" s="248" t="s">
        <v>443</v>
      </c>
      <c r="I2825" s="276" t="str">
        <f t="shared" si="2"/>
        <v>123806123522</v>
      </c>
      <c r="J2825" s="274">
        <v>45576.0</v>
      </c>
      <c r="K2825" s="275">
        <v>123522.0</v>
      </c>
      <c r="L2825" s="275">
        <f t="shared" si="13"/>
        <v>0</v>
      </c>
      <c r="N2825" s="277"/>
      <c r="O2825" s="274">
        <f t="shared" si="6"/>
        <v>0</v>
      </c>
      <c r="P2825" s="248" t="b">
        <f t="shared" si="7"/>
        <v>0</v>
      </c>
    </row>
    <row r="2826" ht="14.25" customHeight="1">
      <c r="A2826" s="248" t="s">
        <v>34</v>
      </c>
      <c r="B2826" s="248" t="s">
        <v>19</v>
      </c>
      <c r="C2826" s="273">
        <v>123805.0</v>
      </c>
      <c r="D2826" s="274">
        <v>45544.0</v>
      </c>
      <c r="E2826" s="275">
        <v>1699915.0</v>
      </c>
      <c r="F2826" s="248" t="s">
        <v>447</v>
      </c>
      <c r="G2826" s="274">
        <f t="shared" si="1"/>
        <v>45574</v>
      </c>
      <c r="H2826" s="248" t="s">
        <v>443</v>
      </c>
      <c r="I2826" s="276" t="str">
        <f t="shared" si="2"/>
        <v>1238051699915</v>
      </c>
      <c r="J2826" s="274">
        <v>45576.0</v>
      </c>
      <c r="K2826" s="275">
        <v>1699915.0</v>
      </c>
      <c r="L2826" s="275">
        <f t="shared" si="13"/>
        <v>0</v>
      </c>
      <c r="N2826" s="277"/>
      <c r="O2826" s="274">
        <f t="shared" si="6"/>
        <v>0</v>
      </c>
      <c r="P2826" s="248" t="b">
        <f t="shared" si="7"/>
        <v>0</v>
      </c>
    </row>
    <row r="2827" ht="14.25" customHeight="1">
      <c r="A2827" s="248" t="s">
        <v>26</v>
      </c>
      <c r="B2827" s="248" t="s">
        <v>19</v>
      </c>
      <c r="C2827" s="273">
        <v>13594.0</v>
      </c>
      <c r="D2827" s="274">
        <v>45544.0</v>
      </c>
      <c r="E2827" s="275">
        <v>45989.0</v>
      </c>
      <c r="F2827" s="248" t="s">
        <v>447</v>
      </c>
      <c r="G2827" s="274">
        <f t="shared" si="1"/>
        <v>45574</v>
      </c>
      <c r="H2827" s="248" t="s">
        <v>443</v>
      </c>
      <c r="I2827" s="276" t="str">
        <f t="shared" si="2"/>
        <v>1359445989</v>
      </c>
      <c r="J2827" s="274">
        <v>45588.0</v>
      </c>
      <c r="K2827" s="275">
        <v>45989.0</v>
      </c>
      <c r="L2827" s="275">
        <f t="shared" si="13"/>
        <v>0</v>
      </c>
      <c r="N2827" s="277"/>
      <c r="O2827" s="274">
        <f t="shared" si="6"/>
        <v>0</v>
      </c>
      <c r="P2827" s="248" t="b">
        <f t="shared" si="7"/>
        <v>0</v>
      </c>
    </row>
    <row r="2828" ht="14.25" customHeight="1">
      <c r="A2828" s="248" t="s">
        <v>761</v>
      </c>
      <c r="B2828" s="248" t="s">
        <v>19</v>
      </c>
      <c r="C2828" s="273">
        <v>68.0</v>
      </c>
      <c r="D2828" s="274">
        <v>45544.0</v>
      </c>
      <c r="E2828" s="275">
        <v>979900.0</v>
      </c>
      <c r="F2828" s="248" t="s">
        <v>447</v>
      </c>
      <c r="G2828" s="274">
        <f t="shared" si="1"/>
        <v>45574</v>
      </c>
      <c r="H2828" s="248" t="s">
        <v>443</v>
      </c>
      <c r="I2828" s="276" t="str">
        <f t="shared" si="2"/>
        <v>68979900</v>
      </c>
      <c r="J2828" s="274"/>
      <c r="K2828" s="275"/>
      <c r="L2828" s="275">
        <f t="shared" si="13"/>
        <v>-979900</v>
      </c>
      <c r="N2828" s="277"/>
      <c r="O2828" s="274">
        <f t="shared" si="6"/>
        <v>0</v>
      </c>
      <c r="P2828" s="248" t="b">
        <f t="shared" si="7"/>
        <v>1</v>
      </c>
    </row>
    <row r="2829" ht="14.25" customHeight="1">
      <c r="A2829" s="248" t="s">
        <v>709</v>
      </c>
      <c r="B2829" s="248" t="s">
        <v>19</v>
      </c>
      <c r="C2829" s="273">
        <v>12807.0</v>
      </c>
      <c r="D2829" s="274">
        <v>45544.0</v>
      </c>
      <c r="E2829" s="275">
        <v>2057356.0</v>
      </c>
      <c r="F2829" s="248" t="s">
        <v>447</v>
      </c>
      <c r="G2829" s="274">
        <f t="shared" si="1"/>
        <v>45574</v>
      </c>
      <c r="H2829" s="248" t="s">
        <v>443</v>
      </c>
      <c r="I2829" s="276" t="str">
        <f t="shared" si="2"/>
        <v>128072057356</v>
      </c>
      <c r="J2829" s="274">
        <v>45573.0</v>
      </c>
      <c r="K2829" s="275">
        <v>2057356.0</v>
      </c>
      <c r="L2829" s="275">
        <f t="shared" si="13"/>
        <v>0</v>
      </c>
      <c r="N2829" s="277"/>
      <c r="O2829" s="274">
        <f t="shared" si="6"/>
        <v>0</v>
      </c>
      <c r="P2829" s="248" t="b">
        <f t="shared" si="7"/>
        <v>0</v>
      </c>
    </row>
    <row r="2830" ht="14.25" customHeight="1">
      <c r="A2830" s="248" t="s">
        <v>709</v>
      </c>
      <c r="B2830" s="248" t="s">
        <v>19</v>
      </c>
      <c r="C2830" s="273">
        <v>12806.0</v>
      </c>
      <c r="D2830" s="274">
        <v>45544.0</v>
      </c>
      <c r="E2830" s="275">
        <v>1063860.0</v>
      </c>
      <c r="F2830" s="248" t="s">
        <v>447</v>
      </c>
      <c r="G2830" s="274">
        <f t="shared" si="1"/>
        <v>45574</v>
      </c>
      <c r="H2830" s="248" t="s">
        <v>443</v>
      </c>
      <c r="I2830" s="276" t="str">
        <f t="shared" si="2"/>
        <v>128061063860</v>
      </c>
      <c r="J2830" s="274">
        <v>45573.0</v>
      </c>
      <c r="K2830" s="275">
        <v>1063860.0</v>
      </c>
      <c r="L2830" s="275">
        <f t="shared" si="13"/>
        <v>0</v>
      </c>
      <c r="N2830" s="277"/>
      <c r="O2830" s="274">
        <f t="shared" si="6"/>
        <v>0</v>
      </c>
      <c r="P2830" s="248" t="b">
        <f t="shared" si="7"/>
        <v>0</v>
      </c>
    </row>
    <row r="2831" ht="14.25" customHeight="1">
      <c r="A2831" s="248" t="s">
        <v>583</v>
      </c>
      <c r="B2831" s="248" t="s">
        <v>19</v>
      </c>
      <c r="C2831" s="273">
        <v>5596405.0</v>
      </c>
      <c r="D2831" s="274">
        <v>45545.0</v>
      </c>
      <c r="E2831" s="275">
        <v>8489.0</v>
      </c>
      <c r="F2831" s="248" t="s">
        <v>447</v>
      </c>
      <c r="G2831" s="274">
        <f t="shared" si="1"/>
        <v>45575</v>
      </c>
      <c r="H2831" s="248" t="s">
        <v>443</v>
      </c>
      <c r="I2831" s="276" t="str">
        <f t="shared" si="2"/>
        <v>55964058489</v>
      </c>
      <c r="J2831" s="274"/>
      <c r="K2831" s="275"/>
      <c r="L2831" s="275">
        <f t="shared" si="13"/>
        <v>-8489</v>
      </c>
      <c r="N2831" s="277"/>
      <c r="O2831" s="274">
        <f t="shared" si="6"/>
        <v>0</v>
      </c>
      <c r="P2831" s="248" t="b">
        <f t="shared" si="7"/>
        <v>1</v>
      </c>
    </row>
    <row r="2832" ht="14.25" customHeight="1">
      <c r="A2832" s="248" t="s">
        <v>458</v>
      </c>
      <c r="B2832" s="248" t="s">
        <v>19</v>
      </c>
      <c r="C2832" s="273">
        <v>4.9726649E7</v>
      </c>
      <c r="D2832" s="274">
        <v>45545.0</v>
      </c>
      <c r="E2832" s="275">
        <v>42485.0</v>
      </c>
      <c r="F2832" s="248" t="s">
        <v>447</v>
      </c>
      <c r="G2832" s="274">
        <f t="shared" si="1"/>
        <v>45575</v>
      </c>
      <c r="H2832" s="248" t="s">
        <v>443</v>
      </c>
      <c r="I2832" s="276" t="str">
        <f t="shared" si="2"/>
        <v>4972664942485</v>
      </c>
      <c r="J2832" s="274">
        <v>45568.0</v>
      </c>
      <c r="K2832" s="275">
        <v>75812.0</v>
      </c>
      <c r="L2832" s="275">
        <f t="shared" si="13"/>
        <v>33327</v>
      </c>
      <c r="M2832" s="248" t="s">
        <v>762</v>
      </c>
      <c r="N2832" s="277"/>
      <c r="O2832" s="274">
        <f t="shared" si="6"/>
        <v>0</v>
      </c>
      <c r="P2832" s="248" t="b">
        <f t="shared" si="7"/>
        <v>0</v>
      </c>
    </row>
    <row r="2833" ht="14.25" customHeight="1">
      <c r="A2833" s="248" t="s">
        <v>451</v>
      </c>
      <c r="B2833" s="248" t="s">
        <v>747</v>
      </c>
      <c r="C2833" s="273">
        <v>165.0</v>
      </c>
      <c r="D2833" s="274">
        <v>45545.0</v>
      </c>
      <c r="E2833" s="275">
        <v>183177.0</v>
      </c>
      <c r="F2833" s="248" t="s">
        <v>447</v>
      </c>
      <c r="G2833" s="274">
        <f t="shared" si="1"/>
        <v>45575</v>
      </c>
      <c r="H2833" s="248" t="s">
        <v>443</v>
      </c>
      <c r="I2833" s="276" t="str">
        <f t="shared" si="2"/>
        <v>165183177</v>
      </c>
      <c r="J2833" s="274"/>
      <c r="K2833" s="275"/>
      <c r="L2833" s="275">
        <f t="shared" si="13"/>
        <v>-183177</v>
      </c>
      <c r="N2833" s="277"/>
      <c r="O2833" s="274">
        <f t="shared" si="6"/>
        <v>0</v>
      </c>
      <c r="P2833" s="248" t="b">
        <f t="shared" si="7"/>
        <v>1</v>
      </c>
    </row>
    <row r="2834" ht="14.25" customHeight="1">
      <c r="A2834" s="248" t="s">
        <v>715</v>
      </c>
      <c r="B2834" s="248" t="s">
        <v>19</v>
      </c>
      <c r="C2834" s="273">
        <v>809.0</v>
      </c>
      <c r="D2834" s="274">
        <v>45546.0</v>
      </c>
      <c r="E2834" s="275">
        <v>209851.0</v>
      </c>
      <c r="F2834" s="248" t="s">
        <v>447</v>
      </c>
      <c r="G2834" s="274">
        <f t="shared" si="1"/>
        <v>45576</v>
      </c>
      <c r="H2834" s="248" t="s">
        <v>443</v>
      </c>
      <c r="I2834" s="276" t="str">
        <f t="shared" si="2"/>
        <v>809209851</v>
      </c>
      <c r="J2834" s="274">
        <v>45552.0</v>
      </c>
      <c r="K2834" s="275">
        <v>209851.0</v>
      </c>
      <c r="L2834" s="275">
        <f t="shared" si="13"/>
        <v>0</v>
      </c>
      <c r="N2834" s="277"/>
      <c r="O2834" s="274">
        <f t="shared" si="6"/>
        <v>0</v>
      </c>
      <c r="P2834" s="248" t="b">
        <f t="shared" si="7"/>
        <v>0</v>
      </c>
    </row>
    <row r="2835" ht="14.25" customHeight="1">
      <c r="A2835" s="248" t="s">
        <v>610</v>
      </c>
      <c r="B2835" s="248" t="s">
        <v>19</v>
      </c>
      <c r="C2835" s="273">
        <v>1862435.0</v>
      </c>
      <c r="D2835" s="274">
        <v>45546.0</v>
      </c>
      <c r="E2835" s="275">
        <v>579991.0</v>
      </c>
      <c r="F2835" s="248" t="s">
        <v>447</v>
      </c>
      <c r="G2835" s="274">
        <f t="shared" si="1"/>
        <v>45576</v>
      </c>
      <c r="H2835" s="248" t="s">
        <v>443</v>
      </c>
      <c r="I2835" s="276" t="str">
        <f t="shared" si="2"/>
        <v>1862435579991</v>
      </c>
      <c r="J2835" s="274"/>
      <c r="K2835" s="275"/>
      <c r="L2835" s="275">
        <f t="shared" si="13"/>
        <v>-579991</v>
      </c>
      <c r="N2835" s="277"/>
      <c r="O2835" s="274">
        <f t="shared" si="6"/>
        <v>0</v>
      </c>
      <c r="P2835" s="248" t="b">
        <f t="shared" si="7"/>
        <v>1</v>
      </c>
    </row>
    <row r="2836" ht="14.25" customHeight="1">
      <c r="A2836" s="248" t="s">
        <v>24</v>
      </c>
      <c r="B2836" s="248" t="s">
        <v>19</v>
      </c>
      <c r="C2836" s="273">
        <v>21043.0</v>
      </c>
      <c r="D2836" s="274">
        <v>45546.0</v>
      </c>
      <c r="E2836" s="275">
        <v>311968.0</v>
      </c>
      <c r="F2836" s="248" t="s">
        <v>447</v>
      </c>
      <c r="G2836" s="274">
        <f t="shared" si="1"/>
        <v>45576</v>
      </c>
      <c r="H2836" s="248" t="s">
        <v>443</v>
      </c>
      <c r="I2836" s="276" t="str">
        <f t="shared" si="2"/>
        <v>21043311968</v>
      </c>
      <c r="J2836" s="274">
        <v>45573.0</v>
      </c>
      <c r="K2836" s="275">
        <v>311968.0</v>
      </c>
      <c r="L2836" s="275">
        <f t="shared" si="13"/>
        <v>0</v>
      </c>
      <c r="N2836" s="277"/>
      <c r="O2836" s="274">
        <f t="shared" si="6"/>
        <v>0</v>
      </c>
      <c r="P2836" s="248" t="b">
        <f t="shared" si="7"/>
        <v>0</v>
      </c>
    </row>
    <row r="2837" ht="14.25" customHeight="1">
      <c r="A2837" s="248" t="s">
        <v>709</v>
      </c>
      <c r="B2837" s="248" t="s">
        <v>19</v>
      </c>
      <c r="C2837" s="273">
        <v>12819.0</v>
      </c>
      <c r="D2837" s="274">
        <v>45546.0</v>
      </c>
      <c r="E2837" s="275">
        <v>362950.0</v>
      </c>
      <c r="F2837" s="248" t="s">
        <v>447</v>
      </c>
      <c r="G2837" s="274">
        <f t="shared" si="1"/>
        <v>45576</v>
      </c>
      <c r="H2837" s="248" t="s">
        <v>443</v>
      </c>
      <c r="I2837" s="276" t="str">
        <f t="shared" si="2"/>
        <v>12819362950</v>
      </c>
      <c r="J2837" s="274">
        <v>45573.0</v>
      </c>
      <c r="K2837" s="275">
        <v>362950.0</v>
      </c>
      <c r="L2837" s="275">
        <f t="shared" si="13"/>
        <v>0</v>
      </c>
      <c r="N2837" s="277"/>
      <c r="O2837" s="274">
        <f t="shared" si="6"/>
        <v>0</v>
      </c>
      <c r="P2837" s="248" t="b">
        <f t="shared" si="7"/>
        <v>0</v>
      </c>
    </row>
    <row r="2838" ht="14.25" customHeight="1">
      <c r="A2838" s="248" t="s">
        <v>554</v>
      </c>
      <c r="B2838" s="248" t="s">
        <v>19</v>
      </c>
      <c r="C2838" s="273">
        <v>8095.0</v>
      </c>
      <c r="D2838" s="274">
        <v>45546.0</v>
      </c>
      <c r="E2838" s="275">
        <v>590000.0</v>
      </c>
      <c r="F2838" s="248" t="s">
        <v>447</v>
      </c>
      <c r="G2838" s="274">
        <f t="shared" si="1"/>
        <v>45576</v>
      </c>
      <c r="H2838" s="248" t="s">
        <v>443</v>
      </c>
      <c r="I2838" s="276" t="str">
        <f t="shared" si="2"/>
        <v>8095590000</v>
      </c>
      <c r="J2838" s="274"/>
      <c r="K2838" s="275"/>
      <c r="L2838" s="275">
        <f t="shared" si="13"/>
        <v>-590000</v>
      </c>
      <c r="N2838" s="277"/>
      <c r="O2838" s="274">
        <f t="shared" si="6"/>
        <v>0</v>
      </c>
      <c r="P2838" s="248" t="b">
        <f t="shared" si="7"/>
        <v>1</v>
      </c>
    </row>
    <row r="2839" ht="14.25" customHeight="1">
      <c r="A2839" s="248" t="s">
        <v>763</v>
      </c>
      <c r="B2839" s="248" t="s">
        <v>19</v>
      </c>
      <c r="C2839" s="273">
        <v>2012.0</v>
      </c>
      <c r="D2839" s="274">
        <v>45547.0</v>
      </c>
      <c r="E2839" s="275">
        <v>311500.0</v>
      </c>
      <c r="F2839" s="248" t="s">
        <v>447</v>
      </c>
      <c r="G2839" s="274">
        <f t="shared" si="1"/>
        <v>45577</v>
      </c>
      <c r="H2839" s="248" t="s">
        <v>443</v>
      </c>
      <c r="I2839" s="276" t="str">
        <f t="shared" si="2"/>
        <v>2012311500</v>
      </c>
      <c r="J2839" s="274"/>
      <c r="K2839" s="275"/>
      <c r="L2839" s="275">
        <f t="shared" si="13"/>
        <v>-311500</v>
      </c>
      <c r="N2839" s="277"/>
      <c r="O2839" s="274">
        <f t="shared" si="6"/>
        <v>0</v>
      </c>
      <c r="P2839" s="248" t="b">
        <f t="shared" si="7"/>
        <v>1</v>
      </c>
    </row>
    <row r="2840" ht="14.25" customHeight="1">
      <c r="A2840" s="248" t="s">
        <v>688</v>
      </c>
      <c r="B2840" s="248" t="s">
        <v>19</v>
      </c>
      <c r="C2840" s="273">
        <v>2301.0</v>
      </c>
      <c r="D2840" s="274">
        <v>45547.0</v>
      </c>
      <c r="E2840" s="275">
        <v>86530.0</v>
      </c>
      <c r="F2840" s="248" t="s">
        <v>447</v>
      </c>
      <c r="G2840" s="274">
        <f t="shared" si="1"/>
        <v>45577</v>
      </c>
      <c r="H2840" s="248" t="s">
        <v>443</v>
      </c>
      <c r="I2840" s="276" t="str">
        <f t="shared" si="2"/>
        <v>230186530</v>
      </c>
      <c r="J2840" s="274">
        <v>45588.0</v>
      </c>
      <c r="K2840" s="275">
        <v>86530.0</v>
      </c>
      <c r="L2840" s="275">
        <f t="shared" si="13"/>
        <v>0</v>
      </c>
      <c r="N2840" s="277"/>
      <c r="O2840" s="274">
        <f t="shared" si="6"/>
        <v>0</v>
      </c>
      <c r="P2840" s="248" t="b">
        <f t="shared" si="7"/>
        <v>0</v>
      </c>
    </row>
    <row r="2841" ht="14.25" customHeight="1">
      <c r="A2841" s="248" t="s">
        <v>727</v>
      </c>
      <c r="B2841" s="248" t="s">
        <v>19</v>
      </c>
      <c r="C2841" s="273">
        <v>170.0</v>
      </c>
      <c r="D2841" s="274">
        <v>45547.0</v>
      </c>
      <c r="E2841" s="275">
        <v>162780.0</v>
      </c>
      <c r="F2841" s="248" t="s">
        <v>447</v>
      </c>
      <c r="G2841" s="274">
        <f t="shared" si="1"/>
        <v>45577</v>
      </c>
      <c r="H2841" s="248" t="s">
        <v>443</v>
      </c>
      <c r="I2841" s="276" t="str">
        <f t="shared" si="2"/>
        <v>170162780</v>
      </c>
      <c r="J2841" s="274"/>
      <c r="K2841" s="275"/>
      <c r="L2841" s="275">
        <f t="shared" si="13"/>
        <v>-162780</v>
      </c>
      <c r="N2841" s="277"/>
      <c r="O2841" s="274">
        <f t="shared" si="6"/>
        <v>0</v>
      </c>
      <c r="P2841" s="248" t="b">
        <f t="shared" si="7"/>
        <v>1</v>
      </c>
    </row>
    <row r="2842" ht="14.25" customHeight="1">
      <c r="A2842" s="248" t="s">
        <v>748</v>
      </c>
      <c r="B2842" s="248" t="s">
        <v>334</v>
      </c>
      <c r="C2842" s="273">
        <v>184406.0</v>
      </c>
      <c r="D2842" s="274">
        <v>45547.0</v>
      </c>
      <c r="E2842" s="275">
        <v>38046.0</v>
      </c>
      <c r="F2842" s="248" t="s">
        <v>447</v>
      </c>
      <c r="G2842" s="274">
        <f t="shared" si="1"/>
        <v>45577</v>
      </c>
      <c r="H2842" s="248" t="s">
        <v>443</v>
      </c>
      <c r="I2842" s="276" t="str">
        <f t="shared" si="2"/>
        <v>18440638046</v>
      </c>
      <c r="J2842" s="274">
        <v>45631.0</v>
      </c>
      <c r="K2842" s="275">
        <v>38046.0</v>
      </c>
      <c r="L2842" s="275">
        <f t="shared" si="13"/>
        <v>0</v>
      </c>
      <c r="N2842" s="277"/>
      <c r="O2842" s="274">
        <f t="shared" si="6"/>
        <v>0</v>
      </c>
      <c r="P2842" s="248" t="b">
        <f t="shared" si="7"/>
        <v>0</v>
      </c>
    </row>
    <row r="2843" ht="14.25" customHeight="1">
      <c r="A2843" s="248" t="s">
        <v>24</v>
      </c>
      <c r="B2843" s="248" t="s">
        <v>19</v>
      </c>
      <c r="C2843" s="273">
        <v>21071.0</v>
      </c>
      <c r="D2843" s="274">
        <v>45547.0</v>
      </c>
      <c r="E2843" s="275">
        <v>279983.0</v>
      </c>
      <c r="F2843" s="248" t="s">
        <v>447</v>
      </c>
      <c r="G2843" s="274">
        <f t="shared" si="1"/>
        <v>45577</v>
      </c>
      <c r="H2843" s="248" t="s">
        <v>443</v>
      </c>
      <c r="I2843" s="276" t="str">
        <f t="shared" si="2"/>
        <v>21071279983</v>
      </c>
      <c r="J2843" s="274">
        <v>45573.0</v>
      </c>
      <c r="K2843" s="275">
        <v>279983.0</v>
      </c>
      <c r="L2843" s="275">
        <f t="shared" si="13"/>
        <v>0</v>
      </c>
      <c r="N2843" s="277"/>
      <c r="O2843" s="274">
        <f t="shared" si="6"/>
        <v>0</v>
      </c>
      <c r="P2843" s="248" t="b">
        <f t="shared" si="7"/>
        <v>0</v>
      </c>
    </row>
    <row r="2844" ht="14.25" customHeight="1">
      <c r="A2844" s="248" t="s">
        <v>493</v>
      </c>
      <c r="B2844" s="248" t="s">
        <v>19</v>
      </c>
      <c r="C2844" s="273">
        <v>11547.0</v>
      </c>
      <c r="D2844" s="274">
        <v>45547.0</v>
      </c>
      <c r="E2844" s="275">
        <v>361689.0</v>
      </c>
      <c r="F2844" s="248" t="s">
        <v>447</v>
      </c>
      <c r="G2844" s="274">
        <f t="shared" si="1"/>
        <v>45577</v>
      </c>
      <c r="H2844" s="248" t="s">
        <v>443</v>
      </c>
      <c r="I2844" s="276" t="str">
        <f t="shared" si="2"/>
        <v>11547361689</v>
      </c>
      <c r="J2844" s="274"/>
      <c r="K2844" s="275"/>
      <c r="L2844" s="275">
        <f t="shared" si="13"/>
        <v>-361689</v>
      </c>
      <c r="N2844" s="277"/>
      <c r="O2844" s="274">
        <f t="shared" si="6"/>
        <v>0</v>
      </c>
      <c r="P2844" s="248" t="b">
        <f t="shared" si="7"/>
        <v>1</v>
      </c>
    </row>
    <row r="2845" ht="14.25" customHeight="1">
      <c r="A2845" s="248" t="s">
        <v>508</v>
      </c>
      <c r="B2845" s="248" t="s">
        <v>334</v>
      </c>
      <c r="C2845" s="273">
        <v>2528748.0</v>
      </c>
      <c r="D2845" s="274">
        <v>45547.0</v>
      </c>
      <c r="E2845" s="275">
        <v>7042.0</v>
      </c>
      <c r="F2845" s="248" t="s">
        <v>447</v>
      </c>
      <c r="G2845" s="274">
        <f t="shared" si="1"/>
        <v>45577</v>
      </c>
      <c r="H2845" s="248" t="s">
        <v>443</v>
      </c>
      <c r="I2845" s="276" t="str">
        <f t="shared" si="2"/>
        <v>25287487042</v>
      </c>
      <c r="J2845" s="274">
        <f>+G2845</f>
        <v>45577</v>
      </c>
      <c r="K2845" s="275">
        <f>+E2845</f>
        <v>7042</v>
      </c>
      <c r="L2845" s="275">
        <f t="shared" si="13"/>
        <v>0</v>
      </c>
      <c r="N2845" s="277"/>
      <c r="O2845" s="274">
        <f t="shared" si="6"/>
        <v>0</v>
      </c>
      <c r="P2845" s="248" t="b">
        <f t="shared" si="7"/>
        <v>0</v>
      </c>
    </row>
    <row r="2846" ht="14.25" customHeight="1">
      <c r="A2846" s="248" t="s">
        <v>273</v>
      </c>
      <c r="B2846" s="248" t="s">
        <v>19</v>
      </c>
      <c r="C2846" s="273">
        <v>416.0</v>
      </c>
      <c r="D2846" s="274">
        <v>45548.0</v>
      </c>
      <c r="E2846" s="275">
        <v>183900.0</v>
      </c>
      <c r="F2846" s="248" t="s">
        <v>447</v>
      </c>
      <c r="G2846" s="274">
        <f t="shared" si="1"/>
        <v>45578</v>
      </c>
      <c r="H2846" s="248" t="s">
        <v>443</v>
      </c>
      <c r="I2846" s="276" t="str">
        <f t="shared" si="2"/>
        <v>416183900</v>
      </c>
      <c r="J2846" s="278">
        <v>45551.0</v>
      </c>
      <c r="K2846" s="279">
        <v>183900.0</v>
      </c>
      <c r="L2846" s="275">
        <f t="shared" si="13"/>
        <v>0</v>
      </c>
      <c r="N2846" s="277" t="s">
        <v>710</v>
      </c>
      <c r="O2846" s="274">
        <f t="shared" si="6"/>
        <v>0</v>
      </c>
      <c r="P2846" s="248" t="b">
        <f t="shared" si="7"/>
        <v>0</v>
      </c>
    </row>
    <row r="2847" ht="14.25" customHeight="1">
      <c r="A2847" s="248" t="s">
        <v>715</v>
      </c>
      <c r="B2847" s="248" t="s">
        <v>19</v>
      </c>
      <c r="C2847" s="273">
        <v>811.0</v>
      </c>
      <c r="D2847" s="274">
        <v>45548.0</v>
      </c>
      <c r="E2847" s="288">
        <v>29738.0</v>
      </c>
      <c r="F2847" s="248" t="s">
        <v>447</v>
      </c>
      <c r="G2847" s="274">
        <f t="shared" si="1"/>
        <v>45578</v>
      </c>
      <c r="H2847" s="248" t="s">
        <v>443</v>
      </c>
      <c r="I2847" s="276" t="str">
        <f t="shared" si="2"/>
        <v>81129738</v>
      </c>
      <c r="J2847" s="274"/>
      <c r="K2847" s="275"/>
      <c r="L2847" s="275">
        <f t="shared" si="13"/>
        <v>-29738</v>
      </c>
      <c r="N2847" s="277"/>
      <c r="O2847" s="274">
        <f t="shared" si="6"/>
        <v>0</v>
      </c>
      <c r="P2847" s="248" t="b">
        <f t="shared" si="7"/>
        <v>1</v>
      </c>
    </row>
    <row r="2848" ht="14.25" customHeight="1">
      <c r="A2848" s="248" t="s">
        <v>709</v>
      </c>
      <c r="B2848" s="248" t="s">
        <v>19</v>
      </c>
      <c r="C2848" s="273">
        <v>12842.0</v>
      </c>
      <c r="D2848" s="274">
        <v>45548.0</v>
      </c>
      <c r="E2848" s="275">
        <v>1338750.0</v>
      </c>
      <c r="F2848" s="248" t="s">
        <v>447</v>
      </c>
      <c r="G2848" s="274">
        <f t="shared" si="1"/>
        <v>45578</v>
      </c>
      <c r="H2848" s="248" t="s">
        <v>443</v>
      </c>
      <c r="I2848" s="276" t="str">
        <f t="shared" si="2"/>
        <v>128421338750</v>
      </c>
      <c r="J2848" s="274">
        <v>45573.0</v>
      </c>
      <c r="K2848" s="275">
        <v>1338750.0</v>
      </c>
      <c r="L2848" s="275">
        <f t="shared" si="13"/>
        <v>0</v>
      </c>
      <c r="N2848" s="277"/>
      <c r="O2848" s="274">
        <f t="shared" si="6"/>
        <v>0</v>
      </c>
      <c r="P2848" s="248" t="b">
        <f t="shared" si="7"/>
        <v>0</v>
      </c>
    </row>
    <row r="2849" ht="14.25" customHeight="1">
      <c r="A2849" s="248" t="s">
        <v>542</v>
      </c>
      <c r="B2849" s="248" t="s">
        <v>19</v>
      </c>
      <c r="C2849" s="273">
        <v>182.0</v>
      </c>
      <c r="D2849" s="274">
        <v>45548.0</v>
      </c>
      <c r="E2849" s="275">
        <v>15000.0</v>
      </c>
      <c r="F2849" s="248" t="s">
        <v>447</v>
      </c>
      <c r="G2849" s="274">
        <f t="shared" si="1"/>
        <v>45578</v>
      </c>
      <c r="H2849" s="248" t="s">
        <v>443</v>
      </c>
      <c r="I2849" s="276" t="str">
        <f t="shared" si="2"/>
        <v>18215000</v>
      </c>
      <c r="J2849" s="274">
        <v>45653.0</v>
      </c>
      <c r="K2849" s="275">
        <v>15000.0</v>
      </c>
      <c r="L2849" s="275">
        <f t="shared" si="13"/>
        <v>0</v>
      </c>
      <c r="N2849" s="277" t="s">
        <v>543</v>
      </c>
      <c r="O2849" s="274">
        <f t="shared" si="6"/>
        <v>0</v>
      </c>
      <c r="P2849" s="248" t="b">
        <f t="shared" si="7"/>
        <v>0</v>
      </c>
    </row>
    <row r="2850" ht="14.25" customHeight="1">
      <c r="A2850" s="248" t="s">
        <v>464</v>
      </c>
      <c r="B2850" s="248" t="s">
        <v>19</v>
      </c>
      <c r="C2850" s="273">
        <v>1854135.0</v>
      </c>
      <c r="D2850" s="274">
        <v>45548.0</v>
      </c>
      <c r="E2850" s="275">
        <v>1263970.0</v>
      </c>
      <c r="F2850" s="248" t="s">
        <v>447</v>
      </c>
      <c r="G2850" s="274">
        <f t="shared" si="1"/>
        <v>45578</v>
      </c>
      <c r="H2850" s="248" t="s">
        <v>443</v>
      </c>
      <c r="I2850" s="276" t="str">
        <f t="shared" si="2"/>
        <v>18541351263970</v>
      </c>
      <c r="J2850" s="274"/>
      <c r="K2850" s="275"/>
      <c r="L2850" s="275">
        <f t="shared" si="13"/>
        <v>-1263970</v>
      </c>
      <c r="N2850" s="277"/>
      <c r="O2850" s="274">
        <f t="shared" si="6"/>
        <v>0</v>
      </c>
      <c r="P2850" s="248" t="b">
        <f t="shared" si="7"/>
        <v>1</v>
      </c>
    </row>
    <row r="2851" ht="14.25" customHeight="1">
      <c r="A2851" s="248" t="s">
        <v>677</v>
      </c>
      <c r="B2851" s="248" t="s">
        <v>19</v>
      </c>
      <c r="C2851" s="273">
        <v>1.2255471E7</v>
      </c>
      <c r="D2851" s="274">
        <v>45551.0</v>
      </c>
      <c r="E2851" s="275">
        <v>26985.0</v>
      </c>
      <c r="F2851" s="248" t="s">
        <v>447</v>
      </c>
      <c r="G2851" s="274">
        <f t="shared" si="1"/>
        <v>45581</v>
      </c>
      <c r="H2851" s="248" t="s">
        <v>443</v>
      </c>
      <c r="I2851" s="276" t="str">
        <f t="shared" si="2"/>
        <v>1225547126985</v>
      </c>
      <c r="J2851" s="274"/>
      <c r="K2851" s="275"/>
      <c r="L2851" s="275">
        <f t="shared" si="13"/>
        <v>-26985</v>
      </c>
      <c r="N2851" s="277"/>
      <c r="O2851" s="274">
        <f t="shared" si="6"/>
        <v>0</v>
      </c>
      <c r="P2851" s="248" t="b">
        <f t="shared" si="7"/>
        <v>1</v>
      </c>
    </row>
    <row r="2852" ht="14.25" customHeight="1">
      <c r="A2852" s="248" t="s">
        <v>494</v>
      </c>
      <c r="B2852" s="248" t="s">
        <v>19</v>
      </c>
      <c r="C2852" s="273">
        <v>42455.0</v>
      </c>
      <c r="D2852" s="274">
        <v>45552.0</v>
      </c>
      <c r="E2852" s="275">
        <v>279941.0</v>
      </c>
      <c r="F2852" s="248" t="s">
        <v>447</v>
      </c>
      <c r="G2852" s="274">
        <f t="shared" si="1"/>
        <v>45582</v>
      </c>
      <c r="H2852" s="248" t="s">
        <v>443</v>
      </c>
      <c r="I2852" s="276" t="str">
        <f t="shared" si="2"/>
        <v>42455279941</v>
      </c>
      <c r="J2852" s="274"/>
      <c r="K2852" s="275"/>
      <c r="L2852" s="275">
        <f t="shared" si="13"/>
        <v>-279941</v>
      </c>
      <c r="N2852" s="277"/>
      <c r="O2852" s="274">
        <f t="shared" si="6"/>
        <v>0</v>
      </c>
      <c r="P2852" s="248" t="b">
        <f t="shared" si="7"/>
        <v>1</v>
      </c>
    </row>
    <row r="2853" ht="14.25" customHeight="1">
      <c r="A2853" s="248" t="s">
        <v>740</v>
      </c>
      <c r="B2853" s="248" t="s">
        <v>19</v>
      </c>
      <c r="C2853" s="273">
        <v>10048.0</v>
      </c>
      <c r="D2853" s="274">
        <v>45552.0</v>
      </c>
      <c r="E2853" s="275">
        <v>542970.0</v>
      </c>
      <c r="F2853" s="248" t="s">
        <v>447</v>
      </c>
      <c r="G2853" s="274">
        <f t="shared" si="1"/>
        <v>45582</v>
      </c>
      <c r="H2853" s="248" t="s">
        <v>443</v>
      </c>
      <c r="I2853" s="276" t="str">
        <f t="shared" si="2"/>
        <v>10048542970</v>
      </c>
      <c r="J2853" s="274"/>
      <c r="K2853" s="275"/>
      <c r="L2853" s="275">
        <f t="shared" si="13"/>
        <v>-542970</v>
      </c>
      <c r="N2853" s="277"/>
      <c r="O2853" s="274">
        <f t="shared" si="6"/>
        <v>0</v>
      </c>
      <c r="P2853" s="248" t="b">
        <f t="shared" si="7"/>
        <v>1</v>
      </c>
    </row>
    <row r="2854" ht="14.25" customHeight="1">
      <c r="A2854" s="248" t="s">
        <v>22</v>
      </c>
      <c r="B2854" s="248" t="s">
        <v>19</v>
      </c>
      <c r="C2854" s="273">
        <v>1118096.0</v>
      </c>
      <c r="D2854" s="274">
        <v>45552.0</v>
      </c>
      <c r="E2854" s="275">
        <v>2849970.0</v>
      </c>
      <c r="F2854" s="248" t="s">
        <v>447</v>
      </c>
      <c r="G2854" s="274">
        <f t="shared" si="1"/>
        <v>45582</v>
      </c>
      <c r="H2854" s="248" t="s">
        <v>443</v>
      </c>
      <c r="I2854" s="276" t="str">
        <f t="shared" si="2"/>
        <v>11180962849970</v>
      </c>
      <c r="J2854" s="274">
        <v>45582.0</v>
      </c>
      <c r="K2854" s="275">
        <v>2849970.0</v>
      </c>
      <c r="L2854" s="275">
        <f t="shared" si="13"/>
        <v>0</v>
      </c>
      <c r="N2854" s="109" t="s">
        <v>462</v>
      </c>
      <c r="O2854" s="274">
        <f t="shared" si="6"/>
        <v>0</v>
      </c>
      <c r="P2854" s="248" t="b">
        <f t="shared" si="7"/>
        <v>0</v>
      </c>
    </row>
    <row r="2855" ht="14.25" customHeight="1">
      <c r="A2855" s="248" t="s">
        <v>688</v>
      </c>
      <c r="B2855" s="248" t="s">
        <v>19</v>
      </c>
      <c r="C2855" s="273">
        <v>2315.0</v>
      </c>
      <c r="D2855" s="274">
        <v>45552.0</v>
      </c>
      <c r="E2855" s="275">
        <v>99935.0</v>
      </c>
      <c r="F2855" s="248" t="s">
        <v>447</v>
      </c>
      <c r="G2855" s="274">
        <f t="shared" si="1"/>
        <v>45582</v>
      </c>
      <c r="H2855" s="248" t="s">
        <v>443</v>
      </c>
      <c r="I2855" s="276" t="str">
        <f t="shared" si="2"/>
        <v>231599935</v>
      </c>
      <c r="J2855" s="274">
        <v>45588.0</v>
      </c>
      <c r="K2855" s="275">
        <v>99935.0</v>
      </c>
      <c r="L2855" s="275">
        <f t="shared" si="13"/>
        <v>0</v>
      </c>
      <c r="N2855" s="277"/>
      <c r="O2855" s="274">
        <f t="shared" si="6"/>
        <v>0</v>
      </c>
      <c r="P2855" s="248" t="b">
        <f t="shared" si="7"/>
        <v>0</v>
      </c>
    </row>
    <row r="2856" ht="14.25" customHeight="1">
      <c r="A2856" s="248" t="s">
        <v>686</v>
      </c>
      <c r="B2856" s="248" t="s">
        <v>19</v>
      </c>
      <c r="C2856" s="273">
        <v>4355.0</v>
      </c>
      <c r="D2856" s="274">
        <v>45552.0</v>
      </c>
      <c r="E2856" s="275">
        <v>7800.0</v>
      </c>
      <c r="F2856" s="248" t="s">
        <v>447</v>
      </c>
      <c r="G2856" s="274">
        <f t="shared" si="1"/>
        <v>45582</v>
      </c>
      <c r="H2856" s="248" t="s">
        <v>443</v>
      </c>
      <c r="I2856" s="276" t="str">
        <f t="shared" si="2"/>
        <v>43557800</v>
      </c>
      <c r="J2856" s="274"/>
      <c r="K2856" s="275"/>
      <c r="L2856" s="275">
        <f t="shared" si="13"/>
        <v>-7800</v>
      </c>
      <c r="N2856" s="277"/>
      <c r="O2856" s="274">
        <f t="shared" si="6"/>
        <v>0</v>
      </c>
      <c r="P2856" s="248" t="b">
        <f t="shared" si="7"/>
        <v>1</v>
      </c>
    </row>
    <row r="2857" ht="14.25" customHeight="1">
      <c r="A2857" s="248" t="s">
        <v>24</v>
      </c>
      <c r="B2857" s="248" t="s">
        <v>19</v>
      </c>
      <c r="C2857" s="273">
        <v>21124.0</v>
      </c>
      <c r="D2857" s="274">
        <v>45552.0</v>
      </c>
      <c r="E2857" s="275">
        <v>143983.0</v>
      </c>
      <c r="F2857" s="248" t="s">
        <v>447</v>
      </c>
      <c r="G2857" s="274">
        <f t="shared" si="1"/>
        <v>45582</v>
      </c>
      <c r="H2857" s="248" t="s">
        <v>443</v>
      </c>
      <c r="I2857" s="276" t="str">
        <f t="shared" si="2"/>
        <v>21124143983</v>
      </c>
      <c r="J2857" s="274">
        <v>45573.0</v>
      </c>
      <c r="K2857" s="275">
        <v>143983.0</v>
      </c>
      <c r="L2857" s="275">
        <f t="shared" si="13"/>
        <v>0</v>
      </c>
      <c r="N2857" s="277"/>
      <c r="O2857" s="274">
        <f t="shared" si="6"/>
        <v>0</v>
      </c>
      <c r="P2857" s="248" t="b">
        <f t="shared" si="7"/>
        <v>0</v>
      </c>
    </row>
    <row r="2858" ht="14.25" customHeight="1">
      <c r="A2858" s="248" t="s">
        <v>764</v>
      </c>
      <c r="B2858" s="248" t="s">
        <v>19</v>
      </c>
      <c r="C2858" s="273">
        <v>29893.0</v>
      </c>
      <c r="D2858" s="274">
        <v>45552.0</v>
      </c>
      <c r="E2858" s="275">
        <v>300168.0</v>
      </c>
      <c r="F2858" s="248" t="s">
        <v>447</v>
      </c>
      <c r="G2858" s="274">
        <f t="shared" si="1"/>
        <v>45582</v>
      </c>
      <c r="H2858" s="248" t="s">
        <v>443</v>
      </c>
      <c r="I2858" s="276" t="str">
        <f t="shared" si="2"/>
        <v>29893300168</v>
      </c>
      <c r="J2858" s="274">
        <v>45547.0</v>
      </c>
      <c r="K2858" s="275">
        <f>110268+189900</f>
        <v>300168</v>
      </c>
      <c r="L2858" s="275">
        <f t="shared" si="13"/>
        <v>0</v>
      </c>
      <c r="M2858" s="248" t="s">
        <v>765</v>
      </c>
      <c r="N2858" s="277"/>
      <c r="O2858" s="274">
        <f t="shared" si="6"/>
        <v>0</v>
      </c>
      <c r="P2858" s="248" t="b">
        <f t="shared" si="7"/>
        <v>0</v>
      </c>
    </row>
    <row r="2859" ht="14.25" customHeight="1">
      <c r="A2859" s="248" t="s">
        <v>508</v>
      </c>
      <c r="B2859" s="248" t="s">
        <v>19</v>
      </c>
      <c r="C2859" s="273">
        <v>6869698.0</v>
      </c>
      <c r="D2859" s="274">
        <v>45552.0</v>
      </c>
      <c r="E2859" s="275">
        <v>6948.0</v>
      </c>
      <c r="F2859" s="248" t="s">
        <v>447</v>
      </c>
      <c r="G2859" s="274">
        <f t="shared" si="1"/>
        <v>45582</v>
      </c>
      <c r="H2859" s="248" t="s">
        <v>443</v>
      </c>
      <c r="I2859" s="276" t="str">
        <f t="shared" si="2"/>
        <v>68696986948</v>
      </c>
      <c r="J2859" s="274">
        <f>+G2859</f>
        <v>45582</v>
      </c>
      <c r="K2859" s="275">
        <f>+E2859</f>
        <v>6948</v>
      </c>
      <c r="L2859" s="275">
        <f t="shared" si="13"/>
        <v>0</v>
      </c>
      <c r="N2859" s="277"/>
      <c r="O2859" s="274">
        <f t="shared" si="6"/>
        <v>0</v>
      </c>
      <c r="P2859" s="248" t="b">
        <f t="shared" si="7"/>
        <v>0</v>
      </c>
    </row>
    <row r="2860" ht="14.25" customHeight="1">
      <c r="A2860" s="248" t="s">
        <v>554</v>
      </c>
      <c r="B2860" s="248" t="s">
        <v>19</v>
      </c>
      <c r="C2860" s="273">
        <v>8128.0</v>
      </c>
      <c r="D2860" s="274">
        <v>45553.0</v>
      </c>
      <c r="E2860" s="275">
        <v>590000.0</v>
      </c>
      <c r="F2860" s="248" t="s">
        <v>447</v>
      </c>
      <c r="G2860" s="274">
        <f t="shared" si="1"/>
        <v>45583</v>
      </c>
      <c r="H2860" s="248" t="s">
        <v>443</v>
      </c>
      <c r="I2860" s="276" t="str">
        <f t="shared" si="2"/>
        <v>8128590000</v>
      </c>
      <c r="J2860" s="274"/>
      <c r="K2860" s="275"/>
      <c r="L2860" s="275">
        <f t="shared" si="13"/>
        <v>-590000</v>
      </c>
      <c r="N2860" s="277"/>
      <c r="O2860" s="274">
        <f t="shared" si="6"/>
        <v>0</v>
      </c>
      <c r="P2860" s="248" t="b">
        <f t="shared" si="7"/>
        <v>1</v>
      </c>
    </row>
    <row r="2861" ht="14.25" customHeight="1">
      <c r="A2861" s="248" t="s">
        <v>27</v>
      </c>
      <c r="B2861" s="248" t="s">
        <v>19</v>
      </c>
      <c r="C2861" s="273">
        <v>42555.0</v>
      </c>
      <c r="D2861" s="274">
        <v>45558.0</v>
      </c>
      <c r="E2861" s="275">
        <v>363782.0</v>
      </c>
      <c r="F2861" s="248" t="s">
        <v>447</v>
      </c>
      <c r="G2861" s="274">
        <f t="shared" si="1"/>
        <v>45588</v>
      </c>
      <c r="H2861" s="248" t="s">
        <v>443</v>
      </c>
      <c r="I2861" s="276" t="str">
        <f t="shared" si="2"/>
        <v>42555363782</v>
      </c>
      <c r="J2861" s="274">
        <v>45576.0</v>
      </c>
      <c r="K2861" s="275">
        <v>363782.0</v>
      </c>
      <c r="L2861" s="275">
        <f t="shared" si="13"/>
        <v>0</v>
      </c>
      <c r="N2861" s="109" t="s">
        <v>456</v>
      </c>
      <c r="O2861" s="274">
        <f t="shared" si="6"/>
        <v>0</v>
      </c>
      <c r="P2861" s="248" t="b">
        <f t="shared" si="7"/>
        <v>0</v>
      </c>
    </row>
    <row r="2862" ht="14.25" customHeight="1">
      <c r="A2862" s="248" t="s">
        <v>495</v>
      </c>
      <c r="B2862" s="248" t="s">
        <v>19</v>
      </c>
      <c r="C2862" s="273">
        <v>1.35424976E8</v>
      </c>
      <c r="D2862" s="274">
        <v>45558.0</v>
      </c>
      <c r="E2862" s="275">
        <v>1374980.0</v>
      </c>
      <c r="F2862" s="248" t="s">
        <v>447</v>
      </c>
      <c r="G2862" s="274">
        <f t="shared" si="1"/>
        <v>45588</v>
      </c>
      <c r="H2862" s="248" t="s">
        <v>443</v>
      </c>
      <c r="I2862" s="276" t="str">
        <f t="shared" si="2"/>
        <v>1354249761374980</v>
      </c>
      <c r="J2862" s="274"/>
      <c r="K2862" s="275"/>
      <c r="L2862" s="275">
        <f t="shared" si="13"/>
        <v>-1374980</v>
      </c>
      <c r="N2862" s="277"/>
      <c r="O2862" s="274">
        <f t="shared" si="6"/>
        <v>0</v>
      </c>
      <c r="P2862" s="248" t="b">
        <f t="shared" si="7"/>
        <v>1</v>
      </c>
    </row>
    <row r="2863" ht="14.25" customHeight="1">
      <c r="A2863" s="248" t="s">
        <v>26</v>
      </c>
      <c r="B2863" s="248" t="s">
        <v>19</v>
      </c>
      <c r="C2863" s="273">
        <v>13621.0</v>
      </c>
      <c r="D2863" s="274">
        <v>45558.0</v>
      </c>
      <c r="E2863" s="275">
        <v>25015.0</v>
      </c>
      <c r="F2863" s="248" t="s">
        <v>447</v>
      </c>
      <c r="G2863" s="274">
        <f t="shared" si="1"/>
        <v>45588</v>
      </c>
      <c r="H2863" s="248" t="s">
        <v>443</v>
      </c>
      <c r="I2863" s="276" t="str">
        <f t="shared" si="2"/>
        <v>1362125015</v>
      </c>
      <c r="J2863" s="274">
        <v>45588.0</v>
      </c>
      <c r="K2863" s="275">
        <v>25015.0</v>
      </c>
      <c r="L2863" s="275">
        <f t="shared" si="13"/>
        <v>0</v>
      </c>
      <c r="N2863" s="277"/>
      <c r="O2863" s="274">
        <f t="shared" si="6"/>
        <v>0</v>
      </c>
      <c r="P2863" s="248" t="b">
        <f t="shared" si="7"/>
        <v>0</v>
      </c>
    </row>
    <row r="2864" ht="14.25" customHeight="1">
      <c r="A2864" s="248" t="s">
        <v>26</v>
      </c>
      <c r="B2864" s="248" t="s">
        <v>19</v>
      </c>
      <c r="C2864" s="273">
        <v>13620.0</v>
      </c>
      <c r="D2864" s="274">
        <v>45558.0</v>
      </c>
      <c r="E2864" s="275">
        <v>23748.0</v>
      </c>
      <c r="F2864" s="248" t="s">
        <v>447</v>
      </c>
      <c r="G2864" s="274">
        <f t="shared" si="1"/>
        <v>45588</v>
      </c>
      <c r="H2864" s="248" t="s">
        <v>443</v>
      </c>
      <c r="I2864" s="276" t="str">
        <f t="shared" si="2"/>
        <v>1362023748</v>
      </c>
      <c r="J2864" s="274">
        <v>45588.0</v>
      </c>
      <c r="K2864" s="275">
        <v>23748.0</v>
      </c>
      <c r="L2864" s="275">
        <f t="shared" si="13"/>
        <v>0</v>
      </c>
      <c r="N2864" s="277"/>
      <c r="O2864" s="274">
        <f t="shared" si="6"/>
        <v>0</v>
      </c>
      <c r="P2864" s="248" t="b">
        <f t="shared" si="7"/>
        <v>0</v>
      </c>
    </row>
    <row r="2865" ht="14.25" customHeight="1">
      <c r="A2865" s="248" t="s">
        <v>593</v>
      </c>
      <c r="B2865" s="248" t="s">
        <v>334</v>
      </c>
      <c r="C2865" s="273">
        <v>4709384.0</v>
      </c>
      <c r="D2865" s="274">
        <v>45558.0</v>
      </c>
      <c r="E2865" s="275">
        <v>57881.0</v>
      </c>
      <c r="F2865" s="248" t="s">
        <v>447</v>
      </c>
      <c r="G2865" s="274">
        <f t="shared" si="1"/>
        <v>45588</v>
      </c>
      <c r="H2865" s="248" t="s">
        <v>443</v>
      </c>
      <c r="I2865" s="276" t="str">
        <f t="shared" si="2"/>
        <v>470938457881</v>
      </c>
      <c r="J2865" s="274"/>
      <c r="K2865" s="275"/>
      <c r="L2865" s="275">
        <f t="shared" si="13"/>
        <v>-57881</v>
      </c>
      <c r="N2865" s="277"/>
      <c r="O2865" s="274">
        <f t="shared" si="6"/>
        <v>0</v>
      </c>
      <c r="P2865" s="248" t="b">
        <f t="shared" si="7"/>
        <v>1</v>
      </c>
    </row>
    <row r="2866" ht="14.25" customHeight="1">
      <c r="A2866" s="248" t="s">
        <v>688</v>
      </c>
      <c r="B2866" s="248" t="s">
        <v>19</v>
      </c>
      <c r="C2866" s="273">
        <v>2330.0</v>
      </c>
      <c r="D2866" s="274">
        <v>45558.0</v>
      </c>
      <c r="E2866" s="275">
        <v>294391.0</v>
      </c>
      <c r="F2866" s="248" t="s">
        <v>447</v>
      </c>
      <c r="G2866" s="274">
        <f t="shared" si="1"/>
        <v>45588</v>
      </c>
      <c r="H2866" s="248" t="s">
        <v>443</v>
      </c>
      <c r="I2866" s="276" t="str">
        <f t="shared" si="2"/>
        <v>2330294391</v>
      </c>
      <c r="J2866" s="274">
        <v>45588.0</v>
      </c>
      <c r="K2866" s="275">
        <v>294391.0</v>
      </c>
      <c r="L2866" s="275">
        <f t="shared" si="13"/>
        <v>0</v>
      </c>
      <c r="N2866" s="277"/>
      <c r="O2866" s="274">
        <f t="shared" si="6"/>
        <v>0</v>
      </c>
      <c r="P2866" s="248" t="b">
        <f t="shared" si="7"/>
        <v>0</v>
      </c>
    </row>
    <row r="2867" ht="14.25" customHeight="1">
      <c r="A2867" s="248" t="s">
        <v>766</v>
      </c>
      <c r="B2867" s="248" t="s">
        <v>19</v>
      </c>
      <c r="C2867" s="273">
        <v>4.0</v>
      </c>
      <c r="D2867" s="274">
        <v>45558.0</v>
      </c>
      <c r="E2867" s="275">
        <v>1520133.0</v>
      </c>
      <c r="F2867" s="248" t="s">
        <v>447</v>
      </c>
      <c r="G2867" s="274">
        <f t="shared" si="1"/>
        <v>45588</v>
      </c>
      <c r="H2867" s="248" t="s">
        <v>443</v>
      </c>
      <c r="I2867" s="276" t="str">
        <f t="shared" si="2"/>
        <v>41520133</v>
      </c>
      <c r="J2867" s="274">
        <v>45551.0</v>
      </c>
      <c r="K2867" s="275">
        <v>1520133.0</v>
      </c>
      <c r="L2867" s="275">
        <f t="shared" si="13"/>
        <v>0</v>
      </c>
      <c r="M2867" s="248" t="s">
        <v>767</v>
      </c>
      <c r="N2867" s="277"/>
      <c r="O2867" s="274">
        <f t="shared" si="6"/>
        <v>0</v>
      </c>
      <c r="P2867" s="248" t="b">
        <f t="shared" si="7"/>
        <v>0</v>
      </c>
    </row>
    <row r="2868" ht="14.25" customHeight="1">
      <c r="A2868" s="248" t="s">
        <v>766</v>
      </c>
      <c r="B2868" s="248" t="s">
        <v>19</v>
      </c>
      <c r="C2868" s="273">
        <v>3.0</v>
      </c>
      <c r="D2868" s="274">
        <v>45558.0</v>
      </c>
      <c r="E2868" s="275">
        <v>425461.0</v>
      </c>
      <c r="F2868" s="248" t="s">
        <v>447</v>
      </c>
      <c r="G2868" s="274">
        <f t="shared" si="1"/>
        <v>45588</v>
      </c>
      <c r="H2868" s="248" t="s">
        <v>443</v>
      </c>
      <c r="I2868" s="276" t="str">
        <f t="shared" si="2"/>
        <v>3425461</v>
      </c>
      <c r="J2868" s="274">
        <v>45548.0</v>
      </c>
      <c r="K2868" s="275">
        <v>425461.0</v>
      </c>
      <c r="L2868" s="275">
        <f t="shared" si="13"/>
        <v>0</v>
      </c>
      <c r="M2868" s="248" t="s">
        <v>767</v>
      </c>
      <c r="N2868" s="277"/>
      <c r="O2868" s="274">
        <f t="shared" si="6"/>
        <v>0</v>
      </c>
      <c r="P2868" s="248" t="b">
        <f t="shared" si="7"/>
        <v>0</v>
      </c>
    </row>
    <row r="2869" ht="14.25" customHeight="1">
      <c r="A2869" s="248" t="s">
        <v>709</v>
      </c>
      <c r="B2869" s="248" t="s">
        <v>19</v>
      </c>
      <c r="C2869" s="273">
        <v>12851.0</v>
      </c>
      <c r="D2869" s="274">
        <v>45558.0</v>
      </c>
      <c r="E2869" s="275">
        <v>161840.0</v>
      </c>
      <c r="F2869" s="248" t="s">
        <v>447</v>
      </c>
      <c r="G2869" s="274">
        <f t="shared" si="1"/>
        <v>45588</v>
      </c>
      <c r="H2869" s="248" t="s">
        <v>443</v>
      </c>
      <c r="I2869" s="276" t="str">
        <f t="shared" si="2"/>
        <v>12851161840</v>
      </c>
      <c r="J2869" s="274">
        <v>45588.0</v>
      </c>
      <c r="K2869" s="275">
        <v>161840.0</v>
      </c>
      <c r="L2869" s="275">
        <f t="shared" si="13"/>
        <v>0</v>
      </c>
      <c r="N2869" s="277"/>
      <c r="O2869" s="274">
        <f t="shared" si="6"/>
        <v>0</v>
      </c>
      <c r="P2869" s="248" t="b">
        <f t="shared" si="7"/>
        <v>0</v>
      </c>
    </row>
    <row r="2870" ht="14.25" customHeight="1">
      <c r="A2870" s="248" t="s">
        <v>709</v>
      </c>
      <c r="B2870" s="248" t="s">
        <v>19</v>
      </c>
      <c r="C2870" s="273">
        <v>12860.0</v>
      </c>
      <c r="D2870" s="274">
        <v>45558.0</v>
      </c>
      <c r="E2870" s="275">
        <v>2867543.0</v>
      </c>
      <c r="F2870" s="248" t="s">
        <v>447</v>
      </c>
      <c r="G2870" s="274">
        <f t="shared" si="1"/>
        <v>45588</v>
      </c>
      <c r="H2870" s="248" t="s">
        <v>443</v>
      </c>
      <c r="I2870" s="276" t="str">
        <f t="shared" si="2"/>
        <v>128602867543</v>
      </c>
      <c r="J2870" s="274">
        <v>45588.0</v>
      </c>
      <c r="K2870" s="275">
        <v>2867543.0</v>
      </c>
      <c r="L2870" s="275">
        <f t="shared" si="13"/>
        <v>0</v>
      </c>
      <c r="N2870" s="277"/>
      <c r="O2870" s="274">
        <f t="shared" si="6"/>
        <v>0</v>
      </c>
      <c r="P2870" s="248" t="b">
        <f t="shared" si="7"/>
        <v>0</v>
      </c>
    </row>
    <row r="2871" ht="14.25" customHeight="1">
      <c r="A2871" s="248" t="s">
        <v>34</v>
      </c>
      <c r="B2871" s="248" t="s">
        <v>19</v>
      </c>
      <c r="C2871" s="273">
        <v>124040.0</v>
      </c>
      <c r="D2871" s="274">
        <v>45559.0</v>
      </c>
      <c r="E2871" s="275">
        <v>349621.0</v>
      </c>
      <c r="F2871" s="248" t="s">
        <v>447</v>
      </c>
      <c r="G2871" s="274">
        <f t="shared" si="1"/>
        <v>45589</v>
      </c>
      <c r="H2871" s="248" t="s">
        <v>443</v>
      </c>
      <c r="I2871" s="276" t="str">
        <f t="shared" si="2"/>
        <v>124040349621</v>
      </c>
      <c r="J2871" s="274">
        <v>45602.0</v>
      </c>
      <c r="K2871" s="275">
        <v>349621.0</v>
      </c>
      <c r="L2871" s="275">
        <f t="shared" si="13"/>
        <v>0</v>
      </c>
      <c r="N2871" s="277"/>
      <c r="O2871" s="274">
        <f t="shared" si="6"/>
        <v>0</v>
      </c>
      <c r="P2871" s="248" t="b">
        <f t="shared" si="7"/>
        <v>0</v>
      </c>
    </row>
    <row r="2872" ht="14.25" customHeight="1">
      <c r="A2872" s="248" t="s">
        <v>34</v>
      </c>
      <c r="B2872" s="248" t="s">
        <v>19</v>
      </c>
      <c r="C2872" s="273">
        <v>124039.0</v>
      </c>
      <c r="D2872" s="274">
        <v>45559.0</v>
      </c>
      <c r="E2872" s="275">
        <v>160888.0</v>
      </c>
      <c r="F2872" s="248" t="s">
        <v>447</v>
      </c>
      <c r="G2872" s="274">
        <f t="shared" si="1"/>
        <v>45589</v>
      </c>
      <c r="H2872" s="248" t="s">
        <v>443</v>
      </c>
      <c r="I2872" s="276" t="str">
        <f t="shared" si="2"/>
        <v>124039160888</v>
      </c>
      <c r="J2872" s="274">
        <v>45602.0</v>
      </c>
      <c r="K2872" s="275">
        <v>160888.0</v>
      </c>
      <c r="L2872" s="275">
        <f t="shared" si="13"/>
        <v>0</v>
      </c>
      <c r="N2872" s="277"/>
      <c r="O2872" s="274">
        <f t="shared" si="6"/>
        <v>0</v>
      </c>
      <c r="P2872" s="248" t="b">
        <f t="shared" si="7"/>
        <v>0</v>
      </c>
    </row>
    <row r="2873" ht="14.25" customHeight="1">
      <c r="A2873" s="248" t="s">
        <v>107</v>
      </c>
      <c r="B2873" s="248" t="s">
        <v>19</v>
      </c>
      <c r="C2873" s="273">
        <v>20571.0</v>
      </c>
      <c r="D2873" s="274">
        <v>45559.0</v>
      </c>
      <c r="E2873" s="275">
        <v>77124.0</v>
      </c>
      <c r="F2873" s="248" t="s">
        <v>447</v>
      </c>
      <c r="G2873" s="274">
        <f t="shared" si="1"/>
        <v>45589</v>
      </c>
      <c r="H2873" s="248" t="s">
        <v>443</v>
      </c>
      <c r="I2873" s="276" t="str">
        <f t="shared" si="2"/>
        <v>2057177124</v>
      </c>
      <c r="J2873" s="274"/>
      <c r="K2873" s="275"/>
      <c r="L2873" s="275">
        <f t="shared" si="13"/>
        <v>-77124</v>
      </c>
      <c r="N2873" s="277"/>
      <c r="O2873" s="274">
        <f t="shared" si="6"/>
        <v>0</v>
      </c>
      <c r="P2873" s="248" t="b">
        <f t="shared" si="7"/>
        <v>1</v>
      </c>
    </row>
    <row r="2874" ht="14.25" customHeight="1">
      <c r="A2874" s="248" t="s">
        <v>688</v>
      </c>
      <c r="B2874" s="248" t="s">
        <v>19</v>
      </c>
      <c r="C2874" s="273">
        <v>2333.0</v>
      </c>
      <c r="D2874" s="274">
        <v>45559.0</v>
      </c>
      <c r="E2874" s="275">
        <v>334742.0</v>
      </c>
      <c r="F2874" s="248" t="s">
        <v>447</v>
      </c>
      <c r="G2874" s="274">
        <f t="shared" si="1"/>
        <v>45589</v>
      </c>
      <c r="H2874" s="248" t="s">
        <v>443</v>
      </c>
      <c r="I2874" s="276" t="str">
        <f t="shared" si="2"/>
        <v>2333334742</v>
      </c>
      <c r="J2874" s="320">
        <v>45602.0</v>
      </c>
      <c r="K2874" s="321">
        <v>334742.0</v>
      </c>
      <c r="L2874" s="275">
        <f t="shared" si="13"/>
        <v>0</v>
      </c>
      <c r="N2874" s="277"/>
      <c r="O2874" s="274">
        <f t="shared" si="6"/>
        <v>0</v>
      </c>
      <c r="P2874" s="248" t="b">
        <f t="shared" si="7"/>
        <v>0</v>
      </c>
    </row>
    <row r="2875" ht="14.25" customHeight="1">
      <c r="A2875" s="248" t="s">
        <v>768</v>
      </c>
      <c r="B2875" s="248" t="s">
        <v>19</v>
      </c>
      <c r="C2875" s="273">
        <v>90966.0</v>
      </c>
      <c r="D2875" s="274">
        <v>45559.0</v>
      </c>
      <c r="E2875" s="275">
        <v>85374.0</v>
      </c>
      <c r="F2875" s="248" t="s">
        <v>447</v>
      </c>
      <c r="G2875" s="274">
        <f t="shared" si="1"/>
        <v>45589</v>
      </c>
      <c r="H2875" s="248" t="s">
        <v>443</v>
      </c>
      <c r="I2875" s="276" t="str">
        <f t="shared" si="2"/>
        <v>9096685374</v>
      </c>
      <c r="J2875" s="274"/>
      <c r="K2875" s="275"/>
      <c r="L2875" s="275">
        <f t="shared" si="13"/>
        <v>-85374</v>
      </c>
      <c r="N2875" s="277"/>
      <c r="O2875" s="274">
        <f t="shared" si="6"/>
        <v>0</v>
      </c>
      <c r="P2875" s="248" t="b">
        <f t="shared" si="7"/>
        <v>1</v>
      </c>
    </row>
    <row r="2876" ht="14.25" customHeight="1">
      <c r="A2876" s="248" t="s">
        <v>107</v>
      </c>
      <c r="B2876" s="248" t="s">
        <v>19</v>
      </c>
      <c r="C2876" s="273">
        <v>20577.0</v>
      </c>
      <c r="D2876" s="274">
        <v>45560.0</v>
      </c>
      <c r="E2876" s="288">
        <v>77124.0</v>
      </c>
      <c r="F2876" s="248" t="s">
        <v>447</v>
      </c>
      <c r="G2876" s="274">
        <f t="shared" si="1"/>
        <v>45590</v>
      </c>
      <c r="H2876" s="289" t="s">
        <v>485</v>
      </c>
      <c r="I2876" s="276" t="str">
        <f t="shared" si="2"/>
        <v>2057777124</v>
      </c>
      <c r="J2876" s="274"/>
      <c r="K2876" s="275"/>
      <c r="L2876" s="275">
        <f t="shared" si="13"/>
        <v>-77124</v>
      </c>
      <c r="N2876" s="277"/>
      <c r="O2876" s="274">
        <f t="shared" si="6"/>
        <v>0</v>
      </c>
      <c r="P2876" s="248" t="b">
        <f t="shared" si="7"/>
        <v>1</v>
      </c>
    </row>
    <row r="2877" ht="14.25" customHeight="1">
      <c r="A2877" s="248" t="s">
        <v>107</v>
      </c>
      <c r="B2877" s="248" t="s">
        <v>468</v>
      </c>
      <c r="C2877" s="273">
        <v>2451.0</v>
      </c>
      <c r="D2877" s="274">
        <v>45560.0</v>
      </c>
      <c r="E2877" s="288">
        <v>-77124.0</v>
      </c>
      <c r="F2877" s="248" t="s">
        <v>447</v>
      </c>
      <c r="G2877" s="274">
        <f t="shared" si="1"/>
        <v>45590</v>
      </c>
      <c r="H2877" s="289" t="s">
        <v>469</v>
      </c>
      <c r="I2877" s="276" t="str">
        <f t="shared" si="2"/>
        <v>2451-77124</v>
      </c>
      <c r="J2877" s="274"/>
      <c r="K2877" s="275"/>
      <c r="L2877" s="275">
        <f t="shared" si="13"/>
        <v>77124</v>
      </c>
      <c r="N2877" s="277"/>
      <c r="O2877" s="274">
        <f t="shared" si="6"/>
        <v>0</v>
      </c>
      <c r="P2877" s="248" t="b">
        <f t="shared" si="7"/>
        <v>1</v>
      </c>
    </row>
    <row r="2878" ht="14.25" customHeight="1">
      <c r="A2878" s="248" t="s">
        <v>26</v>
      </c>
      <c r="B2878" s="248" t="s">
        <v>19</v>
      </c>
      <c r="C2878" s="273">
        <v>13629.0</v>
      </c>
      <c r="D2878" s="274">
        <v>45560.0</v>
      </c>
      <c r="E2878" s="275">
        <v>78939.0</v>
      </c>
      <c r="F2878" s="248" t="s">
        <v>447</v>
      </c>
      <c r="G2878" s="274">
        <f t="shared" si="1"/>
        <v>45590</v>
      </c>
      <c r="H2878" s="248" t="s">
        <v>443</v>
      </c>
      <c r="I2878" s="276" t="str">
        <f t="shared" si="2"/>
        <v>1362978939</v>
      </c>
      <c r="J2878" s="274">
        <v>45588.0</v>
      </c>
      <c r="K2878" s="275">
        <v>78939.0</v>
      </c>
      <c r="L2878" s="275">
        <f t="shared" si="13"/>
        <v>0</v>
      </c>
      <c r="N2878" s="277"/>
      <c r="O2878" s="274">
        <f t="shared" si="6"/>
        <v>0</v>
      </c>
      <c r="P2878" s="248" t="b">
        <f t="shared" si="7"/>
        <v>0</v>
      </c>
    </row>
    <row r="2879" ht="14.25" customHeight="1">
      <c r="A2879" s="248" t="s">
        <v>22</v>
      </c>
      <c r="B2879" s="248" t="s">
        <v>19</v>
      </c>
      <c r="C2879" s="273">
        <v>1119691.0</v>
      </c>
      <c r="D2879" s="274">
        <v>45560.0</v>
      </c>
      <c r="E2879" s="275">
        <v>499990.0</v>
      </c>
      <c r="F2879" s="248" t="s">
        <v>447</v>
      </c>
      <c r="G2879" s="274">
        <f t="shared" si="1"/>
        <v>45590</v>
      </c>
      <c r="H2879" s="248" t="s">
        <v>443</v>
      </c>
      <c r="I2879" s="276" t="str">
        <f t="shared" si="2"/>
        <v>1119691499990</v>
      </c>
      <c r="J2879" s="274">
        <v>45588.0</v>
      </c>
      <c r="K2879" s="275">
        <v>499990.0</v>
      </c>
      <c r="L2879" s="275">
        <f t="shared" si="13"/>
        <v>0</v>
      </c>
      <c r="N2879" s="109" t="s">
        <v>462</v>
      </c>
      <c r="O2879" s="274">
        <f t="shared" si="6"/>
        <v>0</v>
      </c>
      <c r="P2879" s="248" t="b">
        <f t="shared" si="7"/>
        <v>0</v>
      </c>
    </row>
    <row r="2880" ht="14.25" customHeight="1">
      <c r="A2880" s="248" t="s">
        <v>36</v>
      </c>
      <c r="B2880" s="248" t="s">
        <v>19</v>
      </c>
      <c r="C2880" s="273">
        <v>94736.0</v>
      </c>
      <c r="D2880" s="274">
        <v>45560.0</v>
      </c>
      <c r="E2880" s="275">
        <v>4893420.0</v>
      </c>
      <c r="F2880" s="248" t="s">
        <v>447</v>
      </c>
      <c r="G2880" s="274">
        <f t="shared" si="1"/>
        <v>45590</v>
      </c>
      <c r="H2880" s="248" t="s">
        <v>443</v>
      </c>
      <c r="I2880" s="276" t="str">
        <f t="shared" si="2"/>
        <v>947364893420</v>
      </c>
      <c r="J2880" s="274">
        <v>45631.0</v>
      </c>
      <c r="K2880" s="275">
        <v>4893420.0</v>
      </c>
      <c r="L2880" s="275">
        <f t="shared" si="13"/>
        <v>0</v>
      </c>
      <c r="N2880" s="277" t="s">
        <v>738</v>
      </c>
      <c r="O2880" s="274">
        <f t="shared" si="6"/>
        <v>0</v>
      </c>
      <c r="P2880" s="248" t="b">
        <f t="shared" si="7"/>
        <v>0</v>
      </c>
    </row>
    <row r="2881" ht="14.25" customHeight="1">
      <c r="A2881" s="248" t="s">
        <v>36</v>
      </c>
      <c r="B2881" s="248" t="s">
        <v>19</v>
      </c>
      <c r="C2881" s="273">
        <v>94737.0</v>
      </c>
      <c r="D2881" s="274">
        <v>45560.0</v>
      </c>
      <c r="E2881" s="275">
        <v>62227.0</v>
      </c>
      <c r="F2881" s="248" t="s">
        <v>447</v>
      </c>
      <c r="G2881" s="274">
        <f t="shared" si="1"/>
        <v>45590</v>
      </c>
      <c r="H2881" s="248" t="s">
        <v>443</v>
      </c>
      <c r="I2881" s="276" t="str">
        <f t="shared" si="2"/>
        <v>9473762227</v>
      </c>
      <c r="J2881" s="274">
        <v>45631.0</v>
      </c>
      <c r="K2881" s="275">
        <v>62227.0</v>
      </c>
      <c r="L2881" s="275">
        <f t="shared" si="13"/>
        <v>0</v>
      </c>
      <c r="N2881" s="277" t="s">
        <v>738</v>
      </c>
      <c r="O2881" s="274">
        <f t="shared" si="6"/>
        <v>0</v>
      </c>
      <c r="P2881" s="248" t="b">
        <f t="shared" si="7"/>
        <v>0</v>
      </c>
    </row>
    <row r="2882" ht="14.25" customHeight="1">
      <c r="A2882" s="248" t="s">
        <v>24</v>
      </c>
      <c r="B2882" s="248" t="s">
        <v>19</v>
      </c>
      <c r="C2882" s="273">
        <v>21199.0</v>
      </c>
      <c r="D2882" s="274">
        <v>45560.0</v>
      </c>
      <c r="E2882" s="275">
        <v>1065190.0</v>
      </c>
      <c r="F2882" s="248" t="s">
        <v>447</v>
      </c>
      <c r="G2882" s="274">
        <f t="shared" si="1"/>
        <v>45590</v>
      </c>
      <c r="H2882" s="248" t="s">
        <v>443</v>
      </c>
      <c r="I2882" s="276" t="str">
        <f t="shared" si="2"/>
        <v>211991065190</v>
      </c>
      <c r="J2882" s="274">
        <v>45573.0</v>
      </c>
      <c r="K2882" s="275">
        <v>1065190.0</v>
      </c>
      <c r="L2882" s="275">
        <f t="shared" si="13"/>
        <v>0</v>
      </c>
      <c r="N2882" s="277"/>
      <c r="O2882" s="274">
        <f t="shared" si="6"/>
        <v>0</v>
      </c>
      <c r="P2882" s="248" t="b">
        <f t="shared" si="7"/>
        <v>0</v>
      </c>
    </row>
    <row r="2883" ht="14.25" customHeight="1">
      <c r="A2883" s="248" t="s">
        <v>24</v>
      </c>
      <c r="B2883" s="248" t="s">
        <v>19</v>
      </c>
      <c r="C2883" s="273">
        <v>21201.0</v>
      </c>
      <c r="D2883" s="274">
        <v>45560.0</v>
      </c>
      <c r="E2883" s="275">
        <v>511961.0</v>
      </c>
      <c r="F2883" s="248" t="s">
        <v>447</v>
      </c>
      <c r="G2883" s="274">
        <f t="shared" si="1"/>
        <v>45590</v>
      </c>
      <c r="H2883" s="248" t="s">
        <v>443</v>
      </c>
      <c r="I2883" s="276" t="str">
        <f t="shared" si="2"/>
        <v>21201511961</v>
      </c>
      <c r="J2883" s="274">
        <v>45573.0</v>
      </c>
      <c r="K2883" s="275">
        <v>45573.0</v>
      </c>
      <c r="L2883" s="275">
        <f t="shared" si="13"/>
        <v>-466388</v>
      </c>
      <c r="N2883" s="277"/>
      <c r="O2883" s="274">
        <f t="shared" si="6"/>
        <v>0</v>
      </c>
      <c r="P2883" s="248" t="b">
        <f t="shared" si="7"/>
        <v>0</v>
      </c>
    </row>
    <row r="2884" ht="14.25" customHeight="1">
      <c r="A2884" s="248" t="s">
        <v>709</v>
      </c>
      <c r="B2884" s="248" t="s">
        <v>19</v>
      </c>
      <c r="C2884" s="273">
        <v>12882.0</v>
      </c>
      <c r="D2884" s="274">
        <v>45560.0</v>
      </c>
      <c r="E2884" s="275">
        <v>1142100.0</v>
      </c>
      <c r="F2884" s="248" t="s">
        <v>447</v>
      </c>
      <c r="G2884" s="274">
        <f t="shared" si="1"/>
        <v>45590</v>
      </c>
      <c r="H2884" s="248" t="s">
        <v>443</v>
      </c>
      <c r="I2884" s="276" t="str">
        <f t="shared" si="2"/>
        <v>128821142100</v>
      </c>
      <c r="J2884" s="274">
        <v>45590.0</v>
      </c>
      <c r="K2884" s="275">
        <v>1142100.0</v>
      </c>
      <c r="L2884" s="275">
        <f t="shared" si="13"/>
        <v>0</v>
      </c>
      <c r="N2884" s="277"/>
      <c r="O2884" s="274">
        <f t="shared" si="6"/>
        <v>0</v>
      </c>
      <c r="P2884" s="248" t="b">
        <f t="shared" si="7"/>
        <v>0</v>
      </c>
    </row>
    <row r="2885" ht="14.25" customHeight="1">
      <c r="A2885" s="248" t="s">
        <v>709</v>
      </c>
      <c r="B2885" s="248" t="s">
        <v>19</v>
      </c>
      <c r="C2885" s="273">
        <v>12886.0</v>
      </c>
      <c r="D2885" s="274">
        <v>45560.0</v>
      </c>
      <c r="E2885" s="275">
        <v>942480.0</v>
      </c>
      <c r="F2885" s="248" t="s">
        <v>447</v>
      </c>
      <c r="G2885" s="274">
        <f t="shared" si="1"/>
        <v>45590</v>
      </c>
      <c r="H2885" s="248" t="s">
        <v>443</v>
      </c>
      <c r="I2885" s="276" t="str">
        <f t="shared" si="2"/>
        <v>12886942480</v>
      </c>
      <c r="J2885" s="274">
        <v>45590.0</v>
      </c>
      <c r="K2885" s="275">
        <v>942480.0</v>
      </c>
      <c r="L2885" s="275">
        <f t="shared" si="13"/>
        <v>0</v>
      </c>
      <c r="N2885" s="277"/>
      <c r="O2885" s="274">
        <f t="shared" si="6"/>
        <v>0</v>
      </c>
      <c r="P2885" s="248" t="b">
        <f t="shared" si="7"/>
        <v>0</v>
      </c>
    </row>
    <row r="2886" ht="14.25" customHeight="1">
      <c r="A2886" s="248" t="s">
        <v>77</v>
      </c>
      <c r="B2886" s="248" t="s">
        <v>19</v>
      </c>
      <c r="C2886" s="273">
        <v>603986.0</v>
      </c>
      <c r="D2886" s="274">
        <v>45560.0</v>
      </c>
      <c r="E2886" s="275">
        <v>1496354.0</v>
      </c>
      <c r="F2886" s="248" t="s">
        <v>447</v>
      </c>
      <c r="G2886" s="274">
        <f t="shared" si="1"/>
        <v>45590</v>
      </c>
      <c r="H2886" s="248" t="s">
        <v>443</v>
      </c>
      <c r="I2886" s="276" t="str">
        <f t="shared" si="2"/>
        <v>6039861496354</v>
      </c>
      <c r="J2886" s="274">
        <v>45547.0</v>
      </c>
      <c r="K2886" s="275">
        <v>1496349.0</v>
      </c>
      <c r="L2886" s="275">
        <f t="shared" si="13"/>
        <v>-5</v>
      </c>
      <c r="N2886" s="277"/>
      <c r="O2886" s="274">
        <f t="shared" si="6"/>
        <v>0</v>
      </c>
      <c r="P2886" s="248" t="b">
        <f t="shared" si="7"/>
        <v>0</v>
      </c>
    </row>
    <row r="2887" ht="14.25" customHeight="1">
      <c r="A2887" s="248" t="s">
        <v>26</v>
      </c>
      <c r="B2887" s="248" t="s">
        <v>19</v>
      </c>
      <c r="C2887" s="273">
        <v>13641.0</v>
      </c>
      <c r="D2887" s="274">
        <v>45561.0</v>
      </c>
      <c r="E2887" s="275">
        <v>571350.0</v>
      </c>
      <c r="F2887" s="248" t="s">
        <v>447</v>
      </c>
      <c r="G2887" s="274">
        <f t="shared" si="1"/>
        <v>45591</v>
      </c>
      <c r="H2887" s="248" t="s">
        <v>485</v>
      </c>
      <c r="I2887" s="276" t="str">
        <f t="shared" si="2"/>
        <v>13641571350</v>
      </c>
      <c r="J2887" s="274"/>
      <c r="K2887" s="275"/>
      <c r="L2887" s="275">
        <f t="shared" si="13"/>
        <v>-571350</v>
      </c>
      <c r="N2887" s="277"/>
      <c r="O2887" s="274">
        <f t="shared" si="6"/>
        <v>0</v>
      </c>
      <c r="P2887" s="248" t="b">
        <f t="shared" si="7"/>
        <v>1</v>
      </c>
    </row>
    <row r="2888" ht="14.25" customHeight="1">
      <c r="A2888" s="248" t="s">
        <v>26</v>
      </c>
      <c r="B2888" s="248" t="s">
        <v>19</v>
      </c>
      <c r="C2888" s="273">
        <v>13643.0</v>
      </c>
      <c r="D2888" s="274">
        <v>45561.0</v>
      </c>
      <c r="E2888" s="275">
        <v>521076.0</v>
      </c>
      <c r="F2888" s="248" t="s">
        <v>447</v>
      </c>
      <c r="G2888" s="274">
        <f t="shared" si="1"/>
        <v>45591</v>
      </c>
      <c r="H2888" s="248" t="s">
        <v>443</v>
      </c>
      <c r="I2888" s="276" t="str">
        <f t="shared" si="2"/>
        <v>13643521076</v>
      </c>
      <c r="J2888" s="274">
        <v>45588.0</v>
      </c>
      <c r="K2888" s="275">
        <v>521076.0</v>
      </c>
      <c r="L2888" s="275">
        <f t="shared" si="13"/>
        <v>0</v>
      </c>
      <c r="N2888" s="277"/>
      <c r="O2888" s="274">
        <f t="shared" si="6"/>
        <v>0</v>
      </c>
      <c r="P2888" s="248" t="b">
        <f t="shared" si="7"/>
        <v>0</v>
      </c>
    </row>
    <row r="2889" ht="14.25" customHeight="1">
      <c r="A2889" s="248" t="s">
        <v>26</v>
      </c>
      <c r="B2889" s="248" t="s">
        <v>19</v>
      </c>
      <c r="C2889" s="273">
        <v>13644.0</v>
      </c>
      <c r="D2889" s="274">
        <v>45561.0</v>
      </c>
      <c r="E2889" s="275">
        <v>1655902.0</v>
      </c>
      <c r="F2889" s="248" t="s">
        <v>447</v>
      </c>
      <c r="G2889" s="274">
        <f t="shared" si="1"/>
        <v>45591</v>
      </c>
      <c r="H2889" s="248" t="s">
        <v>443</v>
      </c>
      <c r="I2889" s="276" t="str">
        <f t="shared" si="2"/>
        <v>136441655902</v>
      </c>
      <c r="J2889" s="274">
        <v>45588.0</v>
      </c>
      <c r="K2889" s="275">
        <v>45588.0</v>
      </c>
      <c r="L2889" s="275">
        <f t="shared" si="13"/>
        <v>-1610314</v>
      </c>
      <c r="N2889" s="277"/>
      <c r="O2889" s="274">
        <f t="shared" si="6"/>
        <v>0</v>
      </c>
      <c r="P2889" s="248" t="b">
        <f t="shared" si="7"/>
        <v>0</v>
      </c>
    </row>
    <row r="2890" ht="14.25" customHeight="1">
      <c r="A2890" s="248" t="s">
        <v>26</v>
      </c>
      <c r="B2890" s="248" t="s">
        <v>19</v>
      </c>
      <c r="C2890" s="273">
        <v>13642.0</v>
      </c>
      <c r="D2890" s="274">
        <v>45561.0</v>
      </c>
      <c r="E2890" s="275">
        <v>1935867.0</v>
      </c>
      <c r="F2890" s="248" t="s">
        <v>447</v>
      </c>
      <c r="G2890" s="274">
        <f t="shared" si="1"/>
        <v>45591</v>
      </c>
      <c r="H2890" s="248" t="s">
        <v>485</v>
      </c>
      <c r="I2890" s="276" t="str">
        <f t="shared" si="2"/>
        <v>136421935867</v>
      </c>
      <c r="J2890" s="274"/>
      <c r="K2890" s="275"/>
      <c r="L2890" s="275">
        <f t="shared" si="13"/>
        <v>-1935867</v>
      </c>
      <c r="N2890" s="277"/>
      <c r="O2890" s="274">
        <f t="shared" si="6"/>
        <v>0</v>
      </c>
      <c r="P2890" s="248" t="b">
        <f t="shared" si="7"/>
        <v>1</v>
      </c>
    </row>
    <row r="2891" ht="14.25" customHeight="1">
      <c r="A2891" s="248" t="s">
        <v>26</v>
      </c>
      <c r="B2891" s="248" t="s">
        <v>468</v>
      </c>
      <c r="C2891" s="273">
        <v>1054.0</v>
      </c>
      <c r="D2891" s="274">
        <v>45561.0</v>
      </c>
      <c r="E2891" s="275">
        <v>-1935867.0</v>
      </c>
      <c r="F2891" s="248" t="s">
        <v>447</v>
      </c>
      <c r="G2891" s="274">
        <f t="shared" si="1"/>
        <v>45591</v>
      </c>
      <c r="H2891" s="248" t="s">
        <v>469</v>
      </c>
      <c r="I2891" s="276" t="str">
        <f t="shared" si="2"/>
        <v>1054-1935867</v>
      </c>
      <c r="J2891" s="274"/>
      <c r="K2891" s="275"/>
      <c r="L2891" s="275">
        <f t="shared" si="13"/>
        <v>1935867</v>
      </c>
      <c r="N2891" s="277"/>
      <c r="O2891" s="274">
        <f t="shared" si="6"/>
        <v>0</v>
      </c>
      <c r="P2891" s="248" t="b">
        <f t="shared" si="7"/>
        <v>1</v>
      </c>
    </row>
    <row r="2892" ht="14.25" customHeight="1">
      <c r="A2892" s="248" t="s">
        <v>26</v>
      </c>
      <c r="B2892" s="248" t="s">
        <v>468</v>
      </c>
      <c r="C2892" s="273">
        <v>1055.0</v>
      </c>
      <c r="D2892" s="274">
        <v>45561.0</v>
      </c>
      <c r="E2892" s="275">
        <v>-571350.0</v>
      </c>
      <c r="F2892" s="248" t="s">
        <v>447</v>
      </c>
      <c r="G2892" s="274">
        <f t="shared" si="1"/>
        <v>45591</v>
      </c>
      <c r="H2892" s="248" t="s">
        <v>469</v>
      </c>
      <c r="I2892" s="276" t="str">
        <f t="shared" si="2"/>
        <v>1055-571350</v>
      </c>
      <c r="J2892" s="274"/>
      <c r="K2892" s="275"/>
      <c r="L2892" s="275">
        <f t="shared" si="13"/>
        <v>571350</v>
      </c>
      <c r="N2892" s="277"/>
      <c r="O2892" s="274">
        <f t="shared" si="6"/>
        <v>0</v>
      </c>
      <c r="P2892" s="248" t="b">
        <f t="shared" si="7"/>
        <v>1</v>
      </c>
    </row>
    <row r="2893" ht="14.25" customHeight="1">
      <c r="A2893" s="248" t="s">
        <v>23</v>
      </c>
      <c r="B2893" s="248" t="s">
        <v>19</v>
      </c>
      <c r="C2893" s="273">
        <v>8167.0</v>
      </c>
      <c r="D2893" s="274">
        <v>45561.0</v>
      </c>
      <c r="E2893" s="275">
        <v>1966385.0</v>
      </c>
      <c r="F2893" s="248" t="s">
        <v>447</v>
      </c>
      <c r="G2893" s="274">
        <f t="shared" si="1"/>
        <v>45591</v>
      </c>
      <c r="H2893" s="248" t="s">
        <v>443</v>
      </c>
      <c r="I2893" s="276" t="str">
        <f t="shared" si="2"/>
        <v>81671966385</v>
      </c>
      <c r="J2893" s="274">
        <v>45607.0</v>
      </c>
      <c r="K2893" s="275">
        <v>1966385.0</v>
      </c>
      <c r="L2893" s="275">
        <f t="shared" si="13"/>
        <v>0</v>
      </c>
      <c r="N2893" s="277" t="s">
        <v>769</v>
      </c>
      <c r="O2893" s="274">
        <f t="shared" si="6"/>
        <v>0</v>
      </c>
      <c r="P2893" s="248" t="b">
        <f t="shared" si="7"/>
        <v>0</v>
      </c>
    </row>
    <row r="2894" ht="14.25" customHeight="1">
      <c r="A2894" s="248" t="s">
        <v>770</v>
      </c>
      <c r="B2894" s="248" t="s">
        <v>19</v>
      </c>
      <c r="C2894" s="273">
        <v>357237.0</v>
      </c>
      <c r="D2894" s="274">
        <v>45561.0</v>
      </c>
      <c r="E2894" s="275">
        <v>1400990.0</v>
      </c>
      <c r="F2894" s="248" t="s">
        <v>447</v>
      </c>
      <c r="G2894" s="274">
        <f t="shared" si="1"/>
        <v>45591</v>
      </c>
      <c r="H2894" s="248" t="s">
        <v>443</v>
      </c>
      <c r="I2894" s="276" t="str">
        <f t="shared" si="2"/>
        <v>3572371400990</v>
      </c>
      <c r="J2894" s="274"/>
      <c r="K2894" s="275"/>
      <c r="L2894" s="275">
        <f t="shared" si="13"/>
        <v>-1400990</v>
      </c>
      <c r="N2894" s="277"/>
      <c r="O2894" s="274">
        <f t="shared" si="6"/>
        <v>0</v>
      </c>
      <c r="P2894" s="248" t="b">
        <f t="shared" si="7"/>
        <v>1</v>
      </c>
    </row>
    <row r="2895" ht="14.25" customHeight="1">
      <c r="A2895" s="248" t="s">
        <v>709</v>
      </c>
      <c r="B2895" s="248" t="s">
        <v>19</v>
      </c>
      <c r="C2895" s="273">
        <v>12897.0</v>
      </c>
      <c r="D2895" s="274">
        <v>45561.0</v>
      </c>
      <c r="E2895" s="275">
        <v>1790593.0</v>
      </c>
      <c r="F2895" s="248" t="s">
        <v>447</v>
      </c>
      <c r="G2895" s="274">
        <f t="shared" si="1"/>
        <v>45591</v>
      </c>
      <c r="H2895" s="248" t="s">
        <v>443</v>
      </c>
      <c r="I2895" s="276" t="str">
        <f t="shared" si="2"/>
        <v>128971790593</v>
      </c>
      <c r="J2895" s="274">
        <v>45590.0</v>
      </c>
      <c r="K2895" s="275">
        <v>1790593.0</v>
      </c>
      <c r="L2895" s="275">
        <f t="shared" si="13"/>
        <v>0</v>
      </c>
      <c r="N2895" s="277"/>
      <c r="O2895" s="274">
        <f t="shared" si="6"/>
        <v>0</v>
      </c>
      <c r="P2895" s="248" t="b">
        <f t="shared" si="7"/>
        <v>0</v>
      </c>
    </row>
    <row r="2896" ht="14.25" customHeight="1">
      <c r="A2896" s="248" t="s">
        <v>709</v>
      </c>
      <c r="B2896" s="248" t="s">
        <v>19</v>
      </c>
      <c r="C2896" s="273">
        <v>12896.0</v>
      </c>
      <c r="D2896" s="274">
        <v>45561.0</v>
      </c>
      <c r="E2896" s="275">
        <v>2620380.0</v>
      </c>
      <c r="F2896" s="248" t="s">
        <v>447</v>
      </c>
      <c r="G2896" s="274">
        <f t="shared" si="1"/>
        <v>45591</v>
      </c>
      <c r="H2896" s="248" t="s">
        <v>443</v>
      </c>
      <c r="I2896" s="276" t="str">
        <f t="shared" si="2"/>
        <v>128962620380</v>
      </c>
      <c r="J2896" s="274">
        <v>45590.0</v>
      </c>
      <c r="K2896" s="275">
        <v>2620380.0</v>
      </c>
      <c r="L2896" s="275">
        <f t="shared" si="13"/>
        <v>0</v>
      </c>
      <c r="N2896" s="277"/>
      <c r="O2896" s="274">
        <f t="shared" si="6"/>
        <v>0</v>
      </c>
      <c r="P2896" s="248" t="b">
        <f t="shared" si="7"/>
        <v>0</v>
      </c>
    </row>
    <row r="2897" ht="14.25" customHeight="1">
      <c r="A2897" s="248" t="s">
        <v>644</v>
      </c>
      <c r="B2897" s="248" t="s">
        <v>19</v>
      </c>
      <c r="C2897" s="273">
        <v>4.8975957E7</v>
      </c>
      <c r="D2897" s="274">
        <v>45561.0</v>
      </c>
      <c r="E2897" s="275">
        <v>12706.0</v>
      </c>
      <c r="F2897" s="248" t="s">
        <v>447</v>
      </c>
      <c r="G2897" s="274">
        <f t="shared" si="1"/>
        <v>45591</v>
      </c>
      <c r="H2897" s="248" t="s">
        <v>443</v>
      </c>
      <c r="I2897" s="276" t="str">
        <f t="shared" si="2"/>
        <v>4897595712706</v>
      </c>
      <c r="J2897" s="274">
        <v>45561.0</v>
      </c>
      <c r="K2897" s="275">
        <v>12706.0</v>
      </c>
      <c r="L2897" s="275">
        <f t="shared" si="13"/>
        <v>0</v>
      </c>
      <c r="N2897" s="277"/>
      <c r="O2897" s="274">
        <f t="shared" si="6"/>
        <v>0</v>
      </c>
      <c r="P2897" s="248" t="b">
        <f t="shared" si="7"/>
        <v>0</v>
      </c>
    </row>
    <row r="2898" ht="14.25" customHeight="1">
      <c r="A2898" s="248" t="s">
        <v>644</v>
      </c>
      <c r="B2898" s="248" t="s">
        <v>334</v>
      </c>
      <c r="C2898" s="273">
        <v>1.2751858E7</v>
      </c>
      <c r="D2898" s="274">
        <v>45561.0</v>
      </c>
      <c r="E2898" s="275">
        <v>5978.0</v>
      </c>
      <c r="F2898" s="248" t="s">
        <v>447</v>
      </c>
      <c r="G2898" s="274">
        <f t="shared" si="1"/>
        <v>45591</v>
      </c>
      <c r="H2898" s="248" t="s">
        <v>443</v>
      </c>
      <c r="I2898" s="276" t="str">
        <f t="shared" si="2"/>
        <v>127518585978</v>
      </c>
      <c r="J2898" s="274">
        <v>45561.0</v>
      </c>
      <c r="K2898" s="275">
        <v>5978.0</v>
      </c>
      <c r="L2898" s="275">
        <f t="shared" si="13"/>
        <v>0</v>
      </c>
      <c r="N2898" s="277"/>
      <c r="O2898" s="274">
        <f t="shared" si="6"/>
        <v>0</v>
      </c>
      <c r="P2898" s="248" t="b">
        <f t="shared" si="7"/>
        <v>0</v>
      </c>
    </row>
    <row r="2899" ht="14.25" customHeight="1">
      <c r="A2899" s="248" t="s">
        <v>23</v>
      </c>
      <c r="B2899" s="248" t="s">
        <v>19</v>
      </c>
      <c r="C2899" s="273">
        <v>8181.0</v>
      </c>
      <c r="D2899" s="274">
        <v>45562.0</v>
      </c>
      <c r="E2899" s="275">
        <v>5633612.0</v>
      </c>
      <c r="F2899" s="248" t="s">
        <v>447</v>
      </c>
      <c r="G2899" s="274">
        <f t="shared" si="1"/>
        <v>45592</v>
      </c>
      <c r="H2899" s="248" t="s">
        <v>443</v>
      </c>
      <c r="I2899" s="276" t="str">
        <f t="shared" si="2"/>
        <v>81815633612</v>
      </c>
      <c r="J2899" s="274">
        <v>45607.0</v>
      </c>
      <c r="K2899" s="275">
        <v>5633612.0</v>
      </c>
      <c r="L2899" s="275">
        <f t="shared" si="13"/>
        <v>0</v>
      </c>
      <c r="N2899" s="277" t="s">
        <v>769</v>
      </c>
      <c r="O2899" s="274">
        <f t="shared" si="6"/>
        <v>0</v>
      </c>
      <c r="P2899" s="248" t="b">
        <f t="shared" si="7"/>
        <v>0</v>
      </c>
    </row>
    <row r="2900" ht="14.25" customHeight="1">
      <c r="A2900" s="248" t="s">
        <v>736</v>
      </c>
      <c r="B2900" s="248" t="s">
        <v>19</v>
      </c>
      <c r="C2900" s="273">
        <v>186706.0</v>
      </c>
      <c r="D2900" s="274">
        <v>45562.0</v>
      </c>
      <c r="E2900" s="275">
        <v>91957.0</v>
      </c>
      <c r="F2900" s="248" t="s">
        <v>447</v>
      </c>
      <c r="G2900" s="274">
        <f t="shared" si="1"/>
        <v>45592</v>
      </c>
      <c r="H2900" s="248" t="s">
        <v>443</v>
      </c>
      <c r="I2900" s="276" t="str">
        <f t="shared" si="2"/>
        <v>18670691957</v>
      </c>
      <c r="J2900" s="274"/>
      <c r="K2900" s="275"/>
      <c r="L2900" s="275">
        <f t="shared" si="13"/>
        <v>-91957</v>
      </c>
      <c r="N2900" s="277"/>
      <c r="O2900" s="274">
        <f t="shared" si="6"/>
        <v>0</v>
      </c>
      <c r="P2900" s="248" t="b">
        <f t="shared" si="7"/>
        <v>1</v>
      </c>
    </row>
    <row r="2901" ht="14.25" customHeight="1">
      <c r="A2901" s="248" t="s">
        <v>736</v>
      </c>
      <c r="B2901" s="248" t="s">
        <v>19</v>
      </c>
      <c r="C2901" s="273">
        <v>186705.0</v>
      </c>
      <c r="D2901" s="274">
        <v>45562.0</v>
      </c>
      <c r="E2901" s="275">
        <v>1782000.0</v>
      </c>
      <c r="F2901" s="248" t="s">
        <v>447</v>
      </c>
      <c r="G2901" s="274">
        <f t="shared" si="1"/>
        <v>45592</v>
      </c>
      <c r="H2901" s="248" t="s">
        <v>443</v>
      </c>
      <c r="I2901" s="276" t="str">
        <f t="shared" si="2"/>
        <v>1867051782000</v>
      </c>
      <c r="J2901" s="274"/>
      <c r="K2901" s="275"/>
      <c r="L2901" s="275">
        <f t="shared" si="13"/>
        <v>-1782000</v>
      </c>
      <c r="N2901" s="277"/>
      <c r="O2901" s="274">
        <f t="shared" si="6"/>
        <v>0</v>
      </c>
      <c r="P2901" s="248" t="b">
        <f t="shared" si="7"/>
        <v>1</v>
      </c>
    </row>
    <row r="2902" ht="14.25" customHeight="1">
      <c r="A2902" s="248" t="s">
        <v>24</v>
      </c>
      <c r="B2902" s="248" t="s">
        <v>19</v>
      </c>
      <c r="C2902" s="273">
        <v>21311.0</v>
      </c>
      <c r="D2902" s="274">
        <v>45562.0</v>
      </c>
      <c r="E2902" s="275">
        <v>2292299.0</v>
      </c>
      <c r="F2902" s="248" t="s">
        <v>447</v>
      </c>
      <c r="G2902" s="274">
        <f t="shared" si="1"/>
        <v>45592</v>
      </c>
      <c r="H2902" s="248" t="s">
        <v>443</v>
      </c>
      <c r="I2902" s="276" t="str">
        <f t="shared" si="2"/>
        <v>213112292299</v>
      </c>
      <c r="J2902" s="274">
        <v>45573.0</v>
      </c>
      <c r="K2902" s="275">
        <v>2292299.0</v>
      </c>
      <c r="L2902" s="275">
        <f t="shared" si="13"/>
        <v>0</v>
      </c>
      <c r="N2902" s="277"/>
      <c r="O2902" s="274">
        <f t="shared" si="6"/>
        <v>0</v>
      </c>
      <c r="P2902" s="248" t="b">
        <f t="shared" si="7"/>
        <v>0</v>
      </c>
    </row>
    <row r="2903" ht="14.25" customHeight="1">
      <c r="A2903" s="248" t="s">
        <v>168</v>
      </c>
      <c r="B2903" s="248" t="s">
        <v>19</v>
      </c>
      <c r="C2903" s="273">
        <v>15443.0</v>
      </c>
      <c r="D2903" s="274">
        <v>45562.0</v>
      </c>
      <c r="E2903" s="275">
        <v>83300.0</v>
      </c>
      <c r="F2903" s="248" t="s">
        <v>447</v>
      </c>
      <c r="G2903" s="274">
        <f t="shared" si="1"/>
        <v>45592</v>
      </c>
      <c r="H2903" s="248" t="s">
        <v>443</v>
      </c>
      <c r="I2903" s="276" t="str">
        <f t="shared" si="2"/>
        <v>1544383300</v>
      </c>
      <c r="J2903" s="274"/>
      <c r="K2903" s="275"/>
      <c r="L2903" s="275">
        <f t="shared" si="13"/>
        <v>-83300</v>
      </c>
      <c r="N2903" s="277"/>
      <c r="O2903" s="274">
        <f t="shared" si="6"/>
        <v>0</v>
      </c>
      <c r="P2903" s="248" t="b">
        <f t="shared" si="7"/>
        <v>1</v>
      </c>
    </row>
    <row r="2904" ht="14.25" customHeight="1">
      <c r="A2904" s="248" t="s">
        <v>168</v>
      </c>
      <c r="B2904" s="248" t="s">
        <v>19</v>
      </c>
      <c r="C2904" s="273">
        <v>15444.0</v>
      </c>
      <c r="D2904" s="274">
        <v>45562.0</v>
      </c>
      <c r="E2904" s="275">
        <v>2199000.0</v>
      </c>
      <c r="F2904" s="248" t="s">
        <v>447</v>
      </c>
      <c r="G2904" s="274">
        <f t="shared" si="1"/>
        <v>45592</v>
      </c>
      <c r="H2904" s="248" t="s">
        <v>485</v>
      </c>
      <c r="I2904" s="276" t="str">
        <f t="shared" si="2"/>
        <v>154442199000</v>
      </c>
      <c r="J2904" s="274"/>
      <c r="K2904" s="275"/>
      <c r="L2904" s="275">
        <f t="shared" si="13"/>
        <v>-2199000</v>
      </c>
      <c r="N2904" s="277"/>
      <c r="O2904" s="274">
        <f t="shared" si="6"/>
        <v>0</v>
      </c>
      <c r="P2904" s="248" t="b">
        <f t="shared" si="7"/>
        <v>1</v>
      </c>
    </row>
    <row r="2905" ht="14.25" customHeight="1">
      <c r="A2905" s="248" t="s">
        <v>168</v>
      </c>
      <c r="B2905" s="248" t="s">
        <v>19</v>
      </c>
      <c r="C2905" s="273">
        <v>15442.0</v>
      </c>
      <c r="D2905" s="274">
        <v>45562.0</v>
      </c>
      <c r="E2905" s="275">
        <v>2199000.0</v>
      </c>
      <c r="F2905" s="248" t="s">
        <v>447</v>
      </c>
      <c r="G2905" s="274">
        <f t="shared" si="1"/>
        <v>45592</v>
      </c>
      <c r="H2905" s="248" t="s">
        <v>443</v>
      </c>
      <c r="I2905" s="276" t="str">
        <f t="shared" si="2"/>
        <v>154422199000</v>
      </c>
      <c r="J2905" s="274"/>
      <c r="K2905" s="275"/>
      <c r="L2905" s="275">
        <f t="shared" si="13"/>
        <v>-2199000</v>
      </c>
      <c r="N2905" s="277"/>
      <c r="O2905" s="274">
        <f t="shared" si="6"/>
        <v>0</v>
      </c>
      <c r="P2905" s="248" t="b">
        <f t="shared" si="7"/>
        <v>1</v>
      </c>
    </row>
    <row r="2906" ht="14.25" customHeight="1">
      <c r="A2906" s="248" t="s">
        <v>168</v>
      </c>
      <c r="B2906" s="248" t="s">
        <v>468</v>
      </c>
      <c r="C2906" s="273">
        <v>949.0</v>
      </c>
      <c r="D2906" s="274">
        <v>45562.0</v>
      </c>
      <c r="E2906" s="275">
        <v>-2199000.0</v>
      </c>
      <c r="F2906" s="248" t="s">
        <v>447</v>
      </c>
      <c r="G2906" s="274">
        <f t="shared" si="1"/>
        <v>45592</v>
      </c>
      <c r="H2906" s="248" t="s">
        <v>469</v>
      </c>
      <c r="I2906" s="276" t="str">
        <f t="shared" si="2"/>
        <v>949-2199000</v>
      </c>
      <c r="J2906" s="274"/>
      <c r="K2906" s="275"/>
      <c r="L2906" s="275">
        <f t="shared" si="13"/>
        <v>2199000</v>
      </c>
      <c r="N2906" s="277"/>
      <c r="O2906" s="274">
        <f t="shared" si="6"/>
        <v>0</v>
      </c>
      <c r="P2906" s="248" t="b">
        <f t="shared" si="7"/>
        <v>1</v>
      </c>
    </row>
    <row r="2907" ht="14.25" customHeight="1">
      <c r="A2907" s="248" t="s">
        <v>27</v>
      </c>
      <c r="B2907" s="248" t="s">
        <v>19</v>
      </c>
      <c r="C2907" s="273">
        <v>42708.0</v>
      </c>
      <c r="D2907" s="274">
        <v>45565.0</v>
      </c>
      <c r="E2907" s="275">
        <v>832669.0</v>
      </c>
      <c r="F2907" s="248" t="s">
        <v>447</v>
      </c>
      <c r="G2907" s="274">
        <f t="shared" si="1"/>
        <v>45595</v>
      </c>
      <c r="H2907" s="248" t="s">
        <v>443</v>
      </c>
      <c r="I2907" s="276" t="str">
        <f t="shared" si="2"/>
        <v>42708832669</v>
      </c>
      <c r="J2907" s="274">
        <v>45576.0</v>
      </c>
      <c r="K2907" s="275">
        <v>832669.0</v>
      </c>
      <c r="L2907" s="275">
        <f t="shared" si="13"/>
        <v>0</v>
      </c>
      <c r="N2907" s="109" t="s">
        <v>456</v>
      </c>
      <c r="O2907" s="274">
        <f t="shared" si="6"/>
        <v>0</v>
      </c>
      <c r="P2907" s="248" t="b">
        <f t="shared" si="7"/>
        <v>0</v>
      </c>
    </row>
    <row r="2908" ht="14.25" customHeight="1">
      <c r="A2908" s="248" t="s">
        <v>533</v>
      </c>
      <c r="B2908" s="248" t="s">
        <v>19</v>
      </c>
      <c r="C2908" s="273">
        <v>8628099.0</v>
      </c>
      <c r="D2908" s="274">
        <v>45565.0</v>
      </c>
      <c r="E2908" s="275">
        <v>23373.0</v>
      </c>
      <c r="F2908" s="248" t="s">
        <v>447</v>
      </c>
      <c r="G2908" s="274">
        <f t="shared" si="1"/>
        <v>45595</v>
      </c>
      <c r="H2908" s="248" t="s">
        <v>443</v>
      </c>
      <c r="I2908" s="276" t="str">
        <f t="shared" si="2"/>
        <v>862809923373</v>
      </c>
      <c r="J2908" s="274">
        <f>+G2908</f>
        <v>45595</v>
      </c>
      <c r="K2908" s="275">
        <f>+E2908</f>
        <v>23373</v>
      </c>
      <c r="L2908" s="275">
        <f t="shared" si="13"/>
        <v>0</v>
      </c>
      <c r="N2908" s="277"/>
      <c r="O2908" s="274">
        <f t="shared" si="6"/>
        <v>0</v>
      </c>
      <c r="P2908" s="248" t="b">
        <f t="shared" si="7"/>
        <v>0</v>
      </c>
    </row>
    <row r="2909" ht="14.25" customHeight="1">
      <c r="A2909" s="248" t="s">
        <v>504</v>
      </c>
      <c r="B2909" s="248" t="s">
        <v>19</v>
      </c>
      <c r="C2909" s="273">
        <v>1073.0</v>
      </c>
      <c r="D2909" s="274">
        <v>45565.0</v>
      </c>
      <c r="E2909" s="275">
        <v>778001.0</v>
      </c>
      <c r="F2909" s="248" t="s">
        <v>447</v>
      </c>
      <c r="G2909" s="274">
        <f t="shared" si="1"/>
        <v>45595</v>
      </c>
      <c r="H2909" s="248" t="s">
        <v>443</v>
      </c>
      <c r="I2909" s="276" t="str">
        <f t="shared" si="2"/>
        <v>1073778001</v>
      </c>
      <c r="J2909" s="274">
        <v>45560.0</v>
      </c>
      <c r="K2909" s="275">
        <v>778000.0</v>
      </c>
      <c r="L2909" s="275">
        <f t="shared" si="13"/>
        <v>-1</v>
      </c>
      <c r="N2909" s="277"/>
      <c r="O2909" s="274">
        <f t="shared" si="6"/>
        <v>0</v>
      </c>
      <c r="P2909" s="248" t="b">
        <f t="shared" si="7"/>
        <v>0</v>
      </c>
    </row>
    <row r="2910" ht="14.25" customHeight="1">
      <c r="A2910" s="248" t="s">
        <v>504</v>
      </c>
      <c r="B2910" s="248" t="s">
        <v>19</v>
      </c>
      <c r="C2910" s="273">
        <v>1072.0</v>
      </c>
      <c r="D2910" s="274">
        <v>45565.0</v>
      </c>
      <c r="E2910" s="275">
        <v>469000.0</v>
      </c>
      <c r="F2910" s="248" t="s">
        <v>447</v>
      </c>
      <c r="G2910" s="274">
        <f t="shared" si="1"/>
        <v>45595</v>
      </c>
      <c r="H2910" s="248" t="s">
        <v>443</v>
      </c>
      <c r="I2910" s="276" t="str">
        <f t="shared" si="2"/>
        <v>1072469000</v>
      </c>
      <c r="J2910" s="274">
        <v>45552.0</v>
      </c>
      <c r="K2910" s="275">
        <v>469000.0</v>
      </c>
      <c r="L2910" s="275">
        <f t="shared" si="13"/>
        <v>0</v>
      </c>
      <c r="N2910" s="277"/>
      <c r="O2910" s="274">
        <f t="shared" si="6"/>
        <v>0</v>
      </c>
      <c r="P2910" s="248" t="b">
        <f t="shared" si="7"/>
        <v>0</v>
      </c>
    </row>
    <row r="2911" ht="14.25" customHeight="1">
      <c r="A2911" s="248" t="s">
        <v>22</v>
      </c>
      <c r="B2911" s="248" t="s">
        <v>19</v>
      </c>
      <c r="C2911" s="273">
        <v>1121211.0</v>
      </c>
      <c r="D2911" s="274">
        <v>45565.0</v>
      </c>
      <c r="E2911" s="275">
        <v>2739742.0</v>
      </c>
      <c r="F2911" s="248" t="s">
        <v>447</v>
      </c>
      <c r="G2911" s="274">
        <f t="shared" si="1"/>
        <v>45595</v>
      </c>
      <c r="H2911" s="248" t="s">
        <v>443</v>
      </c>
      <c r="I2911" s="276" t="str">
        <f t="shared" si="2"/>
        <v>11212112739742</v>
      </c>
      <c r="J2911" s="274"/>
      <c r="K2911" s="275"/>
      <c r="L2911" s="275">
        <f t="shared" si="13"/>
        <v>-2739742</v>
      </c>
      <c r="N2911" s="109" t="s">
        <v>462</v>
      </c>
      <c r="O2911" s="274">
        <f t="shared" si="6"/>
        <v>0</v>
      </c>
      <c r="P2911" s="248" t="b">
        <f t="shared" si="7"/>
        <v>1</v>
      </c>
    </row>
    <row r="2912" ht="14.25" customHeight="1">
      <c r="A2912" s="248" t="s">
        <v>24</v>
      </c>
      <c r="B2912" s="248" t="s">
        <v>19</v>
      </c>
      <c r="C2912" s="273">
        <v>21319.0</v>
      </c>
      <c r="D2912" s="274">
        <v>45565.0</v>
      </c>
      <c r="E2912" s="275">
        <v>759880.0</v>
      </c>
      <c r="F2912" s="248" t="s">
        <v>447</v>
      </c>
      <c r="G2912" s="274">
        <f t="shared" si="1"/>
        <v>45595</v>
      </c>
      <c r="H2912" s="248" t="s">
        <v>443</v>
      </c>
      <c r="I2912" s="276" t="str">
        <f t="shared" si="2"/>
        <v>21319759880</v>
      </c>
      <c r="J2912" s="274">
        <v>45573.0</v>
      </c>
      <c r="K2912" s="275">
        <v>759880.0</v>
      </c>
      <c r="L2912" s="275">
        <f t="shared" si="13"/>
        <v>0</v>
      </c>
      <c r="N2912" s="277"/>
      <c r="O2912" s="274">
        <f t="shared" si="6"/>
        <v>0</v>
      </c>
      <c r="P2912" s="248" t="b">
        <f t="shared" si="7"/>
        <v>0</v>
      </c>
    </row>
    <row r="2913" ht="14.25" customHeight="1">
      <c r="A2913" s="248" t="s">
        <v>709</v>
      </c>
      <c r="B2913" s="248" t="s">
        <v>19</v>
      </c>
      <c r="C2913" s="273">
        <v>12988.0</v>
      </c>
      <c r="D2913" s="274">
        <v>45565.0</v>
      </c>
      <c r="E2913" s="275">
        <v>4574848.0</v>
      </c>
      <c r="F2913" s="248" t="s">
        <v>447</v>
      </c>
      <c r="G2913" s="274">
        <f t="shared" si="1"/>
        <v>45595</v>
      </c>
      <c r="H2913" s="248" t="s">
        <v>443</v>
      </c>
      <c r="I2913" s="276" t="str">
        <f t="shared" si="2"/>
        <v>129884574848</v>
      </c>
      <c r="J2913" s="274">
        <v>45602.0</v>
      </c>
      <c r="K2913" s="275">
        <v>4574848.0</v>
      </c>
      <c r="L2913" s="275">
        <f t="shared" si="13"/>
        <v>0</v>
      </c>
      <c r="N2913" s="277"/>
      <c r="O2913" s="274">
        <f t="shared" si="6"/>
        <v>0</v>
      </c>
      <c r="P2913" s="248" t="b">
        <f t="shared" si="7"/>
        <v>0</v>
      </c>
    </row>
    <row r="2914" ht="14.25" customHeight="1">
      <c r="A2914" s="248" t="s">
        <v>709</v>
      </c>
      <c r="B2914" s="248" t="s">
        <v>19</v>
      </c>
      <c r="C2914" s="273">
        <v>12979.0</v>
      </c>
      <c r="D2914" s="274">
        <v>45565.0</v>
      </c>
      <c r="E2914" s="275">
        <v>1348722.0</v>
      </c>
      <c r="F2914" s="248" t="s">
        <v>447</v>
      </c>
      <c r="G2914" s="274">
        <f t="shared" si="1"/>
        <v>45595</v>
      </c>
      <c r="H2914" s="248" t="s">
        <v>443</v>
      </c>
      <c r="I2914" s="276" t="str">
        <f t="shared" si="2"/>
        <v>129791348722</v>
      </c>
      <c r="J2914" s="274">
        <v>45602.0</v>
      </c>
      <c r="K2914" s="275">
        <v>1348722.0</v>
      </c>
      <c r="L2914" s="275">
        <f t="shared" si="13"/>
        <v>0</v>
      </c>
      <c r="N2914" s="277"/>
      <c r="O2914" s="274">
        <f t="shared" si="6"/>
        <v>0</v>
      </c>
      <c r="P2914" s="248" t="b">
        <f t="shared" si="7"/>
        <v>0</v>
      </c>
    </row>
    <row r="2915" ht="14.25" customHeight="1">
      <c r="A2915" s="248" t="s">
        <v>726</v>
      </c>
      <c r="B2915" s="248" t="s">
        <v>19</v>
      </c>
      <c r="C2915" s="273">
        <v>533.0</v>
      </c>
      <c r="D2915" s="274">
        <v>45565.0</v>
      </c>
      <c r="E2915" s="275">
        <v>1.0111143E7</v>
      </c>
      <c r="F2915" s="248" t="s">
        <v>447</v>
      </c>
      <c r="G2915" s="274">
        <f t="shared" si="1"/>
        <v>45595</v>
      </c>
      <c r="H2915" s="248" t="s">
        <v>443</v>
      </c>
      <c r="I2915" s="276" t="str">
        <f t="shared" si="2"/>
        <v>53310111143</v>
      </c>
      <c r="J2915" s="274"/>
      <c r="K2915" s="275"/>
      <c r="L2915" s="275">
        <f t="shared" si="13"/>
        <v>-10111143</v>
      </c>
      <c r="N2915" s="277"/>
      <c r="O2915" s="274">
        <f t="shared" si="6"/>
        <v>0</v>
      </c>
      <c r="P2915" s="248" t="b">
        <f t="shared" si="7"/>
        <v>1</v>
      </c>
    </row>
    <row r="2916" ht="14.25" customHeight="1">
      <c r="A2916" s="248" t="s">
        <v>740</v>
      </c>
      <c r="B2916" s="248" t="s">
        <v>19</v>
      </c>
      <c r="C2916" s="273">
        <v>10225.0</v>
      </c>
      <c r="D2916" s="274">
        <v>45566.0</v>
      </c>
      <c r="E2916" s="275">
        <v>499980.0</v>
      </c>
      <c r="F2916" s="248" t="s">
        <v>447</v>
      </c>
      <c r="G2916" s="274">
        <f t="shared" si="1"/>
        <v>45596</v>
      </c>
      <c r="H2916" s="248" t="s">
        <v>443</v>
      </c>
      <c r="I2916" s="276" t="str">
        <f t="shared" si="2"/>
        <v>10225499980</v>
      </c>
      <c r="J2916" s="274">
        <v>45566.0</v>
      </c>
      <c r="K2916" s="275">
        <v>499980.0</v>
      </c>
      <c r="L2916" s="275">
        <f t="shared" si="13"/>
        <v>0</v>
      </c>
      <c r="N2916" s="277"/>
      <c r="O2916" s="274">
        <f t="shared" si="6"/>
        <v>0</v>
      </c>
      <c r="P2916" s="248" t="b">
        <f t="shared" si="7"/>
        <v>0</v>
      </c>
    </row>
    <row r="2917" ht="14.25" customHeight="1">
      <c r="A2917" s="248" t="s">
        <v>106</v>
      </c>
      <c r="B2917" s="248" t="s">
        <v>19</v>
      </c>
      <c r="C2917" s="273">
        <v>26394.0</v>
      </c>
      <c r="D2917" s="274">
        <v>45566.0</v>
      </c>
      <c r="E2917" s="275">
        <v>18654.0</v>
      </c>
      <c r="F2917" s="248" t="s">
        <v>447</v>
      </c>
      <c r="G2917" s="274">
        <f t="shared" si="1"/>
        <v>45596</v>
      </c>
      <c r="H2917" s="248" t="s">
        <v>443</v>
      </c>
      <c r="I2917" s="276" t="str">
        <f t="shared" si="2"/>
        <v>2639418654</v>
      </c>
      <c r="J2917" s="274"/>
      <c r="K2917" s="275"/>
      <c r="L2917" s="275">
        <f t="shared" si="13"/>
        <v>-18654</v>
      </c>
      <c r="N2917" s="277"/>
      <c r="O2917" s="274">
        <f t="shared" si="6"/>
        <v>0</v>
      </c>
      <c r="P2917" s="248" t="b">
        <f t="shared" si="7"/>
        <v>1</v>
      </c>
    </row>
    <row r="2918" ht="14.25" customHeight="1">
      <c r="A2918" s="248" t="s">
        <v>106</v>
      </c>
      <c r="B2918" s="248" t="s">
        <v>334</v>
      </c>
      <c r="C2918" s="273">
        <v>221631.0</v>
      </c>
      <c r="D2918" s="274">
        <v>45566.0</v>
      </c>
      <c r="E2918" s="275">
        <v>45990.0</v>
      </c>
      <c r="F2918" s="248" t="s">
        <v>447</v>
      </c>
      <c r="G2918" s="274">
        <f t="shared" si="1"/>
        <v>45596</v>
      </c>
      <c r="H2918" s="248" t="s">
        <v>443</v>
      </c>
      <c r="I2918" s="276" t="str">
        <f t="shared" si="2"/>
        <v>22163145990</v>
      </c>
      <c r="J2918" s="274"/>
      <c r="K2918" s="275"/>
      <c r="L2918" s="275">
        <f t="shared" si="13"/>
        <v>-45990</v>
      </c>
      <c r="N2918" s="277"/>
      <c r="O2918" s="274">
        <f t="shared" si="6"/>
        <v>0</v>
      </c>
      <c r="P2918" s="248" t="b">
        <f t="shared" si="7"/>
        <v>1</v>
      </c>
    </row>
    <row r="2919" ht="14.25" customHeight="1">
      <c r="A2919" s="248" t="s">
        <v>706</v>
      </c>
      <c r="B2919" s="248" t="s">
        <v>19</v>
      </c>
      <c r="C2919" s="273">
        <v>22353.0</v>
      </c>
      <c r="D2919" s="274">
        <v>45566.0</v>
      </c>
      <c r="E2919" s="275">
        <v>12891.0</v>
      </c>
      <c r="F2919" s="248" t="s">
        <v>447</v>
      </c>
      <c r="G2919" s="274">
        <f t="shared" si="1"/>
        <v>45596</v>
      </c>
      <c r="H2919" s="248" t="s">
        <v>443</v>
      </c>
      <c r="I2919" s="276" t="str">
        <f t="shared" si="2"/>
        <v>2235312891</v>
      </c>
      <c r="J2919" s="274">
        <v>45566.0</v>
      </c>
      <c r="K2919" s="275">
        <v>12891.0</v>
      </c>
      <c r="L2919" s="275">
        <f t="shared" si="13"/>
        <v>0</v>
      </c>
      <c r="M2919" s="248" t="s">
        <v>771</v>
      </c>
      <c r="N2919" s="277"/>
      <c r="O2919" s="274">
        <f t="shared" si="6"/>
        <v>0</v>
      </c>
      <c r="P2919" s="248" t="b">
        <f t="shared" si="7"/>
        <v>0</v>
      </c>
    </row>
    <row r="2920" ht="14.25" customHeight="1">
      <c r="A2920" s="248" t="s">
        <v>22</v>
      </c>
      <c r="B2920" s="248" t="s">
        <v>19</v>
      </c>
      <c r="C2920" s="273">
        <v>1112182.0</v>
      </c>
      <c r="D2920" s="274">
        <v>45566.0</v>
      </c>
      <c r="E2920" s="275">
        <v>939940.0</v>
      </c>
      <c r="F2920" s="248" t="s">
        <v>447</v>
      </c>
      <c r="G2920" s="274">
        <f t="shared" si="1"/>
        <v>45596</v>
      </c>
      <c r="H2920" s="248" t="s">
        <v>443</v>
      </c>
      <c r="I2920" s="276" t="str">
        <f t="shared" si="2"/>
        <v>1112182939940</v>
      </c>
      <c r="J2920" s="274">
        <v>45566.0</v>
      </c>
      <c r="K2920" s="275">
        <v>939940.0</v>
      </c>
      <c r="L2920" s="275">
        <f t="shared" si="13"/>
        <v>0</v>
      </c>
      <c r="N2920" s="109" t="s">
        <v>462</v>
      </c>
      <c r="O2920" s="274">
        <f t="shared" si="6"/>
        <v>0</v>
      </c>
      <c r="P2920" s="248" t="b">
        <f t="shared" si="7"/>
        <v>0</v>
      </c>
    </row>
    <row r="2921" ht="14.25" customHeight="1">
      <c r="A2921" s="248" t="s">
        <v>24</v>
      </c>
      <c r="B2921" s="248" t="s">
        <v>19</v>
      </c>
      <c r="C2921" s="273">
        <v>21429.0</v>
      </c>
      <c r="D2921" s="274">
        <v>45566.0</v>
      </c>
      <c r="E2921" s="275">
        <v>1759677.0</v>
      </c>
      <c r="F2921" s="248" t="s">
        <v>447</v>
      </c>
      <c r="G2921" s="274">
        <f t="shared" si="1"/>
        <v>45596</v>
      </c>
      <c r="H2921" s="248" t="s">
        <v>443</v>
      </c>
      <c r="I2921" s="276" t="str">
        <f t="shared" si="2"/>
        <v>214291759677</v>
      </c>
      <c r="J2921" s="274">
        <v>45573.0</v>
      </c>
      <c r="K2921" s="275">
        <v>1759677.0</v>
      </c>
      <c r="L2921" s="275">
        <f t="shared" si="13"/>
        <v>0</v>
      </c>
      <c r="N2921" s="277"/>
      <c r="O2921" s="274">
        <f t="shared" si="6"/>
        <v>0</v>
      </c>
      <c r="P2921" s="248" t="b">
        <f t="shared" si="7"/>
        <v>0</v>
      </c>
    </row>
    <row r="2922" ht="14.25" customHeight="1">
      <c r="A2922" s="248" t="s">
        <v>24</v>
      </c>
      <c r="B2922" s="248" t="s">
        <v>19</v>
      </c>
      <c r="C2922" s="273">
        <v>21401.0</v>
      </c>
      <c r="D2922" s="274">
        <v>45566.0</v>
      </c>
      <c r="E2922" s="275">
        <v>468482.0</v>
      </c>
      <c r="F2922" s="248" t="s">
        <v>447</v>
      </c>
      <c r="G2922" s="274">
        <f t="shared" si="1"/>
        <v>45596</v>
      </c>
      <c r="H2922" s="248" t="s">
        <v>443</v>
      </c>
      <c r="I2922" s="276" t="str">
        <f t="shared" si="2"/>
        <v>21401468482</v>
      </c>
      <c r="J2922" s="274">
        <v>45573.0</v>
      </c>
      <c r="K2922" s="275">
        <v>468482.0</v>
      </c>
      <c r="L2922" s="275">
        <f t="shared" si="13"/>
        <v>0</v>
      </c>
      <c r="N2922" s="277"/>
      <c r="O2922" s="274">
        <f t="shared" si="6"/>
        <v>0</v>
      </c>
      <c r="P2922" s="248" t="b">
        <f t="shared" si="7"/>
        <v>0</v>
      </c>
    </row>
    <row r="2923" ht="14.25" customHeight="1">
      <c r="A2923" s="248" t="s">
        <v>24</v>
      </c>
      <c r="B2923" s="248" t="s">
        <v>19</v>
      </c>
      <c r="C2923" s="273">
        <v>21431.0</v>
      </c>
      <c r="D2923" s="274">
        <v>45566.0</v>
      </c>
      <c r="E2923" s="275">
        <v>959759.0</v>
      </c>
      <c r="F2923" s="248" t="s">
        <v>447</v>
      </c>
      <c r="G2923" s="274">
        <f t="shared" si="1"/>
        <v>45596</v>
      </c>
      <c r="H2923" s="248" t="s">
        <v>443</v>
      </c>
      <c r="I2923" s="276" t="str">
        <f t="shared" si="2"/>
        <v>21431959759</v>
      </c>
      <c r="J2923" s="274">
        <v>45573.0</v>
      </c>
      <c r="K2923" s="275">
        <v>959759.0</v>
      </c>
      <c r="L2923" s="275">
        <f t="shared" si="13"/>
        <v>0</v>
      </c>
      <c r="N2923" s="277"/>
      <c r="O2923" s="274">
        <f t="shared" si="6"/>
        <v>0</v>
      </c>
      <c r="P2923" s="248" t="b">
        <f t="shared" si="7"/>
        <v>0</v>
      </c>
    </row>
    <row r="2924" ht="14.25" customHeight="1">
      <c r="A2924" s="248" t="s">
        <v>474</v>
      </c>
      <c r="B2924" s="248" t="s">
        <v>19</v>
      </c>
      <c r="C2924" s="273">
        <v>3.3534611E7</v>
      </c>
      <c r="D2924" s="274">
        <v>45566.0</v>
      </c>
      <c r="E2924" s="275">
        <v>125982.0</v>
      </c>
      <c r="F2924" s="248" t="s">
        <v>447</v>
      </c>
      <c r="G2924" s="274">
        <f t="shared" si="1"/>
        <v>45596</v>
      </c>
      <c r="H2924" s="248" t="s">
        <v>443</v>
      </c>
      <c r="I2924" s="276" t="str">
        <f t="shared" si="2"/>
        <v>33534611125982</v>
      </c>
      <c r="J2924" s="274">
        <v>45566.0</v>
      </c>
      <c r="K2924" s="275">
        <v>125982.0</v>
      </c>
      <c r="L2924" s="275">
        <f t="shared" si="13"/>
        <v>0</v>
      </c>
      <c r="N2924" s="277"/>
      <c r="O2924" s="274">
        <f t="shared" si="6"/>
        <v>0</v>
      </c>
      <c r="P2924" s="248" t="b">
        <f t="shared" si="7"/>
        <v>0</v>
      </c>
    </row>
    <row r="2925" ht="14.25" customHeight="1">
      <c r="A2925" s="248" t="s">
        <v>445</v>
      </c>
      <c r="B2925" s="248" t="s">
        <v>19</v>
      </c>
      <c r="C2925" s="273">
        <v>3370424.0</v>
      </c>
      <c r="D2925" s="274">
        <v>45566.0</v>
      </c>
      <c r="E2925" s="275">
        <v>297580.0</v>
      </c>
      <c r="F2925" s="248" t="s">
        <v>447</v>
      </c>
      <c r="G2925" s="274">
        <f t="shared" si="1"/>
        <v>45596</v>
      </c>
      <c r="H2925" s="248" t="s">
        <v>443</v>
      </c>
      <c r="I2925" s="276" t="str">
        <f t="shared" si="2"/>
        <v>3370424297580</v>
      </c>
      <c r="J2925" s="274">
        <v>45566.0</v>
      </c>
      <c r="K2925" s="275">
        <v>297580.0</v>
      </c>
      <c r="L2925" s="275">
        <f t="shared" si="13"/>
        <v>0</v>
      </c>
      <c r="N2925" s="277"/>
      <c r="O2925" s="274">
        <f t="shared" si="6"/>
        <v>0</v>
      </c>
      <c r="P2925" s="248" t="b">
        <f t="shared" si="7"/>
        <v>0</v>
      </c>
    </row>
    <row r="2926" ht="14.25" customHeight="1">
      <c r="A2926" s="248" t="s">
        <v>71</v>
      </c>
      <c r="B2926" s="248" t="s">
        <v>19</v>
      </c>
      <c r="C2926" s="273">
        <v>869520.0</v>
      </c>
      <c r="D2926" s="274">
        <v>45567.0</v>
      </c>
      <c r="E2926" s="275">
        <v>429907.0</v>
      </c>
      <c r="F2926" s="248" t="s">
        <v>447</v>
      </c>
      <c r="G2926" s="274">
        <f t="shared" si="1"/>
        <v>45597</v>
      </c>
      <c r="H2926" s="248" t="s">
        <v>443</v>
      </c>
      <c r="I2926" s="276" t="str">
        <f t="shared" si="2"/>
        <v>869520429907</v>
      </c>
      <c r="J2926" s="274">
        <v>45621.0</v>
      </c>
      <c r="K2926" s="275">
        <v>429907.0</v>
      </c>
      <c r="L2926" s="275">
        <f t="shared" si="13"/>
        <v>0</v>
      </c>
      <c r="N2926" s="277"/>
      <c r="O2926" s="274">
        <f t="shared" si="6"/>
        <v>0</v>
      </c>
      <c r="P2926" s="248" t="b">
        <f t="shared" si="7"/>
        <v>0</v>
      </c>
    </row>
    <row r="2927" ht="14.25" customHeight="1">
      <c r="A2927" s="248" t="s">
        <v>273</v>
      </c>
      <c r="B2927" s="248" t="s">
        <v>19</v>
      </c>
      <c r="C2927" s="273">
        <v>424.0</v>
      </c>
      <c r="D2927" s="274">
        <v>45567.0</v>
      </c>
      <c r="E2927" s="275">
        <v>197900.0</v>
      </c>
      <c r="F2927" s="248" t="s">
        <v>447</v>
      </c>
      <c r="G2927" s="274">
        <f t="shared" si="1"/>
        <v>45597</v>
      </c>
      <c r="H2927" s="248" t="s">
        <v>443</v>
      </c>
      <c r="I2927" s="276" t="str">
        <f t="shared" si="2"/>
        <v>424197900</v>
      </c>
      <c r="J2927" s="278">
        <v>45586.0</v>
      </c>
      <c r="K2927" s="279">
        <v>196400.0</v>
      </c>
      <c r="L2927" s="275">
        <f t="shared" si="13"/>
        <v>-1500</v>
      </c>
      <c r="N2927" s="277" t="s">
        <v>710</v>
      </c>
      <c r="O2927" s="274">
        <f t="shared" si="6"/>
        <v>0</v>
      </c>
      <c r="P2927" s="248" t="b">
        <f t="shared" si="7"/>
        <v>0</v>
      </c>
    </row>
    <row r="2928" ht="14.25" customHeight="1">
      <c r="A2928" s="248" t="s">
        <v>499</v>
      </c>
      <c r="B2928" s="248" t="s">
        <v>19</v>
      </c>
      <c r="C2928" s="273">
        <v>38010.0</v>
      </c>
      <c r="D2928" s="274">
        <v>45567.0</v>
      </c>
      <c r="E2928" s="275">
        <v>1591132.0</v>
      </c>
      <c r="F2928" s="248" t="s">
        <v>447</v>
      </c>
      <c r="G2928" s="274">
        <f t="shared" si="1"/>
        <v>45597</v>
      </c>
      <c r="H2928" s="248" t="s">
        <v>443</v>
      </c>
      <c r="I2928" s="276" t="str">
        <f t="shared" si="2"/>
        <v>380101591132</v>
      </c>
      <c r="J2928" s="274">
        <v>45567.0</v>
      </c>
      <c r="K2928" s="275">
        <v>1591132.0</v>
      </c>
      <c r="L2928" s="275">
        <f t="shared" si="13"/>
        <v>0</v>
      </c>
      <c r="N2928" s="277"/>
      <c r="O2928" s="274">
        <f t="shared" si="6"/>
        <v>0</v>
      </c>
      <c r="P2928" s="248" t="b">
        <f t="shared" si="7"/>
        <v>0</v>
      </c>
    </row>
    <row r="2929" ht="14.25" customHeight="1">
      <c r="A2929" s="248" t="s">
        <v>22</v>
      </c>
      <c r="B2929" s="248" t="s">
        <v>19</v>
      </c>
      <c r="C2929" s="273">
        <v>1112525.0</v>
      </c>
      <c r="D2929" s="274">
        <v>45567.0</v>
      </c>
      <c r="E2929" s="275">
        <v>2349920.0</v>
      </c>
      <c r="F2929" s="248" t="s">
        <v>447</v>
      </c>
      <c r="G2929" s="274">
        <f t="shared" si="1"/>
        <v>45597</v>
      </c>
      <c r="H2929" s="248" t="s">
        <v>443</v>
      </c>
      <c r="I2929" s="276" t="str">
        <f t="shared" si="2"/>
        <v>11125252349920</v>
      </c>
      <c r="J2929" s="274">
        <v>45567.0</v>
      </c>
      <c r="K2929" s="275">
        <v>2349920.0</v>
      </c>
      <c r="L2929" s="275">
        <f t="shared" si="13"/>
        <v>0</v>
      </c>
      <c r="N2929" s="109" t="s">
        <v>462</v>
      </c>
      <c r="O2929" s="274">
        <f t="shared" si="6"/>
        <v>0</v>
      </c>
      <c r="P2929" s="248" t="b">
        <f t="shared" si="7"/>
        <v>0</v>
      </c>
    </row>
    <row r="2930" ht="14.25" customHeight="1">
      <c r="A2930" s="248" t="s">
        <v>688</v>
      </c>
      <c r="B2930" s="248" t="s">
        <v>19</v>
      </c>
      <c r="C2930" s="273">
        <v>2374.0</v>
      </c>
      <c r="D2930" s="274">
        <v>45567.0</v>
      </c>
      <c r="E2930" s="275">
        <v>402409.0</v>
      </c>
      <c r="F2930" s="248" t="s">
        <v>447</v>
      </c>
      <c r="G2930" s="274">
        <f t="shared" si="1"/>
        <v>45597</v>
      </c>
      <c r="H2930" s="248" t="s">
        <v>443</v>
      </c>
      <c r="I2930" s="276" t="str">
        <f t="shared" si="2"/>
        <v>2374402409</v>
      </c>
      <c r="J2930" s="320">
        <v>45602.0</v>
      </c>
      <c r="K2930" s="321">
        <v>402409.0</v>
      </c>
      <c r="L2930" s="275">
        <f t="shared" si="13"/>
        <v>0</v>
      </c>
      <c r="N2930" s="277"/>
      <c r="O2930" s="274">
        <f t="shared" si="6"/>
        <v>0</v>
      </c>
      <c r="P2930" s="248" t="b">
        <f t="shared" si="7"/>
        <v>0</v>
      </c>
    </row>
    <row r="2931" ht="14.25" customHeight="1">
      <c r="A2931" s="248" t="s">
        <v>36</v>
      </c>
      <c r="B2931" s="248" t="s">
        <v>19</v>
      </c>
      <c r="C2931" s="273">
        <v>94826.0</v>
      </c>
      <c r="D2931" s="274">
        <v>45567.0</v>
      </c>
      <c r="E2931" s="275">
        <v>6416876.0</v>
      </c>
      <c r="F2931" s="248" t="s">
        <v>447</v>
      </c>
      <c r="G2931" s="274">
        <f t="shared" si="1"/>
        <v>45597</v>
      </c>
      <c r="H2931" s="248" t="s">
        <v>443</v>
      </c>
      <c r="I2931" s="276" t="str">
        <f t="shared" si="2"/>
        <v>948266416876</v>
      </c>
      <c r="J2931" s="274">
        <v>45631.0</v>
      </c>
      <c r="K2931" s="275">
        <v>6416876.0</v>
      </c>
      <c r="L2931" s="275">
        <f t="shared" si="13"/>
        <v>0</v>
      </c>
      <c r="N2931" s="277" t="s">
        <v>738</v>
      </c>
      <c r="O2931" s="274">
        <f t="shared" si="6"/>
        <v>0</v>
      </c>
      <c r="P2931" s="248" t="b">
        <f t="shared" si="7"/>
        <v>0</v>
      </c>
    </row>
    <row r="2932" ht="14.25" customHeight="1">
      <c r="A2932" s="248" t="s">
        <v>36</v>
      </c>
      <c r="B2932" s="248" t="s">
        <v>19</v>
      </c>
      <c r="C2932" s="273">
        <v>94818.0</v>
      </c>
      <c r="D2932" s="274">
        <v>45567.0</v>
      </c>
      <c r="E2932" s="275">
        <v>2293883.0</v>
      </c>
      <c r="F2932" s="248" t="s">
        <v>447</v>
      </c>
      <c r="G2932" s="274">
        <f t="shared" si="1"/>
        <v>45597</v>
      </c>
      <c r="H2932" s="248" t="s">
        <v>443</v>
      </c>
      <c r="I2932" s="276" t="str">
        <f t="shared" si="2"/>
        <v>948182293883</v>
      </c>
      <c r="J2932" s="274">
        <v>45631.0</v>
      </c>
      <c r="K2932" s="275">
        <v>2293883.0</v>
      </c>
      <c r="L2932" s="275">
        <f t="shared" si="13"/>
        <v>0</v>
      </c>
      <c r="N2932" s="277" t="s">
        <v>738</v>
      </c>
      <c r="O2932" s="274">
        <f t="shared" si="6"/>
        <v>0</v>
      </c>
      <c r="P2932" s="248" t="b">
        <f t="shared" si="7"/>
        <v>0</v>
      </c>
    </row>
    <row r="2933" ht="14.25" customHeight="1">
      <c r="A2933" s="248" t="s">
        <v>24</v>
      </c>
      <c r="B2933" s="248" t="s">
        <v>19</v>
      </c>
      <c r="C2933" s="273">
        <v>21440.0</v>
      </c>
      <c r="D2933" s="274">
        <v>45567.0</v>
      </c>
      <c r="E2933" s="275">
        <v>1371051.0</v>
      </c>
      <c r="F2933" s="248" t="s">
        <v>447</v>
      </c>
      <c r="G2933" s="274">
        <f t="shared" si="1"/>
        <v>45597</v>
      </c>
      <c r="H2933" s="248" t="s">
        <v>443</v>
      </c>
      <c r="I2933" s="276" t="str">
        <f t="shared" si="2"/>
        <v>214401371051</v>
      </c>
      <c r="J2933" s="274">
        <v>45573.0</v>
      </c>
      <c r="K2933" s="275">
        <v>1371051.0</v>
      </c>
      <c r="L2933" s="275">
        <f t="shared" si="13"/>
        <v>0</v>
      </c>
      <c r="N2933" s="277"/>
      <c r="O2933" s="274">
        <f t="shared" si="6"/>
        <v>0</v>
      </c>
      <c r="P2933" s="248" t="b">
        <f t="shared" si="7"/>
        <v>0</v>
      </c>
    </row>
    <row r="2934" ht="14.25" customHeight="1">
      <c r="A2934" s="248" t="s">
        <v>24</v>
      </c>
      <c r="B2934" s="248" t="s">
        <v>19</v>
      </c>
      <c r="C2934" s="273">
        <v>21439.0</v>
      </c>
      <c r="D2934" s="274">
        <v>45567.0</v>
      </c>
      <c r="E2934" s="275">
        <v>6408424.0</v>
      </c>
      <c r="F2934" s="248" t="s">
        <v>447</v>
      </c>
      <c r="G2934" s="274">
        <f t="shared" si="1"/>
        <v>45597</v>
      </c>
      <c r="H2934" s="248" t="s">
        <v>443</v>
      </c>
      <c r="I2934" s="276" t="str">
        <f t="shared" si="2"/>
        <v>214396408424</v>
      </c>
      <c r="J2934" s="274">
        <v>45573.0</v>
      </c>
      <c r="K2934" s="275">
        <v>6408424.0</v>
      </c>
      <c r="L2934" s="275">
        <f t="shared" si="13"/>
        <v>0</v>
      </c>
      <c r="N2934" s="277"/>
      <c r="O2934" s="274">
        <f t="shared" si="6"/>
        <v>0</v>
      </c>
      <c r="P2934" s="248" t="b">
        <f t="shared" si="7"/>
        <v>0</v>
      </c>
    </row>
    <row r="2935" ht="14.25" customHeight="1">
      <c r="A2935" s="248" t="s">
        <v>24</v>
      </c>
      <c r="B2935" s="248" t="s">
        <v>19</v>
      </c>
      <c r="C2935" s="273">
        <v>21465.0</v>
      </c>
      <c r="D2935" s="274">
        <v>45567.0</v>
      </c>
      <c r="E2935" s="275">
        <v>959759.0</v>
      </c>
      <c r="F2935" s="248" t="s">
        <v>447</v>
      </c>
      <c r="G2935" s="274">
        <f t="shared" si="1"/>
        <v>45597</v>
      </c>
      <c r="H2935" s="248" t="s">
        <v>443</v>
      </c>
      <c r="I2935" s="276" t="str">
        <f t="shared" si="2"/>
        <v>21465959759</v>
      </c>
      <c r="J2935" s="274">
        <v>45573.0</v>
      </c>
      <c r="K2935" s="275">
        <v>959759.0</v>
      </c>
      <c r="L2935" s="275">
        <f t="shared" si="13"/>
        <v>0</v>
      </c>
      <c r="N2935" s="277"/>
      <c r="O2935" s="274">
        <f t="shared" si="6"/>
        <v>0</v>
      </c>
      <c r="P2935" s="248" t="b">
        <f t="shared" si="7"/>
        <v>0</v>
      </c>
    </row>
    <row r="2936" ht="14.25" customHeight="1">
      <c r="A2936" s="248" t="s">
        <v>24</v>
      </c>
      <c r="B2936" s="248" t="s">
        <v>19</v>
      </c>
      <c r="C2936" s="273">
        <v>21466.0</v>
      </c>
      <c r="D2936" s="274">
        <v>45567.0</v>
      </c>
      <c r="E2936" s="275">
        <v>151915.0</v>
      </c>
      <c r="F2936" s="248" t="s">
        <v>447</v>
      </c>
      <c r="G2936" s="274">
        <f t="shared" si="1"/>
        <v>45597</v>
      </c>
      <c r="H2936" s="248" t="s">
        <v>443</v>
      </c>
      <c r="I2936" s="276" t="str">
        <f t="shared" si="2"/>
        <v>21466151915</v>
      </c>
      <c r="J2936" s="274">
        <v>45573.0</v>
      </c>
      <c r="K2936" s="275">
        <v>151915.0</v>
      </c>
      <c r="L2936" s="275">
        <f t="shared" si="13"/>
        <v>0</v>
      </c>
      <c r="N2936" s="277"/>
      <c r="O2936" s="274">
        <f t="shared" si="6"/>
        <v>0</v>
      </c>
      <c r="P2936" s="248" t="b">
        <f t="shared" si="7"/>
        <v>0</v>
      </c>
    </row>
    <row r="2937" ht="14.25" customHeight="1">
      <c r="A2937" s="248" t="s">
        <v>772</v>
      </c>
      <c r="B2937" s="248" t="s">
        <v>19</v>
      </c>
      <c r="C2937" s="273">
        <v>44256.0</v>
      </c>
      <c r="D2937" s="274">
        <v>45567.0</v>
      </c>
      <c r="E2937" s="275">
        <v>560000.0</v>
      </c>
      <c r="F2937" s="248" t="s">
        <v>447</v>
      </c>
      <c r="G2937" s="274">
        <f t="shared" si="1"/>
        <v>45597</v>
      </c>
      <c r="H2937" s="248" t="s">
        <v>443</v>
      </c>
      <c r="I2937" s="276" t="str">
        <f t="shared" si="2"/>
        <v>44256560000</v>
      </c>
      <c r="J2937" s="274">
        <v>45566.0</v>
      </c>
      <c r="K2937" s="275">
        <v>560000.0</v>
      </c>
      <c r="L2937" s="275">
        <f t="shared" si="13"/>
        <v>0</v>
      </c>
      <c r="N2937" s="277"/>
      <c r="O2937" s="274">
        <f t="shared" si="6"/>
        <v>0</v>
      </c>
      <c r="P2937" s="248" t="b">
        <f t="shared" si="7"/>
        <v>0</v>
      </c>
    </row>
    <row r="2938" ht="14.25" customHeight="1">
      <c r="A2938" s="248" t="s">
        <v>454</v>
      </c>
      <c r="B2938" s="248" t="s">
        <v>19</v>
      </c>
      <c r="C2938" s="273">
        <v>35329.0</v>
      </c>
      <c r="D2938" s="274">
        <v>45568.0</v>
      </c>
      <c r="E2938" s="275">
        <v>47600.0</v>
      </c>
      <c r="F2938" s="248" t="s">
        <v>447</v>
      </c>
      <c r="G2938" s="274">
        <f t="shared" si="1"/>
        <v>45598</v>
      </c>
      <c r="H2938" s="248" t="s">
        <v>443</v>
      </c>
      <c r="I2938" s="276" t="str">
        <f t="shared" si="2"/>
        <v>3532947600</v>
      </c>
      <c r="J2938" s="274">
        <v>45568.0</v>
      </c>
      <c r="K2938" s="275">
        <v>47600.0</v>
      </c>
      <c r="L2938" s="275">
        <f t="shared" si="13"/>
        <v>0</v>
      </c>
      <c r="N2938" s="277"/>
      <c r="O2938" s="274">
        <f t="shared" si="6"/>
        <v>0</v>
      </c>
      <c r="P2938" s="248" t="b">
        <f t="shared" si="7"/>
        <v>0</v>
      </c>
    </row>
    <row r="2939" ht="13.5" customHeight="1">
      <c r="A2939" s="248" t="s">
        <v>610</v>
      </c>
      <c r="B2939" s="248" t="s">
        <v>468</v>
      </c>
      <c r="C2939" s="273">
        <v>148508.0</v>
      </c>
      <c r="D2939" s="274">
        <v>45568.0</v>
      </c>
      <c r="E2939" s="275">
        <v>-579991.0</v>
      </c>
      <c r="F2939" s="248" t="s">
        <v>447</v>
      </c>
      <c r="G2939" s="274">
        <f t="shared" si="1"/>
        <v>45598</v>
      </c>
      <c r="H2939" s="248" t="s">
        <v>469</v>
      </c>
      <c r="I2939" s="276" t="str">
        <f t="shared" si="2"/>
        <v>148508-579991</v>
      </c>
      <c r="J2939" s="274"/>
      <c r="K2939" s="275"/>
      <c r="L2939" s="275">
        <f t="shared" si="13"/>
        <v>579991</v>
      </c>
      <c r="N2939" s="277"/>
      <c r="O2939" s="274">
        <f t="shared" si="6"/>
        <v>0</v>
      </c>
      <c r="P2939" s="248" t="b">
        <f t="shared" si="7"/>
        <v>1</v>
      </c>
    </row>
    <row r="2940" ht="14.25" customHeight="1">
      <c r="A2940" s="248" t="s">
        <v>26</v>
      </c>
      <c r="B2940" s="248" t="s">
        <v>19</v>
      </c>
      <c r="C2940" s="273">
        <v>13670.0</v>
      </c>
      <c r="D2940" s="274">
        <v>45568.0</v>
      </c>
      <c r="E2940" s="275">
        <v>1475814.0</v>
      </c>
      <c r="F2940" s="248" t="s">
        <v>447</v>
      </c>
      <c r="G2940" s="274">
        <f t="shared" si="1"/>
        <v>45598</v>
      </c>
      <c r="H2940" s="248" t="s">
        <v>443</v>
      </c>
      <c r="I2940" s="276" t="str">
        <f t="shared" si="2"/>
        <v>136701475814</v>
      </c>
      <c r="J2940" s="274"/>
      <c r="K2940" s="275"/>
      <c r="L2940" s="275">
        <f t="shared" si="13"/>
        <v>-1475814</v>
      </c>
      <c r="N2940" s="277"/>
      <c r="O2940" s="274">
        <f t="shared" si="6"/>
        <v>0</v>
      </c>
      <c r="P2940" s="248" t="b">
        <f t="shared" si="7"/>
        <v>1</v>
      </c>
    </row>
    <row r="2941" ht="14.25" customHeight="1">
      <c r="A2941" s="248" t="s">
        <v>26</v>
      </c>
      <c r="B2941" s="248" t="s">
        <v>19</v>
      </c>
      <c r="C2941" s="273">
        <v>13669.0</v>
      </c>
      <c r="D2941" s="274">
        <v>45568.0</v>
      </c>
      <c r="E2941" s="275">
        <v>4734713.0</v>
      </c>
      <c r="F2941" s="248" t="s">
        <v>447</v>
      </c>
      <c r="G2941" s="274">
        <f t="shared" si="1"/>
        <v>45598</v>
      </c>
      <c r="H2941" s="248" t="s">
        <v>443</v>
      </c>
      <c r="I2941" s="276" t="str">
        <f t="shared" si="2"/>
        <v>136694734713</v>
      </c>
      <c r="J2941" s="274"/>
      <c r="K2941" s="275"/>
      <c r="L2941" s="275">
        <f t="shared" si="13"/>
        <v>-4734713</v>
      </c>
      <c r="N2941" s="277"/>
      <c r="O2941" s="274">
        <f t="shared" si="6"/>
        <v>0</v>
      </c>
      <c r="P2941" s="248" t="b">
        <f t="shared" si="7"/>
        <v>1</v>
      </c>
    </row>
    <row r="2942" ht="14.25" customHeight="1">
      <c r="A2942" s="248" t="s">
        <v>24</v>
      </c>
      <c r="B2942" s="248" t="s">
        <v>19</v>
      </c>
      <c r="C2942" s="273">
        <v>21486.0</v>
      </c>
      <c r="D2942" s="274">
        <v>45568.0</v>
      </c>
      <c r="E2942" s="275">
        <v>7693523.0</v>
      </c>
      <c r="F2942" s="248" t="s">
        <v>447</v>
      </c>
      <c r="G2942" s="274">
        <f t="shared" si="1"/>
        <v>45598</v>
      </c>
      <c r="H2942" s="248" t="s">
        <v>443</v>
      </c>
      <c r="I2942" s="276" t="str">
        <f t="shared" si="2"/>
        <v>214867693523</v>
      </c>
      <c r="J2942" s="274">
        <v>45573.0</v>
      </c>
      <c r="K2942" s="275">
        <v>7683905.0</v>
      </c>
      <c r="L2942" s="275">
        <f t="shared" si="13"/>
        <v>-9618</v>
      </c>
      <c r="N2942" s="277"/>
      <c r="O2942" s="274">
        <f t="shared" si="6"/>
        <v>0</v>
      </c>
      <c r="P2942" s="248" t="b">
        <f t="shared" si="7"/>
        <v>0</v>
      </c>
    </row>
    <row r="2943" ht="14.25" customHeight="1">
      <c r="A2943" s="289" t="s">
        <v>24</v>
      </c>
      <c r="B2943" s="289" t="s">
        <v>19</v>
      </c>
      <c r="C2943" s="286">
        <v>21485.0</v>
      </c>
      <c r="D2943" s="287">
        <v>45568.0</v>
      </c>
      <c r="E2943" s="288">
        <v>8173402.0</v>
      </c>
      <c r="F2943" s="289" t="s">
        <v>447</v>
      </c>
      <c r="G2943" s="274">
        <f t="shared" si="1"/>
        <v>45598</v>
      </c>
      <c r="H2943" s="289" t="s">
        <v>485</v>
      </c>
      <c r="I2943" s="290" t="str">
        <f t="shared" si="2"/>
        <v>214858173402</v>
      </c>
      <c r="J2943" s="287"/>
      <c r="K2943" s="288"/>
      <c r="L2943" s="288">
        <f t="shared" si="13"/>
        <v>-8173402</v>
      </c>
      <c r="N2943" s="277"/>
      <c r="O2943" s="274">
        <f t="shared" si="6"/>
        <v>0</v>
      </c>
      <c r="P2943" s="248" t="b">
        <f t="shared" si="7"/>
        <v>1</v>
      </c>
    </row>
    <row r="2944" ht="14.25" customHeight="1">
      <c r="A2944" s="289" t="s">
        <v>24</v>
      </c>
      <c r="B2944" s="289" t="s">
        <v>468</v>
      </c>
      <c r="C2944" s="286">
        <v>3413.0</v>
      </c>
      <c r="D2944" s="287">
        <v>45568.0</v>
      </c>
      <c r="E2944" s="288">
        <v>-8173402.0</v>
      </c>
      <c r="F2944" s="289" t="s">
        <v>447</v>
      </c>
      <c r="G2944" s="274">
        <f t="shared" si="1"/>
        <v>45598</v>
      </c>
      <c r="H2944" s="289" t="s">
        <v>469</v>
      </c>
      <c r="I2944" s="290" t="str">
        <f t="shared" si="2"/>
        <v>3413-8173402</v>
      </c>
      <c r="J2944" s="287"/>
      <c r="K2944" s="288"/>
      <c r="L2944" s="288">
        <f t="shared" si="13"/>
        <v>8173402</v>
      </c>
      <c r="N2944" s="277"/>
      <c r="O2944" s="274">
        <f t="shared" si="6"/>
        <v>0</v>
      </c>
      <c r="P2944" s="248" t="b">
        <f t="shared" si="7"/>
        <v>1</v>
      </c>
    </row>
    <row r="2945" ht="14.25" customHeight="1">
      <c r="A2945" s="289" t="s">
        <v>773</v>
      </c>
      <c r="B2945" s="289" t="s">
        <v>19</v>
      </c>
      <c r="C2945" s="286">
        <v>1731256.0</v>
      </c>
      <c r="D2945" s="287">
        <v>45568.0</v>
      </c>
      <c r="E2945" s="288">
        <v>31333.0</v>
      </c>
      <c r="F2945" s="289" t="s">
        <v>447</v>
      </c>
      <c r="G2945" s="274">
        <f t="shared" si="1"/>
        <v>45598</v>
      </c>
      <c r="H2945" s="289" t="s">
        <v>485</v>
      </c>
      <c r="I2945" s="290" t="str">
        <f t="shared" si="2"/>
        <v>173125631333</v>
      </c>
      <c r="J2945" s="287"/>
      <c r="K2945" s="288"/>
      <c r="L2945" s="288">
        <f t="shared" si="13"/>
        <v>-31333</v>
      </c>
      <c r="N2945" s="277"/>
      <c r="O2945" s="274">
        <f t="shared" si="6"/>
        <v>0</v>
      </c>
      <c r="P2945" s="248" t="b">
        <f t="shared" si="7"/>
        <v>1</v>
      </c>
    </row>
    <row r="2946" ht="14.25" customHeight="1">
      <c r="A2946" s="289" t="s">
        <v>773</v>
      </c>
      <c r="B2946" s="289" t="s">
        <v>19</v>
      </c>
      <c r="C2946" s="286">
        <v>1731257.0</v>
      </c>
      <c r="D2946" s="287">
        <v>45568.0</v>
      </c>
      <c r="E2946" s="288">
        <v>36300.0</v>
      </c>
      <c r="F2946" s="289" t="s">
        <v>447</v>
      </c>
      <c r="G2946" s="274">
        <f t="shared" si="1"/>
        <v>45598</v>
      </c>
      <c r="H2946" s="289" t="s">
        <v>485</v>
      </c>
      <c r="I2946" s="290" t="str">
        <f t="shared" si="2"/>
        <v>173125736300</v>
      </c>
      <c r="J2946" s="287"/>
      <c r="K2946" s="288"/>
      <c r="L2946" s="288">
        <f t="shared" si="13"/>
        <v>-36300</v>
      </c>
      <c r="N2946" s="277"/>
      <c r="O2946" s="274">
        <f t="shared" si="6"/>
        <v>0</v>
      </c>
      <c r="P2946" s="248" t="b">
        <f t="shared" si="7"/>
        <v>1</v>
      </c>
    </row>
    <row r="2947" ht="14.25" customHeight="1">
      <c r="A2947" s="248" t="s">
        <v>773</v>
      </c>
      <c r="B2947" s="248" t="s">
        <v>19</v>
      </c>
      <c r="C2947" s="273">
        <v>1731255.0</v>
      </c>
      <c r="D2947" s="274">
        <v>45568.0</v>
      </c>
      <c r="E2947" s="275">
        <v>94141.0</v>
      </c>
      <c r="F2947" s="248" t="s">
        <v>447</v>
      </c>
      <c r="G2947" s="274">
        <f t="shared" si="1"/>
        <v>45598</v>
      </c>
      <c r="H2947" s="248" t="s">
        <v>443</v>
      </c>
      <c r="I2947" s="276" t="str">
        <f t="shared" si="2"/>
        <v>173125594141</v>
      </c>
      <c r="J2947" s="274"/>
      <c r="K2947" s="275"/>
      <c r="L2947" s="275">
        <f t="shared" si="13"/>
        <v>-94141</v>
      </c>
      <c r="N2947" s="277"/>
      <c r="O2947" s="274">
        <f t="shared" si="6"/>
        <v>0</v>
      </c>
      <c r="P2947" s="248" t="b">
        <f t="shared" si="7"/>
        <v>1</v>
      </c>
    </row>
    <row r="2948" ht="14.25" customHeight="1">
      <c r="A2948" s="248" t="s">
        <v>56</v>
      </c>
      <c r="B2948" s="248" t="s">
        <v>19</v>
      </c>
      <c r="C2948" s="273">
        <v>9.0</v>
      </c>
      <c r="D2948" s="274">
        <v>45568.0</v>
      </c>
      <c r="E2948" s="275">
        <v>1079116.0</v>
      </c>
      <c r="F2948" s="248" t="s">
        <v>447</v>
      </c>
      <c r="G2948" s="274">
        <f t="shared" si="1"/>
        <v>45598</v>
      </c>
      <c r="H2948" s="248" t="s">
        <v>443</v>
      </c>
      <c r="I2948" s="276" t="str">
        <f t="shared" si="2"/>
        <v>91079116</v>
      </c>
      <c r="J2948" s="274">
        <v>45572.0</v>
      </c>
      <c r="K2948" s="275">
        <v>1079116.0</v>
      </c>
      <c r="L2948" s="275">
        <f t="shared" si="13"/>
        <v>0</v>
      </c>
      <c r="N2948" s="109" t="s">
        <v>744</v>
      </c>
      <c r="O2948" s="274">
        <f t="shared" si="6"/>
        <v>0</v>
      </c>
      <c r="P2948" s="248" t="b">
        <f t="shared" si="7"/>
        <v>0</v>
      </c>
    </row>
    <row r="2949" ht="14.25" customHeight="1">
      <c r="A2949" s="248" t="s">
        <v>554</v>
      </c>
      <c r="B2949" s="248" t="s">
        <v>19</v>
      </c>
      <c r="C2949" s="273">
        <v>8152.0</v>
      </c>
      <c r="D2949" s="274">
        <v>45568.0</v>
      </c>
      <c r="E2949" s="275">
        <v>295000.0</v>
      </c>
      <c r="F2949" s="248" t="s">
        <v>447</v>
      </c>
      <c r="G2949" s="274">
        <f t="shared" si="1"/>
        <v>45598</v>
      </c>
      <c r="H2949" s="248" t="s">
        <v>443</v>
      </c>
      <c r="I2949" s="276" t="str">
        <f t="shared" si="2"/>
        <v>8152295000</v>
      </c>
      <c r="J2949" s="274"/>
      <c r="K2949" s="275"/>
      <c r="L2949" s="275">
        <f t="shared" si="13"/>
        <v>-295000</v>
      </c>
      <c r="N2949" s="277"/>
      <c r="O2949" s="274">
        <f t="shared" si="6"/>
        <v>0</v>
      </c>
      <c r="P2949" s="248" t="b">
        <f t="shared" si="7"/>
        <v>1</v>
      </c>
    </row>
    <row r="2950" ht="14.25" customHeight="1">
      <c r="A2950" s="248" t="s">
        <v>445</v>
      </c>
      <c r="B2950" s="248" t="s">
        <v>19</v>
      </c>
      <c r="C2950" s="273">
        <v>3371563.0</v>
      </c>
      <c r="D2950" s="274">
        <v>45568.0</v>
      </c>
      <c r="E2950" s="275">
        <v>361092.0</v>
      </c>
      <c r="F2950" s="248" t="s">
        <v>447</v>
      </c>
      <c r="G2950" s="274">
        <f t="shared" si="1"/>
        <v>45598</v>
      </c>
      <c r="H2950" s="248" t="s">
        <v>443</v>
      </c>
      <c r="I2950" s="276" t="str">
        <f t="shared" si="2"/>
        <v>3371563361092</v>
      </c>
      <c r="J2950" s="274">
        <v>45568.0</v>
      </c>
      <c r="K2950" s="275">
        <v>361092.0</v>
      </c>
      <c r="L2950" s="275">
        <f t="shared" si="13"/>
        <v>0</v>
      </c>
      <c r="N2950" s="277"/>
      <c r="O2950" s="274">
        <f t="shared" si="6"/>
        <v>0</v>
      </c>
      <c r="P2950" s="248" t="b">
        <f t="shared" si="7"/>
        <v>0</v>
      </c>
    </row>
    <row r="2951" ht="14.25" customHeight="1">
      <c r="A2951" s="248" t="s">
        <v>36</v>
      </c>
      <c r="B2951" s="248" t="s">
        <v>19</v>
      </c>
      <c r="C2951" s="273">
        <v>94831.0</v>
      </c>
      <c r="D2951" s="274">
        <v>45569.0</v>
      </c>
      <c r="E2951" s="275">
        <v>236477.0</v>
      </c>
      <c r="F2951" s="248" t="s">
        <v>447</v>
      </c>
      <c r="G2951" s="274">
        <f t="shared" si="1"/>
        <v>45599</v>
      </c>
      <c r="H2951" s="248" t="s">
        <v>443</v>
      </c>
      <c r="I2951" s="276" t="str">
        <f t="shared" si="2"/>
        <v>94831236477</v>
      </c>
      <c r="J2951" s="274">
        <v>45631.0</v>
      </c>
      <c r="K2951" s="275">
        <v>236477.0</v>
      </c>
      <c r="L2951" s="275">
        <f t="shared" si="13"/>
        <v>0</v>
      </c>
      <c r="N2951" s="277" t="s">
        <v>738</v>
      </c>
      <c r="O2951" s="274">
        <f t="shared" si="6"/>
        <v>0</v>
      </c>
      <c r="P2951" s="248" t="b">
        <f t="shared" si="7"/>
        <v>0</v>
      </c>
    </row>
    <row r="2952" ht="14.25" customHeight="1">
      <c r="A2952" s="248" t="s">
        <v>773</v>
      </c>
      <c r="B2952" s="248" t="s">
        <v>19</v>
      </c>
      <c r="C2952" s="273">
        <v>1731491.0</v>
      </c>
      <c r="D2952" s="274">
        <v>45569.0</v>
      </c>
      <c r="E2952" s="275">
        <v>166093.0</v>
      </c>
      <c r="F2952" s="248" t="s">
        <v>447</v>
      </c>
      <c r="G2952" s="274">
        <f t="shared" si="1"/>
        <v>45599</v>
      </c>
      <c r="H2952" s="248" t="s">
        <v>443</v>
      </c>
      <c r="I2952" s="276" t="str">
        <f t="shared" si="2"/>
        <v>1731491166093</v>
      </c>
      <c r="J2952" s="274">
        <v>45569.0</v>
      </c>
      <c r="K2952" s="275">
        <v>166093.0</v>
      </c>
      <c r="L2952" s="275">
        <f t="shared" si="13"/>
        <v>0</v>
      </c>
      <c r="M2952" s="248" t="s">
        <v>735</v>
      </c>
      <c r="N2952" s="277"/>
      <c r="O2952" s="274">
        <f t="shared" si="6"/>
        <v>0</v>
      </c>
      <c r="P2952" s="248" t="b">
        <f t="shared" si="7"/>
        <v>0</v>
      </c>
    </row>
    <row r="2953" ht="14.25" customHeight="1">
      <c r="A2953" s="289" t="s">
        <v>773</v>
      </c>
      <c r="B2953" s="289" t="s">
        <v>19</v>
      </c>
      <c r="C2953" s="286">
        <v>1731378.0</v>
      </c>
      <c r="D2953" s="287">
        <v>45569.0</v>
      </c>
      <c r="E2953" s="288">
        <v>36300.0</v>
      </c>
      <c r="F2953" s="289" t="s">
        <v>447</v>
      </c>
      <c r="G2953" s="274">
        <f t="shared" si="1"/>
        <v>45599</v>
      </c>
      <c r="H2953" s="289" t="s">
        <v>485</v>
      </c>
      <c r="I2953" s="290" t="str">
        <f t="shared" si="2"/>
        <v>173137836300</v>
      </c>
      <c r="J2953" s="287"/>
      <c r="K2953" s="288"/>
      <c r="L2953" s="288">
        <f t="shared" si="13"/>
        <v>-36300</v>
      </c>
      <c r="N2953" s="277"/>
      <c r="O2953" s="274">
        <f t="shared" si="6"/>
        <v>0</v>
      </c>
      <c r="P2953" s="248" t="b">
        <f t="shared" si="7"/>
        <v>1</v>
      </c>
    </row>
    <row r="2954" ht="14.25" customHeight="1">
      <c r="A2954" s="289" t="s">
        <v>773</v>
      </c>
      <c r="B2954" s="289" t="s">
        <v>468</v>
      </c>
      <c r="C2954" s="286">
        <v>1949827.0</v>
      </c>
      <c r="D2954" s="287">
        <v>45569.0</v>
      </c>
      <c r="E2954" s="288">
        <v>-31333.0</v>
      </c>
      <c r="F2954" s="289" t="s">
        <v>447</v>
      </c>
      <c r="G2954" s="274">
        <f t="shared" si="1"/>
        <v>45599</v>
      </c>
      <c r="H2954" s="289" t="s">
        <v>469</v>
      </c>
      <c r="I2954" s="290" t="str">
        <f t="shared" si="2"/>
        <v>1949827-31333</v>
      </c>
      <c r="J2954" s="287"/>
      <c r="K2954" s="288"/>
      <c r="L2954" s="288">
        <f t="shared" si="13"/>
        <v>31333</v>
      </c>
      <c r="N2954" s="277"/>
      <c r="O2954" s="274">
        <f t="shared" si="6"/>
        <v>0</v>
      </c>
      <c r="P2954" s="248" t="b">
        <f t="shared" si="7"/>
        <v>1</v>
      </c>
    </row>
    <row r="2955" ht="14.25" customHeight="1">
      <c r="A2955" s="289" t="s">
        <v>773</v>
      </c>
      <c r="B2955" s="289" t="s">
        <v>468</v>
      </c>
      <c r="C2955" s="286">
        <v>1950661.0</v>
      </c>
      <c r="D2955" s="287">
        <v>45569.0</v>
      </c>
      <c r="E2955" s="288">
        <v>-36300.0</v>
      </c>
      <c r="F2955" s="289" t="s">
        <v>447</v>
      </c>
      <c r="G2955" s="274">
        <f t="shared" si="1"/>
        <v>45599</v>
      </c>
      <c r="H2955" s="289" t="s">
        <v>469</v>
      </c>
      <c r="I2955" s="290" t="str">
        <f t="shared" si="2"/>
        <v>1950661-36300</v>
      </c>
      <c r="J2955" s="287"/>
      <c r="K2955" s="288"/>
      <c r="L2955" s="288">
        <f t="shared" si="13"/>
        <v>36300</v>
      </c>
      <c r="M2955" s="248" t="s">
        <v>774</v>
      </c>
      <c r="N2955" s="277"/>
      <c r="O2955" s="274">
        <f t="shared" si="6"/>
        <v>0</v>
      </c>
      <c r="P2955" s="248" t="b">
        <f t="shared" si="7"/>
        <v>1</v>
      </c>
    </row>
    <row r="2956" ht="14.25" customHeight="1">
      <c r="A2956" s="289" t="s">
        <v>773</v>
      </c>
      <c r="B2956" s="289" t="s">
        <v>468</v>
      </c>
      <c r="C2956" s="286">
        <v>1949828.0</v>
      </c>
      <c r="D2956" s="287">
        <v>45569.0</v>
      </c>
      <c r="E2956" s="288">
        <v>-36300.0</v>
      </c>
      <c r="F2956" s="289" t="s">
        <v>447</v>
      </c>
      <c r="G2956" s="274">
        <f t="shared" si="1"/>
        <v>45599</v>
      </c>
      <c r="H2956" s="289" t="s">
        <v>469</v>
      </c>
      <c r="I2956" s="290" t="str">
        <f t="shared" si="2"/>
        <v>1949828-36300</v>
      </c>
      <c r="J2956" s="287"/>
      <c r="K2956" s="288"/>
      <c r="L2956" s="288">
        <f t="shared" si="13"/>
        <v>36300</v>
      </c>
      <c r="M2956" s="248" t="s">
        <v>775</v>
      </c>
      <c r="N2956" s="277"/>
      <c r="O2956" s="274">
        <f t="shared" si="6"/>
        <v>0</v>
      </c>
      <c r="P2956" s="248" t="b">
        <f t="shared" si="7"/>
        <v>1</v>
      </c>
    </row>
    <row r="2957" ht="14.25" customHeight="1">
      <c r="A2957" s="248" t="s">
        <v>525</v>
      </c>
      <c r="B2957" s="248" t="s">
        <v>19</v>
      </c>
      <c r="C2957" s="273">
        <v>58742.0</v>
      </c>
      <c r="D2957" s="274">
        <v>45569.0</v>
      </c>
      <c r="E2957" s="275">
        <v>577150.0</v>
      </c>
      <c r="F2957" s="248" t="s">
        <v>447</v>
      </c>
      <c r="G2957" s="274">
        <f t="shared" si="1"/>
        <v>45599</v>
      </c>
      <c r="H2957" s="248" t="s">
        <v>443</v>
      </c>
      <c r="I2957" s="276" t="str">
        <f t="shared" si="2"/>
        <v>58742577150</v>
      </c>
      <c r="J2957" s="274">
        <v>45568.0</v>
      </c>
      <c r="K2957" s="275">
        <v>577150.0</v>
      </c>
      <c r="L2957" s="275">
        <f t="shared" si="13"/>
        <v>0</v>
      </c>
      <c r="N2957" s="277"/>
      <c r="O2957" s="274">
        <f t="shared" si="6"/>
        <v>0</v>
      </c>
      <c r="P2957" s="248" t="b">
        <f t="shared" si="7"/>
        <v>0</v>
      </c>
    </row>
    <row r="2958" ht="14.25" customHeight="1">
      <c r="A2958" s="248" t="s">
        <v>55</v>
      </c>
      <c r="B2958" s="248" t="s">
        <v>334</v>
      </c>
      <c r="C2958" s="273">
        <v>1610.0</v>
      </c>
      <c r="D2958" s="274">
        <v>45569.0</v>
      </c>
      <c r="E2958" s="275">
        <v>1316934.0</v>
      </c>
      <c r="F2958" s="248" t="s">
        <v>447</v>
      </c>
      <c r="G2958" s="274">
        <f t="shared" si="1"/>
        <v>45599</v>
      </c>
      <c r="H2958" s="248" t="s">
        <v>443</v>
      </c>
      <c r="I2958" s="276" t="str">
        <f t="shared" si="2"/>
        <v>16101316934</v>
      </c>
      <c r="J2958" s="274">
        <v>45572.0</v>
      </c>
      <c r="K2958" s="275">
        <v>1316934.0</v>
      </c>
      <c r="L2958" s="275">
        <f t="shared" si="13"/>
        <v>0</v>
      </c>
      <c r="N2958" s="277"/>
      <c r="O2958" s="274">
        <f t="shared" si="6"/>
        <v>0</v>
      </c>
      <c r="P2958" s="248" t="b">
        <f t="shared" si="7"/>
        <v>0</v>
      </c>
    </row>
    <row r="2959" ht="14.25" customHeight="1">
      <c r="A2959" s="248" t="s">
        <v>95</v>
      </c>
      <c r="B2959" s="248" t="s">
        <v>19</v>
      </c>
      <c r="C2959" s="273">
        <v>124719.0</v>
      </c>
      <c r="D2959" s="274">
        <v>45572.0</v>
      </c>
      <c r="E2959" s="275">
        <v>684919.0</v>
      </c>
      <c r="F2959" s="248" t="s">
        <v>447</v>
      </c>
      <c r="G2959" s="274">
        <f t="shared" si="1"/>
        <v>45602</v>
      </c>
      <c r="H2959" s="248" t="s">
        <v>443</v>
      </c>
      <c r="I2959" s="276" t="str">
        <f t="shared" si="2"/>
        <v>124719684919</v>
      </c>
      <c r="J2959" s="274"/>
      <c r="K2959" s="275"/>
      <c r="L2959" s="275">
        <f t="shared" si="13"/>
        <v>-684919</v>
      </c>
      <c r="N2959" s="277"/>
      <c r="O2959" s="274">
        <f t="shared" si="6"/>
        <v>0</v>
      </c>
      <c r="P2959" s="248" t="b">
        <f t="shared" si="7"/>
        <v>1</v>
      </c>
    </row>
    <row r="2960" ht="14.25" customHeight="1">
      <c r="A2960" s="248" t="s">
        <v>30</v>
      </c>
      <c r="B2960" s="248" t="s">
        <v>19</v>
      </c>
      <c r="C2960" s="273">
        <v>14297.0</v>
      </c>
      <c r="D2960" s="274">
        <v>45572.0</v>
      </c>
      <c r="E2960" s="275">
        <v>3051148.0</v>
      </c>
      <c r="F2960" s="248" t="s">
        <v>447</v>
      </c>
      <c r="G2960" s="274">
        <f t="shared" si="1"/>
        <v>45602</v>
      </c>
      <c r="H2960" s="248" t="s">
        <v>443</v>
      </c>
      <c r="I2960" s="276" t="str">
        <f t="shared" si="2"/>
        <v>142973051148</v>
      </c>
      <c r="J2960" s="274"/>
      <c r="K2960" s="275"/>
      <c r="L2960" s="275">
        <f t="shared" si="13"/>
        <v>-3051148</v>
      </c>
      <c r="N2960" s="277"/>
      <c r="O2960" s="274">
        <f t="shared" si="6"/>
        <v>0</v>
      </c>
      <c r="P2960" s="248" t="b">
        <f t="shared" si="7"/>
        <v>1</v>
      </c>
    </row>
    <row r="2961" ht="14.25" customHeight="1">
      <c r="A2961" s="248" t="s">
        <v>593</v>
      </c>
      <c r="B2961" s="248" t="s">
        <v>334</v>
      </c>
      <c r="C2961" s="273">
        <v>6119035.0</v>
      </c>
      <c r="D2961" s="274">
        <v>45572.0</v>
      </c>
      <c r="E2961" s="275">
        <v>248715.0</v>
      </c>
      <c r="F2961" s="248" t="s">
        <v>447</v>
      </c>
      <c r="G2961" s="274">
        <f t="shared" si="1"/>
        <v>45602</v>
      </c>
      <c r="H2961" s="248" t="s">
        <v>443</v>
      </c>
      <c r="I2961" s="276" t="str">
        <f t="shared" si="2"/>
        <v>6119035248715</v>
      </c>
      <c r="J2961" s="274"/>
      <c r="K2961" s="275"/>
      <c r="L2961" s="275">
        <f t="shared" si="13"/>
        <v>-248715</v>
      </c>
      <c r="N2961" s="277"/>
      <c r="O2961" s="274">
        <f t="shared" si="6"/>
        <v>0</v>
      </c>
      <c r="P2961" s="248" t="b">
        <f t="shared" si="7"/>
        <v>1</v>
      </c>
    </row>
    <row r="2962" ht="14.25" customHeight="1">
      <c r="A2962" s="248" t="s">
        <v>623</v>
      </c>
      <c r="B2962" s="248" t="s">
        <v>19</v>
      </c>
      <c r="C2962" s="273">
        <v>1731.0</v>
      </c>
      <c r="D2962" s="274">
        <v>45572.0</v>
      </c>
      <c r="E2962" s="275">
        <v>61856.0</v>
      </c>
      <c r="F2962" s="248" t="s">
        <v>447</v>
      </c>
      <c r="G2962" s="274">
        <f t="shared" si="1"/>
        <v>45602</v>
      </c>
      <c r="H2962" s="248" t="s">
        <v>443</v>
      </c>
      <c r="I2962" s="276" t="str">
        <f t="shared" si="2"/>
        <v>173161856</v>
      </c>
      <c r="J2962" s="274"/>
      <c r="K2962" s="275"/>
      <c r="L2962" s="275">
        <f t="shared" si="13"/>
        <v>-61856</v>
      </c>
      <c r="N2962" s="277"/>
      <c r="O2962" s="274">
        <f t="shared" si="6"/>
        <v>0</v>
      </c>
      <c r="P2962" s="248" t="b">
        <f t="shared" si="7"/>
        <v>1</v>
      </c>
    </row>
    <row r="2963" ht="14.25" customHeight="1">
      <c r="A2963" s="248" t="s">
        <v>22</v>
      </c>
      <c r="B2963" s="248" t="s">
        <v>19</v>
      </c>
      <c r="C2963" s="273">
        <v>1122387.0</v>
      </c>
      <c r="D2963" s="274">
        <v>45572.0</v>
      </c>
      <c r="E2963" s="275">
        <v>950590.0</v>
      </c>
      <c r="F2963" s="248" t="s">
        <v>447</v>
      </c>
      <c r="G2963" s="274">
        <f t="shared" si="1"/>
        <v>45602</v>
      </c>
      <c r="H2963" s="248" t="s">
        <v>443</v>
      </c>
      <c r="I2963" s="276" t="str">
        <f t="shared" si="2"/>
        <v>1122387950590</v>
      </c>
      <c r="J2963" s="274"/>
      <c r="K2963" s="275"/>
      <c r="L2963" s="275">
        <f t="shared" si="13"/>
        <v>-950590</v>
      </c>
      <c r="N2963" s="109" t="s">
        <v>462</v>
      </c>
      <c r="O2963" s="274">
        <f t="shared" si="6"/>
        <v>0</v>
      </c>
      <c r="P2963" s="248" t="b">
        <f t="shared" si="7"/>
        <v>1</v>
      </c>
    </row>
    <row r="2964" ht="14.25" customHeight="1">
      <c r="A2964" s="248" t="s">
        <v>22</v>
      </c>
      <c r="B2964" s="248" t="s">
        <v>19</v>
      </c>
      <c r="C2964" s="273">
        <v>1122386.0</v>
      </c>
      <c r="D2964" s="274">
        <v>45572.0</v>
      </c>
      <c r="E2964" s="275">
        <v>2599961.0</v>
      </c>
      <c r="F2964" s="248" t="s">
        <v>447</v>
      </c>
      <c r="G2964" s="274">
        <f t="shared" si="1"/>
        <v>45602</v>
      </c>
      <c r="H2964" s="248" t="s">
        <v>443</v>
      </c>
      <c r="I2964" s="276" t="str">
        <f t="shared" si="2"/>
        <v>11223862599961</v>
      </c>
      <c r="J2964" s="274"/>
      <c r="K2964" s="275"/>
      <c r="L2964" s="275">
        <f t="shared" si="13"/>
        <v>-2599961</v>
      </c>
      <c r="N2964" s="109" t="s">
        <v>462</v>
      </c>
      <c r="O2964" s="274">
        <f t="shared" si="6"/>
        <v>0</v>
      </c>
      <c r="P2964" s="248" t="b">
        <f t="shared" si="7"/>
        <v>1</v>
      </c>
    </row>
    <row r="2965" ht="14.25" customHeight="1">
      <c r="A2965" s="248" t="s">
        <v>709</v>
      </c>
      <c r="B2965" s="248" t="s">
        <v>19</v>
      </c>
      <c r="C2965" s="273">
        <v>13027.0</v>
      </c>
      <c r="D2965" s="274">
        <v>45572.0</v>
      </c>
      <c r="E2965" s="275">
        <v>3108875.0</v>
      </c>
      <c r="F2965" s="248" t="s">
        <v>447</v>
      </c>
      <c r="G2965" s="274">
        <f t="shared" si="1"/>
        <v>45602</v>
      </c>
      <c r="H2965" s="248" t="s">
        <v>443</v>
      </c>
      <c r="I2965" s="276" t="str">
        <f t="shared" si="2"/>
        <v>130273108875</v>
      </c>
      <c r="J2965" s="274">
        <v>45601.0</v>
      </c>
      <c r="K2965" s="275">
        <v>3108875.0</v>
      </c>
      <c r="L2965" s="275">
        <f t="shared" si="13"/>
        <v>0</v>
      </c>
      <c r="N2965" s="277"/>
      <c r="O2965" s="274">
        <f t="shared" si="6"/>
        <v>0</v>
      </c>
      <c r="P2965" s="248" t="b">
        <f t="shared" si="7"/>
        <v>0</v>
      </c>
    </row>
    <row r="2966" ht="14.25" customHeight="1">
      <c r="A2966" s="248" t="s">
        <v>494</v>
      </c>
      <c r="B2966" s="248" t="s">
        <v>19</v>
      </c>
      <c r="C2966" s="273">
        <v>43481.0</v>
      </c>
      <c r="D2966" s="274">
        <v>45573.0</v>
      </c>
      <c r="E2966" s="275">
        <v>333979.0</v>
      </c>
      <c r="F2966" s="248" t="s">
        <v>447</v>
      </c>
      <c r="G2966" s="274">
        <f t="shared" si="1"/>
        <v>45603</v>
      </c>
      <c r="H2966" s="248" t="s">
        <v>443</v>
      </c>
      <c r="I2966" s="276" t="str">
        <f t="shared" si="2"/>
        <v>43481333979</v>
      </c>
      <c r="J2966" s="274">
        <v>45574.0</v>
      </c>
      <c r="K2966" s="275">
        <v>333980.0</v>
      </c>
      <c r="L2966" s="275">
        <f t="shared" si="13"/>
        <v>1</v>
      </c>
      <c r="N2966" s="277"/>
      <c r="O2966" s="274">
        <f t="shared" si="6"/>
        <v>0</v>
      </c>
      <c r="P2966" s="248" t="b">
        <f t="shared" si="7"/>
        <v>0</v>
      </c>
    </row>
    <row r="2967" ht="14.25" customHeight="1">
      <c r="A2967" s="248" t="s">
        <v>95</v>
      </c>
      <c r="B2967" s="248" t="s">
        <v>19</v>
      </c>
      <c r="C2967" s="273">
        <v>124732.0</v>
      </c>
      <c r="D2967" s="274">
        <v>45573.0</v>
      </c>
      <c r="E2967" s="275">
        <v>289427.0</v>
      </c>
      <c r="F2967" s="248" t="s">
        <v>447</v>
      </c>
      <c r="G2967" s="274">
        <f t="shared" si="1"/>
        <v>45603</v>
      </c>
      <c r="H2967" s="248" t="s">
        <v>443</v>
      </c>
      <c r="I2967" s="276" t="str">
        <f t="shared" si="2"/>
        <v>124732289427</v>
      </c>
      <c r="J2967" s="274"/>
      <c r="K2967" s="275"/>
      <c r="L2967" s="275">
        <f t="shared" si="13"/>
        <v>-289427</v>
      </c>
      <c r="N2967" s="277"/>
      <c r="O2967" s="274">
        <f t="shared" si="6"/>
        <v>0</v>
      </c>
      <c r="P2967" s="248" t="b">
        <f t="shared" si="7"/>
        <v>1</v>
      </c>
    </row>
    <row r="2968" ht="14.25" customHeight="1">
      <c r="A2968" s="248" t="s">
        <v>26</v>
      </c>
      <c r="B2968" s="248" t="s">
        <v>19</v>
      </c>
      <c r="C2968" s="273">
        <v>13693.0</v>
      </c>
      <c r="D2968" s="274">
        <v>45573.0</v>
      </c>
      <c r="E2968" s="275">
        <v>294360.0</v>
      </c>
      <c r="F2968" s="248" t="s">
        <v>447</v>
      </c>
      <c r="G2968" s="274">
        <f t="shared" si="1"/>
        <v>45603</v>
      </c>
      <c r="H2968" s="248" t="s">
        <v>443</v>
      </c>
      <c r="I2968" s="276" t="str">
        <f t="shared" si="2"/>
        <v>13693294360</v>
      </c>
      <c r="J2968" s="274"/>
      <c r="K2968" s="275"/>
      <c r="L2968" s="275">
        <f t="shared" si="13"/>
        <v>-294360</v>
      </c>
      <c r="N2968" s="277"/>
      <c r="O2968" s="274">
        <f t="shared" si="6"/>
        <v>0</v>
      </c>
      <c r="P2968" s="248" t="b">
        <f t="shared" si="7"/>
        <v>1</v>
      </c>
    </row>
    <row r="2969" ht="14.25" customHeight="1">
      <c r="A2969" s="248" t="s">
        <v>22</v>
      </c>
      <c r="B2969" s="248" t="s">
        <v>19</v>
      </c>
      <c r="C2969" s="273">
        <v>1122752.0</v>
      </c>
      <c r="D2969" s="274">
        <v>45573.0</v>
      </c>
      <c r="E2969" s="275">
        <v>3674972.0</v>
      </c>
      <c r="F2969" s="248" t="s">
        <v>447</v>
      </c>
      <c r="G2969" s="274">
        <f t="shared" si="1"/>
        <v>45603</v>
      </c>
      <c r="H2969" s="248" t="s">
        <v>443</v>
      </c>
      <c r="I2969" s="276" t="str">
        <f t="shared" si="2"/>
        <v>11227523674972</v>
      </c>
      <c r="J2969" s="274"/>
      <c r="K2969" s="275"/>
      <c r="L2969" s="275">
        <f t="shared" si="13"/>
        <v>-3674972</v>
      </c>
      <c r="N2969" s="109" t="s">
        <v>462</v>
      </c>
      <c r="O2969" s="274">
        <f t="shared" si="6"/>
        <v>0</v>
      </c>
      <c r="P2969" s="248" t="b">
        <f t="shared" si="7"/>
        <v>1</v>
      </c>
    </row>
    <row r="2970" ht="14.25" customHeight="1">
      <c r="A2970" s="248" t="s">
        <v>776</v>
      </c>
      <c r="B2970" s="248" t="s">
        <v>19</v>
      </c>
      <c r="C2970" s="273">
        <v>733.0</v>
      </c>
      <c r="D2970" s="274">
        <v>45573.0</v>
      </c>
      <c r="E2970" s="275">
        <v>5712000.0</v>
      </c>
      <c r="F2970" s="248" t="s">
        <v>447</v>
      </c>
      <c r="G2970" s="274">
        <f t="shared" si="1"/>
        <v>45603</v>
      </c>
      <c r="H2970" s="248" t="s">
        <v>443</v>
      </c>
      <c r="I2970" s="276" t="str">
        <f t="shared" si="2"/>
        <v>7335712000</v>
      </c>
      <c r="J2970" s="274">
        <v>45576.0</v>
      </c>
      <c r="K2970" s="275">
        <v>5712000.0</v>
      </c>
      <c r="L2970" s="275">
        <f t="shared" si="13"/>
        <v>0</v>
      </c>
      <c r="M2970" s="248" t="s">
        <v>749</v>
      </c>
      <c r="N2970" s="277"/>
      <c r="O2970" s="274">
        <f t="shared" si="6"/>
        <v>0</v>
      </c>
      <c r="P2970" s="248" t="b">
        <f t="shared" si="7"/>
        <v>0</v>
      </c>
    </row>
    <row r="2971" ht="14.25" customHeight="1">
      <c r="A2971" s="248" t="s">
        <v>777</v>
      </c>
      <c r="B2971" s="248" t="s">
        <v>19</v>
      </c>
      <c r="C2971" s="273">
        <v>16213.0</v>
      </c>
      <c r="D2971" s="274">
        <v>45573.0</v>
      </c>
      <c r="E2971" s="275">
        <v>476400.0</v>
      </c>
      <c r="F2971" s="248" t="s">
        <v>447</v>
      </c>
      <c r="G2971" s="274">
        <f t="shared" si="1"/>
        <v>45603</v>
      </c>
      <c r="H2971" s="248" t="s">
        <v>443</v>
      </c>
      <c r="I2971" s="276" t="str">
        <f t="shared" si="2"/>
        <v>16213476400</v>
      </c>
      <c r="J2971" s="274">
        <v>45567.0</v>
      </c>
      <c r="K2971" s="275">
        <v>476400.0</v>
      </c>
      <c r="L2971" s="275">
        <f t="shared" si="13"/>
        <v>0</v>
      </c>
      <c r="N2971" s="277"/>
      <c r="O2971" s="274">
        <f t="shared" si="6"/>
        <v>0</v>
      </c>
      <c r="P2971" s="248" t="b">
        <f t="shared" si="7"/>
        <v>0</v>
      </c>
    </row>
    <row r="2972" ht="14.25" customHeight="1">
      <c r="A2972" s="248" t="s">
        <v>778</v>
      </c>
      <c r="B2972" s="248" t="s">
        <v>19</v>
      </c>
      <c r="C2972" s="273">
        <v>1631.0</v>
      </c>
      <c r="D2972" s="274">
        <v>45573.0</v>
      </c>
      <c r="E2972" s="275">
        <v>305990.0</v>
      </c>
      <c r="F2972" s="248" t="s">
        <v>447</v>
      </c>
      <c r="G2972" s="274">
        <f t="shared" si="1"/>
        <v>45603</v>
      </c>
      <c r="H2972" s="248" t="s">
        <v>443</v>
      </c>
      <c r="I2972" s="276" t="str">
        <f t="shared" si="2"/>
        <v>1631305990</v>
      </c>
      <c r="J2972" s="274"/>
      <c r="K2972" s="275"/>
      <c r="L2972" s="275">
        <f t="shared" si="13"/>
        <v>-305990</v>
      </c>
      <c r="N2972" s="277"/>
      <c r="O2972" s="274">
        <f t="shared" si="6"/>
        <v>0</v>
      </c>
      <c r="P2972" s="248" t="b">
        <f t="shared" si="7"/>
        <v>1</v>
      </c>
    </row>
    <row r="2973" ht="14.25" customHeight="1">
      <c r="A2973" s="248" t="s">
        <v>495</v>
      </c>
      <c r="B2973" s="248" t="s">
        <v>19</v>
      </c>
      <c r="C2973" s="273">
        <v>1.35721513E8</v>
      </c>
      <c r="D2973" s="274">
        <v>45574.0</v>
      </c>
      <c r="E2973" s="275">
        <v>53980.0</v>
      </c>
      <c r="F2973" s="248" t="s">
        <v>447</v>
      </c>
      <c r="G2973" s="274">
        <f t="shared" si="1"/>
        <v>45604</v>
      </c>
      <c r="H2973" s="248" t="s">
        <v>443</v>
      </c>
      <c r="I2973" s="276" t="str">
        <f t="shared" si="2"/>
        <v>13572151353980</v>
      </c>
      <c r="J2973" s="274"/>
      <c r="K2973" s="275"/>
      <c r="L2973" s="275">
        <f t="shared" si="13"/>
        <v>-53980</v>
      </c>
      <c r="N2973" s="277"/>
      <c r="O2973" s="274">
        <f t="shared" si="6"/>
        <v>0</v>
      </c>
      <c r="P2973" s="248" t="b">
        <f t="shared" si="7"/>
        <v>1</v>
      </c>
    </row>
    <row r="2974" ht="14.25" customHeight="1">
      <c r="A2974" s="248" t="s">
        <v>18</v>
      </c>
      <c r="B2974" s="248" t="s">
        <v>468</v>
      </c>
      <c r="C2974" s="273">
        <v>661.0</v>
      </c>
      <c r="D2974" s="274">
        <v>45574.0</v>
      </c>
      <c r="E2974" s="275">
        <v>-1315681.0</v>
      </c>
      <c r="F2974" s="248" t="s">
        <v>447</v>
      </c>
      <c r="G2974" s="274">
        <f t="shared" si="1"/>
        <v>45604</v>
      </c>
      <c r="H2974" s="248" t="s">
        <v>469</v>
      </c>
      <c r="I2974" s="276" t="str">
        <f t="shared" si="2"/>
        <v>661-1315681</v>
      </c>
      <c r="J2974" s="274"/>
      <c r="K2974" s="275"/>
      <c r="L2974" s="275">
        <f t="shared" si="13"/>
        <v>1315681</v>
      </c>
      <c r="N2974" s="277"/>
      <c r="O2974" s="274">
        <f t="shared" si="6"/>
        <v>0</v>
      </c>
      <c r="P2974" s="248" t="b">
        <f t="shared" si="7"/>
        <v>1</v>
      </c>
    </row>
    <row r="2975" ht="14.25" customHeight="1">
      <c r="A2975" s="248" t="s">
        <v>688</v>
      </c>
      <c r="B2975" s="248" t="s">
        <v>19</v>
      </c>
      <c r="C2975" s="273">
        <v>2423.0</v>
      </c>
      <c r="D2975" s="274">
        <v>45574.0</v>
      </c>
      <c r="E2975" s="275">
        <v>593716.0</v>
      </c>
      <c r="F2975" s="248" t="s">
        <v>447</v>
      </c>
      <c r="G2975" s="274">
        <f t="shared" si="1"/>
        <v>45604</v>
      </c>
      <c r="H2975" s="248" t="s">
        <v>443</v>
      </c>
      <c r="I2975" s="276" t="str">
        <f t="shared" si="2"/>
        <v>2423593716</v>
      </c>
      <c r="J2975" s="320">
        <v>45614.0</v>
      </c>
      <c r="K2975" s="321">
        <v>273863.0</v>
      </c>
      <c r="L2975" s="275">
        <f t="shared" si="13"/>
        <v>-319853</v>
      </c>
      <c r="M2975" s="322" t="s">
        <v>779</v>
      </c>
      <c r="N2975" s="277"/>
      <c r="O2975" s="274">
        <f t="shared" si="6"/>
        <v>0</v>
      </c>
      <c r="P2975" s="248" t="b">
        <f t="shared" si="7"/>
        <v>0</v>
      </c>
    </row>
    <row r="2976" ht="14.25" customHeight="1">
      <c r="A2976" s="248" t="s">
        <v>688</v>
      </c>
      <c r="B2976" s="248" t="s">
        <v>468</v>
      </c>
      <c r="C2976" s="273">
        <v>4605.0</v>
      </c>
      <c r="D2976" s="274">
        <v>45574.0</v>
      </c>
      <c r="E2976" s="275">
        <v>-319853.0</v>
      </c>
      <c r="F2976" s="248" t="s">
        <v>447</v>
      </c>
      <c r="G2976" s="274">
        <f t="shared" si="1"/>
        <v>45604</v>
      </c>
      <c r="H2976" s="248" t="s">
        <v>469</v>
      </c>
      <c r="I2976" s="276" t="str">
        <f t="shared" si="2"/>
        <v>4605-319853</v>
      </c>
      <c r="J2976" s="274"/>
      <c r="K2976" s="275"/>
      <c r="L2976" s="275">
        <f t="shared" si="13"/>
        <v>319853</v>
      </c>
      <c r="N2976" s="277"/>
      <c r="O2976" s="274">
        <f t="shared" si="6"/>
        <v>0</v>
      </c>
      <c r="P2976" s="248" t="b">
        <f t="shared" si="7"/>
        <v>1</v>
      </c>
    </row>
    <row r="2977" ht="14.25" customHeight="1">
      <c r="A2977" s="248" t="s">
        <v>77</v>
      </c>
      <c r="B2977" s="248" t="s">
        <v>19</v>
      </c>
      <c r="C2977" s="273">
        <v>606140.0</v>
      </c>
      <c r="D2977" s="274">
        <v>45574.0</v>
      </c>
      <c r="E2977" s="275">
        <v>254990.0</v>
      </c>
      <c r="F2977" s="248" t="s">
        <v>447</v>
      </c>
      <c r="G2977" s="274">
        <f t="shared" si="1"/>
        <v>45604</v>
      </c>
      <c r="H2977" s="248" t="s">
        <v>443</v>
      </c>
      <c r="I2977" s="276" t="str">
        <f t="shared" si="2"/>
        <v>606140254990</v>
      </c>
      <c r="J2977" s="274">
        <v>45572.0</v>
      </c>
      <c r="K2977" s="275">
        <v>390570.0</v>
      </c>
      <c r="L2977" s="275">
        <f t="shared" si="13"/>
        <v>135580</v>
      </c>
      <c r="M2977" s="248" t="s">
        <v>780</v>
      </c>
      <c r="N2977" s="277"/>
      <c r="O2977" s="274">
        <f t="shared" si="6"/>
        <v>0</v>
      </c>
      <c r="P2977" s="248" t="b">
        <f t="shared" si="7"/>
        <v>0</v>
      </c>
    </row>
    <row r="2978" ht="14.25" customHeight="1">
      <c r="A2978" s="248" t="s">
        <v>95</v>
      </c>
      <c r="B2978" s="248" t="s">
        <v>468</v>
      </c>
      <c r="C2978" s="273">
        <v>1148081.0</v>
      </c>
      <c r="D2978" s="274">
        <v>45575.0</v>
      </c>
      <c r="E2978" s="275">
        <v>-209970.0</v>
      </c>
      <c r="F2978" s="248" t="s">
        <v>447</v>
      </c>
      <c r="G2978" s="274">
        <f t="shared" si="1"/>
        <v>45605</v>
      </c>
      <c r="H2978" s="248" t="s">
        <v>469</v>
      </c>
      <c r="I2978" s="276" t="str">
        <f t="shared" si="2"/>
        <v>1148081-209970</v>
      </c>
      <c r="J2978" s="274"/>
      <c r="K2978" s="275"/>
      <c r="L2978" s="275">
        <f t="shared" si="13"/>
        <v>209970</v>
      </c>
      <c r="M2978" s="322" t="s">
        <v>781</v>
      </c>
      <c r="N2978" s="277"/>
      <c r="O2978" s="274">
        <f t="shared" si="6"/>
        <v>0</v>
      </c>
      <c r="P2978" s="248" t="b">
        <f t="shared" si="7"/>
        <v>1</v>
      </c>
    </row>
    <row r="2979" ht="14.25" customHeight="1">
      <c r="A2979" s="248" t="s">
        <v>26</v>
      </c>
      <c r="B2979" s="248" t="s">
        <v>19</v>
      </c>
      <c r="C2979" s="273">
        <v>13706.0</v>
      </c>
      <c r="D2979" s="274">
        <v>45575.0</v>
      </c>
      <c r="E2979" s="275">
        <v>1082648.0</v>
      </c>
      <c r="F2979" s="248" t="s">
        <v>447</v>
      </c>
      <c r="G2979" s="274">
        <f t="shared" si="1"/>
        <v>45605</v>
      </c>
      <c r="H2979" s="248" t="s">
        <v>443</v>
      </c>
      <c r="I2979" s="276" t="str">
        <f t="shared" si="2"/>
        <v>137061082648</v>
      </c>
      <c r="J2979" s="274"/>
      <c r="K2979" s="275"/>
      <c r="L2979" s="275">
        <f t="shared" si="13"/>
        <v>-1082648</v>
      </c>
      <c r="N2979" s="277"/>
      <c r="O2979" s="274">
        <f t="shared" si="6"/>
        <v>0</v>
      </c>
      <c r="P2979" s="248" t="b">
        <f t="shared" si="7"/>
        <v>1</v>
      </c>
    </row>
    <row r="2980" ht="14.25" customHeight="1">
      <c r="A2980" s="248" t="s">
        <v>26</v>
      </c>
      <c r="B2980" s="248" t="s">
        <v>19</v>
      </c>
      <c r="C2980" s="273">
        <v>13708.0</v>
      </c>
      <c r="D2980" s="274">
        <v>45575.0</v>
      </c>
      <c r="E2980" s="275">
        <v>300926.0</v>
      </c>
      <c r="F2980" s="248" t="s">
        <v>447</v>
      </c>
      <c r="G2980" s="274">
        <f t="shared" si="1"/>
        <v>45605</v>
      </c>
      <c r="H2980" s="248" t="s">
        <v>443</v>
      </c>
      <c r="I2980" s="276" t="str">
        <f t="shared" si="2"/>
        <v>13708300926</v>
      </c>
      <c r="J2980" s="274"/>
      <c r="K2980" s="275"/>
      <c r="L2980" s="275">
        <f t="shared" si="13"/>
        <v>-300926</v>
      </c>
      <c r="N2980" s="277"/>
      <c r="O2980" s="274">
        <f t="shared" si="6"/>
        <v>0</v>
      </c>
      <c r="P2980" s="248" t="b">
        <f t="shared" si="7"/>
        <v>1</v>
      </c>
    </row>
    <row r="2981" ht="14.25" customHeight="1">
      <c r="A2981" s="248" t="s">
        <v>26</v>
      </c>
      <c r="B2981" s="248" t="s">
        <v>19</v>
      </c>
      <c r="C2981" s="273">
        <f t="array" ref="C2981">-J3038:J3039</f>
        <v>-45614</v>
      </c>
      <c r="D2981" s="274">
        <v>45575.0</v>
      </c>
      <c r="E2981" s="275">
        <v>183900.0</v>
      </c>
      <c r="F2981" s="248" t="s">
        <v>447</v>
      </c>
      <c r="G2981" s="274">
        <f t="shared" si="1"/>
        <v>45605</v>
      </c>
      <c r="H2981" s="248" t="s">
        <v>443</v>
      </c>
      <c r="I2981" s="276" t="str">
        <f t="shared" si="2"/>
        <v>-45614183900</v>
      </c>
      <c r="J2981" s="274"/>
      <c r="K2981" s="275"/>
      <c r="L2981" s="275">
        <f t="shared" si="13"/>
        <v>-183900</v>
      </c>
      <c r="N2981" s="277"/>
      <c r="O2981" s="274">
        <f t="shared" si="6"/>
        <v>0</v>
      </c>
      <c r="P2981" s="248" t="b">
        <f t="shared" si="7"/>
        <v>1</v>
      </c>
    </row>
    <row r="2982" ht="14.25" customHeight="1">
      <c r="A2982" s="248" t="s">
        <v>26</v>
      </c>
      <c r="B2982" s="248" t="s">
        <v>468</v>
      </c>
      <c r="C2982" s="273">
        <v>1056.0</v>
      </c>
      <c r="D2982" s="274">
        <v>45575.0</v>
      </c>
      <c r="E2982" s="275">
        <v>-319967.0</v>
      </c>
      <c r="F2982" s="248" t="s">
        <v>447</v>
      </c>
      <c r="G2982" s="274">
        <f t="shared" si="1"/>
        <v>45605</v>
      </c>
      <c r="H2982" s="248" t="s">
        <v>469</v>
      </c>
      <c r="I2982" s="276" t="str">
        <f t="shared" si="2"/>
        <v>1056-319967</v>
      </c>
      <c r="J2982" s="274"/>
      <c r="K2982" s="275"/>
      <c r="L2982" s="275">
        <f t="shared" si="13"/>
        <v>319967</v>
      </c>
      <c r="N2982" s="277"/>
      <c r="O2982" s="274">
        <f t="shared" si="6"/>
        <v>0</v>
      </c>
      <c r="P2982" s="248" t="b">
        <f t="shared" si="7"/>
        <v>1</v>
      </c>
    </row>
    <row r="2983" ht="14.25" customHeight="1">
      <c r="A2983" s="248" t="s">
        <v>583</v>
      </c>
      <c r="B2983" s="248" t="s">
        <v>19</v>
      </c>
      <c r="C2983" s="273">
        <v>5619733.0</v>
      </c>
      <c r="D2983" s="274">
        <v>45575.0</v>
      </c>
      <c r="E2983" s="275">
        <v>8489.0</v>
      </c>
      <c r="F2983" s="248" t="s">
        <v>447</v>
      </c>
      <c r="G2983" s="274">
        <f t="shared" si="1"/>
        <v>45605</v>
      </c>
      <c r="H2983" s="248" t="s">
        <v>443</v>
      </c>
      <c r="I2983" s="276" t="str">
        <f t="shared" si="2"/>
        <v>56197338489</v>
      </c>
      <c r="J2983" s="274"/>
      <c r="K2983" s="275"/>
      <c r="L2983" s="275">
        <f t="shared" si="13"/>
        <v>-8489</v>
      </c>
      <c r="N2983" s="277"/>
      <c r="O2983" s="274">
        <f t="shared" si="6"/>
        <v>0</v>
      </c>
      <c r="P2983" s="248" t="b">
        <f t="shared" si="7"/>
        <v>1</v>
      </c>
    </row>
    <row r="2984" ht="14.25" customHeight="1">
      <c r="A2984" s="248" t="s">
        <v>570</v>
      </c>
      <c r="B2984" s="248" t="s">
        <v>19</v>
      </c>
      <c r="C2984" s="273">
        <v>8984.0</v>
      </c>
      <c r="D2984" s="274">
        <v>45575.0</v>
      </c>
      <c r="E2984" s="275">
        <v>8872953.0</v>
      </c>
      <c r="F2984" s="248" t="s">
        <v>447</v>
      </c>
      <c r="G2984" s="274">
        <f t="shared" si="1"/>
        <v>45605</v>
      </c>
      <c r="H2984" s="248" t="s">
        <v>443</v>
      </c>
      <c r="I2984" s="276" t="str">
        <f t="shared" si="2"/>
        <v>89848872953</v>
      </c>
      <c r="J2984" s="274">
        <v>45574.0</v>
      </c>
      <c r="K2984" s="275">
        <v>8872950.0</v>
      </c>
      <c r="L2984" s="275">
        <f t="shared" si="13"/>
        <v>-3</v>
      </c>
      <c r="N2984" s="277"/>
      <c r="O2984" s="274">
        <f t="shared" si="6"/>
        <v>0</v>
      </c>
      <c r="P2984" s="248" t="b">
        <f t="shared" si="7"/>
        <v>0</v>
      </c>
    </row>
    <row r="2985" ht="14.25" customHeight="1">
      <c r="A2985" s="248" t="s">
        <v>674</v>
      </c>
      <c r="B2985" s="248" t="s">
        <v>19</v>
      </c>
      <c r="C2985" s="273">
        <v>4441.0</v>
      </c>
      <c r="D2985" s="274">
        <v>45575.0</v>
      </c>
      <c r="E2985" s="275">
        <v>187990.0</v>
      </c>
      <c r="F2985" s="248" t="s">
        <v>447</v>
      </c>
      <c r="G2985" s="274">
        <f t="shared" si="1"/>
        <v>45605</v>
      </c>
      <c r="H2985" s="248" t="s">
        <v>443</v>
      </c>
      <c r="I2985" s="276" t="str">
        <f t="shared" si="2"/>
        <v>4441187990</v>
      </c>
      <c r="J2985" s="274"/>
      <c r="K2985" s="275"/>
      <c r="L2985" s="275">
        <f t="shared" si="13"/>
        <v>-187990</v>
      </c>
      <c r="N2985" s="277"/>
      <c r="O2985" s="274">
        <f t="shared" si="6"/>
        <v>0</v>
      </c>
      <c r="P2985" s="248" t="b">
        <f t="shared" si="7"/>
        <v>1</v>
      </c>
    </row>
    <row r="2986" ht="14.25" customHeight="1">
      <c r="A2986" s="248" t="s">
        <v>36</v>
      </c>
      <c r="B2986" s="248" t="s">
        <v>19</v>
      </c>
      <c r="C2986" s="273">
        <v>94972.0</v>
      </c>
      <c r="D2986" s="274">
        <v>45575.0</v>
      </c>
      <c r="E2986" s="275">
        <v>4997487.0</v>
      </c>
      <c r="F2986" s="248" t="s">
        <v>447</v>
      </c>
      <c r="G2986" s="274">
        <f t="shared" si="1"/>
        <v>45605</v>
      </c>
      <c r="H2986" s="248" t="s">
        <v>443</v>
      </c>
      <c r="I2986" s="276" t="str">
        <f t="shared" si="2"/>
        <v>949724997487</v>
      </c>
      <c r="J2986" s="274">
        <v>45632.0</v>
      </c>
      <c r="K2986" s="275">
        <v>4997487.0</v>
      </c>
      <c r="L2986" s="275">
        <f t="shared" si="13"/>
        <v>0</v>
      </c>
      <c r="N2986" s="277" t="s">
        <v>738</v>
      </c>
      <c r="O2986" s="274">
        <f t="shared" si="6"/>
        <v>0</v>
      </c>
      <c r="P2986" s="248" t="b">
        <f t="shared" si="7"/>
        <v>0</v>
      </c>
    </row>
    <row r="2987" ht="14.25" customHeight="1">
      <c r="A2987" s="248" t="s">
        <v>458</v>
      </c>
      <c r="B2987" s="248" t="s">
        <v>19</v>
      </c>
      <c r="C2987" s="273">
        <v>4.9925995E7</v>
      </c>
      <c r="D2987" s="274">
        <v>45575.0</v>
      </c>
      <c r="E2987" s="275">
        <v>89271.0</v>
      </c>
      <c r="F2987" s="248" t="s">
        <v>447</v>
      </c>
      <c r="G2987" s="274">
        <f t="shared" si="1"/>
        <v>45605</v>
      </c>
      <c r="H2987" s="248" t="s">
        <v>443</v>
      </c>
      <c r="I2987" s="276" t="str">
        <f t="shared" si="2"/>
        <v>4992599589271</v>
      </c>
      <c r="J2987" s="274"/>
      <c r="K2987" s="275"/>
      <c r="L2987" s="275">
        <f t="shared" si="13"/>
        <v>-89271</v>
      </c>
      <c r="M2987" s="248" t="s">
        <v>762</v>
      </c>
      <c r="N2987" s="277"/>
      <c r="O2987" s="274">
        <f t="shared" si="6"/>
        <v>0</v>
      </c>
      <c r="P2987" s="248" t="b">
        <f t="shared" si="7"/>
        <v>1</v>
      </c>
    </row>
    <row r="2988" ht="14.25" customHeight="1">
      <c r="A2988" s="248" t="s">
        <v>782</v>
      </c>
      <c r="B2988" s="248" t="s">
        <v>19</v>
      </c>
      <c r="C2988" s="273">
        <v>9045.0</v>
      </c>
      <c r="D2988" s="274">
        <v>45575.0</v>
      </c>
      <c r="E2988" s="275">
        <v>383859.0</v>
      </c>
      <c r="F2988" s="248" t="s">
        <v>447</v>
      </c>
      <c r="G2988" s="274">
        <f t="shared" si="1"/>
        <v>45605</v>
      </c>
      <c r="H2988" s="248" t="s">
        <v>443</v>
      </c>
      <c r="I2988" s="276" t="str">
        <f t="shared" si="2"/>
        <v>9045383859</v>
      </c>
      <c r="J2988" s="274"/>
      <c r="K2988" s="275"/>
      <c r="L2988" s="275">
        <f t="shared" si="13"/>
        <v>-383859</v>
      </c>
      <c r="N2988" s="277"/>
      <c r="O2988" s="274">
        <f t="shared" si="6"/>
        <v>0</v>
      </c>
      <c r="P2988" s="248" t="b">
        <f t="shared" si="7"/>
        <v>1</v>
      </c>
    </row>
    <row r="2989" ht="14.25" customHeight="1">
      <c r="A2989" s="248" t="s">
        <v>23</v>
      </c>
      <c r="B2989" s="248" t="s">
        <v>19</v>
      </c>
      <c r="C2989" s="273">
        <v>8560.0</v>
      </c>
      <c r="D2989" s="274">
        <v>45576.0</v>
      </c>
      <c r="E2989" s="275">
        <v>6443478.0</v>
      </c>
      <c r="F2989" s="248" t="s">
        <v>447</v>
      </c>
      <c r="G2989" s="274">
        <f t="shared" si="1"/>
        <v>45606</v>
      </c>
      <c r="H2989" s="248" t="s">
        <v>443</v>
      </c>
      <c r="I2989" s="276" t="str">
        <f t="shared" si="2"/>
        <v>85606443478</v>
      </c>
      <c r="J2989" s="274">
        <v>45632.0</v>
      </c>
      <c r="K2989" s="275">
        <v>6443478.0</v>
      </c>
      <c r="L2989" s="275">
        <f t="shared" si="13"/>
        <v>0</v>
      </c>
      <c r="N2989" s="277" t="s">
        <v>769</v>
      </c>
      <c r="O2989" s="274">
        <f t="shared" si="6"/>
        <v>0</v>
      </c>
      <c r="P2989" s="248" t="b">
        <f t="shared" si="7"/>
        <v>0</v>
      </c>
    </row>
    <row r="2990" ht="14.25" customHeight="1">
      <c r="A2990" s="248" t="s">
        <v>450</v>
      </c>
      <c r="B2990" s="248" t="s">
        <v>19</v>
      </c>
      <c r="C2990" s="273">
        <v>1392.0</v>
      </c>
      <c r="D2990" s="274">
        <v>45576.0</v>
      </c>
      <c r="E2990" s="275">
        <v>115739.0</v>
      </c>
      <c r="F2990" s="248" t="s">
        <v>447</v>
      </c>
      <c r="G2990" s="274">
        <f t="shared" si="1"/>
        <v>45606</v>
      </c>
      <c r="H2990" s="248" t="s">
        <v>443</v>
      </c>
      <c r="I2990" s="276" t="str">
        <f t="shared" si="2"/>
        <v>1392115739</v>
      </c>
      <c r="J2990" s="274">
        <v>45582.0</v>
      </c>
      <c r="K2990" s="275">
        <v>115739.0</v>
      </c>
      <c r="L2990" s="275">
        <f t="shared" si="13"/>
        <v>0</v>
      </c>
      <c r="N2990" s="277"/>
      <c r="O2990" s="274">
        <f t="shared" si="6"/>
        <v>0</v>
      </c>
      <c r="P2990" s="248" t="b">
        <f t="shared" si="7"/>
        <v>0</v>
      </c>
    </row>
    <row r="2991" ht="14.25" customHeight="1">
      <c r="A2991" s="248" t="s">
        <v>77</v>
      </c>
      <c r="B2991" s="248" t="s">
        <v>19</v>
      </c>
      <c r="C2991" s="273">
        <v>606566.0</v>
      </c>
      <c r="D2991" s="274">
        <v>45576.0</v>
      </c>
      <c r="E2991" s="275">
        <v>111791.0</v>
      </c>
      <c r="F2991" s="248" t="s">
        <v>447</v>
      </c>
      <c r="G2991" s="274">
        <f t="shared" si="1"/>
        <v>45606</v>
      </c>
      <c r="H2991" s="248" t="s">
        <v>443</v>
      </c>
      <c r="I2991" s="276" t="str">
        <f t="shared" si="2"/>
        <v>606566111791</v>
      </c>
      <c r="J2991" s="278">
        <v>45617.0</v>
      </c>
      <c r="K2991" s="279">
        <f>+L2990+1681738</f>
        <v>1681738</v>
      </c>
      <c r="L2991" s="275">
        <f t="shared" si="13"/>
        <v>1569947</v>
      </c>
      <c r="N2991" s="277"/>
      <c r="O2991" s="274">
        <f t="shared" si="6"/>
        <v>0</v>
      </c>
      <c r="P2991" s="248" t="b">
        <f t="shared" si="7"/>
        <v>0</v>
      </c>
    </row>
    <row r="2992" ht="14.25" customHeight="1">
      <c r="A2992" s="248" t="s">
        <v>508</v>
      </c>
      <c r="B2992" s="248" t="s">
        <v>334</v>
      </c>
      <c r="C2992" s="273">
        <v>2586379.0</v>
      </c>
      <c r="D2992" s="274">
        <v>45576.0</v>
      </c>
      <c r="E2992" s="275">
        <v>8641.0</v>
      </c>
      <c r="F2992" s="248" t="s">
        <v>447</v>
      </c>
      <c r="G2992" s="274">
        <f t="shared" si="1"/>
        <v>45606</v>
      </c>
      <c r="H2992" s="248" t="s">
        <v>443</v>
      </c>
      <c r="I2992" s="276" t="str">
        <f t="shared" si="2"/>
        <v>25863798641</v>
      </c>
      <c r="J2992" s="274">
        <f>+G2992</f>
        <v>45606</v>
      </c>
      <c r="K2992" s="275">
        <f>+E2992</f>
        <v>8641</v>
      </c>
      <c r="L2992" s="275">
        <f t="shared" si="13"/>
        <v>0</v>
      </c>
      <c r="N2992" s="277"/>
      <c r="O2992" s="274">
        <f t="shared" si="6"/>
        <v>0</v>
      </c>
      <c r="P2992" s="248" t="b">
        <f t="shared" si="7"/>
        <v>0</v>
      </c>
    </row>
    <row r="2993" ht="14.25" customHeight="1">
      <c r="A2993" s="248" t="s">
        <v>273</v>
      </c>
      <c r="B2993" s="248" t="s">
        <v>19</v>
      </c>
      <c r="C2993" s="273">
        <v>430.0</v>
      </c>
      <c r="D2993" s="274">
        <v>45577.0</v>
      </c>
      <c r="E2993" s="275">
        <v>366800.0</v>
      </c>
      <c r="F2993" s="248" t="s">
        <v>447</v>
      </c>
      <c r="G2993" s="274">
        <f t="shared" si="1"/>
        <v>45607</v>
      </c>
      <c r="H2993" s="248" t="s">
        <v>443</v>
      </c>
      <c r="I2993" s="276" t="str">
        <f t="shared" si="2"/>
        <v>430366800</v>
      </c>
      <c r="J2993" s="274">
        <v>45581.0</v>
      </c>
      <c r="K2993" s="275">
        <v>367800.0</v>
      </c>
      <c r="L2993" s="275">
        <f t="shared" si="13"/>
        <v>1000</v>
      </c>
      <c r="N2993" s="277" t="s">
        <v>710</v>
      </c>
      <c r="O2993" s="274">
        <f t="shared" si="6"/>
        <v>0</v>
      </c>
      <c r="P2993" s="248" t="b">
        <f t="shared" si="7"/>
        <v>0</v>
      </c>
    </row>
    <row r="2994" ht="14.25" customHeight="1">
      <c r="A2994" s="248" t="s">
        <v>273</v>
      </c>
      <c r="B2994" s="248" t="s">
        <v>19</v>
      </c>
      <c r="C2994" s="273">
        <v>429.0</v>
      </c>
      <c r="D2994" s="274">
        <v>45577.0</v>
      </c>
      <c r="E2994" s="275">
        <v>183400.0</v>
      </c>
      <c r="F2994" s="248" t="s">
        <v>447</v>
      </c>
      <c r="G2994" s="274">
        <f t="shared" si="1"/>
        <v>45607</v>
      </c>
      <c r="H2994" s="248" t="s">
        <v>443</v>
      </c>
      <c r="I2994" s="276" t="str">
        <f t="shared" si="2"/>
        <v>429183400</v>
      </c>
      <c r="J2994" s="278">
        <v>45582.0</v>
      </c>
      <c r="K2994" s="279">
        <v>183900.0</v>
      </c>
      <c r="L2994" s="275">
        <f t="shared" si="13"/>
        <v>500</v>
      </c>
      <c r="N2994" s="277" t="s">
        <v>710</v>
      </c>
      <c r="O2994" s="274">
        <f t="shared" si="6"/>
        <v>0</v>
      </c>
      <c r="P2994" s="248" t="b">
        <f t="shared" si="7"/>
        <v>0</v>
      </c>
    </row>
    <row r="2995" ht="14.25" customHeight="1">
      <c r="A2995" s="248" t="s">
        <v>604</v>
      </c>
      <c r="B2995" s="248" t="s">
        <v>19</v>
      </c>
      <c r="C2995" s="273">
        <v>2741626.0</v>
      </c>
      <c r="D2995" s="274">
        <v>45577.0</v>
      </c>
      <c r="E2995" s="275">
        <v>80160.0</v>
      </c>
      <c r="F2995" s="248" t="s">
        <v>447</v>
      </c>
      <c r="G2995" s="274">
        <f t="shared" si="1"/>
        <v>45607</v>
      </c>
      <c r="H2995" s="248" t="s">
        <v>443</v>
      </c>
      <c r="I2995" s="276" t="str">
        <f t="shared" si="2"/>
        <v>274162680160</v>
      </c>
      <c r="J2995" s="274">
        <v>45577.0</v>
      </c>
      <c r="K2995" s="275">
        <v>80160.0</v>
      </c>
      <c r="L2995" s="275">
        <f t="shared" si="13"/>
        <v>0</v>
      </c>
      <c r="M2995" s="248" t="s">
        <v>133</v>
      </c>
      <c r="N2995" s="277"/>
      <c r="O2995" s="274">
        <f t="shared" si="6"/>
        <v>0</v>
      </c>
      <c r="P2995" s="248" t="b">
        <f t="shared" si="7"/>
        <v>0</v>
      </c>
    </row>
    <row r="2996" ht="14.25" customHeight="1">
      <c r="A2996" s="248" t="s">
        <v>474</v>
      </c>
      <c r="B2996" s="248" t="s">
        <v>19</v>
      </c>
      <c r="C2996" s="273">
        <v>3.3235178E7</v>
      </c>
      <c r="D2996" s="274">
        <v>45577.0</v>
      </c>
      <c r="E2996" s="275">
        <v>39782.0</v>
      </c>
      <c r="F2996" s="248" t="s">
        <v>447</v>
      </c>
      <c r="G2996" s="274">
        <f t="shared" si="1"/>
        <v>45607</v>
      </c>
      <c r="H2996" s="248" t="s">
        <v>443</v>
      </c>
      <c r="I2996" s="276" t="str">
        <f t="shared" si="2"/>
        <v>3323517839782</v>
      </c>
      <c r="J2996" s="274">
        <v>45577.0</v>
      </c>
      <c r="K2996" s="275">
        <v>39782.0</v>
      </c>
      <c r="L2996" s="275">
        <f t="shared" si="13"/>
        <v>0</v>
      </c>
      <c r="N2996" s="277"/>
      <c r="O2996" s="274">
        <f t="shared" si="6"/>
        <v>0</v>
      </c>
      <c r="P2996" s="248" t="b">
        <f t="shared" si="7"/>
        <v>0</v>
      </c>
    </row>
    <row r="2997" ht="14.25" customHeight="1">
      <c r="A2997" s="248" t="s">
        <v>474</v>
      </c>
      <c r="B2997" s="248" t="s">
        <v>19</v>
      </c>
      <c r="C2997" s="273">
        <v>3.3235177E7</v>
      </c>
      <c r="D2997" s="274">
        <v>45577.0</v>
      </c>
      <c r="E2997" s="275">
        <v>357999.0</v>
      </c>
      <c r="F2997" s="248" t="s">
        <v>447</v>
      </c>
      <c r="G2997" s="274">
        <f t="shared" si="1"/>
        <v>45607</v>
      </c>
      <c r="H2997" s="248" t="s">
        <v>443</v>
      </c>
      <c r="I2997" s="276" t="str">
        <f t="shared" si="2"/>
        <v>33235177357999</v>
      </c>
      <c r="J2997" s="274">
        <v>45577.0</v>
      </c>
      <c r="K2997" s="275">
        <v>357999.0</v>
      </c>
      <c r="L2997" s="275">
        <f t="shared" si="13"/>
        <v>0</v>
      </c>
      <c r="N2997" s="277"/>
      <c r="O2997" s="274">
        <f t="shared" si="6"/>
        <v>0</v>
      </c>
      <c r="P2997" s="248" t="b">
        <f t="shared" si="7"/>
        <v>0</v>
      </c>
    </row>
    <row r="2998" ht="14.25" customHeight="1">
      <c r="A2998" s="248" t="s">
        <v>783</v>
      </c>
      <c r="B2998" s="248" t="s">
        <v>19</v>
      </c>
      <c r="C2998" s="273">
        <v>5163.0</v>
      </c>
      <c r="D2998" s="274">
        <v>45578.0</v>
      </c>
      <c r="E2998" s="275">
        <v>270000.0</v>
      </c>
      <c r="F2998" s="248" t="s">
        <v>447</v>
      </c>
      <c r="G2998" s="274">
        <f t="shared" si="1"/>
        <v>45608</v>
      </c>
      <c r="H2998" s="248" t="s">
        <v>443</v>
      </c>
      <c r="I2998" s="276" t="str">
        <f t="shared" si="2"/>
        <v>5163270000</v>
      </c>
      <c r="J2998" s="274">
        <v>45590.0</v>
      </c>
      <c r="K2998" s="275">
        <v>270000.0</v>
      </c>
      <c r="L2998" s="275">
        <f t="shared" si="13"/>
        <v>0</v>
      </c>
      <c r="N2998" s="277"/>
      <c r="O2998" s="274">
        <f t="shared" si="6"/>
        <v>0</v>
      </c>
      <c r="P2998" s="248" t="b">
        <f t="shared" si="7"/>
        <v>0</v>
      </c>
    </row>
    <row r="2999" ht="14.25" customHeight="1">
      <c r="A2999" s="248" t="s">
        <v>784</v>
      </c>
      <c r="B2999" s="248" t="s">
        <v>19</v>
      </c>
      <c r="C2999" s="273">
        <v>40.0</v>
      </c>
      <c r="D2999" s="274">
        <v>45579.0</v>
      </c>
      <c r="E2999" s="275">
        <v>162935.0</v>
      </c>
      <c r="F2999" s="248" t="s">
        <v>447</v>
      </c>
      <c r="G2999" s="274">
        <f t="shared" si="1"/>
        <v>45609</v>
      </c>
      <c r="H2999" s="248" t="s">
        <v>443</v>
      </c>
      <c r="I2999" s="276" t="str">
        <f t="shared" si="2"/>
        <v>40162935</v>
      </c>
      <c r="J2999" s="274">
        <v>45579.0</v>
      </c>
      <c r="K2999" s="275">
        <v>162935.0</v>
      </c>
      <c r="L2999" s="275">
        <f t="shared" si="13"/>
        <v>0</v>
      </c>
      <c r="N2999" s="277"/>
      <c r="O2999" s="274">
        <f t="shared" si="6"/>
        <v>0</v>
      </c>
      <c r="P2999" s="248" t="b">
        <f t="shared" si="7"/>
        <v>0</v>
      </c>
    </row>
    <row r="3000" ht="14.25" customHeight="1">
      <c r="A3000" s="248" t="s">
        <v>688</v>
      </c>
      <c r="B3000" s="248" t="s">
        <v>19</v>
      </c>
      <c r="C3000" s="273">
        <v>2440.0</v>
      </c>
      <c r="D3000" s="274">
        <v>45579.0</v>
      </c>
      <c r="E3000" s="275">
        <v>79963.0</v>
      </c>
      <c r="F3000" s="248" t="s">
        <v>447</v>
      </c>
      <c r="G3000" s="274">
        <f t="shared" si="1"/>
        <v>45609</v>
      </c>
      <c r="H3000" s="248" t="s">
        <v>443</v>
      </c>
      <c r="I3000" s="276" t="str">
        <f t="shared" si="2"/>
        <v>244079963</v>
      </c>
      <c r="J3000" s="320">
        <v>45614.0</v>
      </c>
      <c r="K3000" s="321">
        <v>79963.0</v>
      </c>
      <c r="L3000" s="275">
        <f t="shared" si="13"/>
        <v>0</v>
      </c>
      <c r="N3000" s="277"/>
      <c r="O3000" s="274">
        <f t="shared" si="6"/>
        <v>0</v>
      </c>
      <c r="P3000" s="248" t="b">
        <f t="shared" si="7"/>
        <v>0</v>
      </c>
    </row>
    <row r="3001" ht="14.25" customHeight="1">
      <c r="A3001" s="248" t="s">
        <v>36</v>
      </c>
      <c r="B3001" s="248" t="s">
        <v>19</v>
      </c>
      <c r="C3001" s="273">
        <v>95004.0</v>
      </c>
      <c r="D3001" s="274">
        <v>45579.0</v>
      </c>
      <c r="E3001" s="275">
        <v>1987162.0</v>
      </c>
      <c r="F3001" s="248" t="s">
        <v>447</v>
      </c>
      <c r="G3001" s="274">
        <f t="shared" si="1"/>
        <v>45609</v>
      </c>
      <c r="H3001" s="248" t="s">
        <v>443</v>
      </c>
      <c r="I3001" s="276" t="str">
        <f t="shared" si="2"/>
        <v>950041987162</v>
      </c>
      <c r="J3001" s="274">
        <v>45631.0</v>
      </c>
      <c r="K3001" s="275">
        <v>1987162.0</v>
      </c>
      <c r="L3001" s="275">
        <f t="shared" si="13"/>
        <v>0</v>
      </c>
      <c r="N3001" s="277" t="s">
        <v>738</v>
      </c>
      <c r="O3001" s="274">
        <f t="shared" si="6"/>
        <v>0</v>
      </c>
      <c r="P3001" s="248" t="b">
        <f t="shared" si="7"/>
        <v>0</v>
      </c>
    </row>
    <row r="3002" ht="14.25" customHeight="1">
      <c r="A3002" s="248" t="s">
        <v>24</v>
      </c>
      <c r="B3002" s="248" t="s">
        <v>19</v>
      </c>
      <c r="C3002" s="273">
        <v>21674.0</v>
      </c>
      <c r="D3002" s="274">
        <v>45579.0</v>
      </c>
      <c r="E3002" s="275">
        <v>1575917.0</v>
      </c>
      <c r="F3002" s="248" t="s">
        <v>447</v>
      </c>
      <c r="G3002" s="274">
        <f t="shared" si="1"/>
        <v>45609</v>
      </c>
      <c r="H3002" s="248" t="s">
        <v>443</v>
      </c>
      <c r="I3002" s="276" t="str">
        <f t="shared" si="2"/>
        <v>216741575917</v>
      </c>
      <c r="J3002" s="274">
        <v>45622.0</v>
      </c>
      <c r="K3002" s="275">
        <v>1575917.0</v>
      </c>
      <c r="L3002" s="275">
        <f t="shared" si="13"/>
        <v>0</v>
      </c>
      <c r="N3002" s="277"/>
      <c r="O3002" s="274">
        <f t="shared" si="6"/>
        <v>0</v>
      </c>
      <c r="P3002" s="248" t="b">
        <f t="shared" si="7"/>
        <v>0</v>
      </c>
    </row>
    <row r="3003" ht="14.25" customHeight="1">
      <c r="A3003" s="248" t="s">
        <v>709</v>
      </c>
      <c r="B3003" s="248" t="s">
        <v>19</v>
      </c>
      <c r="C3003" s="273">
        <v>13086.0</v>
      </c>
      <c r="D3003" s="274">
        <v>45579.0</v>
      </c>
      <c r="E3003" s="275">
        <v>1804016.0</v>
      </c>
      <c r="F3003" s="248" t="s">
        <v>447</v>
      </c>
      <c r="G3003" s="274">
        <f t="shared" si="1"/>
        <v>45609</v>
      </c>
      <c r="H3003" s="248" t="s">
        <v>443</v>
      </c>
      <c r="I3003" s="276" t="str">
        <f t="shared" si="2"/>
        <v>130861804016</v>
      </c>
      <c r="J3003" s="274">
        <v>45610.0</v>
      </c>
      <c r="K3003" s="275">
        <v>1804016.0</v>
      </c>
      <c r="L3003" s="275">
        <f t="shared" si="13"/>
        <v>0</v>
      </c>
      <c r="N3003" s="277"/>
      <c r="O3003" s="274">
        <f t="shared" si="6"/>
        <v>0</v>
      </c>
      <c r="P3003" s="248" t="b">
        <f t="shared" si="7"/>
        <v>0</v>
      </c>
    </row>
    <row r="3004" ht="14.25" customHeight="1">
      <c r="A3004" s="248" t="s">
        <v>60</v>
      </c>
      <c r="B3004" s="248" t="s">
        <v>19</v>
      </c>
      <c r="C3004" s="273">
        <v>9208.0</v>
      </c>
      <c r="D3004" s="274">
        <v>45579.0</v>
      </c>
      <c r="E3004" s="275">
        <v>1301033.0</v>
      </c>
      <c r="F3004" s="248" t="s">
        <v>447</v>
      </c>
      <c r="G3004" s="274">
        <f t="shared" si="1"/>
        <v>45609</v>
      </c>
      <c r="H3004" s="248" t="s">
        <v>443</v>
      </c>
      <c r="I3004" s="276" t="str">
        <f t="shared" si="2"/>
        <v>92081301033</v>
      </c>
      <c r="J3004" s="274">
        <v>45579.0</v>
      </c>
      <c r="K3004" s="275">
        <v>1301033.0</v>
      </c>
      <c r="L3004" s="275">
        <f t="shared" si="13"/>
        <v>0</v>
      </c>
      <c r="N3004" s="277"/>
      <c r="O3004" s="274">
        <f t="shared" si="6"/>
        <v>0</v>
      </c>
      <c r="P3004" s="248" t="b">
        <f t="shared" si="7"/>
        <v>0</v>
      </c>
    </row>
    <row r="3005" ht="14.25" customHeight="1">
      <c r="A3005" s="248" t="s">
        <v>60</v>
      </c>
      <c r="B3005" s="248" t="s">
        <v>19</v>
      </c>
      <c r="C3005" s="273">
        <v>9210.0</v>
      </c>
      <c r="D3005" s="274">
        <v>45579.0</v>
      </c>
      <c r="E3005" s="275">
        <v>31493.0</v>
      </c>
      <c r="F3005" s="248" t="s">
        <v>447</v>
      </c>
      <c r="G3005" s="274">
        <f t="shared" si="1"/>
        <v>45609</v>
      </c>
      <c r="H3005" s="248" t="s">
        <v>443</v>
      </c>
      <c r="I3005" s="276" t="str">
        <f t="shared" si="2"/>
        <v>921031493</v>
      </c>
      <c r="J3005" s="274">
        <v>45579.0</v>
      </c>
      <c r="K3005" s="275">
        <v>31493.0</v>
      </c>
      <c r="L3005" s="275">
        <f t="shared" si="13"/>
        <v>0</v>
      </c>
      <c r="N3005" s="277"/>
      <c r="O3005" s="274">
        <f t="shared" si="6"/>
        <v>0</v>
      </c>
      <c r="P3005" s="248" t="b">
        <f t="shared" si="7"/>
        <v>0</v>
      </c>
    </row>
    <row r="3006" ht="14.25" customHeight="1">
      <c r="A3006" s="248" t="s">
        <v>60</v>
      </c>
      <c r="B3006" s="248" t="s">
        <v>19</v>
      </c>
      <c r="C3006" s="273">
        <v>9207.0</v>
      </c>
      <c r="D3006" s="274">
        <v>45579.0</v>
      </c>
      <c r="E3006" s="275">
        <v>1961742.0</v>
      </c>
      <c r="F3006" s="248" t="s">
        <v>447</v>
      </c>
      <c r="G3006" s="274">
        <f t="shared" si="1"/>
        <v>45609</v>
      </c>
      <c r="H3006" s="248" t="s">
        <v>443</v>
      </c>
      <c r="I3006" s="276" t="str">
        <f t="shared" si="2"/>
        <v>92071961742</v>
      </c>
      <c r="J3006" s="274">
        <v>45579.0</v>
      </c>
      <c r="K3006" s="275">
        <v>1961742.0</v>
      </c>
      <c r="L3006" s="275">
        <f t="shared" si="13"/>
        <v>0</v>
      </c>
      <c r="N3006" s="277"/>
      <c r="O3006" s="274">
        <f t="shared" si="6"/>
        <v>0</v>
      </c>
      <c r="P3006" s="248" t="b">
        <f t="shared" si="7"/>
        <v>0</v>
      </c>
    </row>
    <row r="3007" ht="14.25" customHeight="1">
      <c r="A3007" s="248" t="s">
        <v>470</v>
      </c>
      <c r="B3007" s="248" t="s">
        <v>19</v>
      </c>
      <c r="C3007" s="273">
        <v>70408.0</v>
      </c>
      <c r="D3007" s="274">
        <v>45579.0</v>
      </c>
      <c r="E3007" s="275">
        <v>533120.0</v>
      </c>
      <c r="F3007" s="248" t="s">
        <v>447</v>
      </c>
      <c r="G3007" s="274">
        <f t="shared" si="1"/>
        <v>45609</v>
      </c>
      <c r="H3007" s="248" t="s">
        <v>443</v>
      </c>
      <c r="I3007" s="276" t="str">
        <f t="shared" si="2"/>
        <v>70408533120</v>
      </c>
      <c r="J3007" s="274"/>
      <c r="K3007" s="275"/>
      <c r="L3007" s="275">
        <f t="shared" si="13"/>
        <v>-533120</v>
      </c>
      <c r="N3007" s="277"/>
      <c r="O3007" s="274">
        <f t="shared" si="6"/>
        <v>0</v>
      </c>
      <c r="P3007" s="248" t="b">
        <f t="shared" si="7"/>
        <v>1</v>
      </c>
    </row>
    <row r="3008" ht="14.25" customHeight="1">
      <c r="A3008" s="248" t="s">
        <v>18</v>
      </c>
      <c r="B3008" s="248" t="s">
        <v>19</v>
      </c>
      <c r="C3008" s="273">
        <v>6395.0</v>
      </c>
      <c r="D3008" s="274">
        <v>45580.0</v>
      </c>
      <c r="E3008" s="275">
        <v>8712296.0</v>
      </c>
      <c r="F3008" s="248" t="s">
        <v>447</v>
      </c>
      <c r="G3008" s="274">
        <f t="shared" si="1"/>
        <v>45610</v>
      </c>
      <c r="H3008" s="248" t="s">
        <v>443</v>
      </c>
      <c r="I3008" s="276" t="str">
        <f t="shared" si="2"/>
        <v>63958712296</v>
      </c>
      <c r="J3008" s="274">
        <v>45590.0</v>
      </c>
      <c r="K3008" s="275">
        <v>8712296.0</v>
      </c>
      <c r="L3008" s="275">
        <f t="shared" si="13"/>
        <v>0</v>
      </c>
      <c r="N3008" s="277"/>
      <c r="O3008" s="274">
        <f t="shared" si="6"/>
        <v>0</v>
      </c>
      <c r="P3008" s="248" t="b">
        <f t="shared" si="7"/>
        <v>0</v>
      </c>
    </row>
    <row r="3009" ht="14.25" customHeight="1">
      <c r="A3009" s="248" t="s">
        <v>22</v>
      </c>
      <c r="B3009" s="248" t="s">
        <v>19</v>
      </c>
      <c r="C3009" s="273">
        <v>1126208.0</v>
      </c>
      <c r="D3009" s="274">
        <v>45580.0</v>
      </c>
      <c r="E3009" s="275">
        <v>51884.0</v>
      </c>
      <c r="F3009" s="248" t="s">
        <v>447</v>
      </c>
      <c r="G3009" s="274">
        <f t="shared" si="1"/>
        <v>45610</v>
      </c>
      <c r="H3009" s="248" t="s">
        <v>443</v>
      </c>
      <c r="I3009" s="276" t="str">
        <f t="shared" si="2"/>
        <v>112620851884</v>
      </c>
      <c r="J3009" s="274"/>
      <c r="K3009" s="275"/>
      <c r="L3009" s="275">
        <f t="shared" si="13"/>
        <v>-51884</v>
      </c>
      <c r="N3009" s="109" t="s">
        <v>462</v>
      </c>
      <c r="O3009" s="274">
        <f t="shared" si="6"/>
        <v>0</v>
      </c>
      <c r="P3009" s="248" t="b">
        <f t="shared" si="7"/>
        <v>1</v>
      </c>
    </row>
    <row r="3010" ht="14.25" customHeight="1">
      <c r="A3010" s="248" t="s">
        <v>709</v>
      </c>
      <c r="B3010" s="248" t="s">
        <v>19</v>
      </c>
      <c r="C3010" s="273">
        <v>13092.0</v>
      </c>
      <c r="D3010" s="274">
        <v>45580.0</v>
      </c>
      <c r="E3010" s="275">
        <v>1564850.0</v>
      </c>
      <c r="F3010" s="248" t="s">
        <v>447</v>
      </c>
      <c r="G3010" s="274">
        <f t="shared" si="1"/>
        <v>45610</v>
      </c>
      <c r="H3010" s="248" t="s">
        <v>443</v>
      </c>
      <c r="I3010" s="276" t="str">
        <f t="shared" si="2"/>
        <v>130921564850</v>
      </c>
      <c r="J3010" s="274">
        <v>45611.0</v>
      </c>
      <c r="K3010" s="275">
        <v>1564850.0</v>
      </c>
      <c r="L3010" s="275">
        <f t="shared" si="13"/>
        <v>0</v>
      </c>
      <c r="N3010" s="277"/>
      <c r="O3010" s="274">
        <f t="shared" si="6"/>
        <v>0</v>
      </c>
      <c r="P3010" s="248" t="b">
        <f t="shared" si="7"/>
        <v>0</v>
      </c>
    </row>
    <row r="3011" ht="14.25" customHeight="1">
      <c r="A3011" s="248" t="s">
        <v>785</v>
      </c>
      <c r="B3011" s="248" t="s">
        <v>19</v>
      </c>
      <c r="C3011" s="273">
        <v>753.0</v>
      </c>
      <c r="D3011" s="274">
        <v>45580.0</v>
      </c>
      <c r="E3011" s="275">
        <v>235000.0</v>
      </c>
      <c r="F3011" s="248" t="s">
        <v>447</v>
      </c>
      <c r="G3011" s="274">
        <f t="shared" si="1"/>
        <v>45610</v>
      </c>
      <c r="H3011" s="248" t="s">
        <v>443</v>
      </c>
      <c r="I3011" s="276" t="str">
        <f t="shared" si="2"/>
        <v>753235000</v>
      </c>
      <c r="J3011" s="274">
        <v>45574.0</v>
      </c>
      <c r="K3011" s="275">
        <v>244000.0</v>
      </c>
      <c r="L3011" s="275">
        <f t="shared" si="13"/>
        <v>9000</v>
      </c>
      <c r="M3011" s="248" t="s">
        <v>786</v>
      </c>
      <c r="N3011" s="277"/>
      <c r="O3011" s="274">
        <f t="shared" si="6"/>
        <v>0</v>
      </c>
      <c r="P3011" s="248" t="b">
        <f t="shared" si="7"/>
        <v>0</v>
      </c>
    </row>
    <row r="3012" ht="14.25" customHeight="1">
      <c r="A3012" s="248" t="s">
        <v>554</v>
      </c>
      <c r="B3012" s="248" t="s">
        <v>19</v>
      </c>
      <c r="C3012" s="273">
        <v>8210.0</v>
      </c>
      <c r="D3012" s="274">
        <v>45580.0</v>
      </c>
      <c r="E3012" s="275">
        <v>295000.0</v>
      </c>
      <c r="F3012" s="248" t="s">
        <v>447</v>
      </c>
      <c r="G3012" s="274">
        <f t="shared" si="1"/>
        <v>45610</v>
      </c>
      <c r="H3012" s="248" t="s">
        <v>443</v>
      </c>
      <c r="I3012" s="276" t="str">
        <f t="shared" si="2"/>
        <v>8210295000</v>
      </c>
      <c r="J3012" s="274">
        <v>45579.0</v>
      </c>
      <c r="K3012" s="275">
        <v>295000.0</v>
      </c>
      <c r="L3012" s="275">
        <f t="shared" si="13"/>
        <v>0</v>
      </c>
      <c r="N3012" s="277"/>
      <c r="O3012" s="274">
        <f t="shared" si="6"/>
        <v>0</v>
      </c>
      <c r="P3012" s="248" t="b">
        <f t="shared" si="7"/>
        <v>0</v>
      </c>
    </row>
    <row r="3013" ht="14.25" customHeight="1">
      <c r="A3013" s="248" t="s">
        <v>787</v>
      </c>
      <c r="B3013" s="248" t="s">
        <v>19</v>
      </c>
      <c r="C3013" s="273">
        <v>198.0</v>
      </c>
      <c r="D3013" s="274">
        <v>45580.0</v>
      </c>
      <c r="E3013" s="275">
        <v>5345639.0</v>
      </c>
      <c r="F3013" s="248" t="s">
        <v>447</v>
      </c>
      <c r="G3013" s="274">
        <f t="shared" si="1"/>
        <v>45610</v>
      </c>
      <c r="H3013" s="248" t="s">
        <v>443</v>
      </c>
      <c r="I3013" s="276" t="str">
        <f t="shared" si="2"/>
        <v>1985345639</v>
      </c>
      <c r="J3013" s="274">
        <v>45588.0</v>
      </c>
      <c r="K3013" s="275">
        <v>5345639.0</v>
      </c>
      <c r="L3013" s="275">
        <f t="shared" si="13"/>
        <v>0</v>
      </c>
      <c r="N3013" s="277"/>
      <c r="O3013" s="274">
        <f t="shared" si="6"/>
        <v>0</v>
      </c>
      <c r="P3013" s="248" t="b">
        <f t="shared" si="7"/>
        <v>0</v>
      </c>
    </row>
    <row r="3014" ht="14.25" customHeight="1">
      <c r="A3014" s="248" t="s">
        <v>494</v>
      </c>
      <c r="B3014" s="248" t="s">
        <v>19</v>
      </c>
      <c r="C3014" s="273">
        <v>43785.0</v>
      </c>
      <c r="D3014" s="274">
        <v>45581.0</v>
      </c>
      <c r="E3014" s="275">
        <v>493680.0</v>
      </c>
      <c r="F3014" s="248" t="s">
        <v>447</v>
      </c>
      <c r="G3014" s="274">
        <f t="shared" si="1"/>
        <v>45611</v>
      </c>
      <c r="H3014" s="248" t="s">
        <v>443</v>
      </c>
      <c r="I3014" s="276" t="str">
        <f t="shared" si="2"/>
        <v>43785493680</v>
      </c>
      <c r="J3014" s="274"/>
      <c r="K3014" s="275"/>
      <c r="L3014" s="275">
        <f t="shared" si="13"/>
        <v>-493680</v>
      </c>
      <c r="N3014" s="277"/>
      <c r="O3014" s="274">
        <f t="shared" si="6"/>
        <v>0</v>
      </c>
      <c r="P3014" s="248" t="b">
        <f t="shared" si="7"/>
        <v>1</v>
      </c>
    </row>
    <row r="3015" ht="14.25" customHeight="1">
      <c r="A3015" s="248" t="s">
        <v>788</v>
      </c>
      <c r="B3015" s="248" t="s">
        <v>19</v>
      </c>
      <c r="C3015" s="273">
        <v>6626.0</v>
      </c>
      <c r="D3015" s="274">
        <v>45581.0</v>
      </c>
      <c r="E3015" s="275">
        <v>98790.0</v>
      </c>
      <c r="F3015" s="248" t="s">
        <v>447</v>
      </c>
      <c r="G3015" s="274">
        <f t="shared" si="1"/>
        <v>45611</v>
      </c>
      <c r="H3015" s="248" t="s">
        <v>443</v>
      </c>
      <c r="I3015" s="276" t="str">
        <f t="shared" si="2"/>
        <v>662698790</v>
      </c>
      <c r="J3015" s="274"/>
      <c r="K3015" s="275"/>
      <c r="L3015" s="275">
        <f t="shared" si="13"/>
        <v>-98790</v>
      </c>
      <c r="N3015" s="277"/>
      <c r="O3015" s="274">
        <f t="shared" si="6"/>
        <v>0</v>
      </c>
      <c r="P3015" s="248" t="b">
        <f t="shared" si="7"/>
        <v>1</v>
      </c>
    </row>
    <row r="3016" ht="14.25" customHeight="1">
      <c r="A3016" s="248" t="s">
        <v>26</v>
      </c>
      <c r="B3016" s="248" t="s">
        <v>19</v>
      </c>
      <c r="C3016" s="273">
        <v>13729.0</v>
      </c>
      <c r="D3016" s="274">
        <v>45581.0</v>
      </c>
      <c r="E3016" s="275">
        <v>320747.0</v>
      </c>
      <c r="F3016" s="248" t="s">
        <v>447</v>
      </c>
      <c r="G3016" s="274">
        <f t="shared" si="1"/>
        <v>45611</v>
      </c>
      <c r="H3016" s="248" t="s">
        <v>443</v>
      </c>
      <c r="I3016" s="276" t="str">
        <f t="shared" si="2"/>
        <v>13729320747</v>
      </c>
      <c r="J3016" s="274"/>
      <c r="K3016" s="275"/>
      <c r="L3016" s="275">
        <f t="shared" si="13"/>
        <v>-320747</v>
      </c>
      <c r="N3016" s="277"/>
      <c r="O3016" s="274">
        <f t="shared" si="6"/>
        <v>0</v>
      </c>
      <c r="P3016" s="248" t="b">
        <f t="shared" si="7"/>
        <v>1</v>
      </c>
    </row>
    <row r="3017" ht="14.25" customHeight="1">
      <c r="A3017" s="248" t="s">
        <v>23</v>
      </c>
      <c r="B3017" s="248" t="s">
        <v>19</v>
      </c>
      <c r="C3017" s="273">
        <v>8583.0</v>
      </c>
      <c r="D3017" s="274">
        <v>45581.0</v>
      </c>
      <c r="E3017" s="275">
        <v>1475937.0</v>
      </c>
      <c r="F3017" s="248" t="s">
        <v>447</v>
      </c>
      <c r="G3017" s="274">
        <f t="shared" si="1"/>
        <v>45611</v>
      </c>
      <c r="H3017" s="248" t="s">
        <v>443</v>
      </c>
      <c r="I3017" s="276" t="str">
        <f t="shared" si="2"/>
        <v>85831475937</v>
      </c>
      <c r="J3017" s="274">
        <v>45632.0</v>
      </c>
      <c r="K3017" s="275">
        <v>1475937.0</v>
      </c>
      <c r="L3017" s="275">
        <f t="shared" si="13"/>
        <v>0</v>
      </c>
      <c r="N3017" s="277" t="s">
        <v>769</v>
      </c>
      <c r="O3017" s="274">
        <f t="shared" si="6"/>
        <v>0</v>
      </c>
      <c r="P3017" s="248" t="b">
        <f t="shared" si="7"/>
        <v>0</v>
      </c>
    </row>
    <row r="3018" ht="14.25" customHeight="1">
      <c r="A3018" s="248" t="s">
        <v>418</v>
      </c>
      <c r="B3018" s="248" t="s">
        <v>19</v>
      </c>
      <c r="C3018" s="273">
        <v>1266.0</v>
      </c>
      <c r="D3018" s="274">
        <v>45581.0</v>
      </c>
      <c r="E3018" s="275">
        <v>174331.0</v>
      </c>
      <c r="F3018" s="248" t="s">
        <v>447</v>
      </c>
      <c r="G3018" s="274">
        <f t="shared" si="1"/>
        <v>45611</v>
      </c>
      <c r="H3018" s="248" t="s">
        <v>443</v>
      </c>
      <c r="I3018" s="276" t="str">
        <f t="shared" si="2"/>
        <v>1266174331</v>
      </c>
      <c r="J3018" s="274"/>
      <c r="K3018" s="275"/>
      <c r="L3018" s="275">
        <f t="shared" si="13"/>
        <v>-174331</v>
      </c>
      <c r="N3018" s="277"/>
      <c r="O3018" s="274">
        <f t="shared" si="6"/>
        <v>0</v>
      </c>
      <c r="P3018" s="248" t="b">
        <f t="shared" si="7"/>
        <v>1</v>
      </c>
    </row>
    <row r="3019" ht="14.25" customHeight="1">
      <c r="A3019" s="248" t="s">
        <v>688</v>
      </c>
      <c r="B3019" s="248" t="s">
        <v>19</v>
      </c>
      <c r="C3019" s="273">
        <v>2452.0</v>
      </c>
      <c r="D3019" s="274">
        <v>45581.0</v>
      </c>
      <c r="E3019" s="275">
        <v>48541.0</v>
      </c>
      <c r="F3019" s="248" t="s">
        <v>447</v>
      </c>
      <c r="G3019" s="274">
        <f t="shared" si="1"/>
        <v>45611</v>
      </c>
      <c r="H3019" s="248" t="s">
        <v>443</v>
      </c>
      <c r="I3019" s="276" t="str">
        <f t="shared" si="2"/>
        <v>245248541</v>
      </c>
      <c r="J3019" s="320">
        <v>45614.0</v>
      </c>
      <c r="K3019" s="321">
        <v>48541.0</v>
      </c>
      <c r="L3019" s="275">
        <f t="shared" si="13"/>
        <v>0</v>
      </c>
      <c r="N3019" s="277"/>
      <c r="O3019" s="274">
        <f t="shared" si="6"/>
        <v>0</v>
      </c>
      <c r="P3019" s="248" t="b">
        <f t="shared" si="7"/>
        <v>0</v>
      </c>
    </row>
    <row r="3020" ht="14.25" customHeight="1">
      <c r="A3020" s="248" t="s">
        <v>60</v>
      </c>
      <c r="B3020" s="248" t="s">
        <v>19</v>
      </c>
      <c r="C3020" s="273">
        <v>9229.0</v>
      </c>
      <c r="D3020" s="274">
        <v>45581.0</v>
      </c>
      <c r="E3020" s="275">
        <v>5828722.0</v>
      </c>
      <c r="F3020" s="248" t="s">
        <v>447</v>
      </c>
      <c r="G3020" s="274">
        <f t="shared" si="1"/>
        <v>45611</v>
      </c>
      <c r="H3020" s="248" t="s">
        <v>443</v>
      </c>
      <c r="I3020" s="276" t="str">
        <f t="shared" si="2"/>
        <v>92295828722</v>
      </c>
      <c r="J3020" s="274">
        <v>45617.0</v>
      </c>
      <c r="K3020" s="275">
        <v>5828722.0</v>
      </c>
      <c r="L3020" s="275">
        <f t="shared" si="13"/>
        <v>0</v>
      </c>
      <c r="N3020" s="277"/>
      <c r="O3020" s="274">
        <f t="shared" si="6"/>
        <v>0</v>
      </c>
      <c r="P3020" s="248" t="b">
        <f t="shared" si="7"/>
        <v>0</v>
      </c>
    </row>
    <row r="3021" ht="14.25" customHeight="1">
      <c r="A3021" s="248" t="s">
        <v>785</v>
      </c>
      <c r="B3021" s="248" t="s">
        <v>19</v>
      </c>
      <c r="C3021" s="273">
        <v>755.0</v>
      </c>
      <c r="D3021" s="274">
        <v>45581.0</v>
      </c>
      <c r="E3021" s="275">
        <v>259000.0</v>
      </c>
      <c r="F3021" s="248" t="s">
        <v>447</v>
      </c>
      <c r="G3021" s="274">
        <f t="shared" si="1"/>
        <v>45611</v>
      </c>
      <c r="H3021" s="248" t="s">
        <v>443</v>
      </c>
      <c r="I3021" s="276" t="str">
        <f t="shared" si="2"/>
        <v>755259000</v>
      </c>
      <c r="J3021" s="274">
        <v>45581.0</v>
      </c>
      <c r="K3021" s="275">
        <v>268000.0</v>
      </c>
      <c r="L3021" s="275">
        <f t="shared" si="13"/>
        <v>9000</v>
      </c>
      <c r="M3021" s="248" t="s">
        <v>786</v>
      </c>
      <c r="N3021" s="277"/>
      <c r="O3021" s="274">
        <f t="shared" si="6"/>
        <v>0</v>
      </c>
      <c r="P3021" s="248" t="b">
        <f t="shared" si="7"/>
        <v>0</v>
      </c>
    </row>
    <row r="3022" ht="14.25" customHeight="1">
      <c r="A3022" s="248" t="s">
        <v>508</v>
      </c>
      <c r="B3022" s="248" t="s">
        <v>19</v>
      </c>
      <c r="C3022" s="273">
        <v>6915872.0</v>
      </c>
      <c r="D3022" s="274">
        <v>45581.0</v>
      </c>
      <c r="E3022" s="275">
        <v>13640.0</v>
      </c>
      <c r="F3022" s="248" t="s">
        <v>447</v>
      </c>
      <c r="G3022" s="274">
        <f t="shared" si="1"/>
        <v>45611</v>
      </c>
      <c r="H3022" s="248" t="s">
        <v>443</v>
      </c>
      <c r="I3022" s="276" t="str">
        <f t="shared" si="2"/>
        <v>691587213640</v>
      </c>
      <c r="J3022" s="274">
        <f>+G3022</f>
        <v>45611</v>
      </c>
      <c r="K3022" s="275">
        <f>+E3022</f>
        <v>13640</v>
      </c>
      <c r="L3022" s="275">
        <f t="shared" si="13"/>
        <v>0</v>
      </c>
      <c r="N3022" s="277"/>
      <c r="O3022" s="274">
        <f t="shared" si="6"/>
        <v>0</v>
      </c>
      <c r="P3022" s="248" t="b">
        <f t="shared" si="7"/>
        <v>0</v>
      </c>
    </row>
    <row r="3023" ht="14.25" customHeight="1">
      <c r="A3023" s="248" t="s">
        <v>789</v>
      </c>
      <c r="B3023" s="248" t="s">
        <v>19</v>
      </c>
      <c r="C3023" s="273">
        <v>676.0</v>
      </c>
      <c r="D3023" s="274">
        <v>45581.0</v>
      </c>
      <c r="E3023" s="275">
        <v>230000.0</v>
      </c>
      <c r="F3023" s="248" t="s">
        <v>447</v>
      </c>
      <c r="G3023" s="274">
        <f t="shared" si="1"/>
        <v>45611</v>
      </c>
      <c r="H3023" s="248" t="s">
        <v>443</v>
      </c>
      <c r="I3023" s="276" t="str">
        <f t="shared" si="2"/>
        <v>676230000</v>
      </c>
      <c r="J3023" s="274">
        <v>45582.0</v>
      </c>
      <c r="K3023" s="275">
        <v>230000.0</v>
      </c>
      <c r="L3023" s="275">
        <f t="shared" si="13"/>
        <v>0</v>
      </c>
      <c r="N3023" s="277"/>
      <c r="O3023" s="274">
        <f t="shared" si="6"/>
        <v>0</v>
      </c>
      <c r="P3023" s="248" t="b">
        <f t="shared" si="7"/>
        <v>0</v>
      </c>
    </row>
    <row r="3024" ht="14.25" customHeight="1">
      <c r="A3024" s="248" t="s">
        <v>27</v>
      </c>
      <c r="B3024" s="248" t="s">
        <v>19</v>
      </c>
      <c r="C3024" s="273">
        <v>43041.0</v>
      </c>
      <c r="D3024" s="274">
        <v>45582.0</v>
      </c>
      <c r="E3024" s="275">
        <v>4596468.0</v>
      </c>
      <c r="F3024" s="248" t="s">
        <v>447</v>
      </c>
      <c r="G3024" s="274">
        <f t="shared" si="1"/>
        <v>45612</v>
      </c>
      <c r="H3024" s="248" t="s">
        <v>443</v>
      </c>
      <c r="I3024" s="276" t="str">
        <f t="shared" si="2"/>
        <v>430414596468</v>
      </c>
      <c r="J3024" s="274">
        <v>45618.0</v>
      </c>
      <c r="K3024" s="275">
        <v>4596468.0</v>
      </c>
      <c r="L3024" s="275">
        <f t="shared" si="13"/>
        <v>0</v>
      </c>
      <c r="N3024" s="109" t="s">
        <v>456</v>
      </c>
      <c r="O3024" s="274">
        <f t="shared" si="6"/>
        <v>0</v>
      </c>
      <c r="P3024" s="248" t="b">
        <f t="shared" si="7"/>
        <v>0</v>
      </c>
    </row>
    <row r="3025" ht="13.5" customHeight="1">
      <c r="A3025" s="248" t="s">
        <v>71</v>
      </c>
      <c r="B3025" s="248" t="s">
        <v>19</v>
      </c>
      <c r="C3025" s="273">
        <v>870473.0</v>
      </c>
      <c r="D3025" s="274">
        <v>45582.0</v>
      </c>
      <c r="E3025" s="275">
        <v>1206856.0</v>
      </c>
      <c r="F3025" s="248" t="s">
        <v>447</v>
      </c>
      <c r="G3025" s="274">
        <f t="shared" si="1"/>
        <v>45612</v>
      </c>
      <c r="H3025" s="248" t="s">
        <v>443</v>
      </c>
      <c r="I3025" s="276" t="str">
        <f t="shared" si="2"/>
        <v>8704731206856</v>
      </c>
      <c r="J3025" s="274">
        <v>45611.0</v>
      </c>
      <c r="K3025" s="275">
        <v>1206856.0</v>
      </c>
      <c r="L3025" s="275">
        <f t="shared" si="13"/>
        <v>0</v>
      </c>
      <c r="N3025" s="277"/>
      <c r="O3025" s="274">
        <f t="shared" si="6"/>
        <v>0</v>
      </c>
      <c r="P3025" s="248" t="b">
        <f t="shared" si="7"/>
        <v>0</v>
      </c>
    </row>
    <row r="3026" ht="14.25" customHeight="1">
      <c r="A3026" s="248" t="s">
        <v>740</v>
      </c>
      <c r="B3026" s="248" t="s">
        <v>19</v>
      </c>
      <c r="C3026" s="273">
        <v>10466.0</v>
      </c>
      <c r="D3026" s="274">
        <v>45582.0</v>
      </c>
      <c r="E3026" s="275">
        <v>722980.0</v>
      </c>
      <c r="F3026" s="248" t="s">
        <v>447</v>
      </c>
      <c r="G3026" s="274">
        <f t="shared" si="1"/>
        <v>45612</v>
      </c>
      <c r="H3026" s="248" t="s">
        <v>443</v>
      </c>
      <c r="I3026" s="276" t="str">
        <f t="shared" si="2"/>
        <v>10466722980</v>
      </c>
      <c r="J3026" s="274"/>
      <c r="K3026" s="275"/>
      <c r="L3026" s="275">
        <f t="shared" si="13"/>
        <v>-722980</v>
      </c>
      <c r="N3026" s="277"/>
      <c r="O3026" s="274">
        <f t="shared" si="6"/>
        <v>0</v>
      </c>
      <c r="P3026" s="248" t="b">
        <f t="shared" si="7"/>
        <v>1</v>
      </c>
    </row>
    <row r="3027" ht="14.25" customHeight="1">
      <c r="A3027" s="248" t="s">
        <v>23</v>
      </c>
      <c r="B3027" s="248" t="s">
        <v>19</v>
      </c>
      <c r="C3027" s="273">
        <v>8589.0</v>
      </c>
      <c r="D3027" s="274">
        <v>45582.0</v>
      </c>
      <c r="E3027" s="275">
        <v>1025982.0</v>
      </c>
      <c r="F3027" s="248" t="s">
        <v>447</v>
      </c>
      <c r="G3027" s="274">
        <f t="shared" si="1"/>
        <v>45612</v>
      </c>
      <c r="H3027" s="248" t="s">
        <v>443</v>
      </c>
      <c r="I3027" s="276" t="str">
        <f t="shared" si="2"/>
        <v>85891025982</v>
      </c>
      <c r="J3027" s="274">
        <v>45632.0</v>
      </c>
      <c r="K3027" s="275">
        <v>1025982.0</v>
      </c>
      <c r="L3027" s="275">
        <f t="shared" si="13"/>
        <v>0</v>
      </c>
      <c r="N3027" s="277" t="s">
        <v>769</v>
      </c>
      <c r="O3027" s="274">
        <f t="shared" si="6"/>
        <v>0</v>
      </c>
      <c r="P3027" s="248" t="b">
        <f t="shared" si="7"/>
        <v>0</v>
      </c>
    </row>
    <row r="3028" ht="14.25" customHeight="1">
      <c r="A3028" s="248" t="s">
        <v>23</v>
      </c>
      <c r="B3028" s="248" t="s">
        <v>19</v>
      </c>
      <c r="C3028" s="273">
        <v>8588.0</v>
      </c>
      <c r="D3028" s="274">
        <v>45582.0</v>
      </c>
      <c r="E3028" s="275">
        <v>2267892.0</v>
      </c>
      <c r="F3028" s="248" t="s">
        <v>447</v>
      </c>
      <c r="G3028" s="274">
        <f t="shared" si="1"/>
        <v>45612</v>
      </c>
      <c r="H3028" s="248" t="s">
        <v>443</v>
      </c>
      <c r="I3028" s="276" t="str">
        <f t="shared" si="2"/>
        <v>85882267892</v>
      </c>
      <c r="J3028" s="274">
        <v>45632.0</v>
      </c>
      <c r="K3028" s="275">
        <v>2267892.0</v>
      </c>
      <c r="L3028" s="275">
        <f t="shared" si="13"/>
        <v>0</v>
      </c>
      <c r="N3028" s="277" t="s">
        <v>769</v>
      </c>
      <c r="O3028" s="274">
        <f t="shared" si="6"/>
        <v>0</v>
      </c>
      <c r="P3028" s="248" t="b">
        <f t="shared" si="7"/>
        <v>0</v>
      </c>
    </row>
    <row r="3029" ht="14.25" customHeight="1">
      <c r="A3029" s="248" t="s">
        <v>23</v>
      </c>
      <c r="B3029" s="248" t="s">
        <v>19</v>
      </c>
      <c r="C3029" s="273">
        <v>8587.0</v>
      </c>
      <c r="D3029" s="274">
        <v>45582.0</v>
      </c>
      <c r="E3029" s="275">
        <v>566973.0</v>
      </c>
      <c r="F3029" s="248" t="s">
        <v>447</v>
      </c>
      <c r="G3029" s="274">
        <f t="shared" si="1"/>
        <v>45612</v>
      </c>
      <c r="H3029" s="248" t="s">
        <v>443</v>
      </c>
      <c r="I3029" s="276" t="str">
        <f t="shared" si="2"/>
        <v>8587566973</v>
      </c>
      <c r="J3029" s="274">
        <v>45632.0</v>
      </c>
      <c r="K3029" s="275">
        <v>566973.0</v>
      </c>
      <c r="L3029" s="275">
        <f t="shared" si="13"/>
        <v>0</v>
      </c>
      <c r="N3029" s="277" t="s">
        <v>769</v>
      </c>
      <c r="O3029" s="274">
        <f t="shared" si="6"/>
        <v>0</v>
      </c>
      <c r="P3029" s="248" t="b">
        <f t="shared" si="7"/>
        <v>0</v>
      </c>
    </row>
    <row r="3030" ht="14.25" customHeight="1">
      <c r="A3030" s="248" t="s">
        <v>418</v>
      </c>
      <c r="B3030" s="248" t="s">
        <v>19</v>
      </c>
      <c r="C3030" s="273">
        <v>1270.0</v>
      </c>
      <c r="D3030" s="274">
        <v>45582.0</v>
      </c>
      <c r="E3030" s="275">
        <v>719673.0</v>
      </c>
      <c r="F3030" s="248" t="s">
        <v>447</v>
      </c>
      <c r="G3030" s="274">
        <f t="shared" si="1"/>
        <v>45612</v>
      </c>
      <c r="H3030" s="248" t="s">
        <v>443</v>
      </c>
      <c r="I3030" s="276" t="str">
        <f t="shared" si="2"/>
        <v>1270719673</v>
      </c>
      <c r="J3030" s="274"/>
      <c r="K3030" s="275"/>
      <c r="L3030" s="275">
        <f t="shared" si="13"/>
        <v>-719673</v>
      </c>
      <c r="N3030" s="277"/>
      <c r="O3030" s="274">
        <f t="shared" si="6"/>
        <v>0</v>
      </c>
      <c r="P3030" s="248" t="b">
        <f t="shared" si="7"/>
        <v>1</v>
      </c>
    </row>
    <row r="3031" ht="14.25" customHeight="1">
      <c r="A3031" s="248" t="s">
        <v>696</v>
      </c>
      <c r="B3031" s="248" t="s">
        <v>19</v>
      </c>
      <c r="C3031" s="273">
        <v>42054.0</v>
      </c>
      <c r="D3031" s="274">
        <v>45582.0</v>
      </c>
      <c r="E3031" s="275">
        <v>377859.0</v>
      </c>
      <c r="F3031" s="248" t="s">
        <v>447</v>
      </c>
      <c r="G3031" s="274">
        <f t="shared" si="1"/>
        <v>45612</v>
      </c>
      <c r="H3031" s="248" t="s">
        <v>443</v>
      </c>
      <c r="I3031" s="276" t="str">
        <f t="shared" si="2"/>
        <v>42054377859</v>
      </c>
      <c r="J3031" s="274"/>
      <c r="K3031" s="275"/>
      <c r="L3031" s="275">
        <f t="shared" si="13"/>
        <v>-377859</v>
      </c>
      <c r="N3031" s="277"/>
      <c r="O3031" s="274">
        <f t="shared" si="6"/>
        <v>0</v>
      </c>
      <c r="P3031" s="248" t="b">
        <f t="shared" si="7"/>
        <v>1</v>
      </c>
    </row>
    <row r="3032" ht="14.25" customHeight="1">
      <c r="A3032" s="248" t="s">
        <v>463</v>
      </c>
      <c r="B3032" s="248" t="s">
        <v>19</v>
      </c>
      <c r="C3032" s="273">
        <v>5028065.0</v>
      </c>
      <c r="D3032" s="274">
        <v>45582.0</v>
      </c>
      <c r="E3032" s="275">
        <v>1653940.0</v>
      </c>
      <c r="F3032" s="248" t="s">
        <v>447</v>
      </c>
      <c r="G3032" s="274">
        <f t="shared" si="1"/>
        <v>45612</v>
      </c>
      <c r="H3032" s="248" t="s">
        <v>443</v>
      </c>
      <c r="I3032" s="276" t="str">
        <f t="shared" si="2"/>
        <v>50280651653940</v>
      </c>
      <c r="J3032" s="274"/>
      <c r="K3032" s="275"/>
      <c r="L3032" s="275">
        <f t="shared" si="13"/>
        <v>-1653940</v>
      </c>
      <c r="N3032" s="277"/>
      <c r="O3032" s="274">
        <f t="shared" si="6"/>
        <v>0</v>
      </c>
      <c r="P3032" s="248" t="b">
        <f t="shared" si="7"/>
        <v>1</v>
      </c>
    </row>
    <row r="3033" ht="14.25" customHeight="1">
      <c r="A3033" s="248" t="s">
        <v>790</v>
      </c>
      <c r="B3033" s="248" t="s">
        <v>19</v>
      </c>
      <c r="C3033" s="273">
        <v>1442.0</v>
      </c>
      <c r="D3033" s="274">
        <v>45582.0</v>
      </c>
      <c r="E3033" s="275">
        <v>19990.0</v>
      </c>
      <c r="F3033" s="248" t="s">
        <v>447</v>
      </c>
      <c r="G3033" s="274">
        <f t="shared" si="1"/>
        <v>45612</v>
      </c>
      <c r="H3033" s="248" t="s">
        <v>443</v>
      </c>
      <c r="I3033" s="276" t="str">
        <f t="shared" si="2"/>
        <v>144219990</v>
      </c>
      <c r="J3033" s="274">
        <v>45582.0</v>
      </c>
      <c r="K3033" s="275">
        <v>19990.0</v>
      </c>
      <c r="L3033" s="275">
        <f t="shared" si="13"/>
        <v>0</v>
      </c>
      <c r="N3033" s="277"/>
      <c r="O3033" s="274">
        <f t="shared" si="6"/>
        <v>0</v>
      </c>
      <c r="P3033" s="248" t="b">
        <f t="shared" si="7"/>
        <v>0</v>
      </c>
    </row>
    <row r="3034" ht="14.25" customHeight="1">
      <c r="A3034" s="248" t="s">
        <v>508</v>
      </c>
      <c r="B3034" s="248" t="s">
        <v>19</v>
      </c>
      <c r="C3034" s="273">
        <v>6921481.0</v>
      </c>
      <c r="D3034" s="274">
        <v>45582.0</v>
      </c>
      <c r="E3034" s="275">
        <v>13958.0</v>
      </c>
      <c r="F3034" s="248" t="s">
        <v>447</v>
      </c>
      <c r="G3034" s="274">
        <f t="shared" si="1"/>
        <v>45612</v>
      </c>
      <c r="H3034" s="248" t="s">
        <v>443</v>
      </c>
      <c r="I3034" s="276" t="str">
        <f t="shared" si="2"/>
        <v>692148113958</v>
      </c>
      <c r="J3034" s="274">
        <f>+G3034</f>
        <v>45612</v>
      </c>
      <c r="K3034" s="275">
        <f>+E3034</f>
        <v>13958</v>
      </c>
      <c r="L3034" s="275">
        <f t="shared" si="13"/>
        <v>0</v>
      </c>
      <c r="N3034" s="277"/>
      <c r="O3034" s="274">
        <f t="shared" si="6"/>
        <v>0</v>
      </c>
      <c r="P3034" s="248" t="b">
        <f t="shared" si="7"/>
        <v>0</v>
      </c>
    </row>
    <row r="3035" ht="14.25" customHeight="1">
      <c r="A3035" s="248" t="s">
        <v>30</v>
      </c>
      <c r="B3035" s="248" t="s">
        <v>19</v>
      </c>
      <c r="C3035" s="273">
        <v>14375.0</v>
      </c>
      <c r="D3035" s="274">
        <v>45583.0</v>
      </c>
      <c r="E3035" s="275">
        <v>3371437.0</v>
      </c>
      <c r="F3035" s="248" t="s">
        <v>447</v>
      </c>
      <c r="G3035" s="274">
        <f t="shared" si="1"/>
        <v>45613</v>
      </c>
      <c r="H3035" s="248" t="s">
        <v>443</v>
      </c>
      <c r="I3035" s="276" t="str">
        <f t="shared" si="2"/>
        <v>143753371437</v>
      </c>
      <c r="J3035" s="274"/>
      <c r="K3035" s="275"/>
      <c r="L3035" s="275">
        <f t="shared" si="13"/>
        <v>-3371437</v>
      </c>
      <c r="N3035" s="277"/>
      <c r="O3035" s="274">
        <f t="shared" si="6"/>
        <v>0</v>
      </c>
      <c r="P3035" s="248" t="b">
        <f t="shared" si="7"/>
        <v>1</v>
      </c>
    </row>
    <row r="3036" ht="14.25" customHeight="1">
      <c r="A3036" s="248" t="s">
        <v>23</v>
      </c>
      <c r="B3036" s="248" t="s">
        <v>19</v>
      </c>
      <c r="C3036" s="273">
        <v>8594.0</v>
      </c>
      <c r="D3036" s="274">
        <v>45583.0</v>
      </c>
      <c r="E3036" s="275">
        <v>1277892.0</v>
      </c>
      <c r="F3036" s="248" t="s">
        <v>447</v>
      </c>
      <c r="G3036" s="274">
        <f t="shared" si="1"/>
        <v>45613</v>
      </c>
      <c r="H3036" s="248" t="s">
        <v>443</v>
      </c>
      <c r="I3036" s="276" t="str">
        <f t="shared" si="2"/>
        <v>85941277892</v>
      </c>
      <c r="J3036" s="274">
        <v>45632.0</v>
      </c>
      <c r="K3036" s="275">
        <v>1277892.0</v>
      </c>
      <c r="L3036" s="275">
        <f t="shared" si="13"/>
        <v>0</v>
      </c>
      <c r="N3036" s="277" t="s">
        <v>769</v>
      </c>
      <c r="O3036" s="274">
        <f t="shared" si="6"/>
        <v>0</v>
      </c>
      <c r="P3036" s="248" t="b">
        <f t="shared" si="7"/>
        <v>0</v>
      </c>
    </row>
    <row r="3037" ht="14.25" customHeight="1">
      <c r="A3037" s="248" t="s">
        <v>511</v>
      </c>
      <c r="B3037" s="248" t="s">
        <v>19</v>
      </c>
      <c r="C3037" s="273">
        <v>3491.0</v>
      </c>
      <c r="D3037" s="274">
        <v>45583.0</v>
      </c>
      <c r="E3037" s="275">
        <v>473495.0</v>
      </c>
      <c r="F3037" s="248" t="s">
        <v>447</v>
      </c>
      <c r="G3037" s="274">
        <f t="shared" si="1"/>
        <v>45613</v>
      </c>
      <c r="H3037" s="248" t="s">
        <v>443</v>
      </c>
      <c r="I3037" s="276" t="str">
        <f t="shared" si="2"/>
        <v>3491473495</v>
      </c>
      <c r="J3037" s="274">
        <v>45581.0</v>
      </c>
      <c r="K3037" s="275">
        <v>473495.0</v>
      </c>
      <c r="L3037" s="275">
        <f t="shared" si="13"/>
        <v>0</v>
      </c>
      <c r="N3037" s="277"/>
      <c r="O3037" s="274">
        <f t="shared" si="6"/>
        <v>0</v>
      </c>
      <c r="P3037" s="248" t="b">
        <f t="shared" si="7"/>
        <v>0</v>
      </c>
    </row>
    <row r="3038" ht="14.25" customHeight="1">
      <c r="A3038" s="248" t="s">
        <v>22</v>
      </c>
      <c r="B3038" s="248" t="s">
        <v>19</v>
      </c>
      <c r="C3038" s="273">
        <v>1126688.0</v>
      </c>
      <c r="D3038" s="274">
        <v>45583.0</v>
      </c>
      <c r="E3038" s="275">
        <v>1.5215905E7</v>
      </c>
      <c r="F3038" s="248" t="s">
        <v>447</v>
      </c>
      <c r="G3038" s="274">
        <f t="shared" si="1"/>
        <v>45613</v>
      </c>
      <c r="H3038" s="248" t="s">
        <v>443</v>
      </c>
      <c r="I3038" s="276" t="str">
        <f t="shared" si="2"/>
        <v>112668815215905</v>
      </c>
      <c r="J3038" s="274">
        <v>45614.0</v>
      </c>
      <c r="K3038" s="275">
        <f>5000000+5000000+5215905</f>
        <v>15215905</v>
      </c>
      <c r="L3038" s="275">
        <f t="shared" si="13"/>
        <v>0</v>
      </c>
      <c r="N3038" s="109" t="s">
        <v>462</v>
      </c>
      <c r="O3038" s="274">
        <f t="shared" si="6"/>
        <v>0</v>
      </c>
      <c r="P3038" s="248" t="b">
        <f t="shared" si="7"/>
        <v>0</v>
      </c>
    </row>
    <row r="3039" ht="14.25" customHeight="1">
      <c r="A3039" s="248" t="s">
        <v>22</v>
      </c>
      <c r="B3039" s="248" t="s">
        <v>19</v>
      </c>
      <c r="C3039" s="273">
        <v>1126689.0</v>
      </c>
      <c r="D3039" s="274">
        <v>45583.0</v>
      </c>
      <c r="E3039" s="275">
        <v>8198416.0</v>
      </c>
      <c r="F3039" s="248" t="s">
        <v>447</v>
      </c>
      <c r="G3039" s="274">
        <f t="shared" si="1"/>
        <v>45613</v>
      </c>
      <c r="H3039" s="248" t="s">
        <v>443</v>
      </c>
      <c r="I3039" s="276" t="str">
        <f t="shared" si="2"/>
        <v>11266898198416</v>
      </c>
      <c r="J3039" s="274">
        <v>45607.0</v>
      </c>
      <c r="K3039" s="275">
        <v>8198416.0</v>
      </c>
      <c r="L3039" s="275">
        <f t="shared" si="13"/>
        <v>0</v>
      </c>
      <c r="N3039" s="109" t="s">
        <v>462</v>
      </c>
      <c r="O3039" s="274">
        <f t="shared" si="6"/>
        <v>0</v>
      </c>
      <c r="P3039" s="248" t="b">
        <f t="shared" si="7"/>
        <v>0</v>
      </c>
    </row>
    <row r="3040" ht="14.25" customHeight="1">
      <c r="A3040" s="248" t="s">
        <v>791</v>
      </c>
      <c r="B3040" s="248" t="s">
        <v>19</v>
      </c>
      <c r="C3040" s="273">
        <v>930.0</v>
      </c>
      <c r="D3040" s="274">
        <v>45583.0</v>
      </c>
      <c r="E3040" s="275">
        <v>580000.0</v>
      </c>
      <c r="F3040" s="248" t="s">
        <v>447</v>
      </c>
      <c r="G3040" s="274">
        <f t="shared" si="1"/>
        <v>45613</v>
      </c>
      <c r="H3040" s="248" t="s">
        <v>443</v>
      </c>
      <c r="I3040" s="276" t="str">
        <f t="shared" si="2"/>
        <v>930580000</v>
      </c>
      <c r="J3040" s="274">
        <v>45583.0</v>
      </c>
      <c r="K3040" s="275">
        <v>580000.0</v>
      </c>
      <c r="L3040" s="275">
        <f t="shared" si="13"/>
        <v>0</v>
      </c>
      <c r="N3040" s="277"/>
      <c r="O3040" s="274">
        <f t="shared" si="6"/>
        <v>0</v>
      </c>
      <c r="P3040" s="248" t="b">
        <f t="shared" si="7"/>
        <v>0</v>
      </c>
    </row>
    <row r="3041" ht="14.25" customHeight="1">
      <c r="A3041" s="248" t="s">
        <v>273</v>
      </c>
      <c r="B3041" s="248" t="s">
        <v>19</v>
      </c>
      <c r="C3041" s="273">
        <v>433.0</v>
      </c>
      <c r="D3041" s="274">
        <v>45584.0</v>
      </c>
      <c r="E3041" s="275">
        <v>174900.0</v>
      </c>
      <c r="F3041" s="248" t="s">
        <v>447</v>
      </c>
      <c r="G3041" s="274">
        <f t="shared" si="1"/>
        <v>45614</v>
      </c>
      <c r="H3041" s="248" t="s">
        <v>485</v>
      </c>
      <c r="I3041" s="276" t="str">
        <f t="shared" si="2"/>
        <v>433174900</v>
      </c>
      <c r="J3041" s="274"/>
      <c r="K3041" s="275"/>
      <c r="L3041" s="275">
        <f t="shared" si="13"/>
        <v>-174900</v>
      </c>
      <c r="N3041" s="277" t="s">
        <v>710</v>
      </c>
      <c r="O3041" s="274">
        <f t="shared" si="6"/>
        <v>0</v>
      </c>
      <c r="P3041" s="248" t="b">
        <f t="shared" si="7"/>
        <v>1</v>
      </c>
    </row>
    <row r="3042" ht="14.25" customHeight="1">
      <c r="A3042" s="248" t="s">
        <v>273</v>
      </c>
      <c r="B3042" s="248" t="s">
        <v>468</v>
      </c>
      <c r="C3042" s="273">
        <v>1378.0</v>
      </c>
      <c r="D3042" s="274">
        <v>45584.0</v>
      </c>
      <c r="E3042" s="275">
        <v>-174900.0</v>
      </c>
      <c r="F3042" s="248" t="s">
        <v>447</v>
      </c>
      <c r="G3042" s="274">
        <f t="shared" si="1"/>
        <v>45614</v>
      </c>
      <c r="H3042" s="248" t="s">
        <v>469</v>
      </c>
      <c r="I3042" s="276" t="str">
        <f t="shared" si="2"/>
        <v>1378-174900</v>
      </c>
      <c r="J3042" s="274"/>
      <c r="K3042" s="275"/>
      <c r="L3042" s="275">
        <f t="shared" si="13"/>
        <v>174900</v>
      </c>
      <c r="M3042" s="248" t="s">
        <v>792</v>
      </c>
      <c r="N3042" s="277" t="s">
        <v>710</v>
      </c>
      <c r="O3042" s="274">
        <f t="shared" si="6"/>
        <v>0</v>
      </c>
      <c r="P3042" s="248" t="b">
        <f t="shared" si="7"/>
        <v>1</v>
      </c>
    </row>
    <row r="3043" ht="14.25" customHeight="1">
      <c r="A3043" s="248" t="s">
        <v>610</v>
      </c>
      <c r="B3043" s="248" t="s">
        <v>19</v>
      </c>
      <c r="C3043" s="273">
        <v>1871718.0</v>
      </c>
      <c r="D3043" s="274">
        <v>45586.0</v>
      </c>
      <c r="E3043" s="275">
        <v>799991.0</v>
      </c>
      <c r="F3043" s="248" t="s">
        <v>447</v>
      </c>
      <c r="G3043" s="274">
        <f t="shared" si="1"/>
        <v>45616</v>
      </c>
      <c r="H3043" s="248" t="s">
        <v>443</v>
      </c>
      <c r="I3043" s="276" t="str">
        <f t="shared" si="2"/>
        <v>1871718799991</v>
      </c>
      <c r="J3043" s="274">
        <v>45583.0</v>
      </c>
      <c r="K3043" s="275">
        <v>799990.0</v>
      </c>
      <c r="L3043" s="275">
        <f t="shared" si="13"/>
        <v>-1</v>
      </c>
      <c r="N3043" s="277"/>
      <c r="O3043" s="274">
        <f t="shared" si="6"/>
        <v>0</v>
      </c>
      <c r="P3043" s="248" t="b">
        <f t="shared" si="7"/>
        <v>0</v>
      </c>
    </row>
    <row r="3044" ht="14.25" customHeight="1">
      <c r="A3044" s="248" t="s">
        <v>716</v>
      </c>
      <c r="B3044" s="248" t="s">
        <v>19</v>
      </c>
      <c r="C3044" s="273">
        <v>746.0</v>
      </c>
      <c r="D3044" s="274">
        <v>45586.0</v>
      </c>
      <c r="E3044" s="275">
        <v>4257533.0</v>
      </c>
      <c r="F3044" s="248" t="s">
        <v>447</v>
      </c>
      <c r="G3044" s="274">
        <f t="shared" si="1"/>
        <v>45616</v>
      </c>
      <c r="H3044" s="248" t="s">
        <v>443</v>
      </c>
      <c r="I3044" s="276" t="str">
        <f t="shared" si="2"/>
        <v>7464257533</v>
      </c>
      <c r="J3044" s="274">
        <v>45618.0</v>
      </c>
      <c r="K3044" s="275">
        <v>4287997.0</v>
      </c>
      <c r="L3044" s="304">
        <f t="shared" si="13"/>
        <v>30464</v>
      </c>
      <c r="M3044" s="305" t="s">
        <v>793</v>
      </c>
      <c r="N3044" s="277"/>
      <c r="O3044" s="274">
        <f t="shared" si="6"/>
        <v>0</v>
      </c>
      <c r="P3044" s="248" t="b">
        <f t="shared" si="7"/>
        <v>0</v>
      </c>
    </row>
    <row r="3045" ht="14.25" customHeight="1">
      <c r="A3045" s="248" t="s">
        <v>794</v>
      </c>
      <c r="B3045" s="248" t="s">
        <v>19</v>
      </c>
      <c r="C3045" s="273">
        <v>6390559.0</v>
      </c>
      <c r="D3045" s="274">
        <v>45586.0</v>
      </c>
      <c r="E3045" s="275">
        <v>169007.0</v>
      </c>
      <c r="F3045" s="248" t="s">
        <v>447</v>
      </c>
      <c r="G3045" s="274">
        <f t="shared" si="1"/>
        <v>45616</v>
      </c>
      <c r="H3045" s="248" t="s">
        <v>443</v>
      </c>
      <c r="I3045" s="276" t="str">
        <f t="shared" si="2"/>
        <v>6390559169007</v>
      </c>
      <c r="J3045" s="274">
        <v>45586.0</v>
      </c>
      <c r="K3045" s="275">
        <v>207825.0</v>
      </c>
      <c r="L3045" s="275">
        <f t="shared" si="13"/>
        <v>38818</v>
      </c>
      <c r="M3045" s="248" t="s">
        <v>795</v>
      </c>
      <c r="N3045" s="277"/>
      <c r="O3045" s="274">
        <f t="shared" si="6"/>
        <v>0</v>
      </c>
      <c r="P3045" s="248" t="b">
        <f t="shared" si="7"/>
        <v>0</v>
      </c>
    </row>
    <row r="3046" ht="14.25" customHeight="1">
      <c r="A3046" s="248" t="s">
        <v>794</v>
      </c>
      <c r="B3046" s="248" t="s">
        <v>19</v>
      </c>
      <c r="C3046" s="273">
        <v>6390561.0</v>
      </c>
      <c r="D3046" s="274">
        <v>45586.0</v>
      </c>
      <c r="E3046" s="275">
        <v>38818.0</v>
      </c>
      <c r="F3046" s="248" t="s">
        <v>447</v>
      </c>
      <c r="G3046" s="274">
        <f t="shared" si="1"/>
        <v>45616</v>
      </c>
      <c r="H3046" s="248" t="s">
        <v>443</v>
      </c>
      <c r="I3046" s="276" t="str">
        <f t="shared" si="2"/>
        <v>639056138818</v>
      </c>
      <c r="J3046" s="274">
        <v>45586.0</v>
      </c>
      <c r="K3046" s="275">
        <f>+L3045</f>
        <v>38818</v>
      </c>
      <c r="L3046" s="275">
        <f t="shared" si="13"/>
        <v>0</v>
      </c>
      <c r="M3046" s="248" t="s">
        <v>795</v>
      </c>
      <c r="N3046" s="277"/>
      <c r="O3046" s="274">
        <f t="shared" si="6"/>
        <v>0</v>
      </c>
      <c r="P3046" s="248" t="b">
        <f t="shared" si="7"/>
        <v>0</v>
      </c>
    </row>
    <row r="3047" ht="14.25" customHeight="1">
      <c r="A3047" s="248" t="s">
        <v>87</v>
      </c>
      <c r="B3047" s="248" t="s">
        <v>19</v>
      </c>
      <c r="C3047" s="273">
        <v>8.0</v>
      </c>
      <c r="D3047" s="274">
        <v>45587.0</v>
      </c>
      <c r="E3047" s="275">
        <v>873472.0</v>
      </c>
      <c r="F3047" s="248" t="s">
        <v>447</v>
      </c>
      <c r="G3047" s="274">
        <f t="shared" si="1"/>
        <v>45617</v>
      </c>
      <c r="H3047" s="248" t="s">
        <v>443</v>
      </c>
      <c r="I3047" s="276" t="str">
        <f t="shared" si="2"/>
        <v>8873472</v>
      </c>
      <c r="J3047" s="274">
        <v>45625.0</v>
      </c>
      <c r="K3047" s="275">
        <v>873472.0</v>
      </c>
      <c r="L3047" s="275">
        <f t="shared" si="13"/>
        <v>0</v>
      </c>
      <c r="M3047" s="248" t="s">
        <v>796</v>
      </c>
      <c r="N3047" s="277"/>
      <c r="O3047" s="274">
        <f t="shared" si="6"/>
        <v>0</v>
      </c>
      <c r="P3047" s="248" t="b">
        <f t="shared" si="7"/>
        <v>0</v>
      </c>
    </row>
    <row r="3048" ht="14.25" customHeight="1">
      <c r="A3048" s="248" t="s">
        <v>22</v>
      </c>
      <c r="B3048" s="248" t="s">
        <v>19</v>
      </c>
      <c r="C3048" s="273">
        <v>1127934.0</v>
      </c>
      <c r="D3048" s="274">
        <v>45587.0</v>
      </c>
      <c r="E3048" s="275">
        <v>2549970.0</v>
      </c>
      <c r="F3048" s="248" t="s">
        <v>447</v>
      </c>
      <c r="G3048" s="274">
        <f t="shared" si="1"/>
        <v>45617</v>
      </c>
      <c r="H3048" s="248" t="s">
        <v>443</v>
      </c>
      <c r="I3048" s="276" t="str">
        <f t="shared" si="2"/>
        <v>11279342549970</v>
      </c>
      <c r="J3048" s="274">
        <v>45622.0</v>
      </c>
      <c r="K3048" s="275">
        <v>2549970.0</v>
      </c>
      <c r="L3048" s="275">
        <f t="shared" si="13"/>
        <v>0</v>
      </c>
      <c r="N3048" s="109" t="s">
        <v>462</v>
      </c>
      <c r="O3048" s="274">
        <f t="shared" si="6"/>
        <v>0</v>
      </c>
      <c r="P3048" s="248" t="b">
        <f t="shared" si="7"/>
        <v>0</v>
      </c>
    </row>
    <row r="3049" ht="14.25" customHeight="1">
      <c r="A3049" s="248" t="s">
        <v>463</v>
      </c>
      <c r="B3049" s="248" t="s">
        <v>19</v>
      </c>
      <c r="C3049" s="273">
        <v>5029045.0</v>
      </c>
      <c r="D3049" s="274">
        <v>45587.0</v>
      </c>
      <c r="E3049" s="275">
        <v>140479.0</v>
      </c>
      <c r="F3049" s="248" t="s">
        <v>447</v>
      </c>
      <c r="G3049" s="274">
        <f t="shared" si="1"/>
        <v>45617</v>
      </c>
      <c r="H3049" s="248" t="s">
        <v>443</v>
      </c>
      <c r="I3049" s="276" t="str">
        <f t="shared" si="2"/>
        <v>5029045140479</v>
      </c>
      <c r="J3049" s="274">
        <v>45587.0</v>
      </c>
      <c r="K3049" s="275">
        <v>3074429.0</v>
      </c>
      <c r="L3049" s="275">
        <f t="shared" si="13"/>
        <v>2933950</v>
      </c>
      <c r="N3049" s="277"/>
      <c r="O3049" s="274">
        <f t="shared" si="6"/>
        <v>0</v>
      </c>
      <c r="P3049" s="248" t="b">
        <f t="shared" si="7"/>
        <v>0</v>
      </c>
    </row>
    <row r="3050" ht="14.25" customHeight="1">
      <c r="A3050" s="248" t="s">
        <v>463</v>
      </c>
      <c r="B3050" s="248" t="s">
        <v>19</v>
      </c>
      <c r="C3050" s="273">
        <v>5029044.0</v>
      </c>
      <c r="D3050" s="274">
        <v>45587.0</v>
      </c>
      <c r="E3050" s="275">
        <v>2933950.0</v>
      </c>
      <c r="F3050" s="248" t="s">
        <v>447</v>
      </c>
      <c r="G3050" s="274">
        <f t="shared" si="1"/>
        <v>45617</v>
      </c>
      <c r="H3050" s="248" t="s">
        <v>443</v>
      </c>
      <c r="I3050" s="276" t="str">
        <f t="shared" si="2"/>
        <v>50290442933950</v>
      </c>
      <c r="J3050" s="274">
        <v>45587.0</v>
      </c>
      <c r="K3050" s="275">
        <v>2933950.0</v>
      </c>
      <c r="L3050" s="275">
        <f t="shared" si="13"/>
        <v>0</v>
      </c>
      <c r="N3050" s="277"/>
      <c r="O3050" s="274">
        <f t="shared" si="6"/>
        <v>0</v>
      </c>
      <c r="P3050" s="248" t="b">
        <f t="shared" si="7"/>
        <v>0</v>
      </c>
    </row>
    <row r="3051" ht="14.25" customHeight="1">
      <c r="A3051" s="248" t="s">
        <v>709</v>
      </c>
      <c r="B3051" s="248" t="s">
        <v>19</v>
      </c>
      <c r="C3051" s="273">
        <v>13113.0</v>
      </c>
      <c r="D3051" s="274">
        <v>45587.0</v>
      </c>
      <c r="E3051" s="275">
        <v>4093600.0</v>
      </c>
      <c r="F3051" s="248" t="s">
        <v>447</v>
      </c>
      <c r="G3051" s="274">
        <f t="shared" si="1"/>
        <v>45617</v>
      </c>
      <c r="H3051" s="248" t="s">
        <v>443</v>
      </c>
      <c r="I3051" s="276" t="str">
        <f t="shared" si="2"/>
        <v>131134093600</v>
      </c>
      <c r="J3051" s="274">
        <v>45614.0</v>
      </c>
      <c r="K3051" s="275">
        <v>4093600.0</v>
      </c>
      <c r="L3051" s="275">
        <f t="shared" si="13"/>
        <v>0</v>
      </c>
      <c r="N3051" s="277"/>
      <c r="O3051" s="274">
        <f t="shared" si="6"/>
        <v>0</v>
      </c>
      <c r="P3051" s="248" t="b">
        <f t="shared" si="7"/>
        <v>0</v>
      </c>
    </row>
    <row r="3052" ht="14.25" customHeight="1">
      <c r="A3052" s="248" t="s">
        <v>797</v>
      </c>
      <c r="B3052" s="248" t="s">
        <v>19</v>
      </c>
      <c r="C3052" s="273">
        <v>367.0</v>
      </c>
      <c r="D3052" s="274">
        <v>45587.0</v>
      </c>
      <c r="E3052" s="275">
        <v>36000.0</v>
      </c>
      <c r="F3052" s="248" t="s">
        <v>447</v>
      </c>
      <c r="G3052" s="274">
        <f t="shared" si="1"/>
        <v>45617</v>
      </c>
      <c r="H3052" s="248" t="s">
        <v>443</v>
      </c>
      <c r="I3052" s="276" t="str">
        <f t="shared" si="2"/>
        <v>36736000</v>
      </c>
      <c r="J3052" s="274">
        <v>45582.0</v>
      </c>
      <c r="K3052" s="275">
        <v>36000.0</v>
      </c>
      <c r="L3052" s="275">
        <f t="shared" si="13"/>
        <v>0</v>
      </c>
      <c r="N3052" s="277"/>
      <c r="O3052" s="274">
        <f t="shared" si="6"/>
        <v>0</v>
      </c>
      <c r="P3052" s="248" t="b">
        <f t="shared" si="7"/>
        <v>0</v>
      </c>
    </row>
    <row r="3053" ht="14.25" customHeight="1">
      <c r="A3053" s="248" t="s">
        <v>60</v>
      </c>
      <c r="B3053" s="248" t="s">
        <v>19</v>
      </c>
      <c r="C3053" s="273">
        <v>9254.0</v>
      </c>
      <c r="D3053" s="274">
        <v>45587.0</v>
      </c>
      <c r="E3053" s="275">
        <v>2331693.0</v>
      </c>
      <c r="F3053" s="248" t="s">
        <v>447</v>
      </c>
      <c r="G3053" s="274">
        <f t="shared" si="1"/>
        <v>45617</v>
      </c>
      <c r="H3053" s="248" t="s">
        <v>443</v>
      </c>
      <c r="I3053" s="276" t="str">
        <f t="shared" si="2"/>
        <v>92542331693</v>
      </c>
      <c r="J3053" s="274">
        <v>45602.0</v>
      </c>
      <c r="K3053" s="275">
        <v>2331693.0</v>
      </c>
      <c r="L3053" s="275">
        <f t="shared" si="13"/>
        <v>0</v>
      </c>
      <c r="N3053" s="277"/>
      <c r="O3053" s="274">
        <f t="shared" si="6"/>
        <v>0</v>
      </c>
      <c r="P3053" s="248" t="b">
        <f t="shared" si="7"/>
        <v>0</v>
      </c>
    </row>
    <row r="3054" ht="14.25" customHeight="1">
      <c r="A3054" s="248" t="s">
        <v>34</v>
      </c>
      <c r="B3054" s="248" t="s">
        <v>19</v>
      </c>
      <c r="C3054" s="273">
        <v>124888.0</v>
      </c>
      <c r="D3054" s="274">
        <v>45588.0</v>
      </c>
      <c r="E3054" s="275">
        <v>71400.0</v>
      </c>
      <c r="F3054" s="248" t="s">
        <v>447</v>
      </c>
      <c r="G3054" s="274">
        <f t="shared" si="1"/>
        <v>45618</v>
      </c>
      <c r="H3054" s="248" t="s">
        <v>443</v>
      </c>
      <c r="I3054" s="276" t="str">
        <f t="shared" si="2"/>
        <v>12488871400</v>
      </c>
      <c r="J3054" s="274"/>
      <c r="K3054" s="275"/>
      <c r="L3054" s="275">
        <f t="shared" si="13"/>
        <v>-71400</v>
      </c>
      <c r="N3054" s="277"/>
      <c r="O3054" s="274">
        <f t="shared" si="6"/>
        <v>0</v>
      </c>
      <c r="P3054" s="248" t="b">
        <f t="shared" si="7"/>
        <v>1</v>
      </c>
    </row>
    <row r="3055" ht="14.25" customHeight="1">
      <c r="A3055" s="248" t="s">
        <v>26</v>
      </c>
      <c r="B3055" s="248" t="s">
        <v>19</v>
      </c>
      <c r="C3055" s="273">
        <v>13753.0</v>
      </c>
      <c r="D3055" s="274">
        <v>45588.0</v>
      </c>
      <c r="E3055" s="275">
        <v>2730118.0</v>
      </c>
      <c r="F3055" s="248" t="s">
        <v>447</v>
      </c>
      <c r="G3055" s="274">
        <f t="shared" si="1"/>
        <v>45618</v>
      </c>
      <c r="H3055" s="248" t="s">
        <v>443</v>
      </c>
      <c r="I3055" s="276" t="str">
        <f t="shared" si="2"/>
        <v>137532730118</v>
      </c>
      <c r="J3055" s="274"/>
      <c r="K3055" s="275"/>
      <c r="L3055" s="275">
        <f t="shared" si="13"/>
        <v>-2730118</v>
      </c>
      <c r="N3055" s="277"/>
      <c r="O3055" s="274">
        <f t="shared" si="6"/>
        <v>0</v>
      </c>
      <c r="P3055" s="248" t="b">
        <f t="shared" si="7"/>
        <v>1</v>
      </c>
    </row>
    <row r="3056" ht="14.25" customHeight="1">
      <c r="A3056" s="248" t="s">
        <v>22</v>
      </c>
      <c r="B3056" s="248" t="s">
        <v>19</v>
      </c>
      <c r="C3056" s="273">
        <v>1127953.0</v>
      </c>
      <c r="D3056" s="274">
        <v>45588.0</v>
      </c>
      <c r="E3056" s="275">
        <v>1202740.0</v>
      </c>
      <c r="F3056" s="248" t="s">
        <v>447</v>
      </c>
      <c r="G3056" s="274">
        <f t="shared" si="1"/>
        <v>45618</v>
      </c>
      <c r="H3056" s="248" t="s">
        <v>443</v>
      </c>
      <c r="I3056" s="276" t="str">
        <f t="shared" si="2"/>
        <v>11279531202740</v>
      </c>
      <c r="J3056" s="274">
        <v>45622.0</v>
      </c>
      <c r="K3056" s="275">
        <v>1202740.0</v>
      </c>
      <c r="L3056" s="275">
        <f t="shared" si="13"/>
        <v>0</v>
      </c>
      <c r="N3056" s="109" t="s">
        <v>462</v>
      </c>
      <c r="O3056" s="274">
        <f t="shared" si="6"/>
        <v>0</v>
      </c>
      <c r="P3056" s="248" t="b">
        <f t="shared" si="7"/>
        <v>0</v>
      </c>
    </row>
    <row r="3057" ht="14.25" customHeight="1">
      <c r="A3057" s="248" t="s">
        <v>688</v>
      </c>
      <c r="B3057" s="248" t="s">
        <v>19</v>
      </c>
      <c r="C3057" s="273">
        <v>2474.0</v>
      </c>
      <c r="D3057" s="274">
        <v>45588.0</v>
      </c>
      <c r="E3057" s="275">
        <v>274712.0</v>
      </c>
      <c r="F3057" s="248" t="s">
        <v>447</v>
      </c>
      <c r="G3057" s="274">
        <f t="shared" si="1"/>
        <v>45618</v>
      </c>
      <c r="H3057" s="248" t="s">
        <v>443</v>
      </c>
      <c r="I3057" s="276" t="str">
        <f t="shared" si="2"/>
        <v>2474274712</v>
      </c>
      <c r="J3057" s="274">
        <v>45629.0</v>
      </c>
      <c r="K3057" s="275">
        <v>274712.0</v>
      </c>
      <c r="L3057" s="275">
        <f t="shared" si="13"/>
        <v>0</v>
      </c>
      <c r="N3057" s="277"/>
      <c r="O3057" s="274">
        <f t="shared" si="6"/>
        <v>0</v>
      </c>
      <c r="P3057" s="248" t="b">
        <f t="shared" si="7"/>
        <v>0</v>
      </c>
    </row>
    <row r="3058" ht="14.25" customHeight="1">
      <c r="A3058" s="248" t="s">
        <v>688</v>
      </c>
      <c r="B3058" s="248" t="s">
        <v>468</v>
      </c>
      <c r="C3058" s="273">
        <v>4696.0</v>
      </c>
      <c r="D3058" s="274">
        <v>45588.0</v>
      </c>
      <c r="E3058" s="275">
        <v>-230850.0</v>
      </c>
      <c r="F3058" s="248" t="s">
        <v>447</v>
      </c>
      <c r="G3058" s="274">
        <f t="shared" si="1"/>
        <v>45618</v>
      </c>
      <c r="H3058" s="248" t="s">
        <v>469</v>
      </c>
      <c r="I3058" s="276" t="str">
        <f t="shared" si="2"/>
        <v>4696-230850</v>
      </c>
      <c r="J3058" s="274"/>
      <c r="K3058" s="275"/>
      <c r="L3058" s="275">
        <f t="shared" si="13"/>
        <v>230850</v>
      </c>
      <c r="N3058" s="277"/>
      <c r="O3058" s="274">
        <f t="shared" si="6"/>
        <v>0</v>
      </c>
      <c r="P3058" s="248" t="b">
        <f t="shared" si="7"/>
        <v>1</v>
      </c>
    </row>
    <row r="3059" ht="14.25" customHeight="1">
      <c r="A3059" s="248" t="s">
        <v>36</v>
      </c>
      <c r="B3059" s="248" t="s">
        <v>19</v>
      </c>
      <c r="C3059" s="273">
        <v>95106.0</v>
      </c>
      <c r="D3059" s="274">
        <v>45588.0</v>
      </c>
      <c r="E3059" s="275">
        <v>183991.0</v>
      </c>
      <c r="F3059" s="248" t="s">
        <v>447</v>
      </c>
      <c r="G3059" s="274">
        <f t="shared" si="1"/>
        <v>45618</v>
      </c>
      <c r="H3059" s="248" t="s">
        <v>443</v>
      </c>
      <c r="I3059" s="276" t="str">
        <f t="shared" si="2"/>
        <v>95106183991</v>
      </c>
      <c r="J3059" s="274">
        <v>45631.0</v>
      </c>
      <c r="K3059" s="275">
        <v>183991.0</v>
      </c>
      <c r="L3059" s="275">
        <f t="shared" si="13"/>
        <v>0</v>
      </c>
      <c r="N3059" s="277" t="s">
        <v>738</v>
      </c>
      <c r="O3059" s="274">
        <f t="shared" si="6"/>
        <v>0</v>
      </c>
      <c r="P3059" s="248" t="b">
        <f t="shared" si="7"/>
        <v>0</v>
      </c>
    </row>
    <row r="3060" ht="14.25" customHeight="1">
      <c r="A3060" s="248" t="s">
        <v>36</v>
      </c>
      <c r="B3060" s="248" t="s">
        <v>19</v>
      </c>
      <c r="C3060" s="273">
        <v>95107.0</v>
      </c>
      <c r="D3060" s="274">
        <v>45588.0</v>
      </c>
      <c r="E3060" s="275">
        <v>890351.0</v>
      </c>
      <c r="F3060" s="248" t="s">
        <v>447</v>
      </c>
      <c r="G3060" s="274">
        <f t="shared" si="1"/>
        <v>45618</v>
      </c>
      <c r="H3060" s="248" t="s">
        <v>443</v>
      </c>
      <c r="I3060" s="276" t="str">
        <f t="shared" si="2"/>
        <v>95107890351</v>
      </c>
      <c r="J3060" s="274">
        <v>45631.0</v>
      </c>
      <c r="K3060" s="275">
        <v>890351.0</v>
      </c>
      <c r="L3060" s="275">
        <f t="shared" si="13"/>
        <v>0</v>
      </c>
      <c r="N3060" s="277" t="s">
        <v>738</v>
      </c>
      <c r="O3060" s="274">
        <f t="shared" si="6"/>
        <v>0</v>
      </c>
      <c r="P3060" s="248" t="b">
        <f t="shared" si="7"/>
        <v>0</v>
      </c>
    </row>
    <row r="3061" ht="14.25" customHeight="1">
      <c r="A3061" s="248" t="s">
        <v>474</v>
      </c>
      <c r="B3061" s="248" t="s">
        <v>19</v>
      </c>
      <c r="C3061" s="273">
        <v>3.3623804E7</v>
      </c>
      <c r="D3061" s="274">
        <v>45588.0</v>
      </c>
      <c r="E3061" s="275">
        <v>53981.0</v>
      </c>
      <c r="F3061" s="248" t="s">
        <v>447</v>
      </c>
      <c r="G3061" s="274">
        <f t="shared" si="1"/>
        <v>45618</v>
      </c>
      <c r="H3061" s="248" t="s">
        <v>443</v>
      </c>
      <c r="I3061" s="276" t="str">
        <f t="shared" si="2"/>
        <v>3362380453981</v>
      </c>
      <c r="J3061" s="274"/>
      <c r="K3061" s="275"/>
      <c r="L3061" s="275">
        <f t="shared" si="13"/>
        <v>-53981</v>
      </c>
      <c r="N3061" s="277"/>
      <c r="O3061" s="274">
        <f t="shared" si="6"/>
        <v>0</v>
      </c>
      <c r="P3061" s="248" t="b">
        <f t="shared" si="7"/>
        <v>1</v>
      </c>
    </row>
    <row r="3062" ht="14.25" customHeight="1">
      <c r="A3062" s="248" t="s">
        <v>474</v>
      </c>
      <c r="B3062" s="248" t="s">
        <v>468</v>
      </c>
      <c r="C3062" s="273">
        <v>1.2677597E7</v>
      </c>
      <c r="D3062" s="274">
        <v>45588.0</v>
      </c>
      <c r="E3062" s="275">
        <v>-53981.0</v>
      </c>
      <c r="F3062" s="248" t="s">
        <v>447</v>
      </c>
      <c r="G3062" s="274">
        <f t="shared" si="1"/>
        <v>45618</v>
      </c>
      <c r="H3062" s="248" t="s">
        <v>469</v>
      </c>
      <c r="I3062" s="276" t="str">
        <f t="shared" si="2"/>
        <v>12677597-53981</v>
      </c>
      <c r="J3062" s="274"/>
      <c r="K3062" s="275"/>
      <c r="L3062" s="275">
        <f t="shared" si="13"/>
        <v>53981</v>
      </c>
      <c r="N3062" s="277"/>
      <c r="O3062" s="274">
        <f t="shared" si="6"/>
        <v>0</v>
      </c>
      <c r="P3062" s="248" t="b">
        <f t="shared" si="7"/>
        <v>1</v>
      </c>
    </row>
    <row r="3063" ht="14.25" customHeight="1">
      <c r="A3063" s="248" t="s">
        <v>709</v>
      </c>
      <c r="B3063" s="248" t="s">
        <v>19</v>
      </c>
      <c r="C3063" s="273">
        <v>13122.0</v>
      </c>
      <c r="D3063" s="274">
        <v>45588.0</v>
      </c>
      <c r="E3063" s="275">
        <v>6133498.0</v>
      </c>
      <c r="F3063" s="248" t="s">
        <v>447</v>
      </c>
      <c r="G3063" s="274">
        <f t="shared" si="1"/>
        <v>45618</v>
      </c>
      <c r="H3063" s="248" t="s">
        <v>443</v>
      </c>
      <c r="I3063" s="276" t="str">
        <f t="shared" si="2"/>
        <v>131226133498</v>
      </c>
      <c r="J3063" s="274">
        <v>45618.0</v>
      </c>
      <c r="K3063" s="275">
        <v>6133498.0</v>
      </c>
      <c r="L3063" s="275">
        <f t="shared" si="13"/>
        <v>0</v>
      </c>
      <c r="N3063" s="277"/>
      <c r="O3063" s="274">
        <f t="shared" si="6"/>
        <v>0</v>
      </c>
      <c r="P3063" s="248" t="b">
        <f t="shared" si="7"/>
        <v>0</v>
      </c>
    </row>
    <row r="3064" ht="14.25" customHeight="1">
      <c r="A3064" s="248" t="s">
        <v>495</v>
      </c>
      <c r="B3064" s="248" t="s">
        <v>19</v>
      </c>
      <c r="C3064" s="273">
        <v>1.35905442E8</v>
      </c>
      <c r="D3064" s="274">
        <v>45589.0</v>
      </c>
      <c r="E3064" s="275">
        <v>105710.0</v>
      </c>
      <c r="F3064" s="248" t="s">
        <v>447</v>
      </c>
      <c r="G3064" s="274">
        <f t="shared" si="1"/>
        <v>45619</v>
      </c>
      <c r="H3064" s="248" t="s">
        <v>443</v>
      </c>
      <c r="I3064" s="276" t="str">
        <f t="shared" si="2"/>
        <v>135905442105710</v>
      </c>
      <c r="J3064" s="274"/>
      <c r="K3064" s="275"/>
      <c r="L3064" s="275">
        <f t="shared" si="13"/>
        <v>-105710</v>
      </c>
      <c r="N3064" s="277"/>
      <c r="O3064" s="274">
        <f t="shared" si="6"/>
        <v>0</v>
      </c>
      <c r="P3064" s="248" t="b">
        <f t="shared" si="7"/>
        <v>1</v>
      </c>
    </row>
    <row r="3065" ht="14.25" customHeight="1">
      <c r="A3065" s="248" t="s">
        <v>26</v>
      </c>
      <c r="B3065" s="248" t="s">
        <v>19</v>
      </c>
      <c r="C3065" s="273">
        <v>13762.0</v>
      </c>
      <c r="D3065" s="274">
        <v>45589.0</v>
      </c>
      <c r="E3065" s="275">
        <v>113539.0</v>
      </c>
      <c r="F3065" s="248" t="s">
        <v>447</v>
      </c>
      <c r="G3065" s="274">
        <f t="shared" si="1"/>
        <v>45619</v>
      </c>
      <c r="H3065" s="248" t="s">
        <v>443</v>
      </c>
      <c r="I3065" s="276" t="str">
        <f t="shared" si="2"/>
        <v>13762113539</v>
      </c>
      <c r="J3065" s="274"/>
      <c r="K3065" s="275"/>
      <c r="L3065" s="275">
        <f t="shared" si="13"/>
        <v>-113539</v>
      </c>
      <c r="N3065" s="277"/>
      <c r="O3065" s="274">
        <f t="shared" si="6"/>
        <v>0</v>
      </c>
      <c r="P3065" s="248" t="b">
        <f t="shared" si="7"/>
        <v>1</v>
      </c>
    </row>
    <row r="3066" ht="14.25" customHeight="1">
      <c r="A3066" s="248" t="s">
        <v>593</v>
      </c>
      <c r="B3066" s="248" t="s">
        <v>334</v>
      </c>
      <c r="C3066" s="273">
        <v>5400479.0</v>
      </c>
      <c r="D3066" s="274">
        <v>45589.0</v>
      </c>
      <c r="E3066" s="275">
        <v>1.3924188E7</v>
      </c>
      <c r="F3066" s="248" t="s">
        <v>447</v>
      </c>
      <c r="G3066" s="274">
        <f t="shared" si="1"/>
        <v>45619</v>
      </c>
      <c r="H3066" s="248" t="s">
        <v>443</v>
      </c>
      <c r="I3066" s="276" t="str">
        <f t="shared" si="2"/>
        <v>540047913924188</v>
      </c>
      <c r="J3066" s="274">
        <v>45587.0</v>
      </c>
      <c r="K3066" s="275">
        <v>1.3924584E7</v>
      </c>
      <c r="L3066" s="275">
        <f t="shared" si="13"/>
        <v>396</v>
      </c>
      <c r="M3066" s="248" t="s">
        <v>798</v>
      </c>
      <c r="N3066" s="277"/>
      <c r="O3066" s="274">
        <f t="shared" si="6"/>
        <v>0</v>
      </c>
      <c r="P3066" s="248" t="b">
        <f t="shared" si="7"/>
        <v>0</v>
      </c>
    </row>
    <row r="3067" ht="14.25" customHeight="1">
      <c r="A3067" s="248" t="s">
        <v>799</v>
      </c>
      <c r="B3067" s="248" t="s">
        <v>19</v>
      </c>
      <c r="C3067" s="273">
        <v>46291.0</v>
      </c>
      <c r="D3067" s="274">
        <v>45589.0</v>
      </c>
      <c r="E3067" s="275">
        <v>74490.0</v>
      </c>
      <c r="F3067" s="248" t="s">
        <v>447</v>
      </c>
      <c r="G3067" s="274">
        <f t="shared" si="1"/>
        <v>45619</v>
      </c>
      <c r="H3067" s="248" t="s">
        <v>443</v>
      </c>
      <c r="I3067" s="276" t="str">
        <f t="shared" si="2"/>
        <v>4629174490</v>
      </c>
      <c r="J3067" s="274"/>
      <c r="K3067" s="275"/>
      <c r="L3067" s="275">
        <f t="shared" si="13"/>
        <v>-74490</v>
      </c>
      <c r="N3067" s="277"/>
      <c r="O3067" s="274">
        <f t="shared" si="6"/>
        <v>0</v>
      </c>
      <c r="P3067" s="248" t="b">
        <f t="shared" si="7"/>
        <v>1</v>
      </c>
    </row>
    <row r="3068" ht="14.25" customHeight="1">
      <c r="A3068" s="248" t="s">
        <v>800</v>
      </c>
      <c r="B3068" s="248" t="s">
        <v>19</v>
      </c>
      <c r="C3068" s="273">
        <v>58150.0</v>
      </c>
      <c r="D3068" s="274">
        <v>45589.0</v>
      </c>
      <c r="E3068" s="275">
        <v>32823.0</v>
      </c>
      <c r="F3068" s="248" t="s">
        <v>447</v>
      </c>
      <c r="G3068" s="274">
        <f t="shared" si="1"/>
        <v>45619</v>
      </c>
      <c r="H3068" s="248" t="s">
        <v>443</v>
      </c>
      <c r="I3068" s="276" t="str">
        <f t="shared" si="2"/>
        <v>5815032823</v>
      </c>
      <c r="J3068" s="274">
        <v>45590.0</v>
      </c>
      <c r="K3068" s="275">
        <v>32823.0</v>
      </c>
      <c r="L3068" s="275">
        <f t="shared" si="13"/>
        <v>0</v>
      </c>
      <c r="N3068" s="277"/>
      <c r="O3068" s="274">
        <f t="shared" si="6"/>
        <v>0</v>
      </c>
      <c r="P3068" s="248" t="b">
        <f t="shared" si="7"/>
        <v>0</v>
      </c>
    </row>
    <row r="3069" ht="14.25" customHeight="1">
      <c r="A3069" s="248" t="s">
        <v>801</v>
      </c>
      <c r="B3069" s="248" t="s">
        <v>19</v>
      </c>
      <c r="C3069" s="273">
        <v>104640.0</v>
      </c>
      <c r="D3069" s="274">
        <v>45589.0</v>
      </c>
      <c r="E3069" s="275">
        <v>98360.0</v>
      </c>
      <c r="F3069" s="248" t="s">
        <v>447</v>
      </c>
      <c r="G3069" s="274">
        <f t="shared" si="1"/>
        <v>45619</v>
      </c>
      <c r="H3069" s="248" t="s">
        <v>443</v>
      </c>
      <c r="I3069" s="276" t="str">
        <f t="shared" si="2"/>
        <v>10464098360</v>
      </c>
      <c r="J3069" s="274"/>
      <c r="K3069" s="275"/>
      <c r="L3069" s="275">
        <f t="shared" si="13"/>
        <v>-98360</v>
      </c>
      <c r="N3069" s="277"/>
      <c r="O3069" s="274">
        <f t="shared" si="6"/>
        <v>0</v>
      </c>
      <c r="P3069" s="248" t="b">
        <f t="shared" si="7"/>
        <v>1</v>
      </c>
    </row>
    <row r="3070" ht="14.25" customHeight="1">
      <c r="A3070" s="248" t="s">
        <v>788</v>
      </c>
      <c r="B3070" s="248" t="s">
        <v>19</v>
      </c>
      <c r="C3070" s="273">
        <v>6743.0</v>
      </c>
      <c r="D3070" s="274">
        <v>45591.0</v>
      </c>
      <c r="E3070" s="275">
        <v>571590.0</v>
      </c>
      <c r="F3070" s="248" t="s">
        <v>447</v>
      </c>
      <c r="G3070" s="274">
        <f t="shared" si="1"/>
        <v>45621</v>
      </c>
      <c r="H3070" s="248" t="s">
        <v>443</v>
      </c>
      <c r="I3070" s="276" t="str">
        <f t="shared" si="2"/>
        <v>6743571590</v>
      </c>
      <c r="J3070" s="274"/>
      <c r="K3070" s="275"/>
      <c r="L3070" s="275">
        <f t="shared" si="13"/>
        <v>-571590</v>
      </c>
      <c r="N3070" s="277"/>
      <c r="O3070" s="274">
        <f t="shared" si="6"/>
        <v>0</v>
      </c>
      <c r="P3070" s="248" t="b">
        <f t="shared" si="7"/>
        <v>1</v>
      </c>
    </row>
    <row r="3071" ht="14.25" customHeight="1">
      <c r="A3071" s="248" t="s">
        <v>788</v>
      </c>
      <c r="B3071" s="248" t="s">
        <v>468</v>
      </c>
      <c r="C3071" s="273">
        <v>3548.0</v>
      </c>
      <c r="D3071" s="274">
        <v>45591.0</v>
      </c>
      <c r="E3071" s="275">
        <v>-98790.0</v>
      </c>
      <c r="F3071" s="248" t="s">
        <v>447</v>
      </c>
      <c r="G3071" s="274">
        <f t="shared" si="1"/>
        <v>45621</v>
      </c>
      <c r="H3071" s="248" t="s">
        <v>469</v>
      </c>
      <c r="I3071" s="276" t="str">
        <f t="shared" si="2"/>
        <v>3548-98790</v>
      </c>
      <c r="J3071" s="274"/>
      <c r="K3071" s="275"/>
      <c r="L3071" s="275">
        <f t="shared" si="13"/>
        <v>98790</v>
      </c>
      <c r="N3071" s="277"/>
      <c r="O3071" s="274">
        <f t="shared" si="6"/>
        <v>0</v>
      </c>
      <c r="P3071" s="248" t="b">
        <f t="shared" si="7"/>
        <v>1</v>
      </c>
    </row>
    <row r="3072" ht="14.25" customHeight="1">
      <c r="A3072" s="248" t="s">
        <v>799</v>
      </c>
      <c r="B3072" s="248" t="s">
        <v>19</v>
      </c>
      <c r="C3072" s="273">
        <v>46398.0</v>
      </c>
      <c r="D3072" s="274">
        <v>45591.0</v>
      </c>
      <c r="E3072" s="275">
        <v>165919.0</v>
      </c>
      <c r="F3072" s="248" t="s">
        <v>447</v>
      </c>
      <c r="G3072" s="274">
        <f t="shared" si="1"/>
        <v>45621</v>
      </c>
      <c r="H3072" s="248" t="s">
        <v>443</v>
      </c>
      <c r="I3072" s="276" t="str">
        <f t="shared" si="2"/>
        <v>46398165919</v>
      </c>
      <c r="J3072" s="274"/>
      <c r="K3072" s="275"/>
      <c r="L3072" s="275">
        <f t="shared" si="13"/>
        <v>-165919</v>
      </c>
      <c r="N3072" s="277"/>
      <c r="O3072" s="274">
        <f t="shared" si="6"/>
        <v>0</v>
      </c>
      <c r="P3072" s="248" t="b">
        <f t="shared" si="7"/>
        <v>1</v>
      </c>
    </row>
    <row r="3073" ht="14.25" customHeight="1">
      <c r="A3073" s="248" t="s">
        <v>22</v>
      </c>
      <c r="B3073" s="248" t="s">
        <v>19</v>
      </c>
      <c r="C3073" s="273">
        <v>1128779.0</v>
      </c>
      <c r="D3073" s="274">
        <v>45593.0</v>
      </c>
      <c r="E3073" s="275">
        <v>37543.0</v>
      </c>
      <c r="F3073" s="248" t="s">
        <v>447</v>
      </c>
      <c r="G3073" s="274">
        <f t="shared" si="1"/>
        <v>45623</v>
      </c>
      <c r="H3073" s="248" t="s">
        <v>443</v>
      </c>
      <c r="I3073" s="276" t="str">
        <f t="shared" si="2"/>
        <v>112877937543</v>
      </c>
      <c r="J3073" s="274">
        <v>45622.0</v>
      </c>
      <c r="K3073" s="275">
        <v>37543.0</v>
      </c>
      <c r="L3073" s="275">
        <f t="shared" si="13"/>
        <v>0</v>
      </c>
      <c r="N3073" s="109" t="s">
        <v>462</v>
      </c>
      <c r="O3073" s="274">
        <f t="shared" si="6"/>
        <v>0</v>
      </c>
      <c r="P3073" s="248" t="b">
        <f t="shared" si="7"/>
        <v>0</v>
      </c>
    </row>
    <row r="3074" ht="14.25" customHeight="1">
      <c r="A3074" s="248" t="s">
        <v>77</v>
      </c>
      <c r="B3074" s="248" t="s">
        <v>19</v>
      </c>
      <c r="C3074" s="273">
        <v>607688.0</v>
      </c>
      <c r="D3074" s="274">
        <v>45593.0</v>
      </c>
      <c r="E3074" s="275">
        <v>215780.0</v>
      </c>
      <c r="F3074" s="248" t="s">
        <v>447</v>
      </c>
      <c r="G3074" s="274">
        <f t="shared" si="1"/>
        <v>45623</v>
      </c>
      <c r="H3074" s="248" t="s">
        <v>443</v>
      </c>
      <c r="I3074" s="276" t="str">
        <f t="shared" si="2"/>
        <v>607688215780</v>
      </c>
      <c r="J3074" s="274">
        <v>45593.0</v>
      </c>
      <c r="K3074" s="275">
        <v>215782.0</v>
      </c>
      <c r="L3074" s="275">
        <f t="shared" si="13"/>
        <v>2</v>
      </c>
      <c r="N3074" s="277"/>
      <c r="O3074" s="274">
        <f t="shared" si="6"/>
        <v>0</v>
      </c>
      <c r="P3074" s="248" t="b">
        <f t="shared" si="7"/>
        <v>0</v>
      </c>
    </row>
    <row r="3075" ht="14.25" customHeight="1">
      <c r="A3075" s="248" t="s">
        <v>644</v>
      </c>
      <c r="B3075" s="248" t="s">
        <v>19</v>
      </c>
      <c r="C3075" s="273">
        <v>4.9357638E7</v>
      </c>
      <c r="D3075" s="274">
        <v>45593.0</v>
      </c>
      <c r="E3075" s="275">
        <v>12761.0</v>
      </c>
      <c r="F3075" s="248" t="s">
        <v>447</v>
      </c>
      <c r="G3075" s="274">
        <f t="shared" si="1"/>
        <v>45623</v>
      </c>
      <c r="H3075" s="248" t="s">
        <v>443</v>
      </c>
      <c r="I3075" s="276" t="str">
        <f t="shared" si="2"/>
        <v>4935763812761</v>
      </c>
      <c r="J3075" s="274">
        <v>45593.0</v>
      </c>
      <c r="K3075" s="275">
        <v>12761.0</v>
      </c>
      <c r="L3075" s="275">
        <f t="shared" si="13"/>
        <v>0</v>
      </c>
      <c r="N3075" s="277"/>
      <c r="O3075" s="274">
        <f t="shared" si="6"/>
        <v>0</v>
      </c>
      <c r="P3075" s="248" t="b">
        <f t="shared" si="7"/>
        <v>0</v>
      </c>
    </row>
    <row r="3076" ht="14.25" customHeight="1">
      <c r="A3076" s="248" t="s">
        <v>644</v>
      </c>
      <c r="B3076" s="248" t="s">
        <v>334</v>
      </c>
      <c r="C3076" s="273">
        <v>1.285796E7</v>
      </c>
      <c r="D3076" s="274">
        <v>45593.0</v>
      </c>
      <c r="E3076" s="275">
        <v>6005.0</v>
      </c>
      <c r="F3076" s="248" t="s">
        <v>447</v>
      </c>
      <c r="G3076" s="274">
        <f t="shared" si="1"/>
        <v>45623</v>
      </c>
      <c r="H3076" s="248" t="s">
        <v>443</v>
      </c>
      <c r="I3076" s="276" t="str">
        <f t="shared" si="2"/>
        <v>128579606005</v>
      </c>
      <c r="J3076" s="274">
        <v>45593.0</v>
      </c>
      <c r="K3076" s="275">
        <v>6005.0</v>
      </c>
      <c r="L3076" s="275">
        <f t="shared" si="13"/>
        <v>0</v>
      </c>
      <c r="N3076" s="277"/>
      <c r="O3076" s="274">
        <f t="shared" si="6"/>
        <v>0</v>
      </c>
      <c r="P3076" s="248" t="b">
        <f t="shared" si="7"/>
        <v>0</v>
      </c>
    </row>
    <row r="3077" ht="14.25" customHeight="1">
      <c r="A3077" s="248" t="s">
        <v>508</v>
      </c>
      <c r="B3077" s="248" t="s">
        <v>334</v>
      </c>
      <c r="C3077" s="273">
        <v>2612649.0</v>
      </c>
      <c r="D3077" s="274">
        <v>45593.0</v>
      </c>
      <c r="E3077" s="275">
        <v>7180.0</v>
      </c>
      <c r="F3077" s="248" t="s">
        <v>447</v>
      </c>
      <c r="G3077" s="274">
        <f t="shared" si="1"/>
        <v>45623</v>
      </c>
      <c r="H3077" s="248" t="s">
        <v>443</v>
      </c>
      <c r="I3077" s="276" t="str">
        <f t="shared" si="2"/>
        <v>26126497180</v>
      </c>
      <c r="J3077" s="274">
        <f>+G3077</f>
        <v>45623</v>
      </c>
      <c r="K3077" s="275">
        <f>+E3077</f>
        <v>7180</v>
      </c>
      <c r="L3077" s="275">
        <f t="shared" si="13"/>
        <v>0</v>
      </c>
      <c r="N3077" s="277"/>
      <c r="O3077" s="274">
        <f t="shared" si="6"/>
        <v>0</v>
      </c>
      <c r="P3077" s="248" t="b">
        <f t="shared" si="7"/>
        <v>0</v>
      </c>
    </row>
    <row r="3078" ht="14.25" customHeight="1">
      <c r="A3078" s="248" t="s">
        <v>445</v>
      </c>
      <c r="B3078" s="248" t="s">
        <v>19</v>
      </c>
      <c r="C3078" s="273">
        <v>3382594.0</v>
      </c>
      <c r="D3078" s="274">
        <v>45593.0</v>
      </c>
      <c r="E3078" s="275">
        <v>680130.0</v>
      </c>
      <c r="F3078" s="248" t="s">
        <v>447</v>
      </c>
      <c r="G3078" s="274">
        <f t="shared" si="1"/>
        <v>45623</v>
      </c>
      <c r="H3078" s="248" t="s">
        <v>443</v>
      </c>
      <c r="I3078" s="276" t="str">
        <f t="shared" si="2"/>
        <v>3382594680130</v>
      </c>
      <c r="J3078" s="274">
        <v>45593.0</v>
      </c>
      <c r="K3078" s="275">
        <v>680130.0</v>
      </c>
      <c r="L3078" s="275">
        <f t="shared" si="13"/>
        <v>0</v>
      </c>
      <c r="N3078" s="277"/>
      <c r="O3078" s="274">
        <f t="shared" si="6"/>
        <v>0</v>
      </c>
      <c r="P3078" s="248" t="b">
        <f t="shared" si="7"/>
        <v>0</v>
      </c>
    </row>
    <row r="3079" ht="14.25" customHeight="1">
      <c r="A3079" s="248" t="s">
        <v>26</v>
      </c>
      <c r="B3079" s="248" t="s">
        <v>19</v>
      </c>
      <c r="C3079" s="273">
        <v>13780.0</v>
      </c>
      <c r="D3079" s="274">
        <v>45594.0</v>
      </c>
      <c r="E3079" s="275">
        <v>1227899.0</v>
      </c>
      <c r="F3079" s="248" t="s">
        <v>447</v>
      </c>
      <c r="G3079" s="274">
        <f t="shared" si="1"/>
        <v>45624</v>
      </c>
      <c r="H3079" s="248" t="s">
        <v>443</v>
      </c>
      <c r="I3079" s="276" t="str">
        <f t="shared" si="2"/>
        <v>137801227899</v>
      </c>
      <c r="J3079" s="280">
        <v>45617.0</v>
      </c>
      <c r="K3079" s="281">
        <v>499919.0</v>
      </c>
      <c r="L3079" s="275">
        <f t="shared" si="13"/>
        <v>-727980</v>
      </c>
      <c r="N3079" s="277"/>
      <c r="O3079" s="274">
        <f t="shared" si="6"/>
        <v>0</v>
      </c>
      <c r="P3079" s="248" t="b">
        <f t="shared" si="7"/>
        <v>0</v>
      </c>
    </row>
    <row r="3080" ht="14.25" customHeight="1">
      <c r="A3080" s="248" t="s">
        <v>511</v>
      </c>
      <c r="B3080" s="248" t="s">
        <v>19</v>
      </c>
      <c r="C3080" s="273">
        <v>3507.0</v>
      </c>
      <c r="D3080" s="274">
        <v>45594.0</v>
      </c>
      <c r="E3080" s="275">
        <v>499919.0</v>
      </c>
      <c r="F3080" s="248" t="s">
        <v>447</v>
      </c>
      <c r="G3080" s="274">
        <f t="shared" si="1"/>
        <v>45624</v>
      </c>
      <c r="H3080" s="248" t="s">
        <v>443</v>
      </c>
      <c r="I3080" s="276" t="str">
        <f t="shared" si="2"/>
        <v>3507499919</v>
      </c>
      <c r="J3080" s="323">
        <v>45593.0</v>
      </c>
      <c r="K3080" s="324">
        <v>499800.0</v>
      </c>
      <c r="L3080" s="275">
        <f t="shared" si="13"/>
        <v>-119</v>
      </c>
      <c r="N3080" s="277"/>
      <c r="O3080" s="274">
        <f t="shared" si="6"/>
        <v>0</v>
      </c>
      <c r="P3080" s="248" t="b">
        <f t="shared" si="7"/>
        <v>0</v>
      </c>
    </row>
    <row r="3081" ht="14.25" customHeight="1">
      <c r="A3081" s="248" t="s">
        <v>688</v>
      </c>
      <c r="B3081" s="248" t="s">
        <v>19</v>
      </c>
      <c r="C3081" s="273">
        <v>2489.0</v>
      </c>
      <c r="D3081" s="274">
        <v>45594.0</v>
      </c>
      <c r="E3081" s="275">
        <v>54257.0</v>
      </c>
      <c r="F3081" s="248" t="s">
        <v>447</v>
      </c>
      <c r="G3081" s="274">
        <f t="shared" si="1"/>
        <v>45624</v>
      </c>
      <c r="H3081" s="248" t="s">
        <v>443</v>
      </c>
      <c r="I3081" s="276" t="str">
        <f t="shared" si="2"/>
        <v>248954257</v>
      </c>
      <c r="J3081" s="274">
        <v>45629.0</v>
      </c>
      <c r="K3081" s="275">
        <v>54257.0</v>
      </c>
      <c r="L3081" s="275">
        <f t="shared" si="13"/>
        <v>0</v>
      </c>
      <c r="N3081" s="277"/>
      <c r="O3081" s="274">
        <f t="shared" si="6"/>
        <v>0</v>
      </c>
      <c r="P3081" s="248" t="b">
        <f t="shared" si="7"/>
        <v>0</v>
      </c>
    </row>
    <row r="3082" ht="14.25" customHeight="1">
      <c r="A3082" s="248" t="s">
        <v>36</v>
      </c>
      <c r="B3082" s="248" t="s">
        <v>19</v>
      </c>
      <c r="C3082" s="273">
        <v>95157.0</v>
      </c>
      <c r="D3082" s="274">
        <v>45594.0</v>
      </c>
      <c r="E3082" s="275">
        <v>1743521.0</v>
      </c>
      <c r="F3082" s="248" t="s">
        <v>447</v>
      </c>
      <c r="G3082" s="274">
        <f t="shared" si="1"/>
        <v>45624</v>
      </c>
      <c r="H3082" s="248" t="s">
        <v>443</v>
      </c>
      <c r="I3082" s="276" t="str">
        <f t="shared" si="2"/>
        <v>951571743521</v>
      </c>
      <c r="J3082" s="274">
        <v>45631.0</v>
      </c>
      <c r="K3082" s="275">
        <v>1743521.0</v>
      </c>
      <c r="L3082" s="275">
        <f t="shared" si="13"/>
        <v>0</v>
      </c>
      <c r="N3082" s="277" t="s">
        <v>738</v>
      </c>
      <c r="O3082" s="274">
        <f t="shared" si="6"/>
        <v>0</v>
      </c>
      <c r="P3082" s="248" t="b">
        <f t="shared" si="7"/>
        <v>0</v>
      </c>
    </row>
    <row r="3083" ht="14.25" customHeight="1">
      <c r="A3083" s="248" t="s">
        <v>709</v>
      </c>
      <c r="B3083" s="248" t="s">
        <v>19</v>
      </c>
      <c r="C3083" s="273">
        <v>13174.0</v>
      </c>
      <c r="D3083" s="274">
        <v>45594.0</v>
      </c>
      <c r="E3083" s="275">
        <v>1726690.0</v>
      </c>
      <c r="F3083" s="248" t="s">
        <v>447</v>
      </c>
      <c r="G3083" s="274">
        <f t="shared" si="1"/>
        <v>45624</v>
      </c>
      <c r="H3083" s="248" t="s">
        <v>443</v>
      </c>
      <c r="I3083" s="276" t="str">
        <f t="shared" si="2"/>
        <v>131741726690</v>
      </c>
      <c r="J3083" s="274">
        <v>45629.0</v>
      </c>
      <c r="K3083" s="275">
        <v>1726690.0</v>
      </c>
      <c r="L3083" s="275">
        <f t="shared" si="13"/>
        <v>0</v>
      </c>
      <c r="N3083" s="277"/>
      <c r="O3083" s="274">
        <f t="shared" si="6"/>
        <v>0</v>
      </c>
      <c r="P3083" s="248" t="b">
        <f t="shared" si="7"/>
        <v>0</v>
      </c>
    </row>
    <row r="3084" ht="14.25" customHeight="1">
      <c r="A3084" s="248" t="s">
        <v>709</v>
      </c>
      <c r="B3084" s="248" t="s">
        <v>19</v>
      </c>
      <c r="C3084" s="273">
        <v>13173.0</v>
      </c>
      <c r="D3084" s="274">
        <v>45594.0</v>
      </c>
      <c r="E3084" s="275">
        <v>2606100.0</v>
      </c>
      <c r="F3084" s="248" t="s">
        <v>447</v>
      </c>
      <c r="G3084" s="274">
        <f t="shared" si="1"/>
        <v>45624</v>
      </c>
      <c r="H3084" s="248" t="s">
        <v>443</v>
      </c>
      <c r="I3084" s="276" t="str">
        <f t="shared" si="2"/>
        <v>131732606100</v>
      </c>
      <c r="J3084" s="274">
        <v>45629.0</v>
      </c>
      <c r="K3084" s="275">
        <v>2606100.0</v>
      </c>
      <c r="L3084" s="275">
        <f t="shared" si="13"/>
        <v>0</v>
      </c>
      <c r="N3084" s="277"/>
      <c r="O3084" s="274">
        <f t="shared" si="6"/>
        <v>0</v>
      </c>
      <c r="P3084" s="248" t="b">
        <f t="shared" si="7"/>
        <v>0</v>
      </c>
    </row>
    <row r="3085" ht="14.25" customHeight="1">
      <c r="A3085" s="248" t="s">
        <v>60</v>
      </c>
      <c r="B3085" s="248" t="s">
        <v>19</v>
      </c>
      <c r="C3085" s="273">
        <v>9276.0</v>
      </c>
      <c r="D3085" s="274">
        <v>45594.0</v>
      </c>
      <c r="E3085" s="275">
        <v>1187891.0</v>
      </c>
      <c r="F3085" s="248" t="s">
        <v>447</v>
      </c>
      <c r="G3085" s="274">
        <f t="shared" si="1"/>
        <v>45624</v>
      </c>
      <c r="H3085" s="248" t="s">
        <v>443</v>
      </c>
      <c r="I3085" s="276" t="str">
        <f t="shared" si="2"/>
        <v>92761187891</v>
      </c>
      <c r="J3085" s="274">
        <v>45631.0</v>
      </c>
      <c r="K3085" s="275">
        <v>1187891.0</v>
      </c>
      <c r="L3085" s="275">
        <f t="shared" si="13"/>
        <v>0</v>
      </c>
      <c r="N3085" s="277"/>
      <c r="O3085" s="274">
        <f t="shared" si="6"/>
        <v>0</v>
      </c>
      <c r="P3085" s="248" t="b">
        <f t="shared" si="7"/>
        <v>0</v>
      </c>
    </row>
    <row r="3086" ht="14.25" customHeight="1">
      <c r="A3086" s="248" t="s">
        <v>785</v>
      </c>
      <c r="B3086" s="248" t="s">
        <v>19</v>
      </c>
      <c r="C3086" s="273">
        <v>758.0</v>
      </c>
      <c r="D3086" s="274">
        <v>45594.0</v>
      </c>
      <c r="E3086" s="275">
        <v>198000.0</v>
      </c>
      <c r="F3086" s="248" t="s">
        <v>447</v>
      </c>
      <c r="G3086" s="274">
        <f t="shared" si="1"/>
        <v>45624</v>
      </c>
      <c r="H3086" s="248" t="s">
        <v>443</v>
      </c>
      <c r="I3086" s="276" t="str">
        <f t="shared" si="2"/>
        <v>758198000</v>
      </c>
      <c r="J3086" s="274">
        <v>45593.0</v>
      </c>
      <c r="K3086" s="275">
        <v>198000.0</v>
      </c>
      <c r="L3086" s="275">
        <f t="shared" si="13"/>
        <v>0</v>
      </c>
      <c r="N3086" s="277"/>
      <c r="O3086" s="274">
        <f t="shared" si="6"/>
        <v>0</v>
      </c>
      <c r="P3086" s="248" t="b">
        <f t="shared" si="7"/>
        <v>0</v>
      </c>
    </row>
    <row r="3087" ht="14.25" customHeight="1">
      <c r="A3087" s="248" t="s">
        <v>802</v>
      </c>
      <c r="B3087" s="248" t="s">
        <v>334</v>
      </c>
      <c r="C3087" s="273">
        <v>84.0</v>
      </c>
      <c r="D3087" s="274">
        <v>45595.0</v>
      </c>
      <c r="E3087" s="275">
        <v>1812000.0</v>
      </c>
      <c r="F3087" s="248" t="s">
        <v>447</v>
      </c>
      <c r="G3087" s="274">
        <f t="shared" si="1"/>
        <v>45625</v>
      </c>
      <c r="H3087" s="248" t="s">
        <v>443</v>
      </c>
      <c r="I3087" s="276" t="str">
        <f t="shared" si="2"/>
        <v>841812000</v>
      </c>
      <c r="J3087" s="274">
        <v>45603.0</v>
      </c>
      <c r="K3087" s="275">
        <v>1826193.0</v>
      </c>
      <c r="L3087" s="275">
        <f t="shared" si="13"/>
        <v>14193</v>
      </c>
      <c r="M3087" s="248" t="s">
        <v>803</v>
      </c>
      <c r="N3087" s="277"/>
      <c r="O3087" s="274">
        <f t="shared" si="6"/>
        <v>0</v>
      </c>
      <c r="P3087" s="248" t="b">
        <f t="shared" si="7"/>
        <v>0</v>
      </c>
    </row>
    <row r="3088" ht="14.25" customHeight="1">
      <c r="A3088" s="248" t="s">
        <v>273</v>
      </c>
      <c r="B3088" s="248" t="s">
        <v>19</v>
      </c>
      <c r="C3088" s="273">
        <v>438.0</v>
      </c>
      <c r="D3088" s="274">
        <v>45595.0</v>
      </c>
      <c r="E3088" s="275">
        <v>349800.0</v>
      </c>
      <c r="F3088" s="248" t="s">
        <v>447</v>
      </c>
      <c r="G3088" s="274">
        <f t="shared" si="1"/>
        <v>45625</v>
      </c>
      <c r="H3088" s="248" t="s">
        <v>443</v>
      </c>
      <c r="I3088" s="276" t="str">
        <f t="shared" si="2"/>
        <v>438349800</v>
      </c>
      <c r="J3088" s="278">
        <v>45614.0</v>
      </c>
      <c r="K3088" s="279">
        <v>349800.0</v>
      </c>
      <c r="L3088" s="275">
        <f t="shared" si="13"/>
        <v>0</v>
      </c>
      <c r="N3088" s="277" t="s">
        <v>710</v>
      </c>
      <c r="O3088" s="274">
        <f t="shared" si="6"/>
        <v>0</v>
      </c>
      <c r="P3088" s="248" t="b">
        <f t="shared" si="7"/>
        <v>0</v>
      </c>
    </row>
    <row r="3089" ht="14.25" customHeight="1">
      <c r="A3089" s="248" t="s">
        <v>804</v>
      </c>
      <c r="B3089" s="248" t="s">
        <v>19</v>
      </c>
      <c r="C3089" s="273">
        <v>33269.0</v>
      </c>
      <c r="D3089" s="274">
        <v>45595.0</v>
      </c>
      <c r="E3089" s="275">
        <v>770000.0</v>
      </c>
      <c r="F3089" s="248" t="s">
        <v>447</v>
      </c>
      <c r="G3089" s="274">
        <f t="shared" si="1"/>
        <v>45625</v>
      </c>
      <c r="H3089" s="248" t="s">
        <v>443</v>
      </c>
      <c r="I3089" s="276" t="str">
        <f t="shared" si="2"/>
        <v>33269770000</v>
      </c>
      <c r="J3089" s="274">
        <v>45593.0</v>
      </c>
      <c r="K3089" s="275">
        <v>770000.0</v>
      </c>
      <c r="L3089" s="275">
        <f t="shared" si="13"/>
        <v>0</v>
      </c>
      <c r="N3089" s="277"/>
      <c r="O3089" s="274">
        <f t="shared" si="6"/>
        <v>0</v>
      </c>
      <c r="P3089" s="248" t="b">
        <f t="shared" si="7"/>
        <v>0</v>
      </c>
    </row>
    <row r="3090" ht="14.25" customHeight="1">
      <c r="A3090" s="248" t="s">
        <v>30</v>
      </c>
      <c r="B3090" s="248" t="s">
        <v>19</v>
      </c>
      <c r="C3090" s="273">
        <v>14424.0</v>
      </c>
      <c r="D3090" s="274">
        <v>45595.0</v>
      </c>
      <c r="E3090" s="275">
        <v>3225961.0</v>
      </c>
      <c r="F3090" s="248" t="s">
        <v>447</v>
      </c>
      <c r="G3090" s="274">
        <f t="shared" si="1"/>
        <v>45625</v>
      </c>
      <c r="H3090" s="248" t="s">
        <v>443</v>
      </c>
      <c r="I3090" s="276" t="str">
        <f t="shared" si="2"/>
        <v>144243225961</v>
      </c>
      <c r="J3090" s="274"/>
      <c r="K3090" s="275"/>
      <c r="L3090" s="275">
        <f t="shared" si="13"/>
        <v>-3225961</v>
      </c>
      <c r="N3090" s="277"/>
      <c r="O3090" s="274">
        <f t="shared" si="6"/>
        <v>0</v>
      </c>
      <c r="P3090" s="248" t="b">
        <f t="shared" si="7"/>
        <v>1</v>
      </c>
    </row>
    <row r="3091" ht="14.25" customHeight="1">
      <c r="A3091" s="248" t="s">
        <v>533</v>
      </c>
      <c r="B3091" s="248" t="s">
        <v>19</v>
      </c>
      <c r="C3091" s="273">
        <v>8664247.0</v>
      </c>
      <c r="D3091" s="274">
        <v>45595.0</v>
      </c>
      <c r="E3091" s="275">
        <v>23461.0</v>
      </c>
      <c r="F3091" s="248" t="s">
        <v>447</v>
      </c>
      <c r="G3091" s="274">
        <f t="shared" si="1"/>
        <v>45625</v>
      </c>
      <c r="H3091" s="248" t="s">
        <v>443</v>
      </c>
      <c r="I3091" s="276" t="str">
        <f t="shared" si="2"/>
        <v>866424723461</v>
      </c>
      <c r="J3091" s="274">
        <f>+G3091</f>
        <v>45625</v>
      </c>
      <c r="K3091" s="275">
        <f>+E3091</f>
        <v>23461</v>
      </c>
      <c r="L3091" s="275">
        <f t="shared" si="13"/>
        <v>0</v>
      </c>
      <c r="N3091" s="277"/>
      <c r="O3091" s="274">
        <f t="shared" si="6"/>
        <v>0</v>
      </c>
      <c r="P3091" s="248" t="b">
        <f t="shared" si="7"/>
        <v>0</v>
      </c>
    </row>
    <row r="3092" ht="14.25" customHeight="1">
      <c r="A3092" s="248" t="s">
        <v>18</v>
      </c>
      <c r="B3092" s="248" t="s">
        <v>19</v>
      </c>
      <c r="C3092" s="273">
        <v>6438.0</v>
      </c>
      <c r="D3092" s="274">
        <v>45595.0</v>
      </c>
      <c r="E3092" s="275">
        <v>1.6112972E7</v>
      </c>
      <c r="F3092" s="248" t="s">
        <v>447</v>
      </c>
      <c r="G3092" s="274">
        <f t="shared" si="1"/>
        <v>45625</v>
      </c>
      <c r="H3092" s="248" t="s">
        <v>443</v>
      </c>
      <c r="I3092" s="276" t="str">
        <f t="shared" si="2"/>
        <v>643816112972</v>
      </c>
      <c r="J3092" s="274">
        <v>45631.0</v>
      </c>
      <c r="K3092" s="275">
        <v>1.6112972E7</v>
      </c>
      <c r="L3092" s="275">
        <f t="shared" si="13"/>
        <v>0</v>
      </c>
      <c r="N3092" s="277"/>
      <c r="O3092" s="274">
        <f t="shared" si="6"/>
        <v>0</v>
      </c>
      <c r="P3092" s="248" t="b">
        <f t="shared" si="7"/>
        <v>0</v>
      </c>
    </row>
    <row r="3093" ht="14.25" customHeight="1">
      <c r="A3093" s="248" t="s">
        <v>22</v>
      </c>
      <c r="B3093" s="248" t="s">
        <v>19</v>
      </c>
      <c r="C3093" s="273">
        <v>1129920.0</v>
      </c>
      <c r="D3093" s="274">
        <v>45595.0</v>
      </c>
      <c r="E3093" s="275">
        <v>1495480.0</v>
      </c>
      <c r="F3093" s="248" t="s">
        <v>447</v>
      </c>
      <c r="G3093" s="274">
        <f t="shared" si="1"/>
        <v>45625</v>
      </c>
      <c r="H3093" s="248" t="s">
        <v>443</v>
      </c>
      <c r="I3093" s="276" t="str">
        <f t="shared" si="2"/>
        <v>11299201495480</v>
      </c>
      <c r="J3093" s="274">
        <v>45632.0</v>
      </c>
      <c r="K3093" s="275">
        <v>1495480.0</v>
      </c>
      <c r="L3093" s="275">
        <f t="shared" si="13"/>
        <v>0</v>
      </c>
      <c r="N3093" s="109" t="s">
        <v>462</v>
      </c>
      <c r="O3093" s="274">
        <f t="shared" si="6"/>
        <v>0</v>
      </c>
      <c r="P3093" s="248" t="b">
        <f t="shared" si="7"/>
        <v>0</v>
      </c>
    </row>
    <row r="3094" ht="14.25" customHeight="1">
      <c r="A3094" s="248" t="s">
        <v>22</v>
      </c>
      <c r="B3094" s="248" t="s">
        <v>19</v>
      </c>
      <c r="C3094" s="273">
        <v>1129900.0</v>
      </c>
      <c r="D3094" s="274">
        <v>45595.0</v>
      </c>
      <c r="E3094" s="275">
        <v>254992.0</v>
      </c>
      <c r="F3094" s="248" t="s">
        <v>447</v>
      </c>
      <c r="G3094" s="274">
        <f t="shared" si="1"/>
        <v>45625</v>
      </c>
      <c r="H3094" s="248" t="s">
        <v>443</v>
      </c>
      <c r="I3094" s="276" t="str">
        <f t="shared" si="2"/>
        <v>1129900254992</v>
      </c>
      <c r="J3094" s="274">
        <v>45632.0</v>
      </c>
      <c r="K3094" s="275">
        <v>254992.0</v>
      </c>
      <c r="L3094" s="275">
        <f t="shared" si="13"/>
        <v>0</v>
      </c>
      <c r="N3094" s="109" t="s">
        <v>462</v>
      </c>
      <c r="O3094" s="274">
        <f t="shared" si="6"/>
        <v>0</v>
      </c>
      <c r="P3094" s="248" t="b">
        <f t="shared" si="7"/>
        <v>0</v>
      </c>
    </row>
    <row r="3095" ht="14.25" customHeight="1">
      <c r="A3095" s="248" t="s">
        <v>22</v>
      </c>
      <c r="B3095" s="248" t="s">
        <v>19</v>
      </c>
      <c r="C3095" s="273">
        <v>1129872.0</v>
      </c>
      <c r="D3095" s="274">
        <v>45595.0</v>
      </c>
      <c r="E3095" s="275">
        <v>902208.0</v>
      </c>
      <c r="F3095" s="248" t="s">
        <v>447</v>
      </c>
      <c r="G3095" s="274">
        <f t="shared" si="1"/>
        <v>45625</v>
      </c>
      <c r="H3095" s="248" t="s">
        <v>443</v>
      </c>
      <c r="I3095" s="276" t="str">
        <f t="shared" si="2"/>
        <v>1129872902208</v>
      </c>
      <c r="J3095" s="274">
        <v>45632.0</v>
      </c>
      <c r="K3095" s="275">
        <v>902208.0</v>
      </c>
      <c r="L3095" s="275">
        <f t="shared" si="13"/>
        <v>0</v>
      </c>
      <c r="N3095" s="109" t="s">
        <v>462</v>
      </c>
      <c r="O3095" s="274">
        <f t="shared" si="6"/>
        <v>0</v>
      </c>
      <c r="P3095" s="248" t="b">
        <f t="shared" si="7"/>
        <v>0</v>
      </c>
    </row>
    <row r="3096" ht="14.25" customHeight="1">
      <c r="A3096" s="248" t="s">
        <v>22</v>
      </c>
      <c r="B3096" s="248" t="s">
        <v>19</v>
      </c>
      <c r="C3096" s="273">
        <v>1129827.0</v>
      </c>
      <c r="D3096" s="274">
        <v>45595.0</v>
      </c>
      <c r="E3096" s="275">
        <v>2879973.0</v>
      </c>
      <c r="F3096" s="248" t="s">
        <v>447</v>
      </c>
      <c r="G3096" s="274">
        <f t="shared" si="1"/>
        <v>45625</v>
      </c>
      <c r="H3096" s="248" t="s">
        <v>443</v>
      </c>
      <c r="I3096" s="276" t="str">
        <f t="shared" si="2"/>
        <v>11298272879973</v>
      </c>
      <c r="J3096" s="274">
        <v>45632.0</v>
      </c>
      <c r="K3096" s="275">
        <v>2879973.0</v>
      </c>
      <c r="L3096" s="275">
        <f t="shared" si="13"/>
        <v>0</v>
      </c>
      <c r="N3096" s="109" t="s">
        <v>462</v>
      </c>
      <c r="O3096" s="274">
        <f t="shared" si="6"/>
        <v>0</v>
      </c>
      <c r="P3096" s="248" t="b">
        <f t="shared" si="7"/>
        <v>0</v>
      </c>
    </row>
    <row r="3097" ht="14.25" customHeight="1">
      <c r="A3097" s="248" t="s">
        <v>22</v>
      </c>
      <c r="B3097" s="248" t="s">
        <v>19</v>
      </c>
      <c r="C3097" s="273">
        <v>1129826.0</v>
      </c>
      <c r="D3097" s="274">
        <v>45595.0</v>
      </c>
      <c r="E3097" s="275">
        <v>1823980.0</v>
      </c>
      <c r="F3097" s="248" t="s">
        <v>447</v>
      </c>
      <c r="G3097" s="274">
        <f t="shared" si="1"/>
        <v>45625</v>
      </c>
      <c r="H3097" s="248" t="s">
        <v>443</v>
      </c>
      <c r="I3097" s="276" t="str">
        <f t="shared" si="2"/>
        <v>11298261823980</v>
      </c>
      <c r="J3097" s="274">
        <v>45632.0</v>
      </c>
      <c r="K3097" s="275">
        <v>1823980.0</v>
      </c>
      <c r="L3097" s="275">
        <f t="shared" si="13"/>
        <v>0</v>
      </c>
      <c r="N3097" s="109" t="s">
        <v>462</v>
      </c>
      <c r="O3097" s="274">
        <f t="shared" si="6"/>
        <v>0</v>
      </c>
      <c r="P3097" s="248" t="b">
        <f t="shared" si="7"/>
        <v>0</v>
      </c>
    </row>
    <row r="3098" ht="14.25" customHeight="1">
      <c r="A3098" s="248" t="s">
        <v>783</v>
      </c>
      <c r="B3098" s="248" t="s">
        <v>19</v>
      </c>
      <c r="C3098" s="273">
        <v>5254.0</v>
      </c>
      <c r="D3098" s="274">
        <v>45595.0</v>
      </c>
      <c r="E3098" s="275">
        <v>95000.0</v>
      </c>
      <c r="F3098" s="248" t="s">
        <v>447</v>
      </c>
      <c r="G3098" s="274">
        <f t="shared" si="1"/>
        <v>45625</v>
      </c>
      <c r="H3098" s="248" t="s">
        <v>443</v>
      </c>
      <c r="I3098" s="276" t="str">
        <f t="shared" si="2"/>
        <v>525495000</v>
      </c>
      <c r="J3098" s="274">
        <v>45593.0</v>
      </c>
      <c r="K3098" s="275">
        <v>95008.0</v>
      </c>
      <c r="L3098" s="275">
        <f t="shared" si="13"/>
        <v>8</v>
      </c>
      <c r="N3098" s="277"/>
      <c r="O3098" s="274">
        <f t="shared" si="6"/>
        <v>0</v>
      </c>
      <c r="P3098" s="248" t="b">
        <f t="shared" si="7"/>
        <v>0</v>
      </c>
    </row>
    <row r="3099" ht="14.25" customHeight="1">
      <c r="A3099" s="248" t="s">
        <v>709</v>
      </c>
      <c r="B3099" s="248" t="s">
        <v>19</v>
      </c>
      <c r="C3099" s="273">
        <v>13207.0</v>
      </c>
      <c r="D3099" s="274">
        <v>45595.0</v>
      </c>
      <c r="E3099" s="275">
        <v>1368500.0</v>
      </c>
      <c r="F3099" s="248" t="s">
        <v>447</v>
      </c>
      <c r="G3099" s="274">
        <f t="shared" si="1"/>
        <v>45625</v>
      </c>
      <c r="H3099" s="248" t="s">
        <v>443</v>
      </c>
      <c r="I3099" s="276" t="str">
        <f t="shared" si="2"/>
        <v>132071368500</v>
      </c>
      <c r="J3099" s="274">
        <v>45629.0</v>
      </c>
      <c r="K3099" s="275">
        <v>1368500.0</v>
      </c>
      <c r="L3099" s="275">
        <f t="shared" si="13"/>
        <v>0</v>
      </c>
      <c r="N3099" s="277"/>
      <c r="O3099" s="274">
        <f t="shared" si="6"/>
        <v>0</v>
      </c>
      <c r="P3099" s="248" t="b">
        <f t="shared" si="7"/>
        <v>0</v>
      </c>
    </row>
    <row r="3100" ht="14.25" customHeight="1">
      <c r="A3100" s="248" t="s">
        <v>709</v>
      </c>
      <c r="B3100" s="248" t="s">
        <v>19</v>
      </c>
      <c r="C3100" s="273">
        <v>13198.0</v>
      </c>
      <c r="D3100" s="274">
        <v>45595.0</v>
      </c>
      <c r="E3100" s="275">
        <v>844046.0</v>
      </c>
      <c r="F3100" s="248" t="s">
        <v>447</v>
      </c>
      <c r="G3100" s="274">
        <f t="shared" si="1"/>
        <v>45625</v>
      </c>
      <c r="H3100" s="248" t="s">
        <v>443</v>
      </c>
      <c r="I3100" s="276" t="str">
        <f t="shared" si="2"/>
        <v>13198844046</v>
      </c>
      <c r="J3100" s="274">
        <v>45629.0</v>
      </c>
      <c r="K3100" s="275">
        <v>844046.0</v>
      </c>
      <c r="L3100" s="275">
        <f t="shared" si="13"/>
        <v>0</v>
      </c>
      <c r="N3100" s="277"/>
      <c r="O3100" s="274">
        <f t="shared" si="6"/>
        <v>0</v>
      </c>
      <c r="P3100" s="248" t="b">
        <f t="shared" si="7"/>
        <v>0</v>
      </c>
    </row>
    <row r="3101" ht="14.25" customHeight="1">
      <c r="A3101" s="248" t="s">
        <v>709</v>
      </c>
      <c r="B3101" s="248" t="s">
        <v>19</v>
      </c>
      <c r="C3101" s="273">
        <v>13197.0</v>
      </c>
      <c r="D3101" s="274">
        <v>45595.0</v>
      </c>
      <c r="E3101" s="275">
        <v>761541.0</v>
      </c>
      <c r="F3101" s="248" t="s">
        <v>447</v>
      </c>
      <c r="G3101" s="274">
        <f t="shared" si="1"/>
        <v>45625</v>
      </c>
      <c r="H3101" s="248" t="s">
        <v>443</v>
      </c>
      <c r="I3101" s="276" t="str">
        <f t="shared" si="2"/>
        <v>13197761541</v>
      </c>
      <c r="J3101" s="274">
        <v>45629.0</v>
      </c>
      <c r="K3101" s="275">
        <v>761541.0</v>
      </c>
      <c r="L3101" s="275">
        <f t="shared" si="13"/>
        <v>0</v>
      </c>
      <c r="N3101" s="277"/>
      <c r="O3101" s="274">
        <f t="shared" si="6"/>
        <v>0</v>
      </c>
      <c r="P3101" s="248" t="b">
        <f t="shared" si="7"/>
        <v>0</v>
      </c>
    </row>
    <row r="3102" ht="14.25" customHeight="1">
      <c r="A3102" s="248" t="s">
        <v>709</v>
      </c>
      <c r="B3102" s="248" t="s">
        <v>19</v>
      </c>
      <c r="C3102" s="273">
        <v>13196.0</v>
      </c>
      <c r="D3102" s="274">
        <v>45595.0</v>
      </c>
      <c r="E3102" s="275">
        <v>333200.0</v>
      </c>
      <c r="F3102" s="248" t="s">
        <v>447</v>
      </c>
      <c r="G3102" s="274">
        <f t="shared" si="1"/>
        <v>45625</v>
      </c>
      <c r="H3102" s="248" t="s">
        <v>443</v>
      </c>
      <c r="I3102" s="276" t="str">
        <f t="shared" si="2"/>
        <v>13196333200</v>
      </c>
      <c r="J3102" s="274">
        <v>45629.0</v>
      </c>
      <c r="K3102" s="275">
        <v>333200.0</v>
      </c>
      <c r="L3102" s="275">
        <f t="shared" si="13"/>
        <v>0</v>
      </c>
      <c r="N3102" s="277"/>
      <c r="O3102" s="274">
        <f t="shared" si="6"/>
        <v>0</v>
      </c>
      <c r="P3102" s="248" t="b">
        <f t="shared" si="7"/>
        <v>0</v>
      </c>
    </row>
    <row r="3103" ht="14.25" customHeight="1">
      <c r="A3103" s="248" t="s">
        <v>56</v>
      </c>
      <c r="B3103" s="248" t="s">
        <v>19</v>
      </c>
      <c r="C3103" s="273">
        <v>10.0</v>
      </c>
      <c r="D3103" s="274">
        <v>45595.0</v>
      </c>
      <c r="E3103" s="275">
        <v>1095033.0</v>
      </c>
      <c r="F3103" s="248" t="s">
        <v>447</v>
      </c>
      <c r="G3103" s="274">
        <f t="shared" si="1"/>
        <v>45625</v>
      </c>
      <c r="H3103" s="248" t="s">
        <v>443</v>
      </c>
      <c r="I3103" s="276" t="str">
        <f t="shared" si="2"/>
        <v>101095033</v>
      </c>
      <c r="J3103" s="291">
        <v>45614.0</v>
      </c>
      <c r="K3103" s="292">
        <v>1095033.0</v>
      </c>
      <c r="L3103" s="275">
        <f t="shared" si="13"/>
        <v>0</v>
      </c>
      <c r="N3103" s="109" t="s">
        <v>744</v>
      </c>
      <c r="O3103" s="274">
        <f t="shared" si="6"/>
        <v>0</v>
      </c>
      <c r="P3103" s="248" t="b">
        <f t="shared" si="7"/>
        <v>0</v>
      </c>
    </row>
    <row r="3104" ht="14.25" customHeight="1">
      <c r="A3104" s="248" t="s">
        <v>77</v>
      </c>
      <c r="B3104" s="248" t="s">
        <v>19</v>
      </c>
      <c r="C3104" s="273">
        <v>607796.0</v>
      </c>
      <c r="D3104" s="274">
        <v>45595.0</v>
      </c>
      <c r="E3104" s="275">
        <v>215780.0</v>
      </c>
      <c r="F3104" s="248" t="s">
        <v>447</v>
      </c>
      <c r="G3104" s="274">
        <f t="shared" si="1"/>
        <v>45625</v>
      </c>
      <c r="H3104" s="248" t="s">
        <v>443</v>
      </c>
      <c r="I3104" s="276" t="str">
        <f t="shared" si="2"/>
        <v>607796215780</v>
      </c>
      <c r="J3104" s="274">
        <v>45631.0</v>
      </c>
      <c r="K3104" s="275">
        <v>215780.0</v>
      </c>
      <c r="L3104" s="275">
        <f t="shared" si="13"/>
        <v>0</v>
      </c>
      <c r="N3104" s="277"/>
      <c r="O3104" s="274">
        <f t="shared" si="6"/>
        <v>0</v>
      </c>
      <c r="P3104" s="248" t="b">
        <f t="shared" si="7"/>
        <v>0</v>
      </c>
    </row>
    <row r="3105" ht="14.25" customHeight="1">
      <c r="A3105" s="248" t="s">
        <v>55</v>
      </c>
      <c r="B3105" s="248" t="s">
        <v>334</v>
      </c>
      <c r="C3105" s="273">
        <v>1665.0</v>
      </c>
      <c r="D3105" s="274">
        <v>45595.0</v>
      </c>
      <c r="E3105" s="275">
        <v>948139.0</v>
      </c>
      <c r="F3105" s="248" t="s">
        <v>447</v>
      </c>
      <c r="G3105" s="274">
        <f t="shared" si="1"/>
        <v>45625</v>
      </c>
      <c r="H3105" s="248" t="s">
        <v>443</v>
      </c>
      <c r="I3105" s="276" t="str">
        <f t="shared" si="2"/>
        <v>1665948139</v>
      </c>
      <c r="J3105" s="274">
        <v>45618.0</v>
      </c>
      <c r="K3105" s="275">
        <v>948139.0</v>
      </c>
      <c r="L3105" s="275">
        <f t="shared" si="13"/>
        <v>0</v>
      </c>
      <c r="N3105" s="277"/>
      <c r="O3105" s="274">
        <f t="shared" si="6"/>
        <v>0</v>
      </c>
      <c r="P3105" s="248" t="b">
        <f t="shared" si="7"/>
        <v>0</v>
      </c>
    </row>
    <row r="3106" ht="14.25" customHeight="1">
      <c r="A3106" s="248" t="s">
        <v>644</v>
      </c>
      <c r="B3106" s="248" t="s">
        <v>19</v>
      </c>
      <c r="C3106" s="273">
        <v>4.9475644E7</v>
      </c>
      <c r="D3106" s="274">
        <v>45595.0</v>
      </c>
      <c r="E3106" s="275">
        <v>155333.0</v>
      </c>
      <c r="F3106" s="248" t="s">
        <v>447</v>
      </c>
      <c r="G3106" s="274">
        <f t="shared" si="1"/>
        <v>45625</v>
      </c>
      <c r="H3106" s="248" t="s">
        <v>443</v>
      </c>
      <c r="I3106" s="276" t="str">
        <f t="shared" si="2"/>
        <v>49475644155333</v>
      </c>
      <c r="J3106" s="274">
        <v>45595.0</v>
      </c>
      <c r="K3106" s="275">
        <v>155333.0</v>
      </c>
      <c r="L3106" s="275">
        <f t="shared" si="13"/>
        <v>0</v>
      </c>
      <c r="N3106" s="277"/>
      <c r="O3106" s="274">
        <f t="shared" si="6"/>
        <v>0</v>
      </c>
      <c r="P3106" s="248" t="b">
        <f t="shared" si="7"/>
        <v>0</v>
      </c>
    </row>
    <row r="3107" ht="14.25" customHeight="1">
      <c r="A3107" s="248" t="s">
        <v>644</v>
      </c>
      <c r="B3107" s="248" t="s">
        <v>334</v>
      </c>
      <c r="C3107" s="273">
        <v>1.2895133E7</v>
      </c>
      <c r="D3107" s="274">
        <v>45595.0</v>
      </c>
      <c r="E3107" s="275">
        <v>0.0</v>
      </c>
      <c r="F3107" s="248" t="s">
        <v>447</v>
      </c>
      <c r="G3107" s="274">
        <f t="shared" si="1"/>
        <v>45625</v>
      </c>
      <c r="H3107" s="248" t="s">
        <v>443</v>
      </c>
      <c r="I3107" s="276" t="str">
        <f t="shared" si="2"/>
        <v>128951330</v>
      </c>
      <c r="J3107" s="274">
        <v>45595.0</v>
      </c>
      <c r="K3107" s="275">
        <v>0.0</v>
      </c>
      <c r="L3107" s="275">
        <f t="shared" si="13"/>
        <v>0</v>
      </c>
      <c r="N3107" s="277"/>
      <c r="O3107" s="274">
        <f t="shared" si="6"/>
        <v>0</v>
      </c>
      <c r="P3107" s="248" t="b">
        <f t="shared" si="7"/>
        <v>0</v>
      </c>
    </row>
    <row r="3108" ht="14.25" customHeight="1">
      <c r="A3108" s="248" t="s">
        <v>106</v>
      </c>
      <c r="B3108" s="248" t="s">
        <v>334</v>
      </c>
      <c r="C3108" s="273">
        <v>226279.0</v>
      </c>
      <c r="D3108" s="274">
        <v>45597.0</v>
      </c>
      <c r="E3108" s="275">
        <v>184025.0</v>
      </c>
      <c r="F3108" s="248" t="s">
        <v>447</v>
      </c>
      <c r="G3108" s="274">
        <f t="shared" si="1"/>
        <v>45627</v>
      </c>
      <c r="H3108" s="248" t="s">
        <v>443</v>
      </c>
      <c r="I3108" s="276" t="str">
        <f t="shared" si="2"/>
        <v>226279184025</v>
      </c>
      <c r="J3108" s="274"/>
      <c r="K3108" s="275"/>
      <c r="L3108" s="275">
        <f t="shared" si="13"/>
        <v>-184025</v>
      </c>
      <c r="N3108" s="277"/>
      <c r="O3108" s="274">
        <f t="shared" si="6"/>
        <v>0</v>
      </c>
      <c r="P3108" s="248" t="b">
        <f t="shared" si="7"/>
        <v>1</v>
      </c>
    </row>
    <row r="3109" ht="14.25" customHeight="1">
      <c r="A3109" s="248" t="s">
        <v>805</v>
      </c>
      <c r="B3109" s="248" t="s">
        <v>19</v>
      </c>
      <c r="C3109" s="273">
        <v>2230.0</v>
      </c>
      <c r="D3109" s="274">
        <v>45598.0</v>
      </c>
      <c r="E3109" s="275">
        <v>170989.0</v>
      </c>
      <c r="F3109" s="248" t="s">
        <v>447</v>
      </c>
      <c r="G3109" s="274">
        <f t="shared" si="1"/>
        <v>45628</v>
      </c>
      <c r="H3109" s="248" t="s">
        <v>443</v>
      </c>
      <c r="I3109" s="276" t="str">
        <f t="shared" si="2"/>
        <v>2230170989</v>
      </c>
      <c r="J3109" s="274"/>
      <c r="K3109" s="275"/>
      <c r="L3109" s="275">
        <f t="shared" si="13"/>
        <v>-170989</v>
      </c>
      <c r="N3109" s="277"/>
      <c r="O3109" s="274">
        <f t="shared" si="6"/>
        <v>0</v>
      </c>
      <c r="P3109" s="248" t="b">
        <f t="shared" si="7"/>
        <v>1</v>
      </c>
    </row>
    <row r="3110" ht="14.25" customHeight="1">
      <c r="A3110" s="248" t="s">
        <v>789</v>
      </c>
      <c r="B3110" s="248" t="s">
        <v>19</v>
      </c>
      <c r="C3110" s="273">
        <v>681.0</v>
      </c>
      <c r="D3110" s="274">
        <v>45599.0</v>
      </c>
      <c r="E3110" s="275">
        <v>50000.0</v>
      </c>
      <c r="F3110" s="248" t="s">
        <v>447</v>
      </c>
      <c r="G3110" s="274">
        <f t="shared" si="1"/>
        <v>45629</v>
      </c>
      <c r="H3110" s="248" t="s">
        <v>443</v>
      </c>
      <c r="I3110" s="276" t="str">
        <f t="shared" si="2"/>
        <v>68150000</v>
      </c>
      <c r="J3110" s="274">
        <v>45607.0</v>
      </c>
      <c r="K3110" s="275">
        <v>50000.0</v>
      </c>
      <c r="L3110" s="275">
        <f t="shared" si="13"/>
        <v>0</v>
      </c>
      <c r="N3110" s="277"/>
      <c r="O3110" s="274">
        <f t="shared" si="6"/>
        <v>0</v>
      </c>
      <c r="P3110" s="248" t="b">
        <f t="shared" si="7"/>
        <v>0</v>
      </c>
    </row>
    <row r="3111" ht="14.25" customHeight="1">
      <c r="A3111" s="248" t="s">
        <v>71</v>
      </c>
      <c r="B3111" s="248" t="s">
        <v>19</v>
      </c>
      <c r="C3111" s="273">
        <v>871325.0</v>
      </c>
      <c r="D3111" s="274">
        <v>45600.0</v>
      </c>
      <c r="E3111" s="275">
        <v>260944.0</v>
      </c>
      <c r="F3111" s="248" t="s">
        <v>447</v>
      </c>
      <c r="G3111" s="274">
        <f t="shared" si="1"/>
        <v>45630</v>
      </c>
      <c r="H3111" s="248" t="s">
        <v>443</v>
      </c>
      <c r="I3111" s="276" t="str">
        <f t="shared" si="2"/>
        <v>871325260944</v>
      </c>
      <c r="J3111" s="274">
        <v>45643.0</v>
      </c>
      <c r="K3111" s="275">
        <v>260944.0</v>
      </c>
      <c r="L3111" s="275">
        <f t="shared" si="13"/>
        <v>0</v>
      </c>
      <c r="N3111" s="277"/>
      <c r="O3111" s="274">
        <f t="shared" si="6"/>
        <v>0</v>
      </c>
      <c r="P3111" s="248" t="b">
        <f t="shared" si="7"/>
        <v>0</v>
      </c>
    </row>
    <row r="3112" ht="14.25" customHeight="1">
      <c r="A3112" s="248" t="s">
        <v>454</v>
      </c>
      <c r="B3112" s="248" t="s">
        <v>19</v>
      </c>
      <c r="C3112" s="273">
        <v>35839.0</v>
      </c>
      <c r="D3112" s="274">
        <v>45600.0</v>
      </c>
      <c r="E3112" s="275">
        <v>47600.0</v>
      </c>
      <c r="F3112" s="248" t="s">
        <v>447</v>
      </c>
      <c r="G3112" s="274">
        <f t="shared" si="1"/>
        <v>45630</v>
      </c>
      <c r="H3112" s="248" t="s">
        <v>443</v>
      </c>
      <c r="I3112" s="276" t="str">
        <f t="shared" si="2"/>
        <v>3583947600</v>
      </c>
      <c r="J3112" s="274">
        <v>45600.0</v>
      </c>
      <c r="K3112" s="275">
        <v>47600.0</v>
      </c>
      <c r="L3112" s="275">
        <f t="shared" si="13"/>
        <v>0</v>
      </c>
      <c r="N3112" s="277"/>
      <c r="O3112" s="274">
        <f t="shared" si="6"/>
        <v>0</v>
      </c>
      <c r="P3112" s="248" t="b">
        <f t="shared" si="7"/>
        <v>0</v>
      </c>
    </row>
    <row r="3113" ht="14.25" customHeight="1">
      <c r="A3113" s="248" t="s">
        <v>493</v>
      </c>
      <c r="B3113" s="248" t="s">
        <v>19</v>
      </c>
      <c r="C3113" s="273">
        <v>11862.0</v>
      </c>
      <c r="D3113" s="274">
        <v>45600.0</v>
      </c>
      <c r="E3113" s="275">
        <v>201911.0</v>
      </c>
      <c r="F3113" s="248" t="s">
        <v>447</v>
      </c>
      <c r="G3113" s="274">
        <f t="shared" si="1"/>
        <v>45630</v>
      </c>
      <c r="H3113" s="248" t="s">
        <v>443</v>
      </c>
      <c r="I3113" s="276" t="str">
        <f t="shared" si="2"/>
        <v>11862201911</v>
      </c>
      <c r="J3113" s="274">
        <v>45600.0</v>
      </c>
      <c r="K3113" s="275">
        <v>201911.0</v>
      </c>
      <c r="L3113" s="275">
        <f t="shared" si="13"/>
        <v>0</v>
      </c>
      <c r="N3113" s="277"/>
      <c r="O3113" s="274">
        <f t="shared" si="6"/>
        <v>0</v>
      </c>
      <c r="P3113" s="248" t="b">
        <f t="shared" si="7"/>
        <v>0</v>
      </c>
    </row>
    <row r="3114" ht="14.25" customHeight="1">
      <c r="A3114" s="248" t="s">
        <v>34</v>
      </c>
      <c r="B3114" s="248" t="s">
        <v>19</v>
      </c>
      <c r="C3114" s="273">
        <v>125121.0</v>
      </c>
      <c r="D3114" s="274">
        <v>45601.0</v>
      </c>
      <c r="E3114" s="275">
        <v>290955.0</v>
      </c>
      <c r="F3114" s="248" t="s">
        <v>447</v>
      </c>
      <c r="G3114" s="274">
        <f t="shared" si="1"/>
        <v>45631</v>
      </c>
      <c r="H3114" s="248" t="s">
        <v>443</v>
      </c>
      <c r="I3114" s="276" t="str">
        <f t="shared" si="2"/>
        <v>125121290955</v>
      </c>
      <c r="J3114" s="274">
        <v>45643.0</v>
      </c>
      <c r="K3114" s="275">
        <v>290955.0</v>
      </c>
      <c r="L3114" s="275">
        <f t="shared" si="13"/>
        <v>0</v>
      </c>
      <c r="N3114" s="277"/>
      <c r="O3114" s="274">
        <f t="shared" si="6"/>
        <v>0</v>
      </c>
      <c r="P3114" s="248" t="b">
        <f t="shared" si="7"/>
        <v>0</v>
      </c>
    </row>
    <row r="3115" ht="14.25" customHeight="1">
      <c r="A3115" s="248" t="s">
        <v>44</v>
      </c>
      <c r="B3115" s="248" t="s">
        <v>19</v>
      </c>
      <c r="C3115" s="273">
        <v>4679.0</v>
      </c>
      <c r="D3115" s="274">
        <v>45601.0</v>
      </c>
      <c r="E3115" s="275">
        <v>1711420.0</v>
      </c>
      <c r="F3115" s="248" t="s">
        <v>447</v>
      </c>
      <c r="G3115" s="274">
        <f t="shared" si="1"/>
        <v>45631</v>
      </c>
      <c r="H3115" s="248" t="s">
        <v>443</v>
      </c>
      <c r="I3115" s="276" t="str">
        <f t="shared" si="2"/>
        <v>46791711420</v>
      </c>
      <c r="J3115" s="274">
        <v>45660.0</v>
      </c>
      <c r="K3115" s="275">
        <v>1711420.0</v>
      </c>
      <c r="L3115" s="275">
        <f t="shared" si="13"/>
        <v>0</v>
      </c>
      <c r="N3115" s="277"/>
      <c r="O3115" s="274">
        <f t="shared" si="6"/>
        <v>0</v>
      </c>
      <c r="P3115" s="248" t="b">
        <f t="shared" si="7"/>
        <v>0</v>
      </c>
    </row>
    <row r="3116" ht="14.25" customHeight="1">
      <c r="A3116" s="248" t="s">
        <v>44</v>
      </c>
      <c r="B3116" s="248" t="s">
        <v>19</v>
      </c>
      <c r="C3116" s="273">
        <v>4678.0</v>
      </c>
      <c r="D3116" s="274">
        <v>45601.0</v>
      </c>
      <c r="E3116" s="275">
        <v>1711420.0</v>
      </c>
      <c r="F3116" s="248" t="s">
        <v>447</v>
      </c>
      <c r="G3116" s="274">
        <f t="shared" si="1"/>
        <v>45631</v>
      </c>
      <c r="H3116" s="248" t="s">
        <v>443</v>
      </c>
      <c r="I3116" s="276" t="str">
        <f t="shared" si="2"/>
        <v>46781711420</v>
      </c>
      <c r="J3116" s="274"/>
      <c r="K3116" s="275"/>
      <c r="L3116" s="275">
        <f t="shared" si="13"/>
        <v>-1711420</v>
      </c>
      <c r="N3116" s="277"/>
      <c r="O3116" s="274">
        <f t="shared" si="6"/>
        <v>0</v>
      </c>
      <c r="P3116" s="248" t="b">
        <f t="shared" si="7"/>
        <v>1</v>
      </c>
    </row>
    <row r="3117" ht="14.25" customHeight="1">
      <c r="A3117" s="248" t="s">
        <v>22</v>
      </c>
      <c r="B3117" s="248" t="s">
        <v>19</v>
      </c>
      <c r="C3117" s="273">
        <v>1130025.0</v>
      </c>
      <c r="D3117" s="274">
        <v>45601.0</v>
      </c>
      <c r="E3117" s="275">
        <v>254992.0</v>
      </c>
      <c r="F3117" s="248" t="s">
        <v>447</v>
      </c>
      <c r="G3117" s="274">
        <f t="shared" si="1"/>
        <v>45631</v>
      </c>
      <c r="H3117" s="248" t="s">
        <v>443</v>
      </c>
      <c r="I3117" s="276" t="str">
        <f t="shared" si="2"/>
        <v>1130025254992</v>
      </c>
      <c r="J3117" s="274">
        <v>45632.0</v>
      </c>
      <c r="K3117" s="275">
        <v>254992.0</v>
      </c>
      <c r="L3117" s="275">
        <f t="shared" si="13"/>
        <v>0</v>
      </c>
      <c r="N3117" s="109" t="s">
        <v>462</v>
      </c>
      <c r="O3117" s="274">
        <f t="shared" si="6"/>
        <v>0</v>
      </c>
      <c r="P3117" s="248" t="b">
        <f t="shared" si="7"/>
        <v>0</v>
      </c>
    </row>
    <row r="3118" ht="14.25" customHeight="1">
      <c r="A3118" s="248" t="s">
        <v>783</v>
      </c>
      <c r="B3118" s="248" t="s">
        <v>19</v>
      </c>
      <c r="C3118" s="273">
        <v>5281.0</v>
      </c>
      <c r="D3118" s="274">
        <v>45601.0</v>
      </c>
      <c r="E3118" s="275">
        <v>380000.0</v>
      </c>
      <c r="F3118" s="248" t="s">
        <v>447</v>
      </c>
      <c r="G3118" s="274">
        <f t="shared" si="1"/>
        <v>45631</v>
      </c>
      <c r="H3118" s="248" t="s">
        <v>443</v>
      </c>
      <c r="I3118" s="276" t="str">
        <f t="shared" si="2"/>
        <v>5281380000</v>
      </c>
      <c r="J3118" s="274">
        <v>45601.0</v>
      </c>
      <c r="K3118" s="275">
        <v>380000.0</v>
      </c>
      <c r="L3118" s="275">
        <f t="shared" si="13"/>
        <v>0</v>
      </c>
      <c r="N3118" s="277"/>
      <c r="O3118" s="274">
        <f t="shared" si="6"/>
        <v>0</v>
      </c>
      <c r="P3118" s="248" t="b">
        <f t="shared" si="7"/>
        <v>0</v>
      </c>
    </row>
    <row r="3119" ht="14.25" customHeight="1">
      <c r="A3119" s="248" t="s">
        <v>60</v>
      </c>
      <c r="B3119" s="248" t="s">
        <v>19</v>
      </c>
      <c r="C3119" s="273">
        <v>9292.0</v>
      </c>
      <c r="D3119" s="274">
        <v>45601.0</v>
      </c>
      <c r="E3119" s="275">
        <v>887876.0</v>
      </c>
      <c r="F3119" s="248" t="s">
        <v>447</v>
      </c>
      <c r="G3119" s="274">
        <f t="shared" si="1"/>
        <v>45631</v>
      </c>
      <c r="H3119" s="248" t="s">
        <v>443</v>
      </c>
      <c r="I3119" s="276" t="str">
        <f t="shared" si="2"/>
        <v>9292887876</v>
      </c>
      <c r="J3119" s="274">
        <v>45631.0</v>
      </c>
      <c r="K3119" s="275">
        <v>887876.0</v>
      </c>
      <c r="L3119" s="275">
        <f t="shared" si="13"/>
        <v>0</v>
      </c>
      <c r="N3119" s="277"/>
      <c r="O3119" s="274">
        <f t="shared" si="6"/>
        <v>0</v>
      </c>
      <c r="P3119" s="248" t="b">
        <f t="shared" si="7"/>
        <v>0</v>
      </c>
    </row>
    <row r="3120" ht="14.25" customHeight="1">
      <c r="A3120" s="248" t="s">
        <v>55</v>
      </c>
      <c r="B3120" s="248" t="s">
        <v>334</v>
      </c>
      <c r="C3120" s="273">
        <v>1671.0</v>
      </c>
      <c r="D3120" s="274">
        <v>45601.0</v>
      </c>
      <c r="E3120" s="275">
        <v>1393871.0</v>
      </c>
      <c r="F3120" s="248" t="s">
        <v>447</v>
      </c>
      <c r="G3120" s="274">
        <f t="shared" si="1"/>
        <v>45631</v>
      </c>
      <c r="H3120" s="248" t="s">
        <v>443</v>
      </c>
      <c r="I3120" s="276" t="str">
        <f t="shared" si="2"/>
        <v>16711393871</v>
      </c>
      <c r="J3120" s="274">
        <v>45618.0</v>
      </c>
      <c r="K3120" s="275">
        <v>1393871.0</v>
      </c>
      <c r="L3120" s="275">
        <f t="shared" si="13"/>
        <v>0</v>
      </c>
      <c r="N3120" s="277"/>
      <c r="O3120" s="274">
        <f t="shared" si="6"/>
        <v>0</v>
      </c>
      <c r="P3120" s="248" t="b">
        <f t="shared" si="7"/>
        <v>0</v>
      </c>
    </row>
    <row r="3121" ht="14.25" customHeight="1">
      <c r="A3121" s="248" t="s">
        <v>718</v>
      </c>
      <c r="B3121" s="248" t="s">
        <v>19</v>
      </c>
      <c r="C3121" s="273">
        <v>445.0</v>
      </c>
      <c r="D3121" s="274">
        <v>45601.0</v>
      </c>
      <c r="E3121" s="275">
        <v>3153970.0</v>
      </c>
      <c r="F3121" s="248" t="s">
        <v>447</v>
      </c>
      <c r="G3121" s="274">
        <f t="shared" si="1"/>
        <v>45631</v>
      </c>
      <c r="H3121" s="248" t="s">
        <v>443</v>
      </c>
      <c r="I3121" s="276" t="str">
        <f t="shared" si="2"/>
        <v>4453153970</v>
      </c>
      <c r="J3121" s="274">
        <v>45910.0</v>
      </c>
      <c r="K3121" s="275">
        <v>3153970.0</v>
      </c>
      <c r="L3121" s="275">
        <f t="shared" si="13"/>
        <v>0</v>
      </c>
      <c r="M3121" s="248" t="s">
        <v>806</v>
      </c>
      <c r="N3121" s="277" t="s">
        <v>719</v>
      </c>
      <c r="O3121" s="274">
        <f t="shared" si="6"/>
        <v>0</v>
      </c>
      <c r="P3121" s="248" t="b">
        <f t="shared" si="7"/>
        <v>0</v>
      </c>
    </row>
    <row r="3122" ht="14.25" customHeight="1">
      <c r="A3122" s="248" t="s">
        <v>718</v>
      </c>
      <c r="B3122" s="248" t="s">
        <v>19</v>
      </c>
      <c r="C3122" s="273">
        <v>444.0</v>
      </c>
      <c r="D3122" s="274">
        <v>45601.0</v>
      </c>
      <c r="E3122" s="275">
        <v>3153970.0</v>
      </c>
      <c r="F3122" s="248" t="s">
        <v>447</v>
      </c>
      <c r="G3122" s="274">
        <f t="shared" si="1"/>
        <v>45631</v>
      </c>
      <c r="H3122" s="248" t="s">
        <v>443</v>
      </c>
      <c r="I3122" s="276" t="str">
        <f t="shared" si="2"/>
        <v>4443153970</v>
      </c>
      <c r="J3122" s="274">
        <v>45910.0</v>
      </c>
      <c r="K3122" s="275">
        <v>3153970.0</v>
      </c>
      <c r="L3122" s="275">
        <f t="shared" si="13"/>
        <v>0</v>
      </c>
      <c r="M3122" s="248" t="s">
        <v>806</v>
      </c>
      <c r="N3122" s="277" t="s">
        <v>719</v>
      </c>
      <c r="O3122" s="274">
        <f t="shared" si="6"/>
        <v>0</v>
      </c>
      <c r="P3122" s="248" t="b">
        <f t="shared" si="7"/>
        <v>0</v>
      </c>
    </row>
    <row r="3123" ht="14.25" customHeight="1">
      <c r="A3123" s="248" t="s">
        <v>27</v>
      </c>
      <c r="B3123" s="248" t="s">
        <v>19</v>
      </c>
      <c r="C3123" s="273">
        <v>43389.0</v>
      </c>
      <c r="D3123" s="274">
        <v>45602.0</v>
      </c>
      <c r="E3123" s="275">
        <v>1301078.0</v>
      </c>
      <c r="F3123" s="248" t="s">
        <v>447</v>
      </c>
      <c r="G3123" s="274">
        <f t="shared" si="1"/>
        <v>45632</v>
      </c>
      <c r="H3123" s="248" t="s">
        <v>443</v>
      </c>
      <c r="I3123" s="276" t="str">
        <f t="shared" si="2"/>
        <v>433891301078</v>
      </c>
      <c r="J3123" s="274">
        <v>45636.0</v>
      </c>
      <c r="K3123" s="275">
        <v>1301078.0</v>
      </c>
      <c r="L3123" s="275">
        <f t="shared" si="13"/>
        <v>0</v>
      </c>
      <c r="N3123" s="109" t="s">
        <v>456</v>
      </c>
      <c r="O3123" s="274">
        <f t="shared" si="6"/>
        <v>0</v>
      </c>
      <c r="P3123" s="248" t="b">
        <f t="shared" si="7"/>
        <v>0</v>
      </c>
    </row>
    <row r="3124" ht="14.25" customHeight="1">
      <c r="A3124" s="248" t="s">
        <v>504</v>
      </c>
      <c r="B3124" s="248" t="s">
        <v>19</v>
      </c>
      <c r="C3124" s="273">
        <v>1082.0</v>
      </c>
      <c r="D3124" s="274">
        <v>45602.0</v>
      </c>
      <c r="E3124" s="275">
        <v>1207000.0</v>
      </c>
      <c r="F3124" s="248" t="s">
        <v>447</v>
      </c>
      <c r="G3124" s="274">
        <f t="shared" si="1"/>
        <v>45632</v>
      </c>
      <c r="H3124" s="248" t="s">
        <v>443</v>
      </c>
      <c r="I3124" s="276" t="str">
        <f t="shared" si="2"/>
        <v>10821207000</v>
      </c>
      <c r="J3124" s="274">
        <v>45579.0</v>
      </c>
      <c r="K3124" s="275">
        <f>818000+389000</f>
        <v>1207000</v>
      </c>
      <c r="L3124" s="275">
        <f t="shared" si="13"/>
        <v>0</v>
      </c>
      <c r="N3124" s="277"/>
      <c r="O3124" s="274">
        <f t="shared" si="6"/>
        <v>0</v>
      </c>
      <c r="P3124" s="248" t="b">
        <f t="shared" si="7"/>
        <v>0</v>
      </c>
    </row>
    <row r="3125" ht="14.25" customHeight="1">
      <c r="A3125" s="248" t="s">
        <v>87</v>
      </c>
      <c r="B3125" s="248" t="s">
        <v>19</v>
      </c>
      <c r="C3125" s="273">
        <v>11.0</v>
      </c>
      <c r="D3125" s="274">
        <v>45602.0</v>
      </c>
      <c r="E3125" s="275">
        <v>250940.0</v>
      </c>
      <c r="F3125" s="248" t="s">
        <v>447</v>
      </c>
      <c r="G3125" s="274">
        <f t="shared" si="1"/>
        <v>45632</v>
      </c>
      <c r="H3125" s="248" t="s">
        <v>443</v>
      </c>
      <c r="I3125" s="276" t="str">
        <f t="shared" si="2"/>
        <v>11250940</v>
      </c>
      <c r="J3125" s="274">
        <v>45643.0</v>
      </c>
      <c r="K3125" s="275">
        <v>250940.0</v>
      </c>
      <c r="L3125" s="275">
        <f t="shared" si="13"/>
        <v>0</v>
      </c>
      <c r="N3125" s="277"/>
      <c r="O3125" s="274">
        <f t="shared" si="6"/>
        <v>0</v>
      </c>
      <c r="P3125" s="248" t="b">
        <f t="shared" si="7"/>
        <v>0</v>
      </c>
    </row>
    <row r="3126" ht="14.25" customHeight="1">
      <c r="A3126" s="248" t="s">
        <v>22</v>
      </c>
      <c r="B3126" s="248" t="s">
        <v>19</v>
      </c>
      <c r="C3126" s="273">
        <v>1130037.0</v>
      </c>
      <c r="D3126" s="274">
        <v>45602.0</v>
      </c>
      <c r="E3126" s="275">
        <v>6867616.0</v>
      </c>
      <c r="F3126" s="248" t="s">
        <v>447</v>
      </c>
      <c r="G3126" s="274">
        <f t="shared" si="1"/>
        <v>45632</v>
      </c>
      <c r="H3126" s="248" t="s">
        <v>443</v>
      </c>
      <c r="I3126" s="276" t="str">
        <f t="shared" si="2"/>
        <v>11300376867616</v>
      </c>
      <c r="J3126" s="274">
        <v>45632.0</v>
      </c>
      <c r="K3126" s="275">
        <v>6867616.0</v>
      </c>
      <c r="L3126" s="275">
        <f t="shared" si="13"/>
        <v>0</v>
      </c>
      <c r="N3126" s="109" t="s">
        <v>462</v>
      </c>
      <c r="O3126" s="274">
        <f t="shared" si="6"/>
        <v>0</v>
      </c>
      <c r="P3126" s="248" t="b">
        <f t="shared" si="7"/>
        <v>0</v>
      </c>
    </row>
    <row r="3127" ht="14.25" customHeight="1">
      <c r="A3127" s="248" t="s">
        <v>77</v>
      </c>
      <c r="B3127" s="248" t="s">
        <v>19</v>
      </c>
      <c r="C3127" s="273">
        <v>608185.0</v>
      </c>
      <c r="D3127" s="274">
        <v>45602.0</v>
      </c>
      <c r="E3127" s="275">
        <v>1286483.0</v>
      </c>
      <c r="F3127" s="248" t="s">
        <v>447</v>
      </c>
      <c r="G3127" s="274">
        <f t="shared" si="1"/>
        <v>45632</v>
      </c>
      <c r="H3127" s="248" t="s">
        <v>443</v>
      </c>
      <c r="I3127" s="276" t="str">
        <f t="shared" si="2"/>
        <v>6081851286483</v>
      </c>
      <c r="J3127" s="274">
        <v>45601.0</v>
      </c>
      <c r="K3127" s="275">
        <v>1286483.0</v>
      </c>
      <c r="L3127" s="275">
        <f t="shared" si="13"/>
        <v>0</v>
      </c>
      <c r="N3127" s="277"/>
      <c r="O3127" s="274">
        <f t="shared" si="6"/>
        <v>0</v>
      </c>
      <c r="P3127" s="248" t="b">
        <f t="shared" si="7"/>
        <v>0</v>
      </c>
    </row>
    <row r="3128" ht="14.25" customHeight="1">
      <c r="A3128" s="248" t="s">
        <v>494</v>
      </c>
      <c r="B3128" s="248" t="s">
        <v>19</v>
      </c>
      <c r="C3128" s="273">
        <v>44874.0</v>
      </c>
      <c r="D3128" s="274">
        <v>45603.0</v>
      </c>
      <c r="E3128" s="275">
        <v>231880.0</v>
      </c>
      <c r="F3128" s="248" t="s">
        <v>447</v>
      </c>
      <c r="G3128" s="274">
        <f t="shared" si="1"/>
        <v>45633</v>
      </c>
      <c r="H3128" s="248" t="s">
        <v>443</v>
      </c>
      <c r="I3128" s="276" t="str">
        <f t="shared" si="2"/>
        <v>44874231880</v>
      </c>
      <c r="J3128" s="274"/>
      <c r="K3128" s="275"/>
      <c r="L3128" s="275">
        <f t="shared" si="13"/>
        <v>-231880</v>
      </c>
      <c r="N3128" s="277"/>
      <c r="O3128" s="274">
        <f t="shared" si="6"/>
        <v>0</v>
      </c>
      <c r="P3128" s="248" t="b">
        <f t="shared" si="7"/>
        <v>1</v>
      </c>
    </row>
    <row r="3129" ht="14.25" customHeight="1">
      <c r="A3129" s="248" t="s">
        <v>740</v>
      </c>
      <c r="B3129" s="248" t="s">
        <v>19</v>
      </c>
      <c r="C3129" s="273">
        <v>10712.0</v>
      </c>
      <c r="D3129" s="274">
        <v>45603.0</v>
      </c>
      <c r="E3129" s="275">
        <v>157980.0</v>
      </c>
      <c r="F3129" s="248" t="s">
        <v>447</v>
      </c>
      <c r="G3129" s="274">
        <f t="shared" si="1"/>
        <v>45633</v>
      </c>
      <c r="H3129" s="248" t="s">
        <v>443</v>
      </c>
      <c r="I3129" s="276" t="str">
        <f t="shared" si="2"/>
        <v>10712157980</v>
      </c>
      <c r="J3129" s="274"/>
      <c r="K3129" s="275"/>
      <c r="L3129" s="275">
        <f t="shared" si="13"/>
        <v>-157980</v>
      </c>
      <c r="N3129" s="277"/>
      <c r="O3129" s="274">
        <f t="shared" si="6"/>
        <v>0</v>
      </c>
      <c r="P3129" s="248" t="b">
        <f t="shared" si="7"/>
        <v>1</v>
      </c>
    </row>
    <row r="3130" ht="14.25" customHeight="1">
      <c r="A3130" s="248" t="s">
        <v>44</v>
      </c>
      <c r="B3130" s="248" t="s">
        <v>19</v>
      </c>
      <c r="C3130" s="273">
        <v>4698.0</v>
      </c>
      <c r="D3130" s="274">
        <v>45603.0</v>
      </c>
      <c r="E3130" s="275">
        <v>2550667.0</v>
      </c>
      <c r="F3130" s="248" t="s">
        <v>447</v>
      </c>
      <c r="G3130" s="274">
        <f t="shared" si="1"/>
        <v>45633</v>
      </c>
      <c r="H3130" s="248" t="s">
        <v>443</v>
      </c>
      <c r="I3130" s="276" t="str">
        <f t="shared" si="2"/>
        <v>46982550667</v>
      </c>
      <c r="J3130" s="274">
        <v>45663.0</v>
      </c>
      <c r="K3130" s="275">
        <v>2550667.0</v>
      </c>
      <c r="L3130" s="275">
        <f t="shared" si="13"/>
        <v>0</v>
      </c>
      <c r="N3130" s="277"/>
      <c r="O3130" s="274">
        <f t="shared" si="6"/>
        <v>0</v>
      </c>
      <c r="P3130" s="248" t="b">
        <f t="shared" si="7"/>
        <v>0</v>
      </c>
    </row>
    <row r="3131" ht="14.25" customHeight="1">
      <c r="A3131" s="248" t="s">
        <v>44</v>
      </c>
      <c r="B3131" s="248" t="s">
        <v>19</v>
      </c>
      <c r="C3131" s="273">
        <v>4697.0</v>
      </c>
      <c r="D3131" s="274">
        <v>45603.0</v>
      </c>
      <c r="E3131" s="275">
        <v>1711420.0</v>
      </c>
      <c r="F3131" s="248" t="s">
        <v>447</v>
      </c>
      <c r="G3131" s="274">
        <f t="shared" si="1"/>
        <v>45633</v>
      </c>
      <c r="H3131" s="248" t="s">
        <v>443</v>
      </c>
      <c r="I3131" s="276" t="str">
        <f t="shared" si="2"/>
        <v>46971711420</v>
      </c>
      <c r="J3131" s="274">
        <v>45701.0</v>
      </c>
      <c r="K3131" s="275">
        <v>1711420.0</v>
      </c>
      <c r="L3131" s="275">
        <f t="shared" si="13"/>
        <v>0</v>
      </c>
      <c r="N3131" s="277"/>
      <c r="O3131" s="274">
        <f t="shared" si="6"/>
        <v>0</v>
      </c>
      <c r="P3131" s="248" t="b">
        <f t="shared" si="7"/>
        <v>0</v>
      </c>
    </row>
    <row r="3132" ht="14.25" customHeight="1">
      <c r="A3132" s="248" t="s">
        <v>22</v>
      </c>
      <c r="B3132" s="248" t="s">
        <v>19</v>
      </c>
      <c r="C3132" s="273">
        <v>1130709.0</v>
      </c>
      <c r="D3132" s="274">
        <v>45603.0</v>
      </c>
      <c r="E3132" s="275">
        <v>3887969.0</v>
      </c>
      <c r="F3132" s="248" t="s">
        <v>447</v>
      </c>
      <c r="G3132" s="274">
        <f t="shared" si="1"/>
        <v>45633</v>
      </c>
      <c r="H3132" s="248" t="s">
        <v>443</v>
      </c>
      <c r="I3132" s="276" t="str">
        <f t="shared" si="2"/>
        <v>11307093887969</v>
      </c>
      <c r="J3132" s="274">
        <v>45639.0</v>
      </c>
      <c r="K3132" s="275">
        <v>3887969.0</v>
      </c>
      <c r="L3132" s="275">
        <f t="shared" si="13"/>
        <v>0</v>
      </c>
      <c r="N3132" s="109" t="s">
        <v>462</v>
      </c>
      <c r="O3132" s="274">
        <f t="shared" si="6"/>
        <v>0</v>
      </c>
      <c r="P3132" s="248" t="b">
        <f t="shared" si="7"/>
        <v>0</v>
      </c>
    </row>
    <row r="3133" ht="14.25" customHeight="1">
      <c r="A3133" s="248" t="s">
        <v>807</v>
      </c>
      <c r="B3133" s="248" t="s">
        <v>19</v>
      </c>
      <c r="C3133" s="273">
        <v>1309.0</v>
      </c>
      <c r="D3133" s="274">
        <v>45603.0</v>
      </c>
      <c r="E3133" s="275">
        <v>509940.0</v>
      </c>
      <c r="F3133" s="248" t="s">
        <v>447</v>
      </c>
      <c r="G3133" s="274">
        <f t="shared" si="1"/>
        <v>45633</v>
      </c>
      <c r="H3133" s="248" t="s">
        <v>443</v>
      </c>
      <c r="I3133" s="276" t="str">
        <f t="shared" si="2"/>
        <v>1309509940</v>
      </c>
      <c r="J3133" s="274"/>
      <c r="K3133" s="275"/>
      <c r="L3133" s="275">
        <f t="shared" si="13"/>
        <v>-509940</v>
      </c>
      <c r="N3133" s="277"/>
      <c r="O3133" s="274">
        <f t="shared" si="6"/>
        <v>0</v>
      </c>
      <c r="P3133" s="248" t="b">
        <f t="shared" si="7"/>
        <v>1</v>
      </c>
    </row>
    <row r="3134" ht="14.25" customHeight="1">
      <c r="A3134" s="248" t="s">
        <v>808</v>
      </c>
      <c r="B3134" s="248" t="s">
        <v>19</v>
      </c>
      <c r="C3134" s="273">
        <v>15101.0</v>
      </c>
      <c r="D3134" s="274">
        <v>45604.0</v>
      </c>
      <c r="E3134" s="275">
        <v>23205.0</v>
      </c>
      <c r="F3134" s="248" t="s">
        <v>447</v>
      </c>
      <c r="G3134" s="274">
        <f t="shared" si="1"/>
        <v>45634</v>
      </c>
      <c r="H3134" s="248" t="s">
        <v>443</v>
      </c>
      <c r="I3134" s="276" t="str">
        <f t="shared" si="2"/>
        <v>1510123205</v>
      </c>
      <c r="J3134" s="274"/>
      <c r="K3134" s="275"/>
      <c r="L3134" s="275">
        <f t="shared" si="13"/>
        <v>-23205</v>
      </c>
      <c r="N3134" s="277"/>
      <c r="O3134" s="274">
        <f t="shared" si="6"/>
        <v>0</v>
      </c>
      <c r="P3134" s="248" t="b">
        <f t="shared" si="7"/>
        <v>1</v>
      </c>
    </row>
    <row r="3135" ht="14.25" customHeight="1">
      <c r="A3135" s="248" t="s">
        <v>26</v>
      </c>
      <c r="B3135" s="248" t="s">
        <v>19</v>
      </c>
      <c r="C3135" s="273">
        <v>13819.0</v>
      </c>
      <c r="D3135" s="274">
        <v>45604.0</v>
      </c>
      <c r="E3135" s="275">
        <v>163968.0</v>
      </c>
      <c r="F3135" s="248" t="s">
        <v>447</v>
      </c>
      <c r="G3135" s="274">
        <f t="shared" si="1"/>
        <v>45634</v>
      </c>
      <c r="H3135" s="248" t="s">
        <v>485</v>
      </c>
      <c r="I3135" s="276" t="str">
        <f t="shared" si="2"/>
        <v>13819163968</v>
      </c>
      <c r="J3135" s="274"/>
      <c r="K3135" s="275"/>
      <c r="L3135" s="275">
        <f t="shared" si="13"/>
        <v>-163968</v>
      </c>
      <c r="N3135" s="277"/>
      <c r="O3135" s="274">
        <f t="shared" si="6"/>
        <v>0</v>
      </c>
      <c r="P3135" s="248" t="b">
        <f t="shared" si="7"/>
        <v>1</v>
      </c>
    </row>
    <row r="3136" ht="14.25" customHeight="1">
      <c r="A3136" s="248" t="s">
        <v>26</v>
      </c>
      <c r="B3136" s="248" t="s">
        <v>19</v>
      </c>
      <c r="C3136" s="273">
        <v>13820.0</v>
      </c>
      <c r="D3136" s="274">
        <v>45604.0</v>
      </c>
      <c r="E3136" s="275">
        <v>211411.0</v>
      </c>
      <c r="F3136" s="248" t="s">
        <v>447</v>
      </c>
      <c r="G3136" s="274">
        <f t="shared" si="1"/>
        <v>45634</v>
      </c>
      <c r="H3136" s="248" t="s">
        <v>443</v>
      </c>
      <c r="I3136" s="276" t="str">
        <f t="shared" si="2"/>
        <v>13820211411</v>
      </c>
      <c r="J3136" s="274">
        <v>45656.0</v>
      </c>
      <c r="K3136" s="275">
        <v>211411.0</v>
      </c>
      <c r="L3136" s="275">
        <f t="shared" si="13"/>
        <v>0</v>
      </c>
      <c r="N3136" s="277"/>
      <c r="O3136" s="274">
        <f t="shared" si="6"/>
        <v>0</v>
      </c>
      <c r="P3136" s="248" t="b">
        <f t="shared" si="7"/>
        <v>0</v>
      </c>
    </row>
    <row r="3137" ht="14.25" customHeight="1">
      <c r="A3137" s="248" t="s">
        <v>26</v>
      </c>
      <c r="B3137" s="248" t="s">
        <v>468</v>
      </c>
      <c r="C3137" s="273">
        <v>1064.0</v>
      </c>
      <c r="D3137" s="274">
        <v>45604.0</v>
      </c>
      <c r="E3137" s="275">
        <v>-163968.0</v>
      </c>
      <c r="F3137" s="248" t="s">
        <v>447</v>
      </c>
      <c r="G3137" s="274">
        <f t="shared" si="1"/>
        <v>45634</v>
      </c>
      <c r="H3137" s="248" t="s">
        <v>469</v>
      </c>
      <c r="I3137" s="276" t="str">
        <f t="shared" si="2"/>
        <v>1064-163968</v>
      </c>
      <c r="J3137" s="274"/>
      <c r="K3137" s="275"/>
      <c r="L3137" s="275">
        <f t="shared" si="13"/>
        <v>163968</v>
      </c>
      <c r="N3137" s="277"/>
      <c r="O3137" s="274">
        <f t="shared" si="6"/>
        <v>0</v>
      </c>
      <c r="P3137" s="248" t="b">
        <f t="shared" si="7"/>
        <v>1</v>
      </c>
    </row>
    <row r="3138" ht="14.25" customHeight="1">
      <c r="A3138" s="248" t="s">
        <v>807</v>
      </c>
      <c r="B3138" s="248" t="s">
        <v>19</v>
      </c>
      <c r="C3138" s="273">
        <v>1311.0</v>
      </c>
      <c r="D3138" s="274">
        <v>45604.0</v>
      </c>
      <c r="E3138" s="275">
        <v>84990.0</v>
      </c>
      <c r="F3138" s="248" t="s">
        <v>447</v>
      </c>
      <c r="G3138" s="274">
        <f t="shared" si="1"/>
        <v>45634</v>
      </c>
      <c r="H3138" s="248" t="s">
        <v>443</v>
      </c>
      <c r="I3138" s="276" t="str">
        <f t="shared" si="2"/>
        <v>131184990</v>
      </c>
      <c r="J3138" s="274"/>
      <c r="K3138" s="275"/>
      <c r="L3138" s="275">
        <f t="shared" si="13"/>
        <v>-84990</v>
      </c>
      <c r="N3138" s="277"/>
      <c r="O3138" s="274">
        <f t="shared" si="6"/>
        <v>0</v>
      </c>
      <c r="P3138" s="248" t="b">
        <f t="shared" si="7"/>
        <v>1</v>
      </c>
    </row>
    <row r="3139" ht="14.25" customHeight="1">
      <c r="A3139" s="248" t="s">
        <v>809</v>
      </c>
      <c r="B3139" s="248" t="s">
        <v>19</v>
      </c>
      <c r="C3139" s="273">
        <v>1954.0</v>
      </c>
      <c r="D3139" s="274">
        <v>45604.0</v>
      </c>
      <c r="E3139" s="275">
        <v>215390.0</v>
      </c>
      <c r="F3139" s="248" t="s">
        <v>447</v>
      </c>
      <c r="G3139" s="274">
        <f t="shared" si="1"/>
        <v>45634</v>
      </c>
      <c r="H3139" s="248" t="s">
        <v>443</v>
      </c>
      <c r="I3139" s="276" t="str">
        <f t="shared" si="2"/>
        <v>1954215390</v>
      </c>
      <c r="J3139" s="274">
        <v>45580.0</v>
      </c>
      <c r="K3139" s="275">
        <v>107695.0</v>
      </c>
      <c r="L3139" s="275">
        <f t="shared" si="13"/>
        <v>-107695</v>
      </c>
      <c r="M3139" s="248" t="s">
        <v>749</v>
      </c>
      <c r="N3139" s="277"/>
      <c r="O3139" s="274">
        <f t="shared" si="6"/>
        <v>0</v>
      </c>
      <c r="P3139" s="248" t="b">
        <f t="shared" si="7"/>
        <v>0</v>
      </c>
    </row>
    <row r="3140" ht="14.25" customHeight="1">
      <c r="A3140" s="248" t="s">
        <v>810</v>
      </c>
      <c r="B3140" s="248" t="s">
        <v>19</v>
      </c>
      <c r="C3140" s="273">
        <v>6440822.0</v>
      </c>
      <c r="D3140" s="274">
        <v>45605.0</v>
      </c>
      <c r="E3140" s="275">
        <v>8489.0</v>
      </c>
      <c r="F3140" s="248" t="s">
        <v>447</v>
      </c>
      <c r="G3140" s="274">
        <f t="shared" si="1"/>
        <v>45635</v>
      </c>
      <c r="H3140" s="248" t="s">
        <v>443</v>
      </c>
      <c r="I3140" s="276" t="str">
        <f t="shared" si="2"/>
        <v>64408228489</v>
      </c>
      <c r="J3140" s="274"/>
      <c r="K3140" s="275"/>
      <c r="L3140" s="275">
        <f t="shared" si="13"/>
        <v>-8489</v>
      </c>
      <c r="N3140" s="277"/>
      <c r="O3140" s="274">
        <f t="shared" si="6"/>
        <v>0</v>
      </c>
      <c r="P3140" s="248" t="b">
        <f t="shared" si="7"/>
        <v>1</v>
      </c>
    </row>
    <row r="3141" ht="14.25" customHeight="1">
      <c r="A3141" s="248" t="s">
        <v>583</v>
      </c>
      <c r="B3141" s="248" t="s">
        <v>19</v>
      </c>
      <c r="C3141" s="273">
        <v>6263540.0</v>
      </c>
      <c r="D3141" s="274">
        <v>45606.0</v>
      </c>
      <c r="E3141" s="275">
        <v>17289.0</v>
      </c>
      <c r="F3141" s="248" t="s">
        <v>447</v>
      </c>
      <c r="G3141" s="274">
        <f t="shared" si="1"/>
        <v>45636</v>
      </c>
      <c r="H3141" s="248" t="s">
        <v>443</v>
      </c>
      <c r="I3141" s="276" t="str">
        <f t="shared" si="2"/>
        <v>626354017289</v>
      </c>
      <c r="J3141" s="274"/>
      <c r="K3141" s="275"/>
      <c r="L3141" s="275">
        <f t="shared" si="13"/>
        <v>-17289</v>
      </c>
      <c r="N3141" s="277"/>
      <c r="O3141" s="274">
        <f t="shared" si="6"/>
        <v>0</v>
      </c>
      <c r="P3141" s="248" t="b">
        <f t="shared" si="7"/>
        <v>1</v>
      </c>
    </row>
    <row r="3142" ht="14.25" customHeight="1">
      <c r="A3142" s="248" t="s">
        <v>458</v>
      </c>
      <c r="B3142" s="248" t="s">
        <v>19</v>
      </c>
      <c r="C3142" s="273">
        <v>5.0138939E7</v>
      </c>
      <c r="D3142" s="274">
        <v>45606.0</v>
      </c>
      <c r="E3142" s="275">
        <v>89271.0</v>
      </c>
      <c r="F3142" s="248" t="s">
        <v>447</v>
      </c>
      <c r="G3142" s="274">
        <f t="shared" si="1"/>
        <v>45636</v>
      </c>
      <c r="H3142" s="248" t="s">
        <v>443</v>
      </c>
      <c r="I3142" s="276" t="str">
        <f t="shared" si="2"/>
        <v>5013893989271</v>
      </c>
      <c r="J3142" s="274">
        <v>45628.0</v>
      </c>
      <c r="K3142" s="275">
        <v>122528.0</v>
      </c>
      <c r="L3142" s="275">
        <f t="shared" si="13"/>
        <v>33257</v>
      </c>
      <c r="M3142" s="248" t="s">
        <v>762</v>
      </c>
      <c r="N3142" s="277"/>
      <c r="O3142" s="274">
        <f t="shared" si="6"/>
        <v>0</v>
      </c>
      <c r="P3142" s="248" t="b">
        <f t="shared" si="7"/>
        <v>0</v>
      </c>
    </row>
    <row r="3143" ht="14.25" customHeight="1">
      <c r="A3143" s="248" t="s">
        <v>30</v>
      </c>
      <c r="B3143" s="248" t="s">
        <v>19</v>
      </c>
      <c r="C3143" s="273">
        <v>14453.0</v>
      </c>
      <c r="D3143" s="274">
        <v>45608.0</v>
      </c>
      <c r="E3143" s="275">
        <v>3230832.0</v>
      </c>
      <c r="F3143" s="248" t="s">
        <v>447</v>
      </c>
      <c r="G3143" s="274">
        <f t="shared" si="1"/>
        <v>45638</v>
      </c>
      <c r="H3143" s="248" t="s">
        <v>443</v>
      </c>
      <c r="I3143" s="276" t="str">
        <f t="shared" si="2"/>
        <v>144533230832</v>
      </c>
      <c r="J3143" s="274"/>
      <c r="K3143" s="275"/>
      <c r="L3143" s="275">
        <f t="shared" si="13"/>
        <v>-3230832</v>
      </c>
      <c r="N3143" s="277"/>
      <c r="O3143" s="274">
        <f t="shared" si="6"/>
        <v>0</v>
      </c>
      <c r="P3143" s="248" t="b">
        <f t="shared" si="7"/>
        <v>1</v>
      </c>
    </row>
    <row r="3144" ht="14.25" customHeight="1">
      <c r="A3144" s="248" t="s">
        <v>623</v>
      </c>
      <c r="B3144" s="248" t="s">
        <v>19</v>
      </c>
      <c r="C3144" s="273">
        <v>1835.0</v>
      </c>
      <c r="D3144" s="274">
        <v>45608.0</v>
      </c>
      <c r="E3144" s="275">
        <v>226076.0</v>
      </c>
      <c r="F3144" s="248" t="s">
        <v>447</v>
      </c>
      <c r="G3144" s="274">
        <f t="shared" si="1"/>
        <v>45638</v>
      </c>
      <c r="H3144" s="248" t="s">
        <v>443</v>
      </c>
      <c r="I3144" s="276" t="str">
        <f t="shared" si="2"/>
        <v>1835226076</v>
      </c>
      <c r="J3144" s="274">
        <v>45653.0</v>
      </c>
      <c r="K3144" s="275">
        <v>226076.0</v>
      </c>
      <c r="L3144" s="275">
        <f t="shared" si="13"/>
        <v>0</v>
      </c>
      <c r="N3144" s="277"/>
      <c r="O3144" s="274">
        <f t="shared" si="6"/>
        <v>0</v>
      </c>
      <c r="P3144" s="248" t="b">
        <f t="shared" si="7"/>
        <v>0</v>
      </c>
    </row>
    <row r="3145" ht="14.25" customHeight="1">
      <c r="A3145" s="248" t="s">
        <v>709</v>
      </c>
      <c r="B3145" s="248" t="s">
        <v>19</v>
      </c>
      <c r="C3145" s="273">
        <v>13252.0</v>
      </c>
      <c r="D3145" s="274">
        <v>45608.0</v>
      </c>
      <c r="E3145" s="275">
        <v>2907170.0</v>
      </c>
      <c r="F3145" s="248" t="s">
        <v>447</v>
      </c>
      <c r="G3145" s="274">
        <f t="shared" si="1"/>
        <v>45638</v>
      </c>
      <c r="H3145" s="248" t="s">
        <v>443</v>
      </c>
      <c r="I3145" s="276" t="str">
        <f t="shared" si="2"/>
        <v>132522907170</v>
      </c>
      <c r="J3145" s="274">
        <v>45638.0</v>
      </c>
      <c r="K3145" s="275">
        <v>2907170.0</v>
      </c>
      <c r="L3145" s="275">
        <f t="shared" si="13"/>
        <v>0</v>
      </c>
      <c r="N3145" s="277"/>
      <c r="O3145" s="274">
        <f t="shared" si="6"/>
        <v>0</v>
      </c>
      <c r="P3145" s="248" t="b">
        <f t="shared" si="7"/>
        <v>0</v>
      </c>
    </row>
    <row r="3146" ht="14.25" customHeight="1">
      <c r="A3146" s="248" t="s">
        <v>494</v>
      </c>
      <c r="B3146" s="248" t="s">
        <v>19</v>
      </c>
      <c r="C3146" s="273">
        <v>45236.0</v>
      </c>
      <c r="D3146" s="274">
        <v>45609.0</v>
      </c>
      <c r="E3146" s="275">
        <v>327831.0</v>
      </c>
      <c r="F3146" s="248" t="s">
        <v>447</v>
      </c>
      <c r="G3146" s="274">
        <f t="shared" si="1"/>
        <v>45639</v>
      </c>
      <c r="H3146" s="248" t="s">
        <v>443</v>
      </c>
      <c r="I3146" s="276" t="str">
        <f t="shared" si="2"/>
        <v>45236327831</v>
      </c>
      <c r="J3146" s="274"/>
      <c r="K3146" s="275"/>
      <c r="L3146" s="275">
        <f t="shared" si="13"/>
        <v>-327831</v>
      </c>
      <c r="N3146" s="277"/>
      <c r="O3146" s="274">
        <f t="shared" si="6"/>
        <v>0</v>
      </c>
      <c r="P3146" s="248" t="b">
        <f t="shared" si="7"/>
        <v>1</v>
      </c>
    </row>
    <row r="3147" ht="14.25" customHeight="1">
      <c r="A3147" s="248" t="s">
        <v>740</v>
      </c>
      <c r="B3147" s="248" t="s">
        <v>19</v>
      </c>
      <c r="C3147" s="273">
        <v>10797.0</v>
      </c>
      <c r="D3147" s="274">
        <v>45609.0</v>
      </c>
      <c r="E3147" s="275">
        <v>152980.0</v>
      </c>
      <c r="F3147" s="248" t="s">
        <v>447</v>
      </c>
      <c r="G3147" s="274">
        <f t="shared" si="1"/>
        <v>45639</v>
      </c>
      <c r="H3147" s="248" t="s">
        <v>443</v>
      </c>
      <c r="I3147" s="276" t="str">
        <f t="shared" si="2"/>
        <v>10797152980</v>
      </c>
      <c r="J3147" s="274"/>
      <c r="K3147" s="275"/>
      <c r="L3147" s="275">
        <f t="shared" si="13"/>
        <v>-152980</v>
      </c>
      <c r="N3147" s="277"/>
      <c r="O3147" s="274">
        <f t="shared" si="6"/>
        <v>0</v>
      </c>
      <c r="P3147" s="248" t="b">
        <f t="shared" si="7"/>
        <v>1</v>
      </c>
    </row>
    <row r="3148" ht="14.25" customHeight="1">
      <c r="A3148" s="248" t="s">
        <v>593</v>
      </c>
      <c r="B3148" s="248" t="s">
        <v>334</v>
      </c>
      <c r="C3148" s="273">
        <v>6104321.0</v>
      </c>
      <c r="D3148" s="274">
        <v>45609.0</v>
      </c>
      <c r="E3148" s="275">
        <v>67480.0</v>
      </c>
      <c r="F3148" s="248" t="s">
        <v>447</v>
      </c>
      <c r="G3148" s="274">
        <f t="shared" si="1"/>
        <v>45639</v>
      </c>
      <c r="H3148" s="248" t="s">
        <v>443</v>
      </c>
      <c r="I3148" s="276" t="str">
        <f t="shared" si="2"/>
        <v>610432167480</v>
      </c>
      <c r="J3148" s="274"/>
      <c r="K3148" s="275"/>
      <c r="L3148" s="275">
        <f t="shared" si="13"/>
        <v>-67480</v>
      </c>
      <c r="M3148" s="248" t="s">
        <v>811</v>
      </c>
      <c r="N3148" s="277"/>
      <c r="O3148" s="274">
        <f t="shared" si="6"/>
        <v>0</v>
      </c>
      <c r="P3148" s="248" t="b">
        <f t="shared" si="7"/>
        <v>1</v>
      </c>
    </row>
    <row r="3149" ht="14.25" customHeight="1">
      <c r="A3149" s="248" t="s">
        <v>593</v>
      </c>
      <c r="B3149" s="248" t="s">
        <v>334</v>
      </c>
      <c r="C3149" s="273">
        <v>6156088.0</v>
      </c>
      <c r="D3149" s="274">
        <v>45609.0</v>
      </c>
      <c r="E3149" s="275">
        <v>34650.0</v>
      </c>
      <c r="F3149" s="248" t="s">
        <v>447</v>
      </c>
      <c r="G3149" s="274">
        <f t="shared" si="1"/>
        <v>45639</v>
      </c>
      <c r="H3149" s="248" t="s">
        <v>443</v>
      </c>
      <c r="I3149" s="276" t="str">
        <f t="shared" si="2"/>
        <v>615608834650</v>
      </c>
      <c r="J3149" s="274"/>
      <c r="K3149" s="275"/>
      <c r="L3149" s="275">
        <f t="shared" si="13"/>
        <v>-34650</v>
      </c>
      <c r="M3149" s="248" t="s">
        <v>811</v>
      </c>
      <c r="N3149" s="277"/>
      <c r="O3149" s="274">
        <f t="shared" si="6"/>
        <v>0</v>
      </c>
      <c r="P3149" s="248" t="b">
        <f t="shared" si="7"/>
        <v>1</v>
      </c>
    </row>
    <row r="3150" ht="14.25" customHeight="1">
      <c r="A3150" s="248" t="s">
        <v>593</v>
      </c>
      <c r="B3150" s="248" t="s">
        <v>334</v>
      </c>
      <c r="C3150" s="273">
        <v>6104215.0</v>
      </c>
      <c r="D3150" s="274">
        <v>45609.0</v>
      </c>
      <c r="E3150" s="275">
        <v>51949.0</v>
      </c>
      <c r="F3150" s="248" t="s">
        <v>447</v>
      </c>
      <c r="G3150" s="274">
        <f t="shared" si="1"/>
        <v>45639</v>
      </c>
      <c r="H3150" s="248" t="s">
        <v>443</v>
      </c>
      <c r="I3150" s="276" t="str">
        <f t="shared" si="2"/>
        <v>610421551949</v>
      </c>
      <c r="J3150" s="274"/>
      <c r="K3150" s="275"/>
      <c r="L3150" s="275">
        <f t="shared" si="13"/>
        <v>-51949</v>
      </c>
      <c r="M3150" s="248" t="s">
        <v>811</v>
      </c>
      <c r="N3150" s="277"/>
      <c r="O3150" s="274">
        <f t="shared" si="6"/>
        <v>0</v>
      </c>
      <c r="P3150" s="248" t="b">
        <f t="shared" si="7"/>
        <v>1</v>
      </c>
    </row>
    <row r="3151" ht="14.25" customHeight="1">
      <c r="A3151" s="248" t="s">
        <v>26</v>
      </c>
      <c r="B3151" s="248" t="s">
        <v>19</v>
      </c>
      <c r="C3151" s="273">
        <v>13840.0</v>
      </c>
      <c r="D3151" s="274">
        <v>45610.0</v>
      </c>
      <c r="E3151" s="275">
        <v>158996.0</v>
      </c>
      <c r="F3151" s="248" t="s">
        <v>447</v>
      </c>
      <c r="G3151" s="274">
        <f t="shared" si="1"/>
        <v>45640</v>
      </c>
      <c r="H3151" s="248" t="s">
        <v>443</v>
      </c>
      <c r="I3151" s="276" t="str">
        <f t="shared" si="2"/>
        <v>13840158996</v>
      </c>
      <c r="J3151" s="274">
        <v>45656.0</v>
      </c>
      <c r="K3151" s="275">
        <v>158996.0</v>
      </c>
      <c r="L3151" s="275">
        <f t="shared" si="13"/>
        <v>0</v>
      </c>
      <c r="N3151" s="277"/>
      <c r="O3151" s="274">
        <f t="shared" si="6"/>
        <v>0</v>
      </c>
      <c r="P3151" s="248" t="b">
        <f t="shared" si="7"/>
        <v>0</v>
      </c>
    </row>
    <row r="3152" ht="14.25" customHeight="1">
      <c r="A3152" s="248" t="s">
        <v>559</v>
      </c>
      <c r="B3152" s="248" t="s">
        <v>19</v>
      </c>
      <c r="C3152" s="273">
        <v>11308.0</v>
      </c>
      <c r="D3152" s="274">
        <v>45610.0</v>
      </c>
      <c r="E3152" s="275">
        <v>405990.0</v>
      </c>
      <c r="F3152" s="248" t="s">
        <v>447</v>
      </c>
      <c r="G3152" s="274">
        <f t="shared" si="1"/>
        <v>45640</v>
      </c>
      <c r="H3152" s="248" t="s">
        <v>443</v>
      </c>
      <c r="I3152" s="276" t="str">
        <f t="shared" si="2"/>
        <v>11308405990</v>
      </c>
      <c r="J3152" s="274"/>
      <c r="K3152" s="275"/>
      <c r="L3152" s="275">
        <f t="shared" si="13"/>
        <v>-405990</v>
      </c>
      <c r="N3152" s="277"/>
      <c r="O3152" s="274">
        <f t="shared" si="6"/>
        <v>0</v>
      </c>
      <c r="P3152" s="248" t="b">
        <f t="shared" si="7"/>
        <v>1</v>
      </c>
    </row>
    <row r="3153" ht="14.25" customHeight="1">
      <c r="A3153" s="248" t="s">
        <v>688</v>
      </c>
      <c r="B3153" s="248" t="s">
        <v>19</v>
      </c>
      <c r="C3153" s="273">
        <v>2533.0</v>
      </c>
      <c r="D3153" s="274">
        <v>45610.0</v>
      </c>
      <c r="E3153" s="275">
        <v>236078.0</v>
      </c>
      <c r="F3153" s="248" t="s">
        <v>447</v>
      </c>
      <c r="G3153" s="274">
        <f t="shared" si="1"/>
        <v>45640</v>
      </c>
      <c r="H3153" s="248" t="s">
        <v>443</v>
      </c>
      <c r="I3153" s="276" t="str">
        <f t="shared" si="2"/>
        <v>2533236078</v>
      </c>
      <c r="J3153" s="274">
        <v>45646.0</v>
      </c>
      <c r="K3153" s="275">
        <v>236078.0</v>
      </c>
      <c r="L3153" s="275">
        <f t="shared" si="13"/>
        <v>0</v>
      </c>
      <c r="N3153" s="277"/>
      <c r="O3153" s="274">
        <f t="shared" si="6"/>
        <v>0</v>
      </c>
      <c r="P3153" s="248" t="b">
        <f t="shared" si="7"/>
        <v>0</v>
      </c>
    </row>
    <row r="3154" ht="14.25" customHeight="1">
      <c r="A3154" s="248" t="s">
        <v>709</v>
      </c>
      <c r="B3154" s="248" t="s">
        <v>19</v>
      </c>
      <c r="C3154" s="273">
        <v>13260.0</v>
      </c>
      <c r="D3154" s="274">
        <v>45610.0</v>
      </c>
      <c r="E3154" s="275">
        <v>2820300.0</v>
      </c>
      <c r="F3154" s="248" t="s">
        <v>447</v>
      </c>
      <c r="G3154" s="274">
        <f t="shared" si="1"/>
        <v>45640</v>
      </c>
      <c r="H3154" s="248" t="s">
        <v>443</v>
      </c>
      <c r="I3154" s="276" t="str">
        <f t="shared" si="2"/>
        <v>132602820300</v>
      </c>
      <c r="J3154" s="274">
        <v>45638.0</v>
      </c>
      <c r="K3154" s="275">
        <v>2820300.0</v>
      </c>
      <c r="L3154" s="275">
        <f t="shared" si="13"/>
        <v>0</v>
      </c>
      <c r="N3154" s="277"/>
      <c r="O3154" s="274">
        <f t="shared" si="6"/>
        <v>0</v>
      </c>
      <c r="P3154" s="248" t="b">
        <f t="shared" si="7"/>
        <v>0</v>
      </c>
    </row>
    <row r="3155" ht="14.25" customHeight="1">
      <c r="A3155" s="248" t="s">
        <v>812</v>
      </c>
      <c r="B3155" s="248" t="s">
        <v>19</v>
      </c>
      <c r="C3155" s="273">
        <v>1.0</v>
      </c>
      <c r="D3155" s="274">
        <v>45610.0</v>
      </c>
      <c r="E3155" s="275">
        <v>1071000.0</v>
      </c>
      <c r="F3155" s="248" t="s">
        <v>447</v>
      </c>
      <c r="G3155" s="274">
        <f t="shared" si="1"/>
        <v>45640</v>
      </c>
      <c r="H3155" s="248" t="s">
        <v>443</v>
      </c>
      <c r="I3155" s="276" t="str">
        <f t="shared" si="2"/>
        <v>11071000</v>
      </c>
      <c r="J3155" s="274"/>
      <c r="K3155" s="275"/>
      <c r="L3155" s="275">
        <f t="shared" si="13"/>
        <v>-1071000</v>
      </c>
      <c r="N3155" s="277"/>
      <c r="O3155" s="274">
        <f t="shared" si="6"/>
        <v>0</v>
      </c>
      <c r="P3155" s="248" t="b">
        <f t="shared" si="7"/>
        <v>1</v>
      </c>
    </row>
    <row r="3156" ht="14.25" customHeight="1">
      <c r="A3156" s="248" t="s">
        <v>23</v>
      </c>
      <c r="B3156" s="248" t="s">
        <v>19</v>
      </c>
      <c r="C3156" s="273">
        <v>8688.0</v>
      </c>
      <c r="D3156" s="274">
        <v>45611.0</v>
      </c>
      <c r="E3156" s="275">
        <v>6668495.0</v>
      </c>
      <c r="F3156" s="248" t="s">
        <v>447</v>
      </c>
      <c r="G3156" s="274">
        <f t="shared" si="1"/>
        <v>45641</v>
      </c>
      <c r="H3156" s="248" t="s">
        <v>443</v>
      </c>
      <c r="I3156" s="276" t="str">
        <f t="shared" si="2"/>
        <v>86886668495</v>
      </c>
      <c r="J3156" s="274">
        <v>45653.0</v>
      </c>
      <c r="K3156" s="275">
        <v>6668495.0</v>
      </c>
      <c r="L3156" s="275">
        <f t="shared" si="13"/>
        <v>0</v>
      </c>
      <c r="N3156" s="277" t="s">
        <v>769</v>
      </c>
      <c r="O3156" s="274">
        <f t="shared" si="6"/>
        <v>0</v>
      </c>
      <c r="P3156" s="248" t="b">
        <f t="shared" si="7"/>
        <v>0</v>
      </c>
    </row>
    <row r="3157" ht="14.25" customHeight="1">
      <c r="A3157" s="248" t="s">
        <v>42</v>
      </c>
      <c r="B3157" s="248" t="s">
        <v>19</v>
      </c>
      <c r="C3157" s="273">
        <v>5384.0</v>
      </c>
      <c r="D3157" s="274">
        <v>45611.0</v>
      </c>
      <c r="E3157" s="275">
        <v>2210534.0</v>
      </c>
      <c r="F3157" s="248" t="s">
        <v>447</v>
      </c>
      <c r="G3157" s="274">
        <f t="shared" si="1"/>
        <v>45641</v>
      </c>
      <c r="H3157" s="248" t="s">
        <v>443</v>
      </c>
      <c r="I3157" s="276" t="str">
        <f t="shared" si="2"/>
        <v>53842210534</v>
      </c>
      <c r="J3157" s="274">
        <v>45614.0</v>
      </c>
      <c r="K3157" s="275">
        <v>2210534.0</v>
      </c>
      <c r="L3157" s="275">
        <f t="shared" si="13"/>
        <v>0</v>
      </c>
      <c r="N3157" s="277" t="s">
        <v>717</v>
      </c>
      <c r="O3157" s="274">
        <f t="shared" si="6"/>
        <v>0</v>
      </c>
      <c r="P3157" s="248" t="b">
        <f t="shared" si="7"/>
        <v>0</v>
      </c>
    </row>
    <row r="3158" ht="14.25" customHeight="1">
      <c r="A3158" s="248" t="s">
        <v>688</v>
      </c>
      <c r="B3158" s="248" t="s">
        <v>19</v>
      </c>
      <c r="C3158" s="273">
        <v>2537.0</v>
      </c>
      <c r="D3158" s="274">
        <v>45611.0</v>
      </c>
      <c r="E3158" s="275">
        <v>660282.0</v>
      </c>
      <c r="F3158" s="248" t="s">
        <v>447</v>
      </c>
      <c r="G3158" s="274">
        <f t="shared" si="1"/>
        <v>45641</v>
      </c>
      <c r="H3158" s="248" t="s">
        <v>485</v>
      </c>
      <c r="I3158" s="276" t="str">
        <f t="shared" si="2"/>
        <v>2537660282</v>
      </c>
      <c r="J3158" s="274">
        <v>45646.0</v>
      </c>
      <c r="K3158" s="275">
        <v>660282.0</v>
      </c>
      <c r="L3158" s="275">
        <f t="shared" si="13"/>
        <v>0</v>
      </c>
      <c r="N3158" s="277"/>
      <c r="O3158" s="274">
        <f t="shared" si="6"/>
        <v>0</v>
      </c>
      <c r="P3158" s="248" t="b">
        <f t="shared" si="7"/>
        <v>0</v>
      </c>
    </row>
    <row r="3159" ht="14.25" customHeight="1">
      <c r="A3159" s="248" t="s">
        <v>36</v>
      </c>
      <c r="B3159" s="248" t="s">
        <v>19</v>
      </c>
      <c r="C3159" s="273">
        <v>95357.0</v>
      </c>
      <c r="D3159" s="274">
        <v>45611.0</v>
      </c>
      <c r="E3159" s="275">
        <v>1.0144349E7</v>
      </c>
      <c r="F3159" s="248" t="s">
        <v>447</v>
      </c>
      <c r="G3159" s="274">
        <f t="shared" si="1"/>
        <v>45641</v>
      </c>
      <c r="H3159" s="248" t="s">
        <v>443</v>
      </c>
      <c r="I3159" s="276" t="str">
        <f t="shared" si="2"/>
        <v>9535710144349</v>
      </c>
      <c r="J3159" s="274">
        <v>45674.0</v>
      </c>
      <c r="K3159" s="275">
        <v>1.0144349E7</v>
      </c>
      <c r="L3159" s="275">
        <f t="shared" si="13"/>
        <v>0</v>
      </c>
      <c r="N3159" s="277" t="s">
        <v>738</v>
      </c>
      <c r="O3159" s="274">
        <f t="shared" si="6"/>
        <v>0</v>
      </c>
      <c r="P3159" s="248" t="b">
        <f t="shared" si="7"/>
        <v>0</v>
      </c>
    </row>
    <row r="3160" ht="14.25" customHeight="1">
      <c r="A3160" s="248" t="s">
        <v>585</v>
      </c>
      <c r="B3160" s="248" t="s">
        <v>19</v>
      </c>
      <c r="C3160" s="273">
        <v>34958.0</v>
      </c>
      <c r="D3160" s="274">
        <v>45611.0</v>
      </c>
      <c r="E3160" s="275">
        <v>143960.0</v>
      </c>
      <c r="F3160" s="248" t="s">
        <v>447</v>
      </c>
      <c r="G3160" s="274">
        <f t="shared" si="1"/>
        <v>45641</v>
      </c>
      <c r="H3160" s="248" t="s">
        <v>443</v>
      </c>
      <c r="I3160" s="276" t="str">
        <f t="shared" si="2"/>
        <v>34958143960</v>
      </c>
      <c r="J3160" s="274"/>
      <c r="K3160" s="275"/>
      <c r="L3160" s="275">
        <f t="shared" si="13"/>
        <v>-143960</v>
      </c>
      <c r="N3160" s="277"/>
      <c r="O3160" s="274">
        <f t="shared" si="6"/>
        <v>0</v>
      </c>
      <c r="P3160" s="248" t="b">
        <f t="shared" si="7"/>
        <v>1</v>
      </c>
    </row>
    <row r="3161" ht="14.25" customHeight="1">
      <c r="A3161" s="289" t="s">
        <v>24</v>
      </c>
      <c r="B3161" s="289" t="s">
        <v>19</v>
      </c>
      <c r="C3161" s="286">
        <v>22332.0</v>
      </c>
      <c r="D3161" s="287">
        <v>45611.0</v>
      </c>
      <c r="E3161" s="288">
        <v>3599524.0</v>
      </c>
      <c r="F3161" s="289" t="s">
        <v>447</v>
      </c>
      <c r="G3161" s="274">
        <f t="shared" si="1"/>
        <v>45641</v>
      </c>
      <c r="H3161" s="289" t="s">
        <v>485</v>
      </c>
      <c r="I3161" s="290" t="str">
        <f t="shared" si="2"/>
        <v>223323599524</v>
      </c>
      <c r="J3161" s="287"/>
      <c r="K3161" s="288"/>
      <c r="L3161" s="288">
        <f t="shared" si="13"/>
        <v>-3599524</v>
      </c>
      <c r="N3161" s="277"/>
      <c r="O3161" s="274">
        <f t="shared" si="6"/>
        <v>0</v>
      </c>
      <c r="P3161" s="248" t="b">
        <f t="shared" si="7"/>
        <v>1</v>
      </c>
    </row>
    <row r="3162" ht="14.25" customHeight="1">
      <c r="A3162" s="248" t="s">
        <v>56</v>
      </c>
      <c r="B3162" s="248" t="s">
        <v>19</v>
      </c>
      <c r="C3162" s="273">
        <v>12.0</v>
      </c>
      <c r="D3162" s="274">
        <v>45611.0</v>
      </c>
      <c r="E3162" s="275">
        <v>1059695.0</v>
      </c>
      <c r="F3162" s="248" t="s">
        <v>447</v>
      </c>
      <c r="G3162" s="274">
        <f t="shared" si="1"/>
        <v>45641</v>
      </c>
      <c r="H3162" s="248" t="s">
        <v>443</v>
      </c>
      <c r="I3162" s="276" t="str">
        <f t="shared" si="2"/>
        <v>121059695</v>
      </c>
      <c r="J3162" s="291">
        <v>45614.0</v>
      </c>
      <c r="K3162" s="292">
        <v>1059695.0</v>
      </c>
      <c r="L3162" s="275">
        <f t="shared" si="13"/>
        <v>0</v>
      </c>
      <c r="N3162" s="109" t="s">
        <v>744</v>
      </c>
      <c r="O3162" s="274">
        <f t="shared" si="6"/>
        <v>0</v>
      </c>
      <c r="P3162" s="248" t="b">
        <f t="shared" si="7"/>
        <v>0</v>
      </c>
    </row>
    <row r="3163" ht="14.25" customHeight="1">
      <c r="A3163" s="248" t="s">
        <v>56</v>
      </c>
      <c r="B3163" s="248" t="s">
        <v>19</v>
      </c>
      <c r="C3163" s="273">
        <v>11.0</v>
      </c>
      <c r="D3163" s="274">
        <v>45611.0</v>
      </c>
      <c r="E3163" s="275">
        <v>548079.0</v>
      </c>
      <c r="F3163" s="248" t="s">
        <v>447</v>
      </c>
      <c r="G3163" s="274">
        <f t="shared" si="1"/>
        <v>45641</v>
      </c>
      <c r="H3163" s="248" t="s">
        <v>443</v>
      </c>
      <c r="I3163" s="276" t="str">
        <f t="shared" si="2"/>
        <v>11548079</v>
      </c>
      <c r="J3163" s="291">
        <v>45614.0</v>
      </c>
      <c r="K3163" s="292">
        <v>548079.0</v>
      </c>
      <c r="L3163" s="275">
        <f t="shared" si="13"/>
        <v>0</v>
      </c>
      <c r="N3163" s="109" t="s">
        <v>744</v>
      </c>
      <c r="O3163" s="274">
        <f t="shared" si="6"/>
        <v>0</v>
      </c>
      <c r="P3163" s="248" t="b">
        <f t="shared" si="7"/>
        <v>0</v>
      </c>
    </row>
    <row r="3164" ht="14.25" customHeight="1">
      <c r="A3164" s="248" t="s">
        <v>77</v>
      </c>
      <c r="B3164" s="248" t="s">
        <v>19</v>
      </c>
      <c r="C3164" s="273">
        <v>608681.0</v>
      </c>
      <c r="D3164" s="274">
        <v>45611.0</v>
      </c>
      <c r="E3164" s="275">
        <v>1316184.0</v>
      </c>
      <c r="F3164" s="248" t="s">
        <v>447</v>
      </c>
      <c r="G3164" s="274">
        <f t="shared" si="1"/>
        <v>45641</v>
      </c>
      <c r="H3164" s="248" t="s">
        <v>443</v>
      </c>
      <c r="I3164" s="276" t="str">
        <f t="shared" si="2"/>
        <v>6086811316184</v>
      </c>
      <c r="J3164" s="274">
        <v>45649.0</v>
      </c>
      <c r="K3164" s="275">
        <v>1316183.0</v>
      </c>
      <c r="L3164" s="275">
        <f t="shared" si="13"/>
        <v>-1</v>
      </c>
      <c r="N3164" s="277"/>
      <c r="O3164" s="274">
        <f t="shared" si="6"/>
        <v>0</v>
      </c>
      <c r="P3164" s="248" t="b">
        <f t="shared" si="7"/>
        <v>0</v>
      </c>
    </row>
    <row r="3165" ht="14.25" customHeight="1">
      <c r="A3165" s="248" t="s">
        <v>26</v>
      </c>
      <c r="B3165" s="248" t="s">
        <v>19</v>
      </c>
      <c r="C3165" s="273">
        <v>13851.0</v>
      </c>
      <c r="D3165" s="274">
        <v>45614.0</v>
      </c>
      <c r="E3165" s="275">
        <v>2333833.0</v>
      </c>
      <c r="F3165" s="248" t="s">
        <v>447</v>
      </c>
      <c r="G3165" s="274">
        <f t="shared" si="1"/>
        <v>45644</v>
      </c>
      <c r="H3165" s="248" t="s">
        <v>443</v>
      </c>
      <c r="I3165" s="276" t="str">
        <f t="shared" si="2"/>
        <v>138512333833</v>
      </c>
      <c r="J3165" s="274">
        <v>45656.0</v>
      </c>
      <c r="K3165" s="275">
        <v>2333833.0</v>
      </c>
      <c r="L3165" s="275">
        <f t="shared" si="13"/>
        <v>0</v>
      </c>
      <c r="N3165" s="277"/>
      <c r="O3165" s="274">
        <f t="shared" si="6"/>
        <v>0</v>
      </c>
      <c r="P3165" s="248" t="b">
        <f t="shared" si="7"/>
        <v>0</v>
      </c>
    </row>
    <row r="3166" ht="14.25" customHeight="1">
      <c r="A3166" s="289" t="s">
        <v>24</v>
      </c>
      <c r="B3166" s="289" t="s">
        <v>468</v>
      </c>
      <c r="C3166" s="286">
        <v>3545.0</v>
      </c>
      <c r="D3166" s="287">
        <v>45614.0</v>
      </c>
      <c r="E3166" s="288">
        <v>-3599524.0</v>
      </c>
      <c r="F3166" s="289" t="s">
        <v>447</v>
      </c>
      <c r="G3166" s="274">
        <f t="shared" si="1"/>
        <v>45644</v>
      </c>
      <c r="H3166" s="289" t="s">
        <v>469</v>
      </c>
      <c r="I3166" s="290" t="str">
        <f t="shared" si="2"/>
        <v>3545-3599524</v>
      </c>
      <c r="J3166" s="287"/>
      <c r="K3166" s="288"/>
      <c r="L3166" s="288">
        <f t="shared" si="13"/>
        <v>3599524</v>
      </c>
      <c r="N3166" s="277"/>
      <c r="O3166" s="274">
        <f t="shared" si="6"/>
        <v>0</v>
      </c>
      <c r="P3166" s="248" t="b">
        <f t="shared" si="7"/>
        <v>1</v>
      </c>
    </row>
    <row r="3167" ht="14.25" customHeight="1">
      <c r="A3167" s="248" t="s">
        <v>709</v>
      </c>
      <c r="B3167" s="248" t="s">
        <v>19</v>
      </c>
      <c r="C3167" s="273">
        <v>13275.0</v>
      </c>
      <c r="D3167" s="274">
        <v>45614.0</v>
      </c>
      <c r="E3167" s="275">
        <v>3396379.0</v>
      </c>
      <c r="F3167" s="248" t="s">
        <v>447</v>
      </c>
      <c r="G3167" s="274">
        <f t="shared" si="1"/>
        <v>45644</v>
      </c>
      <c r="H3167" s="248" t="s">
        <v>443</v>
      </c>
      <c r="I3167" s="276" t="str">
        <f t="shared" si="2"/>
        <v>132753396379</v>
      </c>
      <c r="J3167" s="274">
        <v>45638.0</v>
      </c>
      <c r="K3167" s="275">
        <v>3396379.0</v>
      </c>
      <c r="L3167" s="275">
        <f t="shared" si="13"/>
        <v>0</v>
      </c>
      <c r="N3167" s="277"/>
      <c r="O3167" s="274">
        <f t="shared" si="6"/>
        <v>0</v>
      </c>
      <c r="P3167" s="248" t="b">
        <f t="shared" si="7"/>
        <v>0</v>
      </c>
    </row>
    <row r="3168" ht="14.25" customHeight="1">
      <c r="A3168" s="248" t="s">
        <v>525</v>
      </c>
      <c r="B3168" s="248" t="s">
        <v>19</v>
      </c>
      <c r="C3168" s="273">
        <v>59976.0</v>
      </c>
      <c r="D3168" s="274">
        <v>45614.0</v>
      </c>
      <c r="E3168" s="275">
        <v>1362550.0</v>
      </c>
      <c r="F3168" s="248" t="s">
        <v>447</v>
      </c>
      <c r="G3168" s="274">
        <f t="shared" si="1"/>
        <v>45644</v>
      </c>
      <c r="H3168" s="248" t="s">
        <v>443</v>
      </c>
      <c r="I3168" s="276" t="str">
        <f t="shared" si="2"/>
        <v>599761362550</v>
      </c>
      <c r="J3168" s="274"/>
      <c r="K3168" s="275"/>
      <c r="L3168" s="275">
        <f t="shared" si="13"/>
        <v>-1362550</v>
      </c>
      <c r="N3168" s="277"/>
      <c r="O3168" s="274">
        <f t="shared" si="6"/>
        <v>0</v>
      </c>
      <c r="P3168" s="248" t="b">
        <f t="shared" si="7"/>
        <v>1</v>
      </c>
    </row>
    <row r="3169" ht="14.25" customHeight="1">
      <c r="A3169" s="248" t="s">
        <v>77</v>
      </c>
      <c r="B3169" s="248" t="s">
        <v>19</v>
      </c>
      <c r="C3169" s="273">
        <v>608747.0</v>
      </c>
      <c r="D3169" s="274">
        <v>45614.0</v>
      </c>
      <c r="E3169" s="275">
        <v>361183.0</v>
      </c>
      <c r="F3169" s="248" t="s">
        <v>447</v>
      </c>
      <c r="G3169" s="274">
        <f t="shared" si="1"/>
        <v>45644</v>
      </c>
      <c r="H3169" s="248" t="s">
        <v>443</v>
      </c>
      <c r="I3169" s="276" t="str">
        <f t="shared" si="2"/>
        <v>608747361183</v>
      </c>
      <c r="J3169" s="274">
        <v>45663.0</v>
      </c>
      <c r="K3169" s="275">
        <v>361183.0</v>
      </c>
      <c r="L3169" s="275">
        <f t="shared" si="13"/>
        <v>0</v>
      </c>
      <c r="N3169" s="277"/>
      <c r="O3169" s="274">
        <f t="shared" si="6"/>
        <v>0</v>
      </c>
      <c r="P3169" s="248" t="b">
        <f t="shared" si="7"/>
        <v>0</v>
      </c>
    </row>
    <row r="3170" ht="14.25" customHeight="1">
      <c r="A3170" s="248" t="s">
        <v>813</v>
      </c>
      <c r="B3170" s="248" t="s">
        <v>19</v>
      </c>
      <c r="C3170" s="273">
        <v>132.0</v>
      </c>
      <c r="D3170" s="274">
        <v>45614.0</v>
      </c>
      <c r="E3170" s="275">
        <v>1199984.0</v>
      </c>
      <c r="F3170" s="248" t="s">
        <v>447</v>
      </c>
      <c r="G3170" s="274">
        <f t="shared" si="1"/>
        <v>45644</v>
      </c>
      <c r="H3170" s="248" t="s">
        <v>443</v>
      </c>
      <c r="I3170" s="276" t="str">
        <f t="shared" si="2"/>
        <v>1321199984</v>
      </c>
      <c r="J3170" s="274"/>
      <c r="K3170" s="275"/>
      <c r="L3170" s="275">
        <f t="shared" si="13"/>
        <v>-1199984</v>
      </c>
      <c r="N3170" s="277"/>
      <c r="O3170" s="274">
        <f t="shared" si="6"/>
        <v>0</v>
      </c>
      <c r="P3170" s="248" t="b">
        <f t="shared" si="7"/>
        <v>1</v>
      </c>
    </row>
    <row r="3171" ht="14.25" customHeight="1">
      <c r="A3171" s="248" t="s">
        <v>814</v>
      </c>
      <c r="B3171" s="248" t="s">
        <v>19</v>
      </c>
      <c r="C3171" s="273">
        <v>1860721.0</v>
      </c>
      <c r="D3171" s="274">
        <v>45614.0</v>
      </c>
      <c r="E3171" s="275">
        <v>559990.0</v>
      </c>
      <c r="F3171" s="248" t="s">
        <v>447</v>
      </c>
      <c r="G3171" s="274">
        <f t="shared" si="1"/>
        <v>45644</v>
      </c>
      <c r="H3171" s="248" t="s">
        <v>443</v>
      </c>
      <c r="I3171" s="276" t="str">
        <f t="shared" si="2"/>
        <v>1860721559990</v>
      </c>
      <c r="J3171" s="274">
        <v>45611.0</v>
      </c>
      <c r="K3171" s="275">
        <v>559990.0</v>
      </c>
      <c r="L3171" s="275">
        <f t="shared" si="13"/>
        <v>0</v>
      </c>
      <c r="N3171" s="277"/>
      <c r="O3171" s="274">
        <f t="shared" si="6"/>
        <v>0</v>
      </c>
      <c r="P3171" s="248" t="b">
        <f t="shared" si="7"/>
        <v>0</v>
      </c>
    </row>
    <row r="3172" ht="14.25" customHeight="1">
      <c r="A3172" s="248" t="s">
        <v>60</v>
      </c>
      <c r="B3172" s="248" t="s">
        <v>19</v>
      </c>
      <c r="C3172" s="273">
        <v>9340.0</v>
      </c>
      <c r="D3172" s="274">
        <v>45614.0</v>
      </c>
      <c r="E3172" s="275">
        <v>87992.0</v>
      </c>
      <c r="F3172" s="248" t="s">
        <v>447</v>
      </c>
      <c r="G3172" s="274">
        <f t="shared" si="1"/>
        <v>45644</v>
      </c>
      <c r="H3172" s="248" t="s">
        <v>443</v>
      </c>
      <c r="I3172" s="276" t="str">
        <f t="shared" si="2"/>
        <v>934087992</v>
      </c>
      <c r="J3172" s="274">
        <v>45670.0</v>
      </c>
      <c r="K3172" s="275">
        <v>87992.0</v>
      </c>
      <c r="L3172" s="275">
        <f t="shared" si="13"/>
        <v>0</v>
      </c>
      <c r="N3172" s="277"/>
      <c r="O3172" s="274">
        <f t="shared" si="6"/>
        <v>0</v>
      </c>
      <c r="P3172" s="248" t="b">
        <f t="shared" si="7"/>
        <v>0</v>
      </c>
    </row>
    <row r="3173" ht="14.25" customHeight="1">
      <c r="A3173" s="248" t="s">
        <v>815</v>
      </c>
      <c r="B3173" s="248" t="s">
        <v>19</v>
      </c>
      <c r="C3173" s="273">
        <v>6964905.0</v>
      </c>
      <c r="D3173" s="274">
        <v>45614.0</v>
      </c>
      <c r="E3173" s="275">
        <v>13691.0</v>
      </c>
      <c r="F3173" s="248" t="s">
        <v>447</v>
      </c>
      <c r="G3173" s="274">
        <f t="shared" si="1"/>
        <v>45644</v>
      </c>
      <c r="H3173" s="248" t="s">
        <v>443</v>
      </c>
      <c r="I3173" s="276" t="str">
        <f t="shared" si="2"/>
        <v>696490513691</v>
      </c>
      <c r="J3173" s="274"/>
      <c r="K3173" s="275"/>
      <c r="L3173" s="275">
        <f t="shared" si="13"/>
        <v>-13691</v>
      </c>
      <c r="N3173" s="277"/>
      <c r="O3173" s="274">
        <f t="shared" si="6"/>
        <v>0</v>
      </c>
      <c r="P3173" s="248" t="b">
        <f t="shared" si="7"/>
        <v>1</v>
      </c>
    </row>
    <row r="3174" ht="14.25" customHeight="1">
      <c r="A3174" s="248" t="s">
        <v>816</v>
      </c>
      <c r="B3174" s="248" t="s">
        <v>19</v>
      </c>
      <c r="C3174" s="273">
        <v>179.0</v>
      </c>
      <c r="D3174" s="274">
        <v>45615.0</v>
      </c>
      <c r="E3174" s="275">
        <v>1309000.0</v>
      </c>
      <c r="F3174" s="248" t="s">
        <v>447</v>
      </c>
      <c r="G3174" s="274">
        <f t="shared" si="1"/>
        <v>45645</v>
      </c>
      <c r="H3174" s="248" t="s">
        <v>443</v>
      </c>
      <c r="I3174" s="276" t="str">
        <f t="shared" si="2"/>
        <v>1791309000</v>
      </c>
      <c r="J3174" s="274"/>
      <c r="K3174" s="275"/>
      <c r="L3174" s="275">
        <f t="shared" si="13"/>
        <v>-1309000</v>
      </c>
      <c r="N3174" s="277"/>
      <c r="O3174" s="274">
        <f t="shared" si="6"/>
        <v>0</v>
      </c>
      <c r="P3174" s="248" t="b">
        <f t="shared" si="7"/>
        <v>1</v>
      </c>
    </row>
    <row r="3175" ht="14.25" customHeight="1">
      <c r="A3175" s="248" t="s">
        <v>610</v>
      </c>
      <c r="B3175" s="248" t="s">
        <v>468</v>
      </c>
      <c r="C3175" s="273">
        <v>152319.0</v>
      </c>
      <c r="D3175" s="274">
        <v>45615.0</v>
      </c>
      <c r="E3175" s="275">
        <v>-799991.0</v>
      </c>
      <c r="F3175" s="248" t="s">
        <v>447</v>
      </c>
      <c r="G3175" s="274">
        <f t="shared" si="1"/>
        <v>45645</v>
      </c>
      <c r="H3175" s="248" t="s">
        <v>469</v>
      </c>
      <c r="I3175" s="276" t="str">
        <f t="shared" si="2"/>
        <v>152319-799991</v>
      </c>
      <c r="J3175" s="274"/>
      <c r="K3175" s="275"/>
      <c r="L3175" s="275">
        <f t="shared" si="13"/>
        <v>799991</v>
      </c>
      <c r="N3175" s="277"/>
      <c r="O3175" s="274">
        <f t="shared" si="6"/>
        <v>0</v>
      </c>
      <c r="P3175" s="248" t="b">
        <f t="shared" si="7"/>
        <v>1</v>
      </c>
    </row>
    <row r="3176" ht="14.25" customHeight="1">
      <c r="A3176" s="248" t="s">
        <v>709</v>
      </c>
      <c r="B3176" s="248" t="s">
        <v>468</v>
      </c>
      <c r="C3176" s="273">
        <v>962.0</v>
      </c>
      <c r="D3176" s="274">
        <v>45615.0</v>
      </c>
      <c r="E3176" s="275">
        <v>-339638.0</v>
      </c>
      <c r="F3176" s="248" t="s">
        <v>447</v>
      </c>
      <c r="G3176" s="274">
        <f t="shared" si="1"/>
        <v>45645</v>
      </c>
      <c r="H3176" s="248" t="s">
        <v>469</v>
      </c>
      <c r="I3176" s="276" t="str">
        <f t="shared" si="2"/>
        <v>962-339638</v>
      </c>
      <c r="J3176" s="274"/>
      <c r="K3176" s="275"/>
      <c r="L3176" s="275">
        <v>0.0</v>
      </c>
      <c r="N3176" s="277"/>
      <c r="O3176" s="274">
        <f t="shared" si="6"/>
        <v>0</v>
      </c>
      <c r="P3176" s="248" t="b">
        <f t="shared" si="7"/>
        <v>1</v>
      </c>
    </row>
    <row r="3177" ht="14.25" customHeight="1">
      <c r="A3177" s="248" t="s">
        <v>494</v>
      </c>
      <c r="B3177" s="248" t="s">
        <v>19</v>
      </c>
      <c r="C3177" s="273">
        <v>45601.0</v>
      </c>
      <c r="D3177" s="274">
        <v>45616.0</v>
      </c>
      <c r="E3177" s="275">
        <v>594810.0</v>
      </c>
      <c r="F3177" s="248" t="s">
        <v>447</v>
      </c>
      <c r="G3177" s="274">
        <f t="shared" si="1"/>
        <v>45646</v>
      </c>
      <c r="H3177" s="248" t="s">
        <v>443</v>
      </c>
      <c r="I3177" s="276" t="str">
        <f t="shared" si="2"/>
        <v>45601594810</v>
      </c>
      <c r="J3177" s="274"/>
      <c r="K3177" s="275"/>
      <c r="L3177" s="275">
        <f t="shared" ref="L3177:L3238" si="14">+K3177-E3177</f>
        <v>-594810</v>
      </c>
      <c r="N3177" s="277"/>
      <c r="O3177" s="274">
        <f t="shared" si="6"/>
        <v>0</v>
      </c>
      <c r="P3177" s="248" t="b">
        <f t="shared" si="7"/>
        <v>1</v>
      </c>
    </row>
    <row r="3178" ht="14.25" customHeight="1">
      <c r="A3178" s="248" t="s">
        <v>817</v>
      </c>
      <c r="B3178" s="248" t="s">
        <v>19</v>
      </c>
      <c r="C3178" s="273">
        <v>167604.0</v>
      </c>
      <c r="D3178" s="274">
        <v>45616.0</v>
      </c>
      <c r="E3178" s="275">
        <v>93010.0</v>
      </c>
      <c r="F3178" s="248" t="s">
        <v>447</v>
      </c>
      <c r="G3178" s="274">
        <f t="shared" si="1"/>
        <v>45646</v>
      </c>
      <c r="H3178" s="248" t="s">
        <v>443</v>
      </c>
      <c r="I3178" s="276" t="str">
        <f t="shared" si="2"/>
        <v>16760493010</v>
      </c>
      <c r="J3178" s="274"/>
      <c r="K3178" s="275"/>
      <c r="L3178" s="275">
        <f t="shared" si="14"/>
        <v>-93010</v>
      </c>
      <c r="N3178" s="277"/>
      <c r="O3178" s="274">
        <f t="shared" si="6"/>
        <v>0</v>
      </c>
      <c r="P3178" s="248" t="b">
        <f t="shared" si="7"/>
        <v>1</v>
      </c>
    </row>
    <row r="3179" ht="14.25" customHeight="1">
      <c r="A3179" s="248" t="s">
        <v>799</v>
      </c>
      <c r="B3179" s="248" t="s">
        <v>19</v>
      </c>
      <c r="C3179" s="273">
        <v>48091.0</v>
      </c>
      <c r="D3179" s="274">
        <v>45616.0</v>
      </c>
      <c r="E3179" s="275">
        <v>5990.0</v>
      </c>
      <c r="F3179" s="248" t="s">
        <v>447</v>
      </c>
      <c r="G3179" s="274">
        <f t="shared" si="1"/>
        <v>45646</v>
      </c>
      <c r="H3179" s="248" t="s">
        <v>443</v>
      </c>
      <c r="I3179" s="276" t="str">
        <f t="shared" si="2"/>
        <v>480915990</v>
      </c>
      <c r="J3179" s="274"/>
      <c r="K3179" s="275"/>
      <c r="L3179" s="275">
        <f t="shared" si="14"/>
        <v>-5990</v>
      </c>
      <c r="N3179" s="277"/>
      <c r="O3179" s="274">
        <f t="shared" si="6"/>
        <v>0</v>
      </c>
      <c r="P3179" s="248" t="b">
        <f t="shared" si="7"/>
        <v>1</v>
      </c>
    </row>
    <row r="3180" ht="14.25" customHeight="1">
      <c r="A3180" s="248" t="s">
        <v>463</v>
      </c>
      <c r="B3180" s="248" t="s">
        <v>19</v>
      </c>
      <c r="C3180" s="273">
        <v>5058659.0</v>
      </c>
      <c r="D3180" s="274">
        <v>45616.0</v>
      </c>
      <c r="E3180" s="275">
        <v>1253980.0</v>
      </c>
      <c r="F3180" s="248" t="s">
        <v>447</v>
      </c>
      <c r="G3180" s="274">
        <f t="shared" si="1"/>
        <v>45646</v>
      </c>
      <c r="H3180" s="248" t="s">
        <v>443</v>
      </c>
      <c r="I3180" s="276" t="str">
        <f t="shared" si="2"/>
        <v>50586591253980</v>
      </c>
      <c r="J3180" s="274"/>
      <c r="K3180" s="275"/>
      <c r="L3180" s="275">
        <f t="shared" si="14"/>
        <v>-1253980</v>
      </c>
      <c r="N3180" s="277"/>
      <c r="O3180" s="274">
        <f t="shared" si="6"/>
        <v>0</v>
      </c>
      <c r="P3180" s="248" t="b">
        <f t="shared" si="7"/>
        <v>1</v>
      </c>
    </row>
    <row r="3181" ht="14.25" customHeight="1">
      <c r="A3181" s="248" t="s">
        <v>24</v>
      </c>
      <c r="B3181" s="248" t="s">
        <v>19</v>
      </c>
      <c r="C3181" s="273">
        <v>22362.0</v>
      </c>
      <c r="D3181" s="274">
        <v>45616.0</v>
      </c>
      <c r="E3181" s="275">
        <v>2831510.0</v>
      </c>
      <c r="F3181" s="248" t="s">
        <v>447</v>
      </c>
      <c r="G3181" s="274">
        <f t="shared" si="1"/>
        <v>45646</v>
      </c>
      <c r="H3181" s="248" t="s">
        <v>443</v>
      </c>
      <c r="I3181" s="276" t="str">
        <f t="shared" si="2"/>
        <v>223622831510</v>
      </c>
      <c r="J3181" s="274">
        <v>45622.0</v>
      </c>
      <c r="K3181" s="275">
        <v>2831510.0</v>
      </c>
      <c r="L3181" s="275">
        <f t="shared" si="14"/>
        <v>0</v>
      </c>
      <c r="N3181" s="277"/>
      <c r="O3181" s="274">
        <f t="shared" si="6"/>
        <v>0</v>
      </c>
      <c r="P3181" s="248" t="b">
        <f t="shared" si="7"/>
        <v>0</v>
      </c>
    </row>
    <row r="3182" ht="14.25" customHeight="1">
      <c r="A3182" s="248" t="s">
        <v>814</v>
      </c>
      <c r="B3182" s="248" t="s">
        <v>19</v>
      </c>
      <c r="C3182" s="273">
        <v>1860869.0</v>
      </c>
      <c r="D3182" s="274">
        <v>45616.0</v>
      </c>
      <c r="E3182" s="275">
        <v>753980.0</v>
      </c>
      <c r="F3182" s="248" t="s">
        <v>447</v>
      </c>
      <c r="G3182" s="274">
        <f t="shared" si="1"/>
        <v>45646</v>
      </c>
      <c r="H3182" s="248" t="s">
        <v>443</v>
      </c>
      <c r="I3182" s="276" t="str">
        <f t="shared" si="2"/>
        <v>1860869753980</v>
      </c>
      <c r="J3182" s="274">
        <v>45616.0</v>
      </c>
      <c r="K3182" s="275">
        <v>753980.0</v>
      </c>
      <c r="L3182" s="275">
        <f t="shared" si="14"/>
        <v>0</v>
      </c>
      <c r="N3182" s="277"/>
      <c r="O3182" s="274">
        <f t="shared" si="6"/>
        <v>0</v>
      </c>
      <c r="P3182" s="248" t="b">
        <f t="shared" si="7"/>
        <v>0</v>
      </c>
    </row>
    <row r="3183" ht="14.25" customHeight="1">
      <c r="A3183" s="248" t="s">
        <v>818</v>
      </c>
      <c r="B3183" s="248" t="s">
        <v>19</v>
      </c>
      <c r="C3183" s="273">
        <v>3391660.0</v>
      </c>
      <c r="D3183" s="274">
        <v>45616.0</v>
      </c>
      <c r="E3183" s="275">
        <v>635778.0</v>
      </c>
      <c r="F3183" s="248" t="s">
        <v>447</v>
      </c>
      <c r="G3183" s="274">
        <f t="shared" si="1"/>
        <v>45646</v>
      </c>
      <c r="H3183" s="248" t="s">
        <v>443</v>
      </c>
      <c r="I3183" s="276" t="str">
        <f t="shared" si="2"/>
        <v>3391660635778</v>
      </c>
      <c r="J3183" s="274">
        <v>45616.0</v>
      </c>
      <c r="K3183" s="275">
        <v>635778.0</v>
      </c>
      <c r="L3183" s="275">
        <f t="shared" si="14"/>
        <v>0</v>
      </c>
      <c r="N3183" s="277"/>
      <c r="O3183" s="274">
        <f t="shared" si="6"/>
        <v>0</v>
      </c>
      <c r="P3183" s="248" t="b">
        <f t="shared" si="7"/>
        <v>0</v>
      </c>
    </row>
    <row r="3184" ht="14.25" customHeight="1">
      <c r="A3184" s="248" t="s">
        <v>34</v>
      </c>
      <c r="B3184" s="248" t="s">
        <v>19</v>
      </c>
      <c r="C3184" s="273">
        <v>125543.0</v>
      </c>
      <c r="D3184" s="274">
        <v>45617.0</v>
      </c>
      <c r="E3184" s="275">
        <v>249864.0</v>
      </c>
      <c r="F3184" s="248" t="s">
        <v>447</v>
      </c>
      <c r="G3184" s="274">
        <f t="shared" si="1"/>
        <v>45647</v>
      </c>
      <c r="H3184" s="248" t="s">
        <v>443</v>
      </c>
      <c r="I3184" s="276" t="str">
        <f t="shared" si="2"/>
        <v>125543249864</v>
      </c>
      <c r="J3184" s="274">
        <v>45643.0</v>
      </c>
      <c r="K3184" s="275">
        <v>249864.0</v>
      </c>
      <c r="L3184" s="275">
        <f t="shared" si="14"/>
        <v>0</v>
      </c>
      <c r="N3184" s="277"/>
      <c r="O3184" s="274">
        <f t="shared" si="6"/>
        <v>0</v>
      </c>
      <c r="P3184" s="248" t="b">
        <f t="shared" si="7"/>
        <v>0</v>
      </c>
    </row>
    <row r="3185" ht="14.25" customHeight="1">
      <c r="A3185" s="248" t="s">
        <v>273</v>
      </c>
      <c r="B3185" s="248" t="s">
        <v>19</v>
      </c>
      <c r="C3185" s="273">
        <v>447.0</v>
      </c>
      <c r="D3185" s="274">
        <v>45617.0</v>
      </c>
      <c r="E3185" s="275">
        <v>372801.0</v>
      </c>
      <c r="F3185" s="248" t="s">
        <v>447</v>
      </c>
      <c r="G3185" s="274">
        <f t="shared" si="1"/>
        <v>45647</v>
      </c>
      <c r="H3185" s="248" t="s">
        <v>443</v>
      </c>
      <c r="I3185" s="276" t="str">
        <f t="shared" si="2"/>
        <v>447372801</v>
      </c>
      <c r="J3185" s="274">
        <v>45656.0</v>
      </c>
      <c r="K3185" s="275">
        <v>372801.0</v>
      </c>
      <c r="L3185" s="275">
        <f t="shared" si="14"/>
        <v>0</v>
      </c>
      <c r="N3185" s="277" t="s">
        <v>710</v>
      </c>
      <c r="O3185" s="274">
        <f t="shared" si="6"/>
        <v>0</v>
      </c>
      <c r="P3185" s="248" t="b">
        <f t="shared" si="7"/>
        <v>0</v>
      </c>
    </row>
    <row r="3186" ht="14.25" customHeight="1">
      <c r="A3186" s="248" t="s">
        <v>26</v>
      </c>
      <c r="B3186" s="248" t="s">
        <v>19</v>
      </c>
      <c r="C3186" s="273">
        <v>13862.0</v>
      </c>
      <c r="D3186" s="274">
        <v>45617.0</v>
      </c>
      <c r="E3186" s="275">
        <v>2547619.0</v>
      </c>
      <c r="F3186" s="248" t="s">
        <v>447</v>
      </c>
      <c r="G3186" s="274">
        <f t="shared" si="1"/>
        <v>45647</v>
      </c>
      <c r="H3186" s="248" t="s">
        <v>443</v>
      </c>
      <c r="I3186" s="276" t="str">
        <f t="shared" si="2"/>
        <v>138622547619</v>
      </c>
      <c r="J3186" s="274">
        <v>45656.0</v>
      </c>
      <c r="K3186" s="275">
        <v>2547619.0</v>
      </c>
      <c r="L3186" s="275">
        <f t="shared" si="14"/>
        <v>0</v>
      </c>
      <c r="N3186" s="277"/>
      <c r="O3186" s="274">
        <f t="shared" si="6"/>
        <v>0</v>
      </c>
      <c r="P3186" s="248" t="b">
        <f t="shared" si="7"/>
        <v>0</v>
      </c>
    </row>
    <row r="3187" ht="14.25" customHeight="1">
      <c r="A3187" s="248" t="s">
        <v>588</v>
      </c>
      <c r="B3187" s="248" t="s">
        <v>468</v>
      </c>
      <c r="C3187" s="273">
        <v>280222.0</v>
      </c>
      <c r="D3187" s="274">
        <v>45617.0</v>
      </c>
      <c r="E3187" s="275">
        <v>-7800.0</v>
      </c>
      <c r="F3187" s="248" t="s">
        <v>447</v>
      </c>
      <c r="G3187" s="274">
        <f t="shared" si="1"/>
        <v>45647</v>
      </c>
      <c r="H3187" s="248" t="s">
        <v>469</v>
      </c>
      <c r="I3187" s="276" t="str">
        <f t="shared" si="2"/>
        <v>280222-7800</v>
      </c>
      <c r="J3187" s="274"/>
      <c r="K3187" s="275"/>
      <c r="L3187" s="275">
        <f t="shared" si="14"/>
        <v>7800</v>
      </c>
      <c r="N3187" s="277"/>
      <c r="O3187" s="274">
        <f t="shared" si="6"/>
        <v>0</v>
      </c>
      <c r="P3187" s="248" t="b">
        <f t="shared" si="7"/>
        <v>1</v>
      </c>
    </row>
    <row r="3188" ht="14.25" customHeight="1">
      <c r="A3188" s="248" t="s">
        <v>87</v>
      </c>
      <c r="B3188" s="248" t="s">
        <v>19</v>
      </c>
      <c r="C3188" s="273">
        <v>12.0</v>
      </c>
      <c r="D3188" s="274">
        <v>45617.0</v>
      </c>
      <c r="E3188" s="275">
        <v>896251.0</v>
      </c>
      <c r="F3188" s="248" t="s">
        <v>447</v>
      </c>
      <c r="G3188" s="274">
        <f t="shared" si="1"/>
        <v>45647</v>
      </c>
      <c r="H3188" s="248" t="s">
        <v>443</v>
      </c>
      <c r="I3188" s="276" t="str">
        <f t="shared" si="2"/>
        <v>12896251</v>
      </c>
      <c r="J3188" s="274">
        <v>45656.0</v>
      </c>
      <c r="K3188" s="275">
        <v>896251.0</v>
      </c>
      <c r="L3188" s="275">
        <f t="shared" si="14"/>
        <v>0</v>
      </c>
      <c r="N3188" s="277"/>
      <c r="O3188" s="274">
        <f t="shared" si="6"/>
        <v>0</v>
      </c>
      <c r="P3188" s="248" t="b">
        <f t="shared" si="7"/>
        <v>0</v>
      </c>
    </row>
    <row r="3189" ht="14.25" customHeight="1">
      <c r="A3189" s="248" t="s">
        <v>22</v>
      </c>
      <c r="B3189" s="248" t="s">
        <v>19</v>
      </c>
      <c r="C3189" s="273">
        <v>1135826.0</v>
      </c>
      <c r="D3189" s="274">
        <v>45617.0</v>
      </c>
      <c r="E3189" s="275">
        <v>1.1280197E7</v>
      </c>
      <c r="F3189" s="248" t="s">
        <v>447</v>
      </c>
      <c r="G3189" s="274">
        <f t="shared" si="1"/>
        <v>45647</v>
      </c>
      <c r="H3189" s="248" t="s">
        <v>443</v>
      </c>
      <c r="I3189" s="276" t="str">
        <f t="shared" si="2"/>
        <v>113582611280197</v>
      </c>
      <c r="J3189" s="274">
        <v>45643.0</v>
      </c>
      <c r="K3189" s="275">
        <v>1.1280197E7</v>
      </c>
      <c r="L3189" s="275">
        <f t="shared" si="14"/>
        <v>0</v>
      </c>
      <c r="N3189" s="109" t="s">
        <v>462</v>
      </c>
      <c r="O3189" s="274">
        <f t="shared" si="6"/>
        <v>0</v>
      </c>
      <c r="P3189" s="248" t="b">
        <f t="shared" si="7"/>
        <v>0</v>
      </c>
    </row>
    <row r="3190" ht="14.25" customHeight="1">
      <c r="A3190" s="248" t="s">
        <v>22</v>
      </c>
      <c r="B3190" s="248" t="s">
        <v>19</v>
      </c>
      <c r="C3190" s="273">
        <v>1135828.0</v>
      </c>
      <c r="D3190" s="274">
        <v>45617.0</v>
      </c>
      <c r="E3190" s="275">
        <v>1.4517104E7</v>
      </c>
      <c r="F3190" s="248" t="s">
        <v>447</v>
      </c>
      <c r="G3190" s="274">
        <f t="shared" si="1"/>
        <v>45647</v>
      </c>
      <c r="H3190" s="248" t="s">
        <v>443</v>
      </c>
      <c r="I3190" s="276" t="str">
        <f t="shared" si="2"/>
        <v>113582814517104</v>
      </c>
      <c r="J3190" s="274">
        <v>45670.0</v>
      </c>
      <c r="K3190" s="275">
        <v>1.4517104E7</v>
      </c>
      <c r="L3190" s="275">
        <f t="shared" si="14"/>
        <v>0</v>
      </c>
      <c r="N3190" s="109" t="s">
        <v>462</v>
      </c>
      <c r="O3190" s="274">
        <f t="shared" si="6"/>
        <v>0</v>
      </c>
      <c r="P3190" s="248" t="b">
        <f t="shared" si="7"/>
        <v>0</v>
      </c>
    </row>
    <row r="3191" ht="14.25" customHeight="1">
      <c r="A3191" s="248" t="s">
        <v>22</v>
      </c>
      <c r="B3191" s="248" t="s">
        <v>19</v>
      </c>
      <c r="C3191" s="273">
        <v>1135827.0</v>
      </c>
      <c r="D3191" s="274">
        <v>45617.0</v>
      </c>
      <c r="E3191" s="275">
        <v>5168691.0</v>
      </c>
      <c r="F3191" s="248" t="s">
        <v>447</v>
      </c>
      <c r="G3191" s="274">
        <f t="shared" si="1"/>
        <v>45647</v>
      </c>
      <c r="H3191" s="248" t="s">
        <v>443</v>
      </c>
      <c r="I3191" s="276" t="str">
        <f t="shared" si="2"/>
        <v>11358275168691</v>
      </c>
      <c r="J3191" s="274">
        <v>45643.0</v>
      </c>
      <c r="K3191" s="275">
        <v>5188691.0</v>
      </c>
      <c r="L3191" s="275">
        <f t="shared" si="14"/>
        <v>20000</v>
      </c>
      <c r="N3191" s="109" t="s">
        <v>462</v>
      </c>
      <c r="O3191" s="274">
        <f t="shared" si="6"/>
        <v>0</v>
      </c>
      <c r="P3191" s="248" t="b">
        <f t="shared" si="7"/>
        <v>0</v>
      </c>
    </row>
    <row r="3192" ht="14.25" customHeight="1">
      <c r="A3192" s="248" t="s">
        <v>688</v>
      </c>
      <c r="B3192" s="248" t="s">
        <v>468</v>
      </c>
      <c r="C3192" s="273">
        <v>4807.0</v>
      </c>
      <c r="D3192" s="274">
        <v>45617.0</v>
      </c>
      <c r="E3192" s="275">
        <v>-660282.0</v>
      </c>
      <c r="F3192" s="248" t="s">
        <v>447</v>
      </c>
      <c r="G3192" s="274">
        <f t="shared" si="1"/>
        <v>45647</v>
      </c>
      <c r="H3192" s="248" t="s">
        <v>469</v>
      </c>
      <c r="I3192" s="276" t="str">
        <f t="shared" si="2"/>
        <v>4807-660282</v>
      </c>
      <c r="J3192" s="274"/>
      <c r="K3192" s="275"/>
      <c r="L3192" s="275">
        <f t="shared" si="14"/>
        <v>660282</v>
      </c>
      <c r="N3192" s="277"/>
      <c r="O3192" s="274">
        <f t="shared" si="6"/>
        <v>0</v>
      </c>
      <c r="P3192" s="248" t="b">
        <f t="shared" si="7"/>
        <v>1</v>
      </c>
    </row>
    <row r="3193" ht="14.25" customHeight="1">
      <c r="A3193" s="248" t="s">
        <v>688</v>
      </c>
      <c r="B3193" s="248" t="s">
        <v>19</v>
      </c>
      <c r="C3193" s="273">
        <v>2554.0</v>
      </c>
      <c r="D3193" s="274">
        <v>45617.0</v>
      </c>
      <c r="E3193" s="275">
        <v>748756.0</v>
      </c>
      <c r="F3193" s="248" t="s">
        <v>447</v>
      </c>
      <c r="G3193" s="274">
        <f t="shared" si="1"/>
        <v>45647</v>
      </c>
      <c r="H3193" s="248" t="s">
        <v>443</v>
      </c>
      <c r="I3193" s="276" t="str">
        <f t="shared" si="2"/>
        <v>2554748756</v>
      </c>
      <c r="J3193" s="325">
        <v>45659.0</v>
      </c>
      <c r="K3193" s="326">
        <v>748756.0</v>
      </c>
      <c r="L3193" s="275">
        <f t="shared" si="14"/>
        <v>0</v>
      </c>
      <c r="M3193" s="248" t="s">
        <v>819</v>
      </c>
      <c r="N3193" s="277" t="s">
        <v>820</v>
      </c>
      <c r="O3193" s="274">
        <f t="shared" si="6"/>
        <v>0</v>
      </c>
      <c r="P3193" s="248" t="b">
        <f t="shared" si="7"/>
        <v>0</v>
      </c>
    </row>
    <row r="3194" ht="14.25" customHeight="1">
      <c r="A3194" s="248" t="s">
        <v>30</v>
      </c>
      <c r="B3194" s="248" t="s">
        <v>19</v>
      </c>
      <c r="C3194" s="273">
        <v>14492.0</v>
      </c>
      <c r="D3194" s="274">
        <v>45618.0</v>
      </c>
      <c r="E3194" s="275">
        <v>3130002.0</v>
      </c>
      <c r="F3194" s="248" t="s">
        <v>447</v>
      </c>
      <c r="G3194" s="274">
        <f t="shared" si="1"/>
        <v>45648</v>
      </c>
      <c r="H3194" s="248" t="s">
        <v>443</v>
      </c>
      <c r="I3194" s="276" t="str">
        <f t="shared" si="2"/>
        <v>144923130002</v>
      </c>
      <c r="J3194" s="274">
        <v>45629.0</v>
      </c>
      <c r="K3194" s="275">
        <v>3130002.0</v>
      </c>
      <c r="L3194" s="275">
        <f t="shared" si="14"/>
        <v>0</v>
      </c>
      <c r="N3194" s="277"/>
      <c r="O3194" s="274">
        <f t="shared" si="6"/>
        <v>0</v>
      </c>
      <c r="P3194" s="248" t="b">
        <f t="shared" si="7"/>
        <v>0</v>
      </c>
    </row>
    <row r="3195" ht="14.25" customHeight="1">
      <c r="A3195" s="248" t="s">
        <v>511</v>
      </c>
      <c r="B3195" s="248" t="s">
        <v>19</v>
      </c>
      <c r="C3195" s="273">
        <v>3528.0</v>
      </c>
      <c r="D3195" s="274">
        <v>45618.0</v>
      </c>
      <c r="E3195" s="275">
        <v>499919.0</v>
      </c>
      <c r="F3195" s="248" t="s">
        <v>447</v>
      </c>
      <c r="G3195" s="274">
        <f t="shared" si="1"/>
        <v>45648</v>
      </c>
      <c r="H3195" s="248" t="s">
        <v>443</v>
      </c>
      <c r="I3195" s="276" t="str">
        <f t="shared" si="2"/>
        <v>3528499919</v>
      </c>
      <c r="J3195" s="280">
        <v>45617.0</v>
      </c>
      <c r="K3195" s="281">
        <v>499919.0</v>
      </c>
      <c r="L3195" s="275">
        <f t="shared" si="14"/>
        <v>0</v>
      </c>
      <c r="N3195" s="277"/>
      <c r="O3195" s="274">
        <f t="shared" si="6"/>
        <v>0</v>
      </c>
      <c r="P3195" s="248" t="b">
        <f t="shared" si="7"/>
        <v>0</v>
      </c>
    </row>
    <row r="3196" ht="14.25" customHeight="1">
      <c r="A3196" s="248" t="s">
        <v>716</v>
      </c>
      <c r="B3196" s="248" t="s">
        <v>19</v>
      </c>
      <c r="C3196" s="273">
        <v>778.0</v>
      </c>
      <c r="D3196" s="274">
        <v>45618.0</v>
      </c>
      <c r="E3196" s="275">
        <v>414999.0</v>
      </c>
      <c r="F3196" s="248" t="s">
        <v>447</v>
      </c>
      <c r="G3196" s="274">
        <f t="shared" si="1"/>
        <v>45648</v>
      </c>
      <c r="H3196" s="248" t="s">
        <v>443</v>
      </c>
      <c r="I3196" s="276" t="str">
        <f t="shared" si="2"/>
        <v>778414999</v>
      </c>
      <c r="J3196" s="274">
        <v>45643.0</v>
      </c>
      <c r="K3196" s="275">
        <v>414999.0</v>
      </c>
      <c r="L3196" s="275">
        <f t="shared" si="14"/>
        <v>0</v>
      </c>
      <c r="N3196" s="277"/>
      <c r="O3196" s="274">
        <f t="shared" si="6"/>
        <v>0</v>
      </c>
      <c r="P3196" s="248" t="b">
        <f t="shared" si="7"/>
        <v>0</v>
      </c>
    </row>
    <row r="3197" ht="14.25" customHeight="1">
      <c r="A3197" s="248" t="s">
        <v>107</v>
      </c>
      <c r="B3197" s="248" t="s">
        <v>19</v>
      </c>
      <c r="C3197" s="273">
        <v>21321.0</v>
      </c>
      <c r="D3197" s="274">
        <v>45621.0</v>
      </c>
      <c r="E3197" s="275">
        <v>186586.0</v>
      </c>
      <c r="F3197" s="248" t="s">
        <v>447</v>
      </c>
      <c r="G3197" s="274">
        <f t="shared" si="1"/>
        <v>45651</v>
      </c>
      <c r="H3197" s="248" t="s">
        <v>443</v>
      </c>
      <c r="I3197" s="276" t="str">
        <f t="shared" si="2"/>
        <v>21321186586</v>
      </c>
      <c r="J3197" s="274">
        <v>45656.0</v>
      </c>
      <c r="K3197" s="275">
        <v>186586.0</v>
      </c>
      <c r="L3197" s="275">
        <f t="shared" si="14"/>
        <v>0</v>
      </c>
      <c r="N3197" s="277"/>
      <c r="O3197" s="274">
        <f t="shared" si="6"/>
        <v>0</v>
      </c>
      <c r="P3197" s="248" t="b">
        <f t="shared" si="7"/>
        <v>0</v>
      </c>
    </row>
    <row r="3198" ht="14.25" customHeight="1">
      <c r="A3198" s="248" t="s">
        <v>107</v>
      </c>
      <c r="B3198" s="248" t="s">
        <v>19</v>
      </c>
      <c r="C3198" s="273">
        <v>21324.0</v>
      </c>
      <c r="D3198" s="274">
        <v>45621.0</v>
      </c>
      <c r="E3198" s="275">
        <v>32118.0</v>
      </c>
      <c r="F3198" s="248" t="s">
        <v>447</v>
      </c>
      <c r="G3198" s="274">
        <f t="shared" si="1"/>
        <v>45651</v>
      </c>
      <c r="H3198" s="248" t="s">
        <v>443</v>
      </c>
      <c r="I3198" s="276" t="str">
        <f t="shared" si="2"/>
        <v>2132432118</v>
      </c>
      <c r="J3198" s="274">
        <v>45656.0</v>
      </c>
      <c r="K3198" s="275">
        <v>32118.0</v>
      </c>
      <c r="L3198" s="275">
        <f t="shared" si="14"/>
        <v>0</v>
      </c>
      <c r="N3198" s="277"/>
      <c r="O3198" s="274">
        <f t="shared" si="6"/>
        <v>0</v>
      </c>
      <c r="P3198" s="248" t="b">
        <f t="shared" si="7"/>
        <v>0</v>
      </c>
    </row>
    <row r="3199" ht="14.25" customHeight="1">
      <c r="A3199" s="248" t="s">
        <v>26</v>
      </c>
      <c r="B3199" s="248" t="s">
        <v>19</v>
      </c>
      <c r="C3199" s="273">
        <v>13869.0</v>
      </c>
      <c r="D3199" s="274">
        <v>45621.0</v>
      </c>
      <c r="E3199" s="275">
        <v>69879.0</v>
      </c>
      <c r="F3199" s="248" t="s">
        <v>447</v>
      </c>
      <c r="G3199" s="274">
        <f t="shared" si="1"/>
        <v>45651</v>
      </c>
      <c r="H3199" s="248" t="s">
        <v>443</v>
      </c>
      <c r="I3199" s="276" t="str">
        <f t="shared" si="2"/>
        <v>1386969879</v>
      </c>
      <c r="J3199" s="274">
        <v>45656.0</v>
      </c>
      <c r="K3199" s="275">
        <v>69879.0</v>
      </c>
      <c r="L3199" s="275">
        <f t="shared" si="14"/>
        <v>0</v>
      </c>
      <c r="N3199" s="277"/>
      <c r="O3199" s="274">
        <f t="shared" si="6"/>
        <v>0</v>
      </c>
      <c r="P3199" s="248" t="b">
        <f t="shared" si="7"/>
        <v>0</v>
      </c>
    </row>
    <row r="3200" ht="14.25" customHeight="1">
      <c r="A3200" s="248" t="s">
        <v>23</v>
      </c>
      <c r="B3200" s="248" t="s">
        <v>19</v>
      </c>
      <c r="C3200" s="273">
        <v>8714.0</v>
      </c>
      <c r="D3200" s="274">
        <v>45621.0</v>
      </c>
      <c r="E3200" s="275">
        <v>2204868.0</v>
      </c>
      <c r="F3200" s="248" t="s">
        <v>447</v>
      </c>
      <c r="G3200" s="274">
        <f t="shared" si="1"/>
        <v>45651</v>
      </c>
      <c r="H3200" s="248" t="s">
        <v>443</v>
      </c>
      <c r="I3200" s="276" t="str">
        <f t="shared" si="2"/>
        <v>87142204868</v>
      </c>
      <c r="J3200" s="274">
        <v>45653.0</v>
      </c>
      <c r="K3200" s="275">
        <v>2204868.0</v>
      </c>
      <c r="L3200" s="275">
        <f t="shared" si="14"/>
        <v>0</v>
      </c>
      <c r="N3200" s="277" t="s">
        <v>769</v>
      </c>
      <c r="O3200" s="274">
        <f t="shared" si="6"/>
        <v>0</v>
      </c>
      <c r="P3200" s="248" t="b">
        <f t="shared" si="7"/>
        <v>0</v>
      </c>
    </row>
    <row r="3201" ht="14.25" customHeight="1">
      <c r="A3201" s="248" t="s">
        <v>688</v>
      </c>
      <c r="B3201" s="248" t="s">
        <v>19</v>
      </c>
      <c r="C3201" s="273">
        <v>2560.0</v>
      </c>
      <c r="D3201" s="274">
        <v>45621.0</v>
      </c>
      <c r="E3201" s="275">
        <v>449201.0</v>
      </c>
      <c r="F3201" s="248" t="s">
        <v>447</v>
      </c>
      <c r="G3201" s="274">
        <f t="shared" si="1"/>
        <v>45651</v>
      </c>
      <c r="H3201" s="248" t="s">
        <v>443</v>
      </c>
      <c r="I3201" s="276" t="str">
        <f t="shared" si="2"/>
        <v>2560449201</v>
      </c>
      <c r="J3201" s="320">
        <v>45659.0</v>
      </c>
      <c r="K3201" s="321">
        <v>449201.0</v>
      </c>
      <c r="L3201" s="275">
        <f t="shared" si="14"/>
        <v>0</v>
      </c>
      <c r="N3201" s="277"/>
      <c r="O3201" s="274">
        <f t="shared" si="6"/>
        <v>0</v>
      </c>
      <c r="P3201" s="248" t="b">
        <f t="shared" si="7"/>
        <v>0</v>
      </c>
    </row>
    <row r="3202" ht="14.25" customHeight="1">
      <c r="A3202" s="248" t="s">
        <v>709</v>
      </c>
      <c r="B3202" s="248" t="s">
        <v>19</v>
      </c>
      <c r="C3202" s="273">
        <v>13328.0</v>
      </c>
      <c r="D3202" s="274">
        <v>45621.0</v>
      </c>
      <c r="E3202" s="275">
        <v>3598524.0</v>
      </c>
      <c r="F3202" s="248" t="s">
        <v>447</v>
      </c>
      <c r="G3202" s="274">
        <f t="shared" si="1"/>
        <v>45651</v>
      </c>
      <c r="H3202" s="248" t="s">
        <v>443</v>
      </c>
      <c r="I3202" s="276" t="str">
        <f t="shared" si="2"/>
        <v>133283598524</v>
      </c>
      <c r="J3202" s="274">
        <v>45649.0</v>
      </c>
      <c r="K3202" s="275">
        <v>3598524.0</v>
      </c>
      <c r="L3202" s="275">
        <f t="shared" si="14"/>
        <v>0</v>
      </c>
      <c r="N3202" s="277"/>
      <c r="O3202" s="274">
        <f t="shared" si="6"/>
        <v>0</v>
      </c>
      <c r="P3202" s="248" t="b">
        <f t="shared" si="7"/>
        <v>0</v>
      </c>
    </row>
    <row r="3203" ht="14.25" customHeight="1">
      <c r="A3203" s="248" t="s">
        <v>709</v>
      </c>
      <c r="B3203" s="248" t="s">
        <v>19</v>
      </c>
      <c r="C3203" s="273">
        <v>13306.0</v>
      </c>
      <c r="D3203" s="274">
        <v>45621.0</v>
      </c>
      <c r="E3203" s="275">
        <v>3451000.0</v>
      </c>
      <c r="F3203" s="248" t="s">
        <v>447</v>
      </c>
      <c r="G3203" s="274">
        <f t="shared" si="1"/>
        <v>45651</v>
      </c>
      <c r="H3203" s="248" t="s">
        <v>443</v>
      </c>
      <c r="I3203" s="276" t="str">
        <f t="shared" si="2"/>
        <v>133063451000</v>
      </c>
      <c r="J3203" s="274">
        <v>45652.0</v>
      </c>
      <c r="K3203" s="275">
        <v>2959054.0</v>
      </c>
      <c r="L3203" s="275">
        <f t="shared" si="14"/>
        <v>-491946</v>
      </c>
      <c r="M3203" s="248" t="s">
        <v>821</v>
      </c>
      <c r="N3203" s="277"/>
      <c r="O3203" s="274">
        <f t="shared" si="6"/>
        <v>0</v>
      </c>
      <c r="P3203" s="248" t="b">
        <f t="shared" si="7"/>
        <v>0</v>
      </c>
    </row>
    <row r="3204" ht="14.25" customHeight="1">
      <c r="A3204" s="248" t="s">
        <v>709</v>
      </c>
      <c r="B3204" s="248" t="s">
        <v>19</v>
      </c>
      <c r="C3204" s="273">
        <v>13333.0</v>
      </c>
      <c r="D3204" s="274">
        <v>45621.0</v>
      </c>
      <c r="E3204" s="275">
        <v>5278840.0</v>
      </c>
      <c r="F3204" s="248" t="s">
        <v>447</v>
      </c>
      <c r="G3204" s="274">
        <f t="shared" si="1"/>
        <v>45651</v>
      </c>
      <c r="H3204" s="248" t="s">
        <v>443</v>
      </c>
      <c r="I3204" s="276" t="str">
        <f t="shared" si="2"/>
        <v>133335278840</v>
      </c>
      <c r="J3204" s="274">
        <v>45649.0</v>
      </c>
      <c r="K3204" s="275">
        <v>5278840.0</v>
      </c>
      <c r="L3204" s="275">
        <f t="shared" si="14"/>
        <v>0</v>
      </c>
      <c r="N3204" s="277"/>
      <c r="O3204" s="274">
        <f t="shared" si="6"/>
        <v>0</v>
      </c>
      <c r="P3204" s="248" t="b">
        <f t="shared" si="7"/>
        <v>0</v>
      </c>
    </row>
    <row r="3205" ht="14.25" customHeight="1">
      <c r="A3205" s="248" t="s">
        <v>113</v>
      </c>
      <c r="B3205" s="248" t="s">
        <v>19</v>
      </c>
      <c r="C3205" s="273">
        <v>211.0</v>
      </c>
      <c r="D3205" s="274">
        <v>45621.0</v>
      </c>
      <c r="E3205" s="275">
        <v>841330.0</v>
      </c>
      <c r="F3205" s="248" t="s">
        <v>447</v>
      </c>
      <c r="G3205" s="274">
        <f t="shared" si="1"/>
        <v>45651</v>
      </c>
      <c r="H3205" s="248" t="s">
        <v>443</v>
      </c>
      <c r="I3205" s="276" t="str">
        <f t="shared" si="2"/>
        <v>211841330</v>
      </c>
      <c r="J3205" s="274">
        <v>45656.0</v>
      </c>
      <c r="K3205" s="275">
        <v>841330.0</v>
      </c>
      <c r="L3205" s="275">
        <f t="shared" si="14"/>
        <v>0</v>
      </c>
      <c r="N3205" s="277"/>
      <c r="O3205" s="274">
        <f t="shared" si="6"/>
        <v>0</v>
      </c>
      <c r="P3205" s="248" t="b">
        <f t="shared" si="7"/>
        <v>0</v>
      </c>
    </row>
    <row r="3206" ht="14.25" customHeight="1">
      <c r="A3206" s="248" t="s">
        <v>508</v>
      </c>
      <c r="B3206" s="248" t="s">
        <v>334</v>
      </c>
      <c r="C3206" s="273">
        <v>2668353.0</v>
      </c>
      <c r="D3206" s="274">
        <v>45621.0</v>
      </c>
      <c r="E3206" s="275">
        <v>8105.0</v>
      </c>
      <c r="F3206" s="248" t="s">
        <v>447</v>
      </c>
      <c r="G3206" s="274">
        <f t="shared" si="1"/>
        <v>45651</v>
      </c>
      <c r="H3206" s="248" t="s">
        <v>443</v>
      </c>
      <c r="I3206" s="276" t="str">
        <f t="shared" si="2"/>
        <v>26683538105</v>
      </c>
      <c r="J3206" s="274">
        <f>+G3206</f>
        <v>45651</v>
      </c>
      <c r="K3206" s="275">
        <f>+E3206</f>
        <v>8105</v>
      </c>
      <c r="L3206" s="275">
        <f t="shared" si="14"/>
        <v>0</v>
      </c>
      <c r="N3206" s="277"/>
      <c r="O3206" s="274">
        <f t="shared" si="6"/>
        <v>0</v>
      </c>
      <c r="P3206" s="248" t="b">
        <f t="shared" si="7"/>
        <v>0</v>
      </c>
    </row>
    <row r="3207" ht="14.25" customHeight="1">
      <c r="A3207" s="248" t="s">
        <v>815</v>
      </c>
      <c r="B3207" s="248" t="s">
        <v>19</v>
      </c>
      <c r="C3207" s="273">
        <v>6973232.0</v>
      </c>
      <c r="D3207" s="274">
        <v>45621.0</v>
      </c>
      <c r="E3207" s="275">
        <v>6990.0</v>
      </c>
      <c r="F3207" s="248" t="s">
        <v>447</v>
      </c>
      <c r="G3207" s="274">
        <f t="shared" si="1"/>
        <v>45651</v>
      </c>
      <c r="H3207" s="248" t="s">
        <v>443</v>
      </c>
      <c r="I3207" s="276" t="str">
        <f t="shared" si="2"/>
        <v>69732326990</v>
      </c>
      <c r="J3207" s="274"/>
      <c r="K3207" s="275"/>
      <c r="L3207" s="275">
        <f t="shared" si="14"/>
        <v>-6990</v>
      </c>
      <c r="N3207" s="277"/>
      <c r="O3207" s="274">
        <f t="shared" si="6"/>
        <v>0</v>
      </c>
      <c r="P3207" s="248" t="b">
        <f t="shared" si="7"/>
        <v>1</v>
      </c>
    </row>
    <row r="3208" ht="14.25" customHeight="1">
      <c r="A3208" s="248" t="s">
        <v>494</v>
      </c>
      <c r="B3208" s="248" t="s">
        <v>19</v>
      </c>
      <c r="C3208" s="273">
        <v>45930.0</v>
      </c>
      <c r="D3208" s="274">
        <v>45622.0</v>
      </c>
      <c r="E3208" s="275">
        <v>420930.0</v>
      </c>
      <c r="F3208" s="248" t="s">
        <v>447</v>
      </c>
      <c r="G3208" s="274">
        <f t="shared" si="1"/>
        <v>45652</v>
      </c>
      <c r="H3208" s="248" t="s">
        <v>443</v>
      </c>
      <c r="I3208" s="276" t="str">
        <f t="shared" si="2"/>
        <v>45930420930</v>
      </c>
      <c r="J3208" s="274">
        <v>45622.0</v>
      </c>
      <c r="K3208" s="275">
        <v>420930.0</v>
      </c>
      <c r="L3208" s="275">
        <f t="shared" si="14"/>
        <v>0</v>
      </c>
      <c r="N3208" s="277"/>
      <c r="O3208" s="274">
        <f t="shared" si="6"/>
        <v>0</v>
      </c>
      <c r="P3208" s="248" t="b">
        <f t="shared" si="7"/>
        <v>0</v>
      </c>
    </row>
    <row r="3209" ht="14.25" customHeight="1">
      <c r="A3209" s="248" t="s">
        <v>27</v>
      </c>
      <c r="B3209" s="248" t="s">
        <v>19</v>
      </c>
      <c r="C3209" s="273">
        <v>43793.0</v>
      </c>
      <c r="D3209" s="274">
        <v>45622.0</v>
      </c>
      <c r="E3209" s="275">
        <v>885272.0</v>
      </c>
      <c r="F3209" s="248" t="s">
        <v>447</v>
      </c>
      <c r="G3209" s="274">
        <f t="shared" si="1"/>
        <v>45652</v>
      </c>
      <c r="H3209" s="248" t="s">
        <v>443</v>
      </c>
      <c r="I3209" s="276" t="str">
        <f t="shared" si="2"/>
        <v>43793885272</v>
      </c>
      <c r="J3209" s="274">
        <v>45652.0</v>
      </c>
      <c r="K3209" s="275">
        <v>885272.0</v>
      </c>
      <c r="L3209" s="275">
        <f t="shared" si="14"/>
        <v>0</v>
      </c>
      <c r="N3209" s="109" t="s">
        <v>456</v>
      </c>
      <c r="O3209" s="274">
        <f t="shared" si="6"/>
        <v>0</v>
      </c>
      <c r="P3209" s="248" t="b">
        <f t="shared" si="7"/>
        <v>0</v>
      </c>
    </row>
    <row r="3210" ht="14.25" customHeight="1">
      <c r="A3210" s="248" t="s">
        <v>822</v>
      </c>
      <c r="B3210" s="248" t="s">
        <v>19</v>
      </c>
      <c r="C3210" s="273">
        <v>23476.0</v>
      </c>
      <c r="D3210" s="274">
        <v>45622.0</v>
      </c>
      <c r="E3210" s="275">
        <v>83000.0</v>
      </c>
      <c r="F3210" s="248" t="s">
        <v>447</v>
      </c>
      <c r="G3210" s="274">
        <f t="shared" si="1"/>
        <v>45652</v>
      </c>
      <c r="H3210" s="248" t="s">
        <v>443</v>
      </c>
      <c r="I3210" s="276" t="str">
        <f t="shared" si="2"/>
        <v>2347683000</v>
      </c>
      <c r="J3210" s="274">
        <v>45622.0</v>
      </c>
      <c r="K3210" s="275">
        <v>83000.0</v>
      </c>
      <c r="L3210" s="275">
        <f t="shared" si="14"/>
        <v>0</v>
      </c>
      <c r="N3210" s="277"/>
      <c r="O3210" s="274">
        <f t="shared" si="6"/>
        <v>0</v>
      </c>
      <c r="P3210" s="248" t="b">
        <f t="shared" si="7"/>
        <v>0</v>
      </c>
    </row>
    <row r="3211" ht="14.25" customHeight="1">
      <c r="A3211" s="248" t="s">
        <v>823</v>
      </c>
      <c r="B3211" s="248" t="s">
        <v>19</v>
      </c>
      <c r="C3211" s="273">
        <v>3.3704918E7</v>
      </c>
      <c r="D3211" s="274">
        <v>45622.0</v>
      </c>
      <c r="E3211" s="275">
        <v>5236.0</v>
      </c>
      <c r="F3211" s="248" t="s">
        <v>447</v>
      </c>
      <c r="G3211" s="274">
        <f t="shared" si="1"/>
        <v>45652</v>
      </c>
      <c r="H3211" s="248" t="s">
        <v>443</v>
      </c>
      <c r="I3211" s="276" t="str">
        <f t="shared" si="2"/>
        <v>337049185236</v>
      </c>
      <c r="J3211" s="274"/>
      <c r="K3211" s="275"/>
      <c r="L3211" s="275">
        <f t="shared" si="14"/>
        <v>-5236</v>
      </c>
      <c r="N3211" s="277"/>
      <c r="O3211" s="274">
        <f t="shared" si="6"/>
        <v>0</v>
      </c>
      <c r="P3211" s="248" t="b">
        <f t="shared" si="7"/>
        <v>1</v>
      </c>
    </row>
    <row r="3212" ht="14.25" customHeight="1">
      <c r="A3212" s="248" t="s">
        <v>823</v>
      </c>
      <c r="B3212" s="248" t="s">
        <v>19</v>
      </c>
      <c r="C3212" s="273">
        <v>3.3704916E7</v>
      </c>
      <c r="D3212" s="274">
        <v>45622.0</v>
      </c>
      <c r="E3212" s="275">
        <v>107461.0</v>
      </c>
      <c r="F3212" s="248" t="s">
        <v>447</v>
      </c>
      <c r="G3212" s="274">
        <f t="shared" si="1"/>
        <v>45652</v>
      </c>
      <c r="H3212" s="248" t="s">
        <v>443</v>
      </c>
      <c r="I3212" s="276" t="str">
        <f t="shared" si="2"/>
        <v>33704916107461</v>
      </c>
      <c r="J3212" s="274"/>
      <c r="K3212" s="275"/>
      <c r="L3212" s="275">
        <f t="shared" si="14"/>
        <v>-107461</v>
      </c>
      <c r="N3212" s="277"/>
      <c r="O3212" s="274">
        <f t="shared" si="6"/>
        <v>0</v>
      </c>
      <c r="P3212" s="248" t="b">
        <f t="shared" si="7"/>
        <v>1</v>
      </c>
    </row>
    <row r="3213" ht="14.25" customHeight="1">
      <c r="A3213" s="248" t="s">
        <v>823</v>
      </c>
      <c r="B3213" s="248" t="s">
        <v>19</v>
      </c>
      <c r="C3213" s="273">
        <v>3.3704915E7</v>
      </c>
      <c r="D3213" s="274">
        <v>45622.0</v>
      </c>
      <c r="E3213" s="275">
        <v>5981.0</v>
      </c>
      <c r="F3213" s="248" t="s">
        <v>447</v>
      </c>
      <c r="G3213" s="274">
        <f t="shared" si="1"/>
        <v>45652</v>
      </c>
      <c r="H3213" s="248" t="s">
        <v>485</v>
      </c>
      <c r="I3213" s="276" t="str">
        <f t="shared" si="2"/>
        <v>337049155981</v>
      </c>
      <c r="J3213" s="274"/>
      <c r="K3213" s="275"/>
      <c r="L3213" s="275">
        <f t="shared" si="14"/>
        <v>-5981</v>
      </c>
      <c r="N3213" s="277"/>
      <c r="O3213" s="274">
        <f t="shared" si="6"/>
        <v>0</v>
      </c>
      <c r="P3213" s="248" t="b">
        <f t="shared" si="7"/>
        <v>1</v>
      </c>
    </row>
    <row r="3214" ht="14.25" customHeight="1">
      <c r="A3214" s="248" t="s">
        <v>823</v>
      </c>
      <c r="B3214" s="248" t="s">
        <v>19</v>
      </c>
      <c r="C3214" s="273">
        <v>3.3704917E7</v>
      </c>
      <c r="D3214" s="274">
        <v>45622.0</v>
      </c>
      <c r="E3214" s="275">
        <v>3496.0</v>
      </c>
      <c r="F3214" s="248" t="s">
        <v>447</v>
      </c>
      <c r="G3214" s="274">
        <f t="shared" si="1"/>
        <v>45652</v>
      </c>
      <c r="H3214" s="248" t="s">
        <v>443</v>
      </c>
      <c r="I3214" s="276" t="str">
        <f t="shared" si="2"/>
        <v>337049173496</v>
      </c>
      <c r="J3214" s="274"/>
      <c r="K3214" s="275"/>
      <c r="L3214" s="275">
        <f t="shared" si="14"/>
        <v>-3496</v>
      </c>
      <c r="N3214" s="277"/>
      <c r="O3214" s="274">
        <f t="shared" si="6"/>
        <v>0</v>
      </c>
      <c r="P3214" s="248" t="b">
        <f t="shared" si="7"/>
        <v>1</v>
      </c>
    </row>
    <row r="3215" ht="14.25" customHeight="1">
      <c r="A3215" s="248" t="s">
        <v>823</v>
      </c>
      <c r="B3215" s="248" t="s">
        <v>468</v>
      </c>
      <c r="C3215" s="273">
        <v>1.2748623E7</v>
      </c>
      <c r="D3215" s="274">
        <v>45622.0</v>
      </c>
      <c r="E3215" s="275">
        <v>-5981.0</v>
      </c>
      <c r="F3215" s="248" t="s">
        <v>447</v>
      </c>
      <c r="G3215" s="274">
        <f t="shared" si="1"/>
        <v>45652</v>
      </c>
      <c r="H3215" s="248" t="s">
        <v>469</v>
      </c>
      <c r="I3215" s="276" t="str">
        <f t="shared" si="2"/>
        <v>12748623-5981</v>
      </c>
      <c r="J3215" s="274"/>
      <c r="K3215" s="275"/>
      <c r="L3215" s="275">
        <f t="shared" si="14"/>
        <v>5981</v>
      </c>
      <c r="N3215" s="277"/>
      <c r="O3215" s="274">
        <f t="shared" si="6"/>
        <v>0</v>
      </c>
      <c r="P3215" s="248" t="b">
        <f t="shared" si="7"/>
        <v>1</v>
      </c>
    </row>
    <row r="3216" ht="14.25" customHeight="1">
      <c r="A3216" s="248" t="s">
        <v>709</v>
      </c>
      <c r="B3216" s="248" t="s">
        <v>19</v>
      </c>
      <c r="C3216" s="273">
        <v>13334.0</v>
      </c>
      <c r="D3216" s="274">
        <v>45622.0</v>
      </c>
      <c r="E3216" s="275">
        <v>1951600.0</v>
      </c>
      <c r="F3216" s="248" t="s">
        <v>447</v>
      </c>
      <c r="G3216" s="274">
        <f t="shared" si="1"/>
        <v>45652</v>
      </c>
      <c r="H3216" s="248" t="s">
        <v>443</v>
      </c>
      <c r="I3216" s="276" t="str">
        <f t="shared" si="2"/>
        <v>133341951600</v>
      </c>
      <c r="J3216" s="274">
        <v>45649.0</v>
      </c>
      <c r="K3216" s="275">
        <v>1951600.0</v>
      </c>
      <c r="L3216" s="275">
        <f t="shared" si="14"/>
        <v>0</v>
      </c>
      <c r="N3216" s="277"/>
      <c r="O3216" s="274">
        <f t="shared" si="6"/>
        <v>0</v>
      </c>
      <c r="P3216" s="248" t="b">
        <f t="shared" si="7"/>
        <v>0</v>
      </c>
    </row>
    <row r="3217" ht="14.25" customHeight="1">
      <c r="A3217" s="248" t="s">
        <v>77</v>
      </c>
      <c r="B3217" s="248" t="s">
        <v>19</v>
      </c>
      <c r="C3217" s="273">
        <v>609150.0</v>
      </c>
      <c r="D3217" s="274">
        <v>45622.0</v>
      </c>
      <c r="E3217" s="275">
        <v>969251.0</v>
      </c>
      <c r="F3217" s="248" t="s">
        <v>447</v>
      </c>
      <c r="G3217" s="274">
        <f t="shared" si="1"/>
        <v>45652</v>
      </c>
      <c r="H3217" s="248" t="s">
        <v>443</v>
      </c>
      <c r="I3217" s="276" t="str">
        <f t="shared" si="2"/>
        <v>609150969251</v>
      </c>
      <c r="J3217" s="278">
        <v>45617.0</v>
      </c>
      <c r="K3217" s="279">
        <v>1579947.0</v>
      </c>
      <c r="L3217" s="275">
        <f t="shared" si="14"/>
        <v>610696</v>
      </c>
      <c r="N3217" s="277"/>
      <c r="O3217" s="274">
        <f t="shared" si="6"/>
        <v>0</v>
      </c>
      <c r="P3217" s="248" t="b">
        <f t="shared" si="7"/>
        <v>0</v>
      </c>
    </row>
    <row r="3218" ht="14.25" customHeight="1">
      <c r="A3218" s="248" t="s">
        <v>789</v>
      </c>
      <c r="B3218" s="248" t="s">
        <v>19</v>
      </c>
      <c r="C3218" s="273">
        <v>684.0</v>
      </c>
      <c r="D3218" s="274">
        <v>45622.0</v>
      </c>
      <c r="E3218" s="275">
        <v>200001.0</v>
      </c>
      <c r="F3218" s="248" t="s">
        <v>447</v>
      </c>
      <c r="G3218" s="274">
        <f t="shared" si="1"/>
        <v>45652</v>
      </c>
      <c r="H3218" s="248" t="s">
        <v>443</v>
      </c>
      <c r="I3218" s="276" t="str">
        <f t="shared" si="2"/>
        <v>684200001</v>
      </c>
      <c r="J3218" s="274">
        <v>45623.0</v>
      </c>
      <c r="K3218" s="275">
        <v>200001.0</v>
      </c>
      <c r="L3218" s="275">
        <f t="shared" si="14"/>
        <v>0</v>
      </c>
      <c r="N3218" s="277"/>
      <c r="O3218" s="274">
        <f t="shared" si="6"/>
        <v>0</v>
      </c>
      <c r="P3218" s="248" t="b">
        <f t="shared" si="7"/>
        <v>0</v>
      </c>
    </row>
    <row r="3219" ht="14.25" customHeight="1">
      <c r="A3219" s="248" t="s">
        <v>95</v>
      </c>
      <c r="B3219" s="248" t="s">
        <v>19</v>
      </c>
      <c r="C3219" s="273">
        <v>126502.0</v>
      </c>
      <c r="D3219" s="274">
        <v>45623.0</v>
      </c>
      <c r="E3219" s="275">
        <v>67584.0</v>
      </c>
      <c r="F3219" s="248" t="s">
        <v>447</v>
      </c>
      <c r="G3219" s="274">
        <f t="shared" si="1"/>
        <v>45653</v>
      </c>
      <c r="H3219" s="248" t="s">
        <v>443</v>
      </c>
      <c r="I3219" s="276" t="str">
        <f t="shared" si="2"/>
        <v>12650267584</v>
      </c>
      <c r="J3219" s="274">
        <v>45656.0</v>
      </c>
      <c r="K3219" s="275">
        <v>67584.0</v>
      </c>
      <c r="L3219" s="275">
        <f t="shared" si="14"/>
        <v>0</v>
      </c>
      <c r="N3219" s="277"/>
      <c r="O3219" s="274">
        <f t="shared" si="6"/>
        <v>0</v>
      </c>
      <c r="P3219" s="248" t="b">
        <f t="shared" si="7"/>
        <v>0</v>
      </c>
    </row>
    <row r="3220" ht="14.25" customHeight="1">
      <c r="A3220" s="248" t="s">
        <v>95</v>
      </c>
      <c r="B3220" s="248" t="s">
        <v>19</v>
      </c>
      <c r="C3220" s="273">
        <v>126503.0</v>
      </c>
      <c r="D3220" s="274">
        <v>45623.0</v>
      </c>
      <c r="E3220" s="275">
        <v>360189.0</v>
      </c>
      <c r="F3220" s="248" t="s">
        <v>447</v>
      </c>
      <c r="G3220" s="274">
        <f t="shared" si="1"/>
        <v>45653</v>
      </c>
      <c r="H3220" s="248" t="s">
        <v>443</v>
      </c>
      <c r="I3220" s="276" t="str">
        <f t="shared" si="2"/>
        <v>126503360189</v>
      </c>
      <c r="J3220" s="274">
        <v>45656.0</v>
      </c>
      <c r="K3220" s="275">
        <v>360189.0</v>
      </c>
      <c r="L3220" s="275">
        <f t="shared" si="14"/>
        <v>0</v>
      </c>
      <c r="N3220" s="277"/>
      <c r="O3220" s="274">
        <f t="shared" si="6"/>
        <v>0</v>
      </c>
      <c r="P3220" s="248" t="b">
        <f t="shared" si="7"/>
        <v>0</v>
      </c>
    </row>
    <row r="3221" ht="14.25" customHeight="1">
      <c r="A3221" s="248" t="s">
        <v>824</v>
      </c>
      <c r="B3221" s="248" t="s">
        <v>19</v>
      </c>
      <c r="C3221" s="273">
        <v>4.9678699E7</v>
      </c>
      <c r="D3221" s="274">
        <v>45623.0</v>
      </c>
      <c r="E3221" s="275">
        <v>12781.0</v>
      </c>
      <c r="F3221" s="248" t="s">
        <v>447</v>
      </c>
      <c r="G3221" s="274">
        <f t="shared" si="1"/>
        <v>45653</v>
      </c>
      <c r="H3221" s="248" t="s">
        <v>443</v>
      </c>
      <c r="I3221" s="276" t="str">
        <f t="shared" si="2"/>
        <v>4967869912781</v>
      </c>
      <c r="J3221" s="274">
        <v>45623.0</v>
      </c>
      <c r="K3221" s="275">
        <v>12781.0</v>
      </c>
      <c r="L3221" s="275">
        <f t="shared" si="14"/>
        <v>0</v>
      </c>
      <c r="N3221" s="277"/>
      <c r="O3221" s="274">
        <f t="shared" si="6"/>
        <v>0</v>
      </c>
      <c r="P3221" s="248" t="b">
        <f t="shared" si="7"/>
        <v>0</v>
      </c>
    </row>
    <row r="3222" ht="14.25" customHeight="1">
      <c r="A3222" s="248" t="s">
        <v>824</v>
      </c>
      <c r="B3222" s="248" t="s">
        <v>334</v>
      </c>
      <c r="C3222" s="273">
        <v>1.2961059E7</v>
      </c>
      <c r="D3222" s="274">
        <v>45623.0</v>
      </c>
      <c r="E3222" s="275">
        <v>6014.0</v>
      </c>
      <c r="F3222" s="248" t="s">
        <v>447</v>
      </c>
      <c r="G3222" s="274">
        <f t="shared" si="1"/>
        <v>45653</v>
      </c>
      <c r="H3222" s="248" t="s">
        <v>443</v>
      </c>
      <c r="I3222" s="276" t="str">
        <f t="shared" si="2"/>
        <v>129610596014</v>
      </c>
      <c r="J3222" s="274">
        <v>45623.0</v>
      </c>
      <c r="K3222" s="275">
        <v>6014.0</v>
      </c>
      <c r="L3222" s="275">
        <f t="shared" si="14"/>
        <v>0</v>
      </c>
      <c r="N3222" s="277"/>
      <c r="O3222" s="274">
        <f t="shared" si="6"/>
        <v>0</v>
      </c>
      <c r="P3222" s="248" t="b">
        <f t="shared" si="7"/>
        <v>0</v>
      </c>
    </row>
    <row r="3223" ht="14.25" customHeight="1">
      <c r="A3223" s="248" t="s">
        <v>593</v>
      </c>
      <c r="B3223" s="248" t="s">
        <v>19</v>
      </c>
      <c r="C3223" s="273">
        <v>2421665.0</v>
      </c>
      <c r="D3223" s="274">
        <v>45623.0</v>
      </c>
      <c r="E3223" s="275">
        <v>93392.0</v>
      </c>
      <c r="F3223" s="248" t="s">
        <v>447</v>
      </c>
      <c r="G3223" s="274">
        <f t="shared" si="1"/>
        <v>45653</v>
      </c>
      <c r="H3223" s="248" t="s">
        <v>443</v>
      </c>
      <c r="I3223" s="276" t="str">
        <f t="shared" si="2"/>
        <v>242166593392</v>
      </c>
      <c r="J3223" s="274"/>
      <c r="K3223" s="275"/>
      <c r="L3223" s="275">
        <f t="shared" si="14"/>
        <v>-93392</v>
      </c>
      <c r="N3223" s="277"/>
      <c r="O3223" s="274">
        <f t="shared" si="6"/>
        <v>0</v>
      </c>
      <c r="P3223" s="248" t="b">
        <f t="shared" si="7"/>
        <v>1</v>
      </c>
    </row>
    <row r="3224" ht="14.25" customHeight="1">
      <c r="A3224" s="248" t="s">
        <v>593</v>
      </c>
      <c r="B3224" s="248" t="s">
        <v>19</v>
      </c>
      <c r="C3224" s="273">
        <v>2421664.0</v>
      </c>
      <c r="D3224" s="274">
        <v>45623.0</v>
      </c>
      <c r="E3224" s="275">
        <v>46696.0</v>
      </c>
      <c r="F3224" s="248" t="s">
        <v>447</v>
      </c>
      <c r="G3224" s="274">
        <f t="shared" si="1"/>
        <v>45653</v>
      </c>
      <c r="H3224" s="248" t="s">
        <v>443</v>
      </c>
      <c r="I3224" s="276" t="str">
        <f t="shared" si="2"/>
        <v>242166446696</v>
      </c>
      <c r="J3224" s="274"/>
      <c r="K3224" s="275"/>
      <c r="L3224" s="275">
        <f t="shared" si="14"/>
        <v>-46696</v>
      </c>
      <c r="N3224" s="277"/>
      <c r="O3224" s="274">
        <f t="shared" si="6"/>
        <v>0</v>
      </c>
      <c r="P3224" s="248" t="b">
        <f t="shared" si="7"/>
        <v>1</v>
      </c>
    </row>
    <row r="3225" ht="14.25" customHeight="1">
      <c r="A3225" s="248" t="s">
        <v>593</v>
      </c>
      <c r="B3225" s="248" t="s">
        <v>334</v>
      </c>
      <c r="C3225" s="273">
        <v>5148765.0</v>
      </c>
      <c r="D3225" s="274">
        <v>45623.0</v>
      </c>
      <c r="E3225" s="275">
        <v>1468018.0</v>
      </c>
      <c r="F3225" s="248" t="s">
        <v>447</v>
      </c>
      <c r="G3225" s="274">
        <f t="shared" si="1"/>
        <v>45653</v>
      </c>
      <c r="H3225" s="248" t="s">
        <v>443</v>
      </c>
      <c r="I3225" s="276" t="str">
        <f t="shared" si="2"/>
        <v>51487651468018</v>
      </c>
      <c r="J3225" s="274">
        <v>45623.0</v>
      </c>
      <c r="K3225" s="275">
        <v>1562194.0</v>
      </c>
      <c r="L3225" s="275">
        <f t="shared" si="14"/>
        <v>94176</v>
      </c>
      <c r="M3225" s="248" t="s">
        <v>825</v>
      </c>
      <c r="N3225" s="277"/>
      <c r="O3225" s="274">
        <f t="shared" si="6"/>
        <v>0</v>
      </c>
      <c r="P3225" s="248" t="b">
        <f t="shared" si="7"/>
        <v>0</v>
      </c>
    </row>
    <row r="3226" ht="14.25" customHeight="1">
      <c r="A3226" s="248" t="s">
        <v>593</v>
      </c>
      <c r="B3226" s="248" t="s">
        <v>334</v>
      </c>
      <c r="C3226" s="273">
        <v>5148764.0</v>
      </c>
      <c r="D3226" s="274">
        <v>45623.0</v>
      </c>
      <c r="E3226" s="275">
        <v>341634.0</v>
      </c>
      <c r="F3226" s="248" t="s">
        <v>447</v>
      </c>
      <c r="G3226" s="274">
        <f t="shared" si="1"/>
        <v>45653</v>
      </c>
      <c r="H3226" s="248" t="s">
        <v>443</v>
      </c>
      <c r="I3226" s="276" t="str">
        <f t="shared" si="2"/>
        <v>5148764341634</v>
      </c>
      <c r="J3226" s="274">
        <v>45623.0</v>
      </c>
      <c r="K3226" s="275">
        <v>388722.0</v>
      </c>
      <c r="L3226" s="275">
        <f t="shared" si="14"/>
        <v>47088</v>
      </c>
      <c r="M3226" s="248" t="s">
        <v>825</v>
      </c>
      <c r="N3226" s="277"/>
      <c r="O3226" s="274">
        <f t="shared" si="6"/>
        <v>0</v>
      </c>
      <c r="P3226" s="248" t="b">
        <f t="shared" si="7"/>
        <v>0</v>
      </c>
    </row>
    <row r="3227" ht="14.25" customHeight="1">
      <c r="A3227" s="248" t="s">
        <v>35</v>
      </c>
      <c r="B3227" s="248" t="s">
        <v>19</v>
      </c>
      <c r="C3227" s="273">
        <v>25852.0</v>
      </c>
      <c r="D3227" s="274">
        <v>45623.0</v>
      </c>
      <c r="E3227" s="275">
        <v>1552544.0</v>
      </c>
      <c r="F3227" s="248" t="s">
        <v>447</v>
      </c>
      <c r="G3227" s="274">
        <f t="shared" si="1"/>
        <v>45653</v>
      </c>
      <c r="H3227" s="248" t="s">
        <v>443</v>
      </c>
      <c r="I3227" s="276" t="str">
        <f t="shared" si="2"/>
        <v>258521552544</v>
      </c>
      <c r="J3227" s="274">
        <v>45632.0</v>
      </c>
      <c r="K3227" s="275">
        <v>1552544.0</v>
      </c>
      <c r="L3227" s="275">
        <f t="shared" si="14"/>
        <v>0</v>
      </c>
      <c r="N3227" s="277" t="s">
        <v>759</v>
      </c>
      <c r="O3227" s="274">
        <f t="shared" si="6"/>
        <v>0</v>
      </c>
      <c r="P3227" s="248" t="b">
        <f t="shared" si="7"/>
        <v>0</v>
      </c>
    </row>
    <row r="3228" ht="14.25" customHeight="1">
      <c r="A3228" s="248" t="s">
        <v>35</v>
      </c>
      <c r="B3228" s="248" t="s">
        <v>19</v>
      </c>
      <c r="C3228" s="273">
        <v>25845.0</v>
      </c>
      <c r="D3228" s="274">
        <v>45623.0</v>
      </c>
      <c r="E3228" s="275">
        <v>883942.0</v>
      </c>
      <c r="F3228" s="248" t="s">
        <v>447</v>
      </c>
      <c r="G3228" s="274">
        <f t="shared" si="1"/>
        <v>45653</v>
      </c>
      <c r="H3228" s="248" t="s">
        <v>443</v>
      </c>
      <c r="I3228" s="276" t="str">
        <f t="shared" si="2"/>
        <v>25845883942</v>
      </c>
      <c r="J3228" s="274">
        <v>45632.0</v>
      </c>
      <c r="K3228" s="275">
        <v>883942.0</v>
      </c>
      <c r="L3228" s="275">
        <f t="shared" si="14"/>
        <v>0</v>
      </c>
      <c r="N3228" s="277" t="s">
        <v>759</v>
      </c>
      <c r="O3228" s="274">
        <f t="shared" si="6"/>
        <v>0</v>
      </c>
      <c r="P3228" s="248" t="b">
        <f t="shared" si="7"/>
        <v>0</v>
      </c>
    </row>
    <row r="3229" ht="14.25" customHeight="1">
      <c r="A3229" s="248" t="s">
        <v>35</v>
      </c>
      <c r="B3229" s="248" t="s">
        <v>19</v>
      </c>
      <c r="C3229" s="273">
        <v>25850.0</v>
      </c>
      <c r="D3229" s="274">
        <v>45623.0</v>
      </c>
      <c r="E3229" s="275">
        <v>237983.0</v>
      </c>
      <c r="F3229" s="248" t="s">
        <v>447</v>
      </c>
      <c r="G3229" s="274">
        <f t="shared" si="1"/>
        <v>45653</v>
      </c>
      <c r="H3229" s="248" t="s">
        <v>443</v>
      </c>
      <c r="I3229" s="276" t="str">
        <f t="shared" si="2"/>
        <v>25850237983</v>
      </c>
      <c r="J3229" s="274">
        <v>45632.0</v>
      </c>
      <c r="K3229" s="275">
        <v>237983.0</v>
      </c>
      <c r="L3229" s="275">
        <f t="shared" si="14"/>
        <v>0</v>
      </c>
      <c r="N3229" s="277" t="s">
        <v>759</v>
      </c>
      <c r="O3229" s="274">
        <f t="shared" si="6"/>
        <v>0</v>
      </c>
      <c r="P3229" s="248" t="b">
        <f t="shared" si="7"/>
        <v>0</v>
      </c>
    </row>
    <row r="3230" ht="14.25" customHeight="1">
      <c r="A3230" s="248" t="s">
        <v>35</v>
      </c>
      <c r="B3230" s="248" t="s">
        <v>19</v>
      </c>
      <c r="C3230" s="273">
        <v>25849.0</v>
      </c>
      <c r="D3230" s="274">
        <v>45623.0</v>
      </c>
      <c r="E3230" s="275">
        <v>331491.0</v>
      </c>
      <c r="F3230" s="248" t="s">
        <v>447</v>
      </c>
      <c r="G3230" s="274">
        <f t="shared" si="1"/>
        <v>45653</v>
      </c>
      <c r="H3230" s="248" t="s">
        <v>443</v>
      </c>
      <c r="I3230" s="276" t="str">
        <f t="shared" si="2"/>
        <v>25849331491</v>
      </c>
      <c r="J3230" s="274">
        <v>45632.0</v>
      </c>
      <c r="K3230" s="275">
        <v>331491.0</v>
      </c>
      <c r="L3230" s="275">
        <f t="shared" si="14"/>
        <v>0</v>
      </c>
      <c r="N3230" s="277" t="s">
        <v>759</v>
      </c>
      <c r="O3230" s="274">
        <f t="shared" si="6"/>
        <v>0</v>
      </c>
      <c r="P3230" s="248" t="b">
        <f t="shared" si="7"/>
        <v>0</v>
      </c>
    </row>
    <row r="3231" ht="14.25" customHeight="1">
      <c r="A3231" s="248" t="s">
        <v>35</v>
      </c>
      <c r="B3231" s="248" t="s">
        <v>19</v>
      </c>
      <c r="C3231" s="273">
        <v>25846.0</v>
      </c>
      <c r="D3231" s="274">
        <v>45623.0</v>
      </c>
      <c r="E3231" s="275">
        <v>747958.0</v>
      </c>
      <c r="F3231" s="248" t="s">
        <v>447</v>
      </c>
      <c r="G3231" s="274">
        <f t="shared" si="1"/>
        <v>45653</v>
      </c>
      <c r="H3231" s="248" t="s">
        <v>443</v>
      </c>
      <c r="I3231" s="276" t="str">
        <f t="shared" si="2"/>
        <v>25846747958</v>
      </c>
      <c r="J3231" s="274">
        <v>45632.0</v>
      </c>
      <c r="K3231" s="275">
        <v>747958.0</v>
      </c>
      <c r="L3231" s="275">
        <f t="shared" si="14"/>
        <v>0</v>
      </c>
      <c r="N3231" s="277" t="s">
        <v>759</v>
      </c>
      <c r="O3231" s="274">
        <f t="shared" si="6"/>
        <v>0</v>
      </c>
      <c r="P3231" s="248" t="b">
        <f t="shared" si="7"/>
        <v>0</v>
      </c>
    </row>
    <row r="3232" ht="14.25" customHeight="1">
      <c r="A3232" s="248" t="s">
        <v>35</v>
      </c>
      <c r="B3232" s="248" t="s">
        <v>19</v>
      </c>
      <c r="C3232" s="273">
        <v>25847.0</v>
      </c>
      <c r="D3232" s="274">
        <v>45623.0</v>
      </c>
      <c r="E3232" s="275">
        <v>271983.0</v>
      </c>
      <c r="F3232" s="248" t="s">
        <v>447</v>
      </c>
      <c r="G3232" s="274">
        <f t="shared" si="1"/>
        <v>45653</v>
      </c>
      <c r="H3232" s="248" t="s">
        <v>443</v>
      </c>
      <c r="I3232" s="276" t="str">
        <f t="shared" si="2"/>
        <v>25847271983</v>
      </c>
      <c r="J3232" s="274">
        <v>45632.0</v>
      </c>
      <c r="K3232" s="275">
        <v>271983.0</v>
      </c>
      <c r="L3232" s="275">
        <f t="shared" si="14"/>
        <v>0</v>
      </c>
      <c r="N3232" s="277" t="s">
        <v>759</v>
      </c>
      <c r="O3232" s="274">
        <f t="shared" si="6"/>
        <v>0</v>
      </c>
      <c r="P3232" s="248" t="b">
        <f t="shared" si="7"/>
        <v>0</v>
      </c>
    </row>
    <row r="3233" ht="14.25" customHeight="1">
      <c r="A3233" s="248" t="s">
        <v>35</v>
      </c>
      <c r="B3233" s="248" t="s">
        <v>19</v>
      </c>
      <c r="C3233" s="273">
        <v>25853.0</v>
      </c>
      <c r="D3233" s="274">
        <v>45623.0</v>
      </c>
      <c r="E3233" s="275">
        <v>1602792.0</v>
      </c>
      <c r="F3233" s="248" t="s">
        <v>447</v>
      </c>
      <c r="G3233" s="274">
        <f t="shared" si="1"/>
        <v>45653</v>
      </c>
      <c r="H3233" s="248" t="s">
        <v>443</v>
      </c>
      <c r="I3233" s="276" t="str">
        <f t="shared" si="2"/>
        <v>258531602792</v>
      </c>
      <c r="J3233" s="274">
        <v>45632.0</v>
      </c>
      <c r="K3233" s="275">
        <v>1602792.0</v>
      </c>
      <c r="L3233" s="275">
        <f t="shared" si="14"/>
        <v>0</v>
      </c>
      <c r="N3233" s="277" t="s">
        <v>759</v>
      </c>
      <c r="O3233" s="274">
        <f t="shared" si="6"/>
        <v>0</v>
      </c>
      <c r="P3233" s="248" t="b">
        <f t="shared" si="7"/>
        <v>0</v>
      </c>
    </row>
    <row r="3234" ht="14.25" customHeight="1">
      <c r="A3234" s="248" t="s">
        <v>35</v>
      </c>
      <c r="B3234" s="248" t="s">
        <v>19</v>
      </c>
      <c r="C3234" s="273">
        <v>25851.0</v>
      </c>
      <c r="D3234" s="274">
        <v>45623.0</v>
      </c>
      <c r="E3234" s="275">
        <v>3259872.0</v>
      </c>
      <c r="F3234" s="248" t="s">
        <v>447</v>
      </c>
      <c r="G3234" s="274">
        <f t="shared" si="1"/>
        <v>45653</v>
      </c>
      <c r="H3234" s="248" t="s">
        <v>443</v>
      </c>
      <c r="I3234" s="276" t="str">
        <f t="shared" si="2"/>
        <v>258513259872</v>
      </c>
      <c r="J3234" s="274">
        <v>45632.0</v>
      </c>
      <c r="K3234" s="275">
        <v>3259872.0</v>
      </c>
      <c r="L3234" s="275">
        <f t="shared" si="14"/>
        <v>0</v>
      </c>
      <c r="N3234" s="277" t="s">
        <v>759</v>
      </c>
      <c r="O3234" s="274">
        <f t="shared" si="6"/>
        <v>0</v>
      </c>
      <c r="P3234" s="248" t="b">
        <f t="shared" si="7"/>
        <v>0</v>
      </c>
    </row>
    <row r="3235" ht="14.25" customHeight="1">
      <c r="A3235" s="248" t="s">
        <v>35</v>
      </c>
      <c r="B3235" s="248" t="s">
        <v>19</v>
      </c>
      <c r="C3235" s="273">
        <v>25848.0</v>
      </c>
      <c r="D3235" s="274">
        <v>45623.0</v>
      </c>
      <c r="E3235" s="275">
        <v>101983.0</v>
      </c>
      <c r="F3235" s="248" t="s">
        <v>447</v>
      </c>
      <c r="G3235" s="274">
        <f t="shared" si="1"/>
        <v>45653</v>
      </c>
      <c r="H3235" s="248" t="s">
        <v>443</v>
      </c>
      <c r="I3235" s="276" t="str">
        <f t="shared" si="2"/>
        <v>25848101983</v>
      </c>
      <c r="J3235" s="274">
        <v>45632.0</v>
      </c>
      <c r="K3235" s="275">
        <v>101983.0</v>
      </c>
      <c r="L3235" s="275">
        <f t="shared" si="14"/>
        <v>0</v>
      </c>
      <c r="N3235" s="277" t="s">
        <v>759</v>
      </c>
      <c r="O3235" s="274">
        <f t="shared" si="6"/>
        <v>0</v>
      </c>
      <c r="P3235" s="248" t="b">
        <f t="shared" si="7"/>
        <v>0</v>
      </c>
    </row>
    <row r="3236" ht="14.25" customHeight="1">
      <c r="A3236" s="248" t="s">
        <v>688</v>
      </c>
      <c r="B3236" s="248" t="s">
        <v>19</v>
      </c>
      <c r="C3236" s="273">
        <v>2576.0</v>
      </c>
      <c r="D3236" s="274">
        <v>45623.0</v>
      </c>
      <c r="E3236" s="275">
        <v>721435.0</v>
      </c>
      <c r="F3236" s="248" t="s">
        <v>447</v>
      </c>
      <c r="G3236" s="274">
        <f t="shared" si="1"/>
        <v>45653</v>
      </c>
      <c r="H3236" s="248" t="s">
        <v>443</v>
      </c>
      <c r="I3236" s="276" t="str">
        <f t="shared" si="2"/>
        <v>2576721435</v>
      </c>
      <c r="J3236" s="274">
        <v>45737.0</v>
      </c>
      <c r="K3236" s="275">
        <v>721435.0</v>
      </c>
      <c r="L3236" s="275">
        <f t="shared" si="14"/>
        <v>0</v>
      </c>
      <c r="N3236" s="277"/>
      <c r="O3236" s="274">
        <f t="shared" si="6"/>
        <v>0</v>
      </c>
      <c r="P3236" s="248" t="b">
        <f t="shared" si="7"/>
        <v>0</v>
      </c>
    </row>
    <row r="3237" ht="14.25" customHeight="1">
      <c r="A3237" s="248" t="s">
        <v>36</v>
      </c>
      <c r="B3237" s="248" t="s">
        <v>19</v>
      </c>
      <c r="C3237" s="273">
        <v>95515.0</v>
      </c>
      <c r="D3237" s="274">
        <v>45623.0</v>
      </c>
      <c r="E3237" s="275">
        <v>1006472.0</v>
      </c>
      <c r="F3237" s="248" t="s">
        <v>447</v>
      </c>
      <c r="G3237" s="274">
        <f t="shared" si="1"/>
        <v>45653</v>
      </c>
      <c r="H3237" s="248" t="s">
        <v>443</v>
      </c>
      <c r="I3237" s="276" t="str">
        <f t="shared" si="2"/>
        <v>955151006472</v>
      </c>
      <c r="J3237" s="274">
        <v>45674.0</v>
      </c>
      <c r="K3237" s="275">
        <v>1006472.0</v>
      </c>
      <c r="L3237" s="275">
        <f t="shared" si="14"/>
        <v>0</v>
      </c>
      <c r="N3237" s="277" t="s">
        <v>738</v>
      </c>
      <c r="O3237" s="274">
        <f t="shared" si="6"/>
        <v>0</v>
      </c>
      <c r="P3237" s="248" t="b">
        <f t="shared" si="7"/>
        <v>0</v>
      </c>
    </row>
    <row r="3238" ht="14.25" customHeight="1">
      <c r="A3238" s="248" t="s">
        <v>823</v>
      </c>
      <c r="B3238" s="248" t="s">
        <v>468</v>
      </c>
      <c r="C3238" s="273">
        <v>1.2751972E7</v>
      </c>
      <c r="D3238" s="274">
        <v>45623.0</v>
      </c>
      <c r="E3238" s="275">
        <v>-1745.0</v>
      </c>
      <c r="F3238" s="248" t="s">
        <v>447</v>
      </c>
      <c r="G3238" s="274">
        <f t="shared" si="1"/>
        <v>45653</v>
      </c>
      <c r="H3238" s="248" t="s">
        <v>469</v>
      </c>
      <c r="I3238" s="276" t="str">
        <f t="shared" si="2"/>
        <v>12751972-1745</v>
      </c>
      <c r="J3238" s="274"/>
      <c r="K3238" s="275"/>
      <c r="L3238" s="275">
        <f t="shared" si="14"/>
        <v>1745</v>
      </c>
      <c r="N3238" s="277"/>
      <c r="O3238" s="274">
        <f t="shared" si="6"/>
        <v>0</v>
      </c>
      <c r="P3238" s="248" t="b">
        <f t="shared" si="7"/>
        <v>1</v>
      </c>
    </row>
    <row r="3239" ht="14.25" customHeight="1">
      <c r="A3239" s="248" t="s">
        <v>790</v>
      </c>
      <c r="B3239" s="248" t="s">
        <v>19</v>
      </c>
      <c r="C3239" s="273">
        <v>1504.0</v>
      </c>
      <c r="D3239" s="274">
        <v>45623.0</v>
      </c>
      <c r="E3239" s="275">
        <v>6000.0</v>
      </c>
      <c r="F3239" s="248" t="s">
        <v>447</v>
      </c>
      <c r="G3239" s="274">
        <f t="shared" si="1"/>
        <v>45653</v>
      </c>
      <c r="H3239" s="248" t="s">
        <v>443</v>
      </c>
      <c r="I3239" s="276" t="str">
        <f t="shared" si="2"/>
        <v>15046000</v>
      </c>
      <c r="J3239" s="274">
        <v>45679.0</v>
      </c>
      <c r="K3239" s="275">
        <v>6000.0</v>
      </c>
      <c r="L3239" s="275">
        <f>+K3545-E3239</f>
        <v>171274</v>
      </c>
      <c r="N3239" s="277"/>
      <c r="O3239" s="274">
        <f t="shared" si="6"/>
        <v>0</v>
      </c>
      <c r="P3239" s="248" t="b">
        <f t="shared" si="7"/>
        <v>0</v>
      </c>
    </row>
    <row r="3240" ht="14.25" customHeight="1">
      <c r="A3240" s="248" t="s">
        <v>113</v>
      </c>
      <c r="B3240" s="248" t="s">
        <v>19</v>
      </c>
      <c r="C3240" s="273">
        <v>213.0</v>
      </c>
      <c r="D3240" s="274">
        <v>45623.0</v>
      </c>
      <c r="E3240" s="275">
        <v>123463.0</v>
      </c>
      <c r="F3240" s="248" t="s">
        <v>447</v>
      </c>
      <c r="G3240" s="274">
        <f t="shared" si="1"/>
        <v>45653</v>
      </c>
      <c r="H3240" s="248" t="s">
        <v>443</v>
      </c>
      <c r="I3240" s="276" t="str">
        <f t="shared" si="2"/>
        <v>213123463</v>
      </c>
      <c r="J3240" s="274">
        <v>45695.0</v>
      </c>
      <c r="K3240" s="275">
        <v>123463.0</v>
      </c>
      <c r="L3240" s="275">
        <f t="shared" ref="L3240:L3346" si="15">+K3240-E3240</f>
        <v>0</v>
      </c>
      <c r="N3240" s="277"/>
      <c r="O3240" s="274">
        <f t="shared" si="6"/>
        <v>0</v>
      </c>
      <c r="P3240" s="248" t="b">
        <f t="shared" si="7"/>
        <v>0</v>
      </c>
    </row>
    <row r="3241" ht="14.25" customHeight="1">
      <c r="A3241" s="248" t="s">
        <v>107</v>
      </c>
      <c r="B3241" s="248" t="s">
        <v>19</v>
      </c>
      <c r="C3241" s="273">
        <v>21365.0</v>
      </c>
      <c r="D3241" s="274">
        <v>45624.0</v>
      </c>
      <c r="E3241" s="275">
        <v>174323.0</v>
      </c>
      <c r="F3241" s="248" t="s">
        <v>447</v>
      </c>
      <c r="G3241" s="274">
        <f t="shared" si="1"/>
        <v>45654</v>
      </c>
      <c r="H3241" s="248" t="s">
        <v>443</v>
      </c>
      <c r="I3241" s="276" t="str">
        <f t="shared" si="2"/>
        <v>21365174323</v>
      </c>
      <c r="J3241" s="274">
        <v>45671.0</v>
      </c>
      <c r="K3241" s="275">
        <v>174323.0</v>
      </c>
      <c r="L3241" s="275">
        <f t="shared" si="15"/>
        <v>0</v>
      </c>
      <c r="N3241" s="277"/>
      <c r="O3241" s="274">
        <f t="shared" si="6"/>
        <v>0</v>
      </c>
      <c r="P3241" s="248" t="b">
        <f t="shared" si="7"/>
        <v>0</v>
      </c>
    </row>
    <row r="3242" ht="14.25" customHeight="1">
      <c r="A3242" s="248" t="s">
        <v>826</v>
      </c>
      <c r="B3242" s="248" t="s">
        <v>19</v>
      </c>
      <c r="C3242" s="273">
        <v>77290.0</v>
      </c>
      <c r="D3242" s="274">
        <v>45624.0</v>
      </c>
      <c r="E3242" s="275">
        <v>223979.0</v>
      </c>
      <c r="F3242" s="248" t="s">
        <v>447</v>
      </c>
      <c r="G3242" s="274">
        <f t="shared" si="1"/>
        <v>45654</v>
      </c>
      <c r="H3242" s="248" t="s">
        <v>443</v>
      </c>
      <c r="I3242" s="276" t="str">
        <f t="shared" si="2"/>
        <v>77290223979</v>
      </c>
      <c r="J3242" s="274"/>
      <c r="K3242" s="275"/>
      <c r="L3242" s="275">
        <f t="shared" si="15"/>
        <v>-223979</v>
      </c>
      <c r="N3242" s="277"/>
      <c r="O3242" s="274">
        <f t="shared" si="6"/>
        <v>0</v>
      </c>
      <c r="P3242" s="248" t="b">
        <f t="shared" si="7"/>
        <v>1</v>
      </c>
    </row>
    <row r="3243" ht="14.25" customHeight="1">
      <c r="A3243" s="248" t="s">
        <v>26</v>
      </c>
      <c r="B3243" s="248" t="s">
        <v>19</v>
      </c>
      <c r="C3243" s="273">
        <v>13872.0</v>
      </c>
      <c r="D3243" s="274">
        <v>45624.0</v>
      </c>
      <c r="E3243" s="275">
        <v>886095.0</v>
      </c>
      <c r="F3243" s="248" t="s">
        <v>447</v>
      </c>
      <c r="G3243" s="274">
        <f t="shared" si="1"/>
        <v>45654</v>
      </c>
      <c r="H3243" s="248" t="s">
        <v>443</v>
      </c>
      <c r="I3243" s="276" t="str">
        <f t="shared" si="2"/>
        <v>13872886095</v>
      </c>
      <c r="J3243" s="274">
        <v>45656.0</v>
      </c>
      <c r="K3243" s="275">
        <v>886095.0</v>
      </c>
      <c r="L3243" s="275">
        <f t="shared" si="15"/>
        <v>0</v>
      </c>
      <c r="N3243" s="277"/>
      <c r="O3243" s="274">
        <f t="shared" si="6"/>
        <v>0</v>
      </c>
      <c r="P3243" s="248" t="b">
        <f t="shared" si="7"/>
        <v>0</v>
      </c>
    </row>
    <row r="3244" ht="14.25" customHeight="1">
      <c r="A3244" s="248" t="s">
        <v>23</v>
      </c>
      <c r="B3244" s="248" t="s">
        <v>19</v>
      </c>
      <c r="C3244" s="273">
        <v>8754.0</v>
      </c>
      <c r="D3244" s="274">
        <v>45624.0</v>
      </c>
      <c r="E3244" s="275">
        <v>359982.0</v>
      </c>
      <c r="F3244" s="248" t="s">
        <v>447</v>
      </c>
      <c r="G3244" s="274">
        <f t="shared" si="1"/>
        <v>45654</v>
      </c>
      <c r="H3244" s="248" t="s">
        <v>443</v>
      </c>
      <c r="I3244" s="276" t="str">
        <f t="shared" si="2"/>
        <v>8754359982</v>
      </c>
      <c r="J3244" s="274">
        <v>45653.0</v>
      </c>
      <c r="K3244" s="275">
        <v>359982.0</v>
      </c>
      <c r="L3244" s="275">
        <f t="shared" si="15"/>
        <v>0</v>
      </c>
      <c r="N3244" s="277" t="s">
        <v>769</v>
      </c>
      <c r="O3244" s="274">
        <f t="shared" si="6"/>
        <v>0</v>
      </c>
      <c r="P3244" s="248" t="b">
        <f t="shared" si="7"/>
        <v>0</v>
      </c>
    </row>
    <row r="3245" ht="14.25" customHeight="1">
      <c r="A3245" s="248" t="s">
        <v>22</v>
      </c>
      <c r="B3245" s="248" t="s">
        <v>19</v>
      </c>
      <c r="C3245" s="273">
        <v>1136731.0</v>
      </c>
      <c r="D3245" s="274">
        <v>45624.0</v>
      </c>
      <c r="E3245" s="275">
        <v>8012813.0</v>
      </c>
      <c r="F3245" s="248" t="s">
        <v>447</v>
      </c>
      <c r="G3245" s="274">
        <f t="shared" si="1"/>
        <v>45654</v>
      </c>
      <c r="H3245" s="248" t="s">
        <v>443</v>
      </c>
      <c r="I3245" s="276" t="str">
        <f t="shared" si="2"/>
        <v>11367318012813</v>
      </c>
      <c r="J3245" s="274">
        <v>45670.0</v>
      </c>
      <c r="K3245" s="275">
        <v>8012813.0</v>
      </c>
      <c r="L3245" s="275">
        <f t="shared" si="15"/>
        <v>0</v>
      </c>
      <c r="N3245" s="109" t="s">
        <v>462</v>
      </c>
      <c r="O3245" s="274">
        <f t="shared" si="6"/>
        <v>0</v>
      </c>
      <c r="P3245" s="248" t="b">
        <f t="shared" si="7"/>
        <v>0</v>
      </c>
    </row>
    <row r="3246" ht="14.25" customHeight="1">
      <c r="A3246" s="248" t="s">
        <v>22</v>
      </c>
      <c r="B3246" s="248" t="s">
        <v>19</v>
      </c>
      <c r="C3246" s="273">
        <v>1136732.0</v>
      </c>
      <c r="D3246" s="274">
        <v>45624.0</v>
      </c>
      <c r="E3246" s="275">
        <v>4555433.0</v>
      </c>
      <c r="F3246" s="248" t="s">
        <v>447</v>
      </c>
      <c r="G3246" s="274">
        <f t="shared" si="1"/>
        <v>45654</v>
      </c>
      <c r="H3246" s="248" t="s">
        <v>443</v>
      </c>
      <c r="I3246" s="276" t="str">
        <f t="shared" si="2"/>
        <v>11367324555433</v>
      </c>
      <c r="J3246" s="274">
        <v>45670.0</v>
      </c>
      <c r="K3246" s="275">
        <v>4555433.0</v>
      </c>
      <c r="L3246" s="275">
        <f t="shared" si="15"/>
        <v>0</v>
      </c>
      <c r="N3246" s="109" t="s">
        <v>462</v>
      </c>
      <c r="O3246" s="274">
        <f t="shared" si="6"/>
        <v>0</v>
      </c>
      <c r="P3246" s="248" t="b">
        <f t="shared" si="7"/>
        <v>0</v>
      </c>
    </row>
    <row r="3247" ht="14.25" customHeight="1">
      <c r="A3247" s="248" t="s">
        <v>827</v>
      </c>
      <c r="B3247" s="248" t="s">
        <v>19</v>
      </c>
      <c r="C3247" s="273">
        <v>35.0</v>
      </c>
      <c r="D3247" s="274">
        <v>45624.0</v>
      </c>
      <c r="E3247" s="275">
        <v>629991.0</v>
      </c>
      <c r="F3247" s="248" t="s">
        <v>447</v>
      </c>
      <c r="G3247" s="274">
        <f t="shared" si="1"/>
        <v>45654</v>
      </c>
      <c r="H3247" s="248" t="s">
        <v>443</v>
      </c>
      <c r="I3247" s="276" t="str">
        <f t="shared" si="2"/>
        <v>35629991</v>
      </c>
      <c r="J3247" s="274"/>
      <c r="K3247" s="275"/>
      <c r="L3247" s="275">
        <f t="shared" si="15"/>
        <v>-629991</v>
      </c>
      <c r="N3247" s="277"/>
      <c r="O3247" s="274">
        <f t="shared" si="6"/>
        <v>0</v>
      </c>
      <c r="P3247" s="248" t="b">
        <f t="shared" si="7"/>
        <v>1</v>
      </c>
    </row>
    <row r="3248" ht="14.25" customHeight="1">
      <c r="A3248" s="248" t="s">
        <v>24</v>
      </c>
      <c r="B3248" s="248" t="s">
        <v>19</v>
      </c>
      <c r="C3248" s="273">
        <v>22407.0</v>
      </c>
      <c r="D3248" s="274">
        <v>45624.0</v>
      </c>
      <c r="E3248" s="275">
        <v>175918.0</v>
      </c>
      <c r="F3248" s="248" t="s">
        <v>447</v>
      </c>
      <c r="G3248" s="274">
        <f t="shared" si="1"/>
        <v>45654</v>
      </c>
      <c r="H3248" s="248" t="s">
        <v>443</v>
      </c>
      <c r="I3248" s="276" t="str">
        <f t="shared" si="2"/>
        <v>22407175918</v>
      </c>
      <c r="J3248" s="274">
        <v>45656.0</v>
      </c>
      <c r="K3248" s="275">
        <v>175918.0</v>
      </c>
      <c r="L3248" s="275">
        <f t="shared" si="15"/>
        <v>0</v>
      </c>
      <c r="N3248" s="277"/>
      <c r="O3248" s="274">
        <f t="shared" si="6"/>
        <v>0</v>
      </c>
      <c r="P3248" s="248" t="b">
        <f t="shared" si="7"/>
        <v>0</v>
      </c>
    </row>
    <row r="3249" ht="14.25" customHeight="1">
      <c r="A3249" s="248" t="s">
        <v>24</v>
      </c>
      <c r="B3249" s="248" t="s">
        <v>19</v>
      </c>
      <c r="C3249" s="273">
        <v>22399.0</v>
      </c>
      <c r="D3249" s="274">
        <v>45624.0</v>
      </c>
      <c r="E3249" s="275">
        <v>3167950.0</v>
      </c>
      <c r="F3249" s="248" t="s">
        <v>447</v>
      </c>
      <c r="G3249" s="274">
        <f t="shared" si="1"/>
        <v>45654</v>
      </c>
      <c r="H3249" s="248" t="s">
        <v>443</v>
      </c>
      <c r="I3249" s="276" t="str">
        <f t="shared" si="2"/>
        <v>223993167950</v>
      </c>
      <c r="J3249" s="274">
        <v>45656.0</v>
      </c>
      <c r="K3249" s="275">
        <v>3167950.0</v>
      </c>
      <c r="L3249" s="275">
        <f t="shared" si="15"/>
        <v>0</v>
      </c>
      <c r="N3249" s="277"/>
      <c r="O3249" s="274">
        <f t="shared" si="6"/>
        <v>0</v>
      </c>
      <c r="P3249" s="248" t="b">
        <f t="shared" si="7"/>
        <v>0</v>
      </c>
    </row>
    <row r="3250" ht="14.25" customHeight="1">
      <c r="A3250" s="248" t="s">
        <v>24</v>
      </c>
      <c r="B3250" s="248" t="s">
        <v>19</v>
      </c>
      <c r="C3250" s="273">
        <v>22398.0</v>
      </c>
      <c r="D3250" s="274">
        <v>45624.0</v>
      </c>
      <c r="E3250" s="275">
        <v>6838855.0</v>
      </c>
      <c r="F3250" s="248" t="s">
        <v>447</v>
      </c>
      <c r="G3250" s="274">
        <f t="shared" si="1"/>
        <v>45654</v>
      </c>
      <c r="H3250" s="248" t="s">
        <v>443</v>
      </c>
      <c r="I3250" s="276" t="str">
        <f t="shared" si="2"/>
        <v>223986838855</v>
      </c>
      <c r="J3250" s="274">
        <v>45656.0</v>
      </c>
      <c r="K3250" s="275">
        <v>6838855.0</v>
      </c>
      <c r="L3250" s="275">
        <f t="shared" si="15"/>
        <v>0</v>
      </c>
      <c r="N3250" s="277"/>
      <c r="O3250" s="274">
        <f t="shared" si="6"/>
        <v>0</v>
      </c>
      <c r="P3250" s="248" t="b">
        <f t="shared" si="7"/>
        <v>0</v>
      </c>
    </row>
    <row r="3251" ht="14.25" customHeight="1">
      <c r="A3251" s="248" t="s">
        <v>525</v>
      </c>
      <c r="B3251" s="248" t="s">
        <v>19</v>
      </c>
      <c r="C3251" s="273">
        <v>60408.0</v>
      </c>
      <c r="D3251" s="274">
        <v>45624.0</v>
      </c>
      <c r="E3251" s="275">
        <v>17731.0</v>
      </c>
      <c r="F3251" s="248" t="s">
        <v>447</v>
      </c>
      <c r="G3251" s="274">
        <f t="shared" si="1"/>
        <v>45654</v>
      </c>
      <c r="H3251" s="248" t="s">
        <v>443</v>
      </c>
      <c r="I3251" s="276" t="str">
        <f t="shared" si="2"/>
        <v>6040817731</v>
      </c>
      <c r="J3251" s="274"/>
      <c r="K3251" s="275"/>
      <c r="L3251" s="275">
        <f t="shared" si="15"/>
        <v>-17731</v>
      </c>
      <c r="M3251" s="305" t="s">
        <v>828</v>
      </c>
      <c r="N3251" s="277"/>
      <c r="O3251" s="274">
        <f t="shared" si="6"/>
        <v>0</v>
      </c>
      <c r="P3251" s="248" t="b">
        <f t="shared" si="7"/>
        <v>1</v>
      </c>
    </row>
    <row r="3252" ht="14.25" customHeight="1">
      <c r="A3252" s="248" t="s">
        <v>27</v>
      </c>
      <c r="B3252" s="248" t="s">
        <v>19</v>
      </c>
      <c r="C3252" s="273">
        <v>43956.0</v>
      </c>
      <c r="D3252" s="274">
        <v>45625.0</v>
      </c>
      <c r="E3252" s="275">
        <v>284598.0</v>
      </c>
      <c r="F3252" s="248" t="s">
        <v>447</v>
      </c>
      <c r="G3252" s="274">
        <f t="shared" si="1"/>
        <v>45655</v>
      </c>
      <c r="H3252" s="248" t="s">
        <v>443</v>
      </c>
      <c r="I3252" s="276" t="str">
        <f t="shared" si="2"/>
        <v>43956284598</v>
      </c>
      <c r="J3252" s="274">
        <v>45659.0</v>
      </c>
      <c r="K3252" s="275">
        <v>284598.0</v>
      </c>
      <c r="L3252" s="275">
        <f t="shared" si="15"/>
        <v>0</v>
      </c>
      <c r="N3252" s="109" t="s">
        <v>456</v>
      </c>
      <c r="O3252" s="274">
        <f t="shared" si="6"/>
        <v>0</v>
      </c>
      <c r="P3252" s="248" t="b">
        <f t="shared" si="7"/>
        <v>0</v>
      </c>
    </row>
    <row r="3253" ht="14.25" customHeight="1">
      <c r="A3253" s="248" t="s">
        <v>829</v>
      </c>
      <c r="B3253" s="248" t="s">
        <v>19</v>
      </c>
      <c r="C3253" s="273">
        <v>16090.0</v>
      </c>
      <c r="D3253" s="274">
        <v>45625.0</v>
      </c>
      <c r="E3253" s="275">
        <v>5237916.0</v>
      </c>
      <c r="F3253" s="248" t="s">
        <v>447</v>
      </c>
      <c r="G3253" s="274">
        <f t="shared" si="1"/>
        <v>45655</v>
      </c>
      <c r="H3253" s="248" t="s">
        <v>443</v>
      </c>
      <c r="I3253" s="276" t="str">
        <f t="shared" si="2"/>
        <v>160905237916</v>
      </c>
      <c r="J3253" s="274">
        <v>45617.0</v>
      </c>
      <c r="K3253" s="275">
        <v>5237915.0</v>
      </c>
      <c r="L3253" s="275">
        <f t="shared" si="15"/>
        <v>-1</v>
      </c>
      <c r="N3253" s="277"/>
      <c r="O3253" s="274">
        <f t="shared" si="6"/>
        <v>0</v>
      </c>
      <c r="P3253" s="248" t="b">
        <f t="shared" si="7"/>
        <v>0</v>
      </c>
    </row>
    <row r="3254" ht="14.25" customHeight="1">
      <c r="A3254" s="248" t="s">
        <v>533</v>
      </c>
      <c r="B3254" s="248" t="s">
        <v>19</v>
      </c>
      <c r="C3254" s="273">
        <v>8701938.0</v>
      </c>
      <c r="D3254" s="274">
        <v>45625.0</v>
      </c>
      <c r="E3254" s="275">
        <v>23500.0</v>
      </c>
      <c r="F3254" s="248" t="s">
        <v>447</v>
      </c>
      <c r="G3254" s="274">
        <f t="shared" si="1"/>
        <v>45655</v>
      </c>
      <c r="H3254" s="248" t="s">
        <v>443</v>
      </c>
      <c r="I3254" s="276" t="str">
        <f t="shared" si="2"/>
        <v>870193823500</v>
      </c>
      <c r="J3254" s="274">
        <f>+G3254</f>
        <v>45655</v>
      </c>
      <c r="K3254" s="275">
        <f>+E3254</f>
        <v>23500</v>
      </c>
      <c r="L3254" s="275">
        <f t="shared" si="15"/>
        <v>0</v>
      </c>
      <c r="N3254" s="277"/>
      <c r="O3254" s="274">
        <f t="shared" si="6"/>
        <v>0</v>
      </c>
      <c r="P3254" s="248" t="b">
        <f t="shared" si="7"/>
        <v>0</v>
      </c>
    </row>
    <row r="3255" ht="14.25" customHeight="1">
      <c r="A3255" s="248" t="s">
        <v>830</v>
      </c>
      <c r="B3255" s="248" t="s">
        <v>19</v>
      </c>
      <c r="C3255" s="273">
        <v>1880651.0</v>
      </c>
      <c r="D3255" s="274">
        <v>45625.0</v>
      </c>
      <c r="E3255" s="275">
        <v>519990.0</v>
      </c>
      <c r="F3255" s="248" t="s">
        <v>447</v>
      </c>
      <c r="G3255" s="274">
        <f t="shared" si="1"/>
        <v>45655</v>
      </c>
      <c r="H3255" s="248" t="s">
        <v>443</v>
      </c>
      <c r="I3255" s="276" t="str">
        <f t="shared" si="2"/>
        <v>1880651519990</v>
      </c>
      <c r="J3255" s="274"/>
      <c r="K3255" s="275"/>
      <c r="L3255" s="275">
        <f t="shared" si="15"/>
        <v>-519990</v>
      </c>
      <c r="N3255" s="277"/>
      <c r="O3255" s="274">
        <f t="shared" si="6"/>
        <v>0</v>
      </c>
      <c r="P3255" s="248" t="b">
        <f t="shared" si="7"/>
        <v>1</v>
      </c>
    </row>
    <row r="3256" ht="14.25" customHeight="1">
      <c r="A3256" s="248" t="s">
        <v>444</v>
      </c>
      <c r="B3256" s="248" t="s">
        <v>19</v>
      </c>
      <c r="C3256" s="273">
        <v>1674.0</v>
      </c>
      <c r="D3256" s="274">
        <v>45625.0</v>
      </c>
      <c r="E3256" s="275">
        <v>94208.0</v>
      </c>
      <c r="F3256" s="248" t="s">
        <v>447</v>
      </c>
      <c r="G3256" s="274">
        <f t="shared" si="1"/>
        <v>45655</v>
      </c>
      <c r="H3256" s="248" t="s">
        <v>443</v>
      </c>
      <c r="I3256" s="276" t="str">
        <f t="shared" si="2"/>
        <v>167494208</v>
      </c>
      <c r="J3256" s="278">
        <v>45701.0</v>
      </c>
      <c r="K3256" s="279">
        <v>94208.0</v>
      </c>
      <c r="L3256" s="275">
        <f t="shared" si="15"/>
        <v>0</v>
      </c>
      <c r="N3256" s="277"/>
      <c r="O3256" s="274">
        <f t="shared" si="6"/>
        <v>0</v>
      </c>
      <c r="P3256" s="248" t="b">
        <f t="shared" si="7"/>
        <v>0</v>
      </c>
    </row>
    <row r="3257" ht="14.25" customHeight="1">
      <c r="A3257" s="248" t="s">
        <v>831</v>
      </c>
      <c r="B3257" s="248" t="s">
        <v>19</v>
      </c>
      <c r="C3257" s="273">
        <v>86.0</v>
      </c>
      <c r="D3257" s="274">
        <v>45625.0</v>
      </c>
      <c r="E3257" s="275">
        <v>107699.0</v>
      </c>
      <c r="F3257" s="248" t="s">
        <v>447</v>
      </c>
      <c r="G3257" s="274">
        <f t="shared" si="1"/>
        <v>45655</v>
      </c>
      <c r="H3257" s="248" t="s">
        <v>485</v>
      </c>
      <c r="I3257" s="276" t="str">
        <f t="shared" si="2"/>
        <v>86107699</v>
      </c>
      <c r="J3257" s="274"/>
      <c r="K3257" s="275"/>
      <c r="L3257" s="275">
        <f t="shared" si="15"/>
        <v>-107699</v>
      </c>
      <c r="N3257" s="277"/>
      <c r="O3257" s="274">
        <f t="shared" si="6"/>
        <v>0</v>
      </c>
      <c r="P3257" s="248" t="b">
        <f t="shared" si="7"/>
        <v>1</v>
      </c>
    </row>
    <row r="3258" ht="14.25" customHeight="1">
      <c r="A3258" s="248" t="s">
        <v>831</v>
      </c>
      <c r="B3258" s="248" t="s">
        <v>468</v>
      </c>
      <c r="C3258" s="273">
        <v>36.0</v>
      </c>
      <c r="D3258" s="274">
        <v>45625.0</v>
      </c>
      <c r="E3258" s="275">
        <v>-107699.0</v>
      </c>
      <c r="F3258" s="248" t="s">
        <v>447</v>
      </c>
      <c r="G3258" s="274">
        <f t="shared" si="1"/>
        <v>45655</v>
      </c>
      <c r="H3258" s="248" t="s">
        <v>469</v>
      </c>
      <c r="I3258" s="276" t="str">
        <f t="shared" si="2"/>
        <v>36-107699</v>
      </c>
      <c r="J3258" s="274"/>
      <c r="K3258" s="275"/>
      <c r="L3258" s="275">
        <f t="shared" si="15"/>
        <v>107699</v>
      </c>
      <c r="N3258" s="277"/>
      <c r="O3258" s="274">
        <f t="shared" si="6"/>
        <v>0</v>
      </c>
      <c r="P3258" s="248" t="b">
        <f t="shared" si="7"/>
        <v>1</v>
      </c>
    </row>
    <row r="3259" ht="14.25" customHeight="1">
      <c r="A3259" s="248" t="s">
        <v>799</v>
      </c>
      <c r="B3259" s="248" t="s">
        <v>19</v>
      </c>
      <c r="C3259" s="273">
        <v>48912.0</v>
      </c>
      <c r="D3259" s="274">
        <v>45625.0</v>
      </c>
      <c r="E3259" s="275">
        <v>101941.0</v>
      </c>
      <c r="F3259" s="248" t="s">
        <v>447</v>
      </c>
      <c r="G3259" s="274">
        <f t="shared" si="1"/>
        <v>45655</v>
      </c>
      <c r="H3259" s="248" t="s">
        <v>443</v>
      </c>
      <c r="I3259" s="276" t="str">
        <f t="shared" si="2"/>
        <v>48912101941</v>
      </c>
      <c r="J3259" s="274"/>
      <c r="K3259" s="275"/>
      <c r="L3259" s="275">
        <f t="shared" si="15"/>
        <v>-101941</v>
      </c>
      <c r="N3259" s="277"/>
      <c r="O3259" s="274">
        <f t="shared" si="6"/>
        <v>0</v>
      </c>
      <c r="P3259" s="248" t="b">
        <f t="shared" si="7"/>
        <v>1</v>
      </c>
    </row>
    <row r="3260" ht="14.25" customHeight="1">
      <c r="A3260" s="248" t="s">
        <v>463</v>
      </c>
      <c r="B3260" s="248" t="s">
        <v>19</v>
      </c>
      <c r="C3260" s="273">
        <v>5062171.0</v>
      </c>
      <c r="D3260" s="274">
        <v>45625.0</v>
      </c>
      <c r="E3260" s="275">
        <v>3349950.0</v>
      </c>
      <c r="F3260" s="248" t="s">
        <v>447</v>
      </c>
      <c r="G3260" s="274">
        <f t="shared" si="1"/>
        <v>45655</v>
      </c>
      <c r="H3260" s="248" t="s">
        <v>443</v>
      </c>
      <c r="I3260" s="276" t="str">
        <f t="shared" si="2"/>
        <v>50621713349950</v>
      </c>
      <c r="J3260" s="274">
        <v>45625.0</v>
      </c>
      <c r="K3260" s="275">
        <v>3349950.0</v>
      </c>
      <c r="L3260" s="275">
        <f t="shared" si="15"/>
        <v>0</v>
      </c>
      <c r="N3260" s="277"/>
      <c r="O3260" s="274">
        <f t="shared" si="6"/>
        <v>0</v>
      </c>
      <c r="P3260" s="248" t="b">
        <f t="shared" si="7"/>
        <v>0</v>
      </c>
    </row>
    <row r="3261" ht="14.25" customHeight="1">
      <c r="A3261" s="248" t="s">
        <v>24</v>
      </c>
      <c r="B3261" s="248" t="s">
        <v>19</v>
      </c>
      <c r="C3261" s="273">
        <v>22411.0</v>
      </c>
      <c r="D3261" s="274">
        <v>45625.0</v>
      </c>
      <c r="E3261" s="275">
        <v>1955740.0</v>
      </c>
      <c r="F3261" s="248" t="s">
        <v>447</v>
      </c>
      <c r="G3261" s="274">
        <f t="shared" si="1"/>
        <v>45655</v>
      </c>
      <c r="H3261" s="248" t="s">
        <v>443</v>
      </c>
      <c r="I3261" s="276" t="str">
        <f t="shared" si="2"/>
        <v>224111955740</v>
      </c>
      <c r="J3261" s="274">
        <v>45656.0</v>
      </c>
      <c r="K3261" s="275">
        <v>1955740.0</v>
      </c>
      <c r="L3261" s="275">
        <f t="shared" si="15"/>
        <v>0</v>
      </c>
      <c r="N3261" s="277"/>
      <c r="O3261" s="274">
        <f t="shared" si="6"/>
        <v>0</v>
      </c>
      <c r="P3261" s="248" t="b">
        <f t="shared" si="7"/>
        <v>0</v>
      </c>
    </row>
    <row r="3262" ht="14.25" customHeight="1">
      <c r="A3262" s="248" t="s">
        <v>832</v>
      </c>
      <c r="B3262" s="248" t="s">
        <v>19</v>
      </c>
      <c r="C3262" s="273">
        <v>3.3707288E7</v>
      </c>
      <c r="D3262" s="274">
        <v>45625.0</v>
      </c>
      <c r="E3262" s="275">
        <v>39981.0</v>
      </c>
      <c r="F3262" s="248" t="s">
        <v>447</v>
      </c>
      <c r="G3262" s="274">
        <f t="shared" si="1"/>
        <v>45655</v>
      </c>
      <c r="H3262" s="248" t="s">
        <v>443</v>
      </c>
      <c r="I3262" s="276" t="str">
        <f t="shared" si="2"/>
        <v>3370728839981</v>
      </c>
      <c r="J3262" s="274"/>
      <c r="K3262" s="275"/>
      <c r="L3262" s="275">
        <f t="shared" si="15"/>
        <v>-39981</v>
      </c>
      <c r="N3262" s="277"/>
      <c r="O3262" s="274">
        <f t="shared" si="6"/>
        <v>0</v>
      </c>
      <c r="P3262" s="248" t="b">
        <f t="shared" si="7"/>
        <v>1</v>
      </c>
    </row>
    <row r="3263" ht="14.25" customHeight="1">
      <c r="A3263" s="248" t="s">
        <v>56</v>
      </c>
      <c r="B3263" s="248" t="s">
        <v>19</v>
      </c>
      <c r="C3263" s="273">
        <v>15.0</v>
      </c>
      <c r="D3263" s="274">
        <v>45625.0</v>
      </c>
      <c r="E3263" s="275">
        <v>1721216.0</v>
      </c>
      <c r="F3263" s="248" t="s">
        <v>447</v>
      </c>
      <c r="G3263" s="274">
        <f t="shared" si="1"/>
        <v>45655</v>
      </c>
      <c r="H3263" s="248" t="s">
        <v>443</v>
      </c>
      <c r="I3263" s="276" t="str">
        <f t="shared" si="2"/>
        <v>151721216</v>
      </c>
      <c r="J3263" s="274">
        <v>45628.0</v>
      </c>
      <c r="K3263" s="275">
        <v>1721216.0</v>
      </c>
      <c r="L3263" s="275">
        <f t="shared" si="15"/>
        <v>0</v>
      </c>
      <c r="N3263" s="109" t="s">
        <v>744</v>
      </c>
      <c r="O3263" s="274">
        <f t="shared" si="6"/>
        <v>0</v>
      </c>
      <c r="P3263" s="248" t="b">
        <f t="shared" si="7"/>
        <v>0</v>
      </c>
    </row>
    <row r="3264" ht="14.25" customHeight="1">
      <c r="A3264" s="248" t="s">
        <v>56</v>
      </c>
      <c r="B3264" s="248" t="s">
        <v>19</v>
      </c>
      <c r="C3264" s="273">
        <v>14.0</v>
      </c>
      <c r="D3264" s="274">
        <v>45625.0</v>
      </c>
      <c r="E3264" s="275">
        <v>624644.0</v>
      </c>
      <c r="F3264" s="248" t="s">
        <v>447</v>
      </c>
      <c r="G3264" s="274">
        <f t="shared" si="1"/>
        <v>45655</v>
      </c>
      <c r="H3264" s="248" t="s">
        <v>443</v>
      </c>
      <c r="I3264" s="276" t="str">
        <f t="shared" si="2"/>
        <v>14624644</v>
      </c>
      <c r="J3264" s="274">
        <v>45628.0</v>
      </c>
      <c r="K3264" s="275">
        <v>624644.0</v>
      </c>
      <c r="L3264" s="275">
        <f t="shared" si="15"/>
        <v>0</v>
      </c>
      <c r="N3264" s="109" t="s">
        <v>744</v>
      </c>
      <c r="O3264" s="274">
        <f t="shared" si="6"/>
        <v>0</v>
      </c>
      <c r="P3264" s="248" t="b">
        <f t="shared" si="7"/>
        <v>0</v>
      </c>
    </row>
    <row r="3265" ht="14.25" customHeight="1">
      <c r="A3265" s="248" t="s">
        <v>56</v>
      </c>
      <c r="B3265" s="248" t="s">
        <v>19</v>
      </c>
      <c r="C3265" s="273">
        <v>13.0</v>
      </c>
      <c r="D3265" s="274">
        <v>45625.0</v>
      </c>
      <c r="E3265" s="275">
        <v>608535.0</v>
      </c>
      <c r="F3265" s="248" t="s">
        <v>447</v>
      </c>
      <c r="G3265" s="274">
        <f t="shared" si="1"/>
        <v>45655</v>
      </c>
      <c r="H3265" s="248" t="s">
        <v>443</v>
      </c>
      <c r="I3265" s="276" t="str">
        <f t="shared" si="2"/>
        <v>13608535</v>
      </c>
      <c r="J3265" s="274">
        <v>45628.0</v>
      </c>
      <c r="K3265" s="275">
        <v>608535.0</v>
      </c>
      <c r="L3265" s="275">
        <f t="shared" si="15"/>
        <v>0</v>
      </c>
      <c r="N3265" s="109" t="s">
        <v>744</v>
      </c>
      <c r="O3265" s="274">
        <f t="shared" si="6"/>
        <v>0</v>
      </c>
      <c r="P3265" s="248" t="b">
        <f t="shared" si="7"/>
        <v>0</v>
      </c>
    </row>
    <row r="3266" ht="14.25" customHeight="1">
      <c r="A3266" s="248" t="s">
        <v>603</v>
      </c>
      <c r="B3266" s="248" t="s">
        <v>19</v>
      </c>
      <c r="C3266" s="273">
        <v>351394.0</v>
      </c>
      <c r="D3266" s="274">
        <v>45626.0</v>
      </c>
      <c r="E3266" s="275">
        <v>14970.0</v>
      </c>
      <c r="F3266" s="248" t="s">
        <v>447</v>
      </c>
      <c r="G3266" s="274">
        <f t="shared" si="1"/>
        <v>45656</v>
      </c>
      <c r="H3266" s="248" t="s">
        <v>443</v>
      </c>
      <c r="I3266" s="276" t="str">
        <f t="shared" si="2"/>
        <v>35139414970</v>
      </c>
      <c r="J3266" s="274"/>
      <c r="K3266" s="275"/>
      <c r="L3266" s="275">
        <f t="shared" si="15"/>
        <v>-14970</v>
      </c>
      <c r="N3266" s="277"/>
      <c r="O3266" s="274">
        <f t="shared" si="6"/>
        <v>0</v>
      </c>
      <c r="P3266" s="248" t="b">
        <f t="shared" si="7"/>
        <v>1</v>
      </c>
    </row>
    <row r="3267" ht="14.25" customHeight="1">
      <c r="A3267" s="248" t="s">
        <v>106</v>
      </c>
      <c r="B3267" s="248" t="s">
        <v>334</v>
      </c>
      <c r="C3267" s="273">
        <v>229680.0</v>
      </c>
      <c r="D3267" s="274">
        <v>45627.0</v>
      </c>
      <c r="E3267" s="275">
        <v>86883.0</v>
      </c>
      <c r="F3267" s="248" t="s">
        <v>447</v>
      </c>
      <c r="G3267" s="274">
        <f t="shared" si="1"/>
        <v>45657</v>
      </c>
      <c r="H3267" s="248" t="s">
        <v>443</v>
      </c>
      <c r="I3267" s="276" t="str">
        <f t="shared" si="2"/>
        <v>22968086883</v>
      </c>
      <c r="J3267" s="274"/>
      <c r="K3267" s="275"/>
      <c r="L3267" s="275">
        <f t="shared" si="15"/>
        <v>-86883</v>
      </c>
      <c r="N3267" s="277"/>
      <c r="O3267" s="274">
        <f t="shared" si="6"/>
        <v>0</v>
      </c>
      <c r="P3267" s="248" t="b">
        <f t="shared" si="7"/>
        <v>1</v>
      </c>
    </row>
    <row r="3268" ht="14.25" customHeight="1">
      <c r="A3268" s="248" t="s">
        <v>454</v>
      </c>
      <c r="B3268" s="248" t="s">
        <v>19</v>
      </c>
      <c r="C3268" s="273">
        <v>36375.0</v>
      </c>
      <c r="D3268" s="274">
        <v>45628.0</v>
      </c>
      <c r="E3268" s="275">
        <v>47600.0</v>
      </c>
      <c r="F3268" s="248" t="s">
        <v>447</v>
      </c>
      <c r="G3268" s="274">
        <f t="shared" si="1"/>
        <v>45658</v>
      </c>
      <c r="H3268" s="248" t="s">
        <v>443</v>
      </c>
      <c r="I3268" s="276" t="str">
        <f t="shared" si="2"/>
        <v>3637547600</v>
      </c>
      <c r="J3268" s="274">
        <v>45628.0</v>
      </c>
      <c r="K3268" s="275">
        <v>47600.0</v>
      </c>
      <c r="L3268" s="275">
        <f t="shared" si="15"/>
        <v>0</v>
      </c>
      <c r="N3268" s="277"/>
      <c r="O3268" s="274">
        <f t="shared" si="6"/>
        <v>0</v>
      </c>
      <c r="P3268" s="248" t="b">
        <f t="shared" si="7"/>
        <v>0</v>
      </c>
    </row>
    <row r="3269" ht="14.25" customHeight="1">
      <c r="A3269" s="248" t="s">
        <v>87</v>
      </c>
      <c r="B3269" s="248" t="s">
        <v>19</v>
      </c>
      <c r="C3269" s="273">
        <v>15.0</v>
      </c>
      <c r="D3269" s="274">
        <v>45628.0</v>
      </c>
      <c r="E3269" s="275">
        <v>63990.0</v>
      </c>
      <c r="F3269" s="248" t="s">
        <v>447</v>
      </c>
      <c r="G3269" s="274">
        <f t="shared" si="1"/>
        <v>45658</v>
      </c>
      <c r="H3269" s="248" t="s">
        <v>443</v>
      </c>
      <c r="I3269" s="276" t="str">
        <f t="shared" si="2"/>
        <v>1563990</v>
      </c>
      <c r="J3269" s="274">
        <v>45656.0</v>
      </c>
      <c r="K3269" s="275">
        <v>63990.0</v>
      </c>
      <c r="L3269" s="275">
        <f t="shared" si="15"/>
        <v>0</v>
      </c>
      <c r="N3269" s="277"/>
      <c r="O3269" s="274">
        <f t="shared" si="6"/>
        <v>0</v>
      </c>
      <c r="P3269" s="248" t="b">
        <f t="shared" si="7"/>
        <v>0</v>
      </c>
    </row>
    <row r="3270" ht="14.25" customHeight="1">
      <c r="A3270" s="248" t="s">
        <v>87</v>
      </c>
      <c r="B3270" s="248" t="s">
        <v>19</v>
      </c>
      <c r="C3270" s="273">
        <v>14.0</v>
      </c>
      <c r="D3270" s="274">
        <v>45628.0</v>
      </c>
      <c r="E3270" s="275">
        <v>1053807.0</v>
      </c>
      <c r="F3270" s="248" t="s">
        <v>447</v>
      </c>
      <c r="G3270" s="274">
        <f t="shared" si="1"/>
        <v>45658</v>
      </c>
      <c r="H3270" s="248" t="s">
        <v>443</v>
      </c>
      <c r="I3270" s="276" t="str">
        <f t="shared" si="2"/>
        <v>141053807</v>
      </c>
      <c r="J3270" s="274">
        <v>45656.0</v>
      </c>
      <c r="K3270" s="275">
        <v>1053807.0</v>
      </c>
      <c r="L3270" s="275">
        <f t="shared" si="15"/>
        <v>0</v>
      </c>
      <c r="N3270" s="277"/>
      <c r="O3270" s="274">
        <f t="shared" si="6"/>
        <v>0</v>
      </c>
      <c r="P3270" s="248" t="b">
        <f t="shared" si="7"/>
        <v>0</v>
      </c>
    </row>
    <row r="3271" ht="14.25" customHeight="1">
      <c r="A3271" s="248" t="s">
        <v>688</v>
      </c>
      <c r="B3271" s="248" t="s">
        <v>19</v>
      </c>
      <c r="C3271" s="273">
        <v>2585.0</v>
      </c>
      <c r="D3271" s="274">
        <v>45628.0</v>
      </c>
      <c r="E3271" s="275">
        <v>675776.0</v>
      </c>
      <c r="F3271" s="248" t="s">
        <v>447</v>
      </c>
      <c r="G3271" s="274">
        <f t="shared" si="1"/>
        <v>45658</v>
      </c>
      <c r="H3271" s="248" t="s">
        <v>443</v>
      </c>
      <c r="I3271" s="276" t="str">
        <f t="shared" si="2"/>
        <v>2585675776</v>
      </c>
      <c r="J3271" s="274">
        <v>45670.0</v>
      </c>
      <c r="K3271" s="275">
        <v>675776.0</v>
      </c>
      <c r="L3271" s="275">
        <f t="shared" si="15"/>
        <v>0</v>
      </c>
      <c r="N3271" s="277"/>
      <c r="O3271" s="274">
        <f t="shared" si="6"/>
        <v>0</v>
      </c>
      <c r="P3271" s="248" t="b">
        <f t="shared" si="7"/>
        <v>0</v>
      </c>
    </row>
    <row r="3272" ht="14.25" customHeight="1">
      <c r="A3272" s="248" t="s">
        <v>805</v>
      </c>
      <c r="B3272" s="248" t="s">
        <v>19</v>
      </c>
      <c r="C3272" s="273">
        <v>2359.0</v>
      </c>
      <c r="D3272" s="274">
        <v>45628.0</v>
      </c>
      <c r="E3272" s="275">
        <v>104755.0</v>
      </c>
      <c r="F3272" s="248" t="s">
        <v>447</v>
      </c>
      <c r="G3272" s="274">
        <f t="shared" si="1"/>
        <v>45658</v>
      </c>
      <c r="H3272" s="248" t="s">
        <v>443</v>
      </c>
      <c r="I3272" s="276" t="str">
        <f t="shared" si="2"/>
        <v>2359104755</v>
      </c>
      <c r="J3272" s="274">
        <v>45629.0</v>
      </c>
      <c r="K3272" s="275">
        <v>104755.0</v>
      </c>
      <c r="L3272" s="275">
        <f t="shared" si="15"/>
        <v>0</v>
      </c>
      <c r="N3272" s="277"/>
      <c r="O3272" s="274">
        <f t="shared" si="6"/>
        <v>0</v>
      </c>
      <c r="P3272" s="248" t="b">
        <f t="shared" si="7"/>
        <v>0</v>
      </c>
    </row>
    <row r="3273" ht="14.25" customHeight="1">
      <c r="A3273" s="248" t="s">
        <v>833</v>
      </c>
      <c r="B3273" s="248" t="s">
        <v>19</v>
      </c>
      <c r="C3273" s="273">
        <v>168570.0</v>
      </c>
      <c r="D3273" s="274">
        <v>45629.0</v>
      </c>
      <c r="E3273" s="275">
        <v>156980.0</v>
      </c>
      <c r="F3273" s="248" t="s">
        <v>447</v>
      </c>
      <c r="G3273" s="274">
        <f t="shared" si="1"/>
        <v>45659</v>
      </c>
      <c r="H3273" s="248" t="s">
        <v>443</v>
      </c>
      <c r="I3273" s="276" t="str">
        <f t="shared" si="2"/>
        <v>168570156980</v>
      </c>
      <c r="J3273" s="274"/>
      <c r="K3273" s="275"/>
      <c r="L3273" s="275">
        <f t="shared" si="15"/>
        <v>-156980</v>
      </c>
      <c r="N3273" s="277"/>
      <c r="O3273" s="274">
        <f t="shared" si="6"/>
        <v>0</v>
      </c>
      <c r="P3273" s="248" t="b">
        <f t="shared" si="7"/>
        <v>1</v>
      </c>
    </row>
    <row r="3274" ht="14.25" customHeight="1">
      <c r="A3274" s="248" t="s">
        <v>36</v>
      </c>
      <c r="B3274" s="248" t="s">
        <v>19</v>
      </c>
      <c r="C3274" s="273">
        <v>95619.0</v>
      </c>
      <c r="D3274" s="274">
        <v>45629.0</v>
      </c>
      <c r="E3274" s="275">
        <v>485948.0</v>
      </c>
      <c r="F3274" s="248" t="s">
        <v>447</v>
      </c>
      <c r="G3274" s="274">
        <f t="shared" si="1"/>
        <v>45659</v>
      </c>
      <c r="H3274" s="248" t="s">
        <v>443</v>
      </c>
      <c r="I3274" s="276" t="str">
        <f t="shared" si="2"/>
        <v>95619485948</v>
      </c>
      <c r="J3274" s="274">
        <v>45674.0</v>
      </c>
      <c r="K3274" s="275">
        <v>485948.0</v>
      </c>
      <c r="L3274" s="275">
        <f t="shared" si="15"/>
        <v>0</v>
      </c>
      <c r="N3274" s="277" t="s">
        <v>738</v>
      </c>
      <c r="O3274" s="274">
        <f t="shared" si="6"/>
        <v>0</v>
      </c>
      <c r="P3274" s="248" t="b">
        <f t="shared" si="7"/>
        <v>0</v>
      </c>
    </row>
    <row r="3275" ht="14.25" customHeight="1">
      <c r="A3275" s="248" t="s">
        <v>34</v>
      </c>
      <c r="B3275" s="248" t="s">
        <v>19</v>
      </c>
      <c r="C3275" s="273">
        <v>125917.0</v>
      </c>
      <c r="D3275" s="274">
        <v>45630.0</v>
      </c>
      <c r="E3275" s="275">
        <v>110670.0</v>
      </c>
      <c r="F3275" s="248" t="s">
        <v>447</v>
      </c>
      <c r="G3275" s="274">
        <f t="shared" si="1"/>
        <v>45660</v>
      </c>
      <c r="H3275" s="248" t="s">
        <v>443</v>
      </c>
      <c r="I3275" s="276" t="str">
        <f t="shared" si="2"/>
        <v>125917110670</v>
      </c>
      <c r="J3275" s="274">
        <v>45670.0</v>
      </c>
      <c r="K3275" s="275">
        <v>110670.0</v>
      </c>
      <c r="L3275" s="275">
        <f t="shared" si="15"/>
        <v>0</v>
      </c>
      <c r="N3275" s="277"/>
      <c r="O3275" s="274">
        <f t="shared" si="6"/>
        <v>0</v>
      </c>
      <c r="P3275" s="248" t="b">
        <f t="shared" si="7"/>
        <v>0</v>
      </c>
    </row>
    <row r="3276" ht="14.25" customHeight="1">
      <c r="A3276" s="248" t="s">
        <v>23</v>
      </c>
      <c r="B3276" s="248" t="s">
        <v>19</v>
      </c>
      <c r="C3276" s="273">
        <v>8869.0</v>
      </c>
      <c r="D3276" s="274">
        <v>45630.0</v>
      </c>
      <c r="E3276" s="275">
        <v>539973.0</v>
      </c>
      <c r="F3276" s="248" t="s">
        <v>447</v>
      </c>
      <c r="G3276" s="274">
        <f t="shared" si="1"/>
        <v>45660</v>
      </c>
      <c r="H3276" s="248" t="s">
        <v>443</v>
      </c>
      <c r="I3276" s="276" t="str">
        <f t="shared" si="2"/>
        <v>8869539973</v>
      </c>
      <c r="J3276" s="274">
        <v>45694.0</v>
      </c>
      <c r="K3276" s="275">
        <v>539973.0</v>
      </c>
      <c r="L3276" s="275">
        <f t="shared" si="15"/>
        <v>0</v>
      </c>
      <c r="N3276" s="277" t="s">
        <v>769</v>
      </c>
      <c r="O3276" s="274">
        <f t="shared" si="6"/>
        <v>0</v>
      </c>
      <c r="P3276" s="248" t="b">
        <f t="shared" si="7"/>
        <v>0</v>
      </c>
    </row>
    <row r="3277" ht="14.25" customHeight="1">
      <c r="A3277" s="248" t="s">
        <v>623</v>
      </c>
      <c r="B3277" s="248" t="s">
        <v>19</v>
      </c>
      <c r="C3277" s="273">
        <v>1932.0</v>
      </c>
      <c r="D3277" s="274">
        <v>45630.0</v>
      </c>
      <c r="E3277" s="275">
        <v>428281.0</v>
      </c>
      <c r="F3277" s="248" t="s">
        <v>447</v>
      </c>
      <c r="G3277" s="274">
        <f t="shared" si="1"/>
        <v>45660</v>
      </c>
      <c r="H3277" s="248" t="s">
        <v>443</v>
      </c>
      <c r="I3277" s="276" t="str">
        <f t="shared" si="2"/>
        <v>1932428281</v>
      </c>
      <c r="J3277" s="274"/>
      <c r="K3277" s="275"/>
      <c r="L3277" s="275">
        <f t="shared" si="15"/>
        <v>-428281</v>
      </c>
      <c r="N3277" s="277"/>
      <c r="O3277" s="274">
        <f t="shared" si="6"/>
        <v>0</v>
      </c>
      <c r="P3277" s="248" t="b">
        <f t="shared" si="7"/>
        <v>1</v>
      </c>
    </row>
    <row r="3278" ht="14.25" customHeight="1">
      <c r="A3278" s="248" t="s">
        <v>688</v>
      </c>
      <c r="B3278" s="248" t="s">
        <v>19</v>
      </c>
      <c r="C3278" s="273">
        <v>2600.0</v>
      </c>
      <c r="D3278" s="274">
        <v>45630.0</v>
      </c>
      <c r="E3278" s="275">
        <v>314005.0</v>
      </c>
      <c r="F3278" s="248" t="s">
        <v>447</v>
      </c>
      <c r="G3278" s="274">
        <f t="shared" si="1"/>
        <v>45660</v>
      </c>
      <c r="H3278" s="248" t="s">
        <v>443</v>
      </c>
      <c r="I3278" s="276" t="str">
        <f t="shared" si="2"/>
        <v>2600314005</v>
      </c>
      <c r="J3278" s="274">
        <v>45670.0</v>
      </c>
      <c r="K3278" s="275">
        <v>314005.0</v>
      </c>
      <c r="L3278" s="275">
        <f t="shared" si="15"/>
        <v>0</v>
      </c>
      <c r="N3278" s="277"/>
      <c r="O3278" s="274">
        <f t="shared" si="6"/>
        <v>0</v>
      </c>
      <c r="P3278" s="248" t="b">
        <f t="shared" si="7"/>
        <v>0</v>
      </c>
    </row>
    <row r="3279" ht="14.25" customHeight="1">
      <c r="A3279" s="248" t="s">
        <v>24</v>
      </c>
      <c r="B3279" s="248" t="s">
        <v>19</v>
      </c>
      <c r="C3279" s="273">
        <v>22494.0</v>
      </c>
      <c r="D3279" s="274">
        <v>45630.0</v>
      </c>
      <c r="E3279" s="275">
        <v>3587622.0</v>
      </c>
      <c r="F3279" s="248" t="s">
        <v>447</v>
      </c>
      <c r="G3279" s="274">
        <f t="shared" si="1"/>
        <v>45660</v>
      </c>
      <c r="H3279" s="248" t="s">
        <v>443</v>
      </c>
      <c r="I3279" s="276" t="str">
        <f t="shared" si="2"/>
        <v>224943587622</v>
      </c>
      <c r="J3279" s="274">
        <v>45656.0</v>
      </c>
      <c r="K3279" s="275">
        <v>3587622.0</v>
      </c>
      <c r="L3279" s="275">
        <f t="shared" si="15"/>
        <v>0</v>
      </c>
      <c r="N3279" s="277"/>
      <c r="O3279" s="274">
        <f t="shared" si="6"/>
        <v>0</v>
      </c>
      <c r="P3279" s="248" t="b">
        <f t="shared" si="7"/>
        <v>0</v>
      </c>
    </row>
    <row r="3280" ht="14.25" customHeight="1">
      <c r="A3280" s="248" t="s">
        <v>331</v>
      </c>
      <c r="B3280" s="248" t="s">
        <v>19</v>
      </c>
      <c r="C3280" s="273">
        <v>215.0</v>
      </c>
      <c r="D3280" s="274">
        <v>45630.0</v>
      </c>
      <c r="E3280" s="275">
        <v>142472.0</v>
      </c>
      <c r="F3280" s="248" t="s">
        <v>447</v>
      </c>
      <c r="G3280" s="274">
        <f t="shared" si="1"/>
        <v>45660</v>
      </c>
      <c r="H3280" s="248" t="s">
        <v>443</v>
      </c>
      <c r="I3280" s="276" t="str">
        <f t="shared" si="2"/>
        <v>215142472</v>
      </c>
      <c r="J3280" s="274">
        <v>45695.0</v>
      </c>
      <c r="K3280" s="275">
        <v>142472.0</v>
      </c>
      <c r="L3280" s="275">
        <f t="shared" si="15"/>
        <v>0</v>
      </c>
      <c r="N3280" s="277"/>
      <c r="O3280" s="274">
        <f t="shared" si="6"/>
        <v>0</v>
      </c>
      <c r="P3280" s="248" t="b">
        <f t="shared" si="7"/>
        <v>0</v>
      </c>
    </row>
    <row r="3281" ht="14.25" customHeight="1">
      <c r="A3281" s="248" t="s">
        <v>834</v>
      </c>
      <c r="B3281" s="248" t="s">
        <v>19</v>
      </c>
      <c r="C3281" s="273">
        <v>71421.0</v>
      </c>
      <c r="D3281" s="274">
        <v>45630.0</v>
      </c>
      <c r="E3281" s="275">
        <v>117810.0</v>
      </c>
      <c r="F3281" s="248" t="s">
        <v>447</v>
      </c>
      <c r="G3281" s="274">
        <f t="shared" si="1"/>
        <v>45660</v>
      </c>
      <c r="H3281" s="248" t="s">
        <v>443</v>
      </c>
      <c r="I3281" s="276" t="str">
        <f t="shared" si="2"/>
        <v>71421117810</v>
      </c>
      <c r="J3281" s="274"/>
      <c r="K3281" s="275"/>
      <c r="L3281" s="275">
        <f t="shared" si="15"/>
        <v>-117810</v>
      </c>
      <c r="N3281" s="277"/>
      <c r="O3281" s="274">
        <f t="shared" si="6"/>
        <v>0</v>
      </c>
      <c r="P3281" s="248" t="b">
        <f t="shared" si="7"/>
        <v>1</v>
      </c>
    </row>
    <row r="3282" ht="14.25" customHeight="1">
      <c r="A3282" s="248" t="s">
        <v>27</v>
      </c>
      <c r="B3282" s="248" t="s">
        <v>19</v>
      </c>
      <c r="C3282" s="273">
        <v>44106.0</v>
      </c>
      <c r="D3282" s="274">
        <v>45631.0</v>
      </c>
      <c r="E3282" s="275">
        <v>883850.0</v>
      </c>
      <c r="F3282" s="248" t="s">
        <v>447</v>
      </c>
      <c r="G3282" s="274">
        <f t="shared" si="1"/>
        <v>45661</v>
      </c>
      <c r="H3282" s="248" t="s">
        <v>443</v>
      </c>
      <c r="I3282" s="276" t="str">
        <f t="shared" si="2"/>
        <v>44106883850</v>
      </c>
      <c r="J3282" s="274">
        <v>45674.0</v>
      </c>
      <c r="K3282" s="275">
        <v>883850.0</v>
      </c>
      <c r="L3282" s="275">
        <f t="shared" si="15"/>
        <v>0</v>
      </c>
      <c r="N3282" s="109" t="s">
        <v>456</v>
      </c>
      <c r="O3282" s="274">
        <f t="shared" si="6"/>
        <v>0</v>
      </c>
      <c r="P3282" s="248" t="b">
        <f t="shared" si="7"/>
        <v>0</v>
      </c>
    </row>
    <row r="3283" ht="14.25" customHeight="1">
      <c r="A3283" s="248" t="s">
        <v>26</v>
      </c>
      <c r="B3283" s="248" t="s">
        <v>19</v>
      </c>
      <c r="C3283" s="273">
        <v>13905.0</v>
      </c>
      <c r="D3283" s="274">
        <v>45631.0</v>
      </c>
      <c r="E3283" s="275">
        <v>3246415.0</v>
      </c>
      <c r="F3283" s="248" t="s">
        <v>447</v>
      </c>
      <c r="G3283" s="274">
        <f t="shared" si="1"/>
        <v>45661</v>
      </c>
      <c r="H3283" s="248" t="s">
        <v>443</v>
      </c>
      <c r="I3283" s="276" t="str">
        <f t="shared" si="2"/>
        <v>139053246415</v>
      </c>
      <c r="J3283" s="274">
        <v>45656.0</v>
      </c>
      <c r="K3283" s="275">
        <v>3246415.0</v>
      </c>
      <c r="L3283" s="275">
        <f t="shared" si="15"/>
        <v>0</v>
      </c>
      <c r="N3283" s="277"/>
      <c r="O3283" s="274">
        <f t="shared" si="6"/>
        <v>0</v>
      </c>
      <c r="P3283" s="248" t="b">
        <f t="shared" si="7"/>
        <v>0</v>
      </c>
    </row>
    <row r="3284" ht="14.25" customHeight="1">
      <c r="A3284" s="248" t="s">
        <v>18</v>
      </c>
      <c r="B3284" s="248" t="s">
        <v>19</v>
      </c>
      <c r="C3284" s="273">
        <v>6501.0</v>
      </c>
      <c r="D3284" s="274">
        <v>45631.0</v>
      </c>
      <c r="E3284" s="275">
        <v>6556285.0</v>
      </c>
      <c r="F3284" s="248" t="s">
        <v>447</v>
      </c>
      <c r="G3284" s="274">
        <f t="shared" si="1"/>
        <v>45661</v>
      </c>
      <c r="H3284" s="248" t="s">
        <v>443</v>
      </c>
      <c r="I3284" s="276" t="str">
        <f t="shared" si="2"/>
        <v>65016556285</v>
      </c>
      <c r="J3284" s="274">
        <v>45653.0</v>
      </c>
      <c r="K3284" s="275">
        <v>6556285.0</v>
      </c>
      <c r="L3284" s="275">
        <f t="shared" si="15"/>
        <v>0</v>
      </c>
      <c r="N3284" s="277"/>
      <c r="O3284" s="274">
        <f t="shared" si="6"/>
        <v>0</v>
      </c>
      <c r="P3284" s="248" t="b">
        <f t="shared" si="7"/>
        <v>0</v>
      </c>
    </row>
    <row r="3285" ht="14.25" customHeight="1">
      <c r="A3285" s="248" t="s">
        <v>716</v>
      </c>
      <c r="B3285" s="248" t="s">
        <v>19</v>
      </c>
      <c r="C3285" s="273">
        <v>787.0</v>
      </c>
      <c r="D3285" s="274">
        <v>45631.0</v>
      </c>
      <c r="E3285" s="275">
        <v>779978.0</v>
      </c>
      <c r="F3285" s="248" t="s">
        <v>447</v>
      </c>
      <c r="G3285" s="274">
        <f t="shared" si="1"/>
        <v>45661</v>
      </c>
      <c r="H3285" s="248" t="s">
        <v>443</v>
      </c>
      <c r="I3285" s="276" t="str">
        <f t="shared" si="2"/>
        <v>787779978</v>
      </c>
      <c r="J3285" s="274">
        <v>45643.0</v>
      </c>
      <c r="K3285" s="275">
        <v>779978.0</v>
      </c>
      <c r="L3285" s="275">
        <f t="shared" si="15"/>
        <v>0</v>
      </c>
      <c r="N3285" s="277"/>
      <c r="O3285" s="274">
        <f t="shared" si="6"/>
        <v>0</v>
      </c>
      <c r="P3285" s="248" t="b">
        <f t="shared" si="7"/>
        <v>0</v>
      </c>
    </row>
    <row r="3286" ht="14.25" customHeight="1">
      <c r="A3286" s="248" t="s">
        <v>22</v>
      </c>
      <c r="B3286" s="248" t="s">
        <v>19</v>
      </c>
      <c r="C3286" s="273">
        <v>1115520.0</v>
      </c>
      <c r="D3286" s="274">
        <v>45631.0</v>
      </c>
      <c r="E3286" s="275">
        <v>4959960.0</v>
      </c>
      <c r="F3286" s="248" t="s">
        <v>447</v>
      </c>
      <c r="G3286" s="274">
        <f t="shared" si="1"/>
        <v>45661</v>
      </c>
      <c r="H3286" s="248" t="s">
        <v>443</v>
      </c>
      <c r="I3286" s="276" t="str">
        <f t="shared" si="2"/>
        <v>11155204959960</v>
      </c>
      <c r="J3286" s="274">
        <v>45631.0</v>
      </c>
      <c r="K3286" s="275">
        <v>4959960.0</v>
      </c>
      <c r="L3286" s="275">
        <f t="shared" si="15"/>
        <v>0</v>
      </c>
      <c r="N3286" s="109" t="s">
        <v>462</v>
      </c>
      <c r="O3286" s="274">
        <f t="shared" si="6"/>
        <v>0</v>
      </c>
      <c r="P3286" s="248" t="b">
        <f t="shared" si="7"/>
        <v>0</v>
      </c>
    </row>
    <row r="3287" ht="14.25" customHeight="1">
      <c r="A3287" s="248" t="s">
        <v>22</v>
      </c>
      <c r="B3287" s="248" t="s">
        <v>19</v>
      </c>
      <c r="C3287" s="273">
        <v>1138252.0</v>
      </c>
      <c r="D3287" s="274">
        <v>45631.0</v>
      </c>
      <c r="E3287" s="275">
        <v>2191345.0</v>
      </c>
      <c r="F3287" s="248" t="s">
        <v>447</v>
      </c>
      <c r="G3287" s="274">
        <f t="shared" si="1"/>
        <v>45661</v>
      </c>
      <c r="H3287" s="248" t="s">
        <v>443</v>
      </c>
      <c r="I3287" s="276" t="str">
        <f t="shared" si="2"/>
        <v>11382522191345</v>
      </c>
      <c r="J3287" s="274">
        <v>45670.0</v>
      </c>
      <c r="K3287" s="275">
        <v>2191345.0</v>
      </c>
      <c r="L3287" s="275">
        <f t="shared" si="15"/>
        <v>0</v>
      </c>
      <c r="N3287" s="109" t="s">
        <v>462</v>
      </c>
      <c r="O3287" s="274">
        <f t="shared" si="6"/>
        <v>0</v>
      </c>
      <c r="P3287" s="248" t="b">
        <f t="shared" si="7"/>
        <v>0</v>
      </c>
    </row>
    <row r="3288" ht="14.25" customHeight="1">
      <c r="A3288" s="248" t="s">
        <v>827</v>
      </c>
      <c r="B3288" s="248" t="s">
        <v>19</v>
      </c>
      <c r="C3288" s="273">
        <v>39.0</v>
      </c>
      <c r="D3288" s="274">
        <v>45631.0</v>
      </c>
      <c r="E3288" s="275">
        <v>1329990.0</v>
      </c>
      <c r="F3288" s="248" t="s">
        <v>447</v>
      </c>
      <c r="G3288" s="274">
        <f t="shared" si="1"/>
        <v>45661</v>
      </c>
      <c r="H3288" s="248" t="s">
        <v>443</v>
      </c>
      <c r="I3288" s="276" t="str">
        <f t="shared" si="2"/>
        <v>391329990</v>
      </c>
      <c r="J3288" s="274"/>
      <c r="K3288" s="275"/>
      <c r="L3288" s="275">
        <f t="shared" si="15"/>
        <v>-1329990</v>
      </c>
      <c r="N3288" s="277"/>
      <c r="O3288" s="274">
        <f t="shared" si="6"/>
        <v>0</v>
      </c>
      <c r="P3288" s="248" t="b">
        <f t="shared" si="7"/>
        <v>1</v>
      </c>
    </row>
    <row r="3289" ht="14.25" customHeight="1">
      <c r="A3289" s="248" t="s">
        <v>634</v>
      </c>
      <c r="B3289" s="248" t="s">
        <v>19</v>
      </c>
      <c r="C3289" s="273">
        <v>304486.0</v>
      </c>
      <c r="D3289" s="274">
        <v>45631.0</v>
      </c>
      <c r="E3289" s="275">
        <v>955960.0</v>
      </c>
      <c r="F3289" s="248" t="s">
        <v>447</v>
      </c>
      <c r="G3289" s="274">
        <f t="shared" si="1"/>
        <v>45661</v>
      </c>
      <c r="H3289" s="248" t="s">
        <v>443</v>
      </c>
      <c r="I3289" s="276" t="str">
        <f t="shared" si="2"/>
        <v>304486955960</v>
      </c>
      <c r="J3289" s="274">
        <v>45630.0</v>
      </c>
      <c r="K3289" s="275">
        <v>955960.0</v>
      </c>
      <c r="L3289" s="275">
        <f t="shared" si="15"/>
        <v>0</v>
      </c>
      <c r="N3289" s="277"/>
      <c r="O3289" s="274">
        <f t="shared" si="6"/>
        <v>0</v>
      </c>
      <c r="P3289" s="248" t="b">
        <f t="shared" si="7"/>
        <v>0</v>
      </c>
    </row>
    <row r="3290" ht="14.25" customHeight="1">
      <c r="A3290" s="248" t="s">
        <v>55</v>
      </c>
      <c r="B3290" s="248" t="s">
        <v>334</v>
      </c>
      <c r="C3290" s="273">
        <v>1738.0</v>
      </c>
      <c r="D3290" s="274">
        <v>45631.0</v>
      </c>
      <c r="E3290" s="275">
        <v>1412837.0</v>
      </c>
      <c r="F3290" s="248" t="s">
        <v>447</v>
      </c>
      <c r="G3290" s="274">
        <f t="shared" si="1"/>
        <v>45661</v>
      </c>
      <c r="H3290" s="248" t="s">
        <v>443</v>
      </c>
      <c r="I3290" s="276" t="str">
        <f t="shared" si="2"/>
        <v>17381412837</v>
      </c>
      <c r="J3290" s="274">
        <v>45636.0</v>
      </c>
      <c r="K3290" s="275">
        <v>1412837.0</v>
      </c>
      <c r="L3290" s="275">
        <f t="shared" si="15"/>
        <v>0</v>
      </c>
      <c r="N3290" s="277"/>
      <c r="O3290" s="274">
        <f t="shared" si="6"/>
        <v>0</v>
      </c>
      <c r="P3290" s="248" t="b">
        <f t="shared" si="7"/>
        <v>0</v>
      </c>
    </row>
    <row r="3291" ht="14.25" customHeight="1">
      <c r="A3291" s="248" t="s">
        <v>833</v>
      </c>
      <c r="B3291" s="248" t="s">
        <v>19</v>
      </c>
      <c r="C3291" s="273">
        <v>168700.0</v>
      </c>
      <c r="D3291" s="274">
        <v>45632.0</v>
      </c>
      <c r="E3291" s="275">
        <v>308970.0</v>
      </c>
      <c r="F3291" s="248" t="s">
        <v>447</v>
      </c>
      <c r="G3291" s="274">
        <f t="shared" si="1"/>
        <v>45662</v>
      </c>
      <c r="H3291" s="248" t="s">
        <v>443</v>
      </c>
      <c r="I3291" s="276" t="str">
        <f t="shared" si="2"/>
        <v>168700308970</v>
      </c>
      <c r="J3291" s="274"/>
      <c r="K3291" s="275"/>
      <c r="L3291" s="275">
        <f t="shared" si="15"/>
        <v>-308970</v>
      </c>
      <c r="N3291" s="277"/>
      <c r="O3291" s="274">
        <f t="shared" si="6"/>
        <v>0</v>
      </c>
      <c r="P3291" s="248" t="b">
        <f t="shared" si="7"/>
        <v>1</v>
      </c>
    </row>
    <row r="3292" ht="14.25" customHeight="1">
      <c r="A3292" s="248" t="s">
        <v>22</v>
      </c>
      <c r="B3292" s="248" t="s">
        <v>19</v>
      </c>
      <c r="C3292" s="273">
        <v>1115572.0</v>
      </c>
      <c r="D3292" s="274">
        <v>45632.0</v>
      </c>
      <c r="E3292" s="275">
        <v>1.188988E7</v>
      </c>
      <c r="F3292" s="248" t="s">
        <v>447</v>
      </c>
      <c r="G3292" s="274">
        <f t="shared" si="1"/>
        <v>45662</v>
      </c>
      <c r="H3292" s="248" t="s">
        <v>443</v>
      </c>
      <c r="I3292" s="276" t="str">
        <f t="shared" si="2"/>
        <v>111557211889880</v>
      </c>
      <c r="J3292" s="274">
        <v>45632.0</v>
      </c>
      <c r="K3292" s="275">
        <v>1.188988E7</v>
      </c>
      <c r="L3292" s="275">
        <f t="shared" si="15"/>
        <v>0</v>
      </c>
      <c r="N3292" s="109" t="s">
        <v>462</v>
      </c>
      <c r="O3292" s="274">
        <f t="shared" si="6"/>
        <v>0</v>
      </c>
      <c r="P3292" s="248" t="b">
        <f t="shared" si="7"/>
        <v>0</v>
      </c>
    </row>
    <row r="3293" ht="14.25" customHeight="1">
      <c r="A3293" s="248" t="s">
        <v>273</v>
      </c>
      <c r="B3293" s="248" t="s">
        <v>19</v>
      </c>
      <c r="C3293" s="273">
        <v>452.0</v>
      </c>
      <c r="D3293" s="274">
        <v>45633.0</v>
      </c>
      <c r="E3293" s="275">
        <v>367800.0</v>
      </c>
      <c r="F3293" s="248" t="s">
        <v>447</v>
      </c>
      <c r="G3293" s="274">
        <f t="shared" si="1"/>
        <v>45663</v>
      </c>
      <c r="H3293" s="248" t="s">
        <v>443</v>
      </c>
      <c r="I3293" s="276" t="str">
        <f t="shared" si="2"/>
        <v>452367800</v>
      </c>
      <c r="J3293" s="274">
        <v>45674.0</v>
      </c>
      <c r="K3293" s="275">
        <v>367800.0</v>
      </c>
      <c r="L3293" s="275">
        <f t="shared" si="15"/>
        <v>0</v>
      </c>
      <c r="M3293" s="327" t="s">
        <v>835</v>
      </c>
      <c r="N3293" s="277" t="s">
        <v>710</v>
      </c>
      <c r="O3293" s="274">
        <f t="shared" si="6"/>
        <v>0</v>
      </c>
      <c r="P3293" s="248" t="b">
        <f t="shared" si="7"/>
        <v>0</v>
      </c>
    </row>
    <row r="3294" ht="14.25" customHeight="1">
      <c r="A3294" s="248" t="s">
        <v>740</v>
      </c>
      <c r="B3294" s="248" t="s">
        <v>19</v>
      </c>
      <c r="C3294" s="273">
        <v>11292.0</v>
      </c>
      <c r="D3294" s="274">
        <v>45635.0</v>
      </c>
      <c r="E3294" s="275">
        <v>302970.0</v>
      </c>
      <c r="F3294" s="248" t="s">
        <v>447</v>
      </c>
      <c r="G3294" s="274">
        <f t="shared" si="1"/>
        <v>45665</v>
      </c>
      <c r="H3294" s="248" t="s">
        <v>443</v>
      </c>
      <c r="I3294" s="276" t="str">
        <f t="shared" si="2"/>
        <v>11292302970</v>
      </c>
      <c r="J3294" s="274">
        <v>45635.0</v>
      </c>
      <c r="K3294" s="275">
        <v>302970.0</v>
      </c>
      <c r="L3294" s="275">
        <f t="shared" si="15"/>
        <v>0</v>
      </c>
      <c r="N3294" s="277"/>
      <c r="O3294" s="274">
        <f t="shared" si="6"/>
        <v>0</v>
      </c>
      <c r="P3294" s="248" t="b">
        <f t="shared" si="7"/>
        <v>0</v>
      </c>
    </row>
    <row r="3295" ht="14.25" customHeight="1">
      <c r="A3295" s="248" t="s">
        <v>23</v>
      </c>
      <c r="B3295" s="248" t="s">
        <v>19</v>
      </c>
      <c r="C3295" s="273">
        <v>8886.0</v>
      </c>
      <c r="D3295" s="274">
        <v>45635.0</v>
      </c>
      <c r="E3295" s="275">
        <v>4872707.0</v>
      </c>
      <c r="F3295" s="248" t="s">
        <v>447</v>
      </c>
      <c r="G3295" s="274">
        <f t="shared" si="1"/>
        <v>45665</v>
      </c>
      <c r="H3295" s="248" t="s">
        <v>443</v>
      </c>
      <c r="I3295" s="276" t="str">
        <f t="shared" si="2"/>
        <v>88864872707</v>
      </c>
      <c r="J3295" s="274">
        <v>45694.0</v>
      </c>
      <c r="K3295" s="275">
        <v>4872707.0</v>
      </c>
      <c r="L3295" s="275">
        <f t="shared" si="15"/>
        <v>0</v>
      </c>
      <c r="N3295" s="277" t="s">
        <v>769</v>
      </c>
      <c r="O3295" s="274">
        <f t="shared" si="6"/>
        <v>0</v>
      </c>
      <c r="P3295" s="248" t="b">
        <f t="shared" si="7"/>
        <v>0</v>
      </c>
    </row>
    <row r="3296" ht="14.25" customHeight="1">
      <c r="A3296" s="248" t="s">
        <v>583</v>
      </c>
      <c r="B3296" s="248" t="s">
        <v>19</v>
      </c>
      <c r="C3296" s="273">
        <v>6651255.0</v>
      </c>
      <c r="D3296" s="274">
        <v>45635.0</v>
      </c>
      <c r="E3296" s="275">
        <v>259990.0</v>
      </c>
      <c r="F3296" s="248" t="s">
        <v>447</v>
      </c>
      <c r="G3296" s="274">
        <f t="shared" si="1"/>
        <v>45665</v>
      </c>
      <c r="H3296" s="248" t="s">
        <v>443</v>
      </c>
      <c r="I3296" s="276" t="str">
        <f t="shared" si="2"/>
        <v>6651255259990</v>
      </c>
      <c r="J3296" s="274"/>
      <c r="K3296" s="275"/>
      <c r="L3296" s="275">
        <f t="shared" si="15"/>
        <v>-259990</v>
      </c>
      <c r="N3296" s="277"/>
      <c r="O3296" s="274">
        <f t="shared" si="6"/>
        <v>0</v>
      </c>
      <c r="P3296" s="248" t="b">
        <f t="shared" si="7"/>
        <v>1</v>
      </c>
    </row>
    <row r="3297" ht="14.25" customHeight="1">
      <c r="A3297" s="248" t="s">
        <v>583</v>
      </c>
      <c r="B3297" s="248" t="s">
        <v>19</v>
      </c>
      <c r="C3297" s="273">
        <v>6651268.0</v>
      </c>
      <c r="D3297" s="274">
        <v>45635.0</v>
      </c>
      <c r="E3297" s="275">
        <v>259990.0</v>
      </c>
      <c r="F3297" s="248" t="s">
        <v>447</v>
      </c>
      <c r="G3297" s="274">
        <f t="shared" si="1"/>
        <v>45665</v>
      </c>
      <c r="H3297" s="248" t="s">
        <v>443</v>
      </c>
      <c r="I3297" s="276" t="str">
        <f t="shared" si="2"/>
        <v>6651268259990</v>
      </c>
      <c r="J3297" s="274"/>
      <c r="K3297" s="275"/>
      <c r="L3297" s="275">
        <f t="shared" si="15"/>
        <v>-259990</v>
      </c>
      <c r="N3297" s="277"/>
      <c r="O3297" s="274">
        <f t="shared" si="6"/>
        <v>0</v>
      </c>
      <c r="P3297" s="248" t="b">
        <f t="shared" si="7"/>
        <v>1</v>
      </c>
    </row>
    <row r="3298" ht="14.25" customHeight="1">
      <c r="A3298" s="248" t="s">
        <v>583</v>
      </c>
      <c r="B3298" s="248" t="s">
        <v>19</v>
      </c>
      <c r="C3298" s="273">
        <v>6464997.0</v>
      </c>
      <c r="D3298" s="274">
        <v>45635.0</v>
      </c>
      <c r="E3298" s="275">
        <v>8489.0</v>
      </c>
      <c r="F3298" s="248" t="s">
        <v>447</v>
      </c>
      <c r="G3298" s="274">
        <f t="shared" si="1"/>
        <v>45665</v>
      </c>
      <c r="H3298" s="248" t="s">
        <v>443</v>
      </c>
      <c r="I3298" s="276" t="str">
        <f t="shared" si="2"/>
        <v>64649978489</v>
      </c>
      <c r="J3298" s="274"/>
      <c r="K3298" s="275"/>
      <c r="L3298" s="275">
        <f t="shared" si="15"/>
        <v>-8489</v>
      </c>
      <c r="N3298" s="277"/>
      <c r="O3298" s="274">
        <f t="shared" si="6"/>
        <v>0</v>
      </c>
      <c r="P3298" s="248" t="b">
        <f t="shared" si="7"/>
        <v>1</v>
      </c>
    </row>
    <row r="3299" ht="14.25" customHeight="1">
      <c r="A3299" s="248" t="s">
        <v>22</v>
      </c>
      <c r="B3299" s="248" t="s">
        <v>19</v>
      </c>
      <c r="C3299" s="273">
        <v>1138834.0</v>
      </c>
      <c r="D3299" s="274">
        <v>45635.0</v>
      </c>
      <c r="E3299" s="275">
        <v>3403335.0</v>
      </c>
      <c r="F3299" s="248" t="s">
        <v>447</v>
      </c>
      <c r="G3299" s="274">
        <f t="shared" si="1"/>
        <v>45665</v>
      </c>
      <c r="H3299" s="248" t="s">
        <v>443</v>
      </c>
      <c r="I3299" s="276" t="str">
        <f t="shared" si="2"/>
        <v>11388343403335</v>
      </c>
      <c r="J3299" s="274">
        <v>45670.0</v>
      </c>
      <c r="K3299" s="275">
        <v>3403335.0</v>
      </c>
      <c r="L3299" s="275">
        <f t="shared" si="15"/>
        <v>0</v>
      </c>
      <c r="N3299" s="109" t="s">
        <v>462</v>
      </c>
      <c r="O3299" s="274">
        <f t="shared" si="6"/>
        <v>0</v>
      </c>
      <c r="P3299" s="248" t="b">
        <f t="shared" si="7"/>
        <v>0</v>
      </c>
    </row>
    <row r="3300" ht="14.25" customHeight="1">
      <c r="A3300" s="248" t="s">
        <v>22</v>
      </c>
      <c r="B3300" s="248" t="s">
        <v>19</v>
      </c>
      <c r="C3300" s="273">
        <v>1138833.0</v>
      </c>
      <c r="D3300" s="274">
        <v>45635.0</v>
      </c>
      <c r="E3300" s="275">
        <v>911990.0</v>
      </c>
      <c r="F3300" s="248" t="s">
        <v>447</v>
      </c>
      <c r="G3300" s="274">
        <f t="shared" si="1"/>
        <v>45665</v>
      </c>
      <c r="H3300" s="248" t="s">
        <v>443</v>
      </c>
      <c r="I3300" s="276" t="str">
        <f t="shared" si="2"/>
        <v>1138833911990</v>
      </c>
      <c r="J3300" s="274">
        <v>45670.0</v>
      </c>
      <c r="K3300" s="275">
        <v>911990.0</v>
      </c>
      <c r="L3300" s="275">
        <f t="shared" si="15"/>
        <v>0</v>
      </c>
      <c r="N3300" s="109" t="s">
        <v>462</v>
      </c>
      <c r="O3300" s="274">
        <f t="shared" si="6"/>
        <v>0</v>
      </c>
      <c r="P3300" s="248" t="b">
        <f t="shared" si="7"/>
        <v>0</v>
      </c>
    </row>
    <row r="3301" ht="14.25" customHeight="1">
      <c r="A3301" s="248" t="s">
        <v>22</v>
      </c>
      <c r="B3301" s="248" t="s">
        <v>19</v>
      </c>
      <c r="C3301" s="273">
        <v>1115677.0</v>
      </c>
      <c r="D3301" s="274">
        <v>45635.0</v>
      </c>
      <c r="E3301" s="275">
        <v>1.085986E7</v>
      </c>
      <c r="F3301" s="248" t="s">
        <v>447</v>
      </c>
      <c r="G3301" s="274">
        <f t="shared" si="1"/>
        <v>45665</v>
      </c>
      <c r="H3301" s="248" t="s">
        <v>443</v>
      </c>
      <c r="I3301" s="276" t="str">
        <f t="shared" si="2"/>
        <v>111567710859860</v>
      </c>
      <c r="J3301" s="274">
        <v>45635.0</v>
      </c>
      <c r="K3301" s="275">
        <v>1.086989E7</v>
      </c>
      <c r="L3301" s="275">
        <f t="shared" si="15"/>
        <v>10030</v>
      </c>
      <c r="N3301" s="109" t="s">
        <v>462</v>
      </c>
      <c r="O3301" s="274">
        <f t="shared" si="6"/>
        <v>0</v>
      </c>
      <c r="P3301" s="248" t="b">
        <f t="shared" si="7"/>
        <v>0</v>
      </c>
    </row>
    <row r="3302" ht="14.25" customHeight="1">
      <c r="A3302" s="248" t="s">
        <v>686</v>
      </c>
      <c r="B3302" s="248" t="s">
        <v>19</v>
      </c>
      <c r="C3302" s="273">
        <v>5688.0</v>
      </c>
      <c r="D3302" s="274">
        <v>45635.0</v>
      </c>
      <c r="E3302" s="275">
        <v>14169.0</v>
      </c>
      <c r="F3302" s="248" t="s">
        <v>447</v>
      </c>
      <c r="G3302" s="274">
        <f t="shared" si="1"/>
        <v>45665</v>
      </c>
      <c r="H3302" s="248" t="s">
        <v>443</v>
      </c>
      <c r="I3302" s="276" t="str">
        <f t="shared" si="2"/>
        <v>568814169</v>
      </c>
      <c r="J3302" s="274">
        <v>45635.0</v>
      </c>
      <c r="K3302" s="275">
        <v>14169.0</v>
      </c>
      <c r="L3302" s="275">
        <f t="shared" si="15"/>
        <v>0</v>
      </c>
      <c r="N3302" s="277"/>
      <c r="O3302" s="274">
        <f t="shared" si="6"/>
        <v>0</v>
      </c>
      <c r="P3302" s="248" t="b">
        <f t="shared" si="7"/>
        <v>0</v>
      </c>
    </row>
    <row r="3303" ht="14.25" customHeight="1">
      <c r="A3303" s="248" t="s">
        <v>463</v>
      </c>
      <c r="B3303" s="248" t="s">
        <v>19</v>
      </c>
      <c r="C3303" s="273">
        <v>5083009.0</v>
      </c>
      <c r="D3303" s="274">
        <v>45635.0</v>
      </c>
      <c r="E3303" s="275">
        <v>284890.0</v>
      </c>
      <c r="F3303" s="248" t="s">
        <v>447</v>
      </c>
      <c r="G3303" s="274">
        <f t="shared" si="1"/>
        <v>45665</v>
      </c>
      <c r="H3303" s="248" t="s">
        <v>443</v>
      </c>
      <c r="I3303" s="276" t="str">
        <f t="shared" si="2"/>
        <v>5083009284890</v>
      </c>
      <c r="J3303" s="274">
        <v>45635.0</v>
      </c>
      <c r="K3303" s="275">
        <v>284890.0</v>
      </c>
      <c r="L3303" s="275">
        <f t="shared" si="15"/>
        <v>0</v>
      </c>
      <c r="N3303" s="277"/>
      <c r="O3303" s="274">
        <f t="shared" si="6"/>
        <v>0</v>
      </c>
      <c r="P3303" s="248" t="b">
        <f t="shared" si="7"/>
        <v>0</v>
      </c>
    </row>
    <row r="3304" ht="14.25" customHeight="1">
      <c r="A3304" s="248" t="s">
        <v>814</v>
      </c>
      <c r="B3304" s="248" t="s">
        <v>19</v>
      </c>
      <c r="C3304" s="273">
        <v>1917323.0</v>
      </c>
      <c r="D3304" s="274">
        <v>45635.0</v>
      </c>
      <c r="E3304" s="275">
        <v>1219960.0</v>
      </c>
      <c r="F3304" s="248" t="s">
        <v>447</v>
      </c>
      <c r="G3304" s="274">
        <f t="shared" si="1"/>
        <v>45665</v>
      </c>
      <c r="H3304" s="248" t="s">
        <v>443</v>
      </c>
      <c r="I3304" s="276" t="str">
        <f t="shared" si="2"/>
        <v>19173231219960</v>
      </c>
      <c r="J3304" s="274">
        <v>45635.0</v>
      </c>
      <c r="K3304" s="275">
        <v>1219960.0</v>
      </c>
      <c r="L3304" s="275">
        <f t="shared" si="15"/>
        <v>0</v>
      </c>
      <c r="N3304" s="277"/>
      <c r="O3304" s="274">
        <f t="shared" si="6"/>
        <v>0</v>
      </c>
      <c r="P3304" s="248" t="b">
        <f t="shared" si="7"/>
        <v>0</v>
      </c>
    </row>
    <row r="3305" ht="15.0" customHeight="1">
      <c r="A3305" s="248" t="s">
        <v>60</v>
      </c>
      <c r="B3305" s="248" t="s">
        <v>19</v>
      </c>
      <c r="C3305" s="273">
        <v>9437.0</v>
      </c>
      <c r="D3305" s="274">
        <v>45635.0</v>
      </c>
      <c r="E3305" s="275">
        <v>151984.0</v>
      </c>
      <c r="F3305" s="248" t="s">
        <v>447</v>
      </c>
      <c r="G3305" s="274">
        <f t="shared" si="1"/>
        <v>45665</v>
      </c>
      <c r="H3305" s="248" t="s">
        <v>443</v>
      </c>
      <c r="I3305" s="276" t="str">
        <f t="shared" si="2"/>
        <v>9437151984</v>
      </c>
      <c r="J3305" s="274">
        <v>45670.0</v>
      </c>
      <c r="K3305" s="275">
        <v>151984.0</v>
      </c>
      <c r="L3305" s="275">
        <f t="shared" si="15"/>
        <v>0</v>
      </c>
      <c r="N3305" s="277"/>
      <c r="O3305" s="274">
        <f t="shared" si="6"/>
        <v>0</v>
      </c>
      <c r="P3305" s="248" t="b">
        <f t="shared" si="7"/>
        <v>0</v>
      </c>
    </row>
    <row r="3306" ht="14.25" customHeight="1">
      <c r="A3306" s="248" t="s">
        <v>836</v>
      </c>
      <c r="B3306" s="248" t="s">
        <v>19</v>
      </c>
      <c r="C3306" s="273">
        <v>75.0</v>
      </c>
      <c r="D3306" s="274">
        <v>45636.0</v>
      </c>
      <c r="E3306" s="275">
        <v>148450.0</v>
      </c>
      <c r="F3306" s="248" t="s">
        <v>447</v>
      </c>
      <c r="G3306" s="274">
        <f t="shared" si="1"/>
        <v>45666</v>
      </c>
      <c r="H3306" s="248" t="s">
        <v>443</v>
      </c>
      <c r="I3306" s="276" t="str">
        <f t="shared" si="2"/>
        <v>75148450</v>
      </c>
      <c r="J3306" s="274">
        <v>45636.0</v>
      </c>
      <c r="K3306" s="275">
        <v>148450.0</v>
      </c>
      <c r="L3306" s="275">
        <f t="shared" si="15"/>
        <v>0</v>
      </c>
      <c r="N3306" s="277"/>
      <c r="O3306" s="274">
        <f t="shared" si="6"/>
        <v>0</v>
      </c>
      <c r="P3306" s="248" t="b">
        <f t="shared" si="7"/>
        <v>0</v>
      </c>
    </row>
    <row r="3307" ht="14.25" customHeight="1">
      <c r="A3307" s="248" t="s">
        <v>30</v>
      </c>
      <c r="B3307" s="248" t="s">
        <v>19</v>
      </c>
      <c r="C3307" s="273">
        <v>14548.0</v>
      </c>
      <c r="D3307" s="274">
        <v>45636.0</v>
      </c>
      <c r="E3307" s="275">
        <v>4118203.0</v>
      </c>
      <c r="F3307" s="248" t="s">
        <v>447</v>
      </c>
      <c r="G3307" s="274">
        <f t="shared" si="1"/>
        <v>45666</v>
      </c>
      <c r="H3307" s="248" t="s">
        <v>443</v>
      </c>
      <c r="I3307" s="276" t="str">
        <f t="shared" si="2"/>
        <v>145484118203</v>
      </c>
      <c r="J3307" s="274">
        <v>45636.0</v>
      </c>
      <c r="K3307" s="275">
        <v>4120156.0</v>
      </c>
      <c r="L3307" s="275">
        <f t="shared" si="15"/>
        <v>1953</v>
      </c>
      <c r="N3307" s="277"/>
      <c r="O3307" s="274">
        <f t="shared" si="6"/>
        <v>0</v>
      </c>
      <c r="P3307" s="248" t="b">
        <f t="shared" si="7"/>
        <v>0</v>
      </c>
    </row>
    <row r="3308" ht="14.25" customHeight="1">
      <c r="A3308" s="248" t="s">
        <v>30</v>
      </c>
      <c r="B3308" s="248" t="s">
        <v>19</v>
      </c>
      <c r="C3308" s="273">
        <v>14538.0</v>
      </c>
      <c r="D3308" s="274">
        <v>45636.0</v>
      </c>
      <c r="E3308" s="275">
        <v>3019399.0</v>
      </c>
      <c r="F3308" s="248" t="s">
        <v>447</v>
      </c>
      <c r="G3308" s="274">
        <f t="shared" si="1"/>
        <v>45666</v>
      </c>
      <c r="H3308" s="248" t="s">
        <v>443</v>
      </c>
      <c r="I3308" s="276" t="str">
        <f t="shared" si="2"/>
        <v>145383019399</v>
      </c>
      <c r="J3308" s="274">
        <v>45640.0</v>
      </c>
      <c r="K3308" s="275">
        <v>3020832.0</v>
      </c>
      <c r="L3308" s="275">
        <f t="shared" si="15"/>
        <v>1433</v>
      </c>
      <c r="N3308" s="277"/>
      <c r="O3308" s="274">
        <f t="shared" si="6"/>
        <v>0</v>
      </c>
      <c r="P3308" s="248" t="b">
        <f t="shared" si="7"/>
        <v>0</v>
      </c>
    </row>
    <row r="3309" ht="14.25" customHeight="1">
      <c r="A3309" s="248" t="s">
        <v>30</v>
      </c>
      <c r="B3309" s="248" t="s">
        <v>19</v>
      </c>
      <c r="C3309" s="273">
        <v>14539.0</v>
      </c>
      <c r="D3309" s="274">
        <v>45636.0</v>
      </c>
      <c r="E3309" s="275">
        <v>4118203.0</v>
      </c>
      <c r="F3309" s="248" t="s">
        <v>447</v>
      </c>
      <c r="G3309" s="274">
        <f t="shared" si="1"/>
        <v>45666</v>
      </c>
      <c r="H3309" s="248" t="s">
        <v>485</v>
      </c>
      <c r="I3309" s="276" t="str">
        <f t="shared" si="2"/>
        <v>145394118203</v>
      </c>
      <c r="J3309" s="274"/>
      <c r="K3309" s="275"/>
      <c r="L3309" s="275">
        <f t="shared" si="15"/>
        <v>-4118203</v>
      </c>
      <c r="N3309" s="277"/>
      <c r="O3309" s="274">
        <f t="shared" si="6"/>
        <v>0</v>
      </c>
      <c r="P3309" s="248" t="b">
        <f t="shared" si="7"/>
        <v>1</v>
      </c>
    </row>
    <row r="3310" ht="14.25" customHeight="1">
      <c r="A3310" s="248" t="s">
        <v>30</v>
      </c>
      <c r="B3310" s="248" t="s">
        <v>468</v>
      </c>
      <c r="C3310" s="273">
        <v>1590.0</v>
      </c>
      <c r="D3310" s="274">
        <v>45636.0</v>
      </c>
      <c r="E3310" s="275">
        <v>-4118203.0</v>
      </c>
      <c r="F3310" s="248" t="s">
        <v>447</v>
      </c>
      <c r="G3310" s="274">
        <f t="shared" si="1"/>
        <v>45666</v>
      </c>
      <c r="H3310" s="248" t="s">
        <v>469</v>
      </c>
      <c r="I3310" s="276" t="str">
        <f t="shared" si="2"/>
        <v>1590-4118203</v>
      </c>
      <c r="J3310" s="274"/>
      <c r="K3310" s="275"/>
      <c r="L3310" s="275">
        <f t="shared" si="15"/>
        <v>4118203</v>
      </c>
      <c r="N3310" s="277"/>
      <c r="O3310" s="274">
        <f t="shared" si="6"/>
        <v>0</v>
      </c>
      <c r="P3310" s="248" t="b">
        <f t="shared" si="7"/>
        <v>1</v>
      </c>
    </row>
    <row r="3311" ht="14.25" customHeight="1">
      <c r="A3311" s="248" t="s">
        <v>332</v>
      </c>
      <c r="B3311" s="248" t="s">
        <v>19</v>
      </c>
      <c r="C3311" s="273">
        <v>21004.0</v>
      </c>
      <c r="D3311" s="274">
        <v>45636.0</v>
      </c>
      <c r="E3311" s="275">
        <v>3885638.0</v>
      </c>
      <c r="F3311" s="248" t="s">
        <v>447</v>
      </c>
      <c r="G3311" s="274">
        <f t="shared" si="1"/>
        <v>45666</v>
      </c>
      <c r="H3311" s="248" t="s">
        <v>443</v>
      </c>
      <c r="I3311" s="276" t="str">
        <f t="shared" si="2"/>
        <v>210043885638</v>
      </c>
      <c r="J3311" s="274">
        <v>45625.0</v>
      </c>
      <c r="K3311" s="275">
        <f>733135+3360877</f>
        <v>4094012</v>
      </c>
      <c r="L3311" s="275">
        <f t="shared" si="15"/>
        <v>208374</v>
      </c>
      <c r="N3311" s="277" t="s">
        <v>837</v>
      </c>
      <c r="O3311" s="274">
        <f t="shared" si="6"/>
        <v>0</v>
      </c>
      <c r="P3311" s="248" t="b">
        <f t="shared" si="7"/>
        <v>0</v>
      </c>
    </row>
    <row r="3312" ht="14.25" customHeight="1">
      <c r="A3312" s="248" t="s">
        <v>838</v>
      </c>
      <c r="B3312" s="248" t="s">
        <v>19</v>
      </c>
      <c r="C3312" s="273">
        <v>425254.0</v>
      </c>
      <c r="D3312" s="274">
        <v>45636.0</v>
      </c>
      <c r="E3312" s="275">
        <v>470978.0</v>
      </c>
      <c r="F3312" s="248" t="s">
        <v>447</v>
      </c>
      <c r="G3312" s="274">
        <f t="shared" si="1"/>
        <v>45666</v>
      </c>
      <c r="H3312" s="248" t="s">
        <v>443</v>
      </c>
      <c r="I3312" s="276" t="str">
        <f t="shared" si="2"/>
        <v>425254470978</v>
      </c>
      <c r="J3312" s="274"/>
      <c r="K3312" s="275"/>
      <c r="L3312" s="275">
        <f t="shared" si="15"/>
        <v>-470978</v>
      </c>
      <c r="N3312" s="277"/>
      <c r="O3312" s="274">
        <f t="shared" si="6"/>
        <v>0</v>
      </c>
      <c r="P3312" s="248" t="b">
        <f t="shared" si="7"/>
        <v>1</v>
      </c>
    </row>
    <row r="3313" ht="14.25" customHeight="1">
      <c r="A3313" s="248" t="s">
        <v>36</v>
      </c>
      <c r="B3313" s="248" t="s">
        <v>19</v>
      </c>
      <c r="C3313" s="273">
        <v>95880.0</v>
      </c>
      <c r="D3313" s="274">
        <v>45636.0</v>
      </c>
      <c r="E3313" s="275">
        <v>1072309.0</v>
      </c>
      <c r="F3313" s="248" t="s">
        <v>447</v>
      </c>
      <c r="G3313" s="274">
        <f t="shared" si="1"/>
        <v>45666</v>
      </c>
      <c r="H3313" s="248" t="s">
        <v>443</v>
      </c>
      <c r="I3313" s="276" t="str">
        <f t="shared" si="2"/>
        <v>958801072309</v>
      </c>
      <c r="J3313" s="274">
        <v>45674.0</v>
      </c>
      <c r="K3313" s="275">
        <v>1072309.0</v>
      </c>
      <c r="L3313" s="275">
        <f t="shared" si="15"/>
        <v>0</v>
      </c>
      <c r="M3313" s="248">
        <f>150245-56265</f>
        <v>93980</v>
      </c>
      <c r="N3313" s="277" t="s">
        <v>738</v>
      </c>
      <c r="O3313" s="274">
        <f t="shared" si="6"/>
        <v>0</v>
      </c>
      <c r="P3313" s="248" t="b">
        <f t="shared" si="7"/>
        <v>0</v>
      </c>
    </row>
    <row r="3314" ht="14.25" customHeight="1">
      <c r="A3314" s="248" t="s">
        <v>634</v>
      </c>
      <c r="B3314" s="248" t="s">
        <v>19</v>
      </c>
      <c r="C3314" s="273">
        <v>310050.0</v>
      </c>
      <c r="D3314" s="274">
        <v>45636.0</v>
      </c>
      <c r="E3314" s="275">
        <v>1019920.0</v>
      </c>
      <c r="F3314" s="248" t="s">
        <v>447</v>
      </c>
      <c r="G3314" s="274">
        <f t="shared" si="1"/>
        <v>45666</v>
      </c>
      <c r="H3314" s="248" t="s">
        <v>443</v>
      </c>
      <c r="I3314" s="276" t="str">
        <f t="shared" si="2"/>
        <v>3100501019920</v>
      </c>
      <c r="J3314" s="274">
        <v>45636.0</v>
      </c>
      <c r="K3314" s="275">
        <v>1019920.0</v>
      </c>
      <c r="L3314" s="275">
        <f t="shared" si="15"/>
        <v>0</v>
      </c>
      <c r="N3314" s="277"/>
      <c r="O3314" s="274">
        <f t="shared" si="6"/>
        <v>0</v>
      </c>
      <c r="P3314" s="248" t="b">
        <f t="shared" si="7"/>
        <v>0</v>
      </c>
    </row>
    <row r="3315" ht="14.25" customHeight="1">
      <c r="A3315" s="248" t="s">
        <v>463</v>
      </c>
      <c r="B3315" s="248" t="s">
        <v>19</v>
      </c>
      <c r="C3315" s="273">
        <v>5083541.0</v>
      </c>
      <c r="D3315" s="274">
        <v>45636.0</v>
      </c>
      <c r="E3315" s="275">
        <v>677980.0</v>
      </c>
      <c r="F3315" s="248" t="s">
        <v>447</v>
      </c>
      <c r="G3315" s="274">
        <f t="shared" si="1"/>
        <v>45666</v>
      </c>
      <c r="H3315" s="248" t="s">
        <v>443</v>
      </c>
      <c r="I3315" s="276" t="str">
        <f t="shared" si="2"/>
        <v>5083541677980</v>
      </c>
      <c r="J3315" s="274">
        <v>45636.0</v>
      </c>
      <c r="K3315" s="275">
        <v>677980.0</v>
      </c>
      <c r="L3315" s="275">
        <f t="shared" si="15"/>
        <v>0</v>
      </c>
      <c r="N3315" s="277"/>
      <c r="O3315" s="274">
        <f t="shared" si="6"/>
        <v>0</v>
      </c>
      <c r="P3315" s="248" t="b">
        <f t="shared" si="7"/>
        <v>0</v>
      </c>
    </row>
    <row r="3316" ht="14.25" customHeight="1">
      <c r="A3316" s="248" t="s">
        <v>463</v>
      </c>
      <c r="B3316" s="248" t="s">
        <v>19</v>
      </c>
      <c r="C3316" s="273">
        <v>5083345.0</v>
      </c>
      <c r="D3316" s="274">
        <v>45636.0</v>
      </c>
      <c r="E3316" s="275">
        <v>384970.0</v>
      </c>
      <c r="F3316" s="248" t="s">
        <v>447</v>
      </c>
      <c r="G3316" s="274">
        <f t="shared" si="1"/>
        <v>45666</v>
      </c>
      <c r="H3316" s="248" t="s">
        <v>443</v>
      </c>
      <c r="I3316" s="276" t="str">
        <f t="shared" si="2"/>
        <v>5083345384970</v>
      </c>
      <c r="J3316" s="274">
        <v>45636.0</v>
      </c>
      <c r="K3316" s="275">
        <v>384970.0</v>
      </c>
      <c r="L3316" s="275">
        <f t="shared" si="15"/>
        <v>0</v>
      </c>
      <c r="N3316" s="277"/>
      <c r="O3316" s="274">
        <f t="shared" si="6"/>
        <v>0</v>
      </c>
      <c r="P3316" s="248" t="b">
        <f t="shared" si="7"/>
        <v>0</v>
      </c>
    </row>
    <row r="3317" ht="14.25" customHeight="1">
      <c r="A3317" s="248" t="s">
        <v>458</v>
      </c>
      <c r="B3317" s="248" t="s">
        <v>19</v>
      </c>
      <c r="C3317" s="273">
        <v>5.0588241E7</v>
      </c>
      <c r="D3317" s="274">
        <v>45636.0</v>
      </c>
      <c r="E3317" s="275">
        <v>89271.0</v>
      </c>
      <c r="F3317" s="248" t="s">
        <v>447</v>
      </c>
      <c r="G3317" s="274">
        <f t="shared" si="1"/>
        <v>45666</v>
      </c>
      <c r="H3317" s="248" t="s">
        <v>443</v>
      </c>
      <c r="I3317" s="276" t="str">
        <f t="shared" si="2"/>
        <v>5058824189271</v>
      </c>
      <c r="J3317" s="274">
        <v>45659.0</v>
      </c>
      <c r="K3317" s="275">
        <v>89272.0</v>
      </c>
      <c r="L3317" s="275">
        <f t="shared" si="15"/>
        <v>1</v>
      </c>
      <c r="N3317" s="277"/>
      <c r="O3317" s="274">
        <f t="shared" si="6"/>
        <v>0</v>
      </c>
      <c r="P3317" s="248" t="b">
        <f t="shared" si="7"/>
        <v>0</v>
      </c>
    </row>
    <row r="3318" ht="14.25" customHeight="1">
      <c r="A3318" s="248" t="s">
        <v>24</v>
      </c>
      <c r="B3318" s="248" t="s">
        <v>19</v>
      </c>
      <c r="C3318" s="273">
        <v>22542.0</v>
      </c>
      <c r="D3318" s="274">
        <v>45636.0</v>
      </c>
      <c r="E3318" s="275">
        <v>4079512.0</v>
      </c>
      <c r="F3318" s="248" t="s">
        <v>447</v>
      </c>
      <c r="G3318" s="274">
        <f t="shared" si="1"/>
        <v>45666</v>
      </c>
      <c r="H3318" s="248" t="s">
        <v>443</v>
      </c>
      <c r="I3318" s="276" t="str">
        <f t="shared" si="2"/>
        <v>225424079512</v>
      </c>
      <c r="J3318" s="274">
        <v>45670.0</v>
      </c>
      <c r="K3318" s="275">
        <v>4079512.0</v>
      </c>
      <c r="L3318" s="275">
        <f t="shared" si="15"/>
        <v>0</v>
      </c>
      <c r="N3318" s="277"/>
      <c r="O3318" s="274">
        <f t="shared" si="6"/>
        <v>0</v>
      </c>
      <c r="P3318" s="248" t="b">
        <f t="shared" si="7"/>
        <v>0</v>
      </c>
    </row>
    <row r="3319" ht="14.25" customHeight="1">
      <c r="A3319" s="248" t="s">
        <v>77</v>
      </c>
      <c r="B3319" s="248" t="s">
        <v>19</v>
      </c>
      <c r="C3319" s="273">
        <v>610648.0</v>
      </c>
      <c r="D3319" s="274">
        <v>45636.0</v>
      </c>
      <c r="E3319" s="275">
        <v>1591374.0</v>
      </c>
      <c r="F3319" s="248" t="s">
        <v>447</v>
      </c>
      <c r="G3319" s="274">
        <f t="shared" si="1"/>
        <v>45666</v>
      </c>
      <c r="H3319" s="248" t="s">
        <v>443</v>
      </c>
      <c r="I3319" s="276" t="str">
        <f t="shared" si="2"/>
        <v>6106481591374</v>
      </c>
      <c r="J3319" s="274">
        <v>45663.0</v>
      </c>
      <c r="K3319" s="275">
        <v>1591374.0</v>
      </c>
      <c r="L3319" s="275">
        <f t="shared" si="15"/>
        <v>0</v>
      </c>
      <c r="N3319" s="277"/>
      <c r="O3319" s="274">
        <f t="shared" si="6"/>
        <v>0</v>
      </c>
      <c r="P3319" s="248" t="b">
        <f t="shared" si="7"/>
        <v>0</v>
      </c>
    </row>
    <row r="3320" ht="14.25" customHeight="1">
      <c r="A3320" s="248" t="s">
        <v>77</v>
      </c>
      <c r="B3320" s="248" t="s">
        <v>19</v>
      </c>
      <c r="C3320" s="273">
        <v>610649.0</v>
      </c>
      <c r="D3320" s="274">
        <v>45636.0</v>
      </c>
      <c r="E3320" s="275">
        <v>292381.0</v>
      </c>
      <c r="F3320" s="248" t="s">
        <v>447</v>
      </c>
      <c r="G3320" s="274">
        <f t="shared" si="1"/>
        <v>45666</v>
      </c>
      <c r="H3320" s="248" t="s">
        <v>443</v>
      </c>
      <c r="I3320" s="276" t="str">
        <f t="shared" si="2"/>
        <v>610649292381</v>
      </c>
      <c r="J3320" s="274">
        <v>45663.0</v>
      </c>
      <c r="K3320" s="275">
        <v>292381.0</v>
      </c>
      <c r="L3320" s="275">
        <f t="shared" si="15"/>
        <v>0</v>
      </c>
      <c r="N3320" s="277"/>
      <c r="O3320" s="274">
        <f t="shared" si="6"/>
        <v>0</v>
      </c>
      <c r="P3320" s="248" t="b">
        <f t="shared" si="7"/>
        <v>0</v>
      </c>
    </row>
    <row r="3321" ht="14.25" customHeight="1">
      <c r="A3321" s="248" t="s">
        <v>60</v>
      </c>
      <c r="B3321" s="248" t="s">
        <v>19</v>
      </c>
      <c r="C3321" s="273">
        <v>9439.0</v>
      </c>
      <c r="D3321" s="274">
        <v>45636.0</v>
      </c>
      <c r="E3321" s="275">
        <v>1054171.0</v>
      </c>
      <c r="F3321" s="248" t="s">
        <v>447</v>
      </c>
      <c r="G3321" s="274">
        <f t="shared" si="1"/>
        <v>45666</v>
      </c>
      <c r="H3321" s="248" t="s">
        <v>443</v>
      </c>
      <c r="I3321" s="276" t="str">
        <f t="shared" si="2"/>
        <v>94391054171</v>
      </c>
      <c r="J3321" s="274">
        <v>45670.0</v>
      </c>
      <c r="K3321" s="275">
        <v>1054171.0</v>
      </c>
      <c r="L3321" s="275">
        <f t="shared" si="15"/>
        <v>0</v>
      </c>
      <c r="N3321" s="277"/>
      <c r="O3321" s="274">
        <f t="shared" si="6"/>
        <v>0</v>
      </c>
      <c r="P3321" s="248" t="b">
        <f t="shared" si="7"/>
        <v>0</v>
      </c>
    </row>
    <row r="3322" ht="14.25" customHeight="1">
      <c r="A3322" s="248" t="s">
        <v>839</v>
      </c>
      <c r="B3322" s="248" t="s">
        <v>19</v>
      </c>
      <c r="C3322" s="273">
        <v>1083037.0</v>
      </c>
      <c r="D3322" s="274">
        <v>45636.0</v>
      </c>
      <c r="E3322" s="275">
        <v>5882950.0</v>
      </c>
      <c r="F3322" s="248" t="s">
        <v>447</v>
      </c>
      <c r="G3322" s="274">
        <f t="shared" si="1"/>
        <v>45666</v>
      </c>
      <c r="H3322" s="248" t="s">
        <v>443</v>
      </c>
      <c r="I3322" s="276" t="str">
        <f t="shared" si="2"/>
        <v>10830375882950</v>
      </c>
      <c r="J3322" s="274">
        <v>45636.0</v>
      </c>
      <c r="K3322" s="275">
        <v>5882950.0</v>
      </c>
      <c r="L3322" s="275">
        <f t="shared" si="15"/>
        <v>0</v>
      </c>
      <c r="N3322" s="277"/>
      <c r="O3322" s="274">
        <f t="shared" si="6"/>
        <v>0</v>
      </c>
      <c r="P3322" s="248" t="b">
        <f t="shared" si="7"/>
        <v>0</v>
      </c>
    </row>
    <row r="3323" ht="14.25" customHeight="1">
      <c r="A3323" s="248" t="s">
        <v>27</v>
      </c>
      <c r="B3323" s="248" t="s">
        <v>19</v>
      </c>
      <c r="C3323" s="273">
        <v>44252.0</v>
      </c>
      <c r="D3323" s="274">
        <v>45637.0</v>
      </c>
      <c r="E3323" s="275">
        <v>1167148.0</v>
      </c>
      <c r="F3323" s="248" t="s">
        <v>447</v>
      </c>
      <c r="G3323" s="274">
        <f t="shared" si="1"/>
        <v>45667</v>
      </c>
      <c r="H3323" s="248" t="s">
        <v>443</v>
      </c>
      <c r="I3323" s="276" t="str">
        <f t="shared" si="2"/>
        <v>442521167148</v>
      </c>
      <c r="J3323" s="274">
        <v>45674.0</v>
      </c>
      <c r="K3323" s="275">
        <v>1167148.0</v>
      </c>
      <c r="L3323" s="275">
        <f t="shared" si="15"/>
        <v>0</v>
      </c>
      <c r="N3323" s="109" t="s">
        <v>456</v>
      </c>
      <c r="O3323" s="274">
        <f t="shared" si="6"/>
        <v>0</v>
      </c>
      <c r="P3323" s="248" t="b">
        <f t="shared" si="7"/>
        <v>0</v>
      </c>
    </row>
    <row r="3324" ht="14.25" customHeight="1">
      <c r="A3324" s="248" t="s">
        <v>26</v>
      </c>
      <c r="B3324" s="248" t="s">
        <v>19</v>
      </c>
      <c r="C3324" s="273">
        <v>13929.0</v>
      </c>
      <c r="D3324" s="274">
        <v>45637.0</v>
      </c>
      <c r="E3324" s="275">
        <v>1354875.0</v>
      </c>
      <c r="F3324" s="248" t="s">
        <v>447</v>
      </c>
      <c r="G3324" s="274">
        <f t="shared" si="1"/>
        <v>45667</v>
      </c>
      <c r="H3324" s="248" t="s">
        <v>443</v>
      </c>
      <c r="I3324" s="276" t="str">
        <f t="shared" si="2"/>
        <v>139291354875</v>
      </c>
      <c r="J3324" s="274">
        <v>45681.0</v>
      </c>
      <c r="K3324" s="275">
        <v>1354875.0</v>
      </c>
      <c r="L3324" s="275">
        <f t="shared" si="15"/>
        <v>0</v>
      </c>
      <c r="N3324" s="277"/>
      <c r="O3324" s="274">
        <f t="shared" si="6"/>
        <v>0</v>
      </c>
      <c r="P3324" s="248" t="b">
        <f t="shared" si="7"/>
        <v>0</v>
      </c>
    </row>
    <row r="3325" ht="14.25" customHeight="1">
      <c r="A3325" s="248" t="s">
        <v>22</v>
      </c>
      <c r="B3325" s="248" t="s">
        <v>19</v>
      </c>
      <c r="C3325" s="273">
        <v>1132451.0</v>
      </c>
      <c r="D3325" s="274">
        <v>45637.0</v>
      </c>
      <c r="E3325" s="275">
        <v>1.3459539E7</v>
      </c>
      <c r="F3325" s="248" t="s">
        <v>447</v>
      </c>
      <c r="G3325" s="274">
        <f t="shared" si="1"/>
        <v>45667</v>
      </c>
      <c r="H3325" s="248" t="s">
        <v>443</v>
      </c>
      <c r="I3325" s="276" t="str">
        <f t="shared" si="2"/>
        <v>113245113459539</v>
      </c>
      <c r="J3325" s="274">
        <v>45670.0</v>
      </c>
      <c r="K3325" s="275">
        <f>5000000+234992+8224547</f>
        <v>13459539</v>
      </c>
      <c r="L3325" s="275">
        <f t="shared" si="15"/>
        <v>0</v>
      </c>
      <c r="N3325" s="109" t="s">
        <v>462</v>
      </c>
      <c r="O3325" s="274">
        <f t="shared" si="6"/>
        <v>0</v>
      </c>
      <c r="P3325" s="248" t="b">
        <f t="shared" si="7"/>
        <v>0</v>
      </c>
    </row>
    <row r="3326" ht="14.25" customHeight="1">
      <c r="A3326" s="248" t="s">
        <v>22</v>
      </c>
      <c r="B3326" s="248" t="s">
        <v>19</v>
      </c>
      <c r="C3326" s="273">
        <v>1115764.0</v>
      </c>
      <c r="D3326" s="274">
        <v>45637.0</v>
      </c>
      <c r="E3326" s="275">
        <v>1169990.0</v>
      </c>
      <c r="F3326" s="248" t="s">
        <v>447</v>
      </c>
      <c r="G3326" s="274">
        <f t="shared" si="1"/>
        <v>45667</v>
      </c>
      <c r="H3326" s="248" t="s">
        <v>443</v>
      </c>
      <c r="I3326" s="276" t="str">
        <f t="shared" si="2"/>
        <v>11157641169990</v>
      </c>
      <c r="J3326" s="274">
        <v>45637.0</v>
      </c>
      <c r="K3326" s="275">
        <v>1169990.0</v>
      </c>
      <c r="L3326" s="275">
        <f t="shared" si="15"/>
        <v>0</v>
      </c>
      <c r="N3326" s="109" t="s">
        <v>462</v>
      </c>
      <c r="O3326" s="274">
        <f t="shared" si="6"/>
        <v>0</v>
      </c>
      <c r="P3326" s="248" t="b">
        <f t="shared" si="7"/>
        <v>0</v>
      </c>
    </row>
    <row r="3327" ht="14.25" customHeight="1">
      <c r="A3327" s="248" t="s">
        <v>22</v>
      </c>
      <c r="B3327" s="248" t="s">
        <v>19</v>
      </c>
      <c r="C3327" s="273">
        <v>1115765.0</v>
      </c>
      <c r="D3327" s="274">
        <v>45637.0</v>
      </c>
      <c r="E3327" s="275">
        <v>749990.0</v>
      </c>
      <c r="F3327" s="248" t="s">
        <v>447</v>
      </c>
      <c r="G3327" s="274">
        <f t="shared" si="1"/>
        <v>45667</v>
      </c>
      <c r="H3327" s="248" t="s">
        <v>443</v>
      </c>
      <c r="I3327" s="276" t="str">
        <f t="shared" si="2"/>
        <v>1115765749990</v>
      </c>
      <c r="J3327" s="274">
        <v>45637.0</v>
      </c>
      <c r="K3327" s="275">
        <v>749990.0</v>
      </c>
      <c r="L3327" s="275">
        <f t="shared" si="15"/>
        <v>0</v>
      </c>
      <c r="N3327" s="109" t="s">
        <v>462</v>
      </c>
      <c r="O3327" s="274">
        <f t="shared" si="6"/>
        <v>0</v>
      </c>
      <c r="P3327" s="248" t="b">
        <f t="shared" si="7"/>
        <v>0</v>
      </c>
    </row>
    <row r="3328" ht="14.25" customHeight="1">
      <c r="A3328" s="248" t="s">
        <v>709</v>
      </c>
      <c r="B3328" s="248" t="s">
        <v>19</v>
      </c>
      <c r="C3328" s="273">
        <v>13446.0</v>
      </c>
      <c r="D3328" s="274">
        <v>45637.0</v>
      </c>
      <c r="E3328" s="275">
        <v>2132480.0</v>
      </c>
      <c r="F3328" s="248" t="s">
        <v>447</v>
      </c>
      <c r="G3328" s="274">
        <f t="shared" si="1"/>
        <v>45667</v>
      </c>
      <c r="H3328" s="248" t="s">
        <v>443</v>
      </c>
      <c r="I3328" s="276" t="str">
        <f t="shared" si="2"/>
        <v>134462132480</v>
      </c>
      <c r="J3328" s="274">
        <v>45671.0</v>
      </c>
      <c r="K3328" s="275">
        <v>2132480.0</v>
      </c>
      <c r="L3328" s="275">
        <f t="shared" si="15"/>
        <v>0</v>
      </c>
      <c r="N3328" s="277"/>
      <c r="O3328" s="274">
        <f t="shared" si="6"/>
        <v>0</v>
      </c>
      <c r="P3328" s="248" t="b">
        <f t="shared" si="7"/>
        <v>0</v>
      </c>
    </row>
    <row r="3329" ht="14.25" customHeight="1">
      <c r="A3329" s="248" t="s">
        <v>554</v>
      </c>
      <c r="B3329" s="248" t="s">
        <v>19</v>
      </c>
      <c r="C3329" s="273">
        <v>8665.0</v>
      </c>
      <c r="D3329" s="274">
        <v>45637.0</v>
      </c>
      <c r="E3329" s="275">
        <v>590000.0</v>
      </c>
      <c r="F3329" s="248" t="s">
        <v>447</v>
      </c>
      <c r="G3329" s="274">
        <f t="shared" si="1"/>
        <v>45667</v>
      </c>
      <c r="H3329" s="248" t="s">
        <v>443</v>
      </c>
      <c r="I3329" s="276" t="str">
        <f t="shared" si="2"/>
        <v>8665590000</v>
      </c>
      <c r="J3329" s="274">
        <v>45636.0</v>
      </c>
      <c r="K3329" s="275">
        <v>590000.0</v>
      </c>
      <c r="L3329" s="275">
        <f t="shared" si="15"/>
        <v>0</v>
      </c>
      <c r="N3329" s="277"/>
      <c r="O3329" s="274">
        <f t="shared" si="6"/>
        <v>0</v>
      </c>
      <c r="P3329" s="248" t="b">
        <f t="shared" si="7"/>
        <v>0</v>
      </c>
    </row>
    <row r="3330" ht="14.25" customHeight="1">
      <c r="A3330" s="248" t="s">
        <v>92</v>
      </c>
      <c r="B3330" s="248" t="s">
        <v>19</v>
      </c>
      <c r="C3330" s="273">
        <v>789551.0</v>
      </c>
      <c r="D3330" s="274">
        <v>45637.0</v>
      </c>
      <c r="E3330" s="275">
        <v>292695.0</v>
      </c>
      <c r="F3330" s="248" t="s">
        <v>447</v>
      </c>
      <c r="G3330" s="274">
        <f t="shared" si="1"/>
        <v>45667</v>
      </c>
      <c r="H3330" s="248" t="s">
        <v>443</v>
      </c>
      <c r="I3330" s="276" t="str">
        <f t="shared" si="2"/>
        <v>789551292695</v>
      </c>
      <c r="J3330" s="274">
        <v>45656.0</v>
      </c>
      <c r="K3330" s="275">
        <v>292695.0</v>
      </c>
      <c r="L3330" s="275">
        <f t="shared" si="15"/>
        <v>0</v>
      </c>
      <c r="N3330" s="277"/>
      <c r="O3330" s="274">
        <f t="shared" si="6"/>
        <v>0</v>
      </c>
      <c r="P3330" s="248" t="b">
        <f t="shared" si="7"/>
        <v>0</v>
      </c>
    </row>
    <row r="3331" ht="14.25" customHeight="1">
      <c r="A3331" s="248" t="s">
        <v>508</v>
      </c>
      <c r="B3331" s="248" t="s">
        <v>19</v>
      </c>
      <c r="C3331" s="273">
        <v>7011894.0</v>
      </c>
      <c r="D3331" s="274">
        <v>45637.0</v>
      </c>
      <c r="E3331" s="275">
        <v>7039.0</v>
      </c>
      <c r="F3331" s="248" t="s">
        <v>447</v>
      </c>
      <c r="G3331" s="274">
        <f t="shared" si="1"/>
        <v>45667</v>
      </c>
      <c r="H3331" s="248" t="s">
        <v>443</v>
      </c>
      <c r="I3331" s="276" t="str">
        <f t="shared" si="2"/>
        <v>70118947039</v>
      </c>
      <c r="J3331" s="274">
        <f>+G3331</f>
        <v>45667</v>
      </c>
      <c r="K3331" s="275">
        <f>+E3331</f>
        <v>7039</v>
      </c>
      <c r="L3331" s="275">
        <f t="shared" si="15"/>
        <v>0</v>
      </c>
      <c r="N3331" s="277"/>
      <c r="O3331" s="274">
        <f t="shared" si="6"/>
        <v>0</v>
      </c>
      <c r="P3331" s="248" t="b">
        <f t="shared" si="7"/>
        <v>0</v>
      </c>
    </row>
    <row r="3332" ht="14.25" customHeight="1">
      <c r="A3332" s="248" t="s">
        <v>836</v>
      </c>
      <c r="B3332" s="248" t="s">
        <v>19</v>
      </c>
      <c r="C3332" s="273">
        <v>80.0</v>
      </c>
      <c r="D3332" s="274">
        <v>45638.0</v>
      </c>
      <c r="E3332" s="275">
        <v>281840.0</v>
      </c>
      <c r="F3332" s="248" t="s">
        <v>447</v>
      </c>
      <c r="G3332" s="274">
        <f t="shared" si="1"/>
        <v>45668</v>
      </c>
      <c r="H3332" s="248" t="s">
        <v>443</v>
      </c>
      <c r="I3332" s="276" t="str">
        <f t="shared" si="2"/>
        <v>80281840</v>
      </c>
      <c r="J3332" s="274">
        <v>45638.0</v>
      </c>
      <c r="K3332" s="275">
        <v>281840.0</v>
      </c>
      <c r="L3332" s="275">
        <f t="shared" si="15"/>
        <v>0</v>
      </c>
      <c r="N3332" s="277"/>
      <c r="O3332" s="274">
        <f t="shared" si="6"/>
        <v>0</v>
      </c>
      <c r="P3332" s="248" t="b">
        <f t="shared" si="7"/>
        <v>0</v>
      </c>
    </row>
    <row r="3333" ht="14.25" customHeight="1">
      <c r="A3333" s="248" t="s">
        <v>26</v>
      </c>
      <c r="B3333" s="248" t="s">
        <v>19</v>
      </c>
      <c r="C3333" s="273">
        <v>13931.0</v>
      </c>
      <c r="D3333" s="274">
        <v>45638.0</v>
      </c>
      <c r="E3333" s="275">
        <v>195235.0</v>
      </c>
      <c r="F3333" s="248" t="s">
        <v>447</v>
      </c>
      <c r="G3333" s="274">
        <f t="shared" si="1"/>
        <v>45668</v>
      </c>
      <c r="H3333" s="248" t="s">
        <v>443</v>
      </c>
      <c r="I3333" s="276" t="str">
        <f t="shared" si="2"/>
        <v>13931195235</v>
      </c>
      <c r="J3333" s="274">
        <v>45681.0</v>
      </c>
      <c r="K3333" s="275">
        <v>195235.0</v>
      </c>
      <c r="L3333" s="275">
        <f t="shared" si="15"/>
        <v>0</v>
      </c>
      <c r="N3333" s="277"/>
      <c r="O3333" s="274">
        <f t="shared" si="6"/>
        <v>0</v>
      </c>
      <c r="P3333" s="248" t="b">
        <f t="shared" si="7"/>
        <v>0</v>
      </c>
    </row>
    <row r="3334" ht="14.25" customHeight="1">
      <c r="A3334" s="248" t="s">
        <v>418</v>
      </c>
      <c r="B3334" s="248" t="s">
        <v>19</v>
      </c>
      <c r="C3334" s="273">
        <v>1301.0</v>
      </c>
      <c r="D3334" s="274">
        <v>45638.0</v>
      </c>
      <c r="E3334" s="275">
        <v>69362.0</v>
      </c>
      <c r="F3334" s="248" t="s">
        <v>447</v>
      </c>
      <c r="G3334" s="274">
        <f t="shared" si="1"/>
        <v>45668</v>
      </c>
      <c r="H3334" s="248" t="s">
        <v>443</v>
      </c>
      <c r="I3334" s="276" t="str">
        <f t="shared" si="2"/>
        <v>130169362</v>
      </c>
      <c r="J3334" s="274">
        <v>45685.0</v>
      </c>
      <c r="K3334" s="275">
        <v>69362.0</v>
      </c>
      <c r="L3334" s="275">
        <f t="shared" si="15"/>
        <v>0</v>
      </c>
      <c r="N3334" s="277"/>
      <c r="O3334" s="274">
        <f t="shared" si="6"/>
        <v>0</v>
      </c>
      <c r="P3334" s="248" t="b">
        <f t="shared" si="7"/>
        <v>0</v>
      </c>
    </row>
    <row r="3335" ht="14.25" customHeight="1">
      <c r="A3335" s="248" t="s">
        <v>332</v>
      </c>
      <c r="B3335" s="248" t="s">
        <v>19</v>
      </c>
      <c r="C3335" s="273">
        <v>21034.0</v>
      </c>
      <c r="D3335" s="274">
        <v>45638.0</v>
      </c>
      <c r="E3335" s="275">
        <v>1674658.0</v>
      </c>
      <c r="F3335" s="248" t="s">
        <v>447</v>
      </c>
      <c r="G3335" s="274">
        <f t="shared" si="1"/>
        <v>45668</v>
      </c>
      <c r="H3335" s="248" t="s">
        <v>443</v>
      </c>
      <c r="I3335" s="276" t="str">
        <f t="shared" si="2"/>
        <v>210341674658</v>
      </c>
      <c r="J3335" s="274">
        <v>45636.0</v>
      </c>
      <c r="K3335" s="275">
        <v>1647640.0</v>
      </c>
      <c r="L3335" s="275">
        <f t="shared" si="15"/>
        <v>-27018</v>
      </c>
      <c r="N3335" s="277" t="s">
        <v>837</v>
      </c>
      <c r="O3335" s="274">
        <f t="shared" si="6"/>
        <v>0</v>
      </c>
      <c r="P3335" s="248" t="b">
        <f t="shared" si="7"/>
        <v>0</v>
      </c>
    </row>
    <row r="3336" ht="14.25" customHeight="1">
      <c r="A3336" s="248" t="s">
        <v>22</v>
      </c>
      <c r="B3336" s="248" t="s">
        <v>19</v>
      </c>
      <c r="C3336" s="273">
        <v>1140275.0</v>
      </c>
      <c r="D3336" s="274">
        <v>45638.0</v>
      </c>
      <c r="E3336" s="275">
        <v>3149972.0</v>
      </c>
      <c r="F3336" s="248" t="s">
        <v>447</v>
      </c>
      <c r="G3336" s="274">
        <f t="shared" si="1"/>
        <v>45668</v>
      </c>
      <c r="H3336" s="248" t="s">
        <v>443</v>
      </c>
      <c r="I3336" s="276" t="str">
        <f t="shared" si="2"/>
        <v>11402753149972</v>
      </c>
      <c r="J3336" s="274"/>
      <c r="K3336" s="275"/>
      <c r="L3336" s="275">
        <f t="shared" si="15"/>
        <v>-3149972</v>
      </c>
      <c r="N3336" s="109" t="s">
        <v>462</v>
      </c>
      <c r="O3336" s="274">
        <f t="shared" si="6"/>
        <v>0</v>
      </c>
      <c r="P3336" s="248" t="b">
        <f t="shared" si="7"/>
        <v>1</v>
      </c>
    </row>
    <row r="3337" ht="14.25" customHeight="1">
      <c r="A3337" s="248" t="s">
        <v>22</v>
      </c>
      <c r="B3337" s="248" t="s">
        <v>19</v>
      </c>
      <c r="C3337" s="273">
        <v>1140274.0</v>
      </c>
      <c r="D3337" s="274">
        <v>45638.0</v>
      </c>
      <c r="E3337" s="275">
        <v>911990.0</v>
      </c>
      <c r="F3337" s="248" t="s">
        <v>447</v>
      </c>
      <c r="G3337" s="274">
        <f t="shared" si="1"/>
        <v>45668</v>
      </c>
      <c r="H3337" s="248" t="s">
        <v>443</v>
      </c>
      <c r="I3337" s="276" t="str">
        <f t="shared" si="2"/>
        <v>1140274911990</v>
      </c>
      <c r="J3337" s="274"/>
      <c r="K3337" s="275"/>
      <c r="L3337" s="275">
        <f t="shared" si="15"/>
        <v>-911990</v>
      </c>
      <c r="N3337" s="109" t="s">
        <v>462</v>
      </c>
      <c r="O3337" s="274">
        <f t="shared" si="6"/>
        <v>0</v>
      </c>
      <c r="P3337" s="248" t="b">
        <f t="shared" si="7"/>
        <v>1</v>
      </c>
    </row>
    <row r="3338" ht="14.25" customHeight="1">
      <c r="A3338" s="248" t="s">
        <v>463</v>
      </c>
      <c r="B3338" s="248" t="s">
        <v>19</v>
      </c>
      <c r="C3338" s="273">
        <v>5084200.0</v>
      </c>
      <c r="D3338" s="274">
        <v>45638.0</v>
      </c>
      <c r="E3338" s="275">
        <v>1779800.0</v>
      </c>
      <c r="F3338" s="248" t="s">
        <v>447</v>
      </c>
      <c r="G3338" s="274">
        <f t="shared" si="1"/>
        <v>45668</v>
      </c>
      <c r="H3338" s="248" t="s">
        <v>443</v>
      </c>
      <c r="I3338" s="276" t="str">
        <f t="shared" si="2"/>
        <v>50842001779800</v>
      </c>
      <c r="J3338" s="274">
        <v>45638.0</v>
      </c>
      <c r="K3338" s="275">
        <v>1779800.0</v>
      </c>
      <c r="L3338" s="275">
        <f t="shared" si="15"/>
        <v>0</v>
      </c>
      <c r="N3338" s="277"/>
      <c r="O3338" s="274">
        <f t="shared" si="6"/>
        <v>0</v>
      </c>
      <c r="P3338" s="248" t="b">
        <f t="shared" si="7"/>
        <v>0</v>
      </c>
    </row>
    <row r="3339" ht="14.25" customHeight="1">
      <c r="A3339" s="248" t="s">
        <v>463</v>
      </c>
      <c r="B3339" s="248" t="s">
        <v>19</v>
      </c>
      <c r="C3339" s="273">
        <v>5084277.0</v>
      </c>
      <c r="D3339" s="274">
        <v>45638.0</v>
      </c>
      <c r="E3339" s="275">
        <v>1244950.0</v>
      </c>
      <c r="F3339" s="248" t="s">
        <v>447</v>
      </c>
      <c r="G3339" s="274">
        <f t="shared" si="1"/>
        <v>45668</v>
      </c>
      <c r="H3339" s="248" t="s">
        <v>443</v>
      </c>
      <c r="I3339" s="276" t="str">
        <f t="shared" si="2"/>
        <v>50842771244950</v>
      </c>
      <c r="J3339" s="274">
        <v>45638.0</v>
      </c>
      <c r="K3339" s="275">
        <v>1244950.0</v>
      </c>
      <c r="L3339" s="275">
        <f t="shared" si="15"/>
        <v>0</v>
      </c>
      <c r="N3339" s="277"/>
      <c r="O3339" s="274">
        <f t="shared" si="6"/>
        <v>0</v>
      </c>
      <c r="P3339" s="248" t="b">
        <f t="shared" si="7"/>
        <v>0</v>
      </c>
    </row>
    <row r="3340" ht="14.25" customHeight="1">
      <c r="A3340" s="248" t="s">
        <v>840</v>
      </c>
      <c r="B3340" s="248" t="s">
        <v>19</v>
      </c>
      <c r="C3340" s="273">
        <v>14078.0</v>
      </c>
      <c r="D3340" s="274">
        <v>45638.0</v>
      </c>
      <c r="E3340" s="275">
        <v>130500.0</v>
      </c>
      <c r="F3340" s="248" t="s">
        <v>447</v>
      </c>
      <c r="G3340" s="274">
        <f t="shared" si="1"/>
        <v>45668</v>
      </c>
      <c r="H3340" s="248" t="s">
        <v>443</v>
      </c>
      <c r="I3340" s="276" t="str">
        <f t="shared" si="2"/>
        <v>14078130500</v>
      </c>
      <c r="J3340" s="274"/>
      <c r="K3340" s="275"/>
      <c r="L3340" s="275">
        <f t="shared" si="15"/>
        <v>-130500</v>
      </c>
      <c r="N3340" s="277"/>
      <c r="O3340" s="274">
        <f t="shared" si="6"/>
        <v>0</v>
      </c>
      <c r="P3340" s="248" t="b">
        <f t="shared" si="7"/>
        <v>1</v>
      </c>
    </row>
    <row r="3341" ht="14.25" customHeight="1">
      <c r="A3341" s="248" t="s">
        <v>30</v>
      </c>
      <c r="B3341" s="248" t="s">
        <v>19</v>
      </c>
      <c r="C3341" s="273">
        <v>14553.0</v>
      </c>
      <c r="D3341" s="274">
        <v>45639.0</v>
      </c>
      <c r="E3341" s="275">
        <v>3968156.0</v>
      </c>
      <c r="F3341" s="248" t="s">
        <v>447</v>
      </c>
      <c r="G3341" s="274">
        <f t="shared" si="1"/>
        <v>45669</v>
      </c>
      <c r="H3341" s="248" t="s">
        <v>443</v>
      </c>
      <c r="I3341" s="276" t="str">
        <f t="shared" si="2"/>
        <v>145533968156</v>
      </c>
      <c r="J3341" s="274">
        <v>45681.0</v>
      </c>
      <c r="K3341" s="275">
        <v>3968156.0</v>
      </c>
      <c r="L3341" s="275">
        <f t="shared" si="15"/>
        <v>0</v>
      </c>
      <c r="N3341" s="277"/>
      <c r="O3341" s="274">
        <f t="shared" si="6"/>
        <v>0</v>
      </c>
      <c r="P3341" s="248" t="b">
        <f t="shared" si="7"/>
        <v>0</v>
      </c>
    </row>
    <row r="3342" ht="14.25" customHeight="1">
      <c r="A3342" s="248" t="s">
        <v>23</v>
      </c>
      <c r="B3342" s="248" t="s">
        <v>19</v>
      </c>
      <c r="C3342" s="273">
        <v>8904.0</v>
      </c>
      <c r="D3342" s="274">
        <v>45639.0</v>
      </c>
      <c r="E3342" s="275">
        <v>899955.0</v>
      </c>
      <c r="F3342" s="248" t="s">
        <v>447</v>
      </c>
      <c r="G3342" s="274">
        <f t="shared" si="1"/>
        <v>45669</v>
      </c>
      <c r="H3342" s="248" t="s">
        <v>443</v>
      </c>
      <c r="I3342" s="276" t="str">
        <f t="shared" si="2"/>
        <v>8904899955</v>
      </c>
      <c r="J3342" s="274">
        <v>45699.0</v>
      </c>
      <c r="K3342" s="275">
        <v>899955.0</v>
      </c>
      <c r="L3342" s="275">
        <f t="shared" si="15"/>
        <v>0</v>
      </c>
      <c r="N3342" s="277" t="s">
        <v>769</v>
      </c>
      <c r="O3342" s="274">
        <f t="shared" si="6"/>
        <v>0</v>
      </c>
      <c r="P3342" s="248" t="b">
        <f t="shared" si="7"/>
        <v>0</v>
      </c>
    </row>
    <row r="3343" ht="14.25" customHeight="1">
      <c r="A3343" s="248" t="s">
        <v>18</v>
      </c>
      <c r="B3343" s="248" t="s">
        <v>19</v>
      </c>
      <c r="C3343" s="273">
        <v>6508.0</v>
      </c>
      <c r="D3343" s="274">
        <v>45639.0</v>
      </c>
      <c r="E3343" s="275">
        <v>2792755.0</v>
      </c>
      <c r="F3343" s="248" t="s">
        <v>447</v>
      </c>
      <c r="G3343" s="274">
        <f t="shared" si="1"/>
        <v>45669</v>
      </c>
      <c r="H3343" s="248" t="s">
        <v>443</v>
      </c>
      <c r="I3343" s="276" t="str">
        <f t="shared" si="2"/>
        <v>65082792755</v>
      </c>
      <c r="J3343" s="274">
        <v>45653.0</v>
      </c>
      <c r="K3343" s="275">
        <v>2792755.0</v>
      </c>
      <c r="L3343" s="275">
        <f t="shared" si="15"/>
        <v>0</v>
      </c>
      <c r="N3343" s="277"/>
      <c r="O3343" s="274">
        <f t="shared" si="6"/>
        <v>0</v>
      </c>
      <c r="P3343" s="248" t="b">
        <f t="shared" si="7"/>
        <v>0</v>
      </c>
    </row>
    <row r="3344" ht="14.25" customHeight="1">
      <c r="A3344" s="248" t="s">
        <v>87</v>
      </c>
      <c r="B3344" s="248" t="s">
        <v>19</v>
      </c>
      <c r="C3344" s="273">
        <v>16.0</v>
      </c>
      <c r="D3344" s="274">
        <v>45639.0</v>
      </c>
      <c r="E3344" s="275">
        <v>1409566.0</v>
      </c>
      <c r="F3344" s="248" t="s">
        <v>447</v>
      </c>
      <c r="G3344" s="274">
        <f t="shared" si="1"/>
        <v>45669</v>
      </c>
      <c r="H3344" s="248" t="s">
        <v>443</v>
      </c>
      <c r="I3344" s="276" t="str">
        <f t="shared" si="2"/>
        <v>161409566</v>
      </c>
      <c r="J3344" s="274">
        <v>45643.0</v>
      </c>
      <c r="K3344" s="275">
        <v>1409566.0</v>
      </c>
      <c r="L3344" s="275">
        <f t="shared" si="15"/>
        <v>0</v>
      </c>
      <c r="N3344" s="277"/>
      <c r="O3344" s="274">
        <f t="shared" si="6"/>
        <v>0</v>
      </c>
      <c r="P3344" s="248" t="b">
        <f t="shared" si="7"/>
        <v>0</v>
      </c>
    </row>
    <row r="3345" ht="14.25" customHeight="1">
      <c r="A3345" s="248" t="s">
        <v>841</v>
      </c>
      <c r="B3345" s="248" t="s">
        <v>19</v>
      </c>
      <c r="C3345" s="273">
        <v>5492229.0</v>
      </c>
      <c r="D3345" s="274">
        <v>45639.0</v>
      </c>
      <c r="E3345" s="275">
        <v>1943800.0</v>
      </c>
      <c r="F3345" s="248" t="s">
        <v>447</v>
      </c>
      <c r="G3345" s="274">
        <f t="shared" si="1"/>
        <v>45669</v>
      </c>
      <c r="H3345" s="248" t="s">
        <v>443</v>
      </c>
      <c r="I3345" s="276" t="str">
        <f t="shared" si="2"/>
        <v>54922291943800</v>
      </c>
      <c r="J3345" s="274">
        <v>45636.0</v>
      </c>
      <c r="K3345" s="275">
        <v>1943799.0</v>
      </c>
      <c r="L3345" s="275">
        <f t="shared" si="15"/>
        <v>-1</v>
      </c>
      <c r="N3345" s="277"/>
      <c r="O3345" s="274">
        <f t="shared" si="6"/>
        <v>0</v>
      </c>
      <c r="P3345" s="248" t="b">
        <f t="shared" si="7"/>
        <v>0</v>
      </c>
    </row>
    <row r="3346" ht="14.25" customHeight="1">
      <c r="A3346" s="248" t="s">
        <v>445</v>
      </c>
      <c r="B3346" s="248" t="s">
        <v>19</v>
      </c>
      <c r="C3346" s="273">
        <v>3402139.0</v>
      </c>
      <c r="D3346" s="274">
        <v>45639.0</v>
      </c>
      <c r="E3346" s="275">
        <v>635778.0</v>
      </c>
      <c r="F3346" s="248" t="s">
        <v>447</v>
      </c>
      <c r="G3346" s="274">
        <f t="shared" si="1"/>
        <v>45669</v>
      </c>
      <c r="H3346" s="248" t="s">
        <v>485</v>
      </c>
      <c r="I3346" s="276" t="str">
        <f t="shared" si="2"/>
        <v>3402139635778</v>
      </c>
      <c r="J3346" s="274">
        <v>45616.0</v>
      </c>
      <c r="K3346" s="275">
        <v>635778.0</v>
      </c>
      <c r="L3346" s="275">
        <f t="shared" si="15"/>
        <v>0</v>
      </c>
      <c r="N3346" s="277"/>
      <c r="O3346" s="274">
        <f t="shared" si="6"/>
        <v>0</v>
      </c>
      <c r="P3346" s="248" t="b">
        <f t="shared" si="7"/>
        <v>0</v>
      </c>
    </row>
    <row r="3347" ht="14.25" customHeight="1">
      <c r="A3347" s="248" t="s">
        <v>445</v>
      </c>
      <c r="B3347" s="248" t="s">
        <v>19</v>
      </c>
      <c r="C3347" s="273">
        <v>3402137.0</v>
      </c>
      <c r="D3347" s="274">
        <v>45639.0</v>
      </c>
      <c r="E3347" s="275">
        <v>635778.0</v>
      </c>
      <c r="F3347" s="248" t="s">
        <v>447</v>
      </c>
      <c r="G3347" s="274">
        <f t="shared" si="1"/>
        <v>45669</v>
      </c>
      <c r="H3347" s="248" t="s">
        <v>443</v>
      </c>
      <c r="I3347" s="276" t="str">
        <f t="shared" si="2"/>
        <v>3402137635778</v>
      </c>
      <c r="J3347" s="274">
        <v>45616.0</v>
      </c>
      <c r="K3347" s="275">
        <v>635778.0</v>
      </c>
      <c r="L3347" s="275">
        <f>+K3347</f>
        <v>635778</v>
      </c>
      <c r="M3347" s="248" t="s">
        <v>842</v>
      </c>
      <c r="N3347" s="277"/>
      <c r="O3347" s="274">
        <f t="shared" si="6"/>
        <v>0</v>
      </c>
      <c r="P3347" s="248" t="b">
        <f t="shared" si="7"/>
        <v>0</v>
      </c>
    </row>
    <row r="3348" ht="14.25" customHeight="1">
      <c r="A3348" s="248" t="s">
        <v>56</v>
      </c>
      <c r="B3348" s="248" t="s">
        <v>19</v>
      </c>
      <c r="C3348" s="273">
        <v>16.0</v>
      </c>
      <c r="D3348" s="274">
        <v>45641.0</v>
      </c>
      <c r="E3348" s="275">
        <v>837185.0</v>
      </c>
      <c r="F3348" s="248" t="s">
        <v>447</v>
      </c>
      <c r="G3348" s="274">
        <f t="shared" si="1"/>
        <v>45671</v>
      </c>
      <c r="H3348" s="248" t="s">
        <v>443</v>
      </c>
      <c r="I3348" s="276" t="str">
        <f t="shared" si="2"/>
        <v>16837185</v>
      </c>
      <c r="J3348" s="274">
        <v>45652.0</v>
      </c>
      <c r="K3348" s="275">
        <v>837185.0</v>
      </c>
      <c r="L3348" s="275">
        <f t="shared" ref="L3348:L3394" si="16">+K3348-E3348</f>
        <v>0</v>
      </c>
      <c r="N3348" s="109" t="s">
        <v>744</v>
      </c>
      <c r="O3348" s="274">
        <f t="shared" si="6"/>
        <v>0</v>
      </c>
      <c r="P3348" s="248" t="b">
        <f t="shared" si="7"/>
        <v>0</v>
      </c>
    </row>
    <row r="3349" ht="14.25" customHeight="1">
      <c r="A3349" s="248" t="s">
        <v>470</v>
      </c>
      <c r="B3349" s="248" t="s">
        <v>19</v>
      </c>
      <c r="C3349" s="273">
        <v>71566.0</v>
      </c>
      <c r="D3349" s="274">
        <v>45641.0</v>
      </c>
      <c r="E3349" s="275">
        <v>235630.0</v>
      </c>
      <c r="F3349" s="248" t="s">
        <v>447</v>
      </c>
      <c r="G3349" s="274">
        <f t="shared" si="1"/>
        <v>45671</v>
      </c>
      <c r="H3349" s="248" t="s">
        <v>443</v>
      </c>
      <c r="I3349" s="276" t="str">
        <f t="shared" si="2"/>
        <v>71566235630</v>
      </c>
      <c r="J3349" s="274"/>
      <c r="K3349" s="275">
        <v>539957.0</v>
      </c>
      <c r="L3349" s="275">
        <f t="shared" si="16"/>
        <v>304327</v>
      </c>
      <c r="N3349" s="277"/>
      <c r="O3349" s="274">
        <f t="shared" si="6"/>
        <v>0</v>
      </c>
      <c r="P3349" s="248" t="b">
        <f t="shared" si="7"/>
        <v>1</v>
      </c>
    </row>
    <row r="3350" ht="14.25" customHeight="1">
      <c r="A3350" s="248" t="s">
        <v>740</v>
      </c>
      <c r="B3350" s="248" t="s">
        <v>19</v>
      </c>
      <c r="C3350" s="273">
        <v>11473.0</v>
      </c>
      <c r="D3350" s="274">
        <v>45642.0</v>
      </c>
      <c r="E3350" s="275">
        <v>342980.0</v>
      </c>
      <c r="F3350" s="248" t="s">
        <v>447</v>
      </c>
      <c r="G3350" s="274">
        <f t="shared" si="1"/>
        <v>45672</v>
      </c>
      <c r="H3350" s="248" t="s">
        <v>443</v>
      </c>
      <c r="I3350" s="276" t="str">
        <f t="shared" si="2"/>
        <v>11473342980</v>
      </c>
      <c r="J3350" s="274">
        <v>45642.0</v>
      </c>
      <c r="K3350" s="275">
        <v>342980.0</v>
      </c>
      <c r="L3350" s="275">
        <f t="shared" si="16"/>
        <v>0</v>
      </c>
      <c r="N3350" s="277"/>
      <c r="O3350" s="274">
        <f t="shared" si="6"/>
        <v>0</v>
      </c>
      <c r="P3350" s="248" t="b">
        <f t="shared" si="7"/>
        <v>0</v>
      </c>
    </row>
    <row r="3351" ht="14.25" customHeight="1">
      <c r="A3351" s="248" t="s">
        <v>688</v>
      </c>
      <c r="B3351" s="248" t="s">
        <v>19</v>
      </c>
      <c r="C3351" s="273">
        <v>2632.0</v>
      </c>
      <c r="D3351" s="274">
        <v>45642.0</v>
      </c>
      <c r="E3351" s="275">
        <v>514694.0</v>
      </c>
      <c r="F3351" s="248" t="s">
        <v>447</v>
      </c>
      <c r="G3351" s="274">
        <f t="shared" si="1"/>
        <v>45672</v>
      </c>
      <c r="H3351" s="248" t="s">
        <v>443</v>
      </c>
      <c r="I3351" s="276" t="str">
        <f t="shared" si="2"/>
        <v>2632514694</v>
      </c>
      <c r="J3351" s="274">
        <v>45670.0</v>
      </c>
      <c r="K3351" s="275">
        <v>492523.0</v>
      </c>
      <c r="L3351" s="275">
        <f t="shared" si="16"/>
        <v>-22171</v>
      </c>
      <c r="N3351" s="277"/>
      <c r="O3351" s="274">
        <f t="shared" si="6"/>
        <v>0</v>
      </c>
      <c r="P3351" s="248" t="b">
        <f t="shared" si="7"/>
        <v>0</v>
      </c>
    </row>
    <row r="3352" ht="14.25" customHeight="1">
      <c r="A3352" s="248" t="s">
        <v>688</v>
      </c>
      <c r="B3352" s="248" t="s">
        <v>19</v>
      </c>
      <c r="C3352" s="273">
        <v>2634.0</v>
      </c>
      <c r="D3352" s="274">
        <v>45642.0</v>
      </c>
      <c r="E3352" s="275">
        <v>772967.0</v>
      </c>
      <c r="F3352" s="248" t="s">
        <v>447</v>
      </c>
      <c r="G3352" s="274">
        <f t="shared" si="1"/>
        <v>45672</v>
      </c>
      <c r="H3352" s="248" t="s">
        <v>443</v>
      </c>
      <c r="I3352" s="276" t="str">
        <f t="shared" si="2"/>
        <v>2634772967</v>
      </c>
      <c r="J3352" s="274">
        <v>45674.0</v>
      </c>
      <c r="K3352" s="275">
        <v>772967.0</v>
      </c>
      <c r="L3352" s="275">
        <f t="shared" si="16"/>
        <v>0</v>
      </c>
      <c r="N3352" s="277"/>
      <c r="O3352" s="274">
        <f t="shared" si="6"/>
        <v>0</v>
      </c>
      <c r="P3352" s="248" t="b">
        <f t="shared" si="7"/>
        <v>0</v>
      </c>
    </row>
    <row r="3353" ht="14.25" customHeight="1">
      <c r="A3353" s="248" t="s">
        <v>843</v>
      </c>
      <c r="B3353" s="248" t="s">
        <v>19</v>
      </c>
      <c r="C3353" s="273">
        <v>11337.0</v>
      </c>
      <c r="D3353" s="274">
        <v>45642.0</v>
      </c>
      <c r="E3353" s="275">
        <v>734400.0</v>
      </c>
      <c r="F3353" s="248" t="s">
        <v>447</v>
      </c>
      <c r="G3353" s="274">
        <f t="shared" si="1"/>
        <v>45672</v>
      </c>
      <c r="H3353" s="248" t="s">
        <v>443</v>
      </c>
      <c r="I3353" s="276" t="str">
        <f t="shared" si="2"/>
        <v>11337734400</v>
      </c>
      <c r="J3353" s="274">
        <v>45642.0</v>
      </c>
      <c r="K3353" s="275">
        <v>807840.0</v>
      </c>
      <c r="L3353" s="275">
        <f t="shared" si="16"/>
        <v>73440</v>
      </c>
      <c r="M3353" s="248" t="s">
        <v>844</v>
      </c>
      <c r="N3353" s="277"/>
      <c r="O3353" s="274">
        <f t="shared" si="6"/>
        <v>0</v>
      </c>
      <c r="P3353" s="248" t="b">
        <f t="shared" si="7"/>
        <v>0</v>
      </c>
    </row>
    <row r="3354" ht="14.25" customHeight="1">
      <c r="A3354" s="248" t="s">
        <v>463</v>
      </c>
      <c r="B3354" s="248" t="s">
        <v>19</v>
      </c>
      <c r="C3354" s="273">
        <v>5085650.0</v>
      </c>
      <c r="D3354" s="274">
        <v>45642.0</v>
      </c>
      <c r="E3354" s="275">
        <v>633960.0</v>
      </c>
      <c r="F3354" s="248" t="s">
        <v>447</v>
      </c>
      <c r="G3354" s="274">
        <f t="shared" si="1"/>
        <v>45672</v>
      </c>
      <c r="H3354" s="248" t="s">
        <v>443</v>
      </c>
      <c r="I3354" s="276" t="str">
        <f t="shared" si="2"/>
        <v>5085650633960</v>
      </c>
      <c r="J3354" s="274">
        <v>45642.0</v>
      </c>
      <c r="K3354" s="275">
        <v>633960.0</v>
      </c>
      <c r="L3354" s="275">
        <f t="shared" si="16"/>
        <v>0</v>
      </c>
      <c r="N3354" s="277"/>
      <c r="O3354" s="274">
        <f t="shared" si="6"/>
        <v>0</v>
      </c>
      <c r="P3354" s="248" t="b">
        <f t="shared" si="7"/>
        <v>0</v>
      </c>
    </row>
    <row r="3355" ht="14.25" customHeight="1">
      <c r="A3355" s="248" t="s">
        <v>24</v>
      </c>
      <c r="B3355" s="248" t="s">
        <v>19</v>
      </c>
      <c r="C3355" s="273">
        <v>22594.0</v>
      </c>
      <c r="D3355" s="274">
        <v>45642.0</v>
      </c>
      <c r="E3355" s="275">
        <v>1359765.0</v>
      </c>
      <c r="F3355" s="248" t="s">
        <v>447</v>
      </c>
      <c r="G3355" s="274">
        <f t="shared" si="1"/>
        <v>45672</v>
      </c>
      <c r="H3355" s="248" t="s">
        <v>443</v>
      </c>
      <c r="I3355" s="276" t="str">
        <f t="shared" si="2"/>
        <v>225941359765</v>
      </c>
      <c r="J3355" s="274">
        <v>45670.0</v>
      </c>
      <c r="K3355" s="275">
        <v>1359765.0</v>
      </c>
      <c r="L3355" s="275">
        <f t="shared" si="16"/>
        <v>0</v>
      </c>
      <c r="N3355" s="277"/>
      <c r="O3355" s="274">
        <f t="shared" si="6"/>
        <v>0</v>
      </c>
      <c r="P3355" s="248" t="b">
        <f t="shared" si="7"/>
        <v>0</v>
      </c>
    </row>
    <row r="3356" ht="14.25" customHeight="1">
      <c r="A3356" s="248" t="s">
        <v>101</v>
      </c>
      <c r="B3356" s="248" t="s">
        <v>19</v>
      </c>
      <c r="C3356" s="273">
        <v>14807.0</v>
      </c>
      <c r="D3356" s="274">
        <v>45642.0</v>
      </c>
      <c r="E3356" s="275">
        <v>744471.0</v>
      </c>
      <c r="F3356" s="248" t="s">
        <v>447</v>
      </c>
      <c r="G3356" s="274">
        <f t="shared" si="1"/>
        <v>45672</v>
      </c>
      <c r="H3356" s="248" t="s">
        <v>443</v>
      </c>
      <c r="I3356" s="276" t="str">
        <f t="shared" si="2"/>
        <v>14807744471</v>
      </c>
      <c r="J3356" s="274">
        <v>45688.0</v>
      </c>
      <c r="K3356" s="275">
        <v>744471.0</v>
      </c>
      <c r="L3356" s="275">
        <f t="shared" si="16"/>
        <v>0</v>
      </c>
      <c r="N3356" s="277"/>
      <c r="O3356" s="274">
        <f t="shared" si="6"/>
        <v>0</v>
      </c>
      <c r="P3356" s="248" t="b">
        <f t="shared" si="7"/>
        <v>0</v>
      </c>
    </row>
    <row r="3357" ht="14.25" customHeight="1">
      <c r="A3357" s="248" t="s">
        <v>845</v>
      </c>
      <c r="B3357" s="248" t="s">
        <v>19</v>
      </c>
      <c r="C3357" s="273">
        <v>105271.0</v>
      </c>
      <c r="D3357" s="274">
        <v>45642.0</v>
      </c>
      <c r="E3357" s="275">
        <v>76050.0</v>
      </c>
      <c r="F3357" s="248" t="s">
        <v>447</v>
      </c>
      <c r="G3357" s="274">
        <f t="shared" si="1"/>
        <v>45672</v>
      </c>
      <c r="H3357" s="248" t="s">
        <v>443</v>
      </c>
      <c r="I3357" s="276" t="str">
        <f t="shared" si="2"/>
        <v>10527176050</v>
      </c>
      <c r="J3357" s="274">
        <v>45642.0</v>
      </c>
      <c r="K3357" s="275">
        <v>83660.0</v>
      </c>
      <c r="L3357" s="275">
        <f t="shared" si="16"/>
        <v>7610</v>
      </c>
      <c r="M3357" s="248" t="s">
        <v>846</v>
      </c>
      <c r="N3357" s="277"/>
      <c r="O3357" s="274">
        <f t="shared" si="6"/>
        <v>0</v>
      </c>
      <c r="P3357" s="248" t="b">
        <f t="shared" si="7"/>
        <v>0</v>
      </c>
    </row>
    <row r="3358" ht="14.25" customHeight="1">
      <c r="A3358" s="248" t="s">
        <v>470</v>
      </c>
      <c r="B3358" s="248" t="s">
        <v>19</v>
      </c>
      <c r="C3358" s="273">
        <v>71613.0</v>
      </c>
      <c r="D3358" s="274">
        <v>45642.0</v>
      </c>
      <c r="E3358" s="275">
        <v>271320.0</v>
      </c>
      <c r="F3358" s="248" t="s">
        <v>447</v>
      </c>
      <c r="G3358" s="274">
        <f t="shared" si="1"/>
        <v>45672</v>
      </c>
      <c r="H3358" s="248" t="s">
        <v>443</v>
      </c>
      <c r="I3358" s="276" t="str">
        <f t="shared" si="2"/>
        <v>71613271320</v>
      </c>
      <c r="J3358" s="274"/>
      <c r="K3358" s="275"/>
      <c r="L3358" s="275">
        <f t="shared" si="16"/>
        <v>-271320</v>
      </c>
      <c r="N3358" s="277"/>
      <c r="O3358" s="274">
        <f t="shared" si="6"/>
        <v>0</v>
      </c>
      <c r="P3358" s="248" t="b">
        <f t="shared" si="7"/>
        <v>1</v>
      </c>
    </row>
    <row r="3359" ht="14.25" customHeight="1">
      <c r="A3359" s="248" t="s">
        <v>554</v>
      </c>
      <c r="B3359" s="248" t="s">
        <v>19</v>
      </c>
      <c r="C3359" s="273">
        <v>8704.0</v>
      </c>
      <c r="D3359" s="274">
        <v>45642.0</v>
      </c>
      <c r="E3359" s="275">
        <v>295000.0</v>
      </c>
      <c r="F3359" s="248" t="s">
        <v>447</v>
      </c>
      <c r="G3359" s="274">
        <f t="shared" si="1"/>
        <v>45672</v>
      </c>
      <c r="H3359" s="248" t="s">
        <v>443</v>
      </c>
      <c r="I3359" s="276" t="str">
        <f t="shared" si="2"/>
        <v>8704295000</v>
      </c>
      <c r="J3359" s="274">
        <v>45638.0</v>
      </c>
      <c r="K3359" s="275">
        <v>295000.0</v>
      </c>
      <c r="L3359" s="275">
        <f t="shared" si="16"/>
        <v>0</v>
      </c>
      <c r="N3359" s="277"/>
      <c r="O3359" s="274">
        <f t="shared" si="6"/>
        <v>0</v>
      </c>
      <c r="P3359" s="248" t="b">
        <f t="shared" si="7"/>
        <v>0</v>
      </c>
    </row>
    <row r="3360" ht="14.25" customHeight="1">
      <c r="A3360" s="248" t="s">
        <v>508</v>
      </c>
      <c r="B3360" s="248" t="s">
        <v>19</v>
      </c>
      <c r="C3360" s="273">
        <v>7018354.0</v>
      </c>
      <c r="D3360" s="274">
        <v>45642.0</v>
      </c>
      <c r="E3360" s="275">
        <v>13793.0</v>
      </c>
      <c r="F3360" s="248" t="s">
        <v>447</v>
      </c>
      <c r="G3360" s="274">
        <f t="shared" si="1"/>
        <v>45672</v>
      </c>
      <c r="H3360" s="248" t="s">
        <v>443</v>
      </c>
      <c r="I3360" s="276" t="str">
        <f t="shared" si="2"/>
        <v>701835413793</v>
      </c>
      <c r="J3360" s="274">
        <f>+G3360</f>
        <v>45672</v>
      </c>
      <c r="K3360" s="275">
        <f>+E3360</f>
        <v>13793</v>
      </c>
      <c r="L3360" s="275">
        <f t="shared" si="16"/>
        <v>0</v>
      </c>
      <c r="N3360" s="277"/>
      <c r="O3360" s="274">
        <f t="shared" si="6"/>
        <v>0</v>
      </c>
      <c r="P3360" s="248" t="b">
        <f t="shared" si="7"/>
        <v>0</v>
      </c>
    </row>
    <row r="3361" ht="14.25" customHeight="1">
      <c r="A3361" s="248" t="s">
        <v>27</v>
      </c>
      <c r="B3361" s="248" t="s">
        <v>19</v>
      </c>
      <c r="C3361" s="273">
        <v>44449.0</v>
      </c>
      <c r="D3361" s="274">
        <v>45643.0</v>
      </c>
      <c r="E3361" s="275">
        <v>95766.0</v>
      </c>
      <c r="F3361" s="248" t="s">
        <v>447</v>
      </c>
      <c r="G3361" s="274">
        <f t="shared" si="1"/>
        <v>45673</v>
      </c>
      <c r="H3361" s="248" t="s">
        <v>443</v>
      </c>
      <c r="I3361" s="276" t="str">
        <f t="shared" si="2"/>
        <v>4444995766</v>
      </c>
      <c r="J3361" s="274">
        <v>45643.0</v>
      </c>
      <c r="K3361" s="275">
        <v>95766.0</v>
      </c>
      <c r="L3361" s="275">
        <f t="shared" si="16"/>
        <v>0</v>
      </c>
      <c r="N3361" s="109" t="s">
        <v>456</v>
      </c>
      <c r="O3361" s="274">
        <f t="shared" si="6"/>
        <v>0</v>
      </c>
      <c r="P3361" s="248" t="b">
        <f t="shared" si="7"/>
        <v>0</v>
      </c>
    </row>
    <row r="3362" ht="14.25" customHeight="1">
      <c r="A3362" s="248" t="s">
        <v>71</v>
      </c>
      <c r="B3362" s="248" t="s">
        <v>19</v>
      </c>
      <c r="C3362" s="273">
        <v>873598.0</v>
      </c>
      <c r="D3362" s="274">
        <v>45643.0</v>
      </c>
      <c r="E3362" s="275">
        <v>559569.0</v>
      </c>
      <c r="F3362" s="248" t="s">
        <v>447</v>
      </c>
      <c r="G3362" s="274">
        <f t="shared" si="1"/>
        <v>45673</v>
      </c>
      <c r="H3362" s="248" t="s">
        <v>443</v>
      </c>
      <c r="I3362" s="276" t="str">
        <f t="shared" si="2"/>
        <v>873598559569</v>
      </c>
      <c r="J3362" s="274">
        <v>45674.0</v>
      </c>
      <c r="K3362" s="275">
        <v>559569.0</v>
      </c>
      <c r="L3362" s="275">
        <f t="shared" si="16"/>
        <v>0</v>
      </c>
      <c r="N3362" s="277"/>
      <c r="O3362" s="274">
        <f t="shared" si="6"/>
        <v>0</v>
      </c>
      <c r="P3362" s="248" t="b">
        <f t="shared" si="7"/>
        <v>0</v>
      </c>
    </row>
    <row r="3363" ht="14.25" customHeight="1">
      <c r="A3363" s="248" t="s">
        <v>847</v>
      </c>
      <c r="B3363" s="248" t="s">
        <v>19</v>
      </c>
      <c r="C3363" s="273">
        <v>144.0</v>
      </c>
      <c r="D3363" s="274">
        <v>45643.0</v>
      </c>
      <c r="E3363" s="275">
        <v>30383.0</v>
      </c>
      <c r="F3363" s="248" t="s">
        <v>447</v>
      </c>
      <c r="G3363" s="274">
        <f t="shared" si="1"/>
        <v>45673</v>
      </c>
      <c r="H3363" s="248" t="s">
        <v>443</v>
      </c>
      <c r="I3363" s="276" t="str">
        <f t="shared" si="2"/>
        <v>14430383</v>
      </c>
      <c r="J3363" s="274">
        <v>45643.0</v>
      </c>
      <c r="K3363" s="275">
        <v>30383.0</v>
      </c>
      <c r="L3363" s="275">
        <f t="shared" si="16"/>
        <v>0</v>
      </c>
      <c r="N3363" s="277"/>
      <c r="O3363" s="274">
        <f t="shared" si="6"/>
        <v>0</v>
      </c>
      <c r="P3363" s="248" t="b">
        <f t="shared" si="7"/>
        <v>0</v>
      </c>
    </row>
    <row r="3364" ht="14.25" customHeight="1">
      <c r="A3364" s="248" t="s">
        <v>847</v>
      </c>
      <c r="B3364" s="248" t="s">
        <v>19</v>
      </c>
      <c r="C3364" s="273">
        <v>149.0</v>
      </c>
      <c r="D3364" s="274">
        <v>45643.0</v>
      </c>
      <c r="E3364" s="275">
        <v>153965.0</v>
      </c>
      <c r="F3364" s="248" t="s">
        <v>447</v>
      </c>
      <c r="G3364" s="274">
        <f t="shared" si="1"/>
        <v>45673</v>
      </c>
      <c r="H3364" s="248" t="s">
        <v>443</v>
      </c>
      <c r="I3364" s="276" t="str">
        <f t="shared" si="2"/>
        <v>149153965</v>
      </c>
      <c r="J3364" s="274">
        <v>45643.0</v>
      </c>
      <c r="K3364" s="275">
        <v>153965.0</v>
      </c>
      <c r="L3364" s="275">
        <f t="shared" si="16"/>
        <v>0</v>
      </c>
      <c r="N3364" s="277"/>
      <c r="O3364" s="274">
        <f t="shared" si="6"/>
        <v>0</v>
      </c>
      <c r="P3364" s="248" t="b">
        <f t="shared" si="7"/>
        <v>0</v>
      </c>
    </row>
    <row r="3365" ht="14.25" customHeight="1">
      <c r="A3365" s="248" t="s">
        <v>847</v>
      </c>
      <c r="B3365" s="248" t="s">
        <v>19</v>
      </c>
      <c r="C3365" s="273">
        <v>143.0</v>
      </c>
      <c r="D3365" s="274">
        <v>45643.0</v>
      </c>
      <c r="E3365" s="275">
        <v>15192.0</v>
      </c>
      <c r="F3365" s="248" t="s">
        <v>447</v>
      </c>
      <c r="G3365" s="274">
        <f t="shared" si="1"/>
        <v>45673</v>
      </c>
      <c r="H3365" s="248" t="s">
        <v>443</v>
      </c>
      <c r="I3365" s="276" t="str">
        <f t="shared" si="2"/>
        <v>14315192</v>
      </c>
      <c r="J3365" s="274">
        <v>45643.0</v>
      </c>
      <c r="K3365" s="275">
        <v>15192.0</v>
      </c>
      <c r="L3365" s="275">
        <f t="shared" si="16"/>
        <v>0</v>
      </c>
      <c r="N3365" s="277"/>
      <c r="O3365" s="274">
        <f t="shared" si="6"/>
        <v>0</v>
      </c>
      <c r="P3365" s="248" t="b">
        <f t="shared" si="7"/>
        <v>0</v>
      </c>
    </row>
    <row r="3366" ht="14.25" customHeight="1">
      <c r="A3366" s="248" t="s">
        <v>847</v>
      </c>
      <c r="B3366" s="248" t="s">
        <v>19</v>
      </c>
      <c r="C3366" s="273">
        <v>141.0</v>
      </c>
      <c r="D3366" s="274">
        <v>45643.0</v>
      </c>
      <c r="E3366" s="275">
        <v>15192.0</v>
      </c>
      <c r="F3366" s="248" t="s">
        <v>447</v>
      </c>
      <c r="G3366" s="274">
        <f t="shared" si="1"/>
        <v>45673</v>
      </c>
      <c r="H3366" s="248" t="s">
        <v>443</v>
      </c>
      <c r="I3366" s="276" t="str">
        <f t="shared" si="2"/>
        <v>14115192</v>
      </c>
      <c r="J3366" s="274">
        <v>45643.0</v>
      </c>
      <c r="K3366" s="275">
        <v>15192.0</v>
      </c>
      <c r="L3366" s="275">
        <f t="shared" si="16"/>
        <v>0</v>
      </c>
      <c r="N3366" s="277"/>
      <c r="O3366" s="274">
        <f t="shared" si="6"/>
        <v>0</v>
      </c>
      <c r="P3366" s="248" t="b">
        <f t="shared" si="7"/>
        <v>0</v>
      </c>
    </row>
    <row r="3367" ht="14.25" customHeight="1">
      <c r="A3367" s="248" t="s">
        <v>847</v>
      </c>
      <c r="B3367" s="248" t="s">
        <v>19</v>
      </c>
      <c r="C3367" s="273">
        <v>146.0</v>
      </c>
      <c r="D3367" s="274">
        <v>45643.0</v>
      </c>
      <c r="E3367" s="275">
        <v>25827.0</v>
      </c>
      <c r="F3367" s="248" t="s">
        <v>447</v>
      </c>
      <c r="G3367" s="274">
        <f t="shared" si="1"/>
        <v>45673</v>
      </c>
      <c r="H3367" s="248" t="s">
        <v>443</v>
      </c>
      <c r="I3367" s="276" t="str">
        <f t="shared" si="2"/>
        <v>14625827</v>
      </c>
      <c r="J3367" s="274">
        <v>45643.0</v>
      </c>
      <c r="K3367" s="275">
        <v>25827.0</v>
      </c>
      <c r="L3367" s="275">
        <f t="shared" si="16"/>
        <v>0</v>
      </c>
      <c r="N3367" s="277"/>
      <c r="O3367" s="274">
        <f t="shared" si="6"/>
        <v>0</v>
      </c>
      <c r="P3367" s="248" t="b">
        <f t="shared" si="7"/>
        <v>0</v>
      </c>
    </row>
    <row r="3368" ht="14.25" customHeight="1">
      <c r="A3368" s="248" t="s">
        <v>847</v>
      </c>
      <c r="B3368" s="248" t="s">
        <v>19</v>
      </c>
      <c r="C3368" s="273">
        <v>142.0</v>
      </c>
      <c r="D3368" s="274">
        <v>45643.0</v>
      </c>
      <c r="E3368" s="275">
        <v>15192.0</v>
      </c>
      <c r="F3368" s="248" t="s">
        <v>447</v>
      </c>
      <c r="G3368" s="274">
        <f t="shared" si="1"/>
        <v>45673</v>
      </c>
      <c r="H3368" s="248" t="s">
        <v>443</v>
      </c>
      <c r="I3368" s="276" t="str">
        <f t="shared" si="2"/>
        <v>14215192</v>
      </c>
      <c r="J3368" s="274">
        <v>45643.0</v>
      </c>
      <c r="K3368" s="275">
        <v>15192.0</v>
      </c>
      <c r="L3368" s="275">
        <f t="shared" si="16"/>
        <v>0</v>
      </c>
      <c r="N3368" s="277"/>
      <c r="O3368" s="274">
        <f t="shared" si="6"/>
        <v>0</v>
      </c>
      <c r="P3368" s="248" t="b">
        <f t="shared" si="7"/>
        <v>0</v>
      </c>
    </row>
    <row r="3369" ht="14.25" customHeight="1">
      <c r="A3369" s="248" t="s">
        <v>847</v>
      </c>
      <c r="B3369" s="248" t="s">
        <v>19</v>
      </c>
      <c r="C3369" s="273">
        <v>145.0</v>
      </c>
      <c r="D3369" s="274">
        <v>45643.0</v>
      </c>
      <c r="E3369" s="275">
        <v>153965.0</v>
      </c>
      <c r="F3369" s="248" t="s">
        <v>447</v>
      </c>
      <c r="G3369" s="274">
        <f t="shared" si="1"/>
        <v>45673</v>
      </c>
      <c r="H3369" s="248" t="s">
        <v>443</v>
      </c>
      <c r="I3369" s="276" t="str">
        <f t="shared" si="2"/>
        <v>145153965</v>
      </c>
      <c r="J3369" s="274">
        <v>45643.0</v>
      </c>
      <c r="K3369" s="275">
        <v>153965.0</v>
      </c>
      <c r="L3369" s="275">
        <f t="shared" si="16"/>
        <v>0</v>
      </c>
      <c r="N3369" s="277"/>
      <c r="O3369" s="274">
        <f t="shared" si="6"/>
        <v>0</v>
      </c>
      <c r="P3369" s="248" t="b">
        <f t="shared" si="7"/>
        <v>0</v>
      </c>
    </row>
    <row r="3370" ht="14.25" customHeight="1">
      <c r="A3370" s="248" t="s">
        <v>847</v>
      </c>
      <c r="B3370" s="248" t="s">
        <v>19</v>
      </c>
      <c r="C3370" s="273">
        <v>147.0</v>
      </c>
      <c r="D3370" s="274">
        <v>45643.0</v>
      </c>
      <c r="E3370" s="275">
        <v>364606.0</v>
      </c>
      <c r="F3370" s="248" t="s">
        <v>447</v>
      </c>
      <c r="G3370" s="274">
        <f t="shared" si="1"/>
        <v>45673</v>
      </c>
      <c r="H3370" s="248" t="s">
        <v>443</v>
      </c>
      <c r="I3370" s="276" t="str">
        <f t="shared" si="2"/>
        <v>147364606</v>
      </c>
      <c r="J3370" s="274">
        <v>45643.0</v>
      </c>
      <c r="K3370" s="275">
        <v>364606.0</v>
      </c>
      <c r="L3370" s="275">
        <f t="shared" si="16"/>
        <v>0</v>
      </c>
      <c r="N3370" s="277"/>
      <c r="O3370" s="274">
        <f t="shared" si="6"/>
        <v>0</v>
      </c>
      <c r="P3370" s="248" t="b">
        <f t="shared" si="7"/>
        <v>0</v>
      </c>
    </row>
    <row r="3371" ht="14.25" customHeight="1">
      <c r="A3371" s="248" t="s">
        <v>847</v>
      </c>
      <c r="B3371" s="248" t="s">
        <v>19</v>
      </c>
      <c r="C3371" s="273">
        <v>148.0</v>
      </c>
      <c r="D3371" s="274">
        <v>45643.0</v>
      </c>
      <c r="E3371" s="275">
        <v>223840.0</v>
      </c>
      <c r="F3371" s="248" t="s">
        <v>447</v>
      </c>
      <c r="G3371" s="274">
        <f t="shared" si="1"/>
        <v>45673</v>
      </c>
      <c r="H3371" s="248" t="s">
        <v>443</v>
      </c>
      <c r="I3371" s="276" t="str">
        <f t="shared" si="2"/>
        <v>148223840</v>
      </c>
      <c r="J3371" s="274">
        <v>45643.0</v>
      </c>
      <c r="K3371" s="275">
        <v>223840.0</v>
      </c>
      <c r="L3371" s="275">
        <f t="shared" si="16"/>
        <v>0</v>
      </c>
      <c r="N3371" s="277"/>
      <c r="O3371" s="274">
        <f t="shared" si="6"/>
        <v>0</v>
      </c>
      <c r="P3371" s="248" t="b">
        <f t="shared" si="7"/>
        <v>0</v>
      </c>
    </row>
    <row r="3372" ht="14.25" customHeight="1">
      <c r="A3372" s="248" t="s">
        <v>848</v>
      </c>
      <c r="B3372" s="248" t="s">
        <v>19</v>
      </c>
      <c r="C3372" s="273">
        <v>6158.0</v>
      </c>
      <c r="D3372" s="274">
        <v>45643.0</v>
      </c>
      <c r="E3372" s="275">
        <v>366600.0</v>
      </c>
      <c r="F3372" s="248" t="s">
        <v>447</v>
      </c>
      <c r="G3372" s="274">
        <f t="shared" si="1"/>
        <v>45673</v>
      </c>
      <c r="H3372" s="248" t="s">
        <v>443</v>
      </c>
      <c r="I3372" s="276" t="str">
        <f t="shared" si="2"/>
        <v>6158366600</v>
      </c>
      <c r="J3372" s="274">
        <v>45643.0</v>
      </c>
      <c r="K3372" s="275">
        <v>403260.0</v>
      </c>
      <c r="L3372" s="275">
        <f t="shared" si="16"/>
        <v>36660</v>
      </c>
      <c r="M3372" s="248" t="s">
        <v>844</v>
      </c>
      <c r="N3372" s="277"/>
      <c r="O3372" s="274">
        <f t="shared" si="6"/>
        <v>0</v>
      </c>
      <c r="P3372" s="248" t="b">
        <f t="shared" si="7"/>
        <v>0</v>
      </c>
    </row>
    <row r="3373" ht="14.25" customHeight="1">
      <c r="A3373" s="248" t="s">
        <v>42</v>
      </c>
      <c r="B3373" s="248" t="s">
        <v>19</v>
      </c>
      <c r="C3373" s="273">
        <v>5517.0</v>
      </c>
      <c r="D3373" s="274">
        <v>45643.0</v>
      </c>
      <c r="E3373" s="275">
        <v>552634.0</v>
      </c>
      <c r="F3373" s="248" t="s">
        <v>447</v>
      </c>
      <c r="G3373" s="274">
        <f t="shared" si="1"/>
        <v>45673</v>
      </c>
      <c r="H3373" s="248" t="s">
        <v>443</v>
      </c>
      <c r="I3373" s="276" t="str">
        <f t="shared" si="2"/>
        <v>5517552634</v>
      </c>
      <c r="J3373" s="274">
        <v>45737.0</v>
      </c>
      <c r="K3373" s="275">
        <v>552634.0</v>
      </c>
      <c r="L3373" s="275">
        <f t="shared" si="16"/>
        <v>0</v>
      </c>
      <c r="N3373" s="277" t="s">
        <v>717</v>
      </c>
      <c r="O3373" s="274">
        <f t="shared" si="6"/>
        <v>0</v>
      </c>
      <c r="P3373" s="248" t="b">
        <f t="shared" si="7"/>
        <v>0</v>
      </c>
    </row>
    <row r="3374" ht="14.25" customHeight="1">
      <c r="A3374" s="248" t="s">
        <v>849</v>
      </c>
      <c r="B3374" s="248" t="s">
        <v>19</v>
      </c>
      <c r="C3374" s="273">
        <v>3522.0</v>
      </c>
      <c r="D3374" s="274">
        <v>45643.0</v>
      </c>
      <c r="E3374" s="275">
        <v>243498.0</v>
      </c>
      <c r="F3374" s="248" t="s">
        <v>447</v>
      </c>
      <c r="G3374" s="274">
        <f t="shared" si="1"/>
        <v>45673</v>
      </c>
      <c r="H3374" s="248" t="s">
        <v>443</v>
      </c>
      <c r="I3374" s="276" t="str">
        <f t="shared" si="2"/>
        <v>3522243498</v>
      </c>
      <c r="J3374" s="274">
        <v>45643.0</v>
      </c>
      <c r="K3374" s="275">
        <v>267850.0</v>
      </c>
      <c r="L3374" s="275">
        <f t="shared" si="16"/>
        <v>24352</v>
      </c>
      <c r="M3374" s="248" t="s">
        <v>844</v>
      </c>
      <c r="N3374" s="277"/>
      <c r="O3374" s="274">
        <f t="shared" si="6"/>
        <v>0</v>
      </c>
      <c r="P3374" s="248" t="b">
        <f t="shared" si="7"/>
        <v>0</v>
      </c>
    </row>
    <row r="3375" ht="14.25" customHeight="1">
      <c r="A3375" s="248" t="s">
        <v>22</v>
      </c>
      <c r="B3375" s="248" t="s">
        <v>468</v>
      </c>
      <c r="C3375" s="273">
        <v>191606.0</v>
      </c>
      <c r="D3375" s="274">
        <v>45643.0</v>
      </c>
      <c r="E3375" s="275">
        <v>-1169990.0</v>
      </c>
      <c r="F3375" s="248" t="s">
        <v>447</v>
      </c>
      <c r="G3375" s="274">
        <f t="shared" si="1"/>
        <v>45673</v>
      </c>
      <c r="H3375" s="248" t="s">
        <v>469</v>
      </c>
      <c r="I3375" s="276" t="str">
        <f t="shared" si="2"/>
        <v>191606-1169990</v>
      </c>
      <c r="J3375" s="274"/>
      <c r="K3375" s="275"/>
      <c r="L3375" s="275">
        <f t="shared" si="16"/>
        <v>1169990</v>
      </c>
      <c r="M3375" s="248" t="s">
        <v>850</v>
      </c>
      <c r="N3375" s="109" t="s">
        <v>462</v>
      </c>
      <c r="O3375" s="274">
        <f t="shared" si="6"/>
        <v>0</v>
      </c>
      <c r="P3375" s="248" t="b">
        <f t="shared" si="7"/>
        <v>1</v>
      </c>
    </row>
    <row r="3376" ht="13.5" customHeight="1">
      <c r="A3376" s="248" t="s">
        <v>463</v>
      </c>
      <c r="B3376" s="248" t="s">
        <v>19</v>
      </c>
      <c r="C3376" s="273">
        <v>5086139.0</v>
      </c>
      <c r="D3376" s="274">
        <v>45643.0</v>
      </c>
      <c r="E3376" s="275">
        <v>4003950.0</v>
      </c>
      <c r="F3376" s="248" t="s">
        <v>447</v>
      </c>
      <c r="G3376" s="274">
        <f t="shared" si="1"/>
        <v>45673</v>
      </c>
      <c r="H3376" s="248" t="s">
        <v>443</v>
      </c>
      <c r="I3376" s="276" t="str">
        <f t="shared" si="2"/>
        <v>50861394003950</v>
      </c>
      <c r="J3376" s="274">
        <v>45643.0</v>
      </c>
      <c r="K3376" s="275">
        <v>4003950.0</v>
      </c>
      <c r="L3376" s="275">
        <f t="shared" si="16"/>
        <v>0</v>
      </c>
      <c r="N3376" s="277"/>
      <c r="O3376" s="274">
        <f t="shared" si="6"/>
        <v>0</v>
      </c>
      <c r="P3376" s="248" t="b">
        <f t="shared" si="7"/>
        <v>0</v>
      </c>
    </row>
    <row r="3377" ht="14.25" customHeight="1">
      <c r="A3377" s="248" t="s">
        <v>463</v>
      </c>
      <c r="B3377" s="248" t="s">
        <v>19</v>
      </c>
      <c r="C3377" s="273">
        <v>5085854.0</v>
      </c>
      <c r="D3377" s="274">
        <v>45643.0</v>
      </c>
      <c r="E3377" s="275">
        <v>219990.0</v>
      </c>
      <c r="F3377" s="248" t="s">
        <v>447</v>
      </c>
      <c r="G3377" s="274">
        <f t="shared" si="1"/>
        <v>45673</v>
      </c>
      <c r="H3377" s="248" t="s">
        <v>443</v>
      </c>
      <c r="I3377" s="276" t="str">
        <f t="shared" si="2"/>
        <v>5085854219990</v>
      </c>
      <c r="J3377" s="274">
        <v>45643.0</v>
      </c>
      <c r="K3377" s="275">
        <v>219990.0</v>
      </c>
      <c r="L3377" s="275">
        <f t="shared" si="16"/>
        <v>0</v>
      </c>
      <c r="N3377" s="277"/>
      <c r="O3377" s="274">
        <f t="shared" si="6"/>
        <v>0</v>
      </c>
      <c r="P3377" s="248" t="b">
        <f t="shared" si="7"/>
        <v>0</v>
      </c>
    </row>
    <row r="3378" ht="14.25" customHeight="1">
      <c r="A3378" s="248" t="s">
        <v>24</v>
      </c>
      <c r="B3378" s="248" t="s">
        <v>19</v>
      </c>
      <c r="C3378" s="273">
        <v>22625.0</v>
      </c>
      <c r="D3378" s="274">
        <v>45643.0</v>
      </c>
      <c r="E3378" s="275">
        <v>8691192.0</v>
      </c>
      <c r="F3378" s="248" t="s">
        <v>447</v>
      </c>
      <c r="G3378" s="274">
        <f t="shared" si="1"/>
        <v>45673</v>
      </c>
      <c r="H3378" s="248" t="s">
        <v>443</v>
      </c>
      <c r="I3378" s="276" t="str">
        <f t="shared" si="2"/>
        <v>226258691192</v>
      </c>
      <c r="J3378" s="274">
        <v>45677.0</v>
      </c>
      <c r="K3378" s="275">
        <v>8691192.0</v>
      </c>
      <c r="L3378" s="275">
        <f t="shared" si="16"/>
        <v>0</v>
      </c>
      <c r="N3378" s="277"/>
      <c r="O3378" s="274">
        <f t="shared" si="6"/>
        <v>0</v>
      </c>
      <c r="P3378" s="248" t="b">
        <f t="shared" si="7"/>
        <v>0</v>
      </c>
    </row>
    <row r="3379" ht="14.25" customHeight="1">
      <c r="A3379" s="248" t="s">
        <v>56</v>
      </c>
      <c r="B3379" s="248" t="s">
        <v>19</v>
      </c>
      <c r="C3379" s="273">
        <v>18.0</v>
      </c>
      <c r="D3379" s="274">
        <v>45643.0</v>
      </c>
      <c r="E3379" s="275">
        <v>743943.0</v>
      </c>
      <c r="F3379" s="248" t="s">
        <v>447</v>
      </c>
      <c r="G3379" s="274">
        <f t="shared" si="1"/>
        <v>45673</v>
      </c>
      <c r="H3379" s="248" t="s">
        <v>443</v>
      </c>
      <c r="I3379" s="276" t="str">
        <f t="shared" si="2"/>
        <v>18743943</v>
      </c>
      <c r="J3379" s="274">
        <v>45652.0</v>
      </c>
      <c r="K3379" s="275">
        <v>743943.0</v>
      </c>
      <c r="L3379" s="275">
        <f t="shared" si="16"/>
        <v>0</v>
      </c>
      <c r="N3379" s="109" t="s">
        <v>744</v>
      </c>
      <c r="O3379" s="274">
        <f t="shared" si="6"/>
        <v>0</v>
      </c>
      <c r="P3379" s="248" t="b">
        <f t="shared" si="7"/>
        <v>0</v>
      </c>
    </row>
    <row r="3380" ht="14.25" customHeight="1">
      <c r="A3380" s="248" t="s">
        <v>56</v>
      </c>
      <c r="B3380" s="248" t="s">
        <v>19</v>
      </c>
      <c r="C3380" s="273">
        <v>17.0</v>
      </c>
      <c r="D3380" s="274">
        <v>45643.0</v>
      </c>
      <c r="E3380" s="275">
        <v>381080.0</v>
      </c>
      <c r="F3380" s="248" t="s">
        <v>447</v>
      </c>
      <c r="G3380" s="274">
        <f t="shared" si="1"/>
        <v>45673</v>
      </c>
      <c r="H3380" s="248" t="s">
        <v>443</v>
      </c>
      <c r="I3380" s="276" t="str">
        <f t="shared" si="2"/>
        <v>17381080</v>
      </c>
      <c r="J3380" s="274">
        <v>45652.0</v>
      </c>
      <c r="K3380" s="275">
        <v>381080.0</v>
      </c>
      <c r="L3380" s="275">
        <f t="shared" si="16"/>
        <v>0</v>
      </c>
      <c r="N3380" s="109" t="s">
        <v>744</v>
      </c>
      <c r="O3380" s="274">
        <f t="shared" si="6"/>
        <v>0</v>
      </c>
      <c r="P3380" s="248" t="b">
        <f t="shared" si="7"/>
        <v>0</v>
      </c>
    </row>
    <row r="3381" ht="14.25" customHeight="1">
      <c r="A3381" s="248" t="s">
        <v>27</v>
      </c>
      <c r="B3381" s="248" t="s">
        <v>19</v>
      </c>
      <c r="C3381" s="273">
        <v>44541.0</v>
      </c>
      <c r="D3381" s="274">
        <v>45644.0</v>
      </c>
      <c r="E3381" s="275">
        <v>311425.0</v>
      </c>
      <c r="F3381" s="248" t="s">
        <v>447</v>
      </c>
      <c r="G3381" s="274">
        <f t="shared" si="1"/>
        <v>45674</v>
      </c>
      <c r="H3381" s="248" t="s">
        <v>443</v>
      </c>
      <c r="I3381" s="276" t="str">
        <f t="shared" si="2"/>
        <v>44541311425</v>
      </c>
      <c r="J3381" s="274">
        <v>45679.0</v>
      </c>
      <c r="K3381" s="275">
        <v>311425.0</v>
      </c>
      <c r="L3381" s="275">
        <f t="shared" si="16"/>
        <v>0</v>
      </c>
      <c r="N3381" s="109" t="s">
        <v>456</v>
      </c>
      <c r="O3381" s="274">
        <f t="shared" si="6"/>
        <v>0</v>
      </c>
      <c r="P3381" s="248" t="b">
        <f t="shared" si="7"/>
        <v>0</v>
      </c>
    </row>
    <row r="3382" ht="14.25" customHeight="1">
      <c r="A3382" s="248" t="s">
        <v>27</v>
      </c>
      <c r="B3382" s="248" t="s">
        <v>19</v>
      </c>
      <c r="C3382" s="273">
        <v>44494.0</v>
      </c>
      <c r="D3382" s="274">
        <v>45644.0</v>
      </c>
      <c r="E3382" s="275">
        <v>1427131.0</v>
      </c>
      <c r="F3382" s="248" t="s">
        <v>447</v>
      </c>
      <c r="G3382" s="274">
        <f t="shared" si="1"/>
        <v>45674</v>
      </c>
      <c r="H3382" s="248" t="s">
        <v>443</v>
      </c>
      <c r="I3382" s="276" t="str">
        <f t="shared" si="2"/>
        <v>444941427131</v>
      </c>
      <c r="J3382" s="274">
        <v>45679.0</v>
      </c>
      <c r="K3382" s="275">
        <v>1427131.0</v>
      </c>
      <c r="L3382" s="275">
        <f t="shared" si="16"/>
        <v>0</v>
      </c>
      <c r="N3382" s="109" t="s">
        <v>456</v>
      </c>
      <c r="O3382" s="274">
        <f t="shared" si="6"/>
        <v>0</v>
      </c>
      <c r="P3382" s="248" t="b">
        <f t="shared" si="7"/>
        <v>0</v>
      </c>
    </row>
    <row r="3383" ht="14.25" customHeight="1">
      <c r="A3383" s="248" t="s">
        <v>34</v>
      </c>
      <c r="B3383" s="248" t="s">
        <v>19</v>
      </c>
      <c r="C3383" s="273">
        <v>126329.0</v>
      </c>
      <c r="D3383" s="274">
        <v>45644.0</v>
      </c>
      <c r="E3383" s="275">
        <v>351050.0</v>
      </c>
      <c r="F3383" s="248" t="s">
        <v>447</v>
      </c>
      <c r="G3383" s="274">
        <f t="shared" si="1"/>
        <v>45674</v>
      </c>
      <c r="H3383" s="248" t="s">
        <v>443</v>
      </c>
      <c r="I3383" s="276" t="str">
        <f t="shared" si="2"/>
        <v>126329351050</v>
      </c>
      <c r="J3383" s="274">
        <v>45670.0</v>
      </c>
      <c r="K3383" s="275">
        <v>351050.0</v>
      </c>
      <c r="L3383" s="275">
        <f t="shared" si="16"/>
        <v>0</v>
      </c>
      <c r="N3383" s="277"/>
      <c r="O3383" s="274">
        <f t="shared" si="6"/>
        <v>0</v>
      </c>
      <c r="P3383" s="248" t="b">
        <f t="shared" si="7"/>
        <v>0</v>
      </c>
    </row>
    <row r="3384" ht="14.25" customHeight="1">
      <c r="A3384" s="248" t="s">
        <v>273</v>
      </c>
      <c r="B3384" s="248" t="s">
        <v>468</v>
      </c>
      <c r="C3384" s="273">
        <v>1445.0</v>
      </c>
      <c r="D3384" s="274">
        <v>45644.0</v>
      </c>
      <c r="E3384" s="275">
        <v>-174900.0</v>
      </c>
      <c r="F3384" s="248" t="s">
        <v>447</v>
      </c>
      <c r="G3384" s="274">
        <f t="shared" si="1"/>
        <v>45674</v>
      </c>
      <c r="H3384" s="248" t="s">
        <v>469</v>
      </c>
      <c r="I3384" s="276" t="str">
        <f t="shared" si="2"/>
        <v>1445-174900</v>
      </c>
      <c r="J3384" s="274"/>
      <c r="K3384" s="275"/>
      <c r="L3384" s="275">
        <f t="shared" si="16"/>
        <v>174900</v>
      </c>
      <c r="M3384" s="248" t="s">
        <v>851</v>
      </c>
      <c r="N3384" s="277" t="s">
        <v>710</v>
      </c>
      <c r="O3384" s="274">
        <f t="shared" si="6"/>
        <v>0</v>
      </c>
      <c r="P3384" s="248" t="b">
        <f t="shared" si="7"/>
        <v>1</v>
      </c>
    </row>
    <row r="3385" ht="14.25" customHeight="1">
      <c r="A3385" s="248" t="s">
        <v>273</v>
      </c>
      <c r="B3385" s="248" t="s">
        <v>19</v>
      </c>
      <c r="C3385" s="273">
        <v>460.0</v>
      </c>
      <c r="D3385" s="274">
        <v>45644.0</v>
      </c>
      <c r="E3385" s="275">
        <v>174900.0</v>
      </c>
      <c r="F3385" s="248" t="s">
        <v>447</v>
      </c>
      <c r="G3385" s="274">
        <f t="shared" si="1"/>
        <v>45674</v>
      </c>
      <c r="H3385" s="248" t="s">
        <v>485</v>
      </c>
      <c r="I3385" s="276" t="str">
        <f t="shared" si="2"/>
        <v>460174900</v>
      </c>
      <c r="J3385" s="274"/>
      <c r="K3385" s="275"/>
      <c r="L3385" s="275">
        <f t="shared" si="16"/>
        <v>-174900</v>
      </c>
      <c r="N3385" s="277" t="s">
        <v>710</v>
      </c>
      <c r="O3385" s="274">
        <f t="shared" si="6"/>
        <v>0</v>
      </c>
      <c r="P3385" s="248" t="b">
        <f t="shared" si="7"/>
        <v>1</v>
      </c>
    </row>
    <row r="3386" ht="14.25" customHeight="1">
      <c r="A3386" s="248" t="s">
        <v>852</v>
      </c>
      <c r="B3386" s="248" t="s">
        <v>19</v>
      </c>
      <c r="C3386" s="273">
        <v>1157.0</v>
      </c>
      <c r="D3386" s="274">
        <v>45644.0</v>
      </c>
      <c r="E3386" s="275">
        <v>318500.0</v>
      </c>
      <c r="F3386" s="248" t="s">
        <v>447</v>
      </c>
      <c r="G3386" s="274">
        <f t="shared" si="1"/>
        <v>45674</v>
      </c>
      <c r="H3386" s="248" t="s">
        <v>443</v>
      </c>
      <c r="I3386" s="276" t="str">
        <f t="shared" si="2"/>
        <v>1157318500</v>
      </c>
      <c r="J3386" s="274">
        <v>45644.0</v>
      </c>
      <c r="K3386" s="275">
        <v>350350.0</v>
      </c>
      <c r="L3386" s="275">
        <f t="shared" si="16"/>
        <v>31850</v>
      </c>
      <c r="M3386" s="248" t="s">
        <v>844</v>
      </c>
      <c r="N3386" s="277"/>
      <c r="O3386" s="274">
        <f t="shared" si="6"/>
        <v>0</v>
      </c>
      <c r="P3386" s="248" t="b">
        <f t="shared" si="7"/>
        <v>0</v>
      </c>
    </row>
    <row r="3387" ht="14.25" customHeight="1">
      <c r="A3387" s="248" t="s">
        <v>853</v>
      </c>
      <c r="B3387" s="248" t="s">
        <v>19</v>
      </c>
      <c r="C3387" s="273">
        <v>13425.0</v>
      </c>
      <c r="D3387" s="274">
        <v>45644.0</v>
      </c>
      <c r="E3387" s="275">
        <v>53149.0</v>
      </c>
      <c r="F3387" s="248" t="s">
        <v>447</v>
      </c>
      <c r="G3387" s="274">
        <f t="shared" si="1"/>
        <v>45674</v>
      </c>
      <c r="H3387" s="248" t="s">
        <v>443</v>
      </c>
      <c r="I3387" s="276" t="str">
        <f t="shared" si="2"/>
        <v>1342553149</v>
      </c>
      <c r="J3387" s="274"/>
      <c r="K3387" s="275"/>
      <c r="L3387" s="275">
        <f t="shared" si="16"/>
        <v>-53149</v>
      </c>
      <c r="N3387" s="277"/>
      <c r="O3387" s="274">
        <f t="shared" si="6"/>
        <v>0</v>
      </c>
      <c r="P3387" s="248" t="b">
        <f t="shared" si="7"/>
        <v>1</v>
      </c>
    </row>
    <row r="3388" ht="14.25" customHeight="1">
      <c r="A3388" s="248" t="s">
        <v>26</v>
      </c>
      <c r="B3388" s="248" t="s">
        <v>19</v>
      </c>
      <c r="C3388" s="273">
        <v>13944.0</v>
      </c>
      <c r="D3388" s="274">
        <v>45644.0</v>
      </c>
      <c r="E3388" s="275">
        <v>528145.0</v>
      </c>
      <c r="F3388" s="248" t="s">
        <v>447</v>
      </c>
      <c r="G3388" s="274">
        <f t="shared" si="1"/>
        <v>45674</v>
      </c>
      <c r="H3388" s="248" t="s">
        <v>443</v>
      </c>
      <c r="I3388" s="276" t="str">
        <f t="shared" si="2"/>
        <v>13944528145</v>
      </c>
      <c r="J3388" s="274">
        <v>45681.0</v>
      </c>
      <c r="K3388" s="275">
        <v>528145.0</v>
      </c>
      <c r="L3388" s="275">
        <f t="shared" si="16"/>
        <v>0</v>
      </c>
      <c r="N3388" s="277"/>
      <c r="O3388" s="274">
        <f t="shared" si="6"/>
        <v>0</v>
      </c>
      <c r="P3388" s="248" t="b">
        <f t="shared" si="7"/>
        <v>0</v>
      </c>
    </row>
    <row r="3389" ht="14.25" customHeight="1">
      <c r="A3389" s="248" t="s">
        <v>26</v>
      </c>
      <c r="B3389" s="248" t="s">
        <v>19</v>
      </c>
      <c r="C3389" s="273">
        <v>13946.0</v>
      </c>
      <c r="D3389" s="274">
        <v>45644.0</v>
      </c>
      <c r="E3389" s="275">
        <v>1688466.0</v>
      </c>
      <c r="F3389" s="248" t="s">
        <v>447</v>
      </c>
      <c r="G3389" s="274">
        <f t="shared" si="1"/>
        <v>45674</v>
      </c>
      <c r="H3389" s="248" t="s">
        <v>443</v>
      </c>
      <c r="I3389" s="276" t="str">
        <f t="shared" si="2"/>
        <v>139461688466</v>
      </c>
      <c r="J3389" s="274">
        <v>45681.0</v>
      </c>
      <c r="K3389" s="275">
        <v>1688466.0</v>
      </c>
      <c r="L3389" s="275">
        <f t="shared" si="16"/>
        <v>0</v>
      </c>
      <c r="N3389" s="277"/>
      <c r="O3389" s="274">
        <f t="shared" si="6"/>
        <v>0</v>
      </c>
      <c r="P3389" s="248" t="b">
        <f t="shared" si="7"/>
        <v>0</v>
      </c>
    </row>
    <row r="3390" ht="14.25" customHeight="1">
      <c r="A3390" s="248" t="s">
        <v>26</v>
      </c>
      <c r="B3390" s="248" t="s">
        <v>19</v>
      </c>
      <c r="C3390" s="273">
        <v>13945.0</v>
      </c>
      <c r="D3390" s="274">
        <v>45644.0</v>
      </c>
      <c r="E3390" s="275">
        <v>242629.0</v>
      </c>
      <c r="F3390" s="248" t="s">
        <v>447</v>
      </c>
      <c r="G3390" s="274">
        <f t="shared" si="1"/>
        <v>45674</v>
      </c>
      <c r="H3390" s="248" t="s">
        <v>443</v>
      </c>
      <c r="I3390" s="276" t="str">
        <f t="shared" si="2"/>
        <v>13945242629</v>
      </c>
      <c r="J3390" s="274">
        <v>45681.0</v>
      </c>
      <c r="K3390" s="275">
        <v>242629.0</v>
      </c>
      <c r="L3390" s="275">
        <f t="shared" si="16"/>
        <v>0</v>
      </c>
      <c r="N3390" s="277"/>
      <c r="O3390" s="274">
        <f t="shared" si="6"/>
        <v>0</v>
      </c>
      <c r="P3390" s="248" t="b">
        <f t="shared" si="7"/>
        <v>0</v>
      </c>
    </row>
    <row r="3391" ht="14.25" customHeight="1">
      <c r="A3391" s="248" t="s">
        <v>23</v>
      </c>
      <c r="B3391" s="248" t="s">
        <v>19</v>
      </c>
      <c r="C3391" s="273">
        <v>8914.0</v>
      </c>
      <c r="D3391" s="274">
        <v>45644.0</v>
      </c>
      <c r="E3391" s="275">
        <v>1934869.0</v>
      </c>
      <c r="F3391" s="248" t="s">
        <v>447</v>
      </c>
      <c r="G3391" s="274">
        <f t="shared" si="1"/>
        <v>45674</v>
      </c>
      <c r="H3391" s="248" t="s">
        <v>443</v>
      </c>
      <c r="I3391" s="276" t="str">
        <f t="shared" si="2"/>
        <v>89141934869</v>
      </c>
      <c r="J3391" s="274">
        <v>45699.0</v>
      </c>
      <c r="K3391" s="275">
        <v>1934869.0</v>
      </c>
      <c r="L3391" s="275">
        <f t="shared" si="16"/>
        <v>0</v>
      </c>
      <c r="N3391" s="277" t="s">
        <v>769</v>
      </c>
      <c r="O3391" s="274">
        <f t="shared" si="6"/>
        <v>0</v>
      </c>
      <c r="P3391" s="248" t="b">
        <f t="shared" si="7"/>
        <v>0</v>
      </c>
    </row>
    <row r="3392" ht="14.25" customHeight="1">
      <c r="A3392" s="248" t="s">
        <v>24</v>
      </c>
      <c r="B3392" s="248" t="s">
        <v>19</v>
      </c>
      <c r="C3392" s="273">
        <v>22629.0</v>
      </c>
      <c r="D3392" s="274">
        <v>45644.0</v>
      </c>
      <c r="E3392" s="275">
        <v>87959.0</v>
      </c>
      <c r="F3392" s="248" t="s">
        <v>447</v>
      </c>
      <c r="G3392" s="274">
        <f t="shared" si="1"/>
        <v>45674</v>
      </c>
      <c r="H3392" s="248" t="s">
        <v>443</v>
      </c>
      <c r="I3392" s="276" t="str">
        <f t="shared" si="2"/>
        <v>2262987959</v>
      </c>
      <c r="J3392" s="274">
        <v>45677.0</v>
      </c>
      <c r="K3392" s="275">
        <v>87959.0</v>
      </c>
      <c r="L3392" s="275">
        <f t="shared" si="16"/>
        <v>0</v>
      </c>
      <c r="N3392" s="277"/>
      <c r="O3392" s="274">
        <f t="shared" si="6"/>
        <v>0</v>
      </c>
      <c r="P3392" s="248" t="b">
        <f t="shared" si="7"/>
        <v>0</v>
      </c>
    </row>
    <row r="3393" ht="14.25" customHeight="1">
      <c r="A3393" s="248" t="s">
        <v>854</v>
      </c>
      <c r="B3393" s="248" t="s">
        <v>19</v>
      </c>
      <c r="C3393" s="273">
        <v>9776704.0</v>
      </c>
      <c r="D3393" s="274">
        <v>45644.0</v>
      </c>
      <c r="E3393" s="275">
        <v>158968.0</v>
      </c>
      <c r="F3393" s="248" t="s">
        <v>447</v>
      </c>
      <c r="G3393" s="274">
        <f t="shared" si="1"/>
        <v>45674</v>
      </c>
      <c r="H3393" s="248" t="s">
        <v>443</v>
      </c>
      <c r="I3393" s="276" t="str">
        <f t="shared" si="2"/>
        <v>9776704158968</v>
      </c>
      <c r="J3393" s="274"/>
      <c r="K3393" s="275"/>
      <c r="L3393" s="275">
        <f t="shared" si="16"/>
        <v>-158968</v>
      </c>
      <c r="N3393" s="277"/>
      <c r="O3393" s="274">
        <f t="shared" si="6"/>
        <v>0</v>
      </c>
      <c r="P3393" s="248" t="b">
        <f t="shared" si="7"/>
        <v>1</v>
      </c>
    </row>
    <row r="3394" ht="14.25" customHeight="1">
      <c r="A3394" s="248" t="s">
        <v>101</v>
      </c>
      <c r="B3394" s="248" t="s">
        <v>19</v>
      </c>
      <c r="C3394" s="273">
        <v>14833.0</v>
      </c>
      <c r="D3394" s="274">
        <v>45644.0</v>
      </c>
      <c r="E3394" s="275">
        <v>404552.0</v>
      </c>
      <c r="F3394" s="248" t="s">
        <v>447</v>
      </c>
      <c r="G3394" s="274">
        <f t="shared" si="1"/>
        <v>45674</v>
      </c>
      <c r="H3394" s="248" t="s">
        <v>443</v>
      </c>
      <c r="I3394" s="276" t="str">
        <f t="shared" si="2"/>
        <v>14833404552</v>
      </c>
      <c r="J3394" s="274">
        <v>45688.0</v>
      </c>
      <c r="K3394" s="275">
        <v>404552.0</v>
      </c>
      <c r="L3394" s="275">
        <f t="shared" si="16"/>
        <v>0</v>
      </c>
      <c r="N3394" s="277"/>
      <c r="O3394" s="274">
        <f t="shared" si="6"/>
        <v>0</v>
      </c>
      <c r="P3394" s="248" t="b">
        <f t="shared" si="7"/>
        <v>0</v>
      </c>
    </row>
    <row r="3395" ht="14.25" customHeight="1">
      <c r="A3395" s="248" t="s">
        <v>445</v>
      </c>
      <c r="B3395" s="248" t="s">
        <v>468</v>
      </c>
      <c r="C3395" s="273">
        <v>2140751.0</v>
      </c>
      <c r="D3395" s="274">
        <v>45644.0</v>
      </c>
      <c r="E3395" s="275">
        <v>-635778.0</v>
      </c>
      <c r="F3395" s="248" t="s">
        <v>447</v>
      </c>
      <c r="G3395" s="274">
        <f t="shared" si="1"/>
        <v>45674</v>
      </c>
      <c r="H3395" s="248" t="s">
        <v>469</v>
      </c>
      <c r="I3395" s="276" t="str">
        <f t="shared" si="2"/>
        <v>2140751-635778</v>
      </c>
      <c r="J3395" s="274"/>
      <c r="K3395" s="275"/>
      <c r="L3395" s="275">
        <f>+K3354-E3395</f>
        <v>1269738</v>
      </c>
      <c r="N3395" s="277"/>
      <c r="O3395" s="274">
        <f t="shared" si="6"/>
        <v>0</v>
      </c>
      <c r="P3395" s="248" t="b">
        <f t="shared" si="7"/>
        <v>1</v>
      </c>
    </row>
    <row r="3396" ht="14.25" customHeight="1">
      <c r="A3396" s="248" t="s">
        <v>71</v>
      </c>
      <c r="B3396" s="248" t="s">
        <v>19</v>
      </c>
      <c r="C3396" s="273">
        <v>873740.0</v>
      </c>
      <c r="D3396" s="274">
        <v>45645.0</v>
      </c>
      <c r="E3396" s="275">
        <v>2069997.0</v>
      </c>
      <c r="F3396" s="248" t="s">
        <v>447</v>
      </c>
      <c r="G3396" s="274">
        <f t="shared" si="1"/>
        <v>45675</v>
      </c>
      <c r="H3396" s="248" t="s">
        <v>443</v>
      </c>
      <c r="I3396" s="276" t="str">
        <f t="shared" si="2"/>
        <v>8737402069997</v>
      </c>
      <c r="J3396" s="274">
        <v>45677.0</v>
      </c>
      <c r="K3396" s="275">
        <v>2069997.0</v>
      </c>
      <c r="L3396" s="275">
        <f t="shared" ref="L3396:L3574" si="17">+K3396-E3396</f>
        <v>0</v>
      </c>
      <c r="N3396" s="277"/>
      <c r="O3396" s="274">
        <f t="shared" si="6"/>
        <v>0</v>
      </c>
      <c r="P3396" s="248" t="b">
        <f t="shared" si="7"/>
        <v>0</v>
      </c>
    </row>
    <row r="3397" ht="14.25" customHeight="1">
      <c r="A3397" s="248" t="s">
        <v>95</v>
      </c>
      <c r="B3397" s="248" t="s">
        <v>19</v>
      </c>
      <c r="C3397" s="273">
        <v>127350.0</v>
      </c>
      <c r="D3397" s="274">
        <v>45645.0</v>
      </c>
      <c r="E3397" s="275">
        <v>649625.0</v>
      </c>
      <c r="F3397" s="248" t="s">
        <v>447</v>
      </c>
      <c r="G3397" s="274">
        <f t="shared" si="1"/>
        <v>45675</v>
      </c>
      <c r="H3397" s="248" t="s">
        <v>443</v>
      </c>
      <c r="I3397" s="276" t="str">
        <f t="shared" si="2"/>
        <v>127350649625</v>
      </c>
      <c r="J3397" s="274">
        <v>45656.0</v>
      </c>
      <c r="K3397" s="275">
        <v>649625.0</v>
      </c>
      <c r="L3397" s="275">
        <f t="shared" si="17"/>
        <v>0</v>
      </c>
      <c r="N3397" s="277"/>
      <c r="O3397" s="274">
        <f t="shared" si="6"/>
        <v>0</v>
      </c>
      <c r="P3397" s="248" t="b">
        <f t="shared" si="7"/>
        <v>0</v>
      </c>
    </row>
    <row r="3398" ht="14.25" customHeight="1">
      <c r="A3398" s="248" t="s">
        <v>830</v>
      </c>
      <c r="B3398" s="248" t="s">
        <v>19</v>
      </c>
      <c r="C3398" s="273">
        <v>1886075.0</v>
      </c>
      <c r="D3398" s="274">
        <v>45645.0</v>
      </c>
      <c r="E3398" s="275">
        <v>1019970.0</v>
      </c>
      <c r="F3398" s="248" t="s">
        <v>447</v>
      </c>
      <c r="G3398" s="274">
        <f t="shared" si="1"/>
        <v>45675</v>
      </c>
      <c r="H3398" s="248" t="s">
        <v>443</v>
      </c>
      <c r="I3398" s="276" t="str">
        <f t="shared" si="2"/>
        <v>18860751019970</v>
      </c>
      <c r="J3398" s="274">
        <v>45646.0</v>
      </c>
      <c r="K3398" s="275">
        <v>1019970.0</v>
      </c>
      <c r="L3398" s="275">
        <f t="shared" si="17"/>
        <v>0</v>
      </c>
      <c r="N3398" s="277"/>
      <c r="O3398" s="274">
        <f t="shared" si="6"/>
        <v>0</v>
      </c>
      <c r="P3398" s="248" t="b">
        <f t="shared" si="7"/>
        <v>0</v>
      </c>
    </row>
    <row r="3399" ht="14.25" customHeight="1">
      <c r="A3399" s="248" t="s">
        <v>26</v>
      </c>
      <c r="B3399" s="248" t="s">
        <v>19</v>
      </c>
      <c r="C3399" s="273">
        <v>13954.0</v>
      </c>
      <c r="D3399" s="274">
        <v>45645.0</v>
      </c>
      <c r="E3399" s="275">
        <v>118066.0</v>
      </c>
      <c r="F3399" s="248" t="s">
        <v>447</v>
      </c>
      <c r="G3399" s="274">
        <f t="shared" si="1"/>
        <v>45675</v>
      </c>
      <c r="H3399" s="248" t="s">
        <v>443</v>
      </c>
      <c r="I3399" s="276" t="str">
        <f t="shared" si="2"/>
        <v>13954118066</v>
      </c>
      <c r="J3399" s="274">
        <v>45681.0</v>
      </c>
      <c r="K3399" s="275">
        <v>118066.0</v>
      </c>
      <c r="L3399" s="275">
        <f t="shared" si="17"/>
        <v>0</v>
      </c>
      <c r="N3399" s="277"/>
      <c r="O3399" s="274">
        <f t="shared" si="6"/>
        <v>0</v>
      </c>
      <c r="P3399" s="248" t="b">
        <f t="shared" si="7"/>
        <v>0</v>
      </c>
    </row>
    <row r="3400" ht="14.25" customHeight="1">
      <c r="A3400" s="248" t="s">
        <v>22</v>
      </c>
      <c r="B3400" s="248" t="s">
        <v>19</v>
      </c>
      <c r="C3400" s="273">
        <v>1143360.0</v>
      </c>
      <c r="D3400" s="274">
        <v>45645.0</v>
      </c>
      <c r="E3400" s="275">
        <v>3069869.0</v>
      </c>
      <c r="F3400" s="248" t="s">
        <v>447</v>
      </c>
      <c r="G3400" s="274">
        <f t="shared" si="1"/>
        <v>45675</v>
      </c>
      <c r="H3400" s="248" t="s">
        <v>443</v>
      </c>
      <c r="I3400" s="276" t="str">
        <f t="shared" si="2"/>
        <v>11433603069869</v>
      </c>
      <c r="J3400" s="274">
        <v>45646.0</v>
      </c>
      <c r="K3400" s="275">
        <v>3069871.0</v>
      </c>
      <c r="L3400" s="275">
        <f t="shared" si="17"/>
        <v>2</v>
      </c>
      <c r="N3400" s="109" t="s">
        <v>462</v>
      </c>
      <c r="O3400" s="274">
        <f t="shared" si="6"/>
        <v>0</v>
      </c>
      <c r="P3400" s="248" t="b">
        <f t="shared" si="7"/>
        <v>0</v>
      </c>
    </row>
    <row r="3401" ht="14.25" customHeight="1">
      <c r="A3401" s="248" t="s">
        <v>22</v>
      </c>
      <c r="B3401" s="248" t="s">
        <v>19</v>
      </c>
      <c r="C3401" s="273">
        <v>1143361.0</v>
      </c>
      <c r="D3401" s="274">
        <v>45645.0</v>
      </c>
      <c r="E3401" s="275">
        <v>1.6839878E7</v>
      </c>
      <c r="F3401" s="248" t="s">
        <v>447</v>
      </c>
      <c r="G3401" s="274">
        <f t="shared" si="1"/>
        <v>45675</v>
      </c>
      <c r="H3401" s="248" t="s">
        <v>443</v>
      </c>
      <c r="I3401" s="276" t="str">
        <f t="shared" si="2"/>
        <v>114336116839878</v>
      </c>
      <c r="J3401" s="274">
        <v>45646.0</v>
      </c>
      <c r="K3401" s="275">
        <v>1.9909749E7</v>
      </c>
      <c r="L3401" s="275">
        <f t="shared" si="17"/>
        <v>3069871</v>
      </c>
      <c r="N3401" s="109" t="s">
        <v>462</v>
      </c>
      <c r="O3401" s="274">
        <f t="shared" si="6"/>
        <v>0</v>
      </c>
      <c r="P3401" s="248" t="b">
        <f t="shared" si="7"/>
        <v>0</v>
      </c>
    </row>
    <row r="3402" ht="14.25" customHeight="1">
      <c r="A3402" s="248" t="s">
        <v>463</v>
      </c>
      <c r="B3402" s="248" t="s">
        <v>19</v>
      </c>
      <c r="C3402" s="273">
        <v>5086719.0</v>
      </c>
      <c r="D3402" s="274">
        <v>45645.0</v>
      </c>
      <c r="E3402" s="275">
        <v>3300920.0</v>
      </c>
      <c r="F3402" s="248" t="s">
        <v>447</v>
      </c>
      <c r="G3402" s="274">
        <f t="shared" si="1"/>
        <v>45675</v>
      </c>
      <c r="H3402" s="248" t="s">
        <v>443</v>
      </c>
      <c r="I3402" s="276" t="str">
        <f t="shared" si="2"/>
        <v>50867193300920</v>
      </c>
      <c r="J3402" s="274">
        <v>45645.0</v>
      </c>
      <c r="K3402" s="275">
        <v>3300920.0</v>
      </c>
      <c r="L3402" s="275">
        <f t="shared" si="17"/>
        <v>0</v>
      </c>
      <c r="N3402" s="277"/>
      <c r="O3402" s="274">
        <f t="shared" si="6"/>
        <v>0</v>
      </c>
      <c r="P3402" s="248" t="b">
        <f t="shared" si="7"/>
        <v>0</v>
      </c>
    </row>
    <row r="3403" ht="14.25" customHeight="1">
      <c r="A3403" s="248" t="s">
        <v>855</v>
      </c>
      <c r="B3403" s="248" t="s">
        <v>19</v>
      </c>
      <c r="C3403" s="273">
        <v>1263.0</v>
      </c>
      <c r="D3403" s="274">
        <v>45645.0</v>
      </c>
      <c r="E3403" s="275">
        <v>2618000.0</v>
      </c>
      <c r="F3403" s="248" t="s">
        <v>447</v>
      </c>
      <c r="G3403" s="274">
        <f t="shared" si="1"/>
        <v>45675</v>
      </c>
      <c r="H3403" s="248" t="s">
        <v>443</v>
      </c>
      <c r="I3403" s="276" t="str">
        <f t="shared" si="2"/>
        <v>12632618000</v>
      </c>
      <c r="J3403" s="274"/>
      <c r="K3403" s="275"/>
      <c r="L3403" s="275">
        <f t="shared" si="17"/>
        <v>-2618000</v>
      </c>
      <c r="N3403" s="277"/>
      <c r="O3403" s="274">
        <f t="shared" si="6"/>
        <v>0</v>
      </c>
      <c r="P3403" s="248" t="b">
        <f t="shared" si="7"/>
        <v>1</v>
      </c>
    </row>
    <row r="3404" ht="14.25" customHeight="1">
      <c r="A3404" s="248" t="s">
        <v>84</v>
      </c>
      <c r="B3404" s="248" t="s">
        <v>19</v>
      </c>
      <c r="C3404" s="273">
        <v>5385.0</v>
      </c>
      <c r="D3404" s="274">
        <v>45645.0</v>
      </c>
      <c r="E3404" s="275">
        <v>763693.0</v>
      </c>
      <c r="F3404" s="248" t="s">
        <v>447</v>
      </c>
      <c r="G3404" s="274">
        <f t="shared" si="1"/>
        <v>45675</v>
      </c>
      <c r="H3404" s="248" t="s">
        <v>443</v>
      </c>
      <c r="I3404" s="276" t="str">
        <f t="shared" si="2"/>
        <v>5385763693</v>
      </c>
      <c r="J3404" s="274">
        <v>45685.0</v>
      </c>
      <c r="K3404" s="275">
        <v>763693.0</v>
      </c>
      <c r="L3404" s="275">
        <f t="shared" si="17"/>
        <v>0</v>
      </c>
      <c r="N3404" s="277"/>
      <c r="O3404" s="274">
        <f t="shared" si="6"/>
        <v>0</v>
      </c>
      <c r="P3404" s="248" t="b">
        <f t="shared" si="7"/>
        <v>0</v>
      </c>
    </row>
    <row r="3405" ht="14.25" customHeight="1">
      <c r="A3405" s="248" t="s">
        <v>610</v>
      </c>
      <c r="B3405" s="248" t="s">
        <v>19</v>
      </c>
      <c r="C3405" s="273">
        <v>1886320.0</v>
      </c>
      <c r="D3405" s="274">
        <v>45646.0</v>
      </c>
      <c r="E3405" s="275">
        <v>1054471.0</v>
      </c>
      <c r="F3405" s="248" t="s">
        <v>447</v>
      </c>
      <c r="G3405" s="274">
        <f t="shared" si="1"/>
        <v>45676</v>
      </c>
      <c r="H3405" s="248" t="s">
        <v>443</v>
      </c>
      <c r="I3405" s="276" t="str">
        <f t="shared" si="2"/>
        <v>18863201054471</v>
      </c>
      <c r="J3405" s="274">
        <v>45646.0</v>
      </c>
      <c r="K3405" s="275">
        <v>2399442.0</v>
      </c>
      <c r="L3405" s="275">
        <f t="shared" si="17"/>
        <v>1344971</v>
      </c>
      <c r="N3405" s="277"/>
      <c r="O3405" s="274">
        <f t="shared" si="6"/>
        <v>0</v>
      </c>
      <c r="P3405" s="248" t="b">
        <f t="shared" si="7"/>
        <v>0</v>
      </c>
    </row>
    <row r="3406" ht="14.25" customHeight="1">
      <c r="A3406" s="248" t="s">
        <v>23</v>
      </c>
      <c r="B3406" s="248" t="s">
        <v>19</v>
      </c>
      <c r="C3406" s="273">
        <v>8918.0</v>
      </c>
      <c r="D3406" s="274">
        <v>45646.0</v>
      </c>
      <c r="E3406" s="275">
        <v>539957.0</v>
      </c>
      <c r="F3406" s="248" t="s">
        <v>447</v>
      </c>
      <c r="G3406" s="274">
        <f t="shared" si="1"/>
        <v>45676</v>
      </c>
      <c r="H3406" s="248" t="s">
        <v>443</v>
      </c>
      <c r="I3406" s="276" t="str">
        <f t="shared" si="2"/>
        <v>8918539957</v>
      </c>
      <c r="J3406" s="274">
        <v>45699.0</v>
      </c>
      <c r="K3406" s="275">
        <v>539957.0</v>
      </c>
      <c r="L3406" s="275">
        <f t="shared" si="17"/>
        <v>0</v>
      </c>
      <c r="N3406" s="277" t="s">
        <v>769</v>
      </c>
      <c r="O3406" s="274">
        <f t="shared" si="6"/>
        <v>0</v>
      </c>
      <c r="P3406" s="248" t="b">
        <f t="shared" si="7"/>
        <v>0</v>
      </c>
    </row>
    <row r="3407" ht="14.25" customHeight="1">
      <c r="A3407" s="248" t="s">
        <v>87</v>
      </c>
      <c r="B3407" s="248" t="s">
        <v>19</v>
      </c>
      <c r="C3407" s="273">
        <v>17.0</v>
      </c>
      <c r="D3407" s="274">
        <v>45646.0</v>
      </c>
      <c r="E3407" s="275">
        <v>234751.0</v>
      </c>
      <c r="F3407" s="248" t="s">
        <v>447</v>
      </c>
      <c r="G3407" s="274">
        <f t="shared" si="1"/>
        <v>45676</v>
      </c>
      <c r="H3407" s="248" t="s">
        <v>443</v>
      </c>
      <c r="I3407" s="276" t="str">
        <f t="shared" si="2"/>
        <v>17234751</v>
      </c>
      <c r="J3407" s="274">
        <v>45656.0</v>
      </c>
      <c r="K3407" s="275">
        <v>234751.0</v>
      </c>
      <c r="L3407" s="275">
        <f t="shared" si="17"/>
        <v>0</v>
      </c>
      <c r="N3407" s="277"/>
      <c r="O3407" s="274">
        <f t="shared" si="6"/>
        <v>0</v>
      </c>
      <c r="P3407" s="248" t="b">
        <f t="shared" si="7"/>
        <v>0</v>
      </c>
    </row>
    <row r="3408" ht="14.25" customHeight="1">
      <c r="A3408" s="248" t="s">
        <v>636</v>
      </c>
      <c r="B3408" s="248" t="s">
        <v>19</v>
      </c>
      <c r="C3408" s="273">
        <v>2503.0</v>
      </c>
      <c r="D3408" s="274">
        <v>45646.0</v>
      </c>
      <c r="E3408" s="275">
        <v>54056.0</v>
      </c>
      <c r="F3408" s="248" t="s">
        <v>447</v>
      </c>
      <c r="G3408" s="274">
        <f t="shared" si="1"/>
        <v>45676</v>
      </c>
      <c r="H3408" s="248" t="s">
        <v>443</v>
      </c>
      <c r="I3408" s="276" t="str">
        <f t="shared" si="2"/>
        <v>250354056</v>
      </c>
      <c r="J3408" s="274"/>
      <c r="K3408" s="275"/>
      <c r="L3408" s="275">
        <f t="shared" si="17"/>
        <v>-54056</v>
      </c>
      <c r="N3408" s="277"/>
      <c r="O3408" s="274">
        <f t="shared" si="6"/>
        <v>0</v>
      </c>
      <c r="P3408" s="248" t="b">
        <f t="shared" si="7"/>
        <v>1</v>
      </c>
    </row>
    <row r="3409" ht="14.25" customHeight="1">
      <c r="A3409" s="248" t="s">
        <v>22</v>
      </c>
      <c r="B3409" s="248" t="s">
        <v>19</v>
      </c>
      <c r="C3409" s="273">
        <v>1146283.0</v>
      </c>
      <c r="D3409" s="274">
        <v>45646.0</v>
      </c>
      <c r="E3409" s="275">
        <v>689991.0</v>
      </c>
      <c r="F3409" s="248" t="s">
        <v>447</v>
      </c>
      <c r="G3409" s="274">
        <f t="shared" si="1"/>
        <v>45676</v>
      </c>
      <c r="H3409" s="248" t="s">
        <v>443</v>
      </c>
      <c r="I3409" s="276" t="str">
        <f t="shared" si="2"/>
        <v>1146283689991</v>
      </c>
      <c r="J3409" s="274"/>
      <c r="K3409" s="275"/>
      <c r="L3409" s="275">
        <f t="shared" si="17"/>
        <v>-689991</v>
      </c>
      <c r="N3409" s="109" t="s">
        <v>462</v>
      </c>
      <c r="O3409" s="274">
        <f t="shared" si="6"/>
        <v>0</v>
      </c>
      <c r="P3409" s="248" t="b">
        <f t="shared" si="7"/>
        <v>1</v>
      </c>
    </row>
    <row r="3410" ht="14.25" customHeight="1">
      <c r="A3410" s="248" t="s">
        <v>688</v>
      </c>
      <c r="B3410" s="248" t="s">
        <v>19</v>
      </c>
      <c r="C3410" s="273">
        <v>2649.0</v>
      </c>
      <c r="D3410" s="274">
        <v>45646.0</v>
      </c>
      <c r="E3410" s="275">
        <v>72611.0</v>
      </c>
      <c r="F3410" s="248" t="s">
        <v>447</v>
      </c>
      <c r="G3410" s="274">
        <f t="shared" si="1"/>
        <v>45676</v>
      </c>
      <c r="H3410" s="248" t="s">
        <v>443</v>
      </c>
      <c r="I3410" s="276" t="str">
        <f t="shared" si="2"/>
        <v>264972611</v>
      </c>
      <c r="J3410" s="274">
        <v>45679.0</v>
      </c>
      <c r="K3410" s="275">
        <v>72611.0</v>
      </c>
      <c r="L3410" s="275">
        <f t="shared" si="17"/>
        <v>0</v>
      </c>
      <c r="N3410" s="277"/>
      <c r="O3410" s="274">
        <f t="shared" si="6"/>
        <v>0</v>
      </c>
      <c r="P3410" s="248" t="b">
        <f t="shared" si="7"/>
        <v>0</v>
      </c>
    </row>
    <row r="3411" ht="14.25" customHeight="1">
      <c r="A3411" s="248" t="s">
        <v>36</v>
      </c>
      <c r="B3411" s="248" t="s">
        <v>19</v>
      </c>
      <c r="C3411" s="273">
        <v>96207.0</v>
      </c>
      <c r="D3411" s="274">
        <v>45646.0</v>
      </c>
      <c r="E3411" s="275">
        <v>907360.0</v>
      </c>
      <c r="F3411" s="248" t="s">
        <v>447</v>
      </c>
      <c r="G3411" s="274">
        <f t="shared" si="1"/>
        <v>45676</v>
      </c>
      <c r="H3411" s="248" t="s">
        <v>443</v>
      </c>
      <c r="I3411" s="276" t="str">
        <f t="shared" si="2"/>
        <v>96207907360</v>
      </c>
      <c r="J3411" s="274">
        <v>45688.0</v>
      </c>
      <c r="K3411" s="275">
        <v>907360.0</v>
      </c>
      <c r="L3411" s="275">
        <f t="shared" si="17"/>
        <v>0</v>
      </c>
      <c r="N3411" s="277" t="s">
        <v>738</v>
      </c>
      <c r="O3411" s="274">
        <f t="shared" si="6"/>
        <v>0</v>
      </c>
      <c r="P3411" s="248" t="b">
        <f t="shared" si="7"/>
        <v>0</v>
      </c>
    </row>
    <row r="3412" ht="14.25" customHeight="1">
      <c r="A3412" s="248" t="s">
        <v>856</v>
      </c>
      <c r="B3412" s="248" t="s">
        <v>19</v>
      </c>
      <c r="C3412" s="273">
        <v>33378.0</v>
      </c>
      <c r="D3412" s="274">
        <v>45646.0</v>
      </c>
      <c r="E3412" s="275">
        <v>585949.0</v>
      </c>
      <c r="F3412" s="248" t="s">
        <v>447</v>
      </c>
      <c r="G3412" s="274">
        <f t="shared" si="1"/>
        <v>45676</v>
      </c>
      <c r="H3412" s="248" t="s">
        <v>443</v>
      </c>
      <c r="I3412" s="276" t="str">
        <f t="shared" si="2"/>
        <v>33378585949</v>
      </c>
      <c r="J3412" s="274">
        <v>45646.0</v>
      </c>
      <c r="K3412" s="275">
        <v>585950.0</v>
      </c>
      <c r="L3412" s="275">
        <f t="shared" si="17"/>
        <v>1</v>
      </c>
      <c r="N3412" s="277"/>
      <c r="O3412" s="274">
        <f t="shared" si="6"/>
        <v>0</v>
      </c>
      <c r="P3412" s="248" t="b">
        <f t="shared" si="7"/>
        <v>0</v>
      </c>
    </row>
    <row r="3413" ht="14.25" customHeight="1">
      <c r="A3413" s="248" t="s">
        <v>24</v>
      </c>
      <c r="B3413" s="248" t="s">
        <v>19</v>
      </c>
      <c r="C3413" s="273">
        <v>22666.0</v>
      </c>
      <c r="D3413" s="274">
        <v>45646.0</v>
      </c>
      <c r="E3413" s="275">
        <v>1459793.0</v>
      </c>
      <c r="F3413" s="248" t="s">
        <v>447</v>
      </c>
      <c r="G3413" s="274">
        <f t="shared" si="1"/>
        <v>45676</v>
      </c>
      <c r="H3413" s="248" t="s">
        <v>443</v>
      </c>
      <c r="I3413" s="276" t="str">
        <f t="shared" si="2"/>
        <v>226661459793</v>
      </c>
      <c r="J3413" s="274">
        <v>45677.0</v>
      </c>
      <c r="K3413" s="275">
        <v>1459793.0</v>
      </c>
      <c r="L3413" s="275">
        <f t="shared" si="17"/>
        <v>0</v>
      </c>
      <c r="N3413" s="277"/>
      <c r="O3413" s="274">
        <f t="shared" si="6"/>
        <v>0</v>
      </c>
      <c r="P3413" s="248" t="b">
        <f t="shared" si="7"/>
        <v>0</v>
      </c>
    </row>
    <row r="3414" ht="14.25" customHeight="1">
      <c r="A3414" s="248" t="s">
        <v>24</v>
      </c>
      <c r="B3414" s="248" t="s">
        <v>19</v>
      </c>
      <c r="C3414" s="273">
        <v>22665.0</v>
      </c>
      <c r="D3414" s="274">
        <v>45646.0</v>
      </c>
      <c r="E3414" s="275">
        <v>719914.0</v>
      </c>
      <c r="F3414" s="248" t="s">
        <v>447</v>
      </c>
      <c r="G3414" s="274">
        <f t="shared" si="1"/>
        <v>45676</v>
      </c>
      <c r="H3414" s="248" t="s">
        <v>443</v>
      </c>
      <c r="I3414" s="276" t="str">
        <f t="shared" si="2"/>
        <v>22665719914</v>
      </c>
      <c r="J3414" s="274">
        <v>45677.0</v>
      </c>
      <c r="K3414" s="275">
        <v>719914.0</v>
      </c>
      <c r="L3414" s="275">
        <f t="shared" si="17"/>
        <v>0</v>
      </c>
      <c r="N3414" s="277"/>
      <c r="O3414" s="274">
        <f t="shared" si="6"/>
        <v>0</v>
      </c>
      <c r="P3414" s="248" t="b">
        <f t="shared" si="7"/>
        <v>0</v>
      </c>
    </row>
    <row r="3415" ht="14.25" customHeight="1">
      <c r="A3415" s="248" t="s">
        <v>84</v>
      </c>
      <c r="B3415" s="248" t="s">
        <v>19</v>
      </c>
      <c r="C3415" s="273">
        <v>5390.0</v>
      </c>
      <c r="D3415" s="274">
        <v>45646.0</v>
      </c>
      <c r="E3415" s="275">
        <v>43185.0</v>
      </c>
      <c r="F3415" s="248" t="s">
        <v>447</v>
      </c>
      <c r="G3415" s="274">
        <f t="shared" si="1"/>
        <v>45676</v>
      </c>
      <c r="H3415" s="248" t="s">
        <v>443</v>
      </c>
      <c r="I3415" s="276" t="str">
        <f t="shared" si="2"/>
        <v>539043185</v>
      </c>
      <c r="J3415" s="274">
        <v>45945.0</v>
      </c>
      <c r="K3415" s="275">
        <v>43185.0</v>
      </c>
      <c r="L3415" s="275">
        <f t="shared" si="17"/>
        <v>0</v>
      </c>
      <c r="N3415" s="277"/>
      <c r="O3415" s="274">
        <f t="shared" si="6"/>
        <v>0</v>
      </c>
      <c r="P3415" s="248" t="b">
        <f t="shared" si="7"/>
        <v>0</v>
      </c>
    </row>
    <row r="3416" ht="14.25" customHeight="1">
      <c r="A3416" s="248" t="s">
        <v>84</v>
      </c>
      <c r="B3416" s="248" t="s">
        <v>19</v>
      </c>
      <c r="C3416" s="273">
        <v>5391.0</v>
      </c>
      <c r="D3416" s="274">
        <v>45646.0</v>
      </c>
      <c r="E3416" s="275">
        <v>399697.0</v>
      </c>
      <c r="F3416" s="248" t="s">
        <v>447</v>
      </c>
      <c r="G3416" s="274">
        <f t="shared" si="1"/>
        <v>45676</v>
      </c>
      <c r="H3416" s="248" t="s">
        <v>443</v>
      </c>
      <c r="I3416" s="276" t="str">
        <f t="shared" si="2"/>
        <v>5391399697</v>
      </c>
      <c r="J3416" s="274">
        <v>45685.0</v>
      </c>
      <c r="K3416" s="275">
        <v>399697.0</v>
      </c>
      <c r="L3416" s="275">
        <f t="shared" si="17"/>
        <v>0</v>
      </c>
      <c r="N3416" s="277"/>
      <c r="O3416" s="274">
        <f t="shared" si="6"/>
        <v>0</v>
      </c>
      <c r="P3416" s="248" t="b">
        <f t="shared" si="7"/>
        <v>0</v>
      </c>
    </row>
    <row r="3417" ht="14.25" customHeight="1">
      <c r="A3417" s="248" t="s">
        <v>857</v>
      </c>
      <c r="B3417" s="248" t="s">
        <v>19</v>
      </c>
      <c r="C3417" s="273">
        <v>1083068.0</v>
      </c>
      <c r="D3417" s="274">
        <v>45647.0</v>
      </c>
      <c r="E3417" s="275">
        <v>1583980.0</v>
      </c>
      <c r="F3417" s="248" t="s">
        <v>447</v>
      </c>
      <c r="G3417" s="274">
        <f t="shared" si="1"/>
        <v>45677</v>
      </c>
      <c r="H3417" s="248" t="s">
        <v>443</v>
      </c>
      <c r="I3417" s="276" t="str">
        <f t="shared" si="2"/>
        <v>10830681583980</v>
      </c>
      <c r="J3417" s="274"/>
      <c r="K3417" s="275"/>
      <c r="L3417" s="275">
        <f t="shared" si="17"/>
        <v>-1583980</v>
      </c>
      <c r="N3417" s="277"/>
      <c r="O3417" s="274">
        <f t="shared" si="6"/>
        <v>0</v>
      </c>
      <c r="P3417" s="248" t="b">
        <f t="shared" si="7"/>
        <v>1</v>
      </c>
    </row>
    <row r="3418" ht="14.25" customHeight="1">
      <c r="A3418" s="248" t="s">
        <v>768</v>
      </c>
      <c r="B3418" s="248" t="s">
        <v>19</v>
      </c>
      <c r="C3418" s="273">
        <v>94769.0</v>
      </c>
      <c r="D3418" s="274">
        <v>45648.0</v>
      </c>
      <c r="E3418" s="275">
        <v>85374.0</v>
      </c>
      <c r="F3418" s="248" t="s">
        <v>447</v>
      </c>
      <c r="G3418" s="274">
        <f t="shared" si="1"/>
        <v>45678</v>
      </c>
      <c r="H3418" s="248" t="s">
        <v>443</v>
      </c>
      <c r="I3418" s="276" t="str">
        <f t="shared" si="2"/>
        <v>9476985374</v>
      </c>
      <c r="J3418" s="274"/>
      <c r="K3418" s="275"/>
      <c r="L3418" s="275">
        <f t="shared" si="17"/>
        <v>-85374</v>
      </c>
      <c r="N3418" s="277"/>
      <c r="O3418" s="274">
        <f t="shared" si="6"/>
        <v>0</v>
      </c>
      <c r="P3418" s="248" t="b">
        <f t="shared" si="7"/>
        <v>1</v>
      </c>
    </row>
    <row r="3419" ht="14.25" customHeight="1">
      <c r="A3419" s="248" t="s">
        <v>610</v>
      </c>
      <c r="B3419" s="248" t="s">
        <v>19</v>
      </c>
      <c r="C3419" s="273">
        <v>1886558.0</v>
      </c>
      <c r="D3419" s="274">
        <v>45649.0</v>
      </c>
      <c r="E3419" s="275">
        <v>1344971.0</v>
      </c>
      <c r="F3419" s="248" t="s">
        <v>447</v>
      </c>
      <c r="G3419" s="274">
        <f t="shared" si="1"/>
        <v>45679</v>
      </c>
      <c r="H3419" s="248" t="s">
        <v>443</v>
      </c>
      <c r="I3419" s="276" t="str">
        <f t="shared" si="2"/>
        <v>18865581344971</v>
      </c>
      <c r="J3419" s="274">
        <v>45682.0</v>
      </c>
      <c r="K3419" s="275">
        <v>1344971.0</v>
      </c>
      <c r="L3419" s="275">
        <f t="shared" si="17"/>
        <v>0</v>
      </c>
      <c r="N3419" s="277"/>
      <c r="O3419" s="274">
        <f t="shared" si="6"/>
        <v>0</v>
      </c>
      <c r="P3419" s="248" t="b">
        <f t="shared" si="7"/>
        <v>0</v>
      </c>
    </row>
    <row r="3420" ht="14.25" customHeight="1">
      <c r="A3420" s="248" t="s">
        <v>610</v>
      </c>
      <c r="B3420" s="248" t="s">
        <v>19</v>
      </c>
      <c r="C3420" s="273">
        <v>1886543.0</v>
      </c>
      <c r="D3420" s="274">
        <v>45649.0</v>
      </c>
      <c r="E3420" s="275">
        <v>639980.0</v>
      </c>
      <c r="F3420" s="248" t="s">
        <v>447</v>
      </c>
      <c r="G3420" s="274">
        <f t="shared" si="1"/>
        <v>45679</v>
      </c>
      <c r="H3420" s="248" t="s">
        <v>443</v>
      </c>
      <c r="I3420" s="276" t="str">
        <f t="shared" si="2"/>
        <v>1886543639980</v>
      </c>
      <c r="J3420" s="274">
        <v>45709.0</v>
      </c>
      <c r="K3420" s="275">
        <v>639980.0</v>
      </c>
      <c r="L3420" s="275">
        <f t="shared" si="17"/>
        <v>0</v>
      </c>
      <c r="N3420" s="277"/>
      <c r="O3420" s="274">
        <f t="shared" si="6"/>
        <v>0</v>
      </c>
      <c r="P3420" s="248" t="b">
        <f t="shared" si="7"/>
        <v>0</v>
      </c>
    </row>
    <row r="3421" ht="14.25" customHeight="1">
      <c r="A3421" s="248" t="s">
        <v>22</v>
      </c>
      <c r="B3421" s="248" t="s">
        <v>19</v>
      </c>
      <c r="C3421" s="273">
        <v>1146524.0</v>
      </c>
      <c r="D3421" s="274">
        <v>45649.0</v>
      </c>
      <c r="E3421" s="275">
        <v>1579989.0</v>
      </c>
      <c r="F3421" s="248" t="s">
        <v>447</v>
      </c>
      <c r="G3421" s="274">
        <f t="shared" si="1"/>
        <v>45679</v>
      </c>
      <c r="H3421" s="248" t="s">
        <v>443</v>
      </c>
      <c r="I3421" s="276" t="str">
        <f t="shared" si="2"/>
        <v>11465241579989</v>
      </c>
      <c r="J3421" s="274"/>
      <c r="K3421" s="275"/>
      <c r="L3421" s="275">
        <f t="shared" si="17"/>
        <v>-1579989</v>
      </c>
      <c r="N3421" s="109" t="s">
        <v>462</v>
      </c>
      <c r="O3421" s="274">
        <f t="shared" si="6"/>
        <v>0</v>
      </c>
      <c r="P3421" s="248" t="b">
        <f t="shared" si="7"/>
        <v>1</v>
      </c>
    </row>
    <row r="3422" ht="14.25" customHeight="1">
      <c r="A3422" s="248" t="s">
        <v>688</v>
      </c>
      <c r="B3422" s="248" t="s">
        <v>19</v>
      </c>
      <c r="C3422" s="273">
        <v>2654.0</v>
      </c>
      <c r="D3422" s="274">
        <v>45649.0</v>
      </c>
      <c r="E3422" s="275">
        <v>561210.0</v>
      </c>
      <c r="F3422" s="248" t="s">
        <v>447</v>
      </c>
      <c r="G3422" s="274">
        <f t="shared" si="1"/>
        <v>45679</v>
      </c>
      <c r="H3422" s="248" t="s">
        <v>443</v>
      </c>
      <c r="I3422" s="276" t="str">
        <f t="shared" si="2"/>
        <v>2654561210</v>
      </c>
      <c r="J3422" s="274">
        <v>45679.0</v>
      </c>
      <c r="K3422" s="275">
        <v>561210.0</v>
      </c>
      <c r="L3422" s="275">
        <f t="shared" si="17"/>
        <v>0</v>
      </c>
      <c r="N3422" s="277"/>
      <c r="O3422" s="274">
        <f t="shared" si="6"/>
        <v>0</v>
      </c>
      <c r="P3422" s="248" t="b">
        <f t="shared" si="7"/>
        <v>0</v>
      </c>
    </row>
    <row r="3423" ht="14.25" customHeight="1">
      <c r="A3423" s="248" t="s">
        <v>688</v>
      </c>
      <c r="B3423" s="248" t="s">
        <v>19</v>
      </c>
      <c r="C3423" s="273">
        <v>2653.0</v>
      </c>
      <c r="D3423" s="274">
        <v>45649.0</v>
      </c>
      <c r="E3423" s="275">
        <v>414002.0</v>
      </c>
      <c r="F3423" s="248" t="s">
        <v>447</v>
      </c>
      <c r="G3423" s="274">
        <f t="shared" si="1"/>
        <v>45679</v>
      </c>
      <c r="H3423" s="248" t="s">
        <v>443</v>
      </c>
      <c r="I3423" s="276" t="str">
        <f t="shared" si="2"/>
        <v>2653414002</v>
      </c>
      <c r="J3423" s="274">
        <v>45679.0</v>
      </c>
      <c r="K3423" s="275">
        <v>414002.0</v>
      </c>
      <c r="L3423" s="275">
        <f t="shared" si="17"/>
        <v>0</v>
      </c>
      <c r="N3423" s="277"/>
      <c r="O3423" s="274">
        <f t="shared" si="6"/>
        <v>0</v>
      </c>
      <c r="P3423" s="248" t="b">
        <f t="shared" si="7"/>
        <v>0</v>
      </c>
    </row>
    <row r="3424" ht="14.25" customHeight="1">
      <c r="A3424" s="248" t="s">
        <v>783</v>
      </c>
      <c r="B3424" s="248" t="s">
        <v>19</v>
      </c>
      <c r="C3424" s="273">
        <v>5628.0</v>
      </c>
      <c r="D3424" s="274">
        <v>45649.0</v>
      </c>
      <c r="E3424" s="275">
        <v>855000.0</v>
      </c>
      <c r="F3424" s="248" t="s">
        <v>447</v>
      </c>
      <c r="G3424" s="274">
        <f t="shared" si="1"/>
        <v>45679</v>
      </c>
      <c r="H3424" s="248" t="s">
        <v>443</v>
      </c>
      <c r="I3424" s="276" t="str">
        <f t="shared" si="2"/>
        <v>5628855000</v>
      </c>
      <c r="J3424" s="274">
        <v>45649.0</v>
      </c>
      <c r="K3424" s="275">
        <f>839833+15168</f>
        <v>855001</v>
      </c>
      <c r="L3424" s="275">
        <f t="shared" si="17"/>
        <v>1</v>
      </c>
      <c r="M3424" s="248" t="s">
        <v>858</v>
      </c>
      <c r="N3424" s="277"/>
      <c r="O3424" s="274">
        <f t="shared" si="6"/>
        <v>0</v>
      </c>
      <c r="P3424" s="248" t="b">
        <f t="shared" si="7"/>
        <v>0</v>
      </c>
    </row>
    <row r="3425" ht="14.25" customHeight="1">
      <c r="A3425" s="248" t="s">
        <v>709</v>
      </c>
      <c r="B3425" s="248" t="s">
        <v>468</v>
      </c>
      <c r="C3425" s="273">
        <v>987.0</v>
      </c>
      <c r="D3425" s="274">
        <v>45649.0</v>
      </c>
      <c r="E3425" s="275">
        <v>-152308.0</v>
      </c>
      <c r="F3425" s="248" t="s">
        <v>447</v>
      </c>
      <c r="G3425" s="274">
        <f t="shared" si="1"/>
        <v>45679</v>
      </c>
      <c r="H3425" s="248" t="s">
        <v>469</v>
      </c>
      <c r="I3425" s="276" t="str">
        <f t="shared" si="2"/>
        <v>987-152308</v>
      </c>
      <c r="J3425" s="274"/>
      <c r="K3425" s="275"/>
      <c r="L3425" s="275">
        <f t="shared" si="17"/>
        <v>152308</v>
      </c>
      <c r="N3425" s="277"/>
      <c r="O3425" s="274">
        <f t="shared" si="6"/>
        <v>0</v>
      </c>
      <c r="P3425" s="248" t="b">
        <f t="shared" si="7"/>
        <v>1</v>
      </c>
    </row>
    <row r="3426" ht="14.25" customHeight="1">
      <c r="A3426" s="248" t="s">
        <v>709</v>
      </c>
      <c r="B3426" s="248" t="s">
        <v>19</v>
      </c>
      <c r="C3426" s="273">
        <v>13530.0</v>
      </c>
      <c r="D3426" s="274">
        <v>45649.0</v>
      </c>
      <c r="E3426" s="275">
        <v>3070200.0</v>
      </c>
      <c r="F3426" s="248" t="s">
        <v>447</v>
      </c>
      <c r="G3426" s="274">
        <f t="shared" si="1"/>
        <v>45679</v>
      </c>
      <c r="H3426" s="248" t="s">
        <v>443</v>
      </c>
      <c r="I3426" s="276" t="str">
        <f t="shared" si="2"/>
        <v>135303070200</v>
      </c>
      <c r="J3426" s="274">
        <v>45716.0</v>
      </c>
      <c r="K3426" s="275">
        <v>3070200.0</v>
      </c>
      <c r="L3426" s="275">
        <f t="shared" si="17"/>
        <v>0</v>
      </c>
      <c r="N3426" s="277"/>
      <c r="O3426" s="274">
        <f t="shared" si="6"/>
        <v>0</v>
      </c>
      <c r="P3426" s="248" t="b">
        <f t="shared" si="7"/>
        <v>0</v>
      </c>
    </row>
    <row r="3427" ht="14.25" customHeight="1">
      <c r="A3427" s="248" t="s">
        <v>709</v>
      </c>
      <c r="B3427" s="248" t="s">
        <v>19</v>
      </c>
      <c r="C3427" s="273">
        <v>13529.0</v>
      </c>
      <c r="D3427" s="274">
        <v>45649.0</v>
      </c>
      <c r="E3427" s="275">
        <v>2689400.0</v>
      </c>
      <c r="F3427" s="248" t="s">
        <v>447</v>
      </c>
      <c r="G3427" s="274">
        <f t="shared" si="1"/>
        <v>45679</v>
      </c>
      <c r="H3427" s="248" t="s">
        <v>443</v>
      </c>
      <c r="I3427" s="276" t="str">
        <f t="shared" si="2"/>
        <v>135292689400</v>
      </c>
      <c r="J3427" s="274">
        <v>45671.0</v>
      </c>
      <c r="K3427" s="275">
        <v>2689400.0</v>
      </c>
      <c r="L3427" s="275">
        <f t="shared" si="17"/>
        <v>0</v>
      </c>
      <c r="N3427" s="277"/>
      <c r="O3427" s="274">
        <f t="shared" si="6"/>
        <v>0</v>
      </c>
      <c r="P3427" s="248" t="b">
        <f t="shared" si="7"/>
        <v>0</v>
      </c>
    </row>
    <row r="3428" ht="14.25" customHeight="1">
      <c r="A3428" s="248" t="s">
        <v>113</v>
      </c>
      <c r="B3428" s="248" t="s">
        <v>19</v>
      </c>
      <c r="C3428" s="273">
        <v>225.0</v>
      </c>
      <c r="D3428" s="274">
        <v>45649.0</v>
      </c>
      <c r="E3428" s="275">
        <v>11305.0</v>
      </c>
      <c r="F3428" s="248" t="s">
        <v>447</v>
      </c>
      <c r="G3428" s="274">
        <f t="shared" si="1"/>
        <v>45679</v>
      </c>
      <c r="H3428" s="248" t="s">
        <v>443</v>
      </c>
      <c r="I3428" s="276" t="str">
        <f t="shared" si="2"/>
        <v>22511305</v>
      </c>
      <c r="J3428" s="274">
        <v>45695.0</v>
      </c>
      <c r="K3428" s="275">
        <v>11305.0</v>
      </c>
      <c r="L3428" s="275">
        <f t="shared" si="17"/>
        <v>0</v>
      </c>
      <c r="N3428" s="277"/>
      <c r="O3428" s="274">
        <f t="shared" si="6"/>
        <v>0</v>
      </c>
      <c r="P3428" s="248" t="b">
        <f t="shared" si="7"/>
        <v>0</v>
      </c>
    </row>
    <row r="3429" ht="14.25" customHeight="1">
      <c r="A3429" s="248" t="s">
        <v>644</v>
      </c>
      <c r="B3429" s="248" t="s">
        <v>19</v>
      </c>
      <c r="C3429" s="273">
        <v>4.9980072E7</v>
      </c>
      <c r="D3429" s="274">
        <v>45649.0</v>
      </c>
      <c r="E3429" s="275">
        <v>23802.0</v>
      </c>
      <c r="F3429" s="248" t="s">
        <v>447</v>
      </c>
      <c r="G3429" s="274">
        <f t="shared" si="1"/>
        <v>45679</v>
      </c>
      <c r="H3429" s="248" t="s">
        <v>443</v>
      </c>
      <c r="I3429" s="276" t="str">
        <f t="shared" si="2"/>
        <v>4998007223802</v>
      </c>
      <c r="J3429" s="274">
        <f>+G3429</f>
        <v>45679</v>
      </c>
      <c r="K3429" s="275">
        <f>+E3429</f>
        <v>23802</v>
      </c>
      <c r="L3429" s="275">
        <f t="shared" si="17"/>
        <v>0</v>
      </c>
      <c r="N3429" s="277"/>
      <c r="O3429" s="274">
        <f t="shared" si="6"/>
        <v>0</v>
      </c>
      <c r="P3429" s="248" t="b">
        <f t="shared" si="7"/>
        <v>0</v>
      </c>
    </row>
    <row r="3430" ht="14.25" customHeight="1">
      <c r="A3430" s="248" t="s">
        <v>26</v>
      </c>
      <c r="B3430" s="248" t="s">
        <v>19</v>
      </c>
      <c r="C3430" s="273">
        <v>13969.0</v>
      </c>
      <c r="D3430" s="274">
        <v>45650.0</v>
      </c>
      <c r="E3430" s="275">
        <v>439912.0</v>
      </c>
      <c r="F3430" s="248" t="s">
        <v>447</v>
      </c>
      <c r="G3430" s="274">
        <f t="shared" si="1"/>
        <v>45680</v>
      </c>
      <c r="H3430" s="248" t="s">
        <v>443</v>
      </c>
      <c r="I3430" s="276" t="str">
        <f t="shared" si="2"/>
        <v>13969439912</v>
      </c>
      <c r="J3430" s="274">
        <v>45681.0</v>
      </c>
      <c r="K3430" s="275">
        <v>439912.0</v>
      </c>
      <c r="L3430" s="275">
        <f t="shared" si="17"/>
        <v>0</v>
      </c>
      <c r="N3430" s="277"/>
      <c r="O3430" s="274">
        <f t="shared" si="6"/>
        <v>0</v>
      </c>
      <c r="P3430" s="248" t="b">
        <f t="shared" si="7"/>
        <v>0</v>
      </c>
    </row>
    <row r="3431" ht="14.25" customHeight="1">
      <c r="A3431" s="248" t="s">
        <v>26</v>
      </c>
      <c r="B3431" s="248" t="s">
        <v>19</v>
      </c>
      <c r="C3431" s="273">
        <v>13970.0</v>
      </c>
      <c r="D3431" s="274">
        <v>45650.0</v>
      </c>
      <c r="E3431" s="275">
        <v>1900382.0</v>
      </c>
      <c r="F3431" s="248" t="s">
        <v>447</v>
      </c>
      <c r="G3431" s="274">
        <f t="shared" si="1"/>
        <v>45680</v>
      </c>
      <c r="H3431" s="248" t="s">
        <v>443</v>
      </c>
      <c r="I3431" s="276" t="str">
        <f t="shared" si="2"/>
        <v>139701900382</v>
      </c>
      <c r="J3431" s="274">
        <v>45681.0</v>
      </c>
      <c r="K3431" s="275">
        <v>1900382.0</v>
      </c>
      <c r="L3431" s="275">
        <f t="shared" si="17"/>
        <v>0</v>
      </c>
      <c r="N3431" s="277"/>
      <c r="O3431" s="274">
        <f t="shared" si="6"/>
        <v>0</v>
      </c>
      <c r="P3431" s="248" t="b">
        <f t="shared" si="7"/>
        <v>0</v>
      </c>
    </row>
    <row r="3432" ht="14.25" customHeight="1">
      <c r="A3432" s="248" t="s">
        <v>281</v>
      </c>
      <c r="B3432" s="248" t="s">
        <v>19</v>
      </c>
      <c r="C3432" s="273">
        <v>1146559.0</v>
      </c>
      <c r="D3432" s="274">
        <v>45650.0</v>
      </c>
      <c r="E3432" s="275">
        <v>1169990.0</v>
      </c>
      <c r="F3432" s="248" t="s">
        <v>447</v>
      </c>
      <c r="G3432" s="274">
        <f t="shared" si="1"/>
        <v>45680</v>
      </c>
      <c r="H3432" s="248" t="s">
        <v>443</v>
      </c>
      <c r="I3432" s="276" t="str">
        <f t="shared" si="2"/>
        <v>11465591169990</v>
      </c>
      <c r="J3432" s="274"/>
      <c r="K3432" s="275"/>
      <c r="L3432" s="275">
        <f t="shared" si="17"/>
        <v>-1169990</v>
      </c>
      <c r="N3432" s="277"/>
      <c r="O3432" s="274">
        <f t="shared" si="6"/>
        <v>0</v>
      </c>
      <c r="P3432" s="248" t="b">
        <f t="shared" si="7"/>
        <v>1</v>
      </c>
    </row>
    <row r="3433" ht="14.25" customHeight="1">
      <c r="A3433" s="248" t="s">
        <v>709</v>
      </c>
      <c r="B3433" s="248" t="s">
        <v>19</v>
      </c>
      <c r="C3433" s="273">
        <v>13550.0</v>
      </c>
      <c r="D3433" s="274">
        <v>45650.0</v>
      </c>
      <c r="E3433" s="275">
        <v>152308.0</v>
      </c>
      <c r="F3433" s="248" t="s">
        <v>447</v>
      </c>
      <c r="G3433" s="274">
        <f t="shared" si="1"/>
        <v>45680</v>
      </c>
      <c r="H3433" s="248" t="s">
        <v>443</v>
      </c>
      <c r="I3433" s="276" t="str">
        <f t="shared" si="2"/>
        <v>13550152308</v>
      </c>
      <c r="J3433" s="274">
        <v>45671.0</v>
      </c>
      <c r="K3433" s="275">
        <v>152308.0</v>
      </c>
      <c r="L3433" s="275">
        <f t="shared" si="17"/>
        <v>0</v>
      </c>
      <c r="N3433" s="277"/>
      <c r="O3433" s="274">
        <f t="shared" si="6"/>
        <v>0</v>
      </c>
      <c r="P3433" s="248" t="b">
        <f t="shared" si="7"/>
        <v>0</v>
      </c>
    </row>
    <row r="3434" ht="14.25" customHeight="1">
      <c r="A3434" s="248" t="s">
        <v>709</v>
      </c>
      <c r="B3434" s="248" t="s">
        <v>19</v>
      </c>
      <c r="C3434" s="273">
        <v>13549.0</v>
      </c>
      <c r="D3434" s="274">
        <v>45650.0</v>
      </c>
      <c r="E3434" s="275">
        <v>656880.0</v>
      </c>
      <c r="F3434" s="248" t="s">
        <v>447</v>
      </c>
      <c r="G3434" s="274">
        <f t="shared" si="1"/>
        <v>45680</v>
      </c>
      <c r="H3434" s="248" t="s">
        <v>443</v>
      </c>
      <c r="I3434" s="276" t="str">
        <f t="shared" si="2"/>
        <v>13549656880</v>
      </c>
      <c r="J3434" s="274">
        <v>45671.0</v>
      </c>
      <c r="K3434" s="275">
        <v>656880.0</v>
      </c>
      <c r="L3434" s="275">
        <f t="shared" si="17"/>
        <v>0</v>
      </c>
      <c r="N3434" s="277"/>
      <c r="O3434" s="274">
        <f t="shared" si="6"/>
        <v>0</v>
      </c>
      <c r="P3434" s="248" t="b">
        <f t="shared" si="7"/>
        <v>0</v>
      </c>
    </row>
    <row r="3435" ht="14.25" customHeight="1">
      <c r="A3435" s="248" t="s">
        <v>859</v>
      </c>
      <c r="B3435" s="248" t="s">
        <v>19</v>
      </c>
      <c r="C3435" s="273">
        <v>1788.0</v>
      </c>
      <c r="D3435" s="274">
        <v>45650.0</v>
      </c>
      <c r="E3435" s="275">
        <v>1366989.0</v>
      </c>
      <c r="F3435" s="248" t="s">
        <v>447</v>
      </c>
      <c r="G3435" s="274">
        <f t="shared" si="1"/>
        <v>45680</v>
      </c>
      <c r="H3435" s="248" t="s">
        <v>443</v>
      </c>
      <c r="I3435" s="276" t="str">
        <f t="shared" si="2"/>
        <v>17881366989</v>
      </c>
      <c r="J3435" s="274"/>
      <c r="K3435" s="275"/>
      <c r="L3435" s="275">
        <f t="shared" si="17"/>
        <v>-1366989</v>
      </c>
      <c r="N3435" s="277"/>
      <c r="O3435" s="274">
        <f t="shared" si="6"/>
        <v>0</v>
      </c>
      <c r="P3435" s="248" t="b">
        <f t="shared" si="7"/>
        <v>1</v>
      </c>
    </row>
    <row r="3436" ht="14.25" customHeight="1">
      <c r="A3436" s="248" t="s">
        <v>859</v>
      </c>
      <c r="B3436" s="248" t="s">
        <v>19</v>
      </c>
      <c r="C3436" s="273">
        <v>1789.0</v>
      </c>
      <c r="D3436" s="274">
        <v>45650.0</v>
      </c>
      <c r="E3436" s="275">
        <v>1366989.0</v>
      </c>
      <c r="F3436" s="248" t="s">
        <v>447</v>
      </c>
      <c r="G3436" s="274">
        <f t="shared" si="1"/>
        <v>45680</v>
      </c>
      <c r="H3436" s="248" t="s">
        <v>443</v>
      </c>
      <c r="I3436" s="276" t="str">
        <f t="shared" si="2"/>
        <v>17891366989</v>
      </c>
      <c r="J3436" s="274">
        <v>45706.0</v>
      </c>
      <c r="K3436" s="275">
        <v>1366989.0</v>
      </c>
      <c r="L3436" s="275">
        <f t="shared" si="17"/>
        <v>0</v>
      </c>
      <c r="N3436" s="277"/>
      <c r="O3436" s="274">
        <f t="shared" si="6"/>
        <v>0</v>
      </c>
      <c r="P3436" s="248" t="b">
        <f t="shared" si="7"/>
        <v>0</v>
      </c>
    </row>
    <row r="3437" ht="14.25" customHeight="1">
      <c r="A3437" s="248" t="s">
        <v>859</v>
      </c>
      <c r="B3437" s="248" t="s">
        <v>468</v>
      </c>
      <c r="C3437" s="273">
        <v>212.0</v>
      </c>
      <c r="D3437" s="274">
        <v>45650.0</v>
      </c>
      <c r="E3437" s="275">
        <v>-1366989.0</v>
      </c>
      <c r="F3437" s="248" t="s">
        <v>447</v>
      </c>
      <c r="G3437" s="274">
        <f t="shared" si="1"/>
        <v>45680</v>
      </c>
      <c r="H3437" s="248" t="s">
        <v>469</v>
      </c>
      <c r="I3437" s="276" t="str">
        <f t="shared" si="2"/>
        <v>212-1366989</v>
      </c>
      <c r="J3437" s="274"/>
      <c r="K3437" s="275"/>
      <c r="L3437" s="275">
        <f t="shared" si="17"/>
        <v>1366989</v>
      </c>
      <c r="N3437" s="277"/>
      <c r="O3437" s="274">
        <f t="shared" si="6"/>
        <v>0</v>
      </c>
      <c r="P3437" s="248" t="b">
        <f t="shared" si="7"/>
        <v>1</v>
      </c>
    </row>
    <row r="3438" ht="14.25" customHeight="1">
      <c r="A3438" s="248" t="s">
        <v>84</v>
      </c>
      <c r="B3438" s="248" t="s">
        <v>19</v>
      </c>
      <c r="C3438" s="273">
        <v>5399.0</v>
      </c>
      <c r="D3438" s="274">
        <v>45650.0</v>
      </c>
      <c r="E3438" s="275">
        <v>254309.0</v>
      </c>
      <c r="F3438" s="248" t="s">
        <v>447</v>
      </c>
      <c r="G3438" s="274">
        <f t="shared" si="1"/>
        <v>45680</v>
      </c>
      <c r="H3438" s="248" t="s">
        <v>443</v>
      </c>
      <c r="I3438" s="276" t="str">
        <f t="shared" si="2"/>
        <v>5399254309</v>
      </c>
      <c r="J3438" s="274">
        <v>45685.0</v>
      </c>
      <c r="K3438" s="275">
        <v>254309.0</v>
      </c>
      <c r="L3438" s="275">
        <f t="shared" si="17"/>
        <v>0</v>
      </c>
      <c r="N3438" s="277"/>
      <c r="O3438" s="274">
        <f t="shared" si="6"/>
        <v>0</v>
      </c>
      <c r="P3438" s="248" t="b">
        <f t="shared" si="7"/>
        <v>0</v>
      </c>
    </row>
    <row r="3439" ht="14.25" customHeight="1">
      <c r="A3439" s="248" t="s">
        <v>494</v>
      </c>
      <c r="B3439" s="248" t="s">
        <v>19</v>
      </c>
      <c r="C3439" s="273">
        <v>48442.0</v>
      </c>
      <c r="D3439" s="274">
        <v>45652.0</v>
      </c>
      <c r="E3439" s="275">
        <v>351660.0</v>
      </c>
      <c r="F3439" s="248" t="s">
        <v>447</v>
      </c>
      <c r="G3439" s="274">
        <f t="shared" si="1"/>
        <v>45682</v>
      </c>
      <c r="H3439" s="248" t="s">
        <v>443</v>
      </c>
      <c r="I3439" s="276" t="str">
        <f t="shared" si="2"/>
        <v>48442351660</v>
      </c>
      <c r="J3439" s="274"/>
      <c r="K3439" s="275"/>
      <c r="L3439" s="275">
        <f t="shared" si="17"/>
        <v>-351660</v>
      </c>
      <c r="N3439" s="277"/>
      <c r="O3439" s="274">
        <f t="shared" si="6"/>
        <v>0</v>
      </c>
      <c r="P3439" s="248" t="b">
        <f t="shared" si="7"/>
        <v>1</v>
      </c>
    </row>
    <row r="3440" ht="14.25" customHeight="1">
      <c r="A3440" s="248" t="s">
        <v>824</v>
      </c>
      <c r="B3440" s="248" t="s">
        <v>19</v>
      </c>
      <c r="C3440" s="273">
        <v>5.0071822E7</v>
      </c>
      <c r="D3440" s="274">
        <v>45652.0</v>
      </c>
      <c r="E3440" s="275">
        <v>12869.0</v>
      </c>
      <c r="F3440" s="248" t="s">
        <v>447</v>
      </c>
      <c r="G3440" s="274">
        <f t="shared" si="1"/>
        <v>45682</v>
      </c>
      <c r="H3440" s="248" t="s">
        <v>443</v>
      </c>
      <c r="I3440" s="276" t="str">
        <f t="shared" si="2"/>
        <v>5007182212869</v>
      </c>
      <c r="J3440" s="274">
        <f t="shared" ref="J3440:J3441" si="18">+G3440</f>
        <v>45682</v>
      </c>
      <c r="K3440" s="275">
        <f t="shared" ref="K3440:K3441" si="19">+E3440</f>
        <v>12869</v>
      </c>
      <c r="L3440" s="275">
        <f t="shared" si="17"/>
        <v>0</v>
      </c>
      <c r="N3440" s="277"/>
      <c r="O3440" s="274">
        <f t="shared" si="6"/>
        <v>0</v>
      </c>
      <c r="P3440" s="248" t="b">
        <f t="shared" si="7"/>
        <v>0</v>
      </c>
    </row>
    <row r="3441" ht="14.25" customHeight="1">
      <c r="A3441" s="248" t="s">
        <v>824</v>
      </c>
      <c r="B3441" s="248" t="s">
        <v>334</v>
      </c>
      <c r="C3441" s="273">
        <v>1.306353E7</v>
      </c>
      <c r="D3441" s="274">
        <v>45652.0</v>
      </c>
      <c r="E3441" s="275">
        <v>6057.0</v>
      </c>
      <c r="F3441" s="248" t="s">
        <v>447</v>
      </c>
      <c r="G3441" s="274">
        <f t="shared" si="1"/>
        <v>45682</v>
      </c>
      <c r="H3441" s="248" t="s">
        <v>443</v>
      </c>
      <c r="I3441" s="276" t="str">
        <f t="shared" si="2"/>
        <v>130635306057</v>
      </c>
      <c r="J3441" s="274">
        <f t="shared" si="18"/>
        <v>45682</v>
      </c>
      <c r="K3441" s="275">
        <f t="shared" si="19"/>
        <v>6057</v>
      </c>
      <c r="L3441" s="275">
        <f t="shared" si="17"/>
        <v>0</v>
      </c>
      <c r="N3441" s="277"/>
      <c r="O3441" s="274">
        <f t="shared" si="6"/>
        <v>0</v>
      </c>
      <c r="P3441" s="248" t="b">
        <f t="shared" si="7"/>
        <v>0</v>
      </c>
    </row>
    <row r="3442" ht="14.25" customHeight="1">
      <c r="A3442" s="248" t="s">
        <v>830</v>
      </c>
      <c r="B3442" s="248" t="s">
        <v>19</v>
      </c>
      <c r="C3442" s="273">
        <v>1886774.0</v>
      </c>
      <c r="D3442" s="274">
        <v>45652.0</v>
      </c>
      <c r="E3442" s="275">
        <v>1699990.0</v>
      </c>
      <c r="F3442" s="248" t="s">
        <v>447</v>
      </c>
      <c r="G3442" s="274">
        <f t="shared" si="1"/>
        <v>45682</v>
      </c>
      <c r="H3442" s="248" t="s">
        <v>443</v>
      </c>
      <c r="I3442" s="276" t="str">
        <f t="shared" si="2"/>
        <v>18867741699990</v>
      </c>
      <c r="J3442" s="274">
        <v>45649.0</v>
      </c>
      <c r="K3442" s="275">
        <v>1699990.0</v>
      </c>
      <c r="L3442" s="275">
        <f t="shared" si="17"/>
        <v>0</v>
      </c>
      <c r="N3442" s="277"/>
      <c r="O3442" s="274">
        <f t="shared" si="6"/>
        <v>0</v>
      </c>
      <c r="P3442" s="248" t="b">
        <f t="shared" si="7"/>
        <v>0</v>
      </c>
    </row>
    <row r="3443" ht="14.25" customHeight="1">
      <c r="A3443" s="248" t="s">
        <v>281</v>
      </c>
      <c r="B3443" s="248" t="s">
        <v>19</v>
      </c>
      <c r="C3443" s="273">
        <v>1116552.0</v>
      </c>
      <c r="D3443" s="274">
        <v>45652.0</v>
      </c>
      <c r="E3443" s="275">
        <v>717930.0</v>
      </c>
      <c r="F3443" s="248" t="s">
        <v>447</v>
      </c>
      <c r="G3443" s="274">
        <f t="shared" si="1"/>
        <v>45682</v>
      </c>
      <c r="H3443" s="248" t="s">
        <v>443</v>
      </c>
      <c r="I3443" s="276" t="str">
        <f t="shared" si="2"/>
        <v>1116552717930</v>
      </c>
      <c r="J3443" s="274"/>
      <c r="K3443" s="275"/>
      <c r="L3443" s="275">
        <f t="shared" si="17"/>
        <v>-717930</v>
      </c>
      <c r="N3443" s="277"/>
      <c r="O3443" s="274">
        <f t="shared" si="6"/>
        <v>0</v>
      </c>
      <c r="P3443" s="248" t="b">
        <f t="shared" si="7"/>
        <v>1</v>
      </c>
    </row>
    <row r="3444" ht="14.25" customHeight="1">
      <c r="A3444" s="248" t="s">
        <v>36</v>
      </c>
      <c r="B3444" s="248" t="s">
        <v>19</v>
      </c>
      <c r="C3444" s="273">
        <v>96305.0</v>
      </c>
      <c r="D3444" s="274">
        <v>45652.0</v>
      </c>
      <c r="E3444" s="275">
        <v>409876.0</v>
      </c>
      <c r="F3444" s="248" t="s">
        <v>447</v>
      </c>
      <c r="G3444" s="274">
        <f t="shared" si="1"/>
        <v>45682</v>
      </c>
      <c r="H3444" s="248" t="s">
        <v>443</v>
      </c>
      <c r="I3444" s="276" t="str">
        <f t="shared" si="2"/>
        <v>96305409876</v>
      </c>
      <c r="J3444" s="274">
        <v>45649.0</v>
      </c>
      <c r="K3444" s="275">
        <v>409876.0</v>
      </c>
      <c r="L3444" s="275">
        <f t="shared" si="17"/>
        <v>0</v>
      </c>
      <c r="N3444" s="277" t="s">
        <v>738</v>
      </c>
      <c r="O3444" s="274">
        <f t="shared" si="6"/>
        <v>0</v>
      </c>
      <c r="P3444" s="248" t="b">
        <f t="shared" si="7"/>
        <v>0</v>
      </c>
    </row>
    <row r="3445" ht="14.25" customHeight="1">
      <c r="A3445" s="248" t="s">
        <v>36</v>
      </c>
      <c r="B3445" s="248" t="s">
        <v>19</v>
      </c>
      <c r="C3445" s="273">
        <v>96303.0</v>
      </c>
      <c r="D3445" s="274">
        <v>45652.0</v>
      </c>
      <c r="E3445" s="275">
        <v>779940.0</v>
      </c>
      <c r="F3445" s="248" t="s">
        <v>447</v>
      </c>
      <c r="G3445" s="274">
        <f t="shared" si="1"/>
        <v>45682</v>
      </c>
      <c r="H3445" s="248" t="s">
        <v>443</v>
      </c>
      <c r="I3445" s="276" t="str">
        <f t="shared" si="2"/>
        <v>96303779940</v>
      </c>
      <c r="J3445" s="274">
        <v>45649.0</v>
      </c>
      <c r="K3445" s="275">
        <v>779940.0</v>
      </c>
      <c r="L3445" s="275">
        <f t="shared" si="17"/>
        <v>0</v>
      </c>
      <c r="N3445" s="277" t="s">
        <v>738</v>
      </c>
      <c r="O3445" s="274">
        <f t="shared" si="6"/>
        <v>0</v>
      </c>
      <c r="P3445" s="248" t="b">
        <f t="shared" si="7"/>
        <v>0</v>
      </c>
    </row>
    <row r="3446" ht="14.25" customHeight="1">
      <c r="A3446" s="248" t="s">
        <v>709</v>
      </c>
      <c r="B3446" s="248" t="s">
        <v>19</v>
      </c>
      <c r="C3446" s="273">
        <v>13560.0</v>
      </c>
      <c r="D3446" s="274">
        <v>45652.0</v>
      </c>
      <c r="E3446" s="275">
        <v>8553720.0</v>
      </c>
      <c r="F3446" s="248" t="s">
        <v>447</v>
      </c>
      <c r="G3446" s="274">
        <f t="shared" si="1"/>
        <v>45682</v>
      </c>
      <c r="H3446" s="248" t="s">
        <v>443</v>
      </c>
      <c r="I3446" s="276" t="str">
        <f t="shared" si="2"/>
        <v>135608553720</v>
      </c>
      <c r="J3446" s="274">
        <v>45681.0</v>
      </c>
      <c r="K3446" s="275">
        <f>+E3446+E3449</f>
        <v>8561891</v>
      </c>
      <c r="L3446" s="275">
        <f t="shared" si="17"/>
        <v>8171</v>
      </c>
      <c r="N3446" s="277"/>
      <c r="O3446" s="274">
        <f t="shared" si="6"/>
        <v>0</v>
      </c>
      <c r="P3446" s="248" t="b">
        <f t="shared" si="7"/>
        <v>0</v>
      </c>
    </row>
    <row r="3447" ht="14.25" customHeight="1">
      <c r="A3447" s="248" t="s">
        <v>709</v>
      </c>
      <c r="B3447" s="248" t="s">
        <v>19</v>
      </c>
      <c r="C3447" s="273">
        <v>13575.0</v>
      </c>
      <c r="D3447" s="274">
        <v>45652.0</v>
      </c>
      <c r="E3447" s="275">
        <v>1392300.0</v>
      </c>
      <c r="F3447" s="248" t="s">
        <v>447</v>
      </c>
      <c r="G3447" s="274">
        <f t="shared" si="1"/>
        <v>45682</v>
      </c>
      <c r="H3447" s="248" t="s">
        <v>443</v>
      </c>
      <c r="I3447" s="276" t="str">
        <f t="shared" si="2"/>
        <v>135751392300</v>
      </c>
      <c r="J3447" s="274">
        <v>45681.0</v>
      </c>
      <c r="K3447" s="275">
        <v>1392300.0</v>
      </c>
      <c r="L3447" s="275">
        <f t="shared" si="17"/>
        <v>0</v>
      </c>
      <c r="M3447" s="276">
        <f>+K3446-L3449</f>
        <v>8561891</v>
      </c>
      <c r="N3447" s="277"/>
      <c r="O3447" s="274">
        <f t="shared" si="6"/>
        <v>0</v>
      </c>
      <c r="P3447" s="248" t="b">
        <f t="shared" si="7"/>
        <v>0</v>
      </c>
    </row>
    <row r="3448" ht="14.25" customHeight="1">
      <c r="A3448" s="248" t="s">
        <v>709</v>
      </c>
      <c r="B3448" s="248" t="s">
        <v>468</v>
      </c>
      <c r="C3448" s="273">
        <v>990.0</v>
      </c>
      <c r="D3448" s="274">
        <v>45652.0</v>
      </c>
      <c r="E3448" s="275">
        <v>-1256640.0</v>
      </c>
      <c r="F3448" s="248" t="s">
        <v>447</v>
      </c>
      <c r="G3448" s="274">
        <f t="shared" si="1"/>
        <v>45682</v>
      </c>
      <c r="H3448" s="248" t="s">
        <v>469</v>
      </c>
      <c r="I3448" s="276" t="str">
        <f t="shared" si="2"/>
        <v>990-1256640</v>
      </c>
      <c r="J3448" s="274"/>
      <c r="K3448" s="275"/>
      <c r="L3448" s="275">
        <f t="shared" si="17"/>
        <v>1256640</v>
      </c>
      <c r="M3448" s="248" t="s">
        <v>860</v>
      </c>
      <c r="N3448" s="277"/>
      <c r="O3448" s="274">
        <f t="shared" si="6"/>
        <v>0</v>
      </c>
      <c r="P3448" s="248" t="b">
        <f t="shared" si="7"/>
        <v>1</v>
      </c>
    </row>
    <row r="3449" ht="14.25" customHeight="1">
      <c r="A3449" s="248" t="s">
        <v>508</v>
      </c>
      <c r="B3449" s="248" t="s">
        <v>334</v>
      </c>
      <c r="C3449" s="273">
        <v>2728799.0</v>
      </c>
      <c r="D3449" s="274">
        <v>45652.0</v>
      </c>
      <c r="E3449" s="275">
        <v>8171.0</v>
      </c>
      <c r="F3449" s="248" t="s">
        <v>447</v>
      </c>
      <c r="G3449" s="274">
        <f t="shared" si="1"/>
        <v>45682</v>
      </c>
      <c r="H3449" s="248" t="s">
        <v>443</v>
      </c>
      <c r="I3449" s="276" t="str">
        <f t="shared" si="2"/>
        <v>27287998171</v>
      </c>
      <c r="J3449" s="274">
        <f>+G3449</f>
        <v>45682</v>
      </c>
      <c r="K3449" s="275">
        <f>+E3449</f>
        <v>8171</v>
      </c>
      <c r="L3449" s="275">
        <f t="shared" si="17"/>
        <v>0</v>
      </c>
      <c r="N3449" s="277"/>
      <c r="O3449" s="274">
        <f t="shared" si="6"/>
        <v>0</v>
      </c>
      <c r="P3449" s="248" t="b">
        <f t="shared" si="7"/>
        <v>0</v>
      </c>
    </row>
    <row r="3450" ht="14.25" customHeight="1">
      <c r="A3450" s="248" t="s">
        <v>27</v>
      </c>
      <c r="B3450" s="248" t="s">
        <v>19</v>
      </c>
      <c r="C3450" s="273">
        <v>44759.0</v>
      </c>
      <c r="D3450" s="274">
        <v>45653.0</v>
      </c>
      <c r="E3450" s="275">
        <v>2028781.0</v>
      </c>
      <c r="F3450" s="248" t="s">
        <v>447</v>
      </c>
      <c r="G3450" s="274">
        <f t="shared" si="1"/>
        <v>45683</v>
      </c>
      <c r="H3450" s="248" t="s">
        <v>443</v>
      </c>
      <c r="I3450" s="276" t="str">
        <f t="shared" si="2"/>
        <v>447592028781</v>
      </c>
      <c r="J3450" s="274">
        <v>45679.0</v>
      </c>
      <c r="K3450" s="275">
        <v>2028781.0</v>
      </c>
      <c r="L3450" s="275">
        <f t="shared" si="17"/>
        <v>0</v>
      </c>
      <c r="N3450" s="109" t="s">
        <v>456</v>
      </c>
      <c r="O3450" s="274">
        <f t="shared" si="6"/>
        <v>0</v>
      </c>
      <c r="P3450" s="248" t="b">
        <f t="shared" si="7"/>
        <v>0</v>
      </c>
    </row>
    <row r="3451" ht="14.25" customHeight="1">
      <c r="A3451" s="248" t="s">
        <v>71</v>
      </c>
      <c r="B3451" s="248" t="s">
        <v>19</v>
      </c>
      <c r="C3451" s="273">
        <v>874070.0</v>
      </c>
      <c r="D3451" s="274">
        <v>45653.0</v>
      </c>
      <c r="E3451" s="275">
        <v>387885.0</v>
      </c>
      <c r="F3451" s="248" t="s">
        <v>447</v>
      </c>
      <c r="G3451" s="274">
        <f t="shared" si="1"/>
        <v>45683</v>
      </c>
      <c r="H3451" s="248" t="s">
        <v>443</v>
      </c>
      <c r="I3451" s="276" t="str">
        <f t="shared" si="2"/>
        <v>874070387885</v>
      </c>
      <c r="J3451" s="274">
        <v>45653.0</v>
      </c>
      <c r="K3451" s="275">
        <v>387885.0</v>
      </c>
      <c r="L3451" s="275">
        <f t="shared" si="17"/>
        <v>0</v>
      </c>
      <c r="N3451" s="277"/>
      <c r="O3451" s="274">
        <f t="shared" si="6"/>
        <v>0</v>
      </c>
      <c r="P3451" s="248" t="b">
        <f t="shared" si="7"/>
        <v>0</v>
      </c>
    </row>
    <row r="3452" ht="14.25" customHeight="1">
      <c r="A3452" s="248" t="s">
        <v>34</v>
      </c>
      <c r="B3452" s="248" t="s">
        <v>19</v>
      </c>
      <c r="C3452" s="273">
        <v>126508.0</v>
      </c>
      <c r="D3452" s="274">
        <v>45653.0</v>
      </c>
      <c r="E3452" s="275">
        <v>277984.0</v>
      </c>
      <c r="F3452" s="248" t="s">
        <v>447</v>
      </c>
      <c r="G3452" s="274">
        <f t="shared" si="1"/>
        <v>45683</v>
      </c>
      <c r="H3452" s="248" t="s">
        <v>443</v>
      </c>
      <c r="I3452" s="276" t="str">
        <f t="shared" si="2"/>
        <v>126508277984</v>
      </c>
      <c r="J3452" s="274">
        <v>45695.0</v>
      </c>
      <c r="K3452" s="275">
        <v>277984.0</v>
      </c>
      <c r="L3452" s="275">
        <f t="shared" si="17"/>
        <v>0</v>
      </c>
      <c r="N3452" s="277"/>
      <c r="O3452" s="274">
        <f t="shared" si="6"/>
        <v>0</v>
      </c>
      <c r="P3452" s="248" t="b">
        <f t="shared" si="7"/>
        <v>0</v>
      </c>
    </row>
    <row r="3453" ht="14.25" customHeight="1">
      <c r="A3453" s="248" t="s">
        <v>610</v>
      </c>
      <c r="B3453" s="248" t="s">
        <v>19</v>
      </c>
      <c r="C3453" s="273">
        <v>1887453.0</v>
      </c>
      <c r="D3453" s="274">
        <v>45653.0</v>
      </c>
      <c r="E3453" s="275">
        <v>699990.0</v>
      </c>
      <c r="F3453" s="248" t="s">
        <v>447</v>
      </c>
      <c r="G3453" s="274">
        <f t="shared" si="1"/>
        <v>45683</v>
      </c>
      <c r="H3453" s="248" t="s">
        <v>443</v>
      </c>
      <c r="I3453" s="276" t="str">
        <f t="shared" si="2"/>
        <v>1887453699990</v>
      </c>
      <c r="J3453" s="274">
        <v>45649.0</v>
      </c>
      <c r="K3453" s="275">
        <v>699980.0</v>
      </c>
      <c r="L3453" s="275">
        <f t="shared" si="17"/>
        <v>-10</v>
      </c>
      <c r="N3453" s="277"/>
      <c r="O3453" s="274">
        <f t="shared" si="6"/>
        <v>0</v>
      </c>
      <c r="P3453" s="248" t="b">
        <f t="shared" si="7"/>
        <v>0</v>
      </c>
    </row>
    <row r="3454" ht="14.25" customHeight="1">
      <c r="A3454" s="248" t="s">
        <v>661</v>
      </c>
      <c r="B3454" s="248" t="s">
        <v>19</v>
      </c>
      <c r="C3454" s="273">
        <v>7484.0</v>
      </c>
      <c r="D3454" s="274">
        <v>45653.0</v>
      </c>
      <c r="E3454" s="275">
        <v>566225.0</v>
      </c>
      <c r="F3454" s="248" t="s">
        <v>447</v>
      </c>
      <c r="G3454" s="274">
        <f t="shared" si="1"/>
        <v>45683</v>
      </c>
      <c r="H3454" s="248" t="s">
        <v>443</v>
      </c>
      <c r="I3454" s="276" t="str">
        <f t="shared" si="2"/>
        <v>7484566225</v>
      </c>
      <c r="J3454" s="274"/>
      <c r="K3454" s="275"/>
      <c r="L3454" s="275">
        <f t="shared" si="17"/>
        <v>-566225</v>
      </c>
      <c r="N3454" s="277"/>
      <c r="O3454" s="274">
        <f t="shared" si="6"/>
        <v>0</v>
      </c>
      <c r="P3454" s="248" t="b">
        <f t="shared" si="7"/>
        <v>1</v>
      </c>
    </row>
    <row r="3455" ht="14.25" customHeight="1">
      <c r="A3455" s="248" t="s">
        <v>861</v>
      </c>
      <c r="B3455" s="248" t="s">
        <v>19</v>
      </c>
      <c r="C3455" s="273">
        <v>650221.0</v>
      </c>
      <c r="D3455" s="274">
        <v>45653.0</v>
      </c>
      <c r="E3455" s="275">
        <v>209940.0</v>
      </c>
      <c r="F3455" s="248" t="s">
        <v>447</v>
      </c>
      <c r="G3455" s="274">
        <f t="shared" si="1"/>
        <v>45683</v>
      </c>
      <c r="H3455" s="248" t="s">
        <v>443</v>
      </c>
      <c r="I3455" s="276" t="str">
        <f t="shared" si="2"/>
        <v>650221209940</v>
      </c>
      <c r="J3455" s="274"/>
      <c r="K3455" s="275"/>
      <c r="L3455" s="275">
        <f t="shared" si="17"/>
        <v>-209940</v>
      </c>
      <c r="N3455" s="277"/>
      <c r="O3455" s="274">
        <f t="shared" si="6"/>
        <v>0</v>
      </c>
      <c r="P3455" s="248" t="b">
        <f t="shared" si="7"/>
        <v>1</v>
      </c>
    </row>
    <row r="3456" ht="14.25" customHeight="1">
      <c r="A3456" s="248" t="s">
        <v>35</v>
      </c>
      <c r="B3456" s="248" t="s">
        <v>19</v>
      </c>
      <c r="C3456" s="273">
        <v>25881.0</v>
      </c>
      <c r="D3456" s="274">
        <v>45653.0</v>
      </c>
      <c r="E3456" s="275">
        <v>475966.0</v>
      </c>
      <c r="F3456" s="248" t="s">
        <v>447</v>
      </c>
      <c r="G3456" s="274">
        <f t="shared" si="1"/>
        <v>45683</v>
      </c>
      <c r="H3456" s="248" t="s">
        <v>443</v>
      </c>
      <c r="I3456" s="276" t="str">
        <f t="shared" si="2"/>
        <v>25881475966</v>
      </c>
      <c r="J3456" s="274">
        <v>45723.0</v>
      </c>
      <c r="K3456" s="275">
        <v>475966.0</v>
      </c>
      <c r="L3456" s="275">
        <f t="shared" si="17"/>
        <v>0</v>
      </c>
      <c r="N3456" s="277" t="s">
        <v>759</v>
      </c>
      <c r="O3456" s="274">
        <f t="shared" si="6"/>
        <v>0</v>
      </c>
      <c r="P3456" s="248" t="b">
        <f t="shared" si="7"/>
        <v>0</v>
      </c>
    </row>
    <row r="3457" ht="14.25" customHeight="1">
      <c r="A3457" s="248" t="s">
        <v>766</v>
      </c>
      <c r="B3457" s="248" t="s">
        <v>19</v>
      </c>
      <c r="C3457" s="273">
        <v>12.0</v>
      </c>
      <c r="D3457" s="274">
        <v>45653.0</v>
      </c>
      <c r="E3457" s="275">
        <v>2058210.0</v>
      </c>
      <c r="F3457" s="248" t="s">
        <v>447</v>
      </c>
      <c r="G3457" s="274">
        <f t="shared" si="1"/>
        <v>45683</v>
      </c>
      <c r="H3457" s="248" t="s">
        <v>443</v>
      </c>
      <c r="I3457" s="276" t="str">
        <f t="shared" si="2"/>
        <v>122058210</v>
      </c>
      <c r="J3457" s="274">
        <v>45595.0</v>
      </c>
      <c r="K3457" s="275">
        <v>2058210.0</v>
      </c>
      <c r="L3457" s="275">
        <f t="shared" si="17"/>
        <v>0</v>
      </c>
      <c r="M3457" s="248" t="s">
        <v>767</v>
      </c>
      <c r="N3457" s="277"/>
      <c r="O3457" s="274">
        <f t="shared" si="6"/>
        <v>0</v>
      </c>
      <c r="P3457" s="248" t="b">
        <f t="shared" si="7"/>
        <v>0</v>
      </c>
    </row>
    <row r="3458" ht="14.25" customHeight="1">
      <c r="A3458" s="248" t="s">
        <v>24</v>
      </c>
      <c r="B3458" s="248" t="s">
        <v>19</v>
      </c>
      <c r="C3458" s="273">
        <v>22708.0</v>
      </c>
      <c r="D3458" s="274">
        <v>45653.0</v>
      </c>
      <c r="E3458" s="275">
        <v>9790809.0</v>
      </c>
      <c r="F3458" s="248" t="s">
        <v>447</v>
      </c>
      <c r="G3458" s="274">
        <f t="shared" si="1"/>
        <v>45683</v>
      </c>
      <c r="H3458" s="248" t="s">
        <v>443</v>
      </c>
      <c r="I3458" s="276" t="str">
        <f t="shared" si="2"/>
        <v>227089790809</v>
      </c>
      <c r="J3458" s="274">
        <v>45688.0</v>
      </c>
      <c r="K3458" s="275">
        <v>9790809.0</v>
      </c>
      <c r="L3458" s="275">
        <f t="shared" si="17"/>
        <v>0</v>
      </c>
      <c r="N3458" s="277"/>
      <c r="O3458" s="274">
        <f t="shared" si="6"/>
        <v>0</v>
      </c>
      <c r="P3458" s="248" t="b">
        <f t="shared" si="7"/>
        <v>0</v>
      </c>
    </row>
    <row r="3459" ht="14.25" customHeight="1">
      <c r="A3459" s="248" t="s">
        <v>24</v>
      </c>
      <c r="B3459" s="248" t="s">
        <v>19</v>
      </c>
      <c r="C3459" s="273">
        <v>22709.0</v>
      </c>
      <c r="D3459" s="274">
        <v>45653.0</v>
      </c>
      <c r="E3459" s="275">
        <v>4479577.0</v>
      </c>
      <c r="F3459" s="248" t="s">
        <v>447</v>
      </c>
      <c r="G3459" s="274">
        <f t="shared" si="1"/>
        <v>45683</v>
      </c>
      <c r="H3459" s="248" t="s">
        <v>443</v>
      </c>
      <c r="I3459" s="276" t="str">
        <f t="shared" si="2"/>
        <v>227094479577</v>
      </c>
      <c r="J3459" s="274">
        <v>45688.0</v>
      </c>
      <c r="K3459" s="275">
        <v>4479577.0</v>
      </c>
      <c r="L3459" s="275">
        <f t="shared" si="17"/>
        <v>0</v>
      </c>
      <c r="N3459" s="277"/>
      <c r="O3459" s="274">
        <f t="shared" si="6"/>
        <v>0</v>
      </c>
      <c r="P3459" s="248" t="b">
        <f t="shared" si="7"/>
        <v>0</v>
      </c>
    </row>
    <row r="3460" ht="14.25" customHeight="1">
      <c r="A3460" s="248" t="s">
        <v>542</v>
      </c>
      <c r="B3460" s="248" t="s">
        <v>19</v>
      </c>
      <c r="C3460" s="273">
        <v>208.0</v>
      </c>
      <c r="D3460" s="274">
        <v>45653.0</v>
      </c>
      <c r="E3460" s="275">
        <v>15000.0</v>
      </c>
      <c r="F3460" s="248" t="s">
        <v>447</v>
      </c>
      <c r="G3460" s="274">
        <f t="shared" si="1"/>
        <v>45683</v>
      </c>
      <c r="H3460" s="248" t="s">
        <v>443</v>
      </c>
      <c r="I3460" s="276" t="str">
        <f t="shared" si="2"/>
        <v>20815000</v>
      </c>
      <c r="J3460" s="274"/>
      <c r="K3460" s="275"/>
      <c r="L3460" s="275">
        <f t="shared" si="17"/>
        <v>-15000</v>
      </c>
      <c r="N3460" s="277" t="s">
        <v>543</v>
      </c>
      <c r="O3460" s="274">
        <f t="shared" si="6"/>
        <v>0</v>
      </c>
      <c r="P3460" s="248" t="b">
        <f t="shared" si="7"/>
        <v>1</v>
      </c>
    </row>
    <row r="3461" ht="14.25" customHeight="1">
      <c r="A3461" s="248" t="s">
        <v>84</v>
      </c>
      <c r="B3461" s="248" t="s">
        <v>19</v>
      </c>
      <c r="C3461" s="273">
        <v>5407.0</v>
      </c>
      <c r="D3461" s="274">
        <v>45653.0</v>
      </c>
      <c r="E3461" s="275">
        <v>153553.0</v>
      </c>
      <c r="F3461" s="248" t="s">
        <v>447</v>
      </c>
      <c r="G3461" s="274">
        <f t="shared" si="1"/>
        <v>45683</v>
      </c>
      <c r="H3461" s="248" t="s">
        <v>443</v>
      </c>
      <c r="I3461" s="276" t="str">
        <f t="shared" si="2"/>
        <v>5407153553</v>
      </c>
      <c r="J3461" s="274">
        <v>45685.0</v>
      </c>
      <c r="K3461" s="275">
        <v>153553.0</v>
      </c>
      <c r="L3461" s="275">
        <f t="shared" si="17"/>
        <v>0</v>
      </c>
      <c r="N3461" s="277"/>
      <c r="O3461" s="274">
        <f t="shared" si="6"/>
        <v>0</v>
      </c>
      <c r="P3461" s="248" t="b">
        <f t="shared" si="7"/>
        <v>0</v>
      </c>
    </row>
    <row r="3462" ht="14.25" customHeight="1">
      <c r="A3462" s="248" t="s">
        <v>71</v>
      </c>
      <c r="B3462" s="248" t="s">
        <v>19</v>
      </c>
      <c r="C3462" s="273">
        <v>874128.0</v>
      </c>
      <c r="D3462" s="274">
        <v>45656.0</v>
      </c>
      <c r="E3462" s="275">
        <v>56994.0</v>
      </c>
      <c r="F3462" s="248" t="s">
        <v>447</v>
      </c>
      <c r="G3462" s="274">
        <f t="shared" si="1"/>
        <v>45686</v>
      </c>
      <c r="H3462" s="248" t="s">
        <v>443</v>
      </c>
      <c r="I3462" s="276" t="str">
        <f t="shared" si="2"/>
        <v>87412856994</v>
      </c>
      <c r="J3462" s="274">
        <v>45653.0</v>
      </c>
      <c r="K3462" s="275">
        <v>56994.0</v>
      </c>
      <c r="L3462" s="275">
        <f t="shared" si="17"/>
        <v>0</v>
      </c>
      <c r="N3462" s="277"/>
      <c r="O3462" s="274">
        <f t="shared" si="6"/>
        <v>0</v>
      </c>
      <c r="P3462" s="248" t="b">
        <f t="shared" si="7"/>
        <v>0</v>
      </c>
    </row>
    <row r="3463" ht="14.25" customHeight="1">
      <c r="A3463" s="248" t="s">
        <v>495</v>
      </c>
      <c r="B3463" s="248" t="s">
        <v>19</v>
      </c>
      <c r="C3463" s="273">
        <v>1.37417114E8</v>
      </c>
      <c r="D3463" s="274">
        <v>45656.0</v>
      </c>
      <c r="E3463" s="275">
        <v>549900.0</v>
      </c>
      <c r="F3463" s="248" t="s">
        <v>447</v>
      </c>
      <c r="G3463" s="274">
        <f t="shared" si="1"/>
        <v>45686</v>
      </c>
      <c r="H3463" s="248" t="s">
        <v>443</v>
      </c>
      <c r="I3463" s="276" t="str">
        <f t="shared" si="2"/>
        <v>137417114549900</v>
      </c>
      <c r="J3463" s="274">
        <v>45659.0</v>
      </c>
      <c r="K3463" s="275">
        <v>549900.0</v>
      </c>
      <c r="L3463" s="275">
        <f t="shared" si="17"/>
        <v>0</v>
      </c>
      <c r="N3463" s="277"/>
      <c r="O3463" s="274">
        <f t="shared" si="6"/>
        <v>0</v>
      </c>
      <c r="P3463" s="248" t="b">
        <f t="shared" si="7"/>
        <v>0</v>
      </c>
    </row>
    <row r="3464" ht="14.25" customHeight="1">
      <c r="A3464" s="248" t="s">
        <v>533</v>
      </c>
      <c r="B3464" s="248" t="s">
        <v>19</v>
      </c>
      <c r="C3464" s="273">
        <v>8739448.0</v>
      </c>
      <c r="D3464" s="274">
        <v>45656.0</v>
      </c>
      <c r="E3464" s="275">
        <v>46456.0</v>
      </c>
      <c r="F3464" s="248" t="s">
        <v>447</v>
      </c>
      <c r="G3464" s="274">
        <f t="shared" si="1"/>
        <v>45686</v>
      </c>
      <c r="H3464" s="248" t="s">
        <v>443</v>
      </c>
      <c r="I3464" s="276" t="str">
        <f t="shared" si="2"/>
        <v>873944846456</v>
      </c>
      <c r="J3464" s="274">
        <f>+G3464</f>
        <v>45686</v>
      </c>
      <c r="K3464" s="275">
        <f>+E3464</f>
        <v>46456</v>
      </c>
      <c r="L3464" s="275">
        <f t="shared" si="17"/>
        <v>0</v>
      </c>
      <c r="N3464" s="277"/>
      <c r="O3464" s="274">
        <f t="shared" si="6"/>
        <v>0</v>
      </c>
      <c r="P3464" s="248" t="b">
        <f t="shared" si="7"/>
        <v>0</v>
      </c>
    </row>
    <row r="3465" ht="14.25" customHeight="1">
      <c r="A3465" s="248" t="s">
        <v>333</v>
      </c>
      <c r="B3465" s="248" t="s">
        <v>19</v>
      </c>
      <c r="C3465" s="273">
        <v>21894.0</v>
      </c>
      <c r="D3465" s="274">
        <v>45656.0</v>
      </c>
      <c r="E3465" s="275">
        <v>1202694.0</v>
      </c>
      <c r="F3465" s="248" t="s">
        <v>447</v>
      </c>
      <c r="G3465" s="274">
        <f t="shared" si="1"/>
        <v>45686</v>
      </c>
      <c r="H3465" s="248" t="s">
        <v>443</v>
      </c>
      <c r="I3465" s="276" t="str">
        <f t="shared" si="2"/>
        <v>218941202694</v>
      </c>
      <c r="J3465" s="274">
        <v>45671.0</v>
      </c>
      <c r="K3465" s="275">
        <v>1202694.0</v>
      </c>
      <c r="L3465" s="275">
        <f t="shared" si="17"/>
        <v>0</v>
      </c>
      <c r="N3465" s="277"/>
      <c r="O3465" s="274">
        <f t="shared" si="6"/>
        <v>0</v>
      </c>
      <c r="P3465" s="248" t="b">
        <f t="shared" si="7"/>
        <v>0</v>
      </c>
    </row>
    <row r="3466" ht="14.25" customHeight="1">
      <c r="A3466" s="248" t="s">
        <v>463</v>
      </c>
      <c r="B3466" s="248" t="s">
        <v>19</v>
      </c>
      <c r="C3466" s="273">
        <v>5088925.0</v>
      </c>
      <c r="D3466" s="274">
        <v>45656.0</v>
      </c>
      <c r="E3466" s="275">
        <v>903970.0</v>
      </c>
      <c r="F3466" s="248" t="s">
        <v>447</v>
      </c>
      <c r="G3466" s="274">
        <f t="shared" si="1"/>
        <v>45686</v>
      </c>
      <c r="H3466" s="248" t="s">
        <v>443</v>
      </c>
      <c r="I3466" s="276" t="str">
        <f t="shared" si="2"/>
        <v>5088925903970</v>
      </c>
      <c r="J3466" s="274">
        <v>45656.0</v>
      </c>
      <c r="K3466" s="275">
        <v>903970.0</v>
      </c>
      <c r="L3466" s="275">
        <f t="shared" si="17"/>
        <v>0</v>
      </c>
      <c r="N3466" s="277"/>
      <c r="O3466" s="274">
        <f t="shared" si="6"/>
        <v>0</v>
      </c>
      <c r="P3466" s="248" t="b">
        <f t="shared" si="7"/>
        <v>0</v>
      </c>
    </row>
    <row r="3467" ht="14.25" customHeight="1">
      <c r="A3467" s="248" t="s">
        <v>24</v>
      </c>
      <c r="B3467" s="248" t="s">
        <v>19</v>
      </c>
      <c r="C3467" s="273">
        <v>22713.0</v>
      </c>
      <c r="D3467" s="274">
        <v>45656.0</v>
      </c>
      <c r="E3467" s="275">
        <v>3119454.0</v>
      </c>
      <c r="F3467" s="248" t="s">
        <v>447</v>
      </c>
      <c r="G3467" s="274">
        <f t="shared" si="1"/>
        <v>45686</v>
      </c>
      <c r="H3467" s="248" t="s">
        <v>443</v>
      </c>
      <c r="I3467" s="276" t="str">
        <f t="shared" si="2"/>
        <v>227133119454</v>
      </c>
      <c r="J3467" s="274">
        <v>45688.0</v>
      </c>
      <c r="K3467" s="275">
        <v>3119454.0</v>
      </c>
      <c r="L3467" s="275">
        <f t="shared" si="17"/>
        <v>0</v>
      </c>
      <c r="N3467" s="277"/>
      <c r="O3467" s="274">
        <f t="shared" si="6"/>
        <v>0</v>
      </c>
      <c r="P3467" s="248" t="b">
        <f t="shared" si="7"/>
        <v>0</v>
      </c>
    </row>
    <row r="3468" ht="14.25" customHeight="1">
      <c r="A3468" s="248" t="s">
        <v>789</v>
      </c>
      <c r="B3468" s="248" t="s">
        <v>19</v>
      </c>
      <c r="C3468" s="273">
        <v>694.0</v>
      </c>
      <c r="D3468" s="274">
        <v>45656.0</v>
      </c>
      <c r="E3468" s="275">
        <v>250001.0</v>
      </c>
      <c r="F3468" s="248" t="s">
        <v>447</v>
      </c>
      <c r="G3468" s="274">
        <f t="shared" si="1"/>
        <v>45686</v>
      </c>
      <c r="H3468" s="248" t="s">
        <v>443</v>
      </c>
      <c r="I3468" s="276" t="str">
        <f t="shared" si="2"/>
        <v>694250001</v>
      </c>
      <c r="J3468" s="274">
        <v>45656.0</v>
      </c>
      <c r="K3468" s="275">
        <v>250001.0</v>
      </c>
      <c r="L3468" s="275">
        <f t="shared" si="17"/>
        <v>0</v>
      </c>
      <c r="N3468" s="277"/>
      <c r="O3468" s="274">
        <f t="shared" si="6"/>
        <v>0</v>
      </c>
      <c r="P3468" s="248" t="b">
        <f t="shared" si="7"/>
        <v>0</v>
      </c>
    </row>
    <row r="3469" ht="14.25" customHeight="1">
      <c r="A3469" s="248" t="s">
        <v>274</v>
      </c>
      <c r="B3469" s="248" t="s">
        <v>19</v>
      </c>
      <c r="C3469" s="273">
        <v>13975.0</v>
      </c>
      <c r="D3469" s="274">
        <v>45657.0</v>
      </c>
      <c r="E3469" s="275">
        <v>1.4224991E7</v>
      </c>
      <c r="F3469" s="248" t="s">
        <v>447</v>
      </c>
      <c r="G3469" s="274">
        <f t="shared" si="1"/>
        <v>45687</v>
      </c>
      <c r="H3469" s="248" t="s">
        <v>443</v>
      </c>
      <c r="I3469" s="276" t="str">
        <f t="shared" si="2"/>
        <v>1397514224991</v>
      </c>
      <c r="J3469" s="274">
        <v>45695.0</v>
      </c>
      <c r="K3469" s="275">
        <v>1.4224991E7</v>
      </c>
      <c r="L3469" s="275">
        <f t="shared" si="17"/>
        <v>0</v>
      </c>
      <c r="N3469" s="277"/>
      <c r="O3469" s="274">
        <f t="shared" si="6"/>
        <v>0</v>
      </c>
      <c r="P3469" s="248" t="b">
        <f t="shared" si="7"/>
        <v>0</v>
      </c>
    </row>
    <row r="3470" ht="14.25" customHeight="1">
      <c r="A3470" s="248" t="s">
        <v>106</v>
      </c>
      <c r="B3470" s="248" t="s">
        <v>19</v>
      </c>
      <c r="C3470" s="273">
        <v>28723.0</v>
      </c>
      <c r="D3470" s="274">
        <v>45658.0</v>
      </c>
      <c r="E3470" s="275">
        <v>19637.0</v>
      </c>
      <c r="F3470" s="248" t="s">
        <v>447</v>
      </c>
      <c r="G3470" s="274">
        <f t="shared" si="1"/>
        <v>45688</v>
      </c>
      <c r="H3470" s="248" t="s">
        <v>443</v>
      </c>
      <c r="I3470" s="276" t="str">
        <f t="shared" si="2"/>
        <v>2872319637</v>
      </c>
      <c r="J3470" s="274">
        <v>45658.0</v>
      </c>
      <c r="K3470" s="275">
        <v>19637.0</v>
      </c>
      <c r="L3470" s="275">
        <f t="shared" si="17"/>
        <v>0</v>
      </c>
      <c r="M3470" s="248" t="s">
        <v>862</v>
      </c>
      <c r="N3470" s="277"/>
      <c r="O3470" s="274">
        <f t="shared" si="6"/>
        <v>0</v>
      </c>
      <c r="P3470" s="248" t="b">
        <f t="shared" si="7"/>
        <v>0</v>
      </c>
    </row>
    <row r="3471" ht="14.25" customHeight="1">
      <c r="A3471" s="248" t="s">
        <v>106</v>
      </c>
      <c r="B3471" s="248" t="s">
        <v>334</v>
      </c>
      <c r="C3471" s="273">
        <v>231673.0</v>
      </c>
      <c r="D3471" s="274">
        <v>45658.0</v>
      </c>
      <c r="E3471" s="275">
        <v>442778.0</v>
      </c>
      <c r="F3471" s="248" t="s">
        <v>447</v>
      </c>
      <c r="G3471" s="274">
        <f t="shared" si="1"/>
        <v>45688</v>
      </c>
      <c r="H3471" s="248" t="s">
        <v>443</v>
      </c>
      <c r="I3471" s="276" t="str">
        <f t="shared" si="2"/>
        <v>231673442778</v>
      </c>
      <c r="J3471" s="274">
        <v>45658.0</v>
      </c>
      <c r="K3471" s="275">
        <v>442778.0</v>
      </c>
      <c r="L3471" s="275">
        <f t="shared" si="17"/>
        <v>0</v>
      </c>
      <c r="M3471" s="248" t="s">
        <v>862</v>
      </c>
      <c r="N3471" s="277"/>
      <c r="O3471" s="274">
        <f t="shared" si="6"/>
        <v>0</v>
      </c>
      <c r="P3471" s="248" t="b">
        <f t="shared" si="7"/>
        <v>0</v>
      </c>
    </row>
    <row r="3472" ht="14.25" customHeight="1">
      <c r="A3472" s="248" t="s">
        <v>454</v>
      </c>
      <c r="B3472" s="248" t="s">
        <v>19</v>
      </c>
      <c r="C3472" s="273">
        <v>36917.0</v>
      </c>
      <c r="D3472" s="274">
        <v>45659.0</v>
      </c>
      <c r="E3472" s="275">
        <v>59863.0</v>
      </c>
      <c r="F3472" s="248" t="s">
        <v>447</v>
      </c>
      <c r="G3472" s="274">
        <f t="shared" si="1"/>
        <v>45689</v>
      </c>
      <c r="H3472" s="248" t="s">
        <v>443</v>
      </c>
      <c r="I3472" s="276" t="str">
        <f t="shared" si="2"/>
        <v>3691759863</v>
      </c>
      <c r="J3472" s="274">
        <v>45717.0</v>
      </c>
      <c r="K3472" s="275">
        <v>59863.0</v>
      </c>
      <c r="L3472" s="275">
        <f t="shared" si="17"/>
        <v>0</v>
      </c>
      <c r="N3472" s="277"/>
      <c r="O3472" s="274">
        <f t="shared" si="6"/>
        <v>0</v>
      </c>
      <c r="P3472" s="248" t="b">
        <f t="shared" si="7"/>
        <v>0</v>
      </c>
    </row>
    <row r="3473" ht="14.25" customHeight="1">
      <c r="A3473" s="248" t="s">
        <v>24</v>
      </c>
      <c r="B3473" s="248" t="s">
        <v>19</v>
      </c>
      <c r="C3473" s="273">
        <v>22872.0</v>
      </c>
      <c r="D3473" s="274">
        <v>45659.0</v>
      </c>
      <c r="E3473" s="275">
        <v>1679756.0</v>
      </c>
      <c r="F3473" s="248" t="s">
        <v>447</v>
      </c>
      <c r="G3473" s="274">
        <f t="shared" si="1"/>
        <v>45689</v>
      </c>
      <c r="H3473" s="248" t="s">
        <v>443</v>
      </c>
      <c r="I3473" s="276" t="str">
        <f t="shared" si="2"/>
        <v>228721679756</v>
      </c>
      <c r="J3473" s="274">
        <v>45688.0</v>
      </c>
      <c r="K3473" s="275">
        <v>1679756.0</v>
      </c>
      <c r="L3473" s="275">
        <f t="shared" si="17"/>
        <v>0</v>
      </c>
      <c r="N3473" s="277"/>
      <c r="O3473" s="274">
        <f t="shared" si="6"/>
        <v>0</v>
      </c>
      <c r="P3473" s="248" t="b">
        <f t="shared" si="7"/>
        <v>0</v>
      </c>
    </row>
    <row r="3474" ht="14.25" customHeight="1">
      <c r="A3474" s="248" t="s">
        <v>863</v>
      </c>
      <c r="B3474" s="248" t="s">
        <v>19</v>
      </c>
      <c r="C3474" s="273">
        <v>20258.0</v>
      </c>
      <c r="D3474" s="274">
        <v>45659.0</v>
      </c>
      <c r="E3474" s="275">
        <v>129710.0</v>
      </c>
      <c r="F3474" s="248" t="s">
        <v>447</v>
      </c>
      <c r="G3474" s="274">
        <f t="shared" si="1"/>
        <v>45689</v>
      </c>
      <c r="H3474" s="248" t="s">
        <v>443</v>
      </c>
      <c r="I3474" s="276" t="str">
        <f t="shared" si="2"/>
        <v>20258129710</v>
      </c>
      <c r="J3474" s="274">
        <v>45689.0</v>
      </c>
      <c r="K3474" s="275">
        <v>129710.0</v>
      </c>
      <c r="L3474" s="275">
        <f t="shared" si="17"/>
        <v>0</v>
      </c>
      <c r="N3474" s="277"/>
      <c r="O3474" s="274">
        <f t="shared" si="6"/>
        <v>0</v>
      </c>
      <c r="P3474" s="248" t="b">
        <f t="shared" si="7"/>
        <v>0</v>
      </c>
    </row>
    <row r="3475" ht="14.25" customHeight="1">
      <c r="A3475" s="248" t="s">
        <v>77</v>
      </c>
      <c r="B3475" s="248" t="s">
        <v>19</v>
      </c>
      <c r="C3475" s="273">
        <v>611985.0</v>
      </c>
      <c r="D3475" s="274">
        <v>45659.0</v>
      </c>
      <c r="E3475" s="275">
        <v>1623280.0</v>
      </c>
      <c r="F3475" s="248" t="s">
        <v>447</v>
      </c>
      <c r="G3475" s="274">
        <f t="shared" si="1"/>
        <v>45689</v>
      </c>
      <c r="H3475" s="248" t="s">
        <v>443</v>
      </c>
      <c r="I3475" s="276" t="str">
        <f t="shared" si="2"/>
        <v>6119851623280</v>
      </c>
      <c r="J3475" s="278">
        <v>45653.0</v>
      </c>
      <c r="K3475" s="279">
        <v>1623274.0</v>
      </c>
      <c r="L3475" s="275">
        <f t="shared" si="17"/>
        <v>-6</v>
      </c>
      <c r="N3475" s="277"/>
      <c r="O3475" s="274">
        <f t="shared" si="6"/>
        <v>0</v>
      </c>
      <c r="P3475" s="248" t="b">
        <f t="shared" si="7"/>
        <v>0</v>
      </c>
    </row>
    <row r="3476" ht="14.25" customHeight="1">
      <c r="A3476" s="248" t="s">
        <v>77</v>
      </c>
      <c r="B3476" s="248" t="s">
        <v>19</v>
      </c>
      <c r="C3476" s="273">
        <v>611986.0</v>
      </c>
      <c r="D3476" s="274">
        <v>45659.0</v>
      </c>
      <c r="E3476" s="275">
        <v>1316188.0</v>
      </c>
      <c r="F3476" s="248" t="s">
        <v>447</v>
      </c>
      <c r="G3476" s="274">
        <f t="shared" si="1"/>
        <v>45689</v>
      </c>
      <c r="H3476" s="248" t="s">
        <v>443</v>
      </c>
      <c r="I3476" s="276" t="str">
        <f t="shared" si="2"/>
        <v>6119861316188</v>
      </c>
      <c r="J3476" s="274">
        <v>45649.0</v>
      </c>
      <c r="K3476" s="275">
        <v>1316183.0</v>
      </c>
      <c r="L3476" s="275">
        <f t="shared" si="17"/>
        <v>-5</v>
      </c>
      <c r="N3476" s="277"/>
      <c r="O3476" s="274">
        <f t="shared" si="6"/>
        <v>0</v>
      </c>
      <c r="P3476" s="248" t="b">
        <f t="shared" si="7"/>
        <v>0</v>
      </c>
    </row>
    <row r="3477" ht="14.25" customHeight="1">
      <c r="A3477" s="248" t="s">
        <v>805</v>
      </c>
      <c r="B3477" s="248" t="s">
        <v>19</v>
      </c>
      <c r="C3477" s="273">
        <v>2464.0</v>
      </c>
      <c r="D3477" s="274">
        <v>45659.0</v>
      </c>
      <c r="E3477" s="275">
        <v>105160.0</v>
      </c>
      <c r="F3477" s="248" t="s">
        <v>447</v>
      </c>
      <c r="G3477" s="274">
        <f t="shared" si="1"/>
        <v>45689</v>
      </c>
      <c r="H3477" s="248" t="s">
        <v>443</v>
      </c>
      <c r="I3477" s="276" t="str">
        <f t="shared" si="2"/>
        <v>2464105160</v>
      </c>
      <c r="J3477" s="274">
        <v>45689.0</v>
      </c>
      <c r="K3477" s="275">
        <v>105160.0</v>
      </c>
      <c r="L3477" s="275">
        <f t="shared" si="17"/>
        <v>0</v>
      </c>
      <c r="N3477" s="277"/>
      <c r="O3477" s="274">
        <f t="shared" si="6"/>
        <v>0</v>
      </c>
      <c r="P3477" s="248" t="b">
        <f t="shared" si="7"/>
        <v>0</v>
      </c>
    </row>
    <row r="3478" ht="14.25" customHeight="1">
      <c r="A3478" s="248" t="s">
        <v>95</v>
      </c>
      <c r="B3478" s="248" t="s">
        <v>19</v>
      </c>
      <c r="C3478" s="273">
        <v>127751.0</v>
      </c>
      <c r="D3478" s="274">
        <v>45660.0</v>
      </c>
      <c r="E3478" s="275">
        <v>5762865.0</v>
      </c>
      <c r="F3478" s="248" t="s">
        <v>447</v>
      </c>
      <c r="G3478" s="274">
        <f t="shared" si="1"/>
        <v>45690</v>
      </c>
      <c r="H3478" s="248" t="s">
        <v>443</v>
      </c>
      <c r="I3478" s="276" t="str">
        <f t="shared" si="2"/>
        <v>1277515762865</v>
      </c>
      <c r="J3478" s="274">
        <v>45688.0</v>
      </c>
      <c r="K3478" s="275">
        <v>5762865.0</v>
      </c>
      <c r="L3478" s="275">
        <f t="shared" si="17"/>
        <v>0</v>
      </c>
      <c r="N3478" s="277"/>
      <c r="O3478" s="274">
        <f t="shared" si="6"/>
        <v>0</v>
      </c>
      <c r="P3478" s="248" t="b">
        <f t="shared" si="7"/>
        <v>0</v>
      </c>
    </row>
    <row r="3479" ht="14.25" customHeight="1">
      <c r="A3479" s="248" t="s">
        <v>418</v>
      </c>
      <c r="B3479" s="248" t="s">
        <v>19</v>
      </c>
      <c r="C3479" s="273">
        <v>1309.0</v>
      </c>
      <c r="D3479" s="274">
        <v>45660.0</v>
      </c>
      <c r="E3479" s="275">
        <v>31921.0</v>
      </c>
      <c r="F3479" s="248" t="s">
        <v>447</v>
      </c>
      <c r="G3479" s="274">
        <f t="shared" si="1"/>
        <v>45690</v>
      </c>
      <c r="H3479" s="248" t="s">
        <v>443</v>
      </c>
      <c r="I3479" s="276" t="str">
        <f t="shared" si="2"/>
        <v>130931921</v>
      </c>
      <c r="J3479" s="274">
        <v>45685.0</v>
      </c>
      <c r="K3479" s="275">
        <v>31921.0</v>
      </c>
      <c r="L3479" s="275">
        <f t="shared" si="17"/>
        <v>0</v>
      </c>
      <c r="N3479" s="277"/>
      <c r="O3479" s="274">
        <f t="shared" si="6"/>
        <v>0</v>
      </c>
      <c r="P3479" s="248" t="b">
        <f t="shared" si="7"/>
        <v>0</v>
      </c>
    </row>
    <row r="3480" ht="14.25" customHeight="1">
      <c r="A3480" s="248" t="s">
        <v>35</v>
      </c>
      <c r="B3480" s="248" t="s">
        <v>19</v>
      </c>
      <c r="C3480" s="273">
        <v>25896.0</v>
      </c>
      <c r="D3480" s="274">
        <v>45660.0</v>
      </c>
      <c r="E3480" s="275">
        <v>271984.0</v>
      </c>
      <c r="F3480" s="248" t="s">
        <v>447</v>
      </c>
      <c r="G3480" s="274">
        <f t="shared" si="1"/>
        <v>45690</v>
      </c>
      <c r="H3480" s="248" t="s">
        <v>443</v>
      </c>
      <c r="I3480" s="276" t="str">
        <f t="shared" si="2"/>
        <v>25896271984</v>
      </c>
      <c r="J3480" s="274">
        <v>45723.0</v>
      </c>
      <c r="K3480" s="275">
        <v>271984.0</v>
      </c>
      <c r="L3480" s="275">
        <f t="shared" si="17"/>
        <v>0</v>
      </c>
      <c r="N3480" s="277" t="s">
        <v>759</v>
      </c>
      <c r="O3480" s="274">
        <f t="shared" si="6"/>
        <v>0</v>
      </c>
      <c r="P3480" s="248" t="b">
        <f t="shared" si="7"/>
        <v>0</v>
      </c>
    </row>
    <row r="3481" ht="14.25" customHeight="1">
      <c r="A3481" s="248" t="s">
        <v>22</v>
      </c>
      <c r="B3481" s="248" t="s">
        <v>19</v>
      </c>
      <c r="C3481" s="273">
        <v>1150588.0</v>
      </c>
      <c r="D3481" s="274">
        <v>45660.0</v>
      </c>
      <c r="E3481" s="275">
        <v>188520.0</v>
      </c>
      <c r="F3481" s="248" t="s">
        <v>447</v>
      </c>
      <c r="G3481" s="274">
        <f t="shared" si="1"/>
        <v>45690</v>
      </c>
      <c r="H3481" s="248" t="s">
        <v>443</v>
      </c>
      <c r="I3481" s="276" t="str">
        <f t="shared" si="2"/>
        <v>1150588188520</v>
      </c>
      <c r="J3481" s="274"/>
      <c r="K3481" s="275"/>
      <c r="L3481" s="275">
        <f t="shared" si="17"/>
        <v>-188520</v>
      </c>
      <c r="N3481" s="109" t="s">
        <v>462</v>
      </c>
      <c r="O3481" s="274">
        <f t="shared" si="6"/>
        <v>0</v>
      </c>
      <c r="P3481" s="248" t="b">
        <f t="shared" si="7"/>
        <v>1</v>
      </c>
    </row>
    <row r="3482" ht="14.25" customHeight="1">
      <c r="A3482" s="248" t="s">
        <v>36</v>
      </c>
      <c r="B3482" s="248" t="s">
        <v>19</v>
      </c>
      <c r="C3482" s="273">
        <v>96434.0</v>
      </c>
      <c r="D3482" s="274">
        <v>45660.0</v>
      </c>
      <c r="E3482" s="275">
        <v>1.5339088E7</v>
      </c>
      <c r="F3482" s="248" t="s">
        <v>447</v>
      </c>
      <c r="G3482" s="274">
        <f t="shared" si="1"/>
        <v>45690</v>
      </c>
      <c r="H3482" s="248" t="s">
        <v>443</v>
      </c>
      <c r="I3482" s="276" t="str">
        <f t="shared" si="2"/>
        <v>9643415339088</v>
      </c>
      <c r="J3482" s="274">
        <v>45699.0</v>
      </c>
      <c r="K3482" s="275">
        <f>15000000+339088</f>
        <v>15339088</v>
      </c>
      <c r="L3482" s="275">
        <f t="shared" si="17"/>
        <v>0</v>
      </c>
      <c r="N3482" s="277" t="s">
        <v>738</v>
      </c>
      <c r="O3482" s="274">
        <f t="shared" si="6"/>
        <v>0</v>
      </c>
      <c r="P3482" s="248" t="b">
        <f t="shared" si="7"/>
        <v>0</v>
      </c>
    </row>
    <row r="3483" ht="14.25" customHeight="1">
      <c r="A3483" s="248" t="s">
        <v>864</v>
      </c>
      <c r="B3483" s="248" t="s">
        <v>19</v>
      </c>
      <c r="C3483" s="273">
        <v>72.0</v>
      </c>
      <c r="D3483" s="274">
        <v>45660.0</v>
      </c>
      <c r="E3483" s="275">
        <v>1303981.0</v>
      </c>
      <c r="F3483" s="248" t="s">
        <v>447</v>
      </c>
      <c r="G3483" s="274">
        <f t="shared" si="1"/>
        <v>45690</v>
      </c>
      <c r="H3483" s="248" t="s">
        <v>443</v>
      </c>
      <c r="I3483" s="276" t="str">
        <f t="shared" si="2"/>
        <v>721303981</v>
      </c>
      <c r="J3483" s="274">
        <v>45660.0</v>
      </c>
      <c r="K3483" s="275">
        <v>1303981.0</v>
      </c>
      <c r="L3483" s="275">
        <f t="shared" si="17"/>
        <v>0</v>
      </c>
      <c r="N3483" s="277"/>
      <c r="O3483" s="274">
        <f t="shared" si="6"/>
        <v>0</v>
      </c>
      <c r="P3483" s="248" t="b">
        <f t="shared" si="7"/>
        <v>0</v>
      </c>
    </row>
    <row r="3484" ht="14.25" customHeight="1">
      <c r="A3484" s="248" t="s">
        <v>273</v>
      </c>
      <c r="B3484" s="248" t="s">
        <v>19</v>
      </c>
      <c r="C3484" s="273">
        <v>477.0</v>
      </c>
      <c r="D3484" s="274">
        <v>45661.0</v>
      </c>
      <c r="E3484" s="275">
        <v>192900.0</v>
      </c>
      <c r="F3484" s="248" t="s">
        <v>447</v>
      </c>
      <c r="G3484" s="274">
        <f t="shared" si="1"/>
        <v>45691</v>
      </c>
      <c r="H3484" s="248" t="s">
        <v>443</v>
      </c>
      <c r="I3484" s="276" t="str">
        <f t="shared" si="2"/>
        <v>477192900</v>
      </c>
      <c r="J3484" s="274">
        <v>45674.0</v>
      </c>
      <c r="K3484" s="275">
        <v>192900.0</v>
      </c>
      <c r="L3484" s="275">
        <f t="shared" si="17"/>
        <v>0</v>
      </c>
      <c r="N3484" s="277" t="s">
        <v>710</v>
      </c>
      <c r="O3484" s="274">
        <f t="shared" si="6"/>
        <v>0</v>
      </c>
      <c r="P3484" s="248" t="b">
        <f t="shared" si="7"/>
        <v>0</v>
      </c>
    </row>
    <row r="3485" ht="14.25" customHeight="1">
      <c r="A3485" s="248" t="s">
        <v>754</v>
      </c>
      <c r="B3485" s="248" t="s">
        <v>19</v>
      </c>
      <c r="C3485" s="273">
        <v>650643.0</v>
      </c>
      <c r="D3485" s="274">
        <v>45662.0</v>
      </c>
      <c r="E3485" s="275">
        <v>13980.0</v>
      </c>
      <c r="F3485" s="248" t="s">
        <v>447</v>
      </c>
      <c r="G3485" s="274">
        <f t="shared" si="1"/>
        <v>45692</v>
      </c>
      <c r="H3485" s="248" t="s">
        <v>443</v>
      </c>
      <c r="I3485" s="276" t="str">
        <f t="shared" si="2"/>
        <v>65064313980</v>
      </c>
      <c r="J3485" s="274">
        <v>45662.0</v>
      </c>
      <c r="K3485" s="275">
        <v>13980.0</v>
      </c>
      <c r="L3485" s="275">
        <f t="shared" si="17"/>
        <v>0</v>
      </c>
      <c r="N3485" s="277"/>
      <c r="O3485" s="274">
        <f t="shared" si="6"/>
        <v>0</v>
      </c>
      <c r="P3485" s="248" t="b">
        <f t="shared" si="7"/>
        <v>0</v>
      </c>
    </row>
    <row r="3486" ht="13.5" customHeight="1">
      <c r="A3486" s="248" t="s">
        <v>740</v>
      </c>
      <c r="B3486" s="248" t="s">
        <v>19</v>
      </c>
      <c r="C3486" s="273">
        <v>11982.0</v>
      </c>
      <c r="D3486" s="274">
        <v>45663.0</v>
      </c>
      <c r="E3486" s="275">
        <v>282970.0</v>
      </c>
      <c r="F3486" s="248" t="s">
        <v>447</v>
      </c>
      <c r="G3486" s="274">
        <f t="shared" si="1"/>
        <v>45693</v>
      </c>
      <c r="H3486" s="248" t="s">
        <v>443</v>
      </c>
      <c r="I3486" s="276" t="str">
        <f t="shared" si="2"/>
        <v>11982282970</v>
      </c>
      <c r="J3486" s="274">
        <v>45663.0</v>
      </c>
      <c r="K3486" s="275">
        <v>282970.0</v>
      </c>
      <c r="L3486" s="275">
        <f t="shared" si="17"/>
        <v>0</v>
      </c>
      <c r="N3486" s="277"/>
      <c r="O3486" s="274">
        <f t="shared" si="6"/>
        <v>0</v>
      </c>
      <c r="P3486" s="248" t="b">
        <f t="shared" si="7"/>
        <v>0</v>
      </c>
    </row>
    <row r="3487" ht="13.5" customHeight="1">
      <c r="A3487" s="248" t="s">
        <v>688</v>
      </c>
      <c r="B3487" s="248" t="s">
        <v>19</v>
      </c>
      <c r="C3487" s="273">
        <v>2682.0</v>
      </c>
      <c r="D3487" s="274">
        <v>45663.0</v>
      </c>
      <c r="E3487" s="275">
        <v>394997.0</v>
      </c>
      <c r="F3487" s="248" t="s">
        <v>447</v>
      </c>
      <c r="G3487" s="274">
        <f t="shared" si="1"/>
        <v>45693</v>
      </c>
      <c r="H3487" s="248" t="s">
        <v>443</v>
      </c>
      <c r="I3487" s="276" t="str">
        <f t="shared" si="2"/>
        <v>2682394997</v>
      </c>
      <c r="J3487" s="274">
        <v>45699.0</v>
      </c>
      <c r="K3487" s="275">
        <v>394997.0</v>
      </c>
      <c r="L3487" s="275">
        <f t="shared" si="17"/>
        <v>0</v>
      </c>
      <c r="M3487" s="248" t="s">
        <v>865</v>
      </c>
      <c r="N3487" s="277"/>
      <c r="O3487" s="274">
        <f t="shared" si="6"/>
        <v>0</v>
      </c>
      <c r="P3487" s="248" t="b">
        <f t="shared" si="7"/>
        <v>0</v>
      </c>
    </row>
    <row r="3488" ht="13.5" customHeight="1">
      <c r="A3488" s="248" t="s">
        <v>36</v>
      </c>
      <c r="B3488" s="248" t="s">
        <v>19</v>
      </c>
      <c r="C3488" s="273">
        <v>96471.0</v>
      </c>
      <c r="D3488" s="274">
        <v>45663.0</v>
      </c>
      <c r="E3488" s="275">
        <v>1839383.0</v>
      </c>
      <c r="F3488" s="248" t="s">
        <v>447</v>
      </c>
      <c r="G3488" s="274">
        <f t="shared" si="1"/>
        <v>45693</v>
      </c>
      <c r="H3488" s="248" t="s">
        <v>443</v>
      </c>
      <c r="I3488" s="276" t="str">
        <f t="shared" si="2"/>
        <v>964711839383</v>
      </c>
      <c r="J3488" s="274">
        <v>45699.0</v>
      </c>
      <c r="K3488" s="275">
        <v>1839383.0</v>
      </c>
      <c r="L3488" s="275">
        <f t="shared" si="17"/>
        <v>0</v>
      </c>
      <c r="N3488" s="277" t="s">
        <v>738</v>
      </c>
      <c r="O3488" s="274">
        <f t="shared" si="6"/>
        <v>0</v>
      </c>
      <c r="P3488" s="248" t="b">
        <f t="shared" si="7"/>
        <v>0</v>
      </c>
    </row>
    <row r="3489" ht="13.5" customHeight="1">
      <c r="A3489" s="248" t="s">
        <v>463</v>
      </c>
      <c r="B3489" s="248" t="s">
        <v>19</v>
      </c>
      <c r="C3489" s="273">
        <v>5090318.0</v>
      </c>
      <c r="D3489" s="274">
        <v>45663.0</v>
      </c>
      <c r="E3489" s="275">
        <v>625980.0</v>
      </c>
      <c r="F3489" s="248" t="s">
        <v>447</v>
      </c>
      <c r="G3489" s="274">
        <f t="shared" si="1"/>
        <v>45693</v>
      </c>
      <c r="H3489" s="248" t="s">
        <v>443</v>
      </c>
      <c r="I3489" s="276" t="str">
        <f t="shared" si="2"/>
        <v>5090318625980</v>
      </c>
      <c r="J3489" s="274">
        <v>45663.0</v>
      </c>
      <c r="K3489" s="275">
        <v>625980.0</v>
      </c>
      <c r="L3489" s="275">
        <f t="shared" si="17"/>
        <v>0</v>
      </c>
      <c r="N3489" s="277"/>
      <c r="O3489" s="274">
        <f t="shared" si="6"/>
        <v>0</v>
      </c>
      <c r="P3489" s="248" t="b">
        <f t="shared" si="7"/>
        <v>0</v>
      </c>
    </row>
    <row r="3490" ht="13.5" customHeight="1">
      <c r="A3490" s="248" t="s">
        <v>84</v>
      </c>
      <c r="B3490" s="248" t="s">
        <v>19</v>
      </c>
      <c r="C3490" s="273">
        <v>5437.0</v>
      </c>
      <c r="D3490" s="274">
        <v>45663.0</v>
      </c>
      <c r="E3490" s="275">
        <v>263020.0</v>
      </c>
      <c r="F3490" s="248" t="s">
        <v>447</v>
      </c>
      <c r="G3490" s="274">
        <f t="shared" si="1"/>
        <v>45693</v>
      </c>
      <c r="H3490" s="248" t="s">
        <v>443</v>
      </c>
      <c r="I3490" s="276" t="str">
        <f t="shared" si="2"/>
        <v>5437263020</v>
      </c>
      <c r="J3490" s="274">
        <v>45685.0</v>
      </c>
      <c r="K3490" s="275">
        <v>263020.0</v>
      </c>
      <c r="L3490" s="275">
        <f t="shared" si="17"/>
        <v>0</v>
      </c>
      <c r="N3490" s="277"/>
      <c r="O3490" s="274">
        <f t="shared" si="6"/>
        <v>0</v>
      </c>
      <c r="P3490" s="248" t="b">
        <f t="shared" si="7"/>
        <v>0</v>
      </c>
    </row>
    <row r="3491" ht="13.5" customHeight="1">
      <c r="A3491" s="248" t="s">
        <v>332</v>
      </c>
      <c r="B3491" s="248" t="s">
        <v>19</v>
      </c>
      <c r="C3491" s="273">
        <v>21531.0</v>
      </c>
      <c r="D3491" s="274">
        <v>45664.0</v>
      </c>
      <c r="E3491" s="275">
        <v>1651546.0</v>
      </c>
      <c r="F3491" s="248" t="s">
        <v>447</v>
      </c>
      <c r="G3491" s="274">
        <f t="shared" si="1"/>
        <v>45694</v>
      </c>
      <c r="H3491" s="248" t="s">
        <v>443</v>
      </c>
      <c r="I3491" s="276" t="str">
        <f t="shared" si="2"/>
        <v>215311651546</v>
      </c>
      <c r="J3491" s="274">
        <v>45656.0</v>
      </c>
      <c r="K3491" s="275">
        <v>1651546.0</v>
      </c>
      <c r="L3491" s="275">
        <f t="shared" si="17"/>
        <v>0</v>
      </c>
      <c r="N3491" s="277" t="s">
        <v>837</v>
      </c>
      <c r="O3491" s="274">
        <f t="shared" si="6"/>
        <v>0</v>
      </c>
      <c r="P3491" s="248" t="b">
        <f t="shared" si="7"/>
        <v>0</v>
      </c>
    </row>
    <row r="3492" ht="13.5" customHeight="1">
      <c r="A3492" s="248" t="s">
        <v>463</v>
      </c>
      <c r="B3492" s="248" t="s">
        <v>19</v>
      </c>
      <c r="C3492" s="273">
        <v>5090356.0</v>
      </c>
      <c r="D3492" s="274">
        <v>45664.0</v>
      </c>
      <c r="E3492" s="275">
        <v>66960.0</v>
      </c>
      <c r="F3492" s="248" t="s">
        <v>447</v>
      </c>
      <c r="G3492" s="274">
        <f t="shared" si="1"/>
        <v>45694</v>
      </c>
      <c r="H3492" s="248" t="s">
        <v>443</v>
      </c>
      <c r="I3492" s="276" t="str">
        <f t="shared" si="2"/>
        <v>509035666960</v>
      </c>
      <c r="J3492" s="274"/>
      <c r="K3492" s="275">
        <v>66960.0</v>
      </c>
      <c r="L3492" s="275">
        <f t="shared" si="17"/>
        <v>0</v>
      </c>
      <c r="N3492" s="277"/>
      <c r="O3492" s="274">
        <f t="shared" si="6"/>
        <v>0</v>
      </c>
      <c r="P3492" s="248" t="b">
        <f t="shared" si="7"/>
        <v>1</v>
      </c>
    </row>
    <row r="3493" ht="13.5" customHeight="1">
      <c r="A3493" s="248" t="s">
        <v>60</v>
      </c>
      <c r="B3493" s="248" t="s">
        <v>19</v>
      </c>
      <c r="C3493" s="273">
        <v>9534.0</v>
      </c>
      <c r="D3493" s="274">
        <v>45664.0</v>
      </c>
      <c r="E3493" s="275">
        <v>795070.0</v>
      </c>
      <c r="F3493" s="248" t="s">
        <v>447</v>
      </c>
      <c r="G3493" s="274">
        <f t="shared" si="1"/>
        <v>45694</v>
      </c>
      <c r="H3493" s="248" t="s">
        <v>443</v>
      </c>
      <c r="I3493" s="276" t="str">
        <f t="shared" si="2"/>
        <v>9534795070</v>
      </c>
      <c r="J3493" s="274">
        <v>45694.0</v>
      </c>
      <c r="K3493" s="275">
        <v>795070.0</v>
      </c>
      <c r="L3493" s="275">
        <f t="shared" si="17"/>
        <v>0</v>
      </c>
      <c r="N3493" s="277"/>
      <c r="O3493" s="274">
        <f t="shared" si="6"/>
        <v>0</v>
      </c>
      <c r="P3493" s="248" t="b">
        <f t="shared" si="7"/>
        <v>0</v>
      </c>
    </row>
    <row r="3494" ht="13.5" customHeight="1">
      <c r="A3494" s="248" t="s">
        <v>55</v>
      </c>
      <c r="B3494" s="248" t="s">
        <v>334</v>
      </c>
      <c r="C3494" s="273">
        <v>1812.0</v>
      </c>
      <c r="D3494" s="274">
        <v>45664.0</v>
      </c>
      <c r="E3494" s="275">
        <v>1467139.0</v>
      </c>
      <c r="F3494" s="248" t="s">
        <v>447</v>
      </c>
      <c r="G3494" s="274">
        <f t="shared" si="1"/>
        <v>45694</v>
      </c>
      <c r="H3494" s="248" t="s">
        <v>443</v>
      </c>
      <c r="I3494" s="276" t="str">
        <f t="shared" si="2"/>
        <v>18121467139</v>
      </c>
      <c r="J3494" s="274">
        <v>45670.0</v>
      </c>
      <c r="K3494" s="275">
        <v>1467139.0</v>
      </c>
      <c r="L3494" s="275">
        <f t="shared" si="17"/>
        <v>0</v>
      </c>
      <c r="N3494" s="277"/>
      <c r="O3494" s="274">
        <f t="shared" si="6"/>
        <v>0</v>
      </c>
      <c r="P3494" s="248" t="b">
        <f t="shared" si="7"/>
        <v>0</v>
      </c>
    </row>
    <row r="3495" ht="13.5" customHeight="1">
      <c r="A3495" s="248" t="s">
        <v>554</v>
      </c>
      <c r="B3495" s="248" t="s">
        <v>19</v>
      </c>
      <c r="C3495" s="273">
        <v>8872.0</v>
      </c>
      <c r="D3495" s="274">
        <v>45664.0</v>
      </c>
      <c r="E3495" s="275">
        <v>295000.0</v>
      </c>
      <c r="F3495" s="248" t="s">
        <v>447</v>
      </c>
      <c r="G3495" s="274">
        <f t="shared" si="1"/>
        <v>45694</v>
      </c>
      <c r="H3495" s="248" t="s">
        <v>443</v>
      </c>
      <c r="I3495" s="276" t="str">
        <f t="shared" si="2"/>
        <v>8872295000</v>
      </c>
      <c r="J3495" s="274">
        <v>45660.0</v>
      </c>
      <c r="K3495" s="275">
        <v>295000.0</v>
      </c>
      <c r="L3495" s="275">
        <f t="shared" si="17"/>
        <v>0</v>
      </c>
      <c r="N3495" s="277"/>
      <c r="O3495" s="274">
        <f t="shared" si="6"/>
        <v>0</v>
      </c>
      <c r="P3495" s="248" t="b">
        <f t="shared" si="7"/>
        <v>0</v>
      </c>
    </row>
    <row r="3496" ht="13.5" customHeight="1">
      <c r="A3496" s="248" t="s">
        <v>84</v>
      </c>
      <c r="B3496" s="248" t="s">
        <v>19</v>
      </c>
      <c r="C3496" s="273">
        <v>5438.0</v>
      </c>
      <c r="D3496" s="274">
        <v>45664.0</v>
      </c>
      <c r="E3496" s="275">
        <v>2674947.0</v>
      </c>
      <c r="F3496" s="248" t="s">
        <v>447</v>
      </c>
      <c r="G3496" s="274">
        <f t="shared" si="1"/>
        <v>45694</v>
      </c>
      <c r="H3496" s="248" t="s">
        <v>443</v>
      </c>
      <c r="I3496" s="276" t="str">
        <f t="shared" si="2"/>
        <v>54382674947</v>
      </c>
      <c r="J3496" s="274">
        <v>45685.0</v>
      </c>
      <c r="K3496" s="275">
        <v>2674947.0</v>
      </c>
      <c r="L3496" s="275">
        <f t="shared" si="17"/>
        <v>0</v>
      </c>
      <c r="N3496" s="277"/>
      <c r="O3496" s="274">
        <f t="shared" si="6"/>
        <v>0</v>
      </c>
      <c r="P3496" s="248" t="b">
        <f t="shared" si="7"/>
        <v>0</v>
      </c>
    </row>
    <row r="3497" ht="13.5" customHeight="1">
      <c r="A3497" s="248" t="s">
        <v>84</v>
      </c>
      <c r="B3497" s="248" t="s">
        <v>19</v>
      </c>
      <c r="C3497" s="273">
        <v>5439.0</v>
      </c>
      <c r="D3497" s="274">
        <v>45664.0</v>
      </c>
      <c r="E3497" s="275">
        <v>510260.0</v>
      </c>
      <c r="F3497" s="248" t="s">
        <v>447</v>
      </c>
      <c r="G3497" s="274">
        <f t="shared" si="1"/>
        <v>45694</v>
      </c>
      <c r="H3497" s="248" t="s">
        <v>443</v>
      </c>
      <c r="I3497" s="276" t="str">
        <f t="shared" si="2"/>
        <v>5439510260</v>
      </c>
      <c r="J3497" s="274">
        <v>45685.0</v>
      </c>
      <c r="K3497" s="275">
        <v>510260.0</v>
      </c>
      <c r="L3497" s="275">
        <f t="shared" si="17"/>
        <v>0</v>
      </c>
      <c r="N3497" s="277"/>
      <c r="O3497" s="274">
        <f t="shared" si="6"/>
        <v>0</v>
      </c>
      <c r="P3497" s="248" t="b">
        <f t="shared" si="7"/>
        <v>0</v>
      </c>
    </row>
    <row r="3498" ht="13.5" customHeight="1">
      <c r="A3498" s="248" t="s">
        <v>27</v>
      </c>
      <c r="B3498" s="248" t="s">
        <v>19</v>
      </c>
      <c r="C3498" s="273">
        <v>44944.0</v>
      </c>
      <c r="D3498" s="274">
        <v>45665.0</v>
      </c>
      <c r="E3498" s="275">
        <v>65940.0</v>
      </c>
      <c r="F3498" s="248" t="s">
        <v>447</v>
      </c>
      <c r="G3498" s="274">
        <f t="shared" si="1"/>
        <v>45695</v>
      </c>
      <c r="H3498" s="248" t="s">
        <v>443</v>
      </c>
      <c r="I3498" s="276" t="str">
        <f t="shared" si="2"/>
        <v>4494465940</v>
      </c>
      <c r="J3498" s="274">
        <v>45719.0</v>
      </c>
      <c r="K3498" s="275">
        <v>65940.0</v>
      </c>
      <c r="L3498" s="275">
        <f t="shared" si="17"/>
        <v>0</v>
      </c>
      <c r="N3498" s="109" t="s">
        <v>456</v>
      </c>
      <c r="O3498" s="274">
        <f t="shared" si="6"/>
        <v>0</v>
      </c>
      <c r="P3498" s="248" t="b">
        <f t="shared" si="7"/>
        <v>0</v>
      </c>
    </row>
    <row r="3499" ht="13.5" customHeight="1">
      <c r="A3499" s="248" t="s">
        <v>71</v>
      </c>
      <c r="B3499" s="248" t="s">
        <v>19</v>
      </c>
      <c r="C3499" s="273">
        <v>874506.0</v>
      </c>
      <c r="D3499" s="274">
        <v>45665.0</v>
      </c>
      <c r="E3499" s="275">
        <v>562388.0</v>
      </c>
      <c r="F3499" s="248" t="s">
        <v>447</v>
      </c>
      <c r="G3499" s="274">
        <f t="shared" si="1"/>
        <v>45695</v>
      </c>
      <c r="H3499" s="248" t="s">
        <v>443</v>
      </c>
      <c r="I3499" s="276" t="str">
        <f t="shared" si="2"/>
        <v>874506562388</v>
      </c>
      <c r="J3499" s="274">
        <v>45319.0</v>
      </c>
      <c r="K3499" s="275">
        <v>562388.0</v>
      </c>
      <c r="L3499" s="275">
        <f t="shared" si="17"/>
        <v>0</v>
      </c>
      <c r="N3499" s="277"/>
      <c r="O3499" s="274">
        <f t="shared" si="6"/>
        <v>0</v>
      </c>
      <c r="P3499" s="248" t="b">
        <f t="shared" si="7"/>
        <v>0</v>
      </c>
    </row>
    <row r="3500" ht="13.5" customHeight="1">
      <c r="A3500" s="248" t="s">
        <v>830</v>
      </c>
      <c r="B3500" s="248" t="s">
        <v>19</v>
      </c>
      <c r="C3500" s="273">
        <v>1910761.0</v>
      </c>
      <c r="D3500" s="274">
        <v>45665.0</v>
      </c>
      <c r="E3500" s="275">
        <v>1399980.0</v>
      </c>
      <c r="F3500" s="248" t="s">
        <v>447</v>
      </c>
      <c r="G3500" s="274">
        <f t="shared" si="1"/>
        <v>45695</v>
      </c>
      <c r="H3500" s="248" t="s">
        <v>443</v>
      </c>
      <c r="I3500" s="276" t="str">
        <f t="shared" si="2"/>
        <v>19107611399980</v>
      </c>
      <c r="J3500" s="274">
        <v>45665.0</v>
      </c>
      <c r="K3500" s="275">
        <v>1399980.0</v>
      </c>
      <c r="L3500" s="275">
        <f t="shared" si="17"/>
        <v>0</v>
      </c>
      <c r="N3500" s="277"/>
      <c r="O3500" s="274">
        <f t="shared" si="6"/>
        <v>0</v>
      </c>
      <c r="P3500" s="248" t="b">
        <f t="shared" si="7"/>
        <v>0</v>
      </c>
    </row>
    <row r="3501" ht="13.5" customHeight="1">
      <c r="A3501" s="248" t="s">
        <v>830</v>
      </c>
      <c r="B3501" s="248" t="s">
        <v>19</v>
      </c>
      <c r="C3501" s="273">
        <v>1910771.0</v>
      </c>
      <c r="D3501" s="274">
        <v>45665.0</v>
      </c>
      <c r="E3501" s="275">
        <v>1139970.0</v>
      </c>
      <c r="F3501" s="248" t="s">
        <v>447</v>
      </c>
      <c r="G3501" s="274">
        <f t="shared" si="1"/>
        <v>45695</v>
      </c>
      <c r="H3501" s="248" t="s">
        <v>443</v>
      </c>
      <c r="I3501" s="276" t="str">
        <f t="shared" si="2"/>
        <v>19107711139970</v>
      </c>
      <c r="J3501" s="274">
        <v>45665.0</v>
      </c>
      <c r="K3501" s="275">
        <v>1139970.0</v>
      </c>
      <c r="L3501" s="275">
        <f t="shared" si="17"/>
        <v>0</v>
      </c>
      <c r="N3501" s="277"/>
      <c r="O3501" s="274">
        <f t="shared" si="6"/>
        <v>0</v>
      </c>
      <c r="P3501" s="248" t="b">
        <f t="shared" si="7"/>
        <v>0</v>
      </c>
    </row>
    <row r="3502" ht="13.5" customHeight="1">
      <c r="A3502" s="248" t="s">
        <v>26</v>
      </c>
      <c r="B3502" s="248" t="s">
        <v>19</v>
      </c>
      <c r="C3502" s="273">
        <v>14014.0</v>
      </c>
      <c r="D3502" s="274">
        <v>45665.0</v>
      </c>
      <c r="E3502" s="275">
        <v>494169.0</v>
      </c>
      <c r="F3502" s="248" t="s">
        <v>447</v>
      </c>
      <c r="G3502" s="274">
        <f t="shared" si="1"/>
        <v>45695</v>
      </c>
      <c r="H3502" s="248" t="s">
        <v>443</v>
      </c>
      <c r="I3502" s="276" t="str">
        <f t="shared" si="2"/>
        <v>14014494169</v>
      </c>
      <c r="J3502" s="274">
        <v>45719.0</v>
      </c>
      <c r="K3502" s="275">
        <v>494169.0</v>
      </c>
      <c r="L3502" s="275">
        <f t="shared" si="17"/>
        <v>0</v>
      </c>
      <c r="N3502" s="277"/>
      <c r="O3502" s="274">
        <f t="shared" si="6"/>
        <v>0</v>
      </c>
      <c r="P3502" s="248" t="b">
        <f t="shared" si="7"/>
        <v>0</v>
      </c>
    </row>
    <row r="3503" ht="15.0" customHeight="1">
      <c r="A3503" s="248" t="s">
        <v>583</v>
      </c>
      <c r="B3503" s="248" t="s">
        <v>19</v>
      </c>
      <c r="C3503" s="273">
        <v>6490068.0</v>
      </c>
      <c r="D3503" s="274">
        <v>45665.0</v>
      </c>
      <c r="E3503" s="275">
        <v>8489.0</v>
      </c>
      <c r="F3503" s="248" t="s">
        <v>447</v>
      </c>
      <c r="G3503" s="274">
        <f t="shared" si="1"/>
        <v>45695</v>
      </c>
      <c r="H3503" s="248" t="s">
        <v>443</v>
      </c>
      <c r="I3503" s="276" t="str">
        <f t="shared" si="2"/>
        <v>64900688489</v>
      </c>
      <c r="J3503" s="274">
        <v>45665.0</v>
      </c>
      <c r="K3503" s="275">
        <v>8489.0</v>
      </c>
      <c r="L3503" s="275">
        <f t="shared" si="17"/>
        <v>0</v>
      </c>
      <c r="N3503" s="277"/>
      <c r="O3503" s="274">
        <f t="shared" si="6"/>
        <v>0</v>
      </c>
      <c r="P3503" s="248" t="b">
        <f t="shared" si="7"/>
        <v>0</v>
      </c>
    </row>
    <row r="3504" ht="13.5" customHeight="1">
      <c r="A3504" s="248" t="s">
        <v>87</v>
      </c>
      <c r="B3504" s="248" t="s">
        <v>19</v>
      </c>
      <c r="C3504" s="273">
        <v>18.0</v>
      </c>
      <c r="D3504" s="274">
        <v>45665.0</v>
      </c>
      <c r="E3504" s="275">
        <v>434357.0</v>
      </c>
      <c r="F3504" s="248" t="s">
        <v>447</v>
      </c>
      <c r="G3504" s="274">
        <f t="shared" si="1"/>
        <v>45695</v>
      </c>
      <c r="H3504" s="248" t="s">
        <v>443</v>
      </c>
      <c r="I3504" s="276" t="str">
        <f t="shared" si="2"/>
        <v>18434357</v>
      </c>
      <c r="J3504" s="274">
        <v>45699.0</v>
      </c>
      <c r="K3504" s="275">
        <v>434357.0</v>
      </c>
      <c r="L3504" s="275">
        <f t="shared" si="17"/>
        <v>0</v>
      </c>
      <c r="N3504" s="277"/>
      <c r="O3504" s="274">
        <f t="shared" si="6"/>
        <v>0</v>
      </c>
      <c r="P3504" s="248" t="b">
        <f t="shared" si="7"/>
        <v>0</v>
      </c>
    </row>
    <row r="3505" ht="14.25" customHeight="1">
      <c r="A3505" s="248" t="s">
        <v>688</v>
      </c>
      <c r="B3505" s="248" t="s">
        <v>19</v>
      </c>
      <c r="C3505" s="273">
        <v>2696.0</v>
      </c>
      <c r="D3505" s="274">
        <v>45665.0</v>
      </c>
      <c r="E3505" s="275">
        <v>152201.0</v>
      </c>
      <c r="F3505" s="248" t="s">
        <v>447</v>
      </c>
      <c r="G3505" s="274">
        <f t="shared" si="1"/>
        <v>45695</v>
      </c>
      <c r="H3505" s="248" t="s">
        <v>443</v>
      </c>
      <c r="I3505" s="276" t="str">
        <f t="shared" si="2"/>
        <v>2696152201</v>
      </c>
      <c r="J3505" s="274">
        <v>45699.0</v>
      </c>
      <c r="K3505" s="275">
        <v>152201.0</v>
      </c>
      <c r="L3505" s="275">
        <f t="shared" si="17"/>
        <v>0</v>
      </c>
      <c r="M3505" s="248" t="s">
        <v>865</v>
      </c>
      <c r="N3505" s="277"/>
      <c r="O3505" s="274">
        <f t="shared" si="6"/>
        <v>0</v>
      </c>
      <c r="P3505" s="248" t="b">
        <f t="shared" si="7"/>
        <v>0</v>
      </c>
    </row>
    <row r="3506" ht="13.5" customHeight="1">
      <c r="A3506" s="248" t="s">
        <v>463</v>
      </c>
      <c r="B3506" s="248" t="s">
        <v>19</v>
      </c>
      <c r="C3506" s="273">
        <v>5091032.0</v>
      </c>
      <c r="D3506" s="274">
        <v>45665.0</v>
      </c>
      <c r="E3506" s="275">
        <v>1269990.0</v>
      </c>
      <c r="F3506" s="248" t="s">
        <v>447</v>
      </c>
      <c r="G3506" s="274">
        <f t="shared" si="1"/>
        <v>45695</v>
      </c>
      <c r="H3506" s="248" t="s">
        <v>443</v>
      </c>
      <c r="I3506" s="276" t="str">
        <f t="shared" si="2"/>
        <v>50910321269990</v>
      </c>
      <c r="J3506" s="274">
        <v>45665.0</v>
      </c>
      <c r="K3506" s="275">
        <v>1269990.0</v>
      </c>
      <c r="L3506" s="275">
        <f t="shared" si="17"/>
        <v>0</v>
      </c>
      <c r="N3506" s="277"/>
      <c r="O3506" s="274">
        <f t="shared" si="6"/>
        <v>0</v>
      </c>
      <c r="P3506" s="248" t="b">
        <f t="shared" si="7"/>
        <v>0</v>
      </c>
    </row>
    <row r="3507" ht="13.5" customHeight="1">
      <c r="A3507" s="248" t="s">
        <v>866</v>
      </c>
      <c r="B3507" s="248" t="s">
        <v>19</v>
      </c>
      <c r="C3507" s="273">
        <v>7044260.0</v>
      </c>
      <c r="D3507" s="274">
        <v>45665.0</v>
      </c>
      <c r="E3507" s="275">
        <v>14143.0</v>
      </c>
      <c r="F3507" s="248" t="s">
        <v>447</v>
      </c>
      <c r="G3507" s="274">
        <f t="shared" si="1"/>
        <v>45695</v>
      </c>
      <c r="H3507" s="248" t="s">
        <v>443</v>
      </c>
      <c r="I3507" s="276" t="str">
        <f t="shared" si="2"/>
        <v>704426014143</v>
      </c>
      <c r="J3507" s="274">
        <f>+G3507</f>
        <v>45695</v>
      </c>
      <c r="K3507" s="275">
        <f>+E3507</f>
        <v>14143</v>
      </c>
      <c r="L3507" s="275">
        <f t="shared" si="17"/>
        <v>0</v>
      </c>
      <c r="N3507" s="277"/>
      <c r="O3507" s="274">
        <f t="shared" si="6"/>
        <v>0</v>
      </c>
      <c r="P3507" s="248" t="b">
        <f t="shared" si="7"/>
        <v>0</v>
      </c>
    </row>
    <row r="3508" ht="14.25" customHeight="1">
      <c r="A3508" s="248" t="s">
        <v>84</v>
      </c>
      <c r="B3508" s="248" t="s">
        <v>19</v>
      </c>
      <c r="C3508" s="273">
        <v>5445.0</v>
      </c>
      <c r="D3508" s="274">
        <v>45665.0</v>
      </c>
      <c r="E3508" s="275">
        <v>155161.0</v>
      </c>
      <c r="F3508" s="248" t="s">
        <v>447</v>
      </c>
      <c r="G3508" s="274">
        <f t="shared" si="1"/>
        <v>45695</v>
      </c>
      <c r="H3508" s="248" t="s">
        <v>443</v>
      </c>
      <c r="I3508" s="276" t="str">
        <f t="shared" si="2"/>
        <v>5445155161</v>
      </c>
      <c r="J3508" s="274">
        <v>45685.0</v>
      </c>
      <c r="K3508" s="275">
        <v>155161.0</v>
      </c>
      <c r="L3508" s="275">
        <f t="shared" si="17"/>
        <v>0</v>
      </c>
      <c r="N3508" s="277"/>
      <c r="O3508" s="274">
        <f t="shared" si="6"/>
        <v>0</v>
      </c>
      <c r="P3508" s="248" t="b">
        <f t="shared" si="7"/>
        <v>0</v>
      </c>
    </row>
    <row r="3509" ht="14.25" customHeight="1">
      <c r="A3509" s="248" t="s">
        <v>867</v>
      </c>
      <c r="B3509" s="248" t="s">
        <v>334</v>
      </c>
      <c r="C3509" s="273">
        <v>26.0</v>
      </c>
      <c r="D3509" s="274">
        <v>45665.0</v>
      </c>
      <c r="E3509" s="275">
        <v>301500.0</v>
      </c>
      <c r="F3509" s="248" t="s">
        <v>447</v>
      </c>
      <c r="G3509" s="274">
        <f t="shared" si="1"/>
        <v>45695</v>
      </c>
      <c r="H3509" s="248" t="s">
        <v>443</v>
      </c>
      <c r="I3509" s="276" t="str">
        <f t="shared" si="2"/>
        <v>26301500</v>
      </c>
      <c r="J3509" s="274">
        <v>45855.0</v>
      </c>
      <c r="K3509" s="275">
        <v>301500.0</v>
      </c>
      <c r="L3509" s="275">
        <f t="shared" si="17"/>
        <v>0</v>
      </c>
      <c r="M3509" s="248" t="s">
        <v>868</v>
      </c>
      <c r="N3509" s="277"/>
      <c r="O3509" s="274">
        <f t="shared" si="6"/>
        <v>0</v>
      </c>
      <c r="P3509" s="248" t="b">
        <f t="shared" si="7"/>
        <v>0</v>
      </c>
    </row>
    <row r="3510" ht="14.25" customHeight="1">
      <c r="A3510" s="248" t="s">
        <v>869</v>
      </c>
      <c r="B3510" s="248" t="s">
        <v>19</v>
      </c>
      <c r="C3510" s="273">
        <v>13284.0</v>
      </c>
      <c r="D3510" s="274">
        <v>45666.0</v>
      </c>
      <c r="E3510" s="275">
        <v>69940.0</v>
      </c>
      <c r="F3510" s="248" t="s">
        <v>447</v>
      </c>
      <c r="G3510" s="274">
        <f t="shared" si="1"/>
        <v>45696</v>
      </c>
      <c r="H3510" s="248" t="s">
        <v>443</v>
      </c>
      <c r="I3510" s="276" t="str">
        <f t="shared" si="2"/>
        <v>1328469940</v>
      </c>
      <c r="J3510" s="274">
        <v>45666.0</v>
      </c>
      <c r="K3510" s="275">
        <v>69940.0</v>
      </c>
      <c r="L3510" s="275">
        <f t="shared" si="17"/>
        <v>0</v>
      </c>
      <c r="M3510" s="248" t="s">
        <v>870</v>
      </c>
      <c r="N3510" s="277"/>
      <c r="O3510" s="274">
        <f t="shared" si="6"/>
        <v>0</v>
      </c>
      <c r="P3510" s="248" t="b">
        <f t="shared" si="7"/>
        <v>0</v>
      </c>
    </row>
    <row r="3511" ht="14.25" customHeight="1">
      <c r="A3511" s="248" t="s">
        <v>35</v>
      </c>
      <c r="B3511" s="248" t="s">
        <v>19</v>
      </c>
      <c r="C3511" s="273">
        <v>25912.0</v>
      </c>
      <c r="D3511" s="274">
        <v>45666.0</v>
      </c>
      <c r="E3511" s="275">
        <v>654446.0</v>
      </c>
      <c r="F3511" s="248" t="s">
        <v>447</v>
      </c>
      <c r="G3511" s="274">
        <f t="shared" si="1"/>
        <v>45696</v>
      </c>
      <c r="H3511" s="248" t="s">
        <v>443</v>
      </c>
      <c r="I3511" s="276" t="str">
        <f t="shared" si="2"/>
        <v>25912654446</v>
      </c>
      <c r="J3511" s="274">
        <v>45723.0</v>
      </c>
      <c r="K3511" s="275">
        <v>654446.0</v>
      </c>
      <c r="L3511" s="275">
        <f t="shared" si="17"/>
        <v>0</v>
      </c>
      <c r="N3511" s="277" t="s">
        <v>759</v>
      </c>
      <c r="O3511" s="274">
        <f t="shared" si="6"/>
        <v>0</v>
      </c>
      <c r="P3511" s="248" t="b">
        <f t="shared" si="7"/>
        <v>0</v>
      </c>
    </row>
    <row r="3512" ht="14.25" customHeight="1">
      <c r="A3512" s="248" t="s">
        <v>36</v>
      </c>
      <c r="B3512" s="248" t="s">
        <v>19</v>
      </c>
      <c r="C3512" s="273">
        <v>96573.0</v>
      </c>
      <c r="D3512" s="274">
        <v>45666.0</v>
      </c>
      <c r="E3512" s="275">
        <v>1851813.0</v>
      </c>
      <c r="F3512" s="248" t="s">
        <v>447</v>
      </c>
      <c r="G3512" s="274">
        <f t="shared" si="1"/>
        <v>45696</v>
      </c>
      <c r="H3512" s="248" t="s">
        <v>443</v>
      </c>
      <c r="I3512" s="276" t="str">
        <f t="shared" si="2"/>
        <v>965731851813</v>
      </c>
      <c r="J3512" s="274">
        <v>45688.0</v>
      </c>
      <c r="K3512" s="275">
        <v>1851813.0</v>
      </c>
      <c r="L3512" s="275">
        <f t="shared" si="17"/>
        <v>0</v>
      </c>
      <c r="N3512" s="277" t="s">
        <v>738</v>
      </c>
      <c r="O3512" s="274">
        <f t="shared" si="6"/>
        <v>0</v>
      </c>
      <c r="P3512" s="248" t="b">
        <f t="shared" si="7"/>
        <v>0</v>
      </c>
    </row>
    <row r="3513" ht="14.25" customHeight="1">
      <c r="A3513" s="248" t="s">
        <v>634</v>
      </c>
      <c r="B3513" s="248" t="s">
        <v>19</v>
      </c>
      <c r="C3513" s="273">
        <v>311938.0</v>
      </c>
      <c r="D3513" s="274">
        <v>45666.0</v>
      </c>
      <c r="E3513" s="275">
        <v>44990.0</v>
      </c>
      <c r="F3513" s="248" t="s">
        <v>447</v>
      </c>
      <c r="G3513" s="274">
        <f t="shared" si="1"/>
        <v>45696</v>
      </c>
      <c r="H3513" s="248" t="s">
        <v>443</v>
      </c>
      <c r="I3513" s="276" t="str">
        <f t="shared" si="2"/>
        <v>31193844990</v>
      </c>
      <c r="J3513" s="274"/>
      <c r="K3513" s="275">
        <v>44990.0</v>
      </c>
      <c r="L3513" s="275">
        <f t="shared" si="17"/>
        <v>0</v>
      </c>
      <c r="N3513" s="277"/>
      <c r="O3513" s="274">
        <f t="shared" si="6"/>
        <v>0</v>
      </c>
      <c r="P3513" s="248" t="b">
        <f t="shared" si="7"/>
        <v>1</v>
      </c>
    </row>
    <row r="3514" ht="14.25" customHeight="1">
      <c r="A3514" s="248" t="s">
        <v>859</v>
      </c>
      <c r="B3514" s="248" t="s">
        <v>19</v>
      </c>
      <c r="C3514" s="273">
        <v>1852.0</v>
      </c>
      <c r="D3514" s="274">
        <v>45666.0</v>
      </c>
      <c r="E3514" s="275">
        <v>265863.0</v>
      </c>
      <c r="F3514" s="248" t="s">
        <v>447</v>
      </c>
      <c r="G3514" s="274">
        <f t="shared" si="1"/>
        <v>45696</v>
      </c>
      <c r="H3514" s="248" t="s">
        <v>443</v>
      </c>
      <c r="I3514" s="276" t="str">
        <f t="shared" si="2"/>
        <v>1852265863</v>
      </c>
      <c r="J3514" s="274">
        <v>45706.0</v>
      </c>
      <c r="K3514" s="275">
        <v>265863.0</v>
      </c>
      <c r="L3514" s="275">
        <f t="shared" si="17"/>
        <v>0</v>
      </c>
      <c r="N3514" s="277"/>
      <c r="O3514" s="274">
        <f t="shared" si="6"/>
        <v>0</v>
      </c>
      <c r="P3514" s="248" t="b">
        <f t="shared" si="7"/>
        <v>0</v>
      </c>
    </row>
    <row r="3515" ht="14.25" customHeight="1">
      <c r="A3515" s="248" t="s">
        <v>77</v>
      </c>
      <c r="B3515" s="248" t="s">
        <v>19</v>
      </c>
      <c r="C3515" s="273">
        <v>612851.0</v>
      </c>
      <c r="D3515" s="274">
        <v>45666.0</v>
      </c>
      <c r="E3515" s="275">
        <v>170141.0</v>
      </c>
      <c r="F3515" s="248" t="s">
        <v>447</v>
      </c>
      <c r="G3515" s="274">
        <f t="shared" si="1"/>
        <v>45696</v>
      </c>
      <c r="H3515" s="248" t="s">
        <v>443</v>
      </c>
      <c r="I3515" s="276" t="str">
        <f t="shared" si="2"/>
        <v>612851170141</v>
      </c>
      <c r="J3515" s="274">
        <v>45663.0</v>
      </c>
      <c r="K3515" s="275">
        <v>170141.0</v>
      </c>
      <c r="L3515" s="275">
        <f t="shared" si="17"/>
        <v>0</v>
      </c>
      <c r="N3515" s="277"/>
      <c r="O3515" s="274">
        <f t="shared" si="6"/>
        <v>0</v>
      </c>
      <c r="P3515" s="248" t="b">
        <f t="shared" si="7"/>
        <v>0</v>
      </c>
    </row>
    <row r="3516" ht="14.25" customHeight="1">
      <c r="A3516" s="248" t="s">
        <v>871</v>
      </c>
      <c r="B3516" s="248" t="s">
        <v>19</v>
      </c>
      <c r="C3516" s="273">
        <v>59648.0</v>
      </c>
      <c r="D3516" s="274">
        <v>45666.0</v>
      </c>
      <c r="E3516" s="275">
        <v>302310.0</v>
      </c>
      <c r="F3516" s="248" t="s">
        <v>447</v>
      </c>
      <c r="G3516" s="274">
        <f t="shared" si="1"/>
        <v>45696</v>
      </c>
      <c r="H3516" s="248" t="s">
        <v>443</v>
      </c>
      <c r="I3516" s="276" t="str">
        <f t="shared" si="2"/>
        <v>59648302310</v>
      </c>
      <c r="J3516" s="274">
        <v>45666.0</v>
      </c>
      <c r="K3516" s="275">
        <v>728372.0</v>
      </c>
      <c r="L3516" s="275">
        <f t="shared" si="17"/>
        <v>426062</v>
      </c>
      <c r="N3516" s="277"/>
      <c r="O3516" s="274">
        <f t="shared" si="6"/>
        <v>0</v>
      </c>
      <c r="P3516" s="248" t="b">
        <f t="shared" si="7"/>
        <v>0</v>
      </c>
    </row>
    <row r="3517" ht="14.25" customHeight="1">
      <c r="A3517" s="248" t="s">
        <v>101</v>
      </c>
      <c r="B3517" s="248" t="s">
        <v>19</v>
      </c>
      <c r="C3517" s="273">
        <v>14996.0</v>
      </c>
      <c r="D3517" s="274">
        <v>45666.0</v>
      </c>
      <c r="E3517" s="275">
        <v>314625.0</v>
      </c>
      <c r="F3517" s="248" t="s">
        <v>447</v>
      </c>
      <c r="G3517" s="274">
        <f t="shared" si="1"/>
        <v>45696</v>
      </c>
      <c r="H3517" s="248" t="s">
        <v>443</v>
      </c>
      <c r="I3517" s="276" t="str">
        <f t="shared" si="2"/>
        <v>14996314625</v>
      </c>
      <c r="J3517" s="274">
        <v>45688.0</v>
      </c>
      <c r="K3517" s="275">
        <v>314625.0</v>
      </c>
      <c r="L3517" s="275">
        <f t="shared" si="17"/>
        <v>0</v>
      </c>
      <c r="N3517" s="277"/>
      <c r="O3517" s="274">
        <f t="shared" si="6"/>
        <v>0</v>
      </c>
      <c r="P3517" s="248" t="b">
        <f t="shared" si="7"/>
        <v>0</v>
      </c>
    </row>
    <row r="3518" ht="14.25" customHeight="1">
      <c r="A3518" s="248" t="s">
        <v>101</v>
      </c>
      <c r="B3518" s="248" t="s">
        <v>19</v>
      </c>
      <c r="C3518" s="273">
        <v>14995.0</v>
      </c>
      <c r="D3518" s="274">
        <v>45666.0</v>
      </c>
      <c r="E3518" s="275">
        <v>492523.0</v>
      </c>
      <c r="F3518" s="248" t="s">
        <v>447</v>
      </c>
      <c r="G3518" s="274">
        <f t="shared" si="1"/>
        <v>45696</v>
      </c>
      <c r="H3518" s="248" t="s">
        <v>443</v>
      </c>
      <c r="I3518" s="276" t="str">
        <f t="shared" si="2"/>
        <v>14995492523</v>
      </c>
      <c r="J3518" s="274">
        <v>45688.0</v>
      </c>
      <c r="K3518" s="275">
        <v>492523.0</v>
      </c>
      <c r="L3518" s="275">
        <f t="shared" si="17"/>
        <v>0</v>
      </c>
      <c r="N3518" s="277"/>
      <c r="O3518" s="274">
        <f t="shared" si="6"/>
        <v>0</v>
      </c>
      <c r="P3518" s="248" t="b">
        <f t="shared" si="7"/>
        <v>0</v>
      </c>
    </row>
    <row r="3519" ht="14.25" customHeight="1">
      <c r="A3519" s="248" t="s">
        <v>872</v>
      </c>
      <c r="B3519" s="248" t="s">
        <v>19</v>
      </c>
      <c r="C3519" s="273">
        <v>2680.0</v>
      </c>
      <c r="D3519" s="274">
        <v>45667.0</v>
      </c>
      <c r="E3519" s="275">
        <v>115034.0</v>
      </c>
      <c r="F3519" s="248" t="s">
        <v>447</v>
      </c>
      <c r="G3519" s="274">
        <f t="shared" si="1"/>
        <v>45697</v>
      </c>
      <c r="H3519" s="248" t="s">
        <v>443</v>
      </c>
      <c r="I3519" s="276" t="str">
        <f t="shared" si="2"/>
        <v>2680115034</v>
      </c>
      <c r="J3519" s="274">
        <v>45666.0</v>
      </c>
      <c r="K3519" s="275">
        <v>115034.0</v>
      </c>
      <c r="L3519" s="275">
        <f t="shared" si="17"/>
        <v>0</v>
      </c>
      <c r="M3519" s="248" t="s">
        <v>870</v>
      </c>
      <c r="N3519" s="277"/>
      <c r="O3519" s="274">
        <f t="shared" si="6"/>
        <v>0</v>
      </c>
      <c r="P3519" s="248" t="b">
        <f t="shared" si="7"/>
        <v>0</v>
      </c>
    </row>
    <row r="3520" ht="14.25" customHeight="1">
      <c r="A3520" s="248" t="s">
        <v>873</v>
      </c>
      <c r="B3520" s="248" t="s">
        <v>19</v>
      </c>
      <c r="C3520" s="273">
        <v>497.0</v>
      </c>
      <c r="D3520" s="274">
        <v>45667.0</v>
      </c>
      <c r="E3520" s="275">
        <v>148800.0</v>
      </c>
      <c r="F3520" s="248" t="s">
        <v>447</v>
      </c>
      <c r="G3520" s="274">
        <f t="shared" si="1"/>
        <v>45697</v>
      </c>
      <c r="H3520" s="248" t="s">
        <v>443</v>
      </c>
      <c r="I3520" s="276" t="str">
        <f t="shared" si="2"/>
        <v>497148800</v>
      </c>
      <c r="J3520" s="274">
        <v>45666.0</v>
      </c>
      <c r="K3520" s="275">
        <v>163680.0</v>
      </c>
      <c r="L3520" s="275">
        <f t="shared" si="17"/>
        <v>14880</v>
      </c>
      <c r="M3520" s="248" t="s">
        <v>844</v>
      </c>
      <c r="N3520" s="277"/>
      <c r="O3520" s="274">
        <f t="shared" si="6"/>
        <v>0</v>
      </c>
      <c r="P3520" s="248" t="b">
        <f t="shared" si="7"/>
        <v>0</v>
      </c>
    </row>
    <row r="3521" ht="14.25" customHeight="1">
      <c r="A3521" s="248" t="s">
        <v>874</v>
      </c>
      <c r="B3521" s="248" t="s">
        <v>19</v>
      </c>
      <c r="C3521" s="273">
        <v>1181.0</v>
      </c>
      <c r="D3521" s="274">
        <v>45667.0</v>
      </c>
      <c r="E3521" s="275">
        <v>30150.0</v>
      </c>
      <c r="F3521" s="248" t="s">
        <v>447</v>
      </c>
      <c r="G3521" s="274">
        <f t="shared" si="1"/>
        <v>45697</v>
      </c>
      <c r="H3521" s="248" t="s">
        <v>443</v>
      </c>
      <c r="I3521" s="276" t="str">
        <f t="shared" si="2"/>
        <v>118130150</v>
      </c>
      <c r="J3521" s="274">
        <v>45667.0</v>
      </c>
      <c r="K3521" s="275">
        <v>30150.0</v>
      </c>
      <c r="L3521" s="275">
        <f t="shared" si="17"/>
        <v>0</v>
      </c>
      <c r="N3521" s="277"/>
      <c r="O3521" s="274">
        <f t="shared" si="6"/>
        <v>0</v>
      </c>
      <c r="P3521" s="248" t="b">
        <f t="shared" si="7"/>
        <v>0</v>
      </c>
    </row>
    <row r="3522" ht="14.25" customHeight="1">
      <c r="A3522" s="248" t="s">
        <v>875</v>
      </c>
      <c r="B3522" s="248" t="s">
        <v>19</v>
      </c>
      <c r="C3522" s="273">
        <v>5.0524296E7</v>
      </c>
      <c r="D3522" s="274">
        <v>45667.0</v>
      </c>
      <c r="E3522" s="275">
        <v>89271.0</v>
      </c>
      <c r="F3522" s="248" t="s">
        <v>447</v>
      </c>
      <c r="G3522" s="274">
        <f t="shared" si="1"/>
        <v>45697</v>
      </c>
      <c r="H3522" s="248" t="s">
        <v>443</v>
      </c>
      <c r="I3522" s="276" t="str">
        <f t="shared" si="2"/>
        <v>5052429689271</v>
      </c>
      <c r="J3522" s="274">
        <v>45692.0</v>
      </c>
      <c r="K3522" s="275">
        <v>89272.0</v>
      </c>
      <c r="L3522" s="275">
        <f t="shared" si="17"/>
        <v>1</v>
      </c>
      <c r="N3522" s="277"/>
      <c r="O3522" s="274">
        <f t="shared" si="6"/>
        <v>0</v>
      </c>
      <c r="P3522" s="248" t="b">
        <f t="shared" si="7"/>
        <v>0</v>
      </c>
    </row>
    <row r="3523" ht="14.25" customHeight="1">
      <c r="A3523" s="248" t="s">
        <v>495</v>
      </c>
      <c r="B3523" s="248" t="s">
        <v>19</v>
      </c>
      <c r="C3523" s="273">
        <v>1.3756239E8</v>
      </c>
      <c r="D3523" s="274">
        <v>45669.0</v>
      </c>
      <c r="E3523" s="275">
        <v>237000.0</v>
      </c>
      <c r="F3523" s="248" t="s">
        <v>447</v>
      </c>
      <c r="G3523" s="274">
        <f t="shared" si="1"/>
        <v>45699</v>
      </c>
      <c r="H3523" s="248" t="s">
        <v>443</v>
      </c>
      <c r="I3523" s="276" t="str">
        <f t="shared" si="2"/>
        <v>137562390237000</v>
      </c>
      <c r="J3523" s="274">
        <v>45669.0</v>
      </c>
      <c r="K3523" s="275">
        <v>237000.0</v>
      </c>
      <c r="L3523" s="275">
        <f t="shared" si="17"/>
        <v>0</v>
      </c>
      <c r="N3523" s="277"/>
      <c r="O3523" s="274">
        <f t="shared" si="6"/>
        <v>0</v>
      </c>
      <c r="P3523" s="248" t="b">
        <f t="shared" si="7"/>
        <v>0</v>
      </c>
    </row>
    <row r="3524" ht="14.25" customHeight="1">
      <c r="A3524" s="248" t="s">
        <v>754</v>
      </c>
      <c r="B3524" s="248" t="s">
        <v>19</v>
      </c>
      <c r="C3524" s="273">
        <v>648861.0</v>
      </c>
      <c r="D3524" s="274">
        <v>45669.0</v>
      </c>
      <c r="E3524" s="275">
        <v>13980.0</v>
      </c>
      <c r="F3524" s="248" t="s">
        <v>447</v>
      </c>
      <c r="G3524" s="274">
        <f t="shared" si="1"/>
        <v>45699</v>
      </c>
      <c r="H3524" s="248" t="s">
        <v>443</v>
      </c>
      <c r="I3524" s="276" t="str">
        <f t="shared" si="2"/>
        <v>64886113980</v>
      </c>
      <c r="J3524" s="274">
        <v>45669.0</v>
      </c>
      <c r="K3524" s="275">
        <v>13980.0</v>
      </c>
      <c r="L3524" s="275">
        <f t="shared" si="17"/>
        <v>0</v>
      </c>
      <c r="N3524" s="277"/>
      <c r="O3524" s="274">
        <f t="shared" si="6"/>
        <v>0</v>
      </c>
      <c r="P3524" s="248" t="b">
        <f t="shared" si="7"/>
        <v>0</v>
      </c>
    </row>
    <row r="3525" ht="14.25" customHeight="1">
      <c r="A3525" s="248" t="s">
        <v>56</v>
      </c>
      <c r="B3525" s="248" t="s">
        <v>19</v>
      </c>
      <c r="C3525" s="273">
        <v>19.0</v>
      </c>
      <c r="D3525" s="274">
        <v>45669.0</v>
      </c>
      <c r="E3525" s="275">
        <v>133944.0</v>
      </c>
      <c r="F3525" s="248" t="s">
        <v>447</v>
      </c>
      <c r="G3525" s="274">
        <f t="shared" si="1"/>
        <v>45699</v>
      </c>
      <c r="H3525" s="248" t="s">
        <v>443</v>
      </c>
      <c r="I3525" s="276" t="str">
        <f t="shared" si="2"/>
        <v>19133944</v>
      </c>
      <c r="J3525" s="274">
        <v>45674.0</v>
      </c>
      <c r="K3525" s="275">
        <v>133944.0</v>
      </c>
      <c r="L3525" s="275">
        <f t="shared" si="17"/>
        <v>0</v>
      </c>
      <c r="N3525" s="109" t="s">
        <v>744</v>
      </c>
      <c r="O3525" s="274">
        <f t="shared" si="6"/>
        <v>0</v>
      </c>
      <c r="P3525" s="248" t="b">
        <f t="shared" si="7"/>
        <v>0</v>
      </c>
    </row>
    <row r="3526" ht="14.25" customHeight="1">
      <c r="A3526" s="248" t="s">
        <v>34</v>
      </c>
      <c r="B3526" s="248" t="s">
        <v>19</v>
      </c>
      <c r="C3526" s="273">
        <v>126809.0</v>
      </c>
      <c r="D3526" s="274">
        <v>45670.0</v>
      </c>
      <c r="E3526" s="275">
        <v>317135.0</v>
      </c>
      <c r="F3526" s="248" t="s">
        <v>447</v>
      </c>
      <c r="G3526" s="274">
        <f t="shared" si="1"/>
        <v>45700</v>
      </c>
      <c r="H3526" s="248" t="s">
        <v>443</v>
      </c>
      <c r="I3526" s="276" t="str">
        <f t="shared" si="2"/>
        <v>126809317135</v>
      </c>
      <c r="J3526" s="274">
        <v>45744.0</v>
      </c>
      <c r="K3526" s="275">
        <v>317135.0</v>
      </c>
      <c r="L3526" s="275">
        <f t="shared" si="17"/>
        <v>0</v>
      </c>
      <c r="N3526" s="277"/>
      <c r="O3526" s="274">
        <f t="shared" si="6"/>
        <v>0</v>
      </c>
      <c r="P3526" s="248" t="b">
        <f t="shared" si="7"/>
        <v>0</v>
      </c>
    </row>
    <row r="3527" ht="14.25" customHeight="1">
      <c r="A3527" s="248" t="s">
        <v>495</v>
      </c>
      <c r="B3527" s="248" t="s">
        <v>19</v>
      </c>
      <c r="C3527" s="273">
        <v>1.37635951E8</v>
      </c>
      <c r="D3527" s="274">
        <v>45670.0</v>
      </c>
      <c r="E3527" s="275">
        <v>809980.0</v>
      </c>
      <c r="F3527" s="248" t="s">
        <v>447</v>
      </c>
      <c r="G3527" s="274">
        <f t="shared" si="1"/>
        <v>45700</v>
      </c>
      <c r="H3527" s="248" t="s">
        <v>443</v>
      </c>
      <c r="I3527" s="276" t="str">
        <f t="shared" si="2"/>
        <v>137635951809980</v>
      </c>
      <c r="J3527" s="274">
        <v>45670.0</v>
      </c>
      <c r="K3527" s="275">
        <v>1309970.0</v>
      </c>
      <c r="L3527" s="275">
        <f t="shared" si="17"/>
        <v>499990</v>
      </c>
      <c r="M3527" s="248" t="s">
        <v>876</v>
      </c>
      <c r="N3527" s="277"/>
      <c r="O3527" s="274">
        <f t="shared" si="6"/>
        <v>0</v>
      </c>
      <c r="P3527" s="248" t="b">
        <f t="shared" si="7"/>
        <v>0</v>
      </c>
    </row>
    <row r="3528" customHeight="1">
      <c r="A3528" s="248" t="s">
        <v>877</v>
      </c>
      <c r="B3528" s="248" t="s">
        <v>19</v>
      </c>
      <c r="C3528" s="273">
        <v>78205.0</v>
      </c>
      <c r="D3528" s="274">
        <v>45670.0</v>
      </c>
      <c r="E3528" s="275">
        <v>403980.0</v>
      </c>
      <c r="F3528" s="248" t="s">
        <v>447</v>
      </c>
      <c r="G3528" s="274">
        <f t="shared" si="1"/>
        <v>45700</v>
      </c>
      <c r="H3528" s="248" t="s">
        <v>443</v>
      </c>
      <c r="I3528" s="276" t="str">
        <f t="shared" si="2"/>
        <v>78205403980</v>
      </c>
      <c r="J3528" s="274">
        <v>45670.0</v>
      </c>
      <c r="K3528" s="275">
        <v>403980.0</v>
      </c>
      <c r="L3528" s="275">
        <f t="shared" si="17"/>
        <v>0</v>
      </c>
      <c r="M3528" s="248" t="s">
        <v>878</v>
      </c>
      <c r="N3528" s="277"/>
      <c r="O3528" s="274">
        <f t="shared" si="6"/>
        <v>0</v>
      </c>
      <c r="P3528" s="248" t="b">
        <f t="shared" si="7"/>
        <v>0</v>
      </c>
    </row>
    <row r="3529" ht="14.25" customHeight="1">
      <c r="A3529" s="248" t="s">
        <v>879</v>
      </c>
      <c r="B3529" s="248" t="s">
        <v>19</v>
      </c>
      <c r="C3529" s="273">
        <v>139.0</v>
      </c>
      <c r="D3529" s="274">
        <v>45670.0</v>
      </c>
      <c r="E3529" s="275">
        <v>1406437.0</v>
      </c>
      <c r="F3529" s="248" t="s">
        <v>447</v>
      </c>
      <c r="G3529" s="274">
        <f t="shared" si="1"/>
        <v>45700</v>
      </c>
      <c r="H3529" s="248" t="s">
        <v>443</v>
      </c>
      <c r="I3529" s="276" t="str">
        <f t="shared" si="2"/>
        <v>1391406437</v>
      </c>
      <c r="J3529" s="274">
        <v>45671.0</v>
      </c>
      <c r="K3529" s="275">
        <v>1406437.0</v>
      </c>
      <c r="L3529" s="275">
        <f t="shared" si="17"/>
        <v>0</v>
      </c>
      <c r="N3529" s="277"/>
      <c r="O3529" s="274">
        <f t="shared" si="6"/>
        <v>0</v>
      </c>
      <c r="P3529" s="248" t="b">
        <f t="shared" si="7"/>
        <v>0</v>
      </c>
    </row>
    <row r="3530" ht="14.25" customHeight="1">
      <c r="A3530" s="248" t="s">
        <v>646</v>
      </c>
      <c r="B3530" s="248" t="s">
        <v>19</v>
      </c>
      <c r="C3530" s="273">
        <v>1.1319674E7</v>
      </c>
      <c r="D3530" s="274">
        <v>45671.0</v>
      </c>
      <c r="E3530" s="275">
        <v>499990.0</v>
      </c>
      <c r="F3530" s="248" t="s">
        <v>447</v>
      </c>
      <c r="G3530" s="274">
        <f t="shared" si="1"/>
        <v>45701</v>
      </c>
      <c r="H3530" s="248" t="s">
        <v>443</v>
      </c>
      <c r="I3530" s="276" t="str">
        <f t="shared" si="2"/>
        <v>11319674499990</v>
      </c>
      <c r="J3530" s="274"/>
      <c r="K3530" s="275"/>
      <c r="L3530" s="275">
        <f t="shared" si="17"/>
        <v>-499990</v>
      </c>
      <c r="N3530" s="277"/>
      <c r="O3530" s="274">
        <f t="shared" si="6"/>
        <v>0</v>
      </c>
      <c r="P3530" s="248" t="b">
        <f t="shared" si="7"/>
        <v>1</v>
      </c>
    </row>
    <row r="3531" ht="14.25" customHeight="1">
      <c r="A3531" s="248" t="s">
        <v>22</v>
      </c>
      <c r="B3531" s="248" t="s">
        <v>19</v>
      </c>
      <c r="C3531" s="273">
        <v>1141377.0</v>
      </c>
      <c r="D3531" s="274">
        <v>45671.0</v>
      </c>
      <c r="E3531" s="275">
        <v>1289990.0</v>
      </c>
      <c r="F3531" s="248" t="s">
        <v>447</v>
      </c>
      <c r="G3531" s="274">
        <f t="shared" si="1"/>
        <v>45701</v>
      </c>
      <c r="H3531" s="248" t="s">
        <v>443</v>
      </c>
      <c r="I3531" s="276" t="str">
        <f t="shared" si="2"/>
        <v>11413771289990</v>
      </c>
      <c r="J3531" s="274">
        <v>45671.0</v>
      </c>
      <c r="K3531" s="275">
        <v>1289990.0</v>
      </c>
      <c r="L3531" s="275">
        <f t="shared" si="17"/>
        <v>0</v>
      </c>
      <c r="N3531" s="109" t="s">
        <v>462</v>
      </c>
      <c r="O3531" s="274">
        <f t="shared" si="6"/>
        <v>0</v>
      </c>
      <c r="P3531" s="248" t="b">
        <f t="shared" si="7"/>
        <v>0</v>
      </c>
    </row>
    <row r="3532" ht="14.25" customHeight="1">
      <c r="A3532" s="248" t="s">
        <v>36</v>
      </c>
      <c r="B3532" s="248" t="s">
        <v>19</v>
      </c>
      <c r="C3532" s="273">
        <v>96660.0</v>
      </c>
      <c r="D3532" s="274">
        <v>45671.0</v>
      </c>
      <c r="E3532" s="275">
        <v>574980.0</v>
      </c>
      <c r="F3532" s="248" t="s">
        <v>447</v>
      </c>
      <c r="G3532" s="274">
        <f t="shared" si="1"/>
        <v>45701</v>
      </c>
      <c r="H3532" s="248" t="s">
        <v>443</v>
      </c>
      <c r="I3532" s="276" t="str">
        <f t="shared" si="2"/>
        <v>96660574980</v>
      </c>
      <c r="J3532" s="274">
        <v>45699.0</v>
      </c>
      <c r="K3532" s="275">
        <f>481000+93980</f>
        <v>574980</v>
      </c>
      <c r="L3532" s="275">
        <f t="shared" si="17"/>
        <v>0</v>
      </c>
      <c r="N3532" s="277" t="s">
        <v>738</v>
      </c>
      <c r="O3532" s="274">
        <f t="shared" si="6"/>
        <v>0</v>
      </c>
      <c r="P3532" s="248" t="b">
        <f t="shared" si="7"/>
        <v>0</v>
      </c>
    </row>
    <row r="3533" ht="14.25" customHeight="1">
      <c r="A3533" s="248" t="s">
        <v>880</v>
      </c>
      <c r="B3533" s="248" t="s">
        <v>19</v>
      </c>
      <c r="C3533" s="273">
        <v>2238783.0</v>
      </c>
      <c r="D3533" s="274">
        <v>45671.0</v>
      </c>
      <c r="E3533" s="275">
        <v>221805.0</v>
      </c>
      <c r="F3533" s="248" t="s">
        <v>447</v>
      </c>
      <c r="G3533" s="274">
        <f t="shared" si="1"/>
        <v>45701</v>
      </c>
      <c r="H3533" s="248" t="s">
        <v>443</v>
      </c>
      <c r="I3533" s="276" t="str">
        <f t="shared" si="2"/>
        <v>2238783221805</v>
      </c>
      <c r="J3533" s="274">
        <v>45670.0</v>
      </c>
      <c r="K3533" s="275">
        <v>221805.0</v>
      </c>
      <c r="L3533" s="275">
        <f t="shared" si="17"/>
        <v>0</v>
      </c>
      <c r="N3533" s="277"/>
      <c r="O3533" s="274">
        <f t="shared" si="6"/>
        <v>0</v>
      </c>
      <c r="P3533" s="248" t="b">
        <f t="shared" si="7"/>
        <v>0</v>
      </c>
    </row>
    <row r="3534" ht="14.25" customHeight="1">
      <c r="A3534" s="248" t="s">
        <v>92</v>
      </c>
      <c r="B3534" s="248" t="s">
        <v>19</v>
      </c>
      <c r="C3534" s="273">
        <v>797214.0</v>
      </c>
      <c r="D3534" s="274">
        <v>45671.0</v>
      </c>
      <c r="E3534" s="275">
        <v>292447.0</v>
      </c>
      <c r="F3534" s="248" t="s">
        <v>447</v>
      </c>
      <c r="G3534" s="274">
        <f t="shared" si="1"/>
        <v>45701</v>
      </c>
      <c r="H3534" s="248" t="s">
        <v>443</v>
      </c>
      <c r="I3534" s="276" t="str">
        <f t="shared" si="2"/>
        <v>797214292447</v>
      </c>
      <c r="J3534" s="274">
        <v>45700.0</v>
      </c>
      <c r="K3534" s="275">
        <v>292447.0</v>
      </c>
      <c r="L3534" s="275">
        <f t="shared" si="17"/>
        <v>0</v>
      </c>
      <c r="N3534" s="277"/>
      <c r="O3534" s="274">
        <f t="shared" si="6"/>
        <v>0</v>
      </c>
      <c r="P3534" s="248" t="b">
        <f t="shared" si="7"/>
        <v>0</v>
      </c>
    </row>
    <row r="3535" ht="14.25" customHeight="1">
      <c r="A3535" s="248" t="s">
        <v>107</v>
      </c>
      <c r="B3535" s="248" t="s">
        <v>19</v>
      </c>
      <c r="C3535" s="273">
        <v>22062.0</v>
      </c>
      <c r="D3535" s="274">
        <v>45672.0</v>
      </c>
      <c r="E3535" s="275">
        <v>102804.0</v>
      </c>
      <c r="F3535" s="248" t="s">
        <v>447</v>
      </c>
      <c r="G3535" s="274">
        <f t="shared" si="1"/>
        <v>45702</v>
      </c>
      <c r="H3535" s="248" t="s">
        <v>443</v>
      </c>
      <c r="I3535" s="276" t="str">
        <f t="shared" si="2"/>
        <v>22062102804</v>
      </c>
      <c r="J3535" s="274">
        <v>45701.0</v>
      </c>
      <c r="K3535" s="275">
        <v>102804.0</v>
      </c>
      <c r="L3535" s="275">
        <f t="shared" si="17"/>
        <v>0</v>
      </c>
      <c r="N3535" s="277"/>
      <c r="O3535" s="274">
        <f t="shared" si="6"/>
        <v>0</v>
      </c>
      <c r="P3535" s="248" t="b">
        <f t="shared" si="7"/>
        <v>0</v>
      </c>
    </row>
    <row r="3536" ht="14.25" customHeight="1">
      <c r="A3536" s="248" t="s">
        <v>26</v>
      </c>
      <c r="B3536" s="248" t="s">
        <v>19</v>
      </c>
      <c r="C3536" s="273">
        <v>14028.0</v>
      </c>
      <c r="D3536" s="274">
        <v>45672.0</v>
      </c>
      <c r="E3536" s="275">
        <v>128992.0</v>
      </c>
      <c r="F3536" s="248" t="s">
        <v>447</v>
      </c>
      <c r="G3536" s="274">
        <f t="shared" si="1"/>
        <v>45702</v>
      </c>
      <c r="H3536" s="248" t="s">
        <v>443</v>
      </c>
      <c r="I3536" s="276" t="str">
        <f t="shared" si="2"/>
        <v>14028128992</v>
      </c>
      <c r="J3536" s="274">
        <v>45719.0</v>
      </c>
      <c r="K3536" s="275">
        <v>128992.0</v>
      </c>
      <c r="L3536" s="275">
        <f t="shared" si="17"/>
        <v>0</v>
      </c>
      <c r="N3536" s="277"/>
      <c r="O3536" s="274">
        <f t="shared" si="6"/>
        <v>0</v>
      </c>
      <c r="P3536" s="248" t="b">
        <f t="shared" si="7"/>
        <v>0</v>
      </c>
    </row>
    <row r="3537" ht="14.25" customHeight="1">
      <c r="A3537" s="248" t="s">
        <v>444</v>
      </c>
      <c r="B3537" s="248" t="s">
        <v>19</v>
      </c>
      <c r="C3537" s="273">
        <v>1695.0</v>
      </c>
      <c r="D3537" s="274">
        <v>45672.0</v>
      </c>
      <c r="E3537" s="275">
        <v>2750880.0</v>
      </c>
      <c r="F3537" s="248" t="s">
        <v>447</v>
      </c>
      <c r="G3537" s="274">
        <f t="shared" si="1"/>
        <v>45702</v>
      </c>
      <c r="H3537" s="248" t="s">
        <v>443</v>
      </c>
      <c r="I3537" s="276" t="str">
        <f t="shared" si="2"/>
        <v>16952750880</v>
      </c>
      <c r="J3537" s="274">
        <v>45769.0</v>
      </c>
      <c r="K3537" s="275">
        <v>2750880.0</v>
      </c>
      <c r="L3537" s="275">
        <f t="shared" si="17"/>
        <v>0</v>
      </c>
      <c r="N3537" s="277"/>
      <c r="O3537" s="274">
        <f t="shared" si="6"/>
        <v>0</v>
      </c>
      <c r="P3537" s="248" t="b">
        <f t="shared" si="7"/>
        <v>0</v>
      </c>
    </row>
    <row r="3538" ht="14.25" customHeight="1">
      <c r="A3538" s="248" t="s">
        <v>22</v>
      </c>
      <c r="B3538" s="248" t="s">
        <v>19</v>
      </c>
      <c r="C3538" s="273">
        <v>1153028.0</v>
      </c>
      <c r="D3538" s="274">
        <v>45672.0</v>
      </c>
      <c r="E3538" s="275">
        <v>1035490.0</v>
      </c>
      <c r="F3538" s="248" t="s">
        <v>447</v>
      </c>
      <c r="G3538" s="274">
        <f t="shared" si="1"/>
        <v>45702</v>
      </c>
      <c r="H3538" s="248" t="s">
        <v>443</v>
      </c>
      <c r="I3538" s="276" t="str">
        <f t="shared" si="2"/>
        <v>11530281035490</v>
      </c>
      <c r="J3538" s="274"/>
      <c r="K3538" s="275"/>
      <c r="L3538" s="275">
        <f t="shared" si="17"/>
        <v>-1035490</v>
      </c>
      <c r="N3538" s="109" t="s">
        <v>462</v>
      </c>
      <c r="O3538" s="274">
        <f t="shared" si="6"/>
        <v>0</v>
      </c>
      <c r="P3538" s="248" t="b">
        <f t="shared" si="7"/>
        <v>1</v>
      </c>
    </row>
    <row r="3539" ht="14.25" customHeight="1">
      <c r="A3539" s="248" t="s">
        <v>634</v>
      </c>
      <c r="B3539" s="248" t="s">
        <v>19</v>
      </c>
      <c r="C3539" s="273">
        <v>312386.0</v>
      </c>
      <c r="D3539" s="274">
        <v>45672.0</v>
      </c>
      <c r="E3539" s="275">
        <v>340980.0</v>
      </c>
      <c r="F3539" s="248" t="s">
        <v>447</v>
      </c>
      <c r="G3539" s="274">
        <f t="shared" si="1"/>
        <v>45702</v>
      </c>
      <c r="H3539" s="248" t="s">
        <v>443</v>
      </c>
      <c r="I3539" s="276" t="str">
        <f t="shared" si="2"/>
        <v>312386340980</v>
      </c>
      <c r="J3539" s="274">
        <v>45671.0</v>
      </c>
      <c r="K3539" s="275">
        <v>340980.0</v>
      </c>
      <c r="L3539" s="275">
        <f t="shared" si="17"/>
        <v>0</v>
      </c>
      <c r="N3539" s="277"/>
      <c r="O3539" s="274">
        <f t="shared" si="6"/>
        <v>0</v>
      </c>
      <c r="P3539" s="248" t="b">
        <f t="shared" si="7"/>
        <v>0</v>
      </c>
    </row>
    <row r="3540" ht="14.25" customHeight="1">
      <c r="A3540" s="248" t="s">
        <v>24</v>
      </c>
      <c r="B3540" s="248" t="s">
        <v>19</v>
      </c>
      <c r="C3540" s="273">
        <v>23129.0</v>
      </c>
      <c r="D3540" s="274">
        <v>45672.0</v>
      </c>
      <c r="E3540" s="275">
        <v>159960.0</v>
      </c>
      <c r="F3540" s="248" t="s">
        <v>447</v>
      </c>
      <c r="G3540" s="274">
        <f t="shared" si="1"/>
        <v>45702</v>
      </c>
      <c r="H3540" s="248" t="s">
        <v>443</v>
      </c>
      <c r="I3540" s="276" t="str">
        <f t="shared" si="2"/>
        <v>23129159960</v>
      </c>
      <c r="J3540" s="274">
        <v>45714.0</v>
      </c>
      <c r="K3540" s="275">
        <v>159960.0</v>
      </c>
      <c r="L3540" s="275">
        <f t="shared" si="17"/>
        <v>0</v>
      </c>
      <c r="N3540" s="277"/>
      <c r="O3540" s="274">
        <f t="shared" si="6"/>
        <v>0</v>
      </c>
      <c r="P3540" s="248" t="b">
        <f t="shared" si="7"/>
        <v>0</v>
      </c>
    </row>
    <row r="3541" ht="14.25" customHeight="1">
      <c r="A3541" s="248" t="s">
        <v>790</v>
      </c>
      <c r="B3541" s="248" t="s">
        <v>19</v>
      </c>
      <c r="C3541" s="273">
        <v>1593.0</v>
      </c>
      <c r="D3541" s="274">
        <v>45672.0</v>
      </c>
      <c r="E3541" s="275">
        <v>6000.0</v>
      </c>
      <c r="F3541" s="248" t="s">
        <v>447</v>
      </c>
      <c r="G3541" s="274">
        <f t="shared" si="1"/>
        <v>45702</v>
      </c>
      <c r="H3541" s="248" t="s">
        <v>443</v>
      </c>
      <c r="I3541" s="276" t="str">
        <f t="shared" si="2"/>
        <v>15936000</v>
      </c>
      <c r="J3541" s="274">
        <v>45679.0</v>
      </c>
      <c r="K3541" s="275">
        <v>6000.0</v>
      </c>
      <c r="L3541" s="275">
        <f t="shared" si="17"/>
        <v>0</v>
      </c>
      <c r="N3541" s="277"/>
      <c r="O3541" s="274">
        <f t="shared" si="6"/>
        <v>0</v>
      </c>
      <c r="P3541" s="248" t="b">
        <f t="shared" si="7"/>
        <v>0</v>
      </c>
    </row>
    <row r="3542" ht="14.25" customHeight="1">
      <c r="A3542" s="248" t="s">
        <v>168</v>
      </c>
      <c r="B3542" s="248" t="s">
        <v>19</v>
      </c>
      <c r="C3542" s="273">
        <v>16076.0</v>
      </c>
      <c r="D3542" s="274">
        <v>45672.0</v>
      </c>
      <c r="E3542" s="275">
        <v>6990001.0</v>
      </c>
      <c r="F3542" s="248" t="s">
        <v>447</v>
      </c>
      <c r="G3542" s="274">
        <f t="shared" si="1"/>
        <v>45702</v>
      </c>
      <c r="H3542" s="248" t="s">
        <v>443</v>
      </c>
      <c r="I3542" s="276" t="str">
        <f t="shared" si="2"/>
        <v>160766990001</v>
      </c>
      <c r="J3542" s="274">
        <v>45298.0</v>
      </c>
      <c r="K3542" s="275">
        <v>6990000.0</v>
      </c>
      <c r="L3542" s="275">
        <f t="shared" si="17"/>
        <v>-1</v>
      </c>
      <c r="N3542" s="277"/>
      <c r="O3542" s="274">
        <f t="shared" si="6"/>
        <v>0</v>
      </c>
      <c r="P3542" s="248" t="b">
        <f t="shared" si="7"/>
        <v>0</v>
      </c>
    </row>
    <row r="3543" ht="14.25" customHeight="1">
      <c r="A3543" s="248" t="s">
        <v>565</v>
      </c>
      <c r="B3543" s="248" t="s">
        <v>19</v>
      </c>
      <c r="C3543" s="273">
        <v>263633.0</v>
      </c>
      <c r="D3543" s="274">
        <v>45672.0</v>
      </c>
      <c r="E3543" s="275">
        <v>183539.0</v>
      </c>
      <c r="F3543" s="248" t="s">
        <v>447</v>
      </c>
      <c r="G3543" s="274">
        <f t="shared" si="1"/>
        <v>45702</v>
      </c>
      <c r="H3543" s="248" t="s">
        <v>443</v>
      </c>
      <c r="I3543" s="276" t="str">
        <f t="shared" si="2"/>
        <v>263633183539</v>
      </c>
      <c r="J3543" s="274">
        <v>45671.0</v>
      </c>
      <c r="K3543" s="275">
        <v>183539.0</v>
      </c>
      <c r="L3543" s="275">
        <f t="shared" si="17"/>
        <v>0</v>
      </c>
      <c r="N3543" s="277"/>
      <c r="O3543" s="274">
        <f t="shared" si="6"/>
        <v>0</v>
      </c>
      <c r="P3543" s="248" t="b">
        <f t="shared" si="7"/>
        <v>0</v>
      </c>
    </row>
    <row r="3544" ht="14.25" customHeight="1">
      <c r="A3544" s="248" t="s">
        <v>493</v>
      </c>
      <c r="B3544" s="248" t="s">
        <v>19</v>
      </c>
      <c r="C3544" s="273">
        <v>12641.0</v>
      </c>
      <c r="D3544" s="274">
        <v>45672.0</v>
      </c>
      <c r="E3544" s="275">
        <v>482549.0</v>
      </c>
      <c r="F3544" s="248" t="s">
        <v>447</v>
      </c>
      <c r="G3544" s="274">
        <f t="shared" si="1"/>
        <v>45702</v>
      </c>
      <c r="H3544" s="248" t="s">
        <v>443</v>
      </c>
      <c r="I3544" s="276" t="str">
        <f t="shared" si="2"/>
        <v>12641482549</v>
      </c>
      <c r="J3544" s="274">
        <v>45672.0</v>
      </c>
      <c r="K3544" s="275">
        <v>482549.0</v>
      </c>
      <c r="L3544" s="275">
        <f t="shared" si="17"/>
        <v>0</v>
      </c>
      <c r="N3544" s="277"/>
      <c r="O3544" s="274">
        <f t="shared" si="6"/>
        <v>0</v>
      </c>
      <c r="P3544" s="248" t="b">
        <f t="shared" si="7"/>
        <v>0</v>
      </c>
    </row>
    <row r="3545" ht="14.25" customHeight="1">
      <c r="A3545" s="248" t="s">
        <v>95</v>
      </c>
      <c r="B3545" s="248" t="s">
        <v>19</v>
      </c>
      <c r="C3545" s="273">
        <v>128086.0</v>
      </c>
      <c r="D3545" s="274">
        <v>45673.0</v>
      </c>
      <c r="E3545" s="275">
        <v>177274.0</v>
      </c>
      <c r="F3545" s="248" t="s">
        <v>447</v>
      </c>
      <c r="G3545" s="274">
        <f t="shared" si="1"/>
        <v>45703</v>
      </c>
      <c r="H3545" s="248" t="s">
        <v>443</v>
      </c>
      <c r="I3545" s="276" t="str">
        <f t="shared" si="2"/>
        <v>128086177274</v>
      </c>
      <c r="J3545" s="274">
        <v>45688.0</v>
      </c>
      <c r="K3545" s="275">
        <v>177274.0</v>
      </c>
      <c r="L3545" s="275">
        <f t="shared" si="17"/>
        <v>0</v>
      </c>
      <c r="N3545" s="277"/>
      <c r="O3545" s="274">
        <f t="shared" si="6"/>
        <v>0</v>
      </c>
      <c r="P3545" s="248" t="b">
        <f t="shared" si="7"/>
        <v>0</v>
      </c>
    </row>
    <row r="3546" ht="14.25" customHeight="1">
      <c r="A3546" s="248" t="s">
        <v>26</v>
      </c>
      <c r="B3546" s="248" t="s">
        <v>19</v>
      </c>
      <c r="C3546" s="273">
        <v>14037.0</v>
      </c>
      <c r="D3546" s="274">
        <v>45673.0</v>
      </c>
      <c r="E3546" s="275">
        <v>743057.0</v>
      </c>
      <c r="F3546" s="248" t="s">
        <v>447</v>
      </c>
      <c r="G3546" s="274">
        <f t="shared" si="1"/>
        <v>45703</v>
      </c>
      <c r="H3546" s="248" t="s">
        <v>443</v>
      </c>
      <c r="I3546" s="276" t="str">
        <f t="shared" si="2"/>
        <v>14037743057</v>
      </c>
      <c r="J3546" s="274">
        <v>45719.0</v>
      </c>
      <c r="K3546" s="275">
        <v>743057.0</v>
      </c>
      <c r="L3546" s="275">
        <f t="shared" si="17"/>
        <v>0</v>
      </c>
      <c r="N3546" s="277"/>
      <c r="O3546" s="274">
        <f t="shared" si="6"/>
        <v>0</v>
      </c>
      <c r="P3546" s="248" t="b">
        <f t="shared" si="7"/>
        <v>0</v>
      </c>
    </row>
    <row r="3547" ht="13.5" customHeight="1">
      <c r="A3547" s="248" t="s">
        <v>566</v>
      </c>
      <c r="B3547" s="248" t="s">
        <v>19</v>
      </c>
      <c r="C3547" s="273">
        <v>2196262.0</v>
      </c>
      <c r="D3547" s="274">
        <v>45673.0</v>
      </c>
      <c r="E3547" s="275">
        <v>87940.0</v>
      </c>
      <c r="F3547" s="248" t="s">
        <v>447</v>
      </c>
      <c r="G3547" s="274">
        <f t="shared" si="1"/>
        <v>45703</v>
      </c>
      <c r="H3547" s="248" t="s">
        <v>443</v>
      </c>
      <c r="I3547" s="276" t="str">
        <f t="shared" si="2"/>
        <v>219626287940</v>
      </c>
      <c r="J3547" s="274">
        <v>45672.0</v>
      </c>
      <c r="K3547" s="275">
        <v>87940.0</v>
      </c>
      <c r="L3547" s="275">
        <f t="shared" si="17"/>
        <v>0</v>
      </c>
      <c r="N3547" s="277"/>
      <c r="O3547" s="274">
        <f t="shared" si="6"/>
        <v>0</v>
      </c>
      <c r="P3547" s="248" t="b">
        <f t="shared" si="7"/>
        <v>0</v>
      </c>
    </row>
    <row r="3548" ht="14.25" customHeight="1">
      <c r="A3548" s="248" t="s">
        <v>35</v>
      </c>
      <c r="B3548" s="248" t="s">
        <v>19</v>
      </c>
      <c r="C3548" s="273">
        <v>25922.0</v>
      </c>
      <c r="D3548" s="274">
        <v>45673.0</v>
      </c>
      <c r="E3548" s="275">
        <v>1963353.0</v>
      </c>
      <c r="F3548" s="248" t="s">
        <v>447</v>
      </c>
      <c r="G3548" s="274">
        <f t="shared" si="1"/>
        <v>45703</v>
      </c>
      <c r="H3548" s="248" t="s">
        <v>443</v>
      </c>
      <c r="I3548" s="276" t="str">
        <f t="shared" si="2"/>
        <v>259221963353</v>
      </c>
      <c r="J3548" s="274">
        <v>45723.0</v>
      </c>
      <c r="K3548" s="275">
        <v>1963353.0</v>
      </c>
      <c r="L3548" s="275">
        <f t="shared" si="17"/>
        <v>0</v>
      </c>
      <c r="N3548" s="277" t="s">
        <v>759</v>
      </c>
      <c r="O3548" s="274">
        <f t="shared" si="6"/>
        <v>0</v>
      </c>
      <c r="P3548" s="248" t="b">
        <f t="shared" si="7"/>
        <v>0</v>
      </c>
    </row>
    <row r="3549" ht="14.25" customHeight="1">
      <c r="A3549" s="248" t="s">
        <v>688</v>
      </c>
      <c r="B3549" s="248" t="s">
        <v>19</v>
      </c>
      <c r="C3549" s="273">
        <v>2719.0</v>
      </c>
      <c r="D3549" s="274">
        <v>45673.0</v>
      </c>
      <c r="E3549" s="275">
        <v>643100.0</v>
      </c>
      <c r="F3549" s="248" t="s">
        <v>447</v>
      </c>
      <c r="G3549" s="274">
        <f t="shared" si="1"/>
        <v>45703</v>
      </c>
      <c r="H3549" s="248" t="s">
        <v>443</v>
      </c>
      <c r="I3549" s="276" t="str">
        <f t="shared" si="2"/>
        <v>2719643100</v>
      </c>
      <c r="J3549" s="274">
        <v>45701.0</v>
      </c>
      <c r="K3549" s="275">
        <v>643100.0</v>
      </c>
      <c r="L3549" s="275">
        <f t="shared" si="17"/>
        <v>0</v>
      </c>
      <c r="N3549" s="277"/>
      <c r="O3549" s="274">
        <f t="shared" si="6"/>
        <v>0</v>
      </c>
      <c r="P3549" s="248" t="b">
        <f t="shared" si="7"/>
        <v>0</v>
      </c>
    </row>
    <row r="3550" ht="15.0" customHeight="1">
      <c r="A3550" s="248" t="s">
        <v>77</v>
      </c>
      <c r="B3550" s="248" t="s">
        <v>19</v>
      </c>
      <c r="C3550" s="273">
        <v>613384.0</v>
      </c>
      <c r="D3550" s="274">
        <v>45673.0</v>
      </c>
      <c r="E3550" s="275">
        <v>146192.0</v>
      </c>
      <c r="F3550" s="248" t="s">
        <v>447</v>
      </c>
      <c r="G3550" s="274">
        <f t="shared" si="1"/>
        <v>45703</v>
      </c>
      <c r="H3550" s="248" t="s">
        <v>443</v>
      </c>
      <c r="I3550" s="276" t="str">
        <f t="shared" si="2"/>
        <v>613384146192</v>
      </c>
      <c r="J3550" s="274">
        <v>45664.0</v>
      </c>
      <c r="K3550" s="275">
        <v>146192.0</v>
      </c>
      <c r="L3550" s="275">
        <f t="shared" si="17"/>
        <v>0</v>
      </c>
      <c r="N3550" s="277"/>
      <c r="O3550" s="274">
        <f t="shared" si="6"/>
        <v>0</v>
      </c>
      <c r="P3550" s="248" t="b">
        <f t="shared" si="7"/>
        <v>0</v>
      </c>
    </row>
    <row r="3551" ht="14.25" customHeight="1">
      <c r="A3551" s="248" t="s">
        <v>60</v>
      </c>
      <c r="B3551" s="248" t="s">
        <v>19</v>
      </c>
      <c r="C3551" s="273">
        <v>9554.0</v>
      </c>
      <c r="D3551" s="274">
        <v>45673.0</v>
      </c>
      <c r="E3551" s="275">
        <v>131951.0</v>
      </c>
      <c r="F3551" s="248" t="s">
        <v>447</v>
      </c>
      <c r="G3551" s="274">
        <f t="shared" si="1"/>
        <v>45703</v>
      </c>
      <c r="H3551" s="248" t="s">
        <v>443</v>
      </c>
      <c r="I3551" s="276" t="str">
        <f t="shared" si="2"/>
        <v>9554131951</v>
      </c>
      <c r="J3551" s="274">
        <v>45719.0</v>
      </c>
      <c r="K3551" s="275">
        <v>131951.0</v>
      </c>
      <c r="L3551" s="275">
        <f t="shared" si="17"/>
        <v>0</v>
      </c>
      <c r="N3551" s="277"/>
      <c r="O3551" s="274">
        <f t="shared" si="6"/>
        <v>0</v>
      </c>
      <c r="P3551" s="248" t="b">
        <f t="shared" si="7"/>
        <v>0</v>
      </c>
    </row>
    <row r="3552" ht="14.25" customHeight="1">
      <c r="A3552" s="248" t="s">
        <v>508</v>
      </c>
      <c r="B3552" s="248" t="s">
        <v>19</v>
      </c>
      <c r="C3552" s="273">
        <v>7063785.0</v>
      </c>
      <c r="D3552" s="274">
        <v>45673.0</v>
      </c>
      <c r="E3552" s="275">
        <v>13808.0</v>
      </c>
      <c r="F3552" s="248" t="s">
        <v>447</v>
      </c>
      <c r="G3552" s="274">
        <f t="shared" si="1"/>
        <v>45703</v>
      </c>
      <c r="H3552" s="248" t="s">
        <v>443</v>
      </c>
      <c r="I3552" s="276" t="str">
        <f t="shared" si="2"/>
        <v>706378513808</v>
      </c>
      <c r="J3552" s="274">
        <f>+G3552</f>
        <v>45703</v>
      </c>
      <c r="K3552" s="275">
        <f>+E3552</f>
        <v>13808</v>
      </c>
      <c r="L3552" s="275">
        <f t="shared" si="17"/>
        <v>0</v>
      </c>
      <c r="N3552" s="277"/>
      <c r="O3552" s="274">
        <f t="shared" si="6"/>
        <v>0</v>
      </c>
      <c r="P3552" s="248" t="b">
        <f t="shared" si="7"/>
        <v>0</v>
      </c>
    </row>
    <row r="3553" ht="14.25" customHeight="1">
      <c r="A3553" s="248" t="s">
        <v>273</v>
      </c>
      <c r="B3553" s="248" t="s">
        <v>19</v>
      </c>
      <c r="C3553" s="273">
        <v>483.0</v>
      </c>
      <c r="D3553" s="274">
        <v>45674.0</v>
      </c>
      <c r="E3553" s="275">
        <v>192900.0</v>
      </c>
      <c r="F3553" s="248" t="s">
        <v>447</v>
      </c>
      <c r="G3553" s="274">
        <f t="shared" si="1"/>
        <v>45704</v>
      </c>
      <c r="H3553" s="248" t="s">
        <v>443</v>
      </c>
      <c r="I3553" s="276" t="str">
        <f t="shared" si="2"/>
        <v>483192900</v>
      </c>
      <c r="J3553" s="274">
        <v>45693.0</v>
      </c>
      <c r="K3553" s="275">
        <v>367800.0</v>
      </c>
      <c r="L3553" s="275">
        <f t="shared" si="17"/>
        <v>174900</v>
      </c>
      <c r="M3553" s="248" t="s">
        <v>803</v>
      </c>
      <c r="N3553" s="277" t="s">
        <v>710</v>
      </c>
      <c r="O3553" s="274">
        <f t="shared" si="6"/>
        <v>0</v>
      </c>
      <c r="P3553" s="248" t="b">
        <f t="shared" si="7"/>
        <v>0</v>
      </c>
    </row>
    <row r="3554" ht="14.25" customHeight="1">
      <c r="A3554" s="248" t="s">
        <v>273</v>
      </c>
      <c r="B3554" s="248" t="s">
        <v>19</v>
      </c>
      <c r="C3554" s="273">
        <v>484.0</v>
      </c>
      <c r="D3554" s="274">
        <v>45674.0</v>
      </c>
      <c r="E3554" s="275">
        <v>367800.0</v>
      </c>
      <c r="F3554" s="248" t="s">
        <v>447</v>
      </c>
      <c r="G3554" s="274">
        <f t="shared" si="1"/>
        <v>45704</v>
      </c>
      <c r="H3554" s="248" t="s">
        <v>443</v>
      </c>
      <c r="I3554" s="276" t="str">
        <f t="shared" si="2"/>
        <v>484367800</v>
      </c>
      <c r="J3554" s="274">
        <v>45693.0</v>
      </c>
      <c r="K3554" s="275">
        <v>367800.0</v>
      </c>
      <c r="L3554" s="275">
        <f t="shared" si="17"/>
        <v>0</v>
      </c>
      <c r="N3554" s="277" t="s">
        <v>710</v>
      </c>
      <c r="O3554" s="274">
        <f t="shared" si="6"/>
        <v>0</v>
      </c>
      <c r="P3554" s="248" t="b">
        <f t="shared" si="7"/>
        <v>0</v>
      </c>
    </row>
    <row r="3555" ht="14.25" customHeight="1">
      <c r="A3555" s="248" t="s">
        <v>107</v>
      </c>
      <c r="B3555" s="248" t="s">
        <v>19</v>
      </c>
      <c r="C3555" s="273">
        <v>22076.0</v>
      </c>
      <c r="D3555" s="274">
        <v>45674.0</v>
      </c>
      <c r="E3555" s="275">
        <v>205608.0</v>
      </c>
      <c r="F3555" s="248" t="s">
        <v>447</v>
      </c>
      <c r="G3555" s="274">
        <f t="shared" si="1"/>
        <v>45704</v>
      </c>
      <c r="H3555" s="248" t="s">
        <v>485</v>
      </c>
      <c r="I3555" s="276" t="str">
        <f t="shared" si="2"/>
        <v>22076205608</v>
      </c>
      <c r="J3555" s="274"/>
      <c r="K3555" s="275"/>
      <c r="L3555" s="275">
        <f t="shared" si="17"/>
        <v>-205608</v>
      </c>
      <c r="N3555" s="277"/>
      <c r="O3555" s="274">
        <f t="shared" si="6"/>
        <v>0</v>
      </c>
      <c r="P3555" s="248" t="b">
        <f t="shared" si="7"/>
        <v>1</v>
      </c>
    </row>
    <row r="3556" ht="14.25" customHeight="1">
      <c r="A3556" s="248" t="s">
        <v>107</v>
      </c>
      <c r="B3556" s="248" t="s">
        <v>19</v>
      </c>
      <c r="C3556" s="273">
        <v>22077.0</v>
      </c>
      <c r="D3556" s="274">
        <v>45674.0</v>
      </c>
      <c r="E3556" s="275">
        <v>205608.0</v>
      </c>
      <c r="F3556" s="248" t="s">
        <v>447</v>
      </c>
      <c r="G3556" s="274">
        <f t="shared" si="1"/>
        <v>45704</v>
      </c>
      <c r="H3556" s="248" t="s">
        <v>443</v>
      </c>
      <c r="I3556" s="276" t="str">
        <f t="shared" si="2"/>
        <v>22077205608</v>
      </c>
      <c r="J3556" s="274">
        <v>45701.0</v>
      </c>
      <c r="K3556" s="275">
        <v>205608.0</v>
      </c>
      <c r="L3556" s="275">
        <f t="shared" si="17"/>
        <v>0</v>
      </c>
      <c r="N3556" s="277"/>
      <c r="O3556" s="274">
        <f t="shared" si="6"/>
        <v>0</v>
      </c>
      <c r="P3556" s="248" t="b">
        <f t="shared" si="7"/>
        <v>0</v>
      </c>
    </row>
    <row r="3557" ht="14.25" customHeight="1">
      <c r="A3557" s="248" t="s">
        <v>107</v>
      </c>
      <c r="B3557" s="248" t="s">
        <v>468</v>
      </c>
      <c r="C3557" s="273">
        <v>2808.0</v>
      </c>
      <c r="D3557" s="274">
        <v>45674.0</v>
      </c>
      <c r="E3557" s="275">
        <v>-205608.0</v>
      </c>
      <c r="F3557" s="248" t="s">
        <v>447</v>
      </c>
      <c r="G3557" s="274">
        <f t="shared" si="1"/>
        <v>45704</v>
      </c>
      <c r="H3557" s="248" t="s">
        <v>469</v>
      </c>
      <c r="I3557" s="276" t="str">
        <f t="shared" si="2"/>
        <v>2808-205608</v>
      </c>
      <c r="J3557" s="274"/>
      <c r="K3557" s="275"/>
      <c r="L3557" s="275">
        <f t="shared" si="17"/>
        <v>205608</v>
      </c>
      <c r="N3557" s="277"/>
      <c r="O3557" s="274">
        <f t="shared" si="6"/>
        <v>0</v>
      </c>
      <c r="P3557" s="248" t="b">
        <f t="shared" si="7"/>
        <v>1</v>
      </c>
    </row>
    <row r="3558" ht="14.25" customHeight="1">
      <c r="A3558" s="248" t="s">
        <v>18</v>
      </c>
      <c r="B3558" s="248" t="s">
        <v>19</v>
      </c>
      <c r="C3558" s="273">
        <v>6563.0</v>
      </c>
      <c r="D3558" s="274">
        <v>45674.0</v>
      </c>
      <c r="E3558" s="275">
        <v>1.9630364E7</v>
      </c>
      <c r="F3558" s="248" t="s">
        <v>447</v>
      </c>
      <c r="G3558" s="274">
        <f t="shared" si="1"/>
        <v>45704</v>
      </c>
      <c r="H3558" s="248" t="s">
        <v>443</v>
      </c>
      <c r="I3558" s="276" t="str">
        <f t="shared" si="2"/>
        <v>656319630364</v>
      </c>
      <c r="J3558" s="274">
        <v>45695.0</v>
      </c>
      <c r="K3558" s="275">
        <f>19530794-E3611</f>
        <v>19514293</v>
      </c>
      <c r="L3558" s="275">
        <f t="shared" si="17"/>
        <v>-116071</v>
      </c>
      <c r="N3558" s="277"/>
      <c r="O3558" s="274">
        <f t="shared" si="6"/>
        <v>0</v>
      </c>
      <c r="P3558" s="248" t="b">
        <f t="shared" si="7"/>
        <v>0</v>
      </c>
    </row>
    <row r="3559" ht="14.25" customHeight="1">
      <c r="A3559" s="248" t="s">
        <v>709</v>
      </c>
      <c r="B3559" s="248" t="s">
        <v>19</v>
      </c>
      <c r="C3559" s="273">
        <v>13647.0</v>
      </c>
      <c r="D3559" s="274">
        <v>45674.0</v>
      </c>
      <c r="E3559" s="275">
        <v>305314.0</v>
      </c>
      <c r="F3559" s="248" t="s">
        <v>447</v>
      </c>
      <c r="G3559" s="274">
        <f t="shared" si="1"/>
        <v>45704</v>
      </c>
      <c r="H3559" s="248" t="s">
        <v>443</v>
      </c>
      <c r="I3559" s="276" t="str">
        <f t="shared" si="2"/>
        <v>13647305314</v>
      </c>
      <c r="J3559" s="274">
        <v>45681.0</v>
      </c>
      <c r="K3559" s="275">
        <v>305314.0</v>
      </c>
      <c r="L3559" s="275">
        <f t="shared" si="17"/>
        <v>0</v>
      </c>
      <c r="M3559" s="248" t="s">
        <v>881</v>
      </c>
      <c r="N3559" s="277"/>
      <c r="O3559" s="274">
        <f t="shared" si="6"/>
        <v>0</v>
      </c>
      <c r="P3559" s="248" t="b">
        <f t="shared" si="7"/>
        <v>0</v>
      </c>
    </row>
    <row r="3560" ht="14.25" customHeight="1">
      <c r="A3560" s="248" t="s">
        <v>56</v>
      </c>
      <c r="B3560" s="248" t="s">
        <v>19</v>
      </c>
      <c r="C3560" s="273">
        <v>20.0</v>
      </c>
      <c r="D3560" s="274">
        <v>45674.0</v>
      </c>
      <c r="E3560" s="275">
        <v>1100012.0</v>
      </c>
      <c r="F3560" s="248" t="s">
        <v>447</v>
      </c>
      <c r="G3560" s="274">
        <f t="shared" si="1"/>
        <v>45704</v>
      </c>
      <c r="H3560" s="248" t="s">
        <v>443</v>
      </c>
      <c r="I3560" s="276" t="str">
        <f t="shared" si="2"/>
        <v>201100012</v>
      </c>
      <c r="J3560" s="274">
        <v>45681.0</v>
      </c>
      <c r="K3560" s="275">
        <v>1100012.0</v>
      </c>
      <c r="L3560" s="275">
        <f t="shared" si="17"/>
        <v>0</v>
      </c>
      <c r="N3560" s="109" t="s">
        <v>744</v>
      </c>
      <c r="O3560" s="274">
        <f t="shared" si="6"/>
        <v>0</v>
      </c>
      <c r="P3560" s="248" t="b">
        <f t="shared" si="7"/>
        <v>0</v>
      </c>
    </row>
    <row r="3561" ht="14.25" customHeight="1">
      <c r="A3561" s="248" t="s">
        <v>863</v>
      </c>
      <c r="B3561" s="248" t="s">
        <v>19</v>
      </c>
      <c r="C3561" s="273">
        <v>20404.0</v>
      </c>
      <c r="D3561" s="274">
        <v>45674.0</v>
      </c>
      <c r="E3561" s="275">
        <v>76400.0</v>
      </c>
      <c r="F3561" s="248" t="s">
        <v>447</v>
      </c>
      <c r="G3561" s="274">
        <f t="shared" si="1"/>
        <v>45704</v>
      </c>
      <c r="H3561" s="248" t="s">
        <v>443</v>
      </c>
      <c r="I3561" s="276" t="str">
        <f t="shared" si="2"/>
        <v>2040476400</v>
      </c>
      <c r="J3561" s="274">
        <v>45671.0</v>
      </c>
      <c r="K3561" s="275">
        <v>76400.0</v>
      </c>
      <c r="L3561" s="275">
        <f t="shared" si="17"/>
        <v>0</v>
      </c>
      <c r="N3561" s="277"/>
      <c r="O3561" s="274">
        <f t="shared" si="6"/>
        <v>0</v>
      </c>
      <c r="P3561" s="248" t="b">
        <f t="shared" si="7"/>
        <v>0</v>
      </c>
    </row>
    <row r="3562" ht="14.25" customHeight="1">
      <c r="A3562" s="248" t="s">
        <v>77</v>
      </c>
      <c r="B3562" s="248" t="s">
        <v>19</v>
      </c>
      <c r="C3562" s="273">
        <v>613509.0</v>
      </c>
      <c r="D3562" s="274">
        <v>45674.0</v>
      </c>
      <c r="E3562" s="275">
        <v>1076949.0</v>
      </c>
      <c r="F3562" s="248" t="s">
        <v>447</v>
      </c>
      <c r="G3562" s="274">
        <f t="shared" si="1"/>
        <v>45704</v>
      </c>
      <c r="H3562" s="248" t="s">
        <v>443</v>
      </c>
      <c r="I3562" s="276" t="str">
        <f t="shared" si="2"/>
        <v>6135091076949</v>
      </c>
      <c r="J3562" s="274">
        <v>45832.0</v>
      </c>
      <c r="K3562" s="275">
        <f>+L2977+L3217+347908</f>
        <v>1094184</v>
      </c>
      <c r="L3562" s="275">
        <f t="shared" si="17"/>
        <v>17235</v>
      </c>
      <c r="M3562" s="248" t="s">
        <v>882</v>
      </c>
      <c r="N3562" s="277">
        <f>1076949-712487</f>
        <v>364462</v>
      </c>
      <c r="O3562" s="274">
        <f t="shared" si="6"/>
        <v>0</v>
      </c>
      <c r="P3562" s="248" t="b">
        <f t="shared" si="7"/>
        <v>0</v>
      </c>
    </row>
    <row r="3563" ht="14.25" customHeight="1">
      <c r="A3563" s="248" t="s">
        <v>883</v>
      </c>
      <c r="B3563" s="248" t="s">
        <v>19</v>
      </c>
      <c r="C3563" s="273">
        <v>5752.0</v>
      </c>
      <c r="D3563" s="274">
        <v>45674.0</v>
      </c>
      <c r="E3563" s="275">
        <v>48100.0</v>
      </c>
      <c r="F3563" s="248" t="s">
        <v>447</v>
      </c>
      <c r="G3563" s="274">
        <f t="shared" si="1"/>
        <v>45704</v>
      </c>
      <c r="H3563" s="248" t="s">
        <v>443</v>
      </c>
      <c r="I3563" s="276" t="str">
        <f t="shared" si="2"/>
        <v>575248100</v>
      </c>
      <c r="J3563" s="274">
        <v>45674.0</v>
      </c>
      <c r="K3563" s="275">
        <v>48100.0</v>
      </c>
      <c r="L3563" s="275">
        <f t="shared" si="17"/>
        <v>0</v>
      </c>
      <c r="N3563" s="277"/>
      <c r="O3563" s="274">
        <f t="shared" si="6"/>
        <v>0</v>
      </c>
      <c r="P3563" s="248" t="b">
        <f t="shared" si="7"/>
        <v>0</v>
      </c>
    </row>
    <row r="3564" ht="14.25" customHeight="1">
      <c r="A3564" s="248" t="s">
        <v>84</v>
      </c>
      <c r="B3564" s="248" t="s">
        <v>19</v>
      </c>
      <c r="C3564" s="273">
        <v>5478.0</v>
      </c>
      <c r="D3564" s="274">
        <v>45674.0</v>
      </c>
      <c r="E3564" s="275">
        <v>343922.0</v>
      </c>
      <c r="F3564" s="248" t="s">
        <v>447</v>
      </c>
      <c r="G3564" s="274">
        <f t="shared" si="1"/>
        <v>45704</v>
      </c>
      <c r="H3564" s="248" t="s">
        <v>443</v>
      </c>
      <c r="I3564" s="276" t="str">
        <f t="shared" si="2"/>
        <v>5478343922</v>
      </c>
      <c r="J3564" s="274">
        <v>45807.0</v>
      </c>
      <c r="K3564" s="275">
        <v>343922.0</v>
      </c>
      <c r="L3564" s="275">
        <f t="shared" si="17"/>
        <v>0</v>
      </c>
      <c r="N3564" s="277"/>
      <c r="O3564" s="274">
        <f t="shared" si="6"/>
        <v>0</v>
      </c>
      <c r="P3564" s="248" t="b">
        <f t="shared" si="7"/>
        <v>0</v>
      </c>
    </row>
    <row r="3565" ht="14.25" customHeight="1">
      <c r="A3565" s="248" t="s">
        <v>34</v>
      </c>
      <c r="B3565" s="248" t="s">
        <v>19</v>
      </c>
      <c r="C3565" s="273">
        <v>127018.0</v>
      </c>
      <c r="D3565" s="274">
        <v>45677.0</v>
      </c>
      <c r="E3565" s="275">
        <v>164684.0</v>
      </c>
      <c r="F3565" s="248" t="s">
        <v>447</v>
      </c>
      <c r="G3565" s="274">
        <f t="shared" si="1"/>
        <v>45707</v>
      </c>
      <c r="H3565" s="248" t="s">
        <v>443</v>
      </c>
      <c r="I3565" s="276" t="str">
        <f t="shared" si="2"/>
        <v>127018164684</v>
      </c>
      <c r="J3565" s="274">
        <v>45744.0</v>
      </c>
      <c r="K3565" s="275">
        <v>164684.0</v>
      </c>
      <c r="L3565" s="275">
        <f t="shared" si="17"/>
        <v>0</v>
      </c>
      <c r="N3565" s="277"/>
      <c r="O3565" s="274">
        <f t="shared" si="6"/>
        <v>0</v>
      </c>
      <c r="P3565" s="248" t="b">
        <f t="shared" si="7"/>
        <v>0</v>
      </c>
    </row>
    <row r="3566" ht="14.25" customHeight="1">
      <c r="A3566" s="248" t="s">
        <v>95</v>
      </c>
      <c r="B3566" s="248" t="s">
        <v>19</v>
      </c>
      <c r="C3566" s="273">
        <v>128216.0</v>
      </c>
      <c r="D3566" s="274">
        <v>45677.0</v>
      </c>
      <c r="E3566" s="275">
        <v>225100.0</v>
      </c>
      <c r="F3566" s="248" t="s">
        <v>447</v>
      </c>
      <c r="G3566" s="274">
        <f t="shared" si="1"/>
        <v>45707</v>
      </c>
      <c r="H3566" s="248" t="s">
        <v>443</v>
      </c>
      <c r="I3566" s="276" t="str">
        <f t="shared" si="2"/>
        <v>128216225100</v>
      </c>
      <c r="J3566" s="274">
        <v>45688.0</v>
      </c>
      <c r="K3566" s="275">
        <v>225100.0</v>
      </c>
      <c r="L3566" s="275">
        <f t="shared" si="17"/>
        <v>0</v>
      </c>
      <c r="N3566" s="277"/>
      <c r="O3566" s="274">
        <f t="shared" si="6"/>
        <v>0</v>
      </c>
      <c r="P3566" s="248" t="b">
        <f t="shared" si="7"/>
        <v>0</v>
      </c>
    </row>
    <row r="3567" ht="14.25" customHeight="1">
      <c r="A3567" s="248" t="s">
        <v>740</v>
      </c>
      <c r="B3567" s="248" t="s">
        <v>19</v>
      </c>
      <c r="C3567" s="273">
        <v>12218.0</v>
      </c>
      <c r="D3567" s="274">
        <v>45677.0</v>
      </c>
      <c r="E3567" s="275">
        <v>158960.0</v>
      </c>
      <c r="F3567" s="248" t="s">
        <v>447</v>
      </c>
      <c r="G3567" s="274">
        <f t="shared" si="1"/>
        <v>45707</v>
      </c>
      <c r="H3567" s="248" t="s">
        <v>443</v>
      </c>
      <c r="I3567" s="276" t="str">
        <f t="shared" si="2"/>
        <v>12218158960</v>
      </c>
      <c r="J3567" s="274">
        <v>45677.0</v>
      </c>
      <c r="K3567" s="275">
        <v>158960.0</v>
      </c>
      <c r="L3567" s="275">
        <f t="shared" si="17"/>
        <v>0</v>
      </c>
      <c r="N3567" s="277"/>
      <c r="O3567" s="274">
        <f t="shared" si="6"/>
        <v>0</v>
      </c>
      <c r="P3567" s="248" t="b">
        <f t="shared" si="7"/>
        <v>0</v>
      </c>
    </row>
    <row r="3568" ht="14.25" customHeight="1">
      <c r="A3568" s="248" t="s">
        <v>30</v>
      </c>
      <c r="B3568" s="248" t="s">
        <v>468</v>
      </c>
      <c r="C3568" s="273">
        <v>1600.0</v>
      </c>
      <c r="D3568" s="274">
        <v>45677.0</v>
      </c>
      <c r="E3568" s="275">
        <v>-3019399.0</v>
      </c>
      <c r="F3568" s="248" t="s">
        <v>447</v>
      </c>
      <c r="G3568" s="274">
        <f t="shared" si="1"/>
        <v>45707</v>
      </c>
      <c r="H3568" s="248" t="s">
        <v>469</v>
      </c>
      <c r="I3568" s="276" t="str">
        <f t="shared" si="2"/>
        <v>1600-3019399</v>
      </c>
      <c r="J3568" s="274"/>
      <c r="K3568" s="275"/>
      <c r="L3568" s="275">
        <f t="shared" si="17"/>
        <v>3019399</v>
      </c>
      <c r="M3568" s="248" t="s">
        <v>884</v>
      </c>
      <c r="N3568" s="277"/>
      <c r="O3568" s="274">
        <f t="shared" si="6"/>
        <v>0</v>
      </c>
      <c r="P3568" s="248" t="b">
        <f t="shared" si="7"/>
        <v>1</v>
      </c>
    </row>
    <row r="3569" ht="14.25" customHeight="1">
      <c r="A3569" s="248" t="s">
        <v>646</v>
      </c>
      <c r="B3569" s="248" t="s">
        <v>19</v>
      </c>
      <c r="C3569" s="273">
        <v>1.1320619E7</v>
      </c>
      <c r="D3569" s="274">
        <v>45677.0</v>
      </c>
      <c r="E3569" s="275">
        <v>590970.0</v>
      </c>
      <c r="F3569" s="248" t="s">
        <v>447</v>
      </c>
      <c r="G3569" s="274">
        <f t="shared" si="1"/>
        <v>45707</v>
      </c>
      <c r="H3569" s="248" t="s">
        <v>443</v>
      </c>
      <c r="I3569" s="276" t="str">
        <f t="shared" si="2"/>
        <v>11320619590970</v>
      </c>
      <c r="J3569" s="274">
        <v>45677.0</v>
      </c>
      <c r="K3569" s="275">
        <v>590970.0</v>
      </c>
      <c r="L3569" s="275">
        <f t="shared" si="17"/>
        <v>0</v>
      </c>
      <c r="N3569" s="277"/>
      <c r="O3569" s="274">
        <f t="shared" si="6"/>
        <v>0</v>
      </c>
      <c r="P3569" s="248" t="b">
        <f t="shared" si="7"/>
        <v>0</v>
      </c>
    </row>
    <row r="3570" ht="14.25" customHeight="1">
      <c r="A3570" s="248" t="s">
        <v>35</v>
      </c>
      <c r="B3570" s="248" t="s">
        <v>19</v>
      </c>
      <c r="C3570" s="273">
        <v>25924.0</v>
      </c>
      <c r="D3570" s="274">
        <v>45677.0</v>
      </c>
      <c r="E3570" s="275">
        <v>994406.0</v>
      </c>
      <c r="F3570" s="248" t="s">
        <v>447</v>
      </c>
      <c r="G3570" s="274">
        <f t="shared" si="1"/>
        <v>45707</v>
      </c>
      <c r="H3570" s="248" t="s">
        <v>443</v>
      </c>
      <c r="I3570" s="276" t="str">
        <f t="shared" si="2"/>
        <v>25924994406</v>
      </c>
      <c r="J3570" s="274">
        <v>45723.0</v>
      </c>
      <c r="K3570" s="275">
        <v>994406.0</v>
      </c>
      <c r="L3570" s="275">
        <f t="shared" si="17"/>
        <v>0</v>
      </c>
      <c r="N3570" s="277" t="s">
        <v>759</v>
      </c>
      <c r="O3570" s="274">
        <f t="shared" si="6"/>
        <v>0</v>
      </c>
      <c r="P3570" s="248" t="b">
        <f t="shared" si="7"/>
        <v>0</v>
      </c>
    </row>
    <row r="3571" ht="14.25" customHeight="1">
      <c r="A3571" s="248" t="s">
        <v>35</v>
      </c>
      <c r="B3571" s="248" t="s">
        <v>19</v>
      </c>
      <c r="C3571" s="273">
        <v>25925.0</v>
      </c>
      <c r="D3571" s="274">
        <v>45677.0</v>
      </c>
      <c r="E3571" s="275">
        <v>3506924.0</v>
      </c>
      <c r="F3571" s="248" t="s">
        <v>447</v>
      </c>
      <c r="G3571" s="274">
        <f t="shared" si="1"/>
        <v>45707</v>
      </c>
      <c r="H3571" s="248" t="s">
        <v>443</v>
      </c>
      <c r="I3571" s="276" t="str">
        <f t="shared" si="2"/>
        <v>259253506924</v>
      </c>
      <c r="J3571" s="274">
        <v>45720.0</v>
      </c>
      <c r="K3571" s="275">
        <v>3506924.0</v>
      </c>
      <c r="L3571" s="275">
        <f t="shared" si="17"/>
        <v>0</v>
      </c>
      <c r="N3571" s="277" t="s">
        <v>759</v>
      </c>
      <c r="O3571" s="274">
        <f t="shared" si="6"/>
        <v>0</v>
      </c>
      <c r="P3571" s="248" t="b">
        <f t="shared" si="7"/>
        <v>0</v>
      </c>
    </row>
    <row r="3572" ht="14.25" customHeight="1">
      <c r="A3572" s="248" t="s">
        <v>87</v>
      </c>
      <c r="B3572" s="248" t="s">
        <v>19</v>
      </c>
      <c r="C3572" s="273">
        <v>19.0</v>
      </c>
      <c r="D3572" s="274">
        <v>45677.0</v>
      </c>
      <c r="E3572" s="275">
        <v>41940.0</v>
      </c>
      <c r="F3572" s="248" t="s">
        <v>447</v>
      </c>
      <c r="G3572" s="274">
        <f t="shared" si="1"/>
        <v>45707</v>
      </c>
      <c r="H3572" s="248" t="s">
        <v>443</v>
      </c>
      <c r="I3572" s="276" t="str">
        <f t="shared" si="2"/>
        <v>1941940</v>
      </c>
      <c r="J3572" s="274">
        <v>45720.0</v>
      </c>
      <c r="K3572" s="275">
        <v>41940.0</v>
      </c>
      <c r="L3572" s="275">
        <f t="shared" si="17"/>
        <v>0</v>
      </c>
      <c r="N3572" s="277"/>
      <c r="O3572" s="274">
        <f t="shared" si="6"/>
        <v>0</v>
      </c>
      <c r="P3572" s="248" t="b">
        <f t="shared" si="7"/>
        <v>0</v>
      </c>
    </row>
    <row r="3573" ht="14.25" customHeight="1">
      <c r="A3573" s="248" t="s">
        <v>885</v>
      </c>
      <c r="B3573" s="248" t="s">
        <v>19</v>
      </c>
      <c r="C3573" s="273">
        <v>269.0</v>
      </c>
      <c r="D3573" s="274">
        <v>45677.0</v>
      </c>
      <c r="E3573" s="275">
        <v>3122000.0</v>
      </c>
      <c r="F3573" s="248" t="s">
        <v>447</v>
      </c>
      <c r="G3573" s="274">
        <f t="shared" si="1"/>
        <v>45707</v>
      </c>
      <c r="H3573" s="248" t="s">
        <v>443</v>
      </c>
      <c r="I3573" s="276" t="str">
        <f t="shared" si="2"/>
        <v>2693122000</v>
      </c>
      <c r="J3573" s="274">
        <v>45526.0</v>
      </c>
      <c r="K3573" s="275">
        <v>3122000.0</v>
      </c>
      <c r="L3573" s="275">
        <f t="shared" si="17"/>
        <v>0</v>
      </c>
      <c r="M3573" s="248" t="s">
        <v>862</v>
      </c>
      <c r="N3573" s="277"/>
      <c r="O3573" s="274">
        <f t="shared" si="6"/>
        <v>0</v>
      </c>
      <c r="P3573" s="248" t="b">
        <f t="shared" si="7"/>
        <v>0</v>
      </c>
    </row>
    <row r="3574" ht="14.25" customHeight="1">
      <c r="A3574" s="248" t="s">
        <v>22</v>
      </c>
      <c r="B3574" s="248" t="s">
        <v>19</v>
      </c>
      <c r="C3574" s="273">
        <v>1154099.0</v>
      </c>
      <c r="D3574" s="274">
        <v>45677.0</v>
      </c>
      <c r="E3574" s="275">
        <v>2490188.0</v>
      </c>
      <c r="F3574" s="248" t="s">
        <v>447</v>
      </c>
      <c r="G3574" s="274">
        <f t="shared" si="1"/>
        <v>45707</v>
      </c>
      <c r="H3574" s="248" t="s">
        <v>443</v>
      </c>
      <c r="I3574" s="276" t="str">
        <f t="shared" si="2"/>
        <v>11540992490188</v>
      </c>
      <c r="J3574" s="274"/>
      <c r="K3574" s="275"/>
      <c r="L3574" s="275">
        <f t="shared" si="17"/>
        <v>-2490188</v>
      </c>
      <c r="N3574" s="109" t="s">
        <v>462</v>
      </c>
      <c r="O3574" s="274">
        <f t="shared" si="6"/>
        <v>0</v>
      </c>
      <c r="P3574" s="248" t="b">
        <f t="shared" si="7"/>
        <v>1</v>
      </c>
    </row>
    <row r="3575" ht="14.25" customHeight="1">
      <c r="A3575" s="248" t="s">
        <v>36</v>
      </c>
      <c r="B3575" s="248" t="s">
        <v>19</v>
      </c>
      <c r="C3575" s="273">
        <v>96720.0</v>
      </c>
      <c r="D3575" s="274">
        <v>45677.0</v>
      </c>
      <c r="E3575" s="275">
        <v>997208.0</v>
      </c>
      <c r="F3575" s="248" t="s">
        <v>447</v>
      </c>
      <c r="G3575" s="274">
        <f t="shared" si="1"/>
        <v>45707</v>
      </c>
      <c r="H3575" s="248" t="s">
        <v>443</v>
      </c>
      <c r="I3575" s="276" t="str">
        <f t="shared" si="2"/>
        <v>96720997208</v>
      </c>
      <c r="J3575" s="274">
        <v>45688.0</v>
      </c>
      <c r="K3575" s="275">
        <v>846963.0</v>
      </c>
      <c r="L3575" s="304">
        <f>+E3575-K3575</f>
        <v>150245</v>
      </c>
      <c r="M3575" s="248" t="s">
        <v>886</v>
      </c>
      <c r="N3575" s="277" t="s">
        <v>738</v>
      </c>
      <c r="O3575" s="274">
        <f t="shared" si="6"/>
        <v>0</v>
      </c>
      <c r="P3575" s="248" t="b">
        <f t="shared" si="7"/>
        <v>0</v>
      </c>
    </row>
    <row r="3576" ht="14.25" customHeight="1">
      <c r="A3576" s="248" t="s">
        <v>887</v>
      </c>
      <c r="B3576" s="248" t="s">
        <v>19</v>
      </c>
      <c r="C3576" s="273">
        <v>1088640.0</v>
      </c>
      <c r="D3576" s="274">
        <v>45677.0</v>
      </c>
      <c r="E3576" s="275">
        <v>162980.0</v>
      </c>
      <c r="F3576" s="248" t="s">
        <v>447</v>
      </c>
      <c r="G3576" s="274">
        <f t="shared" si="1"/>
        <v>45707</v>
      </c>
      <c r="H3576" s="248" t="s">
        <v>443</v>
      </c>
      <c r="I3576" s="276" t="str">
        <f t="shared" si="2"/>
        <v>1088640162980</v>
      </c>
      <c r="J3576" s="274">
        <v>45672.0</v>
      </c>
      <c r="K3576" s="275">
        <v>162980.0</v>
      </c>
      <c r="L3576" s="275">
        <f t="shared" ref="L3576:L3582" si="20">+K3576-E3576</f>
        <v>0</v>
      </c>
      <c r="N3576" s="277"/>
      <c r="O3576" s="274">
        <f t="shared" si="6"/>
        <v>0</v>
      </c>
      <c r="P3576" s="248" t="b">
        <f t="shared" si="7"/>
        <v>0</v>
      </c>
    </row>
    <row r="3577" ht="14.25" customHeight="1">
      <c r="A3577" s="248" t="s">
        <v>24</v>
      </c>
      <c r="B3577" s="248" t="s">
        <v>19</v>
      </c>
      <c r="C3577" s="273">
        <v>23231.0</v>
      </c>
      <c r="D3577" s="274">
        <v>45677.0</v>
      </c>
      <c r="E3577" s="275">
        <v>6060702.0</v>
      </c>
      <c r="F3577" s="248" t="s">
        <v>447</v>
      </c>
      <c r="G3577" s="274">
        <f t="shared" si="1"/>
        <v>45707</v>
      </c>
      <c r="H3577" s="248" t="s">
        <v>443</v>
      </c>
      <c r="I3577" s="276" t="str">
        <f t="shared" si="2"/>
        <v>232316060702</v>
      </c>
      <c r="J3577" s="274">
        <v>45714.0</v>
      </c>
      <c r="K3577" s="275">
        <v>6060702.0</v>
      </c>
      <c r="L3577" s="275">
        <f t="shared" si="20"/>
        <v>0</v>
      </c>
      <c r="N3577" s="277"/>
      <c r="O3577" s="274">
        <f t="shared" si="6"/>
        <v>0</v>
      </c>
      <c r="P3577" s="248" t="b">
        <f t="shared" si="7"/>
        <v>0</v>
      </c>
    </row>
    <row r="3578" ht="14.25" customHeight="1">
      <c r="A3578" s="248" t="s">
        <v>71</v>
      </c>
      <c r="B3578" s="248" t="s">
        <v>19</v>
      </c>
      <c r="C3578" s="273">
        <v>875084.0</v>
      </c>
      <c r="D3578" s="274">
        <v>45678.0</v>
      </c>
      <c r="E3578" s="275">
        <v>1420526.0</v>
      </c>
      <c r="F3578" s="248" t="s">
        <v>447</v>
      </c>
      <c r="G3578" s="274">
        <f t="shared" si="1"/>
        <v>45708</v>
      </c>
      <c r="H3578" s="248" t="s">
        <v>443</v>
      </c>
      <c r="I3578" s="276" t="str">
        <f t="shared" si="2"/>
        <v>8750841420526</v>
      </c>
      <c r="J3578" s="274">
        <v>45319.0</v>
      </c>
      <c r="K3578" s="275">
        <v>1420526.0</v>
      </c>
      <c r="L3578" s="275">
        <f t="shared" si="20"/>
        <v>0</v>
      </c>
      <c r="N3578" s="277"/>
      <c r="O3578" s="274">
        <f t="shared" si="6"/>
        <v>0</v>
      </c>
      <c r="P3578" s="248" t="b">
        <f t="shared" si="7"/>
        <v>0</v>
      </c>
    </row>
    <row r="3579" ht="14.25" customHeight="1">
      <c r="A3579" s="248" t="s">
        <v>830</v>
      </c>
      <c r="B3579" s="248" t="s">
        <v>19</v>
      </c>
      <c r="C3579" s="273">
        <v>1914051.0</v>
      </c>
      <c r="D3579" s="274">
        <v>45678.0</v>
      </c>
      <c r="E3579" s="275">
        <v>359990.0</v>
      </c>
      <c r="F3579" s="248" t="s">
        <v>447</v>
      </c>
      <c r="G3579" s="274">
        <f t="shared" si="1"/>
        <v>45708</v>
      </c>
      <c r="H3579" s="248" t="s">
        <v>443</v>
      </c>
      <c r="I3579" s="276" t="str">
        <f t="shared" si="2"/>
        <v>1914051359990</v>
      </c>
      <c r="J3579" s="274">
        <v>45677.0</v>
      </c>
      <c r="K3579" s="275">
        <v>359990.0</v>
      </c>
      <c r="L3579" s="275">
        <f t="shared" si="20"/>
        <v>0</v>
      </c>
      <c r="N3579" s="277"/>
      <c r="O3579" s="274">
        <f t="shared" si="6"/>
        <v>0</v>
      </c>
      <c r="P3579" s="248" t="b">
        <f t="shared" si="7"/>
        <v>0</v>
      </c>
    </row>
    <row r="3580" ht="14.25" customHeight="1">
      <c r="A3580" s="248" t="s">
        <v>35</v>
      </c>
      <c r="B3580" s="248" t="s">
        <v>19</v>
      </c>
      <c r="C3580" s="273">
        <v>25926.0</v>
      </c>
      <c r="D3580" s="274">
        <v>45678.0</v>
      </c>
      <c r="E3580" s="275">
        <v>594958.0</v>
      </c>
      <c r="F3580" s="248" t="s">
        <v>447</v>
      </c>
      <c r="G3580" s="274">
        <f t="shared" si="1"/>
        <v>45708</v>
      </c>
      <c r="H3580" s="248" t="s">
        <v>443</v>
      </c>
      <c r="I3580" s="276" t="str">
        <f t="shared" si="2"/>
        <v>25926594958</v>
      </c>
      <c r="J3580" s="274">
        <v>45720.0</v>
      </c>
      <c r="K3580" s="275">
        <v>594958.0</v>
      </c>
      <c r="L3580" s="275">
        <f t="shared" si="20"/>
        <v>0</v>
      </c>
      <c r="N3580" s="277" t="s">
        <v>759</v>
      </c>
      <c r="O3580" s="274">
        <f t="shared" si="6"/>
        <v>0</v>
      </c>
      <c r="P3580" s="248" t="b">
        <f t="shared" si="7"/>
        <v>0</v>
      </c>
    </row>
    <row r="3581" ht="14.25" customHeight="1">
      <c r="A3581" s="248" t="s">
        <v>688</v>
      </c>
      <c r="B3581" s="248" t="s">
        <v>19</v>
      </c>
      <c r="C3581" s="273">
        <v>2737.0</v>
      </c>
      <c r="D3581" s="274">
        <v>45678.0</v>
      </c>
      <c r="E3581" s="275">
        <v>52336.0</v>
      </c>
      <c r="F3581" s="248" t="s">
        <v>447</v>
      </c>
      <c r="G3581" s="274">
        <f t="shared" si="1"/>
        <v>45708</v>
      </c>
      <c r="H3581" s="248" t="s">
        <v>443</v>
      </c>
      <c r="I3581" s="276" t="str">
        <f t="shared" si="2"/>
        <v>273752336</v>
      </c>
      <c r="J3581" s="274">
        <v>45714.0</v>
      </c>
      <c r="K3581" s="275">
        <v>52336.0</v>
      </c>
      <c r="L3581" s="275">
        <f t="shared" si="20"/>
        <v>0</v>
      </c>
      <c r="N3581" s="277"/>
      <c r="O3581" s="274">
        <f t="shared" si="6"/>
        <v>0</v>
      </c>
      <c r="P3581" s="248" t="b">
        <f t="shared" si="7"/>
        <v>0</v>
      </c>
    </row>
    <row r="3582" ht="14.25" customHeight="1">
      <c r="A3582" s="248" t="s">
        <v>709</v>
      </c>
      <c r="B3582" s="248" t="s">
        <v>19</v>
      </c>
      <c r="C3582" s="273">
        <v>13659.0</v>
      </c>
      <c r="D3582" s="274">
        <v>45678.0</v>
      </c>
      <c r="E3582" s="275">
        <v>5425500.0</v>
      </c>
      <c r="F3582" s="248" t="s">
        <v>447</v>
      </c>
      <c r="G3582" s="274">
        <f t="shared" si="1"/>
        <v>45708</v>
      </c>
      <c r="H3582" s="248" t="s">
        <v>443</v>
      </c>
      <c r="I3582" s="276" t="str">
        <f t="shared" si="2"/>
        <v>136595425500</v>
      </c>
      <c r="J3582" s="274">
        <v>45701.0</v>
      </c>
      <c r="K3582" s="275">
        <v>951326.0</v>
      </c>
      <c r="L3582" s="275">
        <f t="shared" si="20"/>
        <v>-4474174</v>
      </c>
      <c r="N3582" s="277"/>
      <c r="O3582" s="274">
        <f t="shared" si="6"/>
        <v>0</v>
      </c>
      <c r="P3582" s="248" t="b">
        <f t="shared" si="7"/>
        <v>0</v>
      </c>
    </row>
    <row r="3583" ht="14.25" customHeight="1">
      <c r="A3583" s="248" t="s">
        <v>77</v>
      </c>
      <c r="B3583" s="248" t="s">
        <v>19</v>
      </c>
      <c r="C3583" s="273">
        <v>613830.0</v>
      </c>
      <c r="D3583" s="274">
        <v>45678.0</v>
      </c>
      <c r="E3583" s="275">
        <v>107890.0</v>
      </c>
      <c r="F3583" s="248" t="s">
        <v>447</v>
      </c>
      <c r="G3583" s="274">
        <f t="shared" si="1"/>
        <v>45708</v>
      </c>
      <c r="H3583" s="248" t="s">
        <v>443</v>
      </c>
      <c r="I3583" s="276" t="str">
        <f t="shared" si="2"/>
        <v>613830107890</v>
      </c>
      <c r="J3583" s="274">
        <v>45677.0</v>
      </c>
      <c r="K3583" s="275">
        <v>90655.0</v>
      </c>
      <c r="L3583" s="275">
        <f>+K3583-E3583+L3562</f>
        <v>0</v>
      </c>
      <c r="M3583" s="248" t="s">
        <v>888</v>
      </c>
      <c r="N3583" s="277"/>
      <c r="O3583" s="274">
        <f t="shared" si="6"/>
        <v>0</v>
      </c>
      <c r="P3583" s="248" t="b">
        <f t="shared" si="7"/>
        <v>0</v>
      </c>
    </row>
    <row r="3584" ht="14.25" customHeight="1">
      <c r="A3584" s="248" t="s">
        <v>77</v>
      </c>
      <c r="B3584" s="248" t="s">
        <v>19</v>
      </c>
      <c r="C3584" s="273">
        <v>613829.0</v>
      </c>
      <c r="D3584" s="274">
        <v>45678.0</v>
      </c>
      <c r="E3584" s="275">
        <v>589261.0</v>
      </c>
      <c r="F3584" s="248" t="s">
        <v>447</v>
      </c>
      <c r="G3584" s="274">
        <f t="shared" si="1"/>
        <v>45708</v>
      </c>
      <c r="H3584" s="248" t="s">
        <v>443</v>
      </c>
      <c r="I3584" s="276" t="str">
        <f t="shared" si="2"/>
        <v>613829589261</v>
      </c>
      <c r="J3584" s="274">
        <v>45803.0</v>
      </c>
      <c r="K3584" s="275">
        <v>589261.0</v>
      </c>
      <c r="L3584" s="275">
        <f t="shared" ref="L3584:L3623" si="21">+K3584-E3584</f>
        <v>0</v>
      </c>
      <c r="N3584" s="277"/>
      <c r="O3584" s="274">
        <f t="shared" si="6"/>
        <v>0</v>
      </c>
      <c r="P3584" s="248" t="b">
        <f t="shared" si="7"/>
        <v>0</v>
      </c>
    </row>
    <row r="3585" ht="14.25" customHeight="1">
      <c r="A3585" s="248" t="s">
        <v>60</v>
      </c>
      <c r="B3585" s="248" t="s">
        <v>19</v>
      </c>
      <c r="C3585" s="273">
        <v>9568.0</v>
      </c>
      <c r="D3585" s="274">
        <v>45678.0</v>
      </c>
      <c r="E3585" s="275">
        <v>87917.0</v>
      </c>
      <c r="F3585" s="248" t="s">
        <v>447</v>
      </c>
      <c r="G3585" s="274">
        <f t="shared" si="1"/>
        <v>45708</v>
      </c>
      <c r="H3585" s="248" t="s">
        <v>443</v>
      </c>
      <c r="I3585" s="276" t="str">
        <f t="shared" si="2"/>
        <v>956887917</v>
      </c>
      <c r="J3585" s="274">
        <v>45719.0</v>
      </c>
      <c r="K3585" s="275">
        <v>87917.0</v>
      </c>
      <c r="L3585" s="275">
        <f t="shared" si="21"/>
        <v>0</v>
      </c>
      <c r="N3585" s="277"/>
      <c r="O3585" s="274">
        <f t="shared" si="6"/>
        <v>0</v>
      </c>
      <c r="P3585" s="248" t="b">
        <f t="shared" si="7"/>
        <v>0</v>
      </c>
    </row>
    <row r="3586" ht="14.25" customHeight="1">
      <c r="A3586" s="248" t="s">
        <v>71</v>
      </c>
      <c r="B3586" s="248" t="s">
        <v>19</v>
      </c>
      <c r="C3586" s="273">
        <v>875180.0</v>
      </c>
      <c r="D3586" s="274">
        <v>45679.0</v>
      </c>
      <c r="E3586" s="275">
        <v>676376.0</v>
      </c>
      <c r="F3586" s="248" t="s">
        <v>447</v>
      </c>
      <c r="G3586" s="274">
        <f t="shared" si="1"/>
        <v>45709</v>
      </c>
      <c r="H3586" s="248" t="s">
        <v>443</v>
      </c>
      <c r="I3586" s="276" t="str">
        <f t="shared" si="2"/>
        <v>875180676376</v>
      </c>
      <c r="J3586" s="274">
        <v>45699.0</v>
      </c>
      <c r="K3586" s="275">
        <v>676376.0</v>
      </c>
      <c r="L3586" s="275">
        <f t="shared" si="21"/>
        <v>0</v>
      </c>
      <c r="M3586" s="248" t="s">
        <v>889</v>
      </c>
      <c r="N3586" s="277"/>
      <c r="O3586" s="274">
        <f t="shared" si="6"/>
        <v>0</v>
      </c>
      <c r="P3586" s="248" t="b">
        <f t="shared" si="7"/>
        <v>0</v>
      </c>
    </row>
    <row r="3587" ht="14.25" customHeight="1">
      <c r="A3587" s="248" t="s">
        <v>890</v>
      </c>
      <c r="B3587" s="248" t="s">
        <v>19</v>
      </c>
      <c r="C3587" s="273">
        <v>6751.0</v>
      </c>
      <c r="D3587" s="274">
        <v>45679.0</v>
      </c>
      <c r="E3587" s="275">
        <v>347991.0</v>
      </c>
      <c r="F3587" s="248" t="s">
        <v>447</v>
      </c>
      <c r="G3587" s="274">
        <f t="shared" si="1"/>
        <v>45709</v>
      </c>
      <c r="H3587" s="248" t="s">
        <v>443</v>
      </c>
      <c r="I3587" s="276" t="str">
        <f t="shared" si="2"/>
        <v>6751347991</v>
      </c>
      <c r="J3587" s="274">
        <v>45679.0</v>
      </c>
      <c r="K3587" s="275">
        <v>347980.0</v>
      </c>
      <c r="L3587" s="275">
        <f t="shared" si="21"/>
        <v>-11</v>
      </c>
      <c r="N3587" s="277"/>
      <c r="O3587" s="274">
        <f t="shared" si="6"/>
        <v>0</v>
      </c>
      <c r="P3587" s="248" t="b">
        <f t="shared" si="7"/>
        <v>0</v>
      </c>
    </row>
    <row r="3588" ht="14.25" customHeight="1">
      <c r="A3588" s="248" t="s">
        <v>610</v>
      </c>
      <c r="B3588" s="248" t="s">
        <v>19</v>
      </c>
      <c r="C3588" s="273">
        <v>1914398.0</v>
      </c>
      <c r="D3588" s="274">
        <v>45679.0</v>
      </c>
      <c r="E3588" s="275">
        <v>383980.0</v>
      </c>
      <c r="F3588" s="248" t="s">
        <v>447</v>
      </c>
      <c r="G3588" s="274">
        <f t="shared" si="1"/>
        <v>45709</v>
      </c>
      <c r="H3588" s="248" t="s">
        <v>443</v>
      </c>
      <c r="I3588" s="276" t="str">
        <f t="shared" si="2"/>
        <v>1914398383980</v>
      </c>
      <c r="J3588" s="274">
        <v>45679.0</v>
      </c>
      <c r="K3588" s="275">
        <v>383980.0</v>
      </c>
      <c r="L3588" s="275">
        <f t="shared" si="21"/>
        <v>0</v>
      </c>
      <c r="N3588" s="277"/>
      <c r="O3588" s="274">
        <f t="shared" si="6"/>
        <v>0</v>
      </c>
      <c r="P3588" s="248" t="b">
        <f t="shared" si="7"/>
        <v>0</v>
      </c>
    </row>
    <row r="3589" ht="14.25" customHeight="1">
      <c r="A3589" s="248" t="s">
        <v>274</v>
      </c>
      <c r="B3589" s="248" t="s">
        <v>19</v>
      </c>
      <c r="C3589" s="273">
        <v>14053.0</v>
      </c>
      <c r="D3589" s="274">
        <v>45679.0</v>
      </c>
      <c r="E3589" s="275">
        <v>1709702.0</v>
      </c>
      <c r="F3589" s="248" t="s">
        <v>447</v>
      </c>
      <c r="G3589" s="274">
        <f t="shared" si="1"/>
        <v>45709</v>
      </c>
      <c r="H3589" s="248" t="s">
        <v>443</v>
      </c>
      <c r="I3589" s="276" t="str">
        <f t="shared" si="2"/>
        <v>140531709702</v>
      </c>
      <c r="J3589" s="274">
        <v>45719.0</v>
      </c>
      <c r="K3589" s="275">
        <v>1709702.0</v>
      </c>
      <c r="L3589" s="275">
        <f t="shared" si="21"/>
        <v>0</v>
      </c>
      <c r="N3589" s="277"/>
      <c r="O3589" s="274">
        <f t="shared" si="6"/>
        <v>0</v>
      </c>
      <c r="P3589" s="248" t="b">
        <f t="shared" si="7"/>
        <v>0</v>
      </c>
    </row>
    <row r="3590" ht="14.25" customHeight="1">
      <c r="A3590" s="248" t="s">
        <v>688</v>
      </c>
      <c r="B3590" s="248" t="s">
        <v>19</v>
      </c>
      <c r="C3590" s="273">
        <v>2738.0</v>
      </c>
      <c r="D3590" s="274">
        <v>45679.0</v>
      </c>
      <c r="E3590" s="275">
        <v>104672.0</v>
      </c>
      <c r="F3590" s="248" t="s">
        <v>447</v>
      </c>
      <c r="G3590" s="274">
        <f t="shared" si="1"/>
        <v>45709</v>
      </c>
      <c r="H3590" s="248" t="s">
        <v>443</v>
      </c>
      <c r="I3590" s="276" t="str">
        <f t="shared" si="2"/>
        <v>2738104672</v>
      </c>
      <c r="J3590" s="274">
        <v>45714.0</v>
      </c>
      <c r="K3590" s="275">
        <v>104672.0</v>
      </c>
      <c r="L3590" s="275">
        <f t="shared" si="21"/>
        <v>0</v>
      </c>
      <c r="N3590" s="277"/>
      <c r="O3590" s="274">
        <f t="shared" si="6"/>
        <v>0</v>
      </c>
      <c r="P3590" s="248" t="b">
        <f t="shared" si="7"/>
        <v>0</v>
      </c>
    </row>
    <row r="3591" ht="14.25" customHeight="1">
      <c r="A3591" s="248" t="s">
        <v>36</v>
      </c>
      <c r="B3591" s="248" t="s">
        <v>19</v>
      </c>
      <c r="C3591" s="273">
        <v>96808.0</v>
      </c>
      <c r="D3591" s="274">
        <v>45679.0</v>
      </c>
      <c r="E3591" s="275">
        <v>1.1288079E7</v>
      </c>
      <c r="F3591" s="248" t="s">
        <v>447</v>
      </c>
      <c r="G3591" s="274">
        <f t="shared" si="1"/>
        <v>45709</v>
      </c>
      <c r="H3591" s="248" t="s">
        <v>443</v>
      </c>
      <c r="I3591" s="276" t="str">
        <f t="shared" si="2"/>
        <v>9680811288079</v>
      </c>
      <c r="J3591" s="274">
        <v>45699.0</v>
      </c>
      <c r="K3591" s="275">
        <v>1.1288079E7</v>
      </c>
      <c r="L3591" s="275">
        <f t="shared" si="21"/>
        <v>0</v>
      </c>
      <c r="N3591" s="277" t="s">
        <v>738</v>
      </c>
      <c r="O3591" s="274">
        <f t="shared" si="6"/>
        <v>0</v>
      </c>
      <c r="P3591" s="248" t="b">
        <f t="shared" si="7"/>
        <v>0</v>
      </c>
    </row>
    <row r="3592" ht="14.25" customHeight="1">
      <c r="A3592" s="289" t="s">
        <v>36</v>
      </c>
      <c r="B3592" s="289" t="s">
        <v>19</v>
      </c>
      <c r="C3592" s="286">
        <v>96807.0</v>
      </c>
      <c r="D3592" s="287">
        <v>45679.0</v>
      </c>
      <c r="E3592" s="288">
        <v>1976085.0</v>
      </c>
      <c r="F3592" s="289" t="s">
        <v>447</v>
      </c>
      <c r="G3592" s="274">
        <f t="shared" si="1"/>
        <v>45709</v>
      </c>
      <c r="H3592" s="289" t="s">
        <v>485</v>
      </c>
      <c r="I3592" s="290" t="str">
        <f t="shared" si="2"/>
        <v>968071976085</v>
      </c>
      <c r="J3592" s="287"/>
      <c r="K3592" s="288"/>
      <c r="L3592" s="288">
        <f t="shared" si="21"/>
        <v>-1976085</v>
      </c>
      <c r="M3592" s="289"/>
      <c r="N3592" s="328" t="s">
        <v>738</v>
      </c>
      <c r="O3592" s="287">
        <f t="shared" si="6"/>
        <v>0</v>
      </c>
      <c r="P3592" s="248" t="b">
        <f t="shared" si="7"/>
        <v>1</v>
      </c>
    </row>
    <row r="3593" ht="14.25" customHeight="1">
      <c r="A3593" s="289" t="s">
        <v>36</v>
      </c>
      <c r="B3593" s="289" t="s">
        <v>468</v>
      </c>
      <c r="C3593" s="286">
        <v>56760.0</v>
      </c>
      <c r="D3593" s="287">
        <v>45679.0</v>
      </c>
      <c r="E3593" s="288">
        <v>-1976085.0</v>
      </c>
      <c r="F3593" s="289" t="s">
        <v>447</v>
      </c>
      <c r="G3593" s="274">
        <f t="shared" si="1"/>
        <v>45709</v>
      </c>
      <c r="H3593" s="289" t="s">
        <v>469</v>
      </c>
      <c r="I3593" s="290" t="str">
        <f t="shared" si="2"/>
        <v>56760-1976085</v>
      </c>
      <c r="J3593" s="287"/>
      <c r="K3593" s="288"/>
      <c r="L3593" s="288">
        <f t="shared" si="21"/>
        <v>1976085</v>
      </c>
      <c r="M3593" s="289"/>
      <c r="N3593" s="328" t="s">
        <v>738</v>
      </c>
      <c r="O3593" s="287">
        <f t="shared" si="6"/>
        <v>0</v>
      </c>
      <c r="P3593" s="248" t="b">
        <f t="shared" si="7"/>
        <v>1</v>
      </c>
    </row>
    <row r="3594" ht="14.25" customHeight="1">
      <c r="A3594" s="248" t="s">
        <v>463</v>
      </c>
      <c r="B3594" s="248" t="s">
        <v>19</v>
      </c>
      <c r="C3594" s="273">
        <v>5096845.0</v>
      </c>
      <c r="D3594" s="274">
        <v>45679.0</v>
      </c>
      <c r="E3594" s="275">
        <v>984980.0</v>
      </c>
      <c r="F3594" s="248" t="s">
        <v>447</v>
      </c>
      <c r="G3594" s="274">
        <f t="shared" si="1"/>
        <v>45709</v>
      </c>
      <c r="H3594" s="248" t="s">
        <v>443</v>
      </c>
      <c r="I3594" s="276" t="str">
        <f t="shared" si="2"/>
        <v>5096845984980</v>
      </c>
      <c r="J3594" s="274">
        <v>45679.0</v>
      </c>
      <c r="K3594" s="275">
        <v>984980.0</v>
      </c>
      <c r="L3594" s="275">
        <f t="shared" si="21"/>
        <v>0</v>
      </c>
      <c r="N3594" s="277"/>
      <c r="O3594" s="274">
        <f t="shared" si="6"/>
        <v>0</v>
      </c>
      <c r="P3594" s="248" t="b">
        <f t="shared" si="7"/>
        <v>0</v>
      </c>
    </row>
    <row r="3595" ht="14.25" customHeight="1">
      <c r="A3595" s="248" t="s">
        <v>493</v>
      </c>
      <c r="B3595" s="248" t="s">
        <v>19</v>
      </c>
      <c r="C3595" s="273">
        <v>12674.0</v>
      </c>
      <c r="D3595" s="274">
        <v>45679.0</v>
      </c>
      <c r="E3595" s="275">
        <v>589474.0</v>
      </c>
      <c r="F3595" s="248" t="s">
        <v>447</v>
      </c>
      <c r="G3595" s="274">
        <f t="shared" si="1"/>
        <v>45709</v>
      </c>
      <c r="H3595" s="248" t="s">
        <v>443</v>
      </c>
      <c r="I3595" s="276" t="str">
        <f t="shared" si="2"/>
        <v>12674589474</v>
      </c>
      <c r="J3595" s="274">
        <v>45679.0</v>
      </c>
      <c r="K3595" s="275">
        <v>589474.0</v>
      </c>
      <c r="L3595" s="275">
        <f t="shared" si="21"/>
        <v>0</v>
      </c>
      <c r="N3595" s="277"/>
      <c r="O3595" s="274">
        <f t="shared" si="6"/>
        <v>0</v>
      </c>
      <c r="P3595" s="248" t="b">
        <f t="shared" si="7"/>
        <v>0</v>
      </c>
    </row>
    <row r="3596" ht="14.25" customHeight="1">
      <c r="A3596" s="248" t="s">
        <v>475</v>
      </c>
      <c r="B3596" s="248" t="s">
        <v>19</v>
      </c>
      <c r="C3596" s="273">
        <v>2.2362827E7</v>
      </c>
      <c r="D3596" s="274">
        <v>45679.0</v>
      </c>
      <c r="E3596" s="275">
        <v>723980.0</v>
      </c>
      <c r="F3596" s="248" t="s">
        <v>447</v>
      </c>
      <c r="G3596" s="274">
        <f t="shared" si="1"/>
        <v>45709</v>
      </c>
      <c r="H3596" s="248" t="s">
        <v>443</v>
      </c>
      <c r="I3596" s="276" t="str">
        <f t="shared" si="2"/>
        <v>22362827723980</v>
      </c>
      <c r="J3596" s="274">
        <v>45686.0</v>
      </c>
      <c r="K3596" s="275">
        <v>723980.0</v>
      </c>
      <c r="L3596" s="275">
        <f t="shared" si="21"/>
        <v>0</v>
      </c>
      <c r="N3596" s="277"/>
      <c r="O3596" s="274">
        <f t="shared" si="6"/>
        <v>0</v>
      </c>
      <c r="P3596" s="248" t="b">
        <f t="shared" si="7"/>
        <v>0</v>
      </c>
    </row>
    <row r="3597" ht="14.25" customHeight="1">
      <c r="A3597" s="248" t="s">
        <v>644</v>
      </c>
      <c r="B3597" s="248" t="s">
        <v>19</v>
      </c>
      <c r="C3597" s="273">
        <v>5.0313205E7</v>
      </c>
      <c r="D3597" s="274">
        <v>45679.0</v>
      </c>
      <c r="E3597" s="275">
        <v>23911.0</v>
      </c>
      <c r="F3597" s="248" t="s">
        <v>447</v>
      </c>
      <c r="G3597" s="274">
        <f t="shared" si="1"/>
        <v>45709</v>
      </c>
      <c r="H3597" s="248" t="s">
        <v>443</v>
      </c>
      <c r="I3597" s="276" t="str">
        <f t="shared" si="2"/>
        <v>5031320523911</v>
      </c>
      <c r="J3597" s="274">
        <f>+G3597</f>
        <v>45709</v>
      </c>
      <c r="K3597" s="275">
        <f>+E3597</f>
        <v>23911</v>
      </c>
      <c r="L3597" s="275">
        <f t="shared" si="21"/>
        <v>0</v>
      </c>
      <c r="N3597" s="277"/>
      <c r="O3597" s="274">
        <f t="shared" si="6"/>
        <v>0</v>
      </c>
      <c r="P3597" s="248" t="b">
        <f t="shared" si="7"/>
        <v>0</v>
      </c>
    </row>
    <row r="3598" ht="14.25" customHeight="1">
      <c r="A3598" s="248" t="s">
        <v>444</v>
      </c>
      <c r="B3598" s="248" t="s">
        <v>19</v>
      </c>
      <c r="C3598" s="273">
        <v>1696.0</v>
      </c>
      <c r="D3598" s="274">
        <v>45680.0</v>
      </c>
      <c r="E3598" s="275">
        <v>389211.0</v>
      </c>
      <c r="F3598" s="248" t="s">
        <v>447</v>
      </c>
      <c r="G3598" s="274">
        <f t="shared" si="1"/>
        <v>45710</v>
      </c>
      <c r="H3598" s="248" t="s">
        <v>443</v>
      </c>
      <c r="I3598" s="276" t="str">
        <f t="shared" si="2"/>
        <v>1696389211</v>
      </c>
      <c r="J3598" s="274">
        <v>45769.0</v>
      </c>
      <c r="K3598" s="275">
        <v>389211.0</v>
      </c>
      <c r="L3598" s="275">
        <f t="shared" si="21"/>
        <v>0</v>
      </c>
      <c r="N3598" s="277"/>
      <c r="O3598" s="274">
        <f t="shared" si="6"/>
        <v>0</v>
      </c>
      <c r="P3598" s="248" t="b">
        <f t="shared" si="7"/>
        <v>0</v>
      </c>
    </row>
    <row r="3599" ht="14.25" customHeight="1">
      <c r="A3599" s="248" t="s">
        <v>22</v>
      </c>
      <c r="B3599" s="248" t="s">
        <v>19</v>
      </c>
      <c r="C3599" s="273">
        <v>1154185.0</v>
      </c>
      <c r="D3599" s="274">
        <v>45680.0</v>
      </c>
      <c r="E3599" s="275">
        <v>1879991.0</v>
      </c>
      <c r="F3599" s="248" t="s">
        <v>447</v>
      </c>
      <c r="G3599" s="274">
        <f t="shared" si="1"/>
        <v>45710</v>
      </c>
      <c r="H3599" s="248" t="s">
        <v>443</v>
      </c>
      <c r="I3599" s="276" t="str">
        <f t="shared" si="2"/>
        <v>11541851879991</v>
      </c>
      <c r="J3599" s="274">
        <v>45695.0</v>
      </c>
      <c r="K3599" s="275">
        <f>805003+1074988</f>
        <v>1879991</v>
      </c>
      <c r="L3599" s="275">
        <f t="shared" si="21"/>
        <v>0</v>
      </c>
      <c r="M3599" s="248" t="s">
        <v>891</v>
      </c>
      <c r="N3599" s="109" t="s">
        <v>462</v>
      </c>
      <c r="O3599" s="274">
        <f t="shared" si="6"/>
        <v>0</v>
      </c>
      <c r="P3599" s="248" t="b">
        <f t="shared" si="7"/>
        <v>0</v>
      </c>
    </row>
    <row r="3600" ht="14.25" customHeight="1">
      <c r="A3600" s="248" t="s">
        <v>22</v>
      </c>
      <c r="B3600" s="248" t="s">
        <v>19</v>
      </c>
      <c r="C3600" s="273">
        <v>1154168.0</v>
      </c>
      <c r="D3600" s="274">
        <v>45680.0</v>
      </c>
      <c r="E3600" s="275">
        <v>2103419.0</v>
      </c>
      <c r="F3600" s="248" t="s">
        <v>447</v>
      </c>
      <c r="G3600" s="274">
        <f t="shared" si="1"/>
        <v>45710</v>
      </c>
      <c r="H3600" s="248" t="s">
        <v>443</v>
      </c>
      <c r="I3600" s="276" t="str">
        <f t="shared" si="2"/>
        <v>11541682103419</v>
      </c>
      <c r="J3600" s="274">
        <v>45680.0</v>
      </c>
      <c r="K3600" s="275">
        <v>2103419.0</v>
      </c>
      <c r="L3600" s="275">
        <f t="shared" si="21"/>
        <v>0</v>
      </c>
      <c r="M3600" s="248" t="s">
        <v>892</v>
      </c>
      <c r="N3600" s="109" t="s">
        <v>462</v>
      </c>
      <c r="O3600" s="274">
        <f t="shared" si="6"/>
        <v>0</v>
      </c>
      <c r="P3600" s="248" t="b">
        <f t="shared" si="7"/>
        <v>0</v>
      </c>
    </row>
    <row r="3601" ht="14.25" customHeight="1">
      <c r="A3601" s="248" t="s">
        <v>36</v>
      </c>
      <c r="B3601" s="248" t="s">
        <v>19</v>
      </c>
      <c r="C3601" s="273">
        <v>96835.0</v>
      </c>
      <c r="D3601" s="274">
        <v>45680.0</v>
      </c>
      <c r="E3601" s="275">
        <v>809914.0</v>
      </c>
      <c r="F3601" s="248" t="s">
        <v>447</v>
      </c>
      <c r="G3601" s="274">
        <f t="shared" si="1"/>
        <v>45710</v>
      </c>
      <c r="H3601" s="248" t="s">
        <v>443</v>
      </c>
      <c r="I3601" s="276" t="str">
        <f t="shared" si="2"/>
        <v>96835809914</v>
      </c>
      <c r="J3601" s="274">
        <v>45699.0</v>
      </c>
      <c r="K3601" s="275">
        <v>809914.0</v>
      </c>
      <c r="L3601" s="275">
        <f t="shared" si="21"/>
        <v>0</v>
      </c>
      <c r="N3601" s="277" t="s">
        <v>738</v>
      </c>
      <c r="O3601" s="274">
        <f t="shared" si="6"/>
        <v>0</v>
      </c>
      <c r="P3601" s="248" t="b">
        <f t="shared" si="7"/>
        <v>0</v>
      </c>
    </row>
    <row r="3602" ht="14.25" customHeight="1">
      <c r="A3602" s="248" t="s">
        <v>634</v>
      </c>
      <c r="B3602" s="248" t="s">
        <v>19</v>
      </c>
      <c r="C3602" s="273">
        <v>313028.0</v>
      </c>
      <c r="D3602" s="274">
        <v>45680.0</v>
      </c>
      <c r="E3602" s="275">
        <v>326985.0</v>
      </c>
      <c r="F3602" s="248" t="s">
        <v>447</v>
      </c>
      <c r="G3602" s="274">
        <f t="shared" si="1"/>
        <v>45710</v>
      </c>
      <c r="H3602" s="248" t="s">
        <v>443</v>
      </c>
      <c r="I3602" s="276" t="str">
        <f t="shared" si="2"/>
        <v>313028326985</v>
      </c>
      <c r="J3602" s="274">
        <v>45680.0</v>
      </c>
      <c r="K3602" s="275">
        <v>326985.0</v>
      </c>
      <c r="L3602" s="275">
        <f t="shared" si="21"/>
        <v>0</v>
      </c>
      <c r="N3602" s="277"/>
      <c r="O3602" s="274">
        <f t="shared" si="6"/>
        <v>0</v>
      </c>
      <c r="P3602" s="248" t="b">
        <f t="shared" si="7"/>
        <v>0</v>
      </c>
    </row>
    <row r="3603" ht="14.25" customHeight="1">
      <c r="A3603" s="248" t="s">
        <v>634</v>
      </c>
      <c r="B3603" s="248" t="s">
        <v>19</v>
      </c>
      <c r="C3603" s="273">
        <v>313027.0</v>
      </c>
      <c r="D3603" s="274">
        <v>45680.0</v>
      </c>
      <c r="E3603" s="275">
        <v>326985.0</v>
      </c>
      <c r="F3603" s="248" t="s">
        <v>447</v>
      </c>
      <c r="G3603" s="274">
        <f t="shared" si="1"/>
        <v>45710</v>
      </c>
      <c r="H3603" s="248" t="s">
        <v>443</v>
      </c>
      <c r="I3603" s="276" t="str">
        <f t="shared" si="2"/>
        <v>313027326985</v>
      </c>
      <c r="J3603" s="274">
        <v>45680.0</v>
      </c>
      <c r="K3603" s="275">
        <v>326985.0</v>
      </c>
      <c r="L3603" s="275">
        <f t="shared" si="21"/>
        <v>0</v>
      </c>
      <c r="N3603" s="277"/>
      <c r="O3603" s="274">
        <f t="shared" si="6"/>
        <v>0</v>
      </c>
      <c r="P3603" s="248" t="b">
        <f t="shared" si="7"/>
        <v>0</v>
      </c>
    </row>
    <row r="3604" ht="14.25" customHeight="1">
      <c r="A3604" s="248" t="s">
        <v>463</v>
      </c>
      <c r="B3604" s="248" t="s">
        <v>19</v>
      </c>
      <c r="C3604" s="273">
        <v>5097187.0</v>
      </c>
      <c r="D3604" s="274">
        <v>45680.0</v>
      </c>
      <c r="E3604" s="275">
        <v>979930.0</v>
      </c>
      <c r="F3604" s="248" t="s">
        <v>447</v>
      </c>
      <c r="G3604" s="274">
        <f t="shared" si="1"/>
        <v>45710</v>
      </c>
      <c r="H3604" s="248" t="s">
        <v>443</v>
      </c>
      <c r="I3604" s="276" t="str">
        <f t="shared" si="2"/>
        <v>5097187979930</v>
      </c>
      <c r="J3604" s="274">
        <v>45681.0</v>
      </c>
      <c r="K3604" s="275">
        <v>979930.0</v>
      </c>
      <c r="L3604" s="275">
        <f t="shared" si="21"/>
        <v>0</v>
      </c>
      <c r="N3604" s="277"/>
      <c r="O3604" s="274">
        <f t="shared" si="6"/>
        <v>0</v>
      </c>
      <c r="P3604" s="248" t="b">
        <f t="shared" si="7"/>
        <v>0</v>
      </c>
    </row>
    <row r="3605" ht="14.25" customHeight="1">
      <c r="A3605" s="248" t="s">
        <v>893</v>
      </c>
      <c r="B3605" s="248" t="s">
        <v>19</v>
      </c>
      <c r="C3605" s="273">
        <v>862.0</v>
      </c>
      <c r="D3605" s="274">
        <v>45680.0</v>
      </c>
      <c r="E3605" s="275">
        <v>9768950.0</v>
      </c>
      <c r="F3605" s="248" t="s">
        <v>447</v>
      </c>
      <c r="G3605" s="274">
        <f t="shared" si="1"/>
        <v>45710</v>
      </c>
      <c r="H3605" s="248" t="s">
        <v>443</v>
      </c>
      <c r="I3605" s="276" t="str">
        <f t="shared" si="2"/>
        <v>8629768950</v>
      </c>
      <c r="J3605" s="274">
        <v>45685.0</v>
      </c>
      <c r="K3605" s="275">
        <v>9768950.0</v>
      </c>
      <c r="L3605" s="275">
        <f t="shared" si="21"/>
        <v>0</v>
      </c>
      <c r="N3605" s="277"/>
      <c r="O3605" s="274">
        <f t="shared" si="6"/>
        <v>0</v>
      </c>
      <c r="P3605" s="248" t="b">
        <f t="shared" si="7"/>
        <v>0</v>
      </c>
    </row>
    <row r="3606" ht="14.25" customHeight="1">
      <c r="A3606" s="248" t="s">
        <v>273</v>
      </c>
      <c r="B3606" s="248" t="s">
        <v>19</v>
      </c>
      <c r="C3606" s="273">
        <v>490.0</v>
      </c>
      <c r="D3606" s="274">
        <v>45681.0</v>
      </c>
      <c r="E3606" s="275">
        <v>192900.0</v>
      </c>
      <c r="F3606" s="248" t="s">
        <v>447</v>
      </c>
      <c r="G3606" s="274">
        <f t="shared" si="1"/>
        <v>45711</v>
      </c>
      <c r="H3606" s="248" t="s">
        <v>485</v>
      </c>
      <c r="I3606" s="276" t="str">
        <f t="shared" si="2"/>
        <v>490192900</v>
      </c>
      <c r="J3606" s="274"/>
      <c r="K3606" s="275"/>
      <c r="L3606" s="275">
        <f t="shared" si="21"/>
        <v>-192900</v>
      </c>
      <c r="N3606" s="277" t="s">
        <v>710</v>
      </c>
      <c r="O3606" s="274">
        <f t="shared" si="6"/>
        <v>0</v>
      </c>
      <c r="P3606" s="248" t="b">
        <f t="shared" si="7"/>
        <v>1</v>
      </c>
    </row>
    <row r="3607" ht="14.25" customHeight="1">
      <c r="A3607" s="248" t="s">
        <v>273</v>
      </c>
      <c r="B3607" s="248" t="s">
        <v>468</v>
      </c>
      <c r="C3607" s="273">
        <v>1543.0</v>
      </c>
      <c r="D3607" s="274">
        <v>45681.0</v>
      </c>
      <c r="E3607" s="275">
        <v>-192900.0</v>
      </c>
      <c r="F3607" s="248" t="s">
        <v>447</v>
      </c>
      <c r="G3607" s="274">
        <f t="shared" si="1"/>
        <v>45711</v>
      </c>
      <c r="H3607" s="248" t="s">
        <v>469</v>
      </c>
      <c r="I3607" s="276" t="str">
        <f t="shared" si="2"/>
        <v>1543-192900</v>
      </c>
      <c r="J3607" s="274"/>
      <c r="K3607" s="275"/>
      <c r="L3607" s="275">
        <f t="shared" si="21"/>
        <v>192900</v>
      </c>
      <c r="M3607" s="248" t="s">
        <v>894</v>
      </c>
      <c r="N3607" s="277" t="s">
        <v>710</v>
      </c>
      <c r="O3607" s="274">
        <f t="shared" si="6"/>
        <v>0</v>
      </c>
      <c r="P3607" s="248" t="b">
        <f t="shared" si="7"/>
        <v>1</v>
      </c>
    </row>
    <row r="3608" ht="14.25" customHeight="1">
      <c r="A3608" s="248" t="s">
        <v>895</v>
      </c>
      <c r="B3608" s="248" t="s">
        <v>19</v>
      </c>
      <c r="C3608" s="273">
        <v>35.0</v>
      </c>
      <c r="D3608" s="274">
        <v>45681.0</v>
      </c>
      <c r="E3608" s="275">
        <v>14000.0</v>
      </c>
      <c r="F3608" s="248" t="s">
        <v>447</v>
      </c>
      <c r="G3608" s="274">
        <f t="shared" si="1"/>
        <v>45711</v>
      </c>
      <c r="H3608" s="248" t="s">
        <v>443</v>
      </c>
      <c r="I3608" s="276" t="str">
        <f t="shared" si="2"/>
        <v>3514000</v>
      </c>
      <c r="J3608" s="274">
        <v>45678.0</v>
      </c>
      <c r="K3608" s="275">
        <v>42000.0</v>
      </c>
      <c r="L3608" s="275">
        <f t="shared" si="21"/>
        <v>28000</v>
      </c>
      <c r="M3608" s="248" t="s">
        <v>896</v>
      </c>
      <c r="N3608" s="277"/>
      <c r="O3608" s="274">
        <f t="shared" si="6"/>
        <v>0</v>
      </c>
      <c r="P3608" s="248" t="b">
        <f t="shared" si="7"/>
        <v>0</v>
      </c>
    </row>
    <row r="3609" ht="14.25" customHeight="1">
      <c r="A3609" s="248" t="s">
        <v>495</v>
      </c>
      <c r="B3609" s="248" t="s">
        <v>19</v>
      </c>
      <c r="C3609" s="273">
        <v>1.37810365E8</v>
      </c>
      <c r="D3609" s="274">
        <v>45682.0</v>
      </c>
      <c r="E3609" s="275">
        <v>68730.0</v>
      </c>
      <c r="F3609" s="248" t="s">
        <v>447</v>
      </c>
      <c r="G3609" s="274">
        <f t="shared" si="1"/>
        <v>45712</v>
      </c>
      <c r="H3609" s="248" t="s">
        <v>443</v>
      </c>
      <c r="I3609" s="276" t="str">
        <f t="shared" si="2"/>
        <v>13781036568730</v>
      </c>
      <c r="J3609" s="274">
        <v>45682.0</v>
      </c>
      <c r="K3609" s="275">
        <v>68730.0</v>
      </c>
      <c r="L3609" s="275">
        <f t="shared" si="21"/>
        <v>0</v>
      </c>
      <c r="N3609" s="277"/>
      <c r="O3609" s="274">
        <f t="shared" si="6"/>
        <v>0</v>
      </c>
      <c r="P3609" s="248" t="b">
        <f t="shared" si="7"/>
        <v>0</v>
      </c>
    </row>
    <row r="3610" ht="14.25" customHeight="1">
      <c r="A3610" s="248" t="s">
        <v>273</v>
      </c>
      <c r="B3610" s="248" t="s">
        <v>19</v>
      </c>
      <c r="C3610" s="273">
        <v>492.0</v>
      </c>
      <c r="D3610" s="274">
        <v>45682.0</v>
      </c>
      <c r="E3610" s="275">
        <v>372801.0</v>
      </c>
      <c r="F3610" s="248" t="s">
        <v>447</v>
      </c>
      <c r="G3610" s="274">
        <f t="shared" si="1"/>
        <v>45712</v>
      </c>
      <c r="H3610" s="248" t="s">
        <v>443</v>
      </c>
      <c r="I3610" s="276" t="str">
        <f t="shared" si="2"/>
        <v>492372801</v>
      </c>
      <c r="J3610" s="274">
        <v>45693.0</v>
      </c>
      <c r="K3610" s="275">
        <v>367800.0</v>
      </c>
      <c r="L3610" s="275">
        <f t="shared" si="21"/>
        <v>-5001</v>
      </c>
      <c r="N3610" s="277" t="s">
        <v>710</v>
      </c>
      <c r="O3610" s="274">
        <f t="shared" si="6"/>
        <v>0</v>
      </c>
      <c r="P3610" s="248" t="b">
        <f t="shared" si="7"/>
        <v>0</v>
      </c>
    </row>
    <row r="3611" ht="14.25" customHeight="1">
      <c r="A3611" s="248" t="s">
        <v>686</v>
      </c>
      <c r="B3611" s="248" t="s">
        <v>19</v>
      </c>
      <c r="C3611" s="273">
        <v>6372.0</v>
      </c>
      <c r="D3611" s="274">
        <v>45683.0</v>
      </c>
      <c r="E3611" s="275">
        <v>16501.0</v>
      </c>
      <c r="F3611" s="248" t="s">
        <v>447</v>
      </c>
      <c r="G3611" s="274">
        <f t="shared" si="1"/>
        <v>45713</v>
      </c>
      <c r="H3611" s="248" t="s">
        <v>443</v>
      </c>
      <c r="I3611" s="276" t="str">
        <f t="shared" si="2"/>
        <v>637216501</v>
      </c>
      <c r="J3611" s="274">
        <v>45683.0</v>
      </c>
      <c r="K3611" s="275">
        <v>16501.0</v>
      </c>
      <c r="L3611" s="275">
        <f t="shared" si="21"/>
        <v>0</v>
      </c>
      <c r="N3611" s="277"/>
      <c r="O3611" s="274">
        <f t="shared" si="6"/>
        <v>0</v>
      </c>
      <c r="P3611" s="248" t="b">
        <f t="shared" si="7"/>
        <v>0</v>
      </c>
    </row>
    <row r="3612" ht="14.25" customHeight="1">
      <c r="A3612" s="248" t="s">
        <v>27</v>
      </c>
      <c r="B3612" s="248" t="s">
        <v>19</v>
      </c>
      <c r="C3612" s="273">
        <v>45197.0</v>
      </c>
      <c r="D3612" s="274">
        <v>45684.0</v>
      </c>
      <c r="E3612" s="275">
        <v>728372.0</v>
      </c>
      <c r="F3612" s="248" t="s">
        <v>447</v>
      </c>
      <c r="G3612" s="274">
        <f t="shared" si="1"/>
        <v>45714</v>
      </c>
      <c r="H3612" s="248" t="s">
        <v>443</v>
      </c>
      <c r="I3612" s="276" t="str">
        <f t="shared" si="2"/>
        <v>45197728372</v>
      </c>
      <c r="J3612" s="274">
        <v>45719.0</v>
      </c>
      <c r="K3612" s="275">
        <v>728372.0</v>
      </c>
      <c r="L3612" s="275">
        <f t="shared" si="21"/>
        <v>0</v>
      </c>
      <c r="N3612" s="109" t="s">
        <v>456</v>
      </c>
      <c r="O3612" s="274">
        <f t="shared" si="6"/>
        <v>0</v>
      </c>
      <c r="P3612" s="248" t="b">
        <f t="shared" si="7"/>
        <v>0</v>
      </c>
    </row>
    <row r="3613" ht="14.25" customHeight="1">
      <c r="A3613" s="248" t="s">
        <v>27</v>
      </c>
      <c r="B3613" s="248" t="s">
        <v>19</v>
      </c>
      <c r="C3613" s="273">
        <v>45198.0</v>
      </c>
      <c r="D3613" s="274">
        <v>45684.0</v>
      </c>
      <c r="E3613" s="275">
        <v>463096.0</v>
      </c>
      <c r="F3613" s="248" t="s">
        <v>447</v>
      </c>
      <c r="G3613" s="274">
        <f t="shared" si="1"/>
        <v>45714</v>
      </c>
      <c r="H3613" s="248" t="s">
        <v>443</v>
      </c>
      <c r="I3613" s="276" t="str">
        <f t="shared" si="2"/>
        <v>45198463096</v>
      </c>
      <c r="J3613" s="274">
        <v>45719.0</v>
      </c>
      <c r="K3613" s="275">
        <v>463096.0</v>
      </c>
      <c r="L3613" s="275">
        <f t="shared" si="21"/>
        <v>0</v>
      </c>
      <c r="N3613" s="109" t="s">
        <v>456</v>
      </c>
      <c r="O3613" s="274">
        <f t="shared" si="6"/>
        <v>0</v>
      </c>
      <c r="P3613" s="248" t="b">
        <f t="shared" si="7"/>
        <v>0</v>
      </c>
    </row>
    <row r="3614" ht="14.25" customHeight="1">
      <c r="A3614" s="248" t="s">
        <v>332</v>
      </c>
      <c r="B3614" s="248" t="s">
        <v>19</v>
      </c>
      <c r="C3614" s="273">
        <v>21839.0</v>
      </c>
      <c r="D3614" s="274">
        <v>45684.0</v>
      </c>
      <c r="E3614" s="275">
        <v>4560932.0</v>
      </c>
      <c r="F3614" s="248" t="s">
        <v>447</v>
      </c>
      <c r="G3614" s="274">
        <f t="shared" si="1"/>
        <v>45714</v>
      </c>
      <c r="H3614" s="248" t="s">
        <v>443</v>
      </c>
      <c r="I3614" s="276" t="str">
        <f t="shared" si="2"/>
        <v>218394560932</v>
      </c>
      <c r="J3614" s="274">
        <v>45663.0</v>
      </c>
      <c r="K3614" s="275">
        <v>4607256.0</v>
      </c>
      <c r="L3614" s="275">
        <f t="shared" si="21"/>
        <v>46324</v>
      </c>
      <c r="N3614" s="277" t="s">
        <v>837</v>
      </c>
      <c r="O3614" s="274">
        <f t="shared" si="6"/>
        <v>0</v>
      </c>
      <c r="P3614" s="248" t="b">
        <f t="shared" si="7"/>
        <v>0</v>
      </c>
    </row>
    <row r="3615" ht="14.25" customHeight="1">
      <c r="A3615" s="248" t="s">
        <v>18</v>
      </c>
      <c r="B3615" s="248" t="s">
        <v>468</v>
      </c>
      <c r="C3615" s="273">
        <v>684.0</v>
      </c>
      <c r="D3615" s="274">
        <v>45685.0</v>
      </c>
      <c r="E3615" s="275">
        <v>-99570.0</v>
      </c>
      <c r="F3615" s="248" t="s">
        <v>447</v>
      </c>
      <c r="G3615" s="274">
        <f t="shared" si="1"/>
        <v>45715</v>
      </c>
      <c r="H3615" s="248" t="s">
        <v>469</v>
      </c>
      <c r="I3615" s="276" t="str">
        <f t="shared" si="2"/>
        <v>684-99570</v>
      </c>
      <c r="J3615" s="274"/>
      <c r="K3615" s="275"/>
      <c r="L3615" s="275">
        <f t="shared" si="21"/>
        <v>99570</v>
      </c>
      <c r="N3615" s="277"/>
      <c r="O3615" s="274">
        <f t="shared" si="6"/>
        <v>0</v>
      </c>
      <c r="P3615" s="248" t="b">
        <f t="shared" si="7"/>
        <v>1</v>
      </c>
    </row>
    <row r="3616" ht="14.25" customHeight="1">
      <c r="A3616" s="248" t="s">
        <v>332</v>
      </c>
      <c r="B3616" s="248" t="s">
        <v>19</v>
      </c>
      <c r="C3616" s="273">
        <v>21933.0</v>
      </c>
      <c r="D3616" s="274">
        <v>45685.0</v>
      </c>
      <c r="E3616" s="275">
        <v>733100.0</v>
      </c>
      <c r="F3616" s="248" t="s">
        <v>447</v>
      </c>
      <c r="G3616" s="274">
        <f t="shared" si="1"/>
        <v>45715</v>
      </c>
      <c r="H3616" s="248" t="s">
        <v>443</v>
      </c>
      <c r="I3616" s="276" t="str">
        <f t="shared" si="2"/>
        <v>21933733100</v>
      </c>
      <c r="J3616" s="274">
        <v>45674.0</v>
      </c>
      <c r="K3616" s="275">
        <v>733100.0</v>
      </c>
      <c r="L3616" s="275">
        <f t="shared" si="21"/>
        <v>0</v>
      </c>
      <c r="N3616" s="277" t="s">
        <v>837</v>
      </c>
      <c r="O3616" s="274">
        <f t="shared" si="6"/>
        <v>0</v>
      </c>
      <c r="P3616" s="248" t="b">
        <f t="shared" si="7"/>
        <v>0</v>
      </c>
    </row>
    <row r="3617" ht="14.25" customHeight="1">
      <c r="A3617" s="248" t="s">
        <v>36</v>
      </c>
      <c r="B3617" s="248" t="s">
        <v>19</v>
      </c>
      <c r="C3617" s="273">
        <v>96897.0</v>
      </c>
      <c r="D3617" s="274">
        <v>45685.0</v>
      </c>
      <c r="E3617" s="275">
        <v>2306262.0</v>
      </c>
      <c r="F3617" s="248" t="s">
        <v>447</v>
      </c>
      <c r="G3617" s="274">
        <f t="shared" si="1"/>
        <v>45715</v>
      </c>
      <c r="H3617" s="248" t="s">
        <v>443</v>
      </c>
      <c r="I3617" s="276" t="str">
        <f t="shared" si="2"/>
        <v>968972306262</v>
      </c>
      <c r="J3617" s="274">
        <v>45715.0</v>
      </c>
      <c r="K3617" s="275">
        <v>2306262.0</v>
      </c>
      <c r="L3617" s="275">
        <f t="shared" si="21"/>
        <v>0</v>
      </c>
      <c r="N3617" s="277" t="s">
        <v>738</v>
      </c>
      <c r="O3617" s="274">
        <f t="shared" si="6"/>
        <v>0</v>
      </c>
      <c r="P3617" s="248" t="b">
        <f t="shared" si="7"/>
        <v>0</v>
      </c>
    </row>
    <row r="3618" ht="14.25" customHeight="1">
      <c r="A3618" s="289" t="s">
        <v>24</v>
      </c>
      <c r="B3618" s="289" t="s">
        <v>19</v>
      </c>
      <c r="C3618" s="286">
        <v>23312.0</v>
      </c>
      <c r="D3618" s="287">
        <v>45685.0</v>
      </c>
      <c r="E3618" s="288">
        <v>1831813.0</v>
      </c>
      <c r="F3618" s="289" t="s">
        <v>447</v>
      </c>
      <c r="G3618" s="274">
        <f t="shared" si="1"/>
        <v>45715</v>
      </c>
      <c r="H3618" s="289" t="s">
        <v>485</v>
      </c>
      <c r="I3618" s="290" t="str">
        <f t="shared" si="2"/>
        <v>233121831813</v>
      </c>
      <c r="J3618" s="287"/>
      <c r="K3618" s="288"/>
      <c r="L3618" s="288">
        <f t="shared" si="21"/>
        <v>-1831813</v>
      </c>
      <c r="N3618" s="277"/>
      <c r="O3618" s="274">
        <f t="shared" si="6"/>
        <v>0</v>
      </c>
      <c r="P3618" s="248" t="b">
        <f t="shared" si="7"/>
        <v>1</v>
      </c>
    </row>
    <row r="3619" ht="14.25" customHeight="1">
      <c r="A3619" s="248" t="s">
        <v>331</v>
      </c>
      <c r="B3619" s="248" t="s">
        <v>19</v>
      </c>
      <c r="C3619" s="273">
        <v>231.0</v>
      </c>
      <c r="D3619" s="274">
        <v>45685.0</v>
      </c>
      <c r="E3619" s="275">
        <v>237453.0</v>
      </c>
      <c r="F3619" s="248" t="s">
        <v>447</v>
      </c>
      <c r="G3619" s="274">
        <f t="shared" si="1"/>
        <v>45715</v>
      </c>
      <c r="H3619" s="248" t="s">
        <v>443</v>
      </c>
      <c r="I3619" s="276" t="str">
        <f t="shared" si="2"/>
        <v>231237453</v>
      </c>
      <c r="J3619" s="274">
        <v>45695.0</v>
      </c>
      <c r="K3619" s="275">
        <v>237453.0</v>
      </c>
      <c r="L3619" s="275">
        <f t="shared" si="21"/>
        <v>0</v>
      </c>
      <c r="N3619" s="277"/>
      <c r="O3619" s="274">
        <f t="shared" si="6"/>
        <v>0</v>
      </c>
      <c r="P3619" s="248" t="b">
        <f t="shared" si="7"/>
        <v>0</v>
      </c>
    </row>
    <row r="3620" ht="14.25" customHeight="1">
      <c r="A3620" s="248" t="s">
        <v>56</v>
      </c>
      <c r="B3620" s="248" t="s">
        <v>19</v>
      </c>
      <c r="C3620" s="273">
        <v>21.0</v>
      </c>
      <c r="D3620" s="274">
        <v>45685.0</v>
      </c>
      <c r="E3620" s="275">
        <v>755132.0</v>
      </c>
      <c r="F3620" s="248" t="s">
        <v>447</v>
      </c>
      <c r="G3620" s="274">
        <f t="shared" si="1"/>
        <v>45715</v>
      </c>
      <c r="H3620" s="248" t="s">
        <v>443</v>
      </c>
      <c r="I3620" s="276" t="str">
        <f t="shared" si="2"/>
        <v>21755132</v>
      </c>
      <c r="J3620" s="274">
        <v>45695.0</v>
      </c>
      <c r="K3620" s="275">
        <v>755132.0</v>
      </c>
      <c r="L3620" s="275">
        <f t="shared" si="21"/>
        <v>0</v>
      </c>
      <c r="N3620" s="109" t="s">
        <v>744</v>
      </c>
      <c r="O3620" s="274">
        <f t="shared" si="6"/>
        <v>0</v>
      </c>
      <c r="P3620" s="248" t="b">
        <f t="shared" si="7"/>
        <v>0</v>
      </c>
    </row>
    <row r="3621" ht="14.25" customHeight="1">
      <c r="A3621" s="248" t="s">
        <v>464</v>
      </c>
      <c r="B3621" s="248" t="s">
        <v>19</v>
      </c>
      <c r="C3621" s="273">
        <v>1921107.0</v>
      </c>
      <c r="D3621" s="274">
        <v>45685.0</v>
      </c>
      <c r="E3621" s="275">
        <v>1323930.0</v>
      </c>
      <c r="F3621" s="248" t="s">
        <v>447</v>
      </c>
      <c r="G3621" s="274">
        <f t="shared" si="1"/>
        <v>45715</v>
      </c>
      <c r="H3621" s="248" t="s">
        <v>443</v>
      </c>
      <c r="I3621" s="276" t="str">
        <f t="shared" si="2"/>
        <v>19211071323930</v>
      </c>
      <c r="J3621" s="274">
        <v>45685.0</v>
      </c>
      <c r="K3621" s="275">
        <v>1323930.0</v>
      </c>
      <c r="L3621" s="275">
        <f t="shared" si="21"/>
        <v>0</v>
      </c>
      <c r="N3621" s="277"/>
      <c r="O3621" s="274">
        <f t="shared" si="6"/>
        <v>0</v>
      </c>
      <c r="P3621" s="248" t="b">
        <f t="shared" si="7"/>
        <v>0</v>
      </c>
    </row>
    <row r="3622" ht="14.25" customHeight="1">
      <c r="A3622" s="248" t="s">
        <v>84</v>
      </c>
      <c r="B3622" s="248" t="s">
        <v>19</v>
      </c>
      <c r="C3622" s="273">
        <v>5498.0</v>
      </c>
      <c r="D3622" s="274">
        <v>45685.0</v>
      </c>
      <c r="E3622" s="275">
        <v>1911409.0</v>
      </c>
      <c r="F3622" s="248" t="s">
        <v>447</v>
      </c>
      <c r="G3622" s="274">
        <f t="shared" si="1"/>
        <v>45715</v>
      </c>
      <c r="H3622" s="248" t="s">
        <v>443</v>
      </c>
      <c r="I3622" s="276" t="str">
        <f t="shared" si="2"/>
        <v>54981911409</v>
      </c>
      <c r="J3622" s="274">
        <v>45807.0</v>
      </c>
      <c r="K3622" s="275">
        <v>1911409.0</v>
      </c>
      <c r="L3622" s="275">
        <f t="shared" si="21"/>
        <v>0</v>
      </c>
      <c r="N3622" s="277"/>
      <c r="O3622" s="274">
        <f t="shared" si="6"/>
        <v>0</v>
      </c>
      <c r="P3622" s="248" t="b">
        <f t="shared" si="7"/>
        <v>0</v>
      </c>
    </row>
    <row r="3623" ht="14.25" customHeight="1">
      <c r="A3623" s="248" t="s">
        <v>71</v>
      </c>
      <c r="B3623" s="248" t="s">
        <v>19</v>
      </c>
      <c r="C3623" s="273">
        <v>875560.0</v>
      </c>
      <c r="D3623" s="274">
        <v>45686.0</v>
      </c>
      <c r="E3623" s="275">
        <v>3777274.0</v>
      </c>
      <c r="F3623" s="248" t="s">
        <v>447</v>
      </c>
      <c r="G3623" s="274">
        <f t="shared" si="1"/>
        <v>45716</v>
      </c>
      <c r="H3623" s="248" t="s">
        <v>443</v>
      </c>
      <c r="I3623" s="276" t="str">
        <f t="shared" si="2"/>
        <v>8755603777274</v>
      </c>
      <c r="J3623" s="274">
        <v>45726.0</v>
      </c>
      <c r="K3623" s="275">
        <v>3777274.0</v>
      </c>
      <c r="L3623" s="275">
        <f t="shared" si="21"/>
        <v>0</v>
      </c>
      <c r="N3623" s="277"/>
      <c r="O3623" s="274">
        <f t="shared" si="6"/>
        <v>0</v>
      </c>
      <c r="P3623" s="248" t="b">
        <f t="shared" si="7"/>
        <v>0</v>
      </c>
    </row>
    <row r="3624" ht="14.25" customHeight="1">
      <c r="A3624" s="248" t="s">
        <v>897</v>
      </c>
      <c r="B3624" s="248" t="s">
        <v>19</v>
      </c>
      <c r="C3624" s="273">
        <v>14706.0</v>
      </c>
      <c r="D3624" s="274">
        <v>45686.0</v>
      </c>
      <c r="E3624" s="275">
        <v>3098159.0</v>
      </c>
      <c r="F3624" s="248" t="s">
        <v>447</v>
      </c>
      <c r="G3624" s="274">
        <f t="shared" si="1"/>
        <v>45716</v>
      </c>
      <c r="H3624" s="248" t="s">
        <v>443</v>
      </c>
      <c r="I3624" s="276" t="str">
        <f t="shared" si="2"/>
        <v>147063098159</v>
      </c>
      <c r="J3624" s="274">
        <v>45706.0</v>
      </c>
      <c r="K3624" s="275">
        <v>77327.0</v>
      </c>
      <c r="L3624" s="275">
        <f>+E3624-E3557-77327-1433</f>
        <v>3225007</v>
      </c>
      <c r="M3624" s="248" t="s">
        <v>898</v>
      </c>
      <c r="N3624" s="277"/>
      <c r="O3624" s="274">
        <f t="shared" si="6"/>
        <v>0</v>
      </c>
      <c r="P3624" s="248" t="b">
        <f t="shared" si="7"/>
        <v>0</v>
      </c>
    </row>
    <row r="3625" ht="14.25" customHeight="1">
      <c r="A3625" s="248" t="s">
        <v>824</v>
      </c>
      <c r="B3625" s="248" t="s">
        <v>19</v>
      </c>
      <c r="C3625" s="273">
        <v>5.0362403E7</v>
      </c>
      <c r="D3625" s="274">
        <v>45686.0</v>
      </c>
      <c r="E3625" s="275">
        <v>12929.0</v>
      </c>
      <c r="F3625" s="248" t="s">
        <v>447</v>
      </c>
      <c r="G3625" s="274">
        <f t="shared" si="1"/>
        <v>45716</v>
      </c>
      <c r="H3625" s="248" t="s">
        <v>443</v>
      </c>
      <c r="I3625" s="276" t="str">
        <f t="shared" si="2"/>
        <v>5036240312929</v>
      </c>
      <c r="J3625" s="274">
        <f t="shared" ref="J3625:J3626" si="22">+G3625</f>
        <v>45716</v>
      </c>
      <c r="K3625" s="275">
        <f t="shared" ref="K3625:K3626" si="23">+E3625</f>
        <v>12929</v>
      </c>
      <c r="L3625" s="275">
        <f t="shared" ref="L3625:L3672" si="24">+K3625-E3625</f>
        <v>0</v>
      </c>
      <c r="N3625" s="277"/>
      <c r="O3625" s="274">
        <f t="shared" si="6"/>
        <v>0</v>
      </c>
      <c r="P3625" s="248" t="b">
        <f t="shared" si="7"/>
        <v>0</v>
      </c>
    </row>
    <row r="3626" ht="14.25" customHeight="1">
      <c r="A3626" s="248" t="s">
        <v>824</v>
      </c>
      <c r="B3626" s="248" t="s">
        <v>334</v>
      </c>
      <c r="C3626" s="273">
        <v>1.3168071E7</v>
      </c>
      <c r="D3626" s="274">
        <v>45686.0</v>
      </c>
      <c r="E3626" s="275">
        <v>6086.0</v>
      </c>
      <c r="F3626" s="248" t="s">
        <v>447</v>
      </c>
      <c r="G3626" s="274">
        <f t="shared" si="1"/>
        <v>45716</v>
      </c>
      <c r="H3626" s="248" t="s">
        <v>443</v>
      </c>
      <c r="I3626" s="276" t="str">
        <f t="shared" si="2"/>
        <v>131680716086</v>
      </c>
      <c r="J3626" s="274">
        <f t="shared" si="22"/>
        <v>45716</v>
      </c>
      <c r="K3626" s="275">
        <f t="shared" si="23"/>
        <v>6086</v>
      </c>
      <c r="L3626" s="275">
        <f t="shared" si="24"/>
        <v>0</v>
      </c>
      <c r="N3626" s="277"/>
      <c r="O3626" s="274">
        <f t="shared" si="6"/>
        <v>0</v>
      </c>
      <c r="P3626" s="248" t="b">
        <f t="shared" si="7"/>
        <v>0</v>
      </c>
    </row>
    <row r="3627" ht="14.25" customHeight="1">
      <c r="A3627" s="248" t="s">
        <v>610</v>
      </c>
      <c r="B3627" s="248" t="s">
        <v>19</v>
      </c>
      <c r="C3627" s="273">
        <v>1916401.0</v>
      </c>
      <c r="D3627" s="274">
        <v>45686.0</v>
      </c>
      <c r="E3627" s="275">
        <v>5879940.0</v>
      </c>
      <c r="F3627" s="248" t="s">
        <v>447</v>
      </c>
      <c r="G3627" s="274">
        <f t="shared" si="1"/>
        <v>45716</v>
      </c>
      <c r="H3627" s="248" t="s">
        <v>443</v>
      </c>
      <c r="I3627" s="276" t="str">
        <f t="shared" si="2"/>
        <v>19164015879940</v>
      </c>
      <c r="J3627" s="274">
        <v>45685.0</v>
      </c>
      <c r="K3627" s="275">
        <v>5879940.0</v>
      </c>
      <c r="L3627" s="275">
        <f t="shared" si="24"/>
        <v>0</v>
      </c>
      <c r="N3627" s="277"/>
      <c r="O3627" s="274">
        <f t="shared" si="6"/>
        <v>0</v>
      </c>
      <c r="P3627" s="248" t="b">
        <f t="shared" si="7"/>
        <v>0</v>
      </c>
    </row>
    <row r="3628" ht="14.25" customHeight="1">
      <c r="A3628" s="248" t="s">
        <v>274</v>
      </c>
      <c r="B3628" s="248" t="s">
        <v>19</v>
      </c>
      <c r="C3628" s="273">
        <v>14070.0</v>
      </c>
      <c r="D3628" s="274">
        <v>45686.0</v>
      </c>
      <c r="E3628" s="275">
        <v>119408.0</v>
      </c>
      <c r="F3628" s="248" t="s">
        <v>447</v>
      </c>
      <c r="G3628" s="274">
        <f t="shared" si="1"/>
        <v>45716</v>
      </c>
      <c r="H3628" s="248" t="s">
        <v>443</v>
      </c>
      <c r="I3628" s="276" t="str">
        <f t="shared" si="2"/>
        <v>14070119408</v>
      </c>
      <c r="J3628" s="274">
        <v>45719.0</v>
      </c>
      <c r="K3628" s="275">
        <v>119408.0</v>
      </c>
      <c r="L3628" s="275">
        <f t="shared" si="24"/>
        <v>0</v>
      </c>
      <c r="N3628" s="277"/>
      <c r="O3628" s="274">
        <f t="shared" si="6"/>
        <v>0</v>
      </c>
      <c r="P3628" s="248" t="b">
        <f t="shared" si="7"/>
        <v>0</v>
      </c>
    </row>
    <row r="3629" ht="14.25" customHeight="1">
      <c r="A3629" s="248" t="s">
        <v>35</v>
      </c>
      <c r="B3629" s="248" t="s">
        <v>19</v>
      </c>
      <c r="C3629" s="273">
        <v>25935.0</v>
      </c>
      <c r="D3629" s="274">
        <v>45686.0</v>
      </c>
      <c r="E3629" s="275">
        <v>1414129.0</v>
      </c>
      <c r="F3629" s="248" t="s">
        <v>447</v>
      </c>
      <c r="G3629" s="274">
        <f t="shared" si="1"/>
        <v>45716</v>
      </c>
      <c r="H3629" s="248" t="s">
        <v>443</v>
      </c>
      <c r="I3629" s="276" t="str">
        <f t="shared" si="2"/>
        <v>259351414129</v>
      </c>
      <c r="J3629" s="274">
        <v>45720.0</v>
      </c>
      <c r="K3629" s="275">
        <v>1414129.0</v>
      </c>
      <c r="L3629" s="275">
        <f t="shared" si="24"/>
        <v>0</v>
      </c>
      <c r="N3629" s="277" t="s">
        <v>759</v>
      </c>
      <c r="O3629" s="274">
        <f t="shared" si="6"/>
        <v>0</v>
      </c>
      <c r="P3629" s="248" t="b">
        <f t="shared" si="7"/>
        <v>0</v>
      </c>
    </row>
    <row r="3630" ht="14.25" customHeight="1">
      <c r="A3630" s="248" t="s">
        <v>688</v>
      </c>
      <c r="B3630" s="248" t="s">
        <v>19</v>
      </c>
      <c r="C3630" s="273">
        <v>2760.0</v>
      </c>
      <c r="D3630" s="274">
        <v>45686.0</v>
      </c>
      <c r="E3630" s="275">
        <v>1652065.0</v>
      </c>
      <c r="F3630" s="248" t="s">
        <v>447</v>
      </c>
      <c r="G3630" s="274">
        <f t="shared" si="1"/>
        <v>45716</v>
      </c>
      <c r="H3630" s="248" t="s">
        <v>443</v>
      </c>
      <c r="I3630" s="276" t="str">
        <f t="shared" si="2"/>
        <v>27601652065</v>
      </c>
      <c r="J3630" s="274">
        <v>45714.0</v>
      </c>
      <c r="K3630" s="275">
        <v>1652065.0</v>
      </c>
      <c r="L3630" s="275">
        <f t="shared" si="24"/>
        <v>0</v>
      </c>
      <c r="N3630" s="277"/>
      <c r="O3630" s="274">
        <f t="shared" si="6"/>
        <v>0</v>
      </c>
      <c r="P3630" s="248" t="b">
        <f t="shared" si="7"/>
        <v>0</v>
      </c>
    </row>
    <row r="3631" ht="14.25" customHeight="1">
      <c r="A3631" s="248" t="s">
        <v>899</v>
      </c>
      <c r="B3631" s="248" t="s">
        <v>19</v>
      </c>
      <c r="C3631" s="273">
        <v>502962.0</v>
      </c>
      <c r="D3631" s="274">
        <v>45686.0</v>
      </c>
      <c r="E3631" s="275">
        <v>258980.0</v>
      </c>
      <c r="F3631" s="248" t="s">
        <v>447</v>
      </c>
      <c r="G3631" s="274">
        <f t="shared" si="1"/>
        <v>45716</v>
      </c>
      <c r="H3631" s="248" t="s">
        <v>443</v>
      </c>
      <c r="I3631" s="276" t="str">
        <f t="shared" si="2"/>
        <v>502962258980</v>
      </c>
      <c r="J3631" s="274">
        <f t="shared" ref="J3631:K3631" si="25">+D3631</f>
        <v>45686</v>
      </c>
      <c r="K3631" s="275">
        <f t="shared" si="25"/>
        <v>258980</v>
      </c>
      <c r="L3631" s="275">
        <f t="shared" si="24"/>
        <v>0</v>
      </c>
      <c r="N3631" s="277"/>
      <c r="O3631" s="274">
        <f t="shared" si="6"/>
        <v>0</v>
      </c>
      <c r="P3631" s="248" t="b">
        <f t="shared" si="7"/>
        <v>0</v>
      </c>
    </row>
    <row r="3632" ht="14.25" customHeight="1">
      <c r="A3632" s="248" t="s">
        <v>463</v>
      </c>
      <c r="B3632" s="248" t="s">
        <v>19</v>
      </c>
      <c r="C3632" s="273">
        <v>5208915.0</v>
      </c>
      <c r="D3632" s="274">
        <v>45686.0</v>
      </c>
      <c r="E3632" s="275">
        <v>384970.0</v>
      </c>
      <c r="F3632" s="248" t="s">
        <v>447</v>
      </c>
      <c r="G3632" s="274">
        <f t="shared" si="1"/>
        <v>45716</v>
      </c>
      <c r="H3632" s="248" t="s">
        <v>443</v>
      </c>
      <c r="I3632" s="276" t="str">
        <f t="shared" si="2"/>
        <v>5208915384970</v>
      </c>
      <c r="J3632" s="274"/>
      <c r="K3632" s="275">
        <f t="shared" ref="K3632:K3634" si="26">+E3632</f>
        <v>384970</v>
      </c>
      <c r="L3632" s="275">
        <f t="shared" si="24"/>
        <v>0</v>
      </c>
      <c r="N3632" s="277"/>
      <c r="O3632" s="274">
        <f t="shared" si="6"/>
        <v>0</v>
      </c>
      <c r="P3632" s="248" t="b">
        <f t="shared" si="7"/>
        <v>1</v>
      </c>
    </row>
    <row r="3633" ht="14.25" customHeight="1">
      <c r="A3633" s="248" t="s">
        <v>463</v>
      </c>
      <c r="B3633" s="248" t="s">
        <v>19</v>
      </c>
      <c r="C3633" s="273">
        <v>5208916.0</v>
      </c>
      <c r="D3633" s="274">
        <v>45686.0</v>
      </c>
      <c r="E3633" s="275">
        <v>884950.0</v>
      </c>
      <c r="F3633" s="248" t="s">
        <v>447</v>
      </c>
      <c r="G3633" s="274">
        <f t="shared" si="1"/>
        <v>45716</v>
      </c>
      <c r="H3633" s="248" t="s">
        <v>443</v>
      </c>
      <c r="I3633" s="276" t="str">
        <f t="shared" si="2"/>
        <v>5208916884950</v>
      </c>
      <c r="J3633" s="274"/>
      <c r="K3633" s="275">
        <f t="shared" si="26"/>
        <v>884950</v>
      </c>
      <c r="L3633" s="275">
        <f t="shared" si="24"/>
        <v>0</v>
      </c>
      <c r="N3633" s="277"/>
      <c r="O3633" s="274">
        <f t="shared" si="6"/>
        <v>0</v>
      </c>
      <c r="P3633" s="248" t="b">
        <f t="shared" si="7"/>
        <v>1</v>
      </c>
    </row>
    <row r="3634" ht="14.25" customHeight="1">
      <c r="A3634" s="248" t="s">
        <v>463</v>
      </c>
      <c r="B3634" s="248" t="s">
        <v>19</v>
      </c>
      <c r="C3634" s="273">
        <v>5208917.0</v>
      </c>
      <c r="D3634" s="274">
        <v>45686.0</v>
      </c>
      <c r="E3634" s="275">
        <v>2014960.0</v>
      </c>
      <c r="F3634" s="248" t="s">
        <v>447</v>
      </c>
      <c r="G3634" s="274">
        <f t="shared" si="1"/>
        <v>45716</v>
      </c>
      <c r="H3634" s="248" t="s">
        <v>443</v>
      </c>
      <c r="I3634" s="276" t="str">
        <f t="shared" si="2"/>
        <v>52089172014960</v>
      </c>
      <c r="J3634" s="274">
        <v>45679.0</v>
      </c>
      <c r="K3634" s="275">
        <f t="shared" si="26"/>
        <v>2014960</v>
      </c>
      <c r="L3634" s="275">
        <f t="shared" si="24"/>
        <v>0</v>
      </c>
      <c r="N3634" s="277"/>
      <c r="O3634" s="274">
        <f t="shared" si="6"/>
        <v>0</v>
      </c>
      <c r="P3634" s="248" t="b">
        <f t="shared" si="7"/>
        <v>0</v>
      </c>
    </row>
    <row r="3635" ht="14.25" customHeight="1">
      <c r="A3635" s="289" t="s">
        <v>24</v>
      </c>
      <c r="B3635" s="289" t="s">
        <v>468</v>
      </c>
      <c r="C3635" s="286">
        <v>3742.0</v>
      </c>
      <c r="D3635" s="287">
        <v>45686.0</v>
      </c>
      <c r="E3635" s="288">
        <v>-1831813.0</v>
      </c>
      <c r="F3635" s="289" t="s">
        <v>447</v>
      </c>
      <c r="G3635" s="274">
        <f t="shared" si="1"/>
        <v>45716</v>
      </c>
      <c r="H3635" s="289" t="s">
        <v>469</v>
      </c>
      <c r="I3635" s="290" t="str">
        <f t="shared" si="2"/>
        <v>3742-1831813</v>
      </c>
      <c r="J3635" s="287"/>
      <c r="K3635" s="288"/>
      <c r="L3635" s="288">
        <f t="shared" si="24"/>
        <v>1831813</v>
      </c>
      <c r="N3635" s="277"/>
      <c r="O3635" s="274">
        <f t="shared" si="6"/>
        <v>0</v>
      </c>
      <c r="P3635" s="248" t="b">
        <f t="shared" si="7"/>
        <v>1</v>
      </c>
    </row>
    <row r="3636" ht="14.25" customHeight="1">
      <c r="A3636" s="248" t="s">
        <v>24</v>
      </c>
      <c r="B3636" s="248" t="s">
        <v>19</v>
      </c>
      <c r="C3636" s="273">
        <v>23314.0</v>
      </c>
      <c r="D3636" s="274">
        <v>45686.0</v>
      </c>
      <c r="E3636" s="275">
        <v>1831813.0</v>
      </c>
      <c r="F3636" s="248" t="s">
        <v>447</v>
      </c>
      <c r="G3636" s="274">
        <f t="shared" si="1"/>
        <v>45716</v>
      </c>
      <c r="H3636" s="248" t="s">
        <v>485</v>
      </c>
      <c r="I3636" s="276" t="str">
        <f t="shared" si="2"/>
        <v>233141831813</v>
      </c>
      <c r="J3636" s="274">
        <v>45736.0</v>
      </c>
      <c r="K3636" s="275">
        <v>1831813.0</v>
      </c>
      <c r="L3636" s="275">
        <f t="shared" si="24"/>
        <v>0</v>
      </c>
      <c r="N3636" s="277"/>
      <c r="O3636" s="274">
        <f t="shared" si="6"/>
        <v>0</v>
      </c>
      <c r="P3636" s="248" t="b">
        <f t="shared" si="7"/>
        <v>0</v>
      </c>
    </row>
    <row r="3637" ht="14.25" customHeight="1">
      <c r="A3637" s="248" t="s">
        <v>24</v>
      </c>
      <c r="B3637" s="248" t="s">
        <v>19</v>
      </c>
      <c r="C3637" s="273">
        <v>23321.0</v>
      </c>
      <c r="D3637" s="274">
        <v>45686.0</v>
      </c>
      <c r="E3637" s="275">
        <v>1.1754354E7</v>
      </c>
      <c r="F3637" s="248" t="s">
        <v>447</v>
      </c>
      <c r="G3637" s="274">
        <f t="shared" si="1"/>
        <v>45716</v>
      </c>
      <c r="H3637" s="248" t="s">
        <v>443</v>
      </c>
      <c r="I3637" s="276" t="str">
        <f t="shared" si="2"/>
        <v>2332111754354</v>
      </c>
      <c r="J3637" s="274">
        <v>45730.0</v>
      </c>
      <c r="K3637" s="275">
        <v>1.1754354E7</v>
      </c>
      <c r="L3637" s="275">
        <f t="shared" si="24"/>
        <v>0</v>
      </c>
      <c r="N3637" s="277"/>
      <c r="O3637" s="274">
        <f t="shared" si="6"/>
        <v>0</v>
      </c>
      <c r="P3637" s="248" t="b">
        <f t="shared" si="7"/>
        <v>0</v>
      </c>
    </row>
    <row r="3638" ht="14.25" customHeight="1">
      <c r="A3638" s="248" t="s">
        <v>594</v>
      </c>
      <c r="B3638" s="248" t="s">
        <v>19</v>
      </c>
      <c r="C3638" s="273">
        <v>16735.0</v>
      </c>
      <c r="D3638" s="274">
        <v>45686.0</v>
      </c>
      <c r="E3638" s="275">
        <v>977980.0</v>
      </c>
      <c r="F3638" s="248" t="s">
        <v>447</v>
      </c>
      <c r="G3638" s="274">
        <f t="shared" si="1"/>
        <v>45716</v>
      </c>
      <c r="H3638" s="248" t="s">
        <v>443</v>
      </c>
      <c r="I3638" s="276" t="str">
        <f t="shared" si="2"/>
        <v>16735977980</v>
      </c>
      <c r="J3638" s="274">
        <v>45686.0</v>
      </c>
      <c r="K3638" s="275">
        <v>977980.0</v>
      </c>
      <c r="L3638" s="275">
        <f t="shared" si="24"/>
        <v>0</v>
      </c>
      <c r="N3638" s="277"/>
      <c r="O3638" s="274">
        <f t="shared" si="6"/>
        <v>0</v>
      </c>
      <c r="P3638" s="248" t="b">
        <f t="shared" si="7"/>
        <v>0</v>
      </c>
    </row>
    <row r="3639" ht="14.25" customHeight="1">
      <c r="A3639" s="248" t="s">
        <v>331</v>
      </c>
      <c r="B3639" s="248" t="s">
        <v>19</v>
      </c>
      <c r="C3639" s="273">
        <v>235.0</v>
      </c>
      <c r="D3639" s="274">
        <v>45686.0</v>
      </c>
      <c r="E3639" s="275">
        <v>47600.0</v>
      </c>
      <c r="F3639" s="248" t="s">
        <v>447</v>
      </c>
      <c r="G3639" s="274">
        <f t="shared" si="1"/>
        <v>45716</v>
      </c>
      <c r="H3639" s="248" t="s">
        <v>443</v>
      </c>
      <c r="I3639" s="276" t="str">
        <f t="shared" si="2"/>
        <v>23547600</v>
      </c>
      <c r="J3639" s="274">
        <v>45695.0</v>
      </c>
      <c r="K3639" s="275">
        <v>47600.0</v>
      </c>
      <c r="L3639" s="275">
        <f t="shared" si="24"/>
        <v>0</v>
      </c>
      <c r="N3639" s="277"/>
      <c r="O3639" s="274">
        <f t="shared" si="6"/>
        <v>0</v>
      </c>
      <c r="P3639" s="248" t="b">
        <f t="shared" si="7"/>
        <v>0</v>
      </c>
    </row>
    <row r="3640" ht="14.25" customHeight="1">
      <c r="A3640" s="248" t="s">
        <v>475</v>
      </c>
      <c r="B3640" s="248" t="s">
        <v>19</v>
      </c>
      <c r="C3640" s="273">
        <v>2.2367537E7</v>
      </c>
      <c r="D3640" s="274">
        <v>45686.0</v>
      </c>
      <c r="E3640" s="275">
        <v>315980.0</v>
      </c>
      <c r="F3640" s="248" t="s">
        <v>447</v>
      </c>
      <c r="G3640" s="274">
        <f t="shared" si="1"/>
        <v>45716</v>
      </c>
      <c r="H3640" s="248" t="s">
        <v>443</v>
      </c>
      <c r="I3640" s="276" t="str">
        <f t="shared" si="2"/>
        <v>22367537315980</v>
      </c>
      <c r="J3640" s="274">
        <v>45686.0</v>
      </c>
      <c r="K3640" s="275">
        <v>315980.0</v>
      </c>
      <c r="L3640" s="275">
        <f t="shared" si="24"/>
        <v>0</v>
      </c>
      <c r="N3640" s="277"/>
      <c r="O3640" s="274">
        <f t="shared" si="6"/>
        <v>0</v>
      </c>
      <c r="P3640" s="248" t="b">
        <f t="shared" si="7"/>
        <v>0</v>
      </c>
    </row>
    <row r="3641" ht="14.25" customHeight="1">
      <c r="A3641" s="248" t="s">
        <v>494</v>
      </c>
      <c r="B3641" s="248" t="s">
        <v>19</v>
      </c>
      <c r="C3641" s="273">
        <v>50012.0</v>
      </c>
      <c r="D3641" s="274">
        <v>45687.0</v>
      </c>
      <c r="E3641" s="275">
        <v>694240.0</v>
      </c>
      <c r="F3641" s="248" t="s">
        <v>447</v>
      </c>
      <c r="G3641" s="274">
        <f t="shared" si="1"/>
        <v>45717</v>
      </c>
      <c r="H3641" s="248" t="s">
        <v>443</v>
      </c>
      <c r="I3641" s="276" t="str">
        <f t="shared" si="2"/>
        <v>50012694240</v>
      </c>
      <c r="J3641" s="274">
        <v>45687.0</v>
      </c>
      <c r="K3641" s="275">
        <f>+E3641</f>
        <v>694240</v>
      </c>
      <c r="L3641" s="275">
        <f t="shared" si="24"/>
        <v>0</v>
      </c>
      <c r="N3641" s="277"/>
      <c r="O3641" s="274">
        <f t="shared" si="6"/>
        <v>0</v>
      </c>
      <c r="P3641" s="248" t="b">
        <f t="shared" si="7"/>
        <v>0</v>
      </c>
    </row>
    <row r="3642" ht="14.25" customHeight="1">
      <c r="A3642" s="248" t="s">
        <v>26</v>
      </c>
      <c r="B3642" s="248" t="s">
        <v>19</v>
      </c>
      <c r="C3642" s="273">
        <v>14084.0</v>
      </c>
      <c r="D3642" s="274">
        <v>45687.0</v>
      </c>
      <c r="E3642" s="275">
        <v>3806191.0</v>
      </c>
      <c r="F3642" s="248" t="s">
        <v>447</v>
      </c>
      <c r="G3642" s="274">
        <f t="shared" si="1"/>
        <v>45717</v>
      </c>
      <c r="H3642" s="248" t="s">
        <v>443</v>
      </c>
      <c r="I3642" s="276" t="str">
        <f t="shared" si="2"/>
        <v>140843806191</v>
      </c>
      <c r="J3642" s="274">
        <v>45719.0</v>
      </c>
      <c r="K3642" s="275">
        <v>3806191.0</v>
      </c>
      <c r="L3642" s="275">
        <f t="shared" si="24"/>
        <v>0</v>
      </c>
      <c r="N3642" s="277"/>
      <c r="O3642" s="274">
        <f t="shared" si="6"/>
        <v>0</v>
      </c>
      <c r="P3642" s="248" t="b">
        <f t="shared" si="7"/>
        <v>0</v>
      </c>
    </row>
    <row r="3643" ht="14.25" customHeight="1">
      <c r="A3643" s="248" t="s">
        <v>23</v>
      </c>
      <c r="B3643" s="248" t="s">
        <v>19</v>
      </c>
      <c r="C3643" s="273">
        <v>9058.0</v>
      </c>
      <c r="D3643" s="274">
        <v>45687.0</v>
      </c>
      <c r="E3643" s="275">
        <v>4814830.0</v>
      </c>
      <c r="F3643" s="248" t="s">
        <v>447</v>
      </c>
      <c r="G3643" s="274">
        <f t="shared" si="1"/>
        <v>45717</v>
      </c>
      <c r="H3643" s="248" t="s">
        <v>485</v>
      </c>
      <c r="I3643" s="276" t="str">
        <f t="shared" si="2"/>
        <v>90584814830</v>
      </c>
      <c r="J3643" s="274"/>
      <c r="K3643" s="275"/>
      <c r="L3643" s="275">
        <f t="shared" si="24"/>
        <v>-4814830</v>
      </c>
      <c r="N3643" s="277" t="s">
        <v>769</v>
      </c>
      <c r="O3643" s="274">
        <f t="shared" si="6"/>
        <v>0</v>
      </c>
      <c r="P3643" s="248" t="b">
        <f t="shared" si="7"/>
        <v>1</v>
      </c>
    </row>
    <row r="3644" ht="14.25" customHeight="1">
      <c r="A3644" s="248" t="s">
        <v>23</v>
      </c>
      <c r="B3644" s="248" t="s">
        <v>19</v>
      </c>
      <c r="C3644" s="273">
        <v>9060.0</v>
      </c>
      <c r="D3644" s="274">
        <v>45687.0</v>
      </c>
      <c r="E3644" s="275">
        <v>1.0889642E7</v>
      </c>
      <c r="F3644" s="248" t="s">
        <v>447</v>
      </c>
      <c r="G3644" s="274">
        <f t="shared" si="1"/>
        <v>45717</v>
      </c>
      <c r="H3644" s="248" t="s">
        <v>443</v>
      </c>
      <c r="I3644" s="276" t="str">
        <f t="shared" si="2"/>
        <v>906010889642</v>
      </c>
      <c r="J3644" s="274">
        <v>45730.0</v>
      </c>
      <c r="K3644" s="275">
        <f>+E3644</f>
        <v>10889642</v>
      </c>
      <c r="L3644" s="275">
        <f t="shared" si="24"/>
        <v>0</v>
      </c>
      <c r="N3644" s="277" t="s">
        <v>769</v>
      </c>
      <c r="O3644" s="274">
        <f t="shared" si="6"/>
        <v>0</v>
      </c>
      <c r="P3644" s="248" t="b">
        <f t="shared" si="7"/>
        <v>0</v>
      </c>
    </row>
    <row r="3645" ht="14.25" customHeight="1">
      <c r="A3645" s="248" t="s">
        <v>23</v>
      </c>
      <c r="B3645" s="248" t="s">
        <v>468</v>
      </c>
      <c r="C3645" s="273">
        <v>3402.0</v>
      </c>
      <c r="D3645" s="274">
        <v>45687.0</v>
      </c>
      <c r="E3645" s="275">
        <v>-4814830.0</v>
      </c>
      <c r="F3645" s="248" t="s">
        <v>447</v>
      </c>
      <c r="G3645" s="274">
        <f t="shared" si="1"/>
        <v>45717</v>
      </c>
      <c r="H3645" s="248" t="s">
        <v>469</v>
      </c>
      <c r="I3645" s="276" t="str">
        <f t="shared" si="2"/>
        <v>3402-4814830</v>
      </c>
      <c r="J3645" s="274"/>
      <c r="K3645" s="275"/>
      <c r="L3645" s="275">
        <f t="shared" si="24"/>
        <v>4814830</v>
      </c>
      <c r="N3645" s="277" t="s">
        <v>769</v>
      </c>
      <c r="O3645" s="274">
        <f t="shared" si="6"/>
        <v>0</v>
      </c>
      <c r="P3645" s="248" t="b">
        <f t="shared" si="7"/>
        <v>1</v>
      </c>
    </row>
    <row r="3646" ht="14.25" customHeight="1">
      <c r="A3646" s="248" t="s">
        <v>650</v>
      </c>
      <c r="B3646" s="248" t="s">
        <v>19</v>
      </c>
      <c r="C3646" s="273">
        <v>796.0</v>
      </c>
      <c r="D3646" s="274">
        <v>45687.0</v>
      </c>
      <c r="E3646" s="275">
        <v>1190900.0</v>
      </c>
      <c r="F3646" s="248" t="s">
        <v>447</v>
      </c>
      <c r="G3646" s="274">
        <f t="shared" si="1"/>
        <v>45717</v>
      </c>
      <c r="H3646" s="248" t="s">
        <v>443</v>
      </c>
      <c r="I3646" s="276" t="str">
        <f t="shared" si="2"/>
        <v>7961190900</v>
      </c>
      <c r="J3646" s="274">
        <v>45659.0</v>
      </c>
      <c r="K3646" s="275">
        <v>1190900.0</v>
      </c>
      <c r="L3646" s="275">
        <f t="shared" si="24"/>
        <v>0</v>
      </c>
      <c r="M3646" s="248" t="s">
        <v>900</v>
      </c>
      <c r="N3646" s="277" t="s">
        <v>901</v>
      </c>
      <c r="O3646" s="274">
        <f t="shared" si="6"/>
        <v>0</v>
      </c>
      <c r="P3646" s="248" t="b">
        <f t="shared" si="7"/>
        <v>0</v>
      </c>
    </row>
    <row r="3647" ht="14.25" customHeight="1">
      <c r="A3647" s="248" t="s">
        <v>650</v>
      </c>
      <c r="B3647" s="248" t="s">
        <v>19</v>
      </c>
      <c r="C3647" s="273">
        <v>798.0</v>
      </c>
      <c r="D3647" s="274">
        <v>45687.0</v>
      </c>
      <c r="E3647" s="275">
        <v>1190900.0</v>
      </c>
      <c r="F3647" s="248" t="s">
        <v>447</v>
      </c>
      <c r="G3647" s="274">
        <f t="shared" si="1"/>
        <v>45717</v>
      </c>
      <c r="H3647" s="248" t="s">
        <v>443</v>
      </c>
      <c r="I3647" s="276" t="str">
        <f t="shared" si="2"/>
        <v>7981190900</v>
      </c>
      <c r="J3647" s="274">
        <v>45679.0</v>
      </c>
      <c r="K3647" s="275">
        <v>1190900.0</v>
      </c>
      <c r="L3647" s="275">
        <f t="shared" si="24"/>
        <v>0</v>
      </c>
      <c r="M3647" s="248" t="s">
        <v>900</v>
      </c>
      <c r="N3647" s="277" t="s">
        <v>901</v>
      </c>
      <c r="O3647" s="274">
        <f t="shared" si="6"/>
        <v>0</v>
      </c>
      <c r="P3647" s="248" t="b">
        <f t="shared" si="7"/>
        <v>0</v>
      </c>
    </row>
    <row r="3648" ht="14.25" customHeight="1">
      <c r="A3648" s="248" t="s">
        <v>650</v>
      </c>
      <c r="B3648" s="248" t="s">
        <v>19</v>
      </c>
      <c r="C3648" s="273">
        <v>797.0</v>
      </c>
      <c r="D3648" s="274">
        <v>45687.0</v>
      </c>
      <c r="E3648" s="275">
        <v>1190900.0</v>
      </c>
      <c r="F3648" s="248" t="s">
        <v>447</v>
      </c>
      <c r="G3648" s="274">
        <f t="shared" si="1"/>
        <v>45717</v>
      </c>
      <c r="H3648" s="248" t="s">
        <v>443</v>
      </c>
      <c r="I3648" s="276" t="str">
        <f t="shared" si="2"/>
        <v>7971190900</v>
      </c>
      <c r="J3648" s="274">
        <v>45686.0</v>
      </c>
      <c r="K3648" s="275">
        <v>1190900.0</v>
      </c>
      <c r="L3648" s="275">
        <f t="shared" si="24"/>
        <v>0</v>
      </c>
      <c r="M3648" s="248" t="s">
        <v>900</v>
      </c>
      <c r="N3648" s="277" t="s">
        <v>901</v>
      </c>
      <c r="O3648" s="274">
        <f t="shared" si="6"/>
        <v>0</v>
      </c>
      <c r="P3648" s="248" t="b">
        <f t="shared" si="7"/>
        <v>0</v>
      </c>
    </row>
    <row r="3649" ht="14.25" customHeight="1">
      <c r="A3649" s="248" t="s">
        <v>87</v>
      </c>
      <c r="B3649" s="248" t="s">
        <v>19</v>
      </c>
      <c r="C3649" s="273">
        <v>20.0</v>
      </c>
      <c r="D3649" s="274">
        <v>45687.0</v>
      </c>
      <c r="E3649" s="275">
        <v>297449.0</v>
      </c>
      <c r="F3649" s="248" t="s">
        <v>447</v>
      </c>
      <c r="G3649" s="274">
        <f t="shared" si="1"/>
        <v>45717</v>
      </c>
      <c r="H3649" s="248" t="s">
        <v>443</v>
      </c>
      <c r="I3649" s="276" t="str">
        <f t="shared" si="2"/>
        <v>20297449</v>
      </c>
      <c r="J3649" s="274">
        <v>45720.0</v>
      </c>
      <c r="K3649" s="275">
        <v>297449.0</v>
      </c>
      <c r="L3649" s="275">
        <f t="shared" si="24"/>
        <v>0</v>
      </c>
      <c r="N3649" s="277"/>
      <c r="O3649" s="274">
        <f t="shared" si="6"/>
        <v>0</v>
      </c>
      <c r="P3649" s="248" t="b">
        <f t="shared" si="7"/>
        <v>0</v>
      </c>
    </row>
    <row r="3650" ht="14.25" customHeight="1">
      <c r="A3650" s="248" t="s">
        <v>688</v>
      </c>
      <c r="B3650" s="248" t="s">
        <v>19</v>
      </c>
      <c r="C3650" s="273">
        <v>2764.0</v>
      </c>
      <c r="D3650" s="274">
        <v>45687.0</v>
      </c>
      <c r="E3650" s="275">
        <v>1918216.0</v>
      </c>
      <c r="F3650" s="248" t="s">
        <v>447</v>
      </c>
      <c r="G3650" s="274">
        <f t="shared" si="1"/>
        <v>45717</v>
      </c>
      <c r="H3650" s="248" t="s">
        <v>443</v>
      </c>
      <c r="I3650" s="276" t="str">
        <f t="shared" si="2"/>
        <v>27641918216</v>
      </c>
      <c r="J3650" s="274">
        <v>45715.0</v>
      </c>
      <c r="K3650" s="275">
        <v>1918216.0</v>
      </c>
      <c r="L3650" s="275">
        <f t="shared" si="24"/>
        <v>0</v>
      </c>
      <c r="N3650" s="277"/>
      <c r="O3650" s="274">
        <f t="shared" si="6"/>
        <v>0</v>
      </c>
      <c r="P3650" s="248" t="b">
        <f t="shared" si="7"/>
        <v>0</v>
      </c>
    </row>
    <row r="3651" ht="14.25" customHeight="1">
      <c r="A3651" s="248" t="s">
        <v>36</v>
      </c>
      <c r="B3651" s="248" t="s">
        <v>19</v>
      </c>
      <c r="C3651" s="273">
        <v>96935.0</v>
      </c>
      <c r="D3651" s="274">
        <v>45687.0</v>
      </c>
      <c r="E3651" s="275">
        <v>2373650.0</v>
      </c>
      <c r="F3651" s="248" t="s">
        <v>447</v>
      </c>
      <c r="G3651" s="274">
        <f t="shared" si="1"/>
        <v>45717</v>
      </c>
      <c r="H3651" s="248" t="s">
        <v>443</v>
      </c>
      <c r="I3651" s="276" t="str">
        <f t="shared" si="2"/>
        <v>969352373650</v>
      </c>
      <c r="J3651" s="274">
        <v>45715.0</v>
      </c>
      <c r="K3651" s="275">
        <v>2373650.0</v>
      </c>
      <c r="L3651" s="275">
        <f t="shared" si="24"/>
        <v>0</v>
      </c>
      <c r="N3651" s="277" t="s">
        <v>738</v>
      </c>
      <c r="O3651" s="274">
        <f t="shared" si="6"/>
        <v>0</v>
      </c>
      <c r="P3651" s="248" t="b">
        <f t="shared" si="7"/>
        <v>0</v>
      </c>
    </row>
    <row r="3652" ht="14.25" customHeight="1">
      <c r="A3652" s="248" t="s">
        <v>107</v>
      </c>
      <c r="B3652" s="248" t="s">
        <v>19</v>
      </c>
      <c r="C3652" s="273">
        <v>22183.0</v>
      </c>
      <c r="D3652" s="274">
        <v>45688.0</v>
      </c>
      <c r="E3652" s="275">
        <v>611583.0</v>
      </c>
      <c r="F3652" s="248" t="s">
        <v>447</v>
      </c>
      <c r="G3652" s="274">
        <f t="shared" si="1"/>
        <v>45718</v>
      </c>
      <c r="H3652" s="248" t="s">
        <v>443</v>
      </c>
      <c r="I3652" s="276" t="str">
        <f t="shared" si="2"/>
        <v>22183611583</v>
      </c>
      <c r="J3652" s="274">
        <v>45730.0</v>
      </c>
      <c r="K3652" s="275">
        <v>611583.0</v>
      </c>
      <c r="L3652" s="275">
        <f t="shared" si="24"/>
        <v>0</v>
      </c>
      <c r="N3652" s="277"/>
      <c r="O3652" s="274">
        <f t="shared" si="6"/>
        <v>0</v>
      </c>
      <c r="P3652" s="248" t="b">
        <f t="shared" si="7"/>
        <v>0</v>
      </c>
    </row>
    <row r="3653" ht="14.25" customHeight="1">
      <c r="A3653" s="248" t="s">
        <v>740</v>
      </c>
      <c r="B3653" s="248" t="s">
        <v>19</v>
      </c>
      <c r="C3653" s="273">
        <v>12372.0</v>
      </c>
      <c r="D3653" s="274">
        <v>45688.0</v>
      </c>
      <c r="E3653" s="275">
        <v>499980.0</v>
      </c>
      <c r="F3653" s="248" t="s">
        <v>447</v>
      </c>
      <c r="G3653" s="274">
        <f t="shared" si="1"/>
        <v>45718</v>
      </c>
      <c r="H3653" s="248" t="s">
        <v>443</v>
      </c>
      <c r="I3653" s="276" t="str">
        <f t="shared" si="2"/>
        <v>12372499980</v>
      </c>
      <c r="J3653" s="274">
        <v>45688.0</v>
      </c>
      <c r="K3653" s="275">
        <v>499980.0</v>
      </c>
      <c r="L3653" s="275">
        <f t="shared" si="24"/>
        <v>0</v>
      </c>
      <c r="N3653" s="277"/>
      <c r="O3653" s="274">
        <f t="shared" si="6"/>
        <v>0</v>
      </c>
      <c r="P3653" s="248" t="b">
        <f t="shared" si="7"/>
        <v>0</v>
      </c>
    </row>
    <row r="3654" ht="14.25" customHeight="1">
      <c r="A3654" s="248" t="s">
        <v>740</v>
      </c>
      <c r="B3654" s="248" t="s">
        <v>19</v>
      </c>
      <c r="C3654" s="273">
        <v>12361.0</v>
      </c>
      <c r="D3654" s="274">
        <v>45688.0</v>
      </c>
      <c r="E3654" s="275">
        <v>422960.0</v>
      </c>
      <c r="F3654" s="248" t="s">
        <v>447</v>
      </c>
      <c r="G3654" s="274">
        <f t="shared" si="1"/>
        <v>45718</v>
      </c>
      <c r="H3654" s="248" t="s">
        <v>443</v>
      </c>
      <c r="I3654" s="276" t="str">
        <f t="shared" si="2"/>
        <v>12361422960</v>
      </c>
      <c r="J3654" s="274">
        <v>45688.0</v>
      </c>
      <c r="K3654" s="275">
        <v>422960.0</v>
      </c>
      <c r="L3654" s="275">
        <f t="shared" si="24"/>
        <v>0</v>
      </c>
      <c r="N3654" s="277"/>
      <c r="O3654" s="274">
        <f t="shared" si="6"/>
        <v>0</v>
      </c>
      <c r="P3654" s="248" t="b">
        <f t="shared" si="7"/>
        <v>0</v>
      </c>
    </row>
    <row r="3655" ht="14.25" customHeight="1">
      <c r="A3655" s="248" t="s">
        <v>533</v>
      </c>
      <c r="B3655" s="248" t="s">
        <v>19</v>
      </c>
      <c r="C3655" s="273">
        <v>8778301.0</v>
      </c>
      <c r="D3655" s="274">
        <v>45688.0</v>
      </c>
      <c r="E3655" s="275">
        <v>46636.0</v>
      </c>
      <c r="F3655" s="248" t="s">
        <v>447</v>
      </c>
      <c r="G3655" s="274">
        <f t="shared" si="1"/>
        <v>45718</v>
      </c>
      <c r="H3655" s="248" t="s">
        <v>443</v>
      </c>
      <c r="I3655" s="276" t="str">
        <f t="shared" si="2"/>
        <v>877830146636</v>
      </c>
      <c r="J3655" s="274">
        <f>+G3655</f>
        <v>45718</v>
      </c>
      <c r="K3655" s="275">
        <f>+E3655</f>
        <v>46636</v>
      </c>
      <c r="L3655" s="275">
        <f t="shared" si="24"/>
        <v>0</v>
      </c>
      <c r="N3655" s="277"/>
      <c r="O3655" s="274">
        <f t="shared" si="6"/>
        <v>0</v>
      </c>
      <c r="P3655" s="248" t="b">
        <f t="shared" si="7"/>
        <v>0</v>
      </c>
    </row>
    <row r="3656" ht="14.25" customHeight="1">
      <c r="A3656" s="248" t="s">
        <v>26</v>
      </c>
      <c r="B3656" s="248" t="s">
        <v>19</v>
      </c>
      <c r="C3656" s="273">
        <v>14089.0</v>
      </c>
      <c r="D3656" s="274">
        <v>45688.0</v>
      </c>
      <c r="E3656" s="275">
        <v>277112.0</v>
      </c>
      <c r="F3656" s="248" t="s">
        <v>447</v>
      </c>
      <c r="G3656" s="274">
        <f t="shared" si="1"/>
        <v>45718</v>
      </c>
      <c r="H3656" s="248" t="s">
        <v>443</v>
      </c>
      <c r="I3656" s="276" t="str">
        <f t="shared" si="2"/>
        <v>14089277112</v>
      </c>
      <c r="J3656" s="274">
        <v>45719.0</v>
      </c>
      <c r="K3656" s="275">
        <v>277112.0</v>
      </c>
      <c r="L3656" s="275">
        <f t="shared" si="24"/>
        <v>0</v>
      </c>
      <c r="N3656" s="277"/>
      <c r="O3656" s="274">
        <f t="shared" si="6"/>
        <v>0</v>
      </c>
      <c r="P3656" s="248" t="b">
        <f t="shared" si="7"/>
        <v>0</v>
      </c>
    </row>
    <row r="3657" ht="14.25" customHeight="1">
      <c r="A3657" s="248" t="s">
        <v>583</v>
      </c>
      <c r="B3657" s="248" t="s">
        <v>19</v>
      </c>
      <c r="C3657" s="273">
        <v>7156020.0</v>
      </c>
      <c r="D3657" s="274">
        <v>45688.0</v>
      </c>
      <c r="E3657" s="275">
        <v>219980.0</v>
      </c>
      <c r="F3657" s="248" t="s">
        <v>447</v>
      </c>
      <c r="G3657" s="274">
        <f t="shared" si="1"/>
        <v>45718</v>
      </c>
      <c r="H3657" s="248" t="s">
        <v>443</v>
      </c>
      <c r="I3657" s="276" t="str">
        <f t="shared" si="2"/>
        <v>7156020219980</v>
      </c>
      <c r="J3657" s="274">
        <v>45688.0</v>
      </c>
      <c r="K3657" s="275">
        <v>284966.0</v>
      </c>
      <c r="L3657" s="275">
        <f t="shared" si="24"/>
        <v>64986</v>
      </c>
      <c r="M3657" s="248" t="s">
        <v>902</v>
      </c>
      <c r="N3657" s="277"/>
      <c r="O3657" s="274">
        <f t="shared" si="6"/>
        <v>0</v>
      </c>
      <c r="P3657" s="248" t="b">
        <f t="shared" si="7"/>
        <v>0</v>
      </c>
    </row>
    <row r="3658" ht="14.25" customHeight="1">
      <c r="A3658" s="248" t="s">
        <v>87</v>
      </c>
      <c r="B3658" s="248" t="s">
        <v>19</v>
      </c>
      <c r="C3658" s="273">
        <v>21.0</v>
      </c>
      <c r="D3658" s="274">
        <v>45688.0</v>
      </c>
      <c r="E3658" s="275">
        <v>803260.0</v>
      </c>
      <c r="F3658" s="248" t="s">
        <v>447</v>
      </c>
      <c r="G3658" s="274">
        <f t="shared" si="1"/>
        <v>45718</v>
      </c>
      <c r="H3658" s="248" t="s">
        <v>443</v>
      </c>
      <c r="I3658" s="276" t="str">
        <f t="shared" si="2"/>
        <v>21803260</v>
      </c>
      <c r="J3658" s="274">
        <v>45720.0</v>
      </c>
      <c r="K3658" s="275">
        <v>803260.0</v>
      </c>
      <c r="L3658" s="275">
        <f t="shared" si="24"/>
        <v>0</v>
      </c>
      <c r="N3658" s="277"/>
      <c r="O3658" s="274">
        <f t="shared" si="6"/>
        <v>0</v>
      </c>
      <c r="P3658" s="248" t="b">
        <f t="shared" si="7"/>
        <v>0</v>
      </c>
    </row>
    <row r="3659" ht="14.25" customHeight="1">
      <c r="A3659" s="248" t="s">
        <v>22</v>
      </c>
      <c r="B3659" s="248" t="s">
        <v>19</v>
      </c>
      <c r="C3659" s="273">
        <v>1141946.0</v>
      </c>
      <c r="D3659" s="274">
        <v>45688.0</v>
      </c>
      <c r="E3659" s="275">
        <v>1509940.0</v>
      </c>
      <c r="F3659" s="248" t="s">
        <v>447</v>
      </c>
      <c r="G3659" s="274">
        <f t="shared" si="1"/>
        <v>45718</v>
      </c>
      <c r="H3659" s="248" t="s">
        <v>443</v>
      </c>
      <c r="I3659" s="276" t="str">
        <f t="shared" si="2"/>
        <v>11419461509940</v>
      </c>
      <c r="J3659" s="274">
        <v>45688.0</v>
      </c>
      <c r="K3659" s="275">
        <v>1509940.0</v>
      </c>
      <c r="L3659" s="275">
        <f t="shared" si="24"/>
        <v>0</v>
      </c>
      <c r="N3659" s="109" t="s">
        <v>462</v>
      </c>
      <c r="O3659" s="274">
        <f t="shared" si="6"/>
        <v>0</v>
      </c>
      <c r="P3659" s="248" t="b">
        <f t="shared" si="7"/>
        <v>0</v>
      </c>
    </row>
    <row r="3660" ht="14.25" customHeight="1">
      <c r="A3660" s="248" t="s">
        <v>903</v>
      </c>
      <c r="B3660" s="248" t="s">
        <v>19</v>
      </c>
      <c r="C3660" s="273">
        <v>3279.0</v>
      </c>
      <c r="D3660" s="274">
        <v>45688.0</v>
      </c>
      <c r="E3660" s="275">
        <v>715980.0</v>
      </c>
      <c r="F3660" s="248" t="s">
        <v>447</v>
      </c>
      <c r="G3660" s="274">
        <f t="shared" si="1"/>
        <v>45718</v>
      </c>
      <c r="H3660" s="248" t="s">
        <v>443</v>
      </c>
      <c r="I3660" s="276" t="str">
        <f t="shared" si="2"/>
        <v>3279715980</v>
      </c>
      <c r="J3660" s="274">
        <v>45691.0</v>
      </c>
      <c r="K3660" s="275">
        <v>715980.0</v>
      </c>
      <c r="L3660" s="275">
        <f t="shared" si="24"/>
        <v>0</v>
      </c>
      <c r="N3660" s="277"/>
      <c r="O3660" s="274">
        <f t="shared" si="6"/>
        <v>0</v>
      </c>
      <c r="P3660" s="248" t="b">
        <f t="shared" si="7"/>
        <v>0</v>
      </c>
    </row>
    <row r="3661" ht="14.25" customHeight="1">
      <c r="A3661" s="248" t="s">
        <v>789</v>
      </c>
      <c r="B3661" s="248" t="s">
        <v>19</v>
      </c>
      <c r="C3661" s="273">
        <v>703.0</v>
      </c>
      <c r="D3661" s="274">
        <v>45688.0</v>
      </c>
      <c r="E3661" s="275">
        <v>200006.0</v>
      </c>
      <c r="F3661" s="248" t="s">
        <v>447</v>
      </c>
      <c r="G3661" s="274">
        <f t="shared" si="1"/>
        <v>45718</v>
      </c>
      <c r="H3661" s="248" t="s">
        <v>443</v>
      </c>
      <c r="I3661" s="276" t="str">
        <f t="shared" si="2"/>
        <v>703200006</v>
      </c>
      <c r="J3661" s="274">
        <v>45695.0</v>
      </c>
      <c r="K3661" s="275">
        <v>200006.0</v>
      </c>
      <c r="L3661" s="275">
        <f t="shared" si="24"/>
        <v>0</v>
      </c>
      <c r="N3661" s="277"/>
      <c r="O3661" s="274">
        <f t="shared" si="6"/>
        <v>0</v>
      </c>
      <c r="P3661" s="248" t="b">
        <f t="shared" si="7"/>
        <v>0</v>
      </c>
    </row>
    <row r="3662" ht="14.25" customHeight="1">
      <c r="A3662" s="248" t="s">
        <v>106</v>
      </c>
      <c r="B3662" s="248" t="s">
        <v>19</v>
      </c>
      <c r="C3662" s="273">
        <v>30612.0</v>
      </c>
      <c r="D3662" s="274">
        <v>45689.0</v>
      </c>
      <c r="E3662" s="275">
        <v>9021.0</v>
      </c>
      <c r="F3662" s="248" t="s">
        <v>447</v>
      </c>
      <c r="G3662" s="274">
        <f t="shared" si="1"/>
        <v>45719</v>
      </c>
      <c r="H3662" s="248" t="s">
        <v>443</v>
      </c>
      <c r="I3662" s="276" t="str">
        <f t="shared" si="2"/>
        <v>306129021</v>
      </c>
      <c r="J3662" s="274">
        <v>45689.0</v>
      </c>
      <c r="K3662" s="275">
        <v>9021.0</v>
      </c>
      <c r="L3662" s="275">
        <f t="shared" si="24"/>
        <v>0</v>
      </c>
      <c r="M3662" s="248" t="s">
        <v>862</v>
      </c>
      <c r="N3662" s="277"/>
      <c r="O3662" s="274">
        <f t="shared" si="6"/>
        <v>0</v>
      </c>
      <c r="P3662" s="248" t="b">
        <f t="shared" si="7"/>
        <v>0</v>
      </c>
    </row>
    <row r="3663" ht="14.25" customHeight="1">
      <c r="A3663" s="248" t="s">
        <v>106</v>
      </c>
      <c r="B3663" s="248" t="s">
        <v>334</v>
      </c>
      <c r="C3663" s="273">
        <v>236457.0</v>
      </c>
      <c r="D3663" s="274">
        <v>45689.0</v>
      </c>
      <c r="E3663" s="275">
        <v>301237.0</v>
      </c>
      <c r="F3663" s="248" t="s">
        <v>447</v>
      </c>
      <c r="G3663" s="274">
        <f t="shared" si="1"/>
        <v>45719</v>
      </c>
      <c r="H3663" s="248" t="s">
        <v>443</v>
      </c>
      <c r="I3663" s="276" t="str">
        <f t="shared" si="2"/>
        <v>236457301237</v>
      </c>
      <c r="J3663" s="274">
        <v>45689.0</v>
      </c>
      <c r="K3663" s="275">
        <v>301237.0</v>
      </c>
      <c r="L3663" s="275">
        <f t="shared" si="24"/>
        <v>0</v>
      </c>
      <c r="M3663" s="248" t="s">
        <v>862</v>
      </c>
      <c r="N3663" s="277"/>
      <c r="O3663" s="274">
        <f t="shared" si="6"/>
        <v>0</v>
      </c>
      <c r="P3663" s="248" t="b">
        <f t="shared" si="7"/>
        <v>0</v>
      </c>
    </row>
    <row r="3664" ht="14.25" customHeight="1">
      <c r="A3664" s="248" t="s">
        <v>805</v>
      </c>
      <c r="B3664" s="248" t="s">
        <v>19</v>
      </c>
      <c r="C3664" s="273">
        <v>2592.0</v>
      </c>
      <c r="D3664" s="274">
        <v>45689.0</v>
      </c>
      <c r="E3664" s="275">
        <v>105051.0</v>
      </c>
      <c r="F3664" s="248" t="s">
        <v>447</v>
      </c>
      <c r="G3664" s="274">
        <f t="shared" si="1"/>
        <v>45719</v>
      </c>
      <c r="H3664" s="248" t="s">
        <v>443</v>
      </c>
      <c r="I3664" s="276" t="str">
        <f t="shared" si="2"/>
        <v>2592105051</v>
      </c>
      <c r="J3664" s="274">
        <v>45692.0</v>
      </c>
      <c r="K3664" s="275">
        <v>105051.0</v>
      </c>
      <c r="L3664" s="275">
        <f t="shared" si="24"/>
        <v>0</v>
      </c>
      <c r="N3664" s="277"/>
      <c r="O3664" s="274">
        <f t="shared" si="6"/>
        <v>0</v>
      </c>
      <c r="P3664" s="248" t="b">
        <f t="shared" si="7"/>
        <v>0</v>
      </c>
    </row>
    <row r="3665" ht="14.25" customHeight="1">
      <c r="A3665" s="248" t="s">
        <v>95</v>
      </c>
      <c r="B3665" s="248" t="s">
        <v>19</v>
      </c>
      <c r="C3665" s="273">
        <v>128759.0</v>
      </c>
      <c r="D3665" s="274">
        <v>45691.0</v>
      </c>
      <c r="E3665" s="275">
        <v>1174012.0</v>
      </c>
      <c r="F3665" s="248" t="s">
        <v>447</v>
      </c>
      <c r="G3665" s="274">
        <f t="shared" si="1"/>
        <v>45721</v>
      </c>
      <c r="H3665" s="248" t="s">
        <v>443</v>
      </c>
      <c r="I3665" s="276" t="str">
        <f t="shared" si="2"/>
        <v>1287591174012</v>
      </c>
      <c r="J3665" s="274">
        <v>45730.0</v>
      </c>
      <c r="K3665" s="275">
        <v>1174012.0</v>
      </c>
      <c r="L3665" s="275">
        <f t="shared" si="24"/>
        <v>0</v>
      </c>
      <c r="N3665" s="277"/>
      <c r="O3665" s="274">
        <f t="shared" si="6"/>
        <v>0</v>
      </c>
      <c r="P3665" s="248" t="b">
        <f t="shared" si="7"/>
        <v>0</v>
      </c>
    </row>
    <row r="3666" ht="14.25" customHeight="1">
      <c r="A3666" s="248" t="s">
        <v>740</v>
      </c>
      <c r="B3666" s="248" t="s">
        <v>19</v>
      </c>
      <c r="C3666" s="273">
        <v>12399.0</v>
      </c>
      <c r="D3666" s="274">
        <v>45691.0</v>
      </c>
      <c r="E3666" s="275">
        <v>1714960.0</v>
      </c>
      <c r="F3666" s="248" t="s">
        <v>447</v>
      </c>
      <c r="G3666" s="274">
        <f t="shared" si="1"/>
        <v>45721</v>
      </c>
      <c r="H3666" s="248" t="s">
        <v>443</v>
      </c>
      <c r="I3666" s="276" t="str">
        <f t="shared" si="2"/>
        <v>123991714960</v>
      </c>
      <c r="J3666" s="274">
        <v>45691.0</v>
      </c>
      <c r="K3666" s="275">
        <v>1714960.0</v>
      </c>
      <c r="L3666" s="275">
        <f t="shared" si="24"/>
        <v>0</v>
      </c>
      <c r="N3666" s="277"/>
      <c r="O3666" s="274">
        <f t="shared" si="6"/>
        <v>0</v>
      </c>
      <c r="P3666" s="248" t="b">
        <f t="shared" si="7"/>
        <v>0</v>
      </c>
    </row>
    <row r="3667" ht="14.25" customHeight="1">
      <c r="A3667" s="248" t="s">
        <v>763</v>
      </c>
      <c r="B3667" s="248" t="s">
        <v>19</v>
      </c>
      <c r="C3667" s="273">
        <v>2128.0</v>
      </c>
      <c r="D3667" s="274">
        <v>45691.0</v>
      </c>
      <c r="E3667" s="275">
        <v>299500.0</v>
      </c>
      <c r="F3667" s="248" t="s">
        <v>447</v>
      </c>
      <c r="G3667" s="274">
        <f t="shared" si="1"/>
        <v>45721</v>
      </c>
      <c r="H3667" s="248" t="s">
        <v>443</v>
      </c>
      <c r="I3667" s="276" t="str">
        <f t="shared" si="2"/>
        <v>2128299500</v>
      </c>
      <c r="J3667" s="274">
        <v>45730.0</v>
      </c>
      <c r="K3667" s="275">
        <v>299500.0</v>
      </c>
      <c r="L3667" s="275">
        <f t="shared" si="24"/>
        <v>0</v>
      </c>
      <c r="N3667" s="277"/>
      <c r="O3667" s="274">
        <f t="shared" si="6"/>
        <v>0</v>
      </c>
      <c r="P3667" s="248" t="b">
        <f t="shared" si="7"/>
        <v>0</v>
      </c>
    </row>
    <row r="3668" ht="14.25" customHeight="1">
      <c r="A3668" s="248" t="s">
        <v>101</v>
      </c>
      <c r="B3668" s="248" t="s">
        <v>19</v>
      </c>
      <c r="C3668" s="273">
        <v>15205.0</v>
      </c>
      <c r="D3668" s="274">
        <v>45691.0</v>
      </c>
      <c r="E3668" s="275">
        <v>588522.0</v>
      </c>
      <c r="F3668" s="248" t="s">
        <v>447</v>
      </c>
      <c r="G3668" s="274">
        <f t="shared" si="1"/>
        <v>45721</v>
      </c>
      <c r="H3668" s="248" t="s">
        <v>443</v>
      </c>
      <c r="I3668" s="276" t="str">
        <f t="shared" si="2"/>
        <v>15205588522</v>
      </c>
      <c r="J3668" s="274">
        <v>45730.0</v>
      </c>
      <c r="K3668" s="275">
        <v>588522.0</v>
      </c>
      <c r="L3668" s="275">
        <f t="shared" si="24"/>
        <v>0</v>
      </c>
      <c r="N3668" s="277"/>
      <c r="O3668" s="274">
        <f t="shared" si="6"/>
        <v>0</v>
      </c>
      <c r="P3668" s="248" t="b">
        <f t="shared" si="7"/>
        <v>0</v>
      </c>
    </row>
    <row r="3669" ht="14.25" customHeight="1">
      <c r="A3669" s="248" t="s">
        <v>60</v>
      </c>
      <c r="B3669" s="248" t="s">
        <v>19</v>
      </c>
      <c r="C3669" s="273">
        <v>9598.0</v>
      </c>
      <c r="D3669" s="274">
        <v>45691.0</v>
      </c>
      <c r="E3669" s="275">
        <v>2815472.0</v>
      </c>
      <c r="F3669" s="248" t="s">
        <v>447</v>
      </c>
      <c r="G3669" s="274">
        <f t="shared" si="1"/>
        <v>45721</v>
      </c>
      <c r="H3669" s="248" t="s">
        <v>443</v>
      </c>
      <c r="I3669" s="276" t="str">
        <f t="shared" si="2"/>
        <v>95982815472</v>
      </c>
      <c r="J3669" s="274">
        <v>45730.0</v>
      </c>
      <c r="K3669" s="275">
        <v>2815472.0</v>
      </c>
      <c r="L3669" s="275">
        <f t="shared" si="24"/>
        <v>0</v>
      </c>
      <c r="N3669" s="277"/>
      <c r="O3669" s="274">
        <f t="shared" si="6"/>
        <v>0</v>
      </c>
      <c r="P3669" s="248" t="b">
        <f t="shared" si="7"/>
        <v>0</v>
      </c>
    </row>
    <row r="3670" ht="14.25" customHeight="1">
      <c r="A3670" s="248" t="s">
        <v>27</v>
      </c>
      <c r="B3670" s="248" t="s">
        <v>19</v>
      </c>
      <c r="C3670" s="273">
        <v>45375.0</v>
      </c>
      <c r="D3670" s="274">
        <v>45692.0</v>
      </c>
      <c r="E3670" s="275">
        <v>1358909.0</v>
      </c>
      <c r="F3670" s="248" t="s">
        <v>447</v>
      </c>
      <c r="G3670" s="274">
        <f t="shared" si="1"/>
        <v>45722</v>
      </c>
      <c r="H3670" s="248" t="s">
        <v>443</v>
      </c>
      <c r="I3670" s="276" t="str">
        <f t="shared" si="2"/>
        <v>453751358909</v>
      </c>
      <c r="J3670" s="274">
        <v>45719.0</v>
      </c>
      <c r="K3670" s="275">
        <v>1358909.0</v>
      </c>
      <c r="L3670" s="275">
        <f t="shared" si="24"/>
        <v>0</v>
      </c>
      <c r="N3670" s="109" t="s">
        <v>456</v>
      </c>
      <c r="O3670" s="274">
        <f t="shared" si="6"/>
        <v>0</v>
      </c>
      <c r="P3670" s="248" t="b">
        <f t="shared" si="7"/>
        <v>0</v>
      </c>
    </row>
    <row r="3671" ht="14.25" customHeight="1">
      <c r="A3671" s="248" t="s">
        <v>454</v>
      </c>
      <c r="B3671" s="248" t="s">
        <v>19</v>
      </c>
      <c r="C3671" s="273">
        <v>37546.0</v>
      </c>
      <c r="D3671" s="274">
        <v>45692.0</v>
      </c>
      <c r="E3671" s="275">
        <v>47600.0</v>
      </c>
      <c r="F3671" s="248" t="s">
        <v>447</v>
      </c>
      <c r="G3671" s="274">
        <f t="shared" si="1"/>
        <v>45722</v>
      </c>
      <c r="H3671" s="248" t="s">
        <v>443</v>
      </c>
      <c r="I3671" s="276" t="str">
        <f t="shared" si="2"/>
        <v>3754647600</v>
      </c>
      <c r="J3671" s="274">
        <v>45692.0</v>
      </c>
      <c r="K3671" s="275">
        <v>47600.0</v>
      </c>
      <c r="L3671" s="275">
        <f t="shared" si="24"/>
        <v>0</v>
      </c>
      <c r="N3671" s="277"/>
      <c r="O3671" s="274">
        <f t="shared" si="6"/>
        <v>0</v>
      </c>
      <c r="P3671" s="248" t="b">
        <f t="shared" si="7"/>
        <v>0</v>
      </c>
    </row>
    <row r="3672" ht="14.25" customHeight="1">
      <c r="A3672" s="248" t="s">
        <v>583</v>
      </c>
      <c r="B3672" s="248" t="s">
        <v>19</v>
      </c>
      <c r="C3672" s="273">
        <v>7189049.0</v>
      </c>
      <c r="D3672" s="274">
        <v>45692.0</v>
      </c>
      <c r="E3672" s="275">
        <v>5592564.0</v>
      </c>
      <c r="F3672" s="248" t="s">
        <v>447</v>
      </c>
      <c r="G3672" s="274">
        <f t="shared" si="1"/>
        <v>45722</v>
      </c>
      <c r="H3672" s="248" t="s">
        <v>443</v>
      </c>
      <c r="I3672" s="276" t="str">
        <f t="shared" si="2"/>
        <v>71890495592564</v>
      </c>
      <c r="J3672" s="274">
        <v>45692.0</v>
      </c>
      <c r="K3672" s="275">
        <v>5592564.0</v>
      </c>
      <c r="L3672" s="275">
        <f t="shared" si="24"/>
        <v>0</v>
      </c>
      <c r="N3672" s="277"/>
      <c r="O3672" s="274">
        <f t="shared" si="6"/>
        <v>0</v>
      </c>
      <c r="P3672" s="248" t="b">
        <f t="shared" si="7"/>
        <v>0</v>
      </c>
    </row>
    <row r="3673" ht="14.25" customHeight="1">
      <c r="A3673" s="248" t="s">
        <v>444</v>
      </c>
      <c r="B3673" s="248" t="s">
        <v>19</v>
      </c>
      <c r="C3673" s="273">
        <v>1707.0</v>
      </c>
      <c r="D3673" s="274">
        <v>45692.0</v>
      </c>
      <c r="E3673" s="275">
        <v>65248.0</v>
      </c>
      <c r="F3673" s="248" t="s">
        <v>447</v>
      </c>
      <c r="G3673" s="274">
        <f t="shared" si="1"/>
        <v>45722</v>
      </c>
      <c r="H3673" s="248" t="s">
        <v>443</v>
      </c>
      <c r="I3673" s="276" t="str">
        <f t="shared" si="2"/>
        <v>170765248</v>
      </c>
      <c r="J3673" s="274">
        <v>45694.0</v>
      </c>
      <c r="K3673" s="275">
        <v>65248.0</v>
      </c>
      <c r="L3673" s="275">
        <f>+K3673-L2123</f>
        <v>58523</v>
      </c>
      <c r="M3673" s="305" t="s">
        <v>904</v>
      </c>
      <c r="N3673" s="277"/>
      <c r="O3673" s="274">
        <f t="shared" si="6"/>
        <v>0</v>
      </c>
      <c r="P3673" s="248" t="b">
        <f t="shared" si="7"/>
        <v>0</v>
      </c>
    </row>
    <row r="3674" ht="14.25" customHeight="1">
      <c r="A3674" s="248" t="s">
        <v>35</v>
      </c>
      <c r="B3674" s="248" t="s">
        <v>19</v>
      </c>
      <c r="C3674" s="273">
        <v>25947.0</v>
      </c>
      <c r="D3674" s="274">
        <v>45692.0</v>
      </c>
      <c r="E3674" s="275">
        <v>1494030.0</v>
      </c>
      <c r="F3674" s="248" t="s">
        <v>447</v>
      </c>
      <c r="G3674" s="274">
        <f t="shared" si="1"/>
        <v>45722</v>
      </c>
      <c r="H3674" s="248" t="s">
        <v>443</v>
      </c>
      <c r="I3674" s="276" t="str">
        <f t="shared" si="2"/>
        <v>259471494030</v>
      </c>
      <c r="J3674" s="274">
        <v>45719.0</v>
      </c>
      <c r="K3674" s="275">
        <f>+E3674</f>
        <v>1494030</v>
      </c>
      <c r="L3674" s="275">
        <f t="shared" ref="L3674:L3724" si="27">+K3674-E3674</f>
        <v>0</v>
      </c>
      <c r="N3674" s="277" t="s">
        <v>759</v>
      </c>
      <c r="O3674" s="274">
        <f t="shared" si="6"/>
        <v>0</v>
      </c>
      <c r="P3674" s="248" t="b">
        <f t="shared" si="7"/>
        <v>0</v>
      </c>
    </row>
    <row r="3675" ht="14.25" customHeight="1">
      <c r="A3675" s="248" t="s">
        <v>463</v>
      </c>
      <c r="B3675" s="248" t="s">
        <v>19</v>
      </c>
      <c r="C3675" s="273">
        <v>5210602.0</v>
      </c>
      <c r="D3675" s="274">
        <v>45692.0</v>
      </c>
      <c r="E3675" s="275">
        <v>729980.0</v>
      </c>
      <c r="F3675" s="248" t="s">
        <v>447</v>
      </c>
      <c r="G3675" s="274">
        <f t="shared" si="1"/>
        <v>45722</v>
      </c>
      <c r="H3675" s="248" t="s">
        <v>443</v>
      </c>
      <c r="I3675" s="276" t="str">
        <f t="shared" si="2"/>
        <v>5210602729980</v>
      </c>
      <c r="J3675" s="274">
        <v>45692.0</v>
      </c>
      <c r="K3675" s="275">
        <v>729980.0</v>
      </c>
      <c r="L3675" s="275">
        <f t="shared" si="27"/>
        <v>0</v>
      </c>
      <c r="N3675" s="277"/>
      <c r="O3675" s="274">
        <f t="shared" si="6"/>
        <v>0</v>
      </c>
      <c r="P3675" s="248" t="b">
        <f t="shared" si="7"/>
        <v>0</v>
      </c>
    </row>
    <row r="3676" ht="14.25" customHeight="1">
      <c r="A3676" s="248" t="s">
        <v>463</v>
      </c>
      <c r="B3676" s="248" t="s">
        <v>19</v>
      </c>
      <c r="C3676" s="273">
        <v>5210607.0</v>
      </c>
      <c r="D3676" s="274">
        <v>45692.0</v>
      </c>
      <c r="E3676" s="275">
        <v>1353980.0</v>
      </c>
      <c r="F3676" s="248" t="s">
        <v>447</v>
      </c>
      <c r="G3676" s="274">
        <f t="shared" si="1"/>
        <v>45722</v>
      </c>
      <c r="H3676" s="248" t="s">
        <v>443</v>
      </c>
      <c r="I3676" s="276" t="str">
        <f t="shared" si="2"/>
        <v>52106071353980</v>
      </c>
      <c r="J3676" s="274">
        <v>45692.0</v>
      </c>
      <c r="K3676" s="275">
        <v>1353980.0</v>
      </c>
      <c r="L3676" s="275">
        <f t="shared" si="27"/>
        <v>0</v>
      </c>
      <c r="N3676" s="277"/>
      <c r="O3676" s="274">
        <f t="shared" si="6"/>
        <v>0</v>
      </c>
      <c r="P3676" s="248" t="b">
        <f t="shared" si="7"/>
        <v>0</v>
      </c>
    </row>
    <row r="3677" ht="14.25" customHeight="1">
      <c r="A3677" s="248" t="s">
        <v>463</v>
      </c>
      <c r="B3677" s="248" t="s">
        <v>19</v>
      </c>
      <c r="C3677" s="273">
        <v>5210598.0</v>
      </c>
      <c r="D3677" s="274">
        <v>45692.0</v>
      </c>
      <c r="E3677" s="275">
        <v>729980.0</v>
      </c>
      <c r="F3677" s="248" t="s">
        <v>447</v>
      </c>
      <c r="G3677" s="274">
        <f t="shared" si="1"/>
        <v>45722</v>
      </c>
      <c r="H3677" s="248" t="s">
        <v>443</v>
      </c>
      <c r="I3677" s="276" t="str">
        <f t="shared" si="2"/>
        <v>5210598729980</v>
      </c>
      <c r="J3677" s="274">
        <v>45692.0</v>
      </c>
      <c r="K3677" s="275">
        <v>729980.0</v>
      </c>
      <c r="L3677" s="275">
        <f t="shared" si="27"/>
        <v>0</v>
      </c>
      <c r="N3677" s="277"/>
      <c r="O3677" s="274">
        <f t="shared" si="6"/>
        <v>0</v>
      </c>
      <c r="P3677" s="248" t="b">
        <f t="shared" si="7"/>
        <v>0</v>
      </c>
    </row>
    <row r="3678" ht="14.25" customHeight="1">
      <c r="A3678" s="248" t="s">
        <v>56</v>
      </c>
      <c r="B3678" s="248" t="s">
        <v>19</v>
      </c>
      <c r="C3678" s="273">
        <v>22.0</v>
      </c>
      <c r="D3678" s="274">
        <v>45692.0</v>
      </c>
      <c r="E3678" s="275">
        <v>1111017.0</v>
      </c>
      <c r="F3678" s="248" t="s">
        <v>447</v>
      </c>
      <c r="G3678" s="274">
        <f t="shared" si="1"/>
        <v>45722</v>
      </c>
      <c r="H3678" s="248" t="s">
        <v>443</v>
      </c>
      <c r="I3678" s="276" t="str">
        <f t="shared" si="2"/>
        <v>221111017</v>
      </c>
      <c r="J3678" s="274">
        <v>45693.0</v>
      </c>
      <c r="K3678" s="275">
        <v>1111017.0</v>
      </c>
      <c r="L3678" s="275">
        <f t="shared" si="27"/>
        <v>0</v>
      </c>
      <c r="N3678" s="109" t="s">
        <v>744</v>
      </c>
      <c r="O3678" s="274">
        <f t="shared" si="6"/>
        <v>0</v>
      </c>
      <c r="P3678" s="248" t="b">
        <f t="shared" si="7"/>
        <v>0</v>
      </c>
    </row>
    <row r="3679" ht="14.25" customHeight="1">
      <c r="A3679" s="248" t="s">
        <v>27</v>
      </c>
      <c r="B3679" s="248" t="s">
        <v>19</v>
      </c>
      <c r="C3679" s="273">
        <v>45396.0</v>
      </c>
      <c r="D3679" s="274">
        <v>45693.0</v>
      </c>
      <c r="E3679" s="275">
        <v>1174221.0</v>
      </c>
      <c r="F3679" s="248" t="s">
        <v>447</v>
      </c>
      <c r="G3679" s="274">
        <f t="shared" si="1"/>
        <v>45723</v>
      </c>
      <c r="H3679" s="248" t="s">
        <v>443</v>
      </c>
      <c r="I3679" s="276" t="str">
        <f t="shared" si="2"/>
        <v>453961174221</v>
      </c>
      <c r="J3679" s="274">
        <v>45719.0</v>
      </c>
      <c r="K3679" s="275">
        <v>1174221.0</v>
      </c>
      <c r="L3679" s="275">
        <f t="shared" si="27"/>
        <v>0</v>
      </c>
      <c r="N3679" s="109" t="s">
        <v>456</v>
      </c>
      <c r="O3679" s="274">
        <f t="shared" si="6"/>
        <v>0</v>
      </c>
      <c r="P3679" s="248" t="b">
        <f t="shared" si="7"/>
        <v>0</v>
      </c>
    </row>
    <row r="3680" ht="14.25" customHeight="1">
      <c r="A3680" s="248" t="s">
        <v>273</v>
      </c>
      <c r="B3680" s="248" t="s">
        <v>19</v>
      </c>
      <c r="C3680" s="273">
        <v>496.0</v>
      </c>
      <c r="D3680" s="274">
        <v>45693.0</v>
      </c>
      <c r="E3680" s="275">
        <v>183900.0</v>
      </c>
      <c r="F3680" s="248" t="s">
        <v>447</v>
      </c>
      <c r="G3680" s="274">
        <f t="shared" si="1"/>
        <v>45723</v>
      </c>
      <c r="H3680" s="248" t="s">
        <v>443</v>
      </c>
      <c r="I3680" s="276" t="str">
        <f t="shared" si="2"/>
        <v>496183900</v>
      </c>
      <c r="J3680" s="274">
        <v>45758.0</v>
      </c>
      <c r="K3680" s="275">
        <v>183900.0</v>
      </c>
      <c r="L3680" s="275">
        <f t="shared" si="27"/>
        <v>0</v>
      </c>
      <c r="M3680" s="248" t="s">
        <v>905</v>
      </c>
      <c r="N3680" s="277" t="s">
        <v>710</v>
      </c>
      <c r="O3680" s="274">
        <f t="shared" si="6"/>
        <v>0</v>
      </c>
      <c r="P3680" s="248" t="b">
        <f t="shared" si="7"/>
        <v>0</v>
      </c>
    </row>
    <row r="3681" ht="14.25" customHeight="1">
      <c r="A3681" s="248" t="s">
        <v>107</v>
      </c>
      <c r="B3681" s="248" t="s">
        <v>19</v>
      </c>
      <c r="C3681" s="273">
        <v>22232.0</v>
      </c>
      <c r="D3681" s="274">
        <v>45693.0</v>
      </c>
      <c r="E3681" s="275">
        <v>224648.0</v>
      </c>
      <c r="F3681" s="248" t="s">
        <v>447</v>
      </c>
      <c r="G3681" s="274">
        <f t="shared" si="1"/>
        <v>45723</v>
      </c>
      <c r="H3681" s="248" t="s">
        <v>443</v>
      </c>
      <c r="I3681" s="276" t="str">
        <f t="shared" si="2"/>
        <v>22232224648</v>
      </c>
      <c r="J3681" s="274">
        <v>45736.0</v>
      </c>
      <c r="K3681" s="275">
        <f>+E3681</f>
        <v>224648</v>
      </c>
      <c r="L3681" s="275">
        <f t="shared" si="27"/>
        <v>0</v>
      </c>
      <c r="N3681" s="277"/>
      <c r="O3681" s="274">
        <f t="shared" si="6"/>
        <v>0</v>
      </c>
      <c r="P3681" s="248" t="b">
        <f t="shared" si="7"/>
        <v>0</v>
      </c>
    </row>
    <row r="3682" ht="14.25" customHeight="1">
      <c r="A3682" s="248" t="s">
        <v>35</v>
      </c>
      <c r="B3682" s="248" t="s">
        <v>19</v>
      </c>
      <c r="C3682" s="273">
        <v>25949.0</v>
      </c>
      <c r="D3682" s="274">
        <v>45693.0</v>
      </c>
      <c r="E3682" s="275">
        <v>639161.0</v>
      </c>
      <c r="F3682" s="248" t="s">
        <v>447</v>
      </c>
      <c r="G3682" s="274">
        <f t="shared" si="1"/>
        <v>45723</v>
      </c>
      <c r="H3682" s="248" t="s">
        <v>443</v>
      </c>
      <c r="I3682" s="276" t="str">
        <f t="shared" si="2"/>
        <v>25949639161</v>
      </c>
      <c r="J3682" s="274">
        <v>45720.0</v>
      </c>
      <c r="K3682" s="275">
        <v>639161.0</v>
      </c>
      <c r="L3682" s="275">
        <f t="shared" si="27"/>
        <v>0</v>
      </c>
      <c r="N3682" s="277" t="s">
        <v>759</v>
      </c>
      <c r="O3682" s="274">
        <f t="shared" si="6"/>
        <v>0</v>
      </c>
      <c r="P3682" s="248" t="b">
        <f t="shared" si="7"/>
        <v>0</v>
      </c>
    </row>
    <row r="3683" ht="14.25" customHeight="1">
      <c r="A3683" s="248" t="s">
        <v>688</v>
      </c>
      <c r="B3683" s="248" t="s">
        <v>19</v>
      </c>
      <c r="C3683" s="273">
        <v>2778.0</v>
      </c>
      <c r="D3683" s="274">
        <v>45693.0</v>
      </c>
      <c r="E3683" s="275">
        <v>104952.0</v>
      </c>
      <c r="F3683" s="248" t="s">
        <v>447</v>
      </c>
      <c r="G3683" s="274">
        <f t="shared" si="1"/>
        <v>45723</v>
      </c>
      <c r="H3683" s="248" t="s">
        <v>443</v>
      </c>
      <c r="I3683" s="276" t="str">
        <f t="shared" si="2"/>
        <v>2778104952</v>
      </c>
      <c r="J3683" s="274">
        <v>45736.0</v>
      </c>
      <c r="K3683" s="275">
        <f>+E3683</f>
        <v>104952</v>
      </c>
      <c r="L3683" s="275">
        <f t="shared" si="27"/>
        <v>0</v>
      </c>
      <c r="N3683" s="277"/>
      <c r="O3683" s="274">
        <f t="shared" si="6"/>
        <v>0</v>
      </c>
      <c r="P3683" s="248" t="b">
        <f t="shared" si="7"/>
        <v>0</v>
      </c>
    </row>
    <row r="3684" ht="14.25" customHeight="1">
      <c r="A3684" s="248" t="s">
        <v>463</v>
      </c>
      <c r="B3684" s="248" t="s">
        <v>19</v>
      </c>
      <c r="C3684" s="273">
        <v>5210797.0</v>
      </c>
      <c r="D3684" s="274">
        <v>45693.0</v>
      </c>
      <c r="E3684" s="275">
        <v>3163970.0</v>
      </c>
      <c r="F3684" s="248" t="s">
        <v>447</v>
      </c>
      <c r="G3684" s="274">
        <f t="shared" si="1"/>
        <v>45723</v>
      </c>
      <c r="H3684" s="248" t="s">
        <v>443</v>
      </c>
      <c r="I3684" s="276" t="str">
        <f t="shared" si="2"/>
        <v>52107973163970</v>
      </c>
      <c r="J3684" s="274">
        <v>45693.0</v>
      </c>
      <c r="K3684" s="275">
        <v>3163970.0</v>
      </c>
      <c r="L3684" s="275">
        <f t="shared" si="27"/>
        <v>0</v>
      </c>
      <c r="N3684" s="277"/>
      <c r="O3684" s="274">
        <f t="shared" si="6"/>
        <v>0</v>
      </c>
      <c r="P3684" s="248" t="b">
        <f t="shared" si="7"/>
        <v>0</v>
      </c>
    </row>
    <row r="3685" ht="14.25" customHeight="1">
      <c r="A3685" s="248" t="s">
        <v>463</v>
      </c>
      <c r="B3685" s="248" t="s">
        <v>19</v>
      </c>
      <c r="C3685" s="273">
        <v>5210773.0</v>
      </c>
      <c r="D3685" s="274">
        <v>45693.0</v>
      </c>
      <c r="E3685" s="275">
        <v>680980.0</v>
      </c>
      <c r="F3685" s="248" t="s">
        <v>447</v>
      </c>
      <c r="G3685" s="274">
        <f t="shared" si="1"/>
        <v>45723</v>
      </c>
      <c r="H3685" s="248" t="s">
        <v>443</v>
      </c>
      <c r="I3685" s="276" t="str">
        <f t="shared" si="2"/>
        <v>5210773680980</v>
      </c>
      <c r="J3685" s="274">
        <v>45693.0</v>
      </c>
      <c r="K3685" s="275">
        <v>680980.0</v>
      </c>
      <c r="L3685" s="275">
        <f t="shared" si="27"/>
        <v>0</v>
      </c>
      <c r="N3685" s="277"/>
      <c r="O3685" s="274">
        <f t="shared" si="6"/>
        <v>0</v>
      </c>
      <c r="P3685" s="248" t="b">
        <f t="shared" si="7"/>
        <v>0</v>
      </c>
    </row>
    <row r="3686" ht="14.25" customHeight="1">
      <c r="A3686" s="248" t="s">
        <v>906</v>
      </c>
      <c r="B3686" s="248" t="s">
        <v>19</v>
      </c>
      <c r="C3686" s="273">
        <v>232441.0</v>
      </c>
      <c r="D3686" s="274">
        <v>45693.0</v>
      </c>
      <c r="E3686" s="275">
        <v>419169.0</v>
      </c>
      <c r="F3686" s="248" t="s">
        <v>447</v>
      </c>
      <c r="G3686" s="274">
        <f t="shared" si="1"/>
        <v>45723</v>
      </c>
      <c r="H3686" s="248" t="s">
        <v>443</v>
      </c>
      <c r="I3686" s="276" t="str">
        <f t="shared" si="2"/>
        <v>232441419169</v>
      </c>
      <c r="J3686" s="274">
        <v>45699.0</v>
      </c>
      <c r="K3686" s="275">
        <v>419169.0</v>
      </c>
      <c r="L3686" s="275">
        <f t="shared" si="27"/>
        <v>0</v>
      </c>
      <c r="N3686" s="277"/>
      <c r="O3686" s="274">
        <f t="shared" si="6"/>
        <v>0</v>
      </c>
      <c r="P3686" s="248" t="b">
        <f t="shared" si="7"/>
        <v>0</v>
      </c>
    </row>
    <row r="3687" ht="14.25" customHeight="1">
      <c r="A3687" s="248" t="s">
        <v>906</v>
      </c>
      <c r="B3687" s="248" t="s">
        <v>19</v>
      </c>
      <c r="C3687" s="273">
        <v>232439.0</v>
      </c>
      <c r="D3687" s="274">
        <v>45693.0</v>
      </c>
      <c r="E3687" s="275">
        <v>628753.0</v>
      </c>
      <c r="F3687" s="248" t="s">
        <v>447</v>
      </c>
      <c r="G3687" s="274">
        <f t="shared" si="1"/>
        <v>45723</v>
      </c>
      <c r="H3687" s="248" t="s">
        <v>443</v>
      </c>
      <c r="I3687" s="276" t="str">
        <f t="shared" si="2"/>
        <v>232439628753</v>
      </c>
      <c r="J3687" s="274">
        <v>45699.0</v>
      </c>
      <c r="K3687" s="275">
        <v>628753.0</v>
      </c>
      <c r="L3687" s="275">
        <f t="shared" si="27"/>
        <v>0</v>
      </c>
      <c r="N3687" s="277"/>
      <c r="O3687" s="274">
        <f t="shared" si="6"/>
        <v>0</v>
      </c>
      <c r="P3687" s="248" t="b">
        <f t="shared" si="7"/>
        <v>0</v>
      </c>
    </row>
    <row r="3688" ht="14.25" customHeight="1">
      <c r="A3688" s="248" t="s">
        <v>906</v>
      </c>
      <c r="B3688" s="248" t="s">
        <v>19</v>
      </c>
      <c r="C3688" s="273">
        <v>232440.0</v>
      </c>
      <c r="D3688" s="274">
        <v>45693.0</v>
      </c>
      <c r="E3688" s="275">
        <v>419169.0</v>
      </c>
      <c r="F3688" s="248" t="s">
        <v>447</v>
      </c>
      <c r="G3688" s="274">
        <f t="shared" si="1"/>
        <v>45723</v>
      </c>
      <c r="H3688" s="248" t="s">
        <v>443</v>
      </c>
      <c r="I3688" s="276" t="str">
        <f t="shared" si="2"/>
        <v>232440419169</v>
      </c>
      <c r="J3688" s="274">
        <v>45699.0</v>
      </c>
      <c r="K3688" s="275">
        <v>419169.0</v>
      </c>
      <c r="L3688" s="275">
        <f t="shared" si="27"/>
        <v>0</v>
      </c>
      <c r="N3688" s="277"/>
      <c r="O3688" s="274">
        <f t="shared" si="6"/>
        <v>0</v>
      </c>
      <c r="P3688" s="248" t="b">
        <f t="shared" si="7"/>
        <v>0</v>
      </c>
    </row>
    <row r="3689" ht="14.25" customHeight="1">
      <c r="A3689" s="248" t="s">
        <v>60</v>
      </c>
      <c r="B3689" s="248" t="s">
        <v>19</v>
      </c>
      <c r="C3689" s="273">
        <v>9602.0</v>
      </c>
      <c r="D3689" s="274">
        <v>45693.0</v>
      </c>
      <c r="E3689" s="275">
        <v>12992.0</v>
      </c>
      <c r="F3689" s="248" t="s">
        <v>447</v>
      </c>
      <c r="G3689" s="274">
        <f t="shared" si="1"/>
        <v>45723</v>
      </c>
      <c r="H3689" s="248" t="s">
        <v>443</v>
      </c>
      <c r="I3689" s="276" t="str">
        <f t="shared" si="2"/>
        <v>960212992</v>
      </c>
      <c r="J3689" s="274">
        <v>45723.0</v>
      </c>
      <c r="K3689" s="275">
        <f>+E3689</f>
        <v>12992</v>
      </c>
      <c r="L3689" s="275">
        <f t="shared" si="27"/>
        <v>0</v>
      </c>
      <c r="N3689" s="277"/>
      <c r="O3689" s="274">
        <f t="shared" si="6"/>
        <v>0</v>
      </c>
      <c r="P3689" s="248" t="b">
        <f t="shared" si="7"/>
        <v>0</v>
      </c>
    </row>
    <row r="3690" ht="14.25" customHeight="1">
      <c r="A3690" s="248" t="s">
        <v>55</v>
      </c>
      <c r="B3690" s="248" t="s">
        <v>334</v>
      </c>
      <c r="C3690" s="273">
        <v>1925.0</v>
      </c>
      <c r="D3690" s="274">
        <v>45693.0</v>
      </c>
      <c r="E3690" s="275">
        <v>959300.0</v>
      </c>
      <c r="F3690" s="248" t="s">
        <v>447</v>
      </c>
      <c r="G3690" s="274">
        <f t="shared" si="1"/>
        <v>45723</v>
      </c>
      <c r="H3690" s="248" t="s">
        <v>485</v>
      </c>
      <c r="I3690" s="276" t="str">
        <f t="shared" si="2"/>
        <v>1925959300</v>
      </c>
      <c r="J3690" s="274"/>
      <c r="K3690" s="275"/>
      <c r="L3690" s="275">
        <f t="shared" si="27"/>
        <v>-959300</v>
      </c>
      <c r="N3690" s="277"/>
      <c r="O3690" s="274">
        <f t="shared" si="6"/>
        <v>0</v>
      </c>
      <c r="P3690" s="248" t="b">
        <f t="shared" si="7"/>
        <v>1</v>
      </c>
    </row>
    <row r="3691" ht="14.25" customHeight="1">
      <c r="A3691" s="248" t="s">
        <v>55</v>
      </c>
      <c r="B3691" s="248" t="s">
        <v>334</v>
      </c>
      <c r="C3691" s="273">
        <v>1882.0</v>
      </c>
      <c r="D3691" s="274">
        <v>45693.0</v>
      </c>
      <c r="E3691" s="275">
        <v>1417491.0</v>
      </c>
      <c r="F3691" s="248" t="s">
        <v>447</v>
      </c>
      <c r="G3691" s="274">
        <f t="shared" si="1"/>
        <v>45723</v>
      </c>
      <c r="H3691" s="248" t="s">
        <v>443</v>
      </c>
      <c r="I3691" s="276" t="str">
        <f t="shared" si="2"/>
        <v>18821417491</v>
      </c>
      <c r="J3691" s="274">
        <v>45734.0</v>
      </c>
      <c r="K3691" s="275">
        <v>1417491.0</v>
      </c>
      <c r="L3691" s="275">
        <f t="shared" si="27"/>
        <v>0</v>
      </c>
      <c r="N3691" s="277"/>
      <c r="O3691" s="274">
        <f t="shared" si="6"/>
        <v>0</v>
      </c>
      <c r="P3691" s="248" t="b">
        <f t="shared" si="7"/>
        <v>0</v>
      </c>
    </row>
    <row r="3692" ht="14.25" customHeight="1">
      <c r="A3692" s="248" t="s">
        <v>554</v>
      </c>
      <c r="B3692" s="248" t="s">
        <v>19</v>
      </c>
      <c r="C3692" s="273">
        <v>9049.0</v>
      </c>
      <c r="D3692" s="274">
        <v>45693.0</v>
      </c>
      <c r="E3692" s="275">
        <v>590000.0</v>
      </c>
      <c r="F3692" s="248" t="s">
        <v>447</v>
      </c>
      <c r="G3692" s="274">
        <f t="shared" si="1"/>
        <v>45723</v>
      </c>
      <c r="H3692" s="248" t="s">
        <v>443</v>
      </c>
      <c r="I3692" s="276" t="str">
        <f t="shared" si="2"/>
        <v>9049590000</v>
      </c>
      <c r="J3692" s="274">
        <v>45692.0</v>
      </c>
      <c r="K3692" s="275">
        <v>590000.0</v>
      </c>
      <c r="L3692" s="275">
        <f t="shared" si="27"/>
        <v>0</v>
      </c>
      <c r="N3692" s="277"/>
      <c r="O3692" s="274">
        <f t="shared" si="6"/>
        <v>0</v>
      </c>
      <c r="P3692" s="248" t="b">
        <f t="shared" si="7"/>
        <v>0</v>
      </c>
    </row>
    <row r="3693" ht="14.25" customHeight="1">
      <c r="A3693" s="248" t="s">
        <v>907</v>
      </c>
      <c r="B3693" s="248" t="s">
        <v>19</v>
      </c>
      <c r="C3693" s="273">
        <v>5538.0</v>
      </c>
      <c r="D3693" s="274">
        <v>45693.0</v>
      </c>
      <c r="E3693" s="275">
        <v>259920.0</v>
      </c>
      <c r="F3693" s="248" t="s">
        <v>447</v>
      </c>
      <c r="G3693" s="274">
        <f t="shared" si="1"/>
        <v>45723</v>
      </c>
      <c r="H3693" s="248" t="s">
        <v>443</v>
      </c>
      <c r="I3693" s="276" t="str">
        <f t="shared" si="2"/>
        <v>5538259920</v>
      </c>
      <c r="J3693" s="274">
        <v>45736.0</v>
      </c>
      <c r="K3693" s="275">
        <f>+E3693</f>
        <v>259920</v>
      </c>
      <c r="L3693" s="275">
        <f t="shared" si="27"/>
        <v>0</v>
      </c>
      <c r="N3693" s="277"/>
      <c r="O3693" s="274">
        <f t="shared" si="6"/>
        <v>0</v>
      </c>
      <c r="P3693" s="248" t="b">
        <f t="shared" si="7"/>
        <v>0</v>
      </c>
    </row>
    <row r="3694" ht="14.25" customHeight="1">
      <c r="A3694" s="248" t="s">
        <v>908</v>
      </c>
      <c r="B3694" s="248" t="s">
        <v>19</v>
      </c>
      <c r="C3694" s="273">
        <v>285853.0</v>
      </c>
      <c r="D3694" s="274">
        <v>45693.0</v>
      </c>
      <c r="E3694" s="275">
        <v>1244970.0</v>
      </c>
      <c r="F3694" s="248" t="s">
        <v>447</v>
      </c>
      <c r="G3694" s="274">
        <f t="shared" si="1"/>
        <v>45723</v>
      </c>
      <c r="H3694" s="248" t="s">
        <v>443</v>
      </c>
      <c r="I3694" s="276" t="str">
        <f t="shared" si="2"/>
        <v>2858531244970</v>
      </c>
      <c r="J3694" s="274">
        <v>45693.0</v>
      </c>
      <c r="K3694" s="275">
        <v>1244970.0</v>
      </c>
      <c r="L3694" s="275">
        <f t="shared" si="27"/>
        <v>0</v>
      </c>
      <c r="N3694" s="277"/>
      <c r="O3694" s="274">
        <f t="shared" si="6"/>
        <v>0</v>
      </c>
      <c r="P3694" s="248" t="b">
        <f t="shared" si="7"/>
        <v>0</v>
      </c>
    </row>
    <row r="3695" ht="14.25" customHeight="1">
      <c r="A3695" s="248" t="s">
        <v>71</v>
      </c>
      <c r="B3695" s="248" t="s">
        <v>19</v>
      </c>
      <c r="C3695" s="273">
        <v>875954.0</v>
      </c>
      <c r="D3695" s="274">
        <v>45694.0</v>
      </c>
      <c r="E3695" s="275">
        <v>99867.0</v>
      </c>
      <c r="F3695" s="248" t="s">
        <v>447</v>
      </c>
      <c r="G3695" s="274">
        <f t="shared" si="1"/>
        <v>45724</v>
      </c>
      <c r="H3695" s="248" t="s">
        <v>443</v>
      </c>
      <c r="I3695" s="276" t="str">
        <f t="shared" si="2"/>
        <v>87595499867</v>
      </c>
      <c r="J3695" s="274">
        <v>45693.0</v>
      </c>
      <c r="K3695" s="275">
        <v>99867.0</v>
      </c>
      <c r="L3695" s="275">
        <f t="shared" si="27"/>
        <v>0</v>
      </c>
      <c r="N3695" s="277"/>
      <c r="O3695" s="274">
        <f t="shared" si="6"/>
        <v>0</v>
      </c>
      <c r="P3695" s="248" t="b">
        <f t="shared" si="7"/>
        <v>0</v>
      </c>
    </row>
    <row r="3696" ht="14.25" customHeight="1">
      <c r="A3696" s="248" t="s">
        <v>95</v>
      </c>
      <c r="B3696" s="248" t="s">
        <v>19</v>
      </c>
      <c r="C3696" s="273">
        <v>128879.0</v>
      </c>
      <c r="D3696" s="274">
        <v>45694.0</v>
      </c>
      <c r="E3696" s="275">
        <v>225071.0</v>
      </c>
      <c r="F3696" s="248" t="s">
        <v>447</v>
      </c>
      <c r="G3696" s="274">
        <f t="shared" si="1"/>
        <v>45724</v>
      </c>
      <c r="H3696" s="248" t="s">
        <v>443</v>
      </c>
      <c r="I3696" s="276" t="str">
        <f t="shared" si="2"/>
        <v>128879225071</v>
      </c>
      <c r="J3696" s="274">
        <v>45736.0</v>
      </c>
      <c r="K3696" s="275">
        <f>+E3696</f>
        <v>225071</v>
      </c>
      <c r="L3696" s="275">
        <f t="shared" si="27"/>
        <v>0</v>
      </c>
      <c r="N3696" s="277"/>
      <c r="O3696" s="274">
        <f t="shared" si="6"/>
        <v>0</v>
      </c>
      <c r="P3696" s="248" t="b">
        <f t="shared" si="7"/>
        <v>0</v>
      </c>
    </row>
    <row r="3697" ht="14.25" customHeight="1">
      <c r="A3697" s="248" t="s">
        <v>26</v>
      </c>
      <c r="B3697" s="248" t="s">
        <v>19</v>
      </c>
      <c r="C3697" s="273">
        <v>14102.0</v>
      </c>
      <c r="D3697" s="274">
        <v>45694.0</v>
      </c>
      <c r="E3697" s="275">
        <v>3503635.0</v>
      </c>
      <c r="F3697" s="248" t="s">
        <v>447</v>
      </c>
      <c r="G3697" s="274">
        <f t="shared" si="1"/>
        <v>45724</v>
      </c>
      <c r="H3697" s="248" t="s">
        <v>443</v>
      </c>
      <c r="I3697" s="276" t="str">
        <f t="shared" si="2"/>
        <v>141023503635</v>
      </c>
      <c r="J3697" s="274">
        <v>45733.0</v>
      </c>
      <c r="K3697" s="275">
        <v>3503635.0</v>
      </c>
      <c r="L3697" s="275">
        <f t="shared" si="27"/>
        <v>0</v>
      </c>
      <c r="N3697" s="277"/>
      <c r="O3697" s="274">
        <f t="shared" si="6"/>
        <v>0</v>
      </c>
      <c r="P3697" s="248" t="b">
        <f t="shared" si="7"/>
        <v>0</v>
      </c>
    </row>
    <row r="3698" ht="14.25" customHeight="1">
      <c r="A3698" s="248" t="s">
        <v>909</v>
      </c>
      <c r="B3698" s="248" t="s">
        <v>19</v>
      </c>
      <c r="C3698" s="273">
        <v>2199009.0</v>
      </c>
      <c r="D3698" s="274">
        <v>45694.0</v>
      </c>
      <c r="E3698" s="275">
        <v>403450.0</v>
      </c>
      <c r="F3698" s="248" t="s">
        <v>447</v>
      </c>
      <c r="G3698" s="274">
        <f t="shared" si="1"/>
        <v>45724</v>
      </c>
      <c r="H3698" s="248" t="s">
        <v>443</v>
      </c>
      <c r="I3698" s="276" t="str">
        <f t="shared" si="2"/>
        <v>2199009403450</v>
      </c>
      <c r="J3698" s="274">
        <v>45694.0</v>
      </c>
      <c r="K3698" s="275">
        <v>403450.0</v>
      </c>
      <c r="L3698" s="275">
        <f t="shared" si="27"/>
        <v>0</v>
      </c>
      <c r="N3698" s="277"/>
      <c r="O3698" s="274">
        <f t="shared" si="6"/>
        <v>0</v>
      </c>
      <c r="P3698" s="248" t="b">
        <f t="shared" si="7"/>
        <v>0</v>
      </c>
    </row>
    <row r="3699" ht="14.25" customHeight="1">
      <c r="A3699" s="248" t="s">
        <v>634</v>
      </c>
      <c r="B3699" s="248" t="s">
        <v>19</v>
      </c>
      <c r="C3699" s="273">
        <v>320142.0</v>
      </c>
      <c r="D3699" s="274">
        <v>45694.0</v>
      </c>
      <c r="E3699" s="275">
        <v>263737.0</v>
      </c>
      <c r="F3699" s="248" t="s">
        <v>447</v>
      </c>
      <c r="G3699" s="274">
        <f t="shared" si="1"/>
        <v>45724</v>
      </c>
      <c r="H3699" s="248" t="s">
        <v>443</v>
      </c>
      <c r="I3699" s="276" t="str">
        <f t="shared" si="2"/>
        <v>320142263737</v>
      </c>
      <c r="J3699" s="274">
        <v>45694.0</v>
      </c>
      <c r="K3699" s="275">
        <v>263737.0</v>
      </c>
      <c r="L3699" s="275">
        <f t="shared" si="27"/>
        <v>0</v>
      </c>
      <c r="N3699" s="277"/>
      <c r="O3699" s="274">
        <f t="shared" si="6"/>
        <v>0</v>
      </c>
      <c r="P3699" s="248" t="b">
        <f t="shared" si="7"/>
        <v>0</v>
      </c>
    </row>
    <row r="3700" ht="14.25" customHeight="1">
      <c r="A3700" s="248" t="s">
        <v>634</v>
      </c>
      <c r="B3700" s="248" t="s">
        <v>19</v>
      </c>
      <c r="C3700" s="273">
        <v>320145.0</v>
      </c>
      <c r="D3700" s="274">
        <v>45694.0</v>
      </c>
      <c r="E3700" s="275">
        <v>263737.0</v>
      </c>
      <c r="F3700" s="248" t="s">
        <v>447</v>
      </c>
      <c r="G3700" s="274">
        <f t="shared" si="1"/>
        <v>45724</v>
      </c>
      <c r="H3700" s="248" t="s">
        <v>443</v>
      </c>
      <c r="I3700" s="276" t="str">
        <f t="shared" si="2"/>
        <v>320145263737</v>
      </c>
      <c r="J3700" s="274">
        <v>45694.0</v>
      </c>
      <c r="K3700" s="275">
        <v>263737.0</v>
      </c>
      <c r="L3700" s="275">
        <f t="shared" si="27"/>
        <v>0</v>
      </c>
      <c r="N3700" s="277"/>
      <c r="O3700" s="274">
        <f t="shared" si="6"/>
        <v>0</v>
      </c>
      <c r="P3700" s="248" t="b">
        <f t="shared" si="7"/>
        <v>0</v>
      </c>
    </row>
    <row r="3701" ht="14.25" customHeight="1">
      <c r="A3701" s="248" t="s">
        <v>634</v>
      </c>
      <c r="B3701" s="248" t="s">
        <v>19</v>
      </c>
      <c r="C3701" s="273">
        <v>320143.0</v>
      </c>
      <c r="D3701" s="274">
        <v>45694.0</v>
      </c>
      <c r="E3701" s="275">
        <v>263737.0</v>
      </c>
      <c r="F3701" s="248" t="s">
        <v>447</v>
      </c>
      <c r="G3701" s="274">
        <f t="shared" si="1"/>
        <v>45724</v>
      </c>
      <c r="H3701" s="248" t="s">
        <v>443</v>
      </c>
      <c r="I3701" s="276" t="str">
        <f t="shared" si="2"/>
        <v>320143263737</v>
      </c>
      <c r="J3701" s="274">
        <v>45694.0</v>
      </c>
      <c r="K3701" s="275">
        <v>263737.0</v>
      </c>
      <c r="L3701" s="275">
        <f t="shared" si="27"/>
        <v>0</v>
      </c>
      <c r="N3701" s="277"/>
      <c r="O3701" s="274">
        <f t="shared" si="6"/>
        <v>0</v>
      </c>
      <c r="P3701" s="248" t="b">
        <f t="shared" si="7"/>
        <v>0</v>
      </c>
    </row>
    <row r="3702" ht="14.25" customHeight="1">
      <c r="A3702" s="248" t="s">
        <v>634</v>
      </c>
      <c r="B3702" s="248" t="s">
        <v>19</v>
      </c>
      <c r="C3702" s="273">
        <v>320144.0</v>
      </c>
      <c r="D3702" s="274">
        <v>45694.0</v>
      </c>
      <c r="E3702" s="275">
        <v>263739.0</v>
      </c>
      <c r="F3702" s="248" t="s">
        <v>447</v>
      </c>
      <c r="G3702" s="274">
        <f t="shared" si="1"/>
        <v>45724</v>
      </c>
      <c r="H3702" s="248" t="s">
        <v>443</v>
      </c>
      <c r="I3702" s="276" t="str">
        <f t="shared" si="2"/>
        <v>320144263739</v>
      </c>
      <c r="J3702" s="274">
        <v>45694.0</v>
      </c>
      <c r="K3702" s="275">
        <v>263739.0</v>
      </c>
      <c r="L3702" s="275">
        <f t="shared" si="27"/>
        <v>0</v>
      </c>
      <c r="N3702" s="277"/>
      <c r="O3702" s="274">
        <f t="shared" si="6"/>
        <v>0</v>
      </c>
      <c r="P3702" s="248" t="b">
        <f t="shared" si="7"/>
        <v>0</v>
      </c>
    </row>
    <row r="3703" ht="14.25" customHeight="1">
      <c r="A3703" s="248" t="s">
        <v>24</v>
      </c>
      <c r="B3703" s="248" t="s">
        <v>19</v>
      </c>
      <c r="C3703" s="273">
        <v>23367.0</v>
      </c>
      <c r="D3703" s="274">
        <v>45694.0</v>
      </c>
      <c r="E3703" s="275">
        <v>839801.0</v>
      </c>
      <c r="F3703" s="248" t="s">
        <v>447</v>
      </c>
      <c r="G3703" s="274">
        <f t="shared" si="1"/>
        <v>45724</v>
      </c>
      <c r="H3703" s="248" t="s">
        <v>443</v>
      </c>
      <c r="I3703" s="276" t="str">
        <f t="shared" si="2"/>
        <v>23367839801</v>
      </c>
      <c r="J3703" s="274">
        <v>45730.0</v>
      </c>
      <c r="K3703" s="275">
        <v>839801.0</v>
      </c>
      <c r="L3703" s="275">
        <f t="shared" si="27"/>
        <v>0</v>
      </c>
      <c r="N3703" s="277"/>
      <c r="O3703" s="274">
        <f t="shared" si="6"/>
        <v>0</v>
      </c>
      <c r="P3703" s="248" t="b">
        <f t="shared" si="7"/>
        <v>0</v>
      </c>
    </row>
    <row r="3704" ht="14.25" customHeight="1">
      <c r="A3704" s="248" t="s">
        <v>709</v>
      </c>
      <c r="B3704" s="248" t="s">
        <v>19</v>
      </c>
      <c r="C3704" s="273">
        <v>13777.0</v>
      </c>
      <c r="D3704" s="274">
        <v>45694.0</v>
      </c>
      <c r="E3704" s="275">
        <v>152308.0</v>
      </c>
      <c r="F3704" s="248" t="s">
        <v>447</v>
      </c>
      <c r="G3704" s="274">
        <f t="shared" si="1"/>
        <v>45724</v>
      </c>
      <c r="H3704" s="248" t="s">
        <v>443</v>
      </c>
      <c r="I3704" s="276" t="str">
        <f t="shared" si="2"/>
        <v>13777152308</v>
      </c>
      <c r="J3704" s="274">
        <v>45701.0</v>
      </c>
      <c r="K3704" s="275">
        <v>152308.0</v>
      </c>
      <c r="L3704" s="275">
        <f t="shared" si="27"/>
        <v>0</v>
      </c>
      <c r="N3704" s="277"/>
      <c r="O3704" s="274">
        <f t="shared" si="6"/>
        <v>0</v>
      </c>
      <c r="P3704" s="248" t="b">
        <f t="shared" si="7"/>
        <v>0</v>
      </c>
    </row>
    <row r="3705" ht="14.25" customHeight="1">
      <c r="A3705" s="248" t="s">
        <v>77</v>
      </c>
      <c r="B3705" s="248" t="s">
        <v>19</v>
      </c>
      <c r="C3705" s="273">
        <v>615239.0</v>
      </c>
      <c r="D3705" s="274">
        <v>45694.0</v>
      </c>
      <c r="E3705" s="275">
        <v>2499326.0</v>
      </c>
      <c r="F3705" s="248" t="s">
        <v>447</v>
      </c>
      <c r="G3705" s="274">
        <f t="shared" si="1"/>
        <v>45724</v>
      </c>
      <c r="H3705" s="248" t="s">
        <v>443</v>
      </c>
      <c r="I3705" s="276" t="str">
        <f t="shared" si="2"/>
        <v>6152392499326</v>
      </c>
      <c r="J3705" s="274">
        <v>45693.0</v>
      </c>
      <c r="K3705" s="275">
        <v>2499331.0</v>
      </c>
      <c r="L3705" s="275">
        <f t="shared" si="27"/>
        <v>5</v>
      </c>
      <c r="N3705" s="277"/>
      <c r="O3705" s="274">
        <f t="shared" si="6"/>
        <v>0</v>
      </c>
      <c r="P3705" s="248" t="b">
        <f t="shared" si="7"/>
        <v>0</v>
      </c>
    </row>
    <row r="3706" ht="14.25" customHeight="1">
      <c r="A3706" s="248" t="s">
        <v>583</v>
      </c>
      <c r="B3706" s="248" t="s">
        <v>19</v>
      </c>
      <c r="C3706" s="273">
        <v>6513592.0</v>
      </c>
      <c r="D3706" s="274">
        <v>45695.0</v>
      </c>
      <c r="E3706" s="275">
        <v>8489.0</v>
      </c>
      <c r="F3706" s="248" t="s">
        <v>447</v>
      </c>
      <c r="G3706" s="274">
        <f t="shared" si="1"/>
        <v>45725</v>
      </c>
      <c r="H3706" s="248" t="s">
        <v>443</v>
      </c>
      <c r="I3706" s="276" t="str">
        <f t="shared" si="2"/>
        <v>65135928489</v>
      </c>
      <c r="J3706" s="274">
        <v>45695.0</v>
      </c>
      <c r="K3706" s="275">
        <f>+E3706</f>
        <v>8489</v>
      </c>
      <c r="L3706" s="275">
        <f t="shared" si="27"/>
        <v>0</v>
      </c>
      <c r="N3706" s="277"/>
      <c r="O3706" s="274">
        <f t="shared" si="6"/>
        <v>0</v>
      </c>
      <c r="P3706" s="248" t="b">
        <f t="shared" si="7"/>
        <v>0</v>
      </c>
    </row>
    <row r="3707" ht="14.25" customHeight="1">
      <c r="A3707" s="248" t="s">
        <v>22</v>
      </c>
      <c r="B3707" s="248" t="s">
        <v>19</v>
      </c>
      <c r="C3707" s="273">
        <v>1158366.0</v>
      </c>
      <c r="D3707" s="274">
        <v>45695.0</v>
      </c>
      <c r="E3707" s="275">
        <v>3199979.0</v>
      </c>
      <c r="F3707" s="248" t="s">
        <v>447</v>
      </c>
      <c r="G3707" s="274">
        <f t="shared" si="1"/>
        <v>45725</v>
      </c>
      <c r="H3707" s="248" t="s">
        <v>443</v>
      </c>
      <c r="I3707" s="276" t="str">
        <f t="shared" si="2"/>
        <v>11583663199979</v>
      </c>
      <c r="J3707" s="274">
        <v>45715.0</v>
      </c>
      <c r="K3707" s="275">
        <v>3199979.0</v>
      </c>
      <c r="L3707" s="275">
        <f t="shared" si="27"/>
        <v>0</v>
      </c>
      <c r="N3707" s="109" t="s">
        <v>462</v>
      </c>
      <c r="O3707" s="274">
        <f t="shared" si="6"/>
        <v>0</v>
      </c>
      <c r="P3707" s="248" t="b">
        <f t="shared" si="7"/>
        <v>0</v>
      </c>
    </row>
    <row r="3708" ht="14.25" customHeight="1">
      <c r="A3708" s="248" t="s">
        <v>508</v>
      </c>
      <c r="B3708" s="248" t="s">
        <v>19</v>
      </c>
      <c r="C3708" s="273">
        <v>7095502.0</v>
      </c>
      <c r="D3708" s="274">
        <v>45695.0</v>
      </c>
      <c r="E3708" s="275">
        <v>7066.0</v>
      </c>
      <c r="F3708" s="248" t="s">
        <v>447</v>
      </c>
      <c r="G3708" s="274">
        <f t="shared" si="1"/>
        <v>45725</v>
      </c>
      <c r="H3708" s="248" t="s">
        <v>443</v>
      </c>
      <c r="I3708" s="276" t="str">
        <f t="shared" si="2"/>
        <v>70955027066</v>
      </c>
      <c r="J3708" s="274">
        <f>+G3708</f>
        <v>45725</v>
      </c>
      <c r="K3708" s="275">
        <f>+E3708</f>
        <v>7066</v>
      </c>
      <c r="L3708" s="275">
        <f t="shared" si="27"/>
        <v>0</v>
      </c>
      <c r="N3708" s="277"/>
      <c r="O3708" s="274">
        <f t="shared" si="6"/>
        <v>0</v>
      </c>
      <c r="P3708" s="248" t="b">
        <f t="shared" si="7"/>
        <v>0</v>
      </c>
    </row>
    <row r="3709" ht="14.25" customHeight="1">
      <c r="A3709" s="248" t="s">
        <v>910</v>
      </c>
      <c r="B3709" s="248" t="s">
        <v>19</v>
      </c>
      <c r="C3709" s="273">
        <v>501.0</v>
      </c>
      <c r="D3709" s="274">
        <v>45695.0</v>
      </c>
      <c r="E3709" s="275">
        <v>129936.0</v>
      </c>
      <c r="F3709" s="248" t="s">
        <v>447</v>
      </c>
      <c r="G3709" s="274">
        <f t="shared" si="1"/>
        <v>45725</v>
      </c>
      <c r="H3709" s="248" t="s">
        <v>443</v>
      </c>
      <c r="I3709" s="276" t="str">
        <f t="shared" si="2"/>
        <v>501129936</v>
      </c>
      <c r="J3709" s="274">
        <v>45726.0</v>
      </c>
      <c r="K3709" s="275">
        <v>129936.0</v>
      </c>
      <c r="L3709" s="275">
        <f t="shared" si="27"/>
        <v>0</v>
      </c>
      <c r="N3709" s="277"/>
      <c r="O3709" s="274">
        <f t="shared" si="6"/>
        <v>0</v>
      </c>
      <c r="P3709" s="248" t="b">
        <f t="shared" si="7"/>
        <v>0</v>
      </c>
    </row>
    <row r="3710" ht="14.25" customHeight="1">
      <c r="A3710" s="248" t="s">
        <v>332</v>
      </c>
      <c r="B3710" s="248" t="s">
        <v>19</v>
      </c>
      <c r="C3710" s="273">
        <v>22212.0</v>
      </c>
      <c r="D3710" s="274">
        <v>45698.0</v>
      </c>
      <c r="E3710" s="275">
        <v>3775101.0</v>
      </c>
      <c r="F3710" s="248" t="s">
        <v>447</v>
      </c>
      <c r="G3710" s="274">
        <f t="shared" si="1"/>
        <v>45728</v>
      </c>
      <c r="H3710" s="248" t="s">
        <v>443</v>
      </c>
      <c r="I3710" s="276" t="str">
        <f t="shared" si="2"/>
        <v>222123775101</v>
      </c>
      <c r="J3710" s="274">
        <v>45694.0</v>
      </c>
      <c r="K3710" s="275">
        <v>4784771.0</v>
      </c>
      <c r="L3710" s="275">
        <f t="shared" si="27"/>
        <v>1009670</v>
      </c>
      <c r="N3710" s="277" t="s">
        <v>837</v>
      </c>
      <c r="O3710" s="274">
        <f t="shared" si="6"/>
        <v>0</v>
      </c>
      <c r="P3710" s="248" t="b">
        <f t="shared" si="7"/>
        <v>0</v>
      </c>
    </row>
    <row r="3711" ht="14.25" customHeight="1">
      <c r="A3711" s="248" t="s">
        <v>458</v>
      </c>
      <c r="B3711" s="248" t="s">
        <v>19</v>
      </c>
      <c r="C3711" s="273">
        <v>5.0896578E7</v>
      </c>
      <c r="D3711" s="274">
        <v>45698.0</v>
      </c>
      <c r="E3711" s="275">
        <v>89271.0</v>
      </c>
      <c r="F3711" s="248" t="s">
        <v>447</v>
      </c>
      <c r="G3711" s="274">
        <f t="shared" si="1"/>
        <v>45728</v>
      </c>
      <c r="H3711" s="248" t="s">
        <v>443</v>
      </c>
      <c r="I3711" s="276" t="str">
        <f t="shared" si="2"/>
        <v>5089657889271</v>
      </c>
      <c r="J3711" s="274">
        <v>45719.0</v>
      </c>
      <c r="K3711" s="275">
        <v>89271.0</v>
      </c>
      <c r="L3711" s="275">
        <f t="shared" si="27"/>
        <v>0</v>
      </c>
      <c r="N3711" s="277"/>
      <c r="O3711" s="274">
        <f t="shared" si="6"/>
        <v>0</v>
      </c>
      <c r="P3711" s="248" t="b">
        <f t="shared" si="7"/>
        <v>0</v>
      </c>
    </row>
    <row r="3712" ht="14.25" customHeight="1">
      <c r="A3712" s="248" t="s">
        <v>525</v>
      </c>
      <c r="B3712" s="248" t="s">
        <v>19</v>
      </c>
      <c r="C3712" s="273">
        <v>62802.0</v>
      </c>
      <c r="D3712" s="274">
        <v>45698.0</v>
      </c>
      <c r="E3712" s="275">
        <v>681275.0</v>
      </c>
      <c r="F3712" s="248" t="s">
        <v>447</v>
      </c>
      <c r="G3712" s="274">
        <f t="shared" si="1"/>
        <v>45728</v>
      </c>
      <c r="H3712" s="248" t="s">
        <v>443</v>
      </c>
      <c r="I3712" s="276" t="str">
        <f t="shared" si="2"/>
        <v>62802681275</v>
      </c>
      <c r="J3712" s="274">
        <v>45695.0</v>
      </c>
      <c r="K3712" s="275">
        <v>681275.0</v>
      </c>
      <c r="L3712" s="275">
        <f t="shared" si="27"/>
        <v>0</v>
      </c>
      <c r="N3712" s="277"/>
      <c r="O3712" s="274">
        <f t="shared" si="6"/>
        <v>0</v>
      </c>
      <c r="P3712" s="248" t="b">
        <f t="shared" si="7"/>
        <v>0</v>
      </c>
    </row>
    <row r="3713" ht="14.25" customHeight="1">
      <c r="A3713" s="248" t="s">
        <v>110</v>
      </c>
      <c r="B3713" s="248" t="s">
        <v>19</v>
      </c>
      <c r="C3713" s="273">
        <v>41072.0</v>
      </c>
      <c r="D3713" s="274">
        <v>45698.0</v>
      </c>
      <c r="E3713" s="275">
        <v>24514.0</v>
      </c>
      <c r="F3713" s="248" t="s">
        <v>447</v>
      </c>
      <c r="G3713" s="274">
        <f t="shared" si="1"/>
        <v>45728</v>
      </c>
      <c r="H3713" s="248" t="s">
        <v>443</v>
      </c>
      <c r="I3713" s="276" t="str">
        <f t="shared" si="2"/>
        <v>4107224514</v>
      </c>
      <c r="J3713" s="274">
        <v>45699.0</v>
      </c>
      <c r="K3713" s="275">
        <v>24514.0</v>
      </c>
      <c r="L3713" s="275">
        <f t="shared" si="27"/>
        <v>0</v>
      </c>
      <c r="N3713" s="277"/>
      <c r="O3713" s="274">
        <f t="shared" si="6"/>
        <v>0</v>
      </c>
      <c r="P3713" s="248" t="b">
        <f t="shared" si="7"/>
        <v>0</v>
      </c>
    </row>
    <row r="3714" ht="14.25" customHeight="1">
      <c r="A3714" s="248" t="s">
        <v>784</v>
      </c>
      <c r="B3714" s="248" t="s">
        <v>19</v>
      </c>
      <c r="C3714" s="273">
        <v>65.0</v>
      </c>
      <c r="D3714" s="274">
        <v>45699.0</v>
      </c>
      <c r="E3714" s="275">
        <v>685679.0</v>
      </c>
      <c r="F3714" s="248" t="s">
        <v>447</v>
      </c>
      <c r="G3714" s="274">
        <f t="shared" si="1"/>
        <v>45729</v>
      </c>
      <c r="H3714" s="248" t="s">
        <v>443</v>
      </c>
      <c r="I3714" s="276" t="str">
        <f t="shared" si="2"/>
        <v>65685679</v>
      </c>
      <c r="J3714" s="274">
        <v>45702.0</v>
      </c>
      <c r="K3714" s="275">
        <v>685679.0</v>
      </c>
      <c r="L3714" s="275">
        <f t="shared" si="27"/>
        <v>0</v>
      </c>
      <c r="N3714" s="277"/>
      <c r="O3714" s="274">
        <f t="shared" si="6"/>
        <v>0</v>
      </c>
      <c r="P3714" s="248" t="b">
        <f t="shared" si="7"/>
        <v>0</v>
      </c>
    </row>
    <row r="3715" ht="14.25" customHeight="1">
      <c r="A3715" s="248" t="s">
        <v>18</v>
      </c>
      <c r="B3715" s="248" t="s">
        <v>19</v>
      </c>
      <c r="C3715" s="273">
        <v>6602.0</v>
      </c>
      <c r="D3715" s="274">
        <v>45700.0</v>
      </c>
      <c r="E3715" s="275">
        <v>2.1044566E7</v>
      </c>
      <c r="F3715" s="248" t="s">
        <v>447</v>
      </c>
      <c r="G3715" s="274">
        <f t="shared" si="1"/>
        <v>45730</v>
      </c>
      <c r="H3715" s="248" t="s">
        <v>443</v>
      </c>
      <c r="I3715" s="276" t="str">
        <f t="shared" si="2"/>
        <v>660221044566</v>
      </c>
      <c r="J3715" s="274">
        <v>45706.0</v>
      </c>
      <c r="K3715" s="275">
        <v>2.1044566E7</v>
      </c>
      <c r="L3715" s="275">
        <f t="shared" si="27"/>
        <v>0</v>
      </c>
      <c r="N3715" s="277"/>
      <c r="O3715" s="274">
        <f t="shared" si="6"/>
        <v>0</v>
      </c>
      <c r="P3715" s="248" t="b">
        <f t="shared" si="7"/>
        <v>0</v>
      </c>
    </row>
    <row r="3716" ht="14.25" customHeight="1">
      <c r="A3716" s="248" t="s">
        <v>463</v>
      </c>
      <c r="B3716" s="248" t="s">
        <v>468</v>
      </c>
      <c r="C3716" s="273">
        <v>2.6922153E7</v>
      </c>
      <c r="D3716" s="274">
        <v>45700.0</v>
      </c>
      <c r="E3716" s="275">
        <v>-729980.0</v>
      </c>
      <c r="F3716" s="248" t="s">
        <v>447</v>
      </c>
      <c r="G3716" s="274">
        <f t="shared" si="1"/>
        <v>45730</v>
      </c>
      <c r="H3716" s="248" t="s">
        <v>469</v>
      </c>
      <c r="I3716" s="276" t="str">
        <f t="shared" si="2"/>
        <v>26922153-729980</v>
      </c>
      <c r="J3716" s="274"/>
      <c r="K3716" s="275"/>
      <c r="L3716" s="275">
        <f t="shared" si="27"/>
        <v>729980</v>
      </c>
      <c r="M3716" s="248" t="s">
        <v>911</v>
      </c>
      <c r="N3716" s="277"/>
      <c r="O3716" s="274">
        <f t="shared" si="6"/>
        <v>0</v>
      </c>
      <c r="P3716" s="248" t="b">
        <f t="shared" si="7"/>
        <v>1</v>
      </c>
    </row>
    <row r="3717" ht="14.25" customHeight="1">
      <c r="A3717" s="248" t="s">
        <v>508</v>
      </c>
      <c r="B3717" s="248" t="s">
        <v>334</v>
      </c>
      <c r="C3717" s="273">
        <v>2819552.0</v>
      </c>
      <c r="D3717" s="274">
        <v>45700.0</v>
      </c>
      <c r="E3717" s="275">
        <v>8255.0</v>
      </c>
      <c r="F3717" s="248" t="s">
        <v>447</v>
      </c>
      <c r="G3717" s="274">
        <f t="shared" si="1"/>
        <v>45730</v>
      </c>
      <c r="H3717" s="248" t="s">
        <v>443</v>
      </c>
      <c r="I3717" s="276" t="str">
        <f t="shared" si="2"/>
        <v>28195528255</v>
      </c>
      <c r="J3717" s="274">
        <v>45700.0</v>
      </c>
      <c r="K3717" s="275">
        <v>8255.0</v>
      </c>
      <c r="L3717" s="275">
        <f t="shared" si="27"/>
        <v>0</v>
      </c>
      <c r="N3717" s="277"/>
      <c r="O3717" s="274">
        <f t="shared" si="6"/>
        <v>0</v>
      </c>
      <c r="P3717" s="248" t="b">
        <f t="shared" si="7"/>
        <v>0</v>
      </c>
    </row>
    <row r="3718" ht="14.25" customHeight="1">
      <c r="A3718" s="248" t="s">
        <v>95</v>
      </c>
      <c r="B3718" s="248" t="s">
        <v>19</v>
      </c>
      <c r="C3718" s="273">
        <v>129181.0</v>
      </c>
      <c r="D3718" s="274">
        <v>45701.0</v>
      </c>
      <c r="E3718" s="275">
        <v>334617.0</v>
      </c>
      <c r="F3718" s="248" t="s">
        <v>447</v>
      </c>
      <c r="G3718" s="274">
        <f t="shared" si="1"/>
        <v>45731</v>
      </c>
      <c r="H3718" s="248" t="s">
        <v>443</v>
      </c>
      <c r="I3718" s="276" t="str">
        <f t="shared" si="2"/>
        <v>129181334617</v>
      </c>
      <c r="J3718" s="274">
        <v>45733.0</v>
      </c>
      <c r="K3718" s="275">
        <f>+E3718</f>
        <v>334617</v>
      </c>
      <c r="L3718" s="275">
        <f t="shared" si="27"/>
        <v>0</v>
      </c>
      <c r="N3718" s="277"/>
      <c r="O3718" s="274">
        <f t="shared" si="6"/>
        <v>0</v>
      </c>
      <c r="P3718" s="248" t="b">
        <f t="shared" si="7"/>
        <v>0</v>
      </c>
    </row>
    <row r="3719" ht="14.25" customHeight="1">
      <c r="A3719" s="248" t="s">
        <v>495</v>
      </c>
      <c r="B3719" s="248" t="s">
        <v>19</v>
      </c>
      <c r="C3719" s="273">
        <v>1.38318046E8</v>
      </c>
      <c r="D3719" s="274">
        <v>45701.0</v>
      </c>
      <c r="E3719" s="275">
        <v>849980.0</v>
      </c>
      <c r="F3719" s="248" t="s">
        <v>447</v>
      </c>
      <c r="G3719" s="274">
        <f t="shared" si="1"/>
        <v>45731</v>
      </c>
      <c r="H3719" s="248" t="s">
        <v>443</v>
      </c>
      <c r="I3719" s="276" t="str">
        <f t="shared" si="2"/>
        <v>138318046849980</v>
      </c>
      <c r="J3719" s="274">
        <v>45701.0</v>
      </c>
      <c r="K3719" s="275">
        <v>849980.0</v>
      </c>
      <c r="L3719" s="275">
        <f t="shared" si="27"/>
        <v>0</v>
      </c>
      <c r="N3719" s="277"/>
      <c r="O3719" s="274">
        <f t="shared" si="6"/>
        <v>0</v>
      </c>
      <c r="P3719" s="248" t="b">
        <f t="shared" si="7"/>
        <v>0</v>
      </c>
    </row>
    <row r="3720" ht="14.25" customHeight="1">
      <c r="A3720" s="248" t="s">
        <v>26</v>
      </c>
      <c r="B3720" s="248" t="s">
        <v>19</v>
      </c>
      <c r="C3720" s="273">
        <v>14123.0</v>
      </c>
      <c r="D3720" s="274">
        <v>45701.0</v>
      </c>
      <c r="E3720" s="275">
        <v>579839.0</v>
      </c>
      <c r="F3720" s="248" t="s">
        <v>447</v>
      </c>
      <c r="G3720" s="274">
        <f t="shared" si="1"/>
        <v>45731</v>
      </c>
      <c r="H3720" s="248" t="s">
        <v>443</v>
      </c>
      <c r="I3720" s="276" t="str">
        <f t="shared" si="2"/>
        <v>14123579839</v>
      </c>
      <c r="J3720" s="274">
        <v>45733.0</v>
      </c>
      <c r="K3720" s="275">
        <f t="shared" ref="K3720:K3724" si="28">+E3720</f>
        <v>579839</v>
      </c>
      <c r="L3720" s="275">
        <f t="shared" si="27"/>
        <v>0</v>
      </c>
      <c r="N3720" s="277"/>
      <c r="O3720" s="274">
        <f t="shared" si="6"/>
        <v>0</v>
      </c>
      <c r="P3720" s="248" t="b">
        <f t="shared" si="7"/>
        <v>0</v>
      </c>
    </row>
    <row r="3721" ht="14.25" customHeight="1">
      <c r="A3721" s="248" t="s">
        <v>593</v>
      </c>
      <c r="B3721" s="248" t="s">
        <v>19</v>
      </c>
      <c r="C3721" s="273">
        <v>2432277.0</v>
      </c>
      <c r="D3721" s="274">
        <v>45701.0</v>
      </c>
      <c r="E3721" s="275">
        <v>412119.0</v>
      </c>
      <c r="F3721" s="248" t="s">
        <v>447</v>
      </c>
      <c r="G3721" s="274">
        <f t="shared" si="1"/>
        <v>45731</v>
      </c>
      <c r="H3721" s="248" t="s">
        <v>443</v>
      </c>
      <c r="I3721" s="276" t="str">
        <f t="shared" si="2"/>
        <v>2432277412119</v>
      </c>
      <c r="J3721" s="274">
        <v>45701.0</v>
      </c>
      <c r="K3721" s="275">
        <f t="shared" si="28"/>
        <v>412119</v>
      </c>
      <c r="L3721" s="275">
        <f t="shared" si="27"/>
        <v>0</v>
      </c>
      <c r="N3721" s="277"/>
      <c r="O3721" s="274">
        <f t="shared" si="6"/>
        <v>0</v>
      </c>
      <c r="P3721" s="248" t="b">
        <f t="shared" si="7"/>
        <v>0</v>
      </c>
    </row>
    <row r="3722" ht="14.25" customHeight="1">
      <c r="A3722" s="248" t="s">
        <v>593</v>
      </c>
      <c r="B3722" s="248" t="s">
        <v>19</v>
      </c>
      <c r="C3722" s="273">
        <v>2432278.0</v>
      </c>
      <c r="D3722" s="274">
        <v>45701.0</v>
      </c>
      <c r="E3722" s="275">
        <v>618174.0</v>
      </c>
      <c r="F3722" s="248" t="s">
        <v>447</v>
      </c>
      <c r="G3722" s="274">
        <f t="shared" si="1"/>
        <v>45731</v>
      </c>
      <c r="H3722" s="248" t="s">
        <v>443</v>
      </c>
      <c r="I3722" s="276" t="str">
        <f t="shared" si="2"/>
        <v>2432278618174</v>
      </c>
      <c r="J3722" s="274">
        <v>45701.0</v>
      </c>
      <c r="K3722" s="275">
        <f t="shared" si="28"/>
        <v>618174</v>
      </c>
      <c r="L3722" s="275">
        <f t="shared" si="27"/>
        <v>0</v>
      </c>
      <c r="N3722" s="277"/>
      <c r="O3722" s="274">
        <f t="shared" si="6"/>
        <v>0</v>
      </c>
      <c r="P3722" s="248" t="b">
        <f t="shared" si="7"/>
        <v>0</v>
      </c>
    </row>
    <row r="3723" ht="14.25" customHeight="1">
      <c r="A3723" s="248" t="s">
        <v>593</v>
      </c>
      <c r="B3723" s="248" t="s">
        <v>19</v>
      </c>
      <c r="C3723" s="273">
        <v>2432279.0</v>
      </c>
      <c r="D3723" s="274">
        <v>45701.0</v>
      </c>
      <c r="E3723" s="275">
        <v>137372.0</v>
      </c>
      <c r="F3723" s="248" t="s">
        <v>447</v>
      </c>
      <c r="G3723" s="274">
        <f t="shared" si="1"/>
        <v>45731</v>
      </c>
      <c r="H3723" s="248" t="s">
        <v>443</v>
      </c>
      <c r="I3723" s="276" t="str">
        <f t="shared" si="2"/>
        <v>2432279137372</v>
      </c>
      <c r="J3723" s="274">
        <v>45701.0</v>
      </c>
      <c r="K3723" s="275">
        <f t="shared" si="28"/>
        <v>137372</v>
      </c>
      <c r="L3723" s="275">
        <f t="shared" si="27"/>
        <v>0</v>
      </c>
      <c r="N3723" s="277"/>
      <c r="O3723" s="274">
        <f t="shared" si="6"/>
        <v>0</v>
      </c>
      <c r="P3723" s="248" t="b">
        <f t="shared" si="7"/>
        <v>0</v>
      </c>
    </row>
    <row r="3724" ht="14.25" customHeight="1">
      <c r="A3724" s="248" t="s">
        <v>593</v>
      </c>
      <c r="B3724" s="248" t="s">
        <v>334</v>
      </c>
      <c r="C3724" s="273">
        <v>5152378.0</v>
      </c>
      <c r="D3724" s="274">
        <v>45701.0</v>
      </c>
      <c r="E3724" s="275">
        <v>4294756.0</v>
      </c>
      <c r="F3724" s="248" t="s">
        <v>447</v>
      </c>
      <c r="G3724" s="274">
        <f t="shared" si="1"/>
        <v>45731</v>
      </c>
      <c r="H3724" s="248" t="s">
        <v>443</v>
      </c>
      <c r="I3724" s="276" t="str">
        <f t="shared" si="2"/>
        <v>51523784294756</v>
      </c>
      <c r="J3724" s="274">
        <v>45701.0</v>
      </c>
      <c r="K3724" s="275">
        <f t="shared" si="28"/>
        <v>4294756</v>
      </c>
      <c r="L3724" s="275">
        <f t="shared" si="27"/>
        <v>0</v>
      </c>
      <c r="N3724" s="277"/>
      <c r="O3724" s="274">
        <f t="shared" si="6"/>
        <v>0</v>
      </c>
      <c r="P3724" s="248" t="b">
        <f t="shared" si="7"/>
        <v>0</v>
      </c>
    </row>
    <row r="3725" ht="14.25" customHeight="1">
      <c r="A3725" s="329" t="s">
        <v>593</v>
      </c>
      <c r="B3725" s="329" t="s">
        <v>334</v>
      </c>
      <c r="C3725" s="330">
        <v>5152362.0</v>
      </c>
      <c r="D3725" s="331">
        <v>45701.0</v>
      </c>
      <c r="E3725" s="332">
        <v>1.9326402E7</v>
      </c>
      <c r="F3725" s="329" t="s">
        <v>447</v>
      </c>
      <c r="G3725" s="274">
        <f t="shared" si="1"/>
        <v>45731</v>
      </c>
      <c r="H3725" s="329" t="s">
        <v>485</v>
      </c>
      <c r="I3725" s="333" t="str">
        <f t="shared" si="2"/>
        <v>515236219326402</v>
      </c>
      <c r="J3725" s="331"/>
      <c r="K3725" s="332"/>
      <c r="L3725" s="332">
        <f t="shared" ref="L3725:L3726" si="29">+K3726-E3725</f>
        <v>0</v>
      </c>
      <c r="M3725" s="329"/>
      <c r="N3725" s="334"/>
      <c r="O3725" s="331">
        <f t="shared" si="6"/>
        <v>0</v>
      </c>
      <c r="P3725" s="248" t="b">
        <f t="shared" si="7"/>
        <v>1</v>
      </c>
    </row>
    <row r="3726" ht="14.25" customHeight="1">
      <c r="A3726" s="335" t="s">
        <v>593</v>
      </c>
      <c r="B3726" s="335" t="s">
        <v>334</v>
      </c>
      <c r="C3726" s="273">
        <v>5152377.0</v>
      </c>
      <c r="D3726" s="274">
        <v>45701.0</v>
      </c>
      <c r="E3726" s="275">
        <v>1.9326402E7</v>
      </c>
      <c r="F3726" s="335" t="s">
        <v>447</v>
      </c>
      <c r="G3726" s="274">
        <f t="shared" si="1"/>
        <v>45731</v>
      </c>
      <c r="H3726" s="335" t="s">
        <v>443</v>
      </c>
      <c r="I3726" s="276" t="str">
        <f t="shared" si="2"/>
        <v>515237719326402</v>
      </c>
      <c r="J3726" s="274">
        <v>45701.0</v>
      </c>
      <c r="K3726" s="275">
        <v>1.9326402E7</v>
      </c>
      <c r="L3726" s="275">
        <f t="shared" si="29"/>
        <v>-19236422</v>
      </c>
      <c r="M3726" s="335" t="s">
        <v>912</v>
      </c>
      <c r="N3726" s="277"/>
      <c r="O3726" s="274">
        <f t="shared" si="6"/>
        <v>0</v>
      </c>
      <c r="P3726" s="248" t="b">
        <f t="shared" si="7"/>
        <v>0</v>
      </c>
    </row>
    <row r="3727" ht="14.25" customHeight="1">
      <c r="A3727" s="248" t="s">
        <v>913</v>
      </c>
      <c r="B3727" s="248" t="s">
        <v>19</v>
      </c>
      <c r="C3727" s="273">
        <v>268420.0</v>
      </c>
      <c r="D3727" s="274">
        <v>45701.0</v>
      </c>
      <c r="E3727" s="275">
        <v>89979.0</v>
      </c>
      <c r="F3727" s="248" t="s">
        <v>447</v>
      </c>
      <c r="G3727" s="274">
        <f t="shared" si="1"/>
        <v>45731</v>
      </c>
      <c r="H3727" s="248" t="s">
        <v>443</v>
      </c>
      <c r="I3727" s="276" t="str">
        <f t="shared" si="2"/>
        <v>26842089979</v>
      </c>
      <c r="J3727" s="274">
        <v>45701.0</v>
      </c>
      <c r="K3727" s="275">
        <v>89980.0</v>
      </c>
      <c r="L3727" s="275">
        <f t="shared" ref="L3727:L3770" si="30">+K3727-E3727</f>
        <v>1</v>
      </c>
      <c r="N3727" s="277"/>
      <c r="O3727" s="274">
        <f t="shared" si="6"/>
        <v>0</v>
      </c>
      <c r="P3727" s="248" t="b">
        <f t="shared" si="7"/>
        <v>0</v>
      </c>
    </row>
    <row r="3728" ht="14.25" customHeight="1">
      <c r="A3728" s="248" t="s">
        <v>913</v>
      </c>
      <c r="B3728" s="248" t="s">
        <v>19</v>
      </c>
      <c r="C3728" s="273">
        <v>268421.0</v>
      </c>
      <c r="D3728" s="274">
        <v>45701.0</v>
      </c>
      <c r="E3728" s="275">
        <v>87980.0</v>
      </c>
      <c r="F3728" s="248" t="s">
        <v>447</v>
      </c>
      <c r="G3728" s="274">
        <f t="shared" si="1"/>
        <v>45731</v>
      </c>
      <c r="H3728" s="248" t="s">
        <v>443</v>
      </c>
      <c r="I3728" s="276" t="str">
        <f t="shared" si="2"/>
        <v>26842187980</v>
      </c>
      <c r="J3728" s="274">
        <v>45701.0</v>
      </c>
      <c r="K3728" s="275">
        <v>87980.0</v>
      </c>
      <c r="L3728" s="275">
        <f t="shared" si="30"/>
        <v>0</v>
      </c>
      <c r="N3728" s="277"/>
      <c r="O3728" s="274">
        <f t="shared" si="6"/>
        <v>0</v>
      </c>
      <c r="P3728" s="248" t="b">
        <f t="shared" si="7"/>
        <v>0</v>
      </c>
    </row>
    <row r="3729" ht="14.25" customHeight="1">
      <c r="A3729" s="248" t="s">
        <v>35</v>
      </c>
      <c r="B3729" s="248" t="s">
        <v>19</v>
      </c>
      <c r="C3729" s="273">
        <v>25960.0</v>
      </c>
      <c r="D3729" s="274">
        <v>45701.0</v>
      </c>
      <c r="E3729" s="275">
        <v>974739.0</v>
      </c>
      <c r="F3729" s="248" t="s">
        <v>447</v>
      </c>
      <c r="G3729" s="274">
        <f t="shared" si="1"/>
        <v>45731</v>
      </c>
      <c r="H3729" s="248" t="s">
        <v>443</v>
      </c>
      <c r="I3729" s="276" t="str">
        <f t="shared" si="2"/>
        <v>25960974739</v>
      </c>
      <c r="J3729" s="274">
        <v>45720.0</v>
      </c>
      <c r="K3729" s="275">
        <v>974739.0</v>
      </c>
      <c r="L3729" s="275">
        <f t="shared" si="30"/>
        <v>0</v>
      </c>
      <c r="N3729" s="277" t="s">
        <v>759</v>
      </c>
      <c r="O3729" s="274">
        <f t="shared" si="6"/>
        <v>0</v>
      </c>
      <c r="P3729" s="248" t="b">
        <f t="shared" si="7"/>
        <v>0</v>
      </c>
    </row>
    <row r="3730" ht="14.25" customHeight="1">
      <c r="A3730" s="248" t="s">
        <v>22</v>
      </c>
      <c r="B3730" s="248" t="s">
        <v>19</v>
      </c>
      <c r="C3730" s="273">
        <v>1142261.0</v>
      </c>
      <c r="D3730" s="274">
        <v>45701.0</v>
      </c>
      <c r="E3730" s="275">
        <v>1529970.0</v>
      </c>
      <c r="F3730" s="248" t="s">
        <v>447</v>
      </c>
      <c r="G3730" s="274">
        <f t="shared" si="1"/>
        <v>45731</v>
      </c>
      <c r="H3730" s="248" t="s">
        <v>443</v>
      </c>
      <c r="I3730" s="276" t="str">
        <f t="shared" si="2"/>
        <v>11422611529970</v>
      </c>
      <c r="J3730" s="274">
        <v>45701.0</v>
      </c>
      <c r="K3730" s="275">
        <v>1529970.0</v>
      </c>
      <c r="L3730" s="275">
        <f t="shared" si="30"/>
        <v>0</v>
      </c>
      <c r="N3730" s="109" t="s">
        <v>462</v>
      </c>
      <c r="O3730" s="274">
        <f t="shared" si="6"/>
        <v>0</v>
      </c>
      <c r="P3730" s="248" t="b">
        <f t="shared" si="7"/>
        <v>0</v>
      </c>
    </row>
    <row r="3731" ht="14.25" customHeight="1">
      <c r="A3731" s="248" t="s">
        <v>463</v>
      </c>
      <c r="B3731" s="248" t="s">
        <v>19</v>
      </c>
      <c r="C3731" s="273">
        <v>5212649.0</v>
      </c>
      <c r="D3731" s="274">
        <v>45701.0</v>
      </c>
      <c r="E3731" s="275">
        <v>1353980.0</v>
      </c>
      <c r="F3731" s="248" t="s">
        <v>447</v>
      </c>
      <c r="G3731" s="274">
        <f t="shared" si="1"/>
        <v>45731</v>
      </c>
      <c r="H3731" s="248" t="s">
        <v>443</v>
      </c>
      <c r="I3731" s="276" t="str">
        <f t="shared" si="2"/>
        <v>52126491353980</v>
      </c>
      <c r="J3731" s="274">
        <v>45701.0</v>
      </c>
      <c r="K3731" s="275">
        <v>1353980.0</v>
      </c>
      <c r="L3731" s="275">
        <f t="shared" si="30"/>
        <v>0</v>
      </c>
      <c r="N3731" s="277"/>
      <c r="O3731" s="274">
        <f t="shared" si="6"/>
        <v>0</v>
      </c>
      <c r="P3731" s="248" t="b">
        <f t="shared" si="7"/>
        <v>0</v>
      </c>
    </row>
    <row r="3732" ht="14.25" customHeight="1">
      <c r="A3732" s="248" t="s">
        <v>71</v>
      </c>
      <c r="B3732" s="248" t="s">
        <v>19</v>
      </c>
      <c r="C3732" s="273">
        <v>876375.0</v>
      </c>
      <c r="D3732" s="274">
        <v>45702.0</v>
      </c>
      <c r="E3732" s="275">
        <v>100012.0</v>
      </c>
      <c r="F3732" s="248" t="s">
        <v>447</v>
      </c>
      <c r="G3732" s="274">
        <f t="shared" si="1"/>
        <v>45732</v>
      </c>
      <c r="H3732" s="248" t="s">
        <v>443</v>
      </c>
      <c r="I3732" s="276" t="str">
        <f t="shared" si="2"/>
        <v>876375100012</v>
      </c>
      <c r="J3732" s="274">
        <v>45726.0</v>
      </c>
      <c r="K3732" s="275">
        <v>100012.0</v>
      </c>
      <c r="L3732" s="275">
        <f t="shared" si="30"/>
        <v>0</v>
      </c>
      <c r="N3732" s="277"/>
      <c r="O3732" s="274">
        <f t="shared" si="6"/>
        <v>0</v>
      </c>
      <c r="P3732" s="248" t="b">
        <f t="shared" si="7"/>
        <v>0</v>
      </c>
    </row>
    <row r="3733" ht="14.25" customHeight="1">
      <c r="A3733" s="248" t="s">
        <v>71</v>
      </c>
      <c r="B3733" s="248" t="s">
        <v>19</v>
      </c>
      <c r="C3733" s="273">
        <v>876354.0</v>
      </c>
      <c r="D3733" s="274">
        <v>45702.0</v>
      </c>
      <c r="E3733" s="275">
        <v>512945.0</v>
      </c>
      <c r="F3733" s="248" t="s">
        <v>447</v>
      </c>
      <c r="G3733" s="274">
        <f t="shared" si="1"/>
        <v>45732</v>
      </c>
      <c r="H3733" s="248" t="s">
        <v>443</v>
      </c>
      <c r="I3733" s="276" t="str">
        <f t="shared" si="2"/>
        <v>876354512945</v>
      </c>
      <c r="J3733" s="274">
        <v>45721.0</v>
      </c>
      <c r="K3733" s="275">
        <v>512945.0</v>
      </c>
      <c r="L3733" s="275">
        <f t="shared" si="30"/>
        <v>0</v>
      </c>
      <c r="N3733" s="277"/>
      <c r="O3733" s="274">
        <f t="shared" si="6"/>
        <v>0</v>
      </c>
      <c r="P3733" s="248" t="b">
        <f t="shared" si="7"/>
        <v>0</v>
      </c>
    </row>
    <row r="3734" ht="14.25" customHeight="1">
      <c r="A3734" s="248" t="s">
        <v>107</v>
      </c>
      <c r="B3734" s="248" t="s">
        <v>19</v>
      </c>
      <c r="C3734" s="273">
        <v>22333.0</v>
      </c>
      <c r="D3734" s="274">
        <v>45702.0</v>
      </c>
      <c r="E3734" s="275">
        <v>856502.0</v>
      </c>
      <c r="F3734" s="248" t="s">
        <v>447</v>
      </c>
      <c r="G3734" s="274">
        <f t="shared" si="1"/>
        <v>45732</v>
      </c>
      <c r="H3734" s="248" t="s">
        <v>443</v>
      </c>
      <c r="I3734" s="276" t="str">
        <f t="shared" si="2"/>
        <v>22333856502</v>
      </c>
      <c r="J3734" s="274">
        <v>45763.0</v>
      </c>
      <c r="K3734" s="275">
        <v>856502.0</v>
      </c>
      <c r="L3734" s="275">
        <f t="shared" si="30"/>
        <v>0</v>
      </c>
      <c r="N3734" s="277"/>
      <c r="O3734" s="274">
        <f t="shared" si="6"/>
        <v>0</v>
      </c>
      <c r="P3734" s="248" t="b">
        <f t="shared" si="7"/>
        <v>0</v>
      </c>
    </row>
    <row r="3735" ht="14.25" customHeight="1">
      <c r="A3735" s="248" t="s">
        <v>85</v>
      </c>
      <c r="B3735" s="248" t="s">
        <v>19</v>
      </c>
      <c r="C3735" s="273">
        <v>1748.0</v>
      </c>
      <c r="D3735" s="274">
        <v>45702.0</v>
      </c>
      <c r="E3735" s="275">
        <v>1338788.0</v>
      </c>
      <c r="F3735" s="248" t="s">
        <v>447</v>
      </c>
      <c r="G3735" s="274">
        <f t="shared" si="1"/>
        <v>45732</v>
      </c>
      <c r="H3735" s="248" t="s">
        <v>443</v>
      </c>
      <c r="I3735" s="276" t="str">
        <f t="shared" si="2"/>
        <v>17481338788</v>
      </c>
      <c r="J3735" s="274">
        <v>45709.0</v>
      </c>
      <c r="K3735" s="275">
        <v>1338788.0</v>
      </c>
      <c r="L3735" s="275">
        <f t="shared" si="30"/>
        <v>0</v>
      </c>
      <c r="N3735" s="277"/>
      <c r="O3735" s="274">
        <f t="shared" si="6"/>
        <v>0</v>
      </c>
      <c r="P3735" s="248" t="b">
        <f t="shared" si="7"/>
        <v>0</v>
      </c>
    </row>
    <row r="3736" ht="14.25" customHeight="1">
      <c r="A3736" s="248" t="s">
        <v>623</v>
      </c>
      <c r="B3736" s="248" t="s">
        <v>19</v>
      </c>
      <c r="C3736" s="273">
        <v>2155.0</v>
      </c>
      <c r="D3736" s="274">
        <v>45702.0</v>
      </c>
      <c r="E3736" s="275">
        <v>428281.0</v>
      </c>
      <c r="F3736" s="248" t="s">
        <v>447</v>
      </c>
      <c r="G3736" s="274">
        <f t="shared" si="1"/>
        <v>45732</v>
      </c>
      <c r="H3736" s="248" t="s">
        <v>443</v>
      </c>
      <c r="I3736" s="276" t="str">
        <f t="shared" si="2"/>
        <v>2155428281</v>
      </c>
      <c r="J3736" s="274">
        <v>45728.0</v>
      </c>
      <c r="K3736" s="275">
        <v>428281.0</v>
      </c>
      <c r="L3736" s="275">
        <f t="shared" si="30"/>
        <v>0</v>
      </c>
      <c r="N3736" s="277"/>
      <c r="O3736" s="274">
        <f t="shared" si="6"/>
        <v>0</v>
      </c>
      <c r="P3736" s="248" t="b">
        <f t="shared" si="7"/>
        <v>0</v>
      </c>
    </row>
    <row r="3737" ht="14.25" customHeight="1">
      <c r="A3737" s="248" t="s">
        <v>688</v>
      </c>
      <c r="B3737" s="248" t="s">
        <v>19</v>
      </c>
      <c r="C3737" s="273">
        <v>2807.0</v>
      </c>
      <c r="D3737" s="274">
        <v>45702.0</v>
      </c>
      <c r="E3737" s="275">
        <v>222673.0</v>
      </c>
      <c r="F3737" s="248" t="s">
        <v>447</v>
      </c>
      <c r="G3737" s="274">
        <f t="shared" si="1"/>
        <v>45732</v>
      </c>
      <c r="H3737" s="248" t="s">
        <v>443</v>
      </c>
      <c r="I3737" s="276" t="str">
        <f t="shared" si="2"/>
        <v>2807222673</v>
      </c>
      <c r="J3737" s="274">
        <v>45728.0</v>
      </c>
      <c r="K3737" s="275">
        <v>222673.0</v>
      </c>
      <c r="L3737" s="275">
        <f t="shared" si="30"/>
        <v>0</v>
      </c>
      <c r="N3737" s="277"/>
      <c r="O3737" s="274">
        <f t="shared" si="6"/>
        <v>0</v>
      </c>
      <c r="P3737" s="248" t="b">
        <f t="shared" si="7"/>
        <v>0</v>
      </c>
    </row>
    <row r="3738" ht="14.25" customHeight="1">
      <c r="A3738" s="248" t="s">
        <v>36</v>
      </c>
      <c r="B3738" s="248" t="s">
        <v>19</v>
      </c>
      <c r="C3738" s="273">
        <v>97180.0</v>
      </c>
      <c r="D3738" s="274">
        <v>45702.0</v>
      </c>
      <c r="E3738" s="275">
        <v>609768.0</v>
      </c>
      <c r="F3738" s="248" t="s">
        <v>447</v>
      </c>
      <c r="G3738" s="274">
        <f t="shared" si="1"/>
        <v>45732</v>
      </c>
      <c r="H3738" s="248" t="s">
        <v>443</v>
      </c>
      <c r="I3738" s="276" t="str">
        <f t="shared" si="2"/>
        <v>97180609768</v>
      </c>
      <c r="J3738" s="274">
        <v>45702.0</v>
      </c>
      <c r="K3738" s="275">
        <v>609768.0</v>
      </c>
      <c r="L3738" s="275">
        <f t="shared" si="30"/>
        <v>0</v>
      </c>
      <c r="N3738" s="277" t="s">
        <v>738</v>
      </c>
      <c r="O3738" s="274">
        <f t="shared" si="6"/>
        <v>0</v>
      </c>
      <c r="P3738" s="248" t="b">
        <f t="shared" si="7"/>
        <v>0</v>
      </c>
    </row>
    <row r="3739" ht="14.25" customHeight="1">
      <c r="A3739" s="248" t="s">
        <v>736</v>
      </c>
      <c r="B3739" s="248" t="s">
        <v>19</v>
      </c>
      <c r="C3739" s="273">
        <v>191270.0</v>
      </c>
      <c r="D3739" s="274">
        <v>45702.0</v>
      </c>
      <c r="E3739" s="275">
        <v>159924.0</v>
      </c>
      <c r="F3739" s="248" t="s">
        <v>447</v>
      </c>
      <c r="G3739" s="274">
        <f t="shared" si="1"/>
        <v>45732</v>
      </c>
      <c r="H3739" s="248" t="s">
        <v>443</v>
      </c>
      <c r="I3739" s="276" t="str">
        <f t="shared" si="2"/>
        <v>191270159924</v>
      </c>
      <c r="J3739" s="274">
        <v>45733.0</v>
      </c>
      <c r="K3739" s="275">
        <f t="shared" ref="K3739:K3741" si="31">+E3739</f>
        <v>159924</v>
      </c>
      <c r="L3739" s="275">
        <f t="shared" si="30"/>
        <v>0</v>
      </c>
      <c r="N3739" s="277"/>
      <c r="O3739" s="274">
        <f t="shared" si="6"/>
        <v>0</v>
      </c>
      <c r="P3739" s="248" t="b">
        <f t="shared" si="7"/>
        <v>0</v>
      </c>
    </row>
    <row r="3740" ht="14.25" customHeight="1">
      <c r="A3740" s="248" t="s">
        <v>24</v>
      </c>
      <c r="B3740" s="248" t="s">
        <v>19</v>
      </c>
      <c r="C3740" s="273">
        <v>23544.0</v>
      </c>
      <c r="D3740" s="274">
        <v>45702.0</v>
      </c>
      <c r="E3740" s="275">
        <v>2796523.0</v>
      </c>
      <c r="F3740" s="248" t="s">
        <v>447</v>
      </c>
      <c r="G3740" s="274">
        <f t="shared" si="1"/>
        <v>45732</v>
      </c>
      <c r="H3740" s="248" t="s">
        <v>443</v>
      </c>
      <c r="I3740" s="276" t="str">
        <f t="shared" si="2"/>
        <v>235442796523</v>
      </c>
      <c r="J3740" s="274">
        <v>45730.0</v>
      </c>
      <c r="K3740" s="275">
        <f t="shared" si="31"/>
        <v>2796523</v>
      </c>
      <c r="L3740" s="275">
        <f t="shared" si="30"/>
        <v>0</v>
      </c>
      <c r="N3740" s="277"/>
      <c r="O3740" s="274">
        <f t="shared" si="6"/>
        <v>0</v>
      </c>
      <c r="P3740" s="248" t="b">
        <f t="shared" si="7"/>
        <v>0</v>
      </c>
    </row>
    <row r="3741" ht="14.25" customHeight="1">
      <c r="A3741" s="248" t="s">
        <v>110</v>
      </c>
      <c r="B3741" s="248" t="s">
        <v>19</v>
      </c>
      <c r="C3741" s="273">
        <v>41156.0</v>
      </c>
      <c r="D3741" s="274">
        <v>45702.0</v>
      </c>
      <c r="E3741" s="275">
        <v>12257.0</v>
      </c>
      <c r="F3741" s="248" t="s">
        <v>447</v>
      </c>
      <c r="G3741" s="274">
        <f t="shared" si="1"/>
        <v>45732</v>
      </c>
      <c r="H3741" s="248" t="s">
        <v>443</v>
      </c>
      <c r="I3741" s="276" t="str">
        <f t="shared" si="2"/>
        <v>4115612257</v>
      </c>
      <c r="J3741" s="274">
        <v>45736.0</v>
      </c>
      <c r="K3741" s="275">
        <f t="shared" si="31"/>
        <v>12257</v>
      </c>
      <c r="L3741" s="275">
        <f t="shared" si="30"/>
        <v>0</v>
      </c>
      <c r="N3741" s="277"/>
      <c r="O3741" s="274">
        <f t="shared" si="6"/>
        <v>0</v>
      </c>
      <c r="P3741" s="248" t="b">
        <f t="shared" si="7"/>
        <v>0</v>
      </c>
    </row>
    <row r="3742" ht="14.25" customHeight="1">
      <c r="A3742" s="248" t="s">
        <v>92</v>
      </c>
      <c r="B3742" s="248" t="s">
        <v>19</v>
      </c>
      <c r="C3742" s="273">
        <v>803760.0</v>
      </c>
      <c r="D3742" s="274">
        <v>45702.0</v>
      </c>
      <c r="E3742" s="275">
        <v>294457.0</v>
      </c>
      <c r="F3742" s="248" t="s">
        <v>447</v>
      </c>
      <c r="G3742" s="274">
        <f t="shared" si="1"/>
        <v>45732</v>
      </c>
      <c r="H3742" s="248" t="s">
        <v>443</v>
      </c>
      <c r="I3742" s="276" t="str">
        <f t="shared" si="2"/>
        <v>803760294457</v>
      </c>
      <c r="J3742" s="274">
        <v>45734.0</v>
      </c>
      <c r="K3742" s="275">
        <v>294457.0</v>
      </c>
      <c r="L3742" s="275">
        <f t="shared" si="30"/>
        <v>0</v>
      </c>
      <c r="N3742" s="277"/>
      <c r="O3742" s="274">
        <f t="shared" si="6"/>
        <v>0</v>
      </c>
      <c r="P3742" s="248" t="b">
        <f t="shared" si="7"/>
        <v>0</v>
      </c>
    </row>
    <row r="3743" ht="14.25" customHeight="1">
      <c r="A3743" s="248" t="s">
        <v>23</v>
      </c>
      <c r="B3743" s="248" t="s">
        <v>19</v>
      </c>
      <c r="C3743" s="273">
        <v>9106.0</v>
      </c>
      <c r="D3743" s="274">
        <v>45705.0</v>
      </c>
      <c r="E3743" s="275">
        <v>719981.0</v>
      </c>
      <c r="F3743" s="248" t="s">
        <v>447</v>
      </c>
      <c r="G3743" s="274">
        <f t="shared" si="1"/>
        <v>45735</v>
      </c>
      <c r="H3743" s="248" t="s">
        <v>443</v>
      </c>
      <c r="I3743" s="276" t="str">
        <f t="shared" si="2"/>
        <v>9106719981</v>
      </c>
      <c r="J3743" s="274">
        <v>45728.0</v>
      </c>
      <c r="K3743" s="275">
        <v>719981.0</v>
      </c>
      <c r="L3743" s="275">
        <f t="shared" si="30"/>
        <v>0</v>
      </c>
      <c r="N3743" s="277" t="s">
        <v>769</v>
      </c>
      <c r="O3743" s="274">
        <f t="shared" si="6"/>
        <v>0</v>
      </c>
      <c r="P3743" s="248" t="b">
        <f t="shared" si="7"/>
        <v>0</v>
      </c>
    </row>
    <row r="3744" ht="14.25" customHeight="1">
      <c r="A3744" s="248" t="s">
        <v>508</v>
      </c>
      <c r="B3744" s="248" t="s">
        <v>19</v>
      </c>
      <c r="C3744" s="273">
        <v>7114540.0</v>
      </c>
      <c r="D3744" s="274">
        <v>45705.0</v>
      </c>
      <c r="E3744" s="275">
        <v>13830.0</v>
      </c>
      <c r="F3744" s="248" t="s">
        <v>447</v>
      </c>
      <c r="G3744" s="274">
        <f t="shared" si="1"/>
        <v>45735</v>
      </c>
      <c r="H3744" s="248" t="s">
        <v>443</v>
      </c>
      <c r="I3744" s="276" t="str">
        <f t="shared" si="2"/>
        <v>711454013830</v>
      </c>
      <c r="J3744" s="274">
        <v>45728.0</v>
      </c>
      <c r="K3744" s="275">
        <v>719981.0</v>
      </c>
      <c r="L3744" s="275">
        <f t="shared" si="30"/>
        <v>706151</v>
      </c>
      <c r="N3744" s="277"/>
      <c r="O3744" s="274">
        <f t="shared" si="6"/>
        <v>0</v>
      </c>
      <c r="P3744" s="248" t="b">
        <f t="shared" si="7"/>
        <v>0</v>
      </c>
    </row>
    <row r="3745" ht="14.25" customHeight="1">
      <c r="A3745" s="248" t="s">
        <v>87</v>
      </c>
      <c r="B3745" s="248" t="s">
        <v>19</v>
      </c>
      <c r="C3745" s="273">
        <v>22.0</v>
      </c>
      <c r="D3745" s="274">
        <v>45706.0</v>
      </c>
      <c r="E3745" s="275">
        <v>359942.0</v>
      </c>
      <c r="F3745" s="248" t="s">
        <v>447</v>
      </c>
      <c r="G3745" s="274">
        <f t="shared" si="1"/>
        <v>45736</v>
      </c>
      <c r="H3745" s="248" t="s">
        <v>443</v>
      </c>
      <c r="I3745" s="276" t="str">
        <f t="shared" si="2"/>
        <v>22359942</v>
      </c>
      <c r="J3745" s="274">
        <v>45733.0</v>
      </c>
      <c r="K3745" s="275">
        <f>+E3745</f>
        <v>359942</v>
      </c>
      <c r="L3745" s="275">
        <f t="shared" si="30"/>
        <v>0</v>
      </c>
      <c r="N3745" s="277"/>
      <c r="O3745" s="274">
        <f t="shared" si="6"/>
        <v>0</v>
      </c>
      <c r="P3745" s="248" t="b">
        <f t="shared" si="7"/>
        <v>0</v>
      </c>
    </row>
    <row r="3746" ht="14.25" customHeight="1">
      <c r="A3746" s="248" t="s">
        <v>36</v>
      </c>
      <c r="B3746" s="248" t="s">
        <v>19</v>
      </c>
      <c r="C3746" s="273">
        <v>97210.0</v>
      </c>
      <c r="D3746" s="274">
        <v>45706.0</v>
      </c>
      <c r="E3746" s="275">
        <v>413974.0</v>
      </c>
      <c r="F3746" s="248" t="s">
        <v>447</v>
      </c>
      <c r="G3746" s="274">
        <f t="shared" si="1"/>
        <v>45736</v>
      </c>
      <c r="H3746" s="248" t="s">
        <v>443</v>
      </c>
      <c r="I3746" s="276" t="str">
        <f t="shared" si="2"/>
        <v>97210413974</v>
      </c>
      <c r="J3746" s="274">
        <v>45728.0</v>
      </c>
      <c r="K3746" s="275">
        <v>413974.0</v>
      </c>
      <c r="L3746" s="275">
        <f t="shared" si="30"/>
        <v>0</v>
      </c>
      <c r="N3746" s="277" t="s">
        <v>738</v>
      </c>
      <c r="O3746" s="274">
        <f t="shared" si="6"/>
        <v>0</v>
      </c>
      <c r="P3746" s="248" t="b">
        <f t="shared" si="7"/>
        <v>0</v>
      </c>
    </row>
    <row r="3747" ht="14.25" customHeight="1">
      <c r="A3747" s="248" t="s">
        <v>634</v>
      </c>
      <c r="B3747" s="248" t="s">
        <v>19</v>
      </c>
      <c r="C3747" s="273">
        <v>321033.0</v>
      </c>
      <c r="D3747" s="274">
        <v>45706.0</v>
      </c>
      <c r="E3747" s="275">
        <v>286985.0</v>
      </c>
      <c r="F3747" s="248" t="s">
        <v>447</v>
      </c>
      <c r="G3747" s="274">
        <f t="shared" si="1"/>
        <v>45736</v>
      </c>
      <c r="H3747" s="248" t="s">
        <v>443</v>
      </c>
      <c r="I3747" s="276" t="str">
        <f t="shared" si="2"/>
        <v>321033286985</v>
      </c>
      <c r="J3747" s="274">
        <v>45706.0</v>
      </c>
      <c r="K3747" s="275">
        <f t="shared" ref="K3747:K3748" si="32">+E3747</f>
        <v>286985</v>
      </c>
      <c r="L3747" s="275">
        <f t="shared" si="30"/>
        <v>0</v>
      </c>
      <c r="N3747" s="277"/>
      <c r="O3747" s="274">
        <f t="shared" si="6"/>
        <v>0</v>
      </c>
      <c r="P3747" s="248" t="b">
        <f t="shared" si="7"/>
        <v>0</v>
      </c>
    </row>
    <row r="3748" ht="14.25" customHeight="1">
      <c r="A3748" s="248" t="s">
        <v>634</v>
      </c>
      <c r="B3748" s="248" t="s">
        <v>19</v>
      </c>
      <c r="C3748" s="273">
        <v>321034.0</v>
      </c>
      <c r="D3748" s="274">
        <v>45706.0</v>
      </c>
      <c r="E3748" s="275">
        <v>286985.0</v>
      </c>
      <c r="F3748" s="248" t="s">
        <v>447</v>
      </c>
      <c r="G3748" s="274">
        <f t="shared" si="1"/>
        <v>45736</v>
      </c>
      <c r="H3748" s="248" t="s">
        <v>443</v>
      </c>
      <c r="I3748" s="276" t="str">
        <f t="shared" si="2"/>
        <v>321034286985</v>
      </c>
      <c r="J3748" s="274">
        <v>45706.0</v>
      </c>
      <c r="K3748" s="275">
        <f t="shared" si="32"/>
        <v>286985</v>
      </c>
      <c r="L3748" s="275">
        <f t="shared" si="30"/>
        <v>0</v>
      </c>
      <c r="N3748" s="277"/>
      <c r="O3748" s="274">
        <f t="shared" si="6"/>
        <v>0</v>
      </c>
      <c r="P3748" s="248" t="b">
        <f t="shared" si="7"/>
        <v>0</v>
      </c>
    </row>
    <row r="3749" ht="14.25" customHeight="1">
      <c r="A3749" s="248" t="s">
        <v>709</v>
      </c>
      <c r="B3749" s="248" t="s">
        <v>19</v>
      </c>
      <c r="C3749" s="273">
        <v>13802.0</v>
      </c>
      <c r="D3749" s="274">
        <v>45706.0</v>
      </c>
      <c r="E3749" s="275">
        <v>1800137.0</v>
      </c>
      <c r="F3749" s="248" t="s">
        <v>447</v>
      </c>
      <c r="G3749" s="274">
        <f t="shared" si="1"/>
        <v>45736</v>
      </c>
      <c r="H3749" s="248" t="s">
        <v>443</v>
      </c>
      <c r="I3749" s="276" t="str">
        <f t="shared" si="2"/>
        <v>138021800137</v>
      </c>
      <c r="J3749" s="274">
        <v>45730.0</v>
      </c>
      <c r="K3749" s="275">
        <v>1800137.0</v>
      </c>
      <c r="L3749" s="275">
        <f t="shared" si="30"/>
        <v>0</v>
      </c>
      <c r="N3749" s="277"/>
      <c r="O3749" s="274">
        <f t="shared" si="6"/>
        <v>0</v>
      </c>
      <c r="P3749" s="248" t="b">
        <f t="shared" si="7"/>
        <v>0</v>
      </c>
    </row>
    <row r="3750" ht="14.25" customHeight="1">
      <c r="A3750" s="248" t="s">
        <v>56</v>
      </c>
      <c r="B3750" s="248" t="s">
        <v>19</v>
      </c>
      <c r="C3750" s="273">
        <v>23.0</v>
      </c>
      <c r="D3750" s="274">
        <v>45706.0</v>
      </c>
      <c r="E3750" s="275">
        <v>1312701.0</v>
      </c>
      <c r="F3750" s="248" t="s">
        <v>447</v>
      </c>
      <c r="G3750" s="274">
        <f t="shared" si="1"/>
        <v>45736</v>
      </c>
      <c r="H3750" s="248" t="s">
        <v>443</v>
      </c>
      <c r="I3750" s="276" t="str">
        <f t="shared" si="2"/>
        <v>231312701</v>
      </c>
      <c r="J3750" s="274">
        <v>45714.0</v>
      </c>
      <c r="K3750" s="275">
        <v>1312701.0</v>
      </c>
      <c r="L3750" s="275">
        <f t="shared" si="30"/>
        <v>0</v>
      </c>
      <c r="N3750" s="109" t="s">
        <v>744</v>
      </c>
      <c r="O3750" s="274">
        <f t="shared" si="6"/>
        <v>0</v>
      </c>
      <c r="P3750" s="248" t="b">
        <f t="shared" si="7"/>
        <v>0</v>
      </c>
    </row>
    <row r="3751" ht="14.25" customHeight="1">
      <c r="A3751" s="248" t="s">
        <v>840</v>
      </c>
      <c r="B3751" s="248" t="s">
        <v>19</v>
      </c>
      <c r="C3751" s="273">
        <v>17290.0</v>
      </c>
      <c r="D3751" s="274">
        <v>45706.0</v>
      </c>
      <c r="E3751" s="275">
        <v>35000.0</v>
      </c>
      <c r="F3751" s="248" t="s">
        <v>447</v>
      </c>
      <c r="G3751" s="274">
        <f t="shared" si="1"/>
        <v>45736</v>
      </c>
      <c r="H3751" s="248" t="s">
        <v>443</v>
      </c>
      <c r="I3751" s="276" t="str">
        <f t="shared" si="2"/>
        <v>1729035000</v>
      </c>
      <c r="J3751" s="274">
        <v>45706.0</v>
      </c>
      <c r="K3751" s="275">
        <f t="shared" ref="K3751:K3755" si="33">+E3751</f>
        <v>35000</v>
      </c>
      <c r="L3751" s="275">
        <f t="shared" si="30"/>
        <v>0</v>
      </c>
      <c r="N3751" s="277"/>
      <c r="O3751" s="274">
        <f t="shared" si="6"/>
        <v>0</v>
      </c>
      <c r="P3751" s="248" t="b">
        <f t="shared" si="7"/>
        <v>0</v>
      </c>
    </row>
    <row r="3752" ht="14.25" customHeight="1">
      <c r="A3752" s="248" t="s">
        <v>914</v>
      </c>
      <c r="B3752" s="248" t="s">
        <v>19</v>
      </c>
      <c r="C3752" s="273">
        <v>2.3482237E7</v>
      </c>
      <c r="D3752" s="274">
        <v>45706.0</v>
      </c>
      <c r="E3752" s="275">
        <v>13993.0</v>
      </c>
      <c r="F3752" s="248" t="s">
        <v>447</v>
      </c>
      <c r="G3752" s="274">
        <f t="shared" si="1"/>
        <v>45736</v>
      </c>
      <c r="H3752" s="248" t="s">
        <v>443</v>
      </c>
      <c r="I3752" s="276" t="str">
        <f t="shared" si="2"/>
        <v>2348223713993</v>
      </c>
      <c r="J3752" s="274">
        <v>45706.0</v>
      </c>
      <c r="K3752" s="275">
        <f t="shared" si="33"/>
        <v>13993</v>
      </c>
      <c r="L3752" s="275">
        <f t="shared" si="30"/>
        <v>0</v>
      </c>
      <c r="N3752" s="277"/>
      <c r="O3752" s="274">
        <f t="shared" si="6"/>
        <v>0</v>
      </c>
      <c r="P3752" s="248" t="b">
        <f t="shared" si="7"/>
        <v>0</v>
      </c>
    </row>
    <row r="3753" ht="14.25" customHeight="1">
      <c r="A3753" s="248" t="s">
        <v>915</v>
      </c>
      <c r="B3753" s="248" t="s">
        <v>19</v>
      </c>
      <c r="C3753" s="273">
        <v>193.0</v>
      </c>
      <c r="D3753" s="274">
        <v>45706.0</v>
      </c>
      <c r="E3753" s="275">
        <v>1109970.0</v>
      </c>
      <c r="F3753" s="248" t="s">
        <v>447</v>
      </c>
      <c r="G3753" s="274">
        <f t="shared" si="1"/>
        <v>45736</v>
      </c>
      <c r="H3753" s="248" t="s">
        <v>443</v>
      </c>
      <c r="I3753" s="276" t="str">
        <f t="shared" si="2"/>
        <v>1931109970</v>
      </c>
      <c r="J3753" s="274">
        <v>45734.0</v>
      </c>
      <c r="K3753" s="275">
        <f t="shared" si="33"/>
        <v>1109970</v>
      </c>
      <c r="L3753" s="275">
        <f t="shared" si="30"/>
        <v>0</v>
      </c>
      <c r="N3753" s="277"/>
      <c r="O3753" s="274">
        <f t="shared" si="6"/>
        <v>0</v>
      </c>
      <c r="P3753" s="248" t="b">
        <f t="shared" si="7"/>
        <v>0</v>
      </c>
    </row>
    <row r="3754" ht="14.25" customHeight="1">
      <c r="A3754" s="248" t="s">
        <v>27</v>
      </c>
      <c r="B3754" s="248" t="s">
        <v>19</v>
      </c>
      <c r="C3754" s="273">
        <v>45572.0</v>
      </c>
      <c r="D3754" s="274">
        <v>45707.0</v>
      </c>
      <c r="E3754" s="275">
        <v>945232.0</v>
      </c>
      <c r="F3754" s="248" t="s">
        <v>447</v>
      </c>
      <c r="G3754" s="274">
        <f t="shared" si="1"/>
        <v>45737</v>
      </c>
      <c r="H3754" s="248" t="s">
        <v>443</v>
      </c>
      <c r="I3754" s="276" t="str">
        <f t="shared" si="2"/>
        <v>45572945232</v>
      </c>
      <c r="J3754" s="274">
        <v>45736.0</v>
      </c>
      <c r="K3754" s="275">
        <f t="shared" si="33"/>
        <v>945232</v>
      </c>
      <c r="L3754" s="275">
        <f t="shared" si="30"/>
        <v>0</v>
      </c>
      <c r="M3754" s="276"/>
      <c r="N3754" s="109" t="s">
        <v>456</v>
      </c>
      <c r="O3754" s="274">
        <f t="shared" si="6"/>
        <v>0</v>
      </c>
      <c r="P3754" s="248" t="b">
        <f t="shared" si="7"/>
        <v>0</v>
      </c>
    </row>
    <row r="3755" ht="14.25" customHeight="1">
      <c r="A3755" s="248" t="s">
        <v>95</v>
      </c>
      <c r="B3755" s="248" t="s">
        <v>19</v>
      </c>
      <c r="C3755" s="273">
        <v>129378.0</v>
      </c>
      <c r="D3755" s="274">
        <v>45707.0</v>
      </c>
      <c r="E3755" s="275">
        <v>77176.0</v>
      </c>
      <c r="F3755" s="248" t="s">
        <v>447</v>
      </c>
      <c r="G3755" s="274">
        <f t="shared" si="1"/>
        <v>45737</v>
      </c>
      <c r="H3755" s="248" t="s">
        <v>443</v>
      </c>
      <c r="I3755" s="276" t="str">
        <f t="shared" si="2"/>
        <v>12937877176</v>
      </c>
      <c r="J3755" s="274">
        <v>45736.0</v>
      </c>
      <c r="K3755" s="275">
        <f t="shared" si="33"/>
        <v>77176</v>
      </c>
      <c r="L3755" s="275">
        <f t="shared" si="30"/>
        <v>0</v>
      </c>
      <c r="N3755" s="277"/>
      <c r="O3755" s="274">
        <f t="shared" si="6"/>
        <v>0</v>
      </c>
      <c r="P3755" s="248" t="b">
        <f t="shared" si="7"/>
        <v>0</v>
      </c>
    </row>
    <row r="3756" ht="14.25" customHeight="1">
      <c r="A3756" s="248" t="s">
        <v>495</v>
      </c>
      <c r="B3756" s="248" t="s">
        <v>19</v>
      </c>
      <c r="C3756" s="273">
        <v>1.38409643E8</v>
      </c>
      <c r="D3756" s="274">
        <v>45707.0</v>
      </c>
      <c r="E3756" s="275">
        <v>111980.0</v>
      </c>
      <c r="F3756" s="248" t="s">
        <v>447</v>
      </c>
      <c r="G3756" s="274">
        <f t="shared" si="1"/>
        <v>45737</v>
      </c>
      <c r="H3756" s="248" t="s">
        <v>443</v>
      </c>
      <c r="I3756" s="276" t="str">
        <f t="shared" si="2"/>
        <v>138409643111980</v>
      </c>
      <c r="J3756" s="274">
        <v>45707.0</v>
      </c>
      <c r="K3756" s="275">
        <v>111980.0</v>
      </c>
      <c r="L3756" s="275">
        <f t="shared" si="30"/>
        <v>0</v>
      </c>
      <c r="N3756" s="277"/>
      <c r="O3756" s="274">
        <f t="shared" si="6"/>
        <v>0</v>
      </c>
      <c r="P3756" s="248" t="b">
        <f t="shared" si="7"/>
        <v>0</v>
      </c>
    </row>
    <row r="3757" ht="14.25" customHeight="1">
      <c r="A3757" s="248" t="s">
        <v>495</v>
      </c>
      <c r="B3757" s="248" t="s">
        <v>19</v>
      </c>
      <c r="C3757" s="273">
        <v>1.38409634E8</v>
      </c>
      <c r="D3757" s="274">
        <v>45707.0</v>
      </c>
      <c r="E3757" s="275">
        <v>111980.0</v>
      </c>
      <c r="F3757" s="248" t="s">
        <v>447</v>
      </c>
      <c r="G3757" s="274">
        <f t="shared" si="1"/>
        <v>45737</v>
      </c>
      <c r="H3757" s="248" t="s">
        <v>443</v>
      </c>
      <c r="I3757" s="276" t="str">
        <f t="shared" si="2"/>
        <v>138409634111980</v>
      </c>
      <c r="J3757" s="274">
        <v>45707.0</v>
      </c>
      <c r="K3757" s="275">
        <f>+E3757</f>
        <v>111980</v>
      </c>
      <c r="L3757" s="275">
        <f t="shared" si="30"/>
        <v>0</v>
      </c>
      <c r="N3757" s="277"/>
      <c r="O3757" s="274">
        <f t="shared" si="6"/>
        <v>0</v>
      </c>
      <c r="P3757" s="248" t="b">
        <f t="shared" si="7"/>
        <v>0</v>
      </c>
    </row>
    <row r="3758" ht="14.25" customHeight="1">
      <c r="A3758" s="248" t="s">
        <v>26</v>
      </c>
      <c r="B3758" s="248" t="s">
        <v>19</v>
      </c>
      <c r="C3758" s="273">
        <v>14138.0</v>
      </c>
      <c r="D3758" s="274">
        <v>45707.0</v>
      </c>
      <c r="E3758" s="275">
        <v>1278805.0</v>
      </c>
      <c r="F3758" s="248" t="s">
        <v>447</v>
      </c>
      <c r="G3758" s="274">
        <f t="shared" si="1"/>
        <v>45737</v>
      </c>
      <c r="H3758" s="248" t="s">
        <v>443</v>
      </c>
      <c r="I3758" s="276" t="str">
        <f t="shared" si="2"/>
        <v>141381278805</v>
      </c>
      <c r="J3758" s="274">
        <v>45748.0</v>
      </c>
      <c r="K3758" s="275">
        <v>1278805.0</v>
      </c>
      <c r="L3758" s="275">
        <f t="shared" si="30"/>
        <v>0</v>
      </c>
      <c r="N3758" s="277"/>
      <c r="O3758" s="274">
        <f t="shared" si="6"/>
        <v>0</v>
      </c>
      <c r="P3758" s="248" t="b">
        <f t="shared" si="7"/>
        <v>0</v>
      </c>
    </row>
    <row r="3759" ht="14.25" customHeight="1">
      <c r="A3759" s="248" t="s">
        <v>85</v>
      </c>
      <c r="B3759" s="248" t="s">
        <v>19</v>
      </c>
      <c r="C3759" s="273">
        <v>1756.0</v>
      </c>
      <c r="D3759" s="274">
        <v>45707.0</v>
      </c>
      <c r="E3759" s="275">
        <v>970802.0</v>
      </c>
      <c r="F3759" s="248" t="s">
        <v>447</v>
      </c>
      <c r="G3759" s="274">
        <f t="shared" si="1"/>
        <v>45737</v>
      </c>
      <c r="H3759" s="248" t="s">
        <v>485</v>
      </c>
      <c r="I3759" s="276" t="str">
        <f t="shared" si="2"/>
        <v>1756970802</v>
      </c>
      <c r="J3759" s="274"/>
      <c r="K3759" s="275"/>
      <c r="L3759" s="275">
        <f t="shared" si="30"/>
        <v>-970802</v>
      </c>
      <c r="N3759" s="277"/>
      <c r="O3759" s="274">
        <f t="shared" si="6"/>
        <v>0</v>
      </c>
      <c r="P3759" s="248" t="b">
        <f t="shared" si="7"/>
        <v>1</v>
      </c>
    </row>
    <row r="3760" ht="14.25" customHeight="1">
      <c r="A3760" s="248" t="s">
        <v>85</v>
      </c>
      <c r="B3760" s="248" t="s">
        <v>468</v>
      </c>
      <c r="C3760" s="273">
        <v>1387.0</v>
      </c>
      <c r="D3760" s="274">
        <v>45707.0</v>
      </c>
      <c r="E3760" s="275">
        <v>-970802.0</v>
      </c>
      <c r="F3760" s="248" t="s">
        <v>447</v>
      </c>
      <c r="G3760" s="274">
        <f t="shared" si="1"/>
        <v>45737</v>
      </c>
      <c r="H3760" s="248" t="s">
        <v>469</v>
      </c>
      <c r="I3760" s="276" t="str">
        <f t="shared" si="2"/>
        <v>1387-970802</v>
      </c>
      <c r="J3760" s="274"/>
      <c r="K3760" s="275"/>
      <c r="L3760" s="275">
        <f t="shared" si="30"/>
        <v>970802</v>
      </c>
      <c r="N3760" s="277"/>
      <c r="O3760" s="274">
        <f t="shared" si="6"/>
        <v>0</v>
      </c>
      <c r="P3760" s="248" t="b">
        <f t="shared" si="7"/>
        <v>1</v>
      </c>
    </row>
    <row r="3761" ht="14.25" customHeight="1">
      <c r="A3761" s="248" t="s">
        <v>22</v>
      </c>
      <c r="B3761" s="248" t="s">
        <v>19</v>
      </c>
      <c r="C3761" s="273">
        <v>1165354.0</v>
      </c>
      <c r="D3761" s="274">
        <v>45707.0</v>
      </c>
      <c r="E3761" s="275">
        <v>1350981.0</v>
      </c>
      <c r="F3761" s="248" t="s">
        <v>447</v>
      </c>
      <c r="G3761" s="274">
        <f t="shared" si="1"/>
        <v>45737</v>
      </c>
      <c r="H3761" s="248" t="s">
        <v>443</v>
      </c>
      <c r="I3761" s="276" t="str">
        <f t="shared" si="2"/>
        <v>11653541350981</v>
      </c>
      <c r="J3761" s="274">
        <v>45715.0</v>
      </c>
      <c r="K3761" s="275">
        <v>1350981.0</v>
      </c>
      <c r="L3761" s="275">
        <f t="shared" si="30"/>
        <v>0</v>
      </c>
      <c r="N3761" s="109" t="s">
        <v>462</v>
      </c>
      <c r="O3761" s="274">
        <f t="shared" si="6"/>
        <v>0</v>
      </c>
      <c r="P3761" s="248" t="b">
        <f t="shared" si="7"/>
        <v>0</v>
      </c>
    </row>
    <row r="3762" ht="14.25" customHeight="1">
      <c r="A3762" s="248" t="s">
        <v>22</v>
      </c>
      <c r="B3762" s="248" t="s">
        <v>19</v>
      </c>
      <c r="C3762" s="273">
        <v>1165358.0</v>
      </c>
      <c r="D3762" s="274">
        <v>45707.0</v>
      </c>
      <c r="E3762" s="275">
        <v>2026471.0</v>
      </c>
      <c r="F3762" s="248" t="s">
        <v>447</v>
      </c>
      <c r="G3762" s="274">
        <f t="shared" si="1"/>
        <v>45737</v>
      </c>
      <c r="H3762" s="248" t="s">
        <v>443</v>
      </c>
      <c r="I3762" s="276" t="str">
        <f t="shared" si="2"/>
        <v>11653582026471</v>
      </c>
      <c r="J3762" s="274">
        <v>45715.0</v>
      </c>
      <c r="K3762" s="275">
        <v>2026471.0</v>
      </c>
      <c r="L3762" s="275">
        <f t="shared" si="30"/>
        <v>0</v>
      </c>
      <c r="N3762" s="109" t="s">
        <v>462</v>
      </c>
      <c r="O3762" s="274">
        <f t="shared" si="6"/>
        <v>0</v>
      </c>
      <c r="P3762" s="248" t="b">
        <f t="shared" si="7"/>
        <v>0</v>
      </c>
    </row>
    <row r="3763" ht="14.25" customHeight="1">
      <c r="A3763" s="248" t="s">
        <v>688</v>
      </c>
      <c r="B3763" s="248" t="s">
        <v>19</v>
      </c>
      <c r="C3763" s="273">
        <v>2818.0</v>
      </c>
      <c r="D3763" s="274">
        <v>45707.0</v>
      </c>
      <c r="E3763" s="275">
        <v>145376.0</v>
      </c>
      <c r="F3763" s="248" t="s">
        <v>447</v>
      </c>
      <c r="G3763" s="274">
        <f t="shared" si="1"/>
        <v>45737</v>
      </c>
      <c r="H3763" s="248" t="s">
        <v>443</v>
      </c>
      <c r="I3763" s="276" t="str">
        <f t="shared" si="2"/>
        <v>2818145376</v>
      </c>
      <c r="J3763" s="274">
        <v>45736.0</v>
      </c>
      <c r="K3763" s="275">
        <f>+E3763</f>
        <v>145376</v>
      </c>
      <c r="L3763" s="275">
        <f t="shared" si="30"/>
        <v>0</v>
      </c>
      <c r="N3763" s="277"/>
      <c r="O3763" s="274">
        <f t="shared" si="6"/>
        <v>0</v>
      </c>
      <c r="P3763" s="248" t="b">
        <f t="shared" si="7"/>
        <v>0</v>
      </c>
    </row>
    <row r="3764" ht="14.25" customHeight="1">
      <c r="A3764" s="248" t="s">
        <v>36</v>
      </c>
      <c r="B3764" s="248" t="s">
        <v>19</v>
      </c>
      <c r="C3764" s="273">
        <v>97236.0</v>
      </c>
      <c r="D3764" s="274">
        <v>45707.0</v>
      </c>
      <c r="E3764" s="275">
        <v>1299980.0</v>
      </c>
      <c r="F3764" s="248" t="s">
        <v>447</v>
      </c>
      <c r="G3764" s="274">
        <f t="shared" si="1"/>
        <v>45737</v>
      </c>
      <c r="H3764" s="248" t="s">
        <v>443</v>
      </c>
      <c r="I3764" s="276" t="str">
        <f t="shared" si="2"/>
        <v>972361299980</v>
      </c>
      <c r="J3764" s="274">
        <v>45705.0</v>
      </c>
      <c r="K3764" s="275">
        <v>1299980.0</v>
      </c>
      <c r="L3764" s="275">
        <f t="shared" si="30"/>
        <v>0</v>
      </c>
      <c r="N3764" s="277" t="s">
        <v>738</v>
      </c>
      <c r="O3764" s="274">
        <f t="shared" si="6"/>
        <v>0</v>
      </c>
      <c r="P3764" s="248" t="b">
        <f t="shared" si="7"/>
        <v>0</v>
      </c>
    </row>
    <row r="3765" ht="14.25" customHeight="1">
      <c r="A3765" s="248" t="s">
        <v>463</v>
      </c>
      <c r="B3765" s="248" t="s">
        <v>19</v>
      </c>
      <c r="C3765" s="273">
        <v>5213947.0</v>
      </c>
      <c r="D3765" s="274">
        <v>45707.0</v>
      </c>
      <c r="E3765" s="275">
        <v>755980.0</v>
      </c>
      <c r="F3765" s="248" t="s">
        <v>447</v>
      </c>
      <c r="G3765" s="274">
        <f t="shared" si="1"/>
        <v>45737</v>
      </c>
      <c r="H3765" s="248" t="s">
        <v>443</v>
      </c>
      <c r="I3765" s="276" t="str">
        <f t="shared" si="2"/>
        <v>5213947755980</v>
      </c>
      <c r="J3765" s="274">
        <v>45707.0</v>
      </c>
      <c r="K3765" s="275">
        <v>755980.0</v>
      </c>
      <c r="L3765" s="275">
        <f t="shared" si="30"/>
        <v>0</v>
      </c>
      <c r="M3765" s="248" t="s">
        <v>916</v>
      </c>
      <c r="N3765" s="277"/>
      <c r="O3765" s="274">
        <f t="shared" si="6"/>
        <v>0</v>
      </c>
      <c r="P3765" s="248" t="b">
        <f t="shared" si="7"/>
        <v>0</v>
      </c>
    </row>
    <row r="3766" ht="14.25" customHeight="1">
      <c r="A3766" s="248" t="s">
        <v>736</v>
      </c>
      <c r="B3766" s="248" t="s">
        <v>19</v>
      </c>
      <c r="C3766" s="273">
        <v>191412.0</v>
      </c>
      <c r="D3766" s="274">
        <v>45707.0</v>
      </c>
      <c r="E3766" s="275">
        <v>335951.0</v>
      </c>
      <c r="F3766" s="248" t="s">
        <v>447</v>
      </c>
      <c r="G3766" s="274">
        <f t="shared" si="1"/>
        <v>45737</v>
      </c>
      <c r="H3766" s="248" t="s">
        <v>443</v>
      </c>
      <c r="I3766" s="276" t="str">
        <f t="shared" si="2"/>
        <v>191412335951</v>
      </c>
      <c r="J3766" s="274">
        <v>45736.0</v>
      </c>
      <c r="K3766" s="275">
        <f>+E3766</f>
        <v>335951</v>
      </c>
      <c r="L3766" s="275">
        <f t="shared" si="30"/>
        <v>0</v>
      </c>
      <c r="N3766" s="277"/>
      <c r="O3766" s="274">
        <f t="shared" si="6"/>
        <v>0</v>
      </c>
      <c r="P3766" s="248" t="b">
        <f t="shared" si="7"/>
        <v>0</v>
      </c>
    </row>
    <row r="3767" ht="14.25" customHeight="1">
      <c r="A3767" s="248" t="s">
        <v>77</v>
      </c>
      <c r="B3767" s="248" t="s">
        <v>19</v>
      </c>
      <c r="C3767" s="273">
        <v>616305.0</v>
      </c>
      <c r="D3767" s="274">
        <v>45707.0</v>
      </c>
      <c r="E3767" s="275">
        <v>971053.0</v>
      </c>
      <c r="F3767" s="248" t="s">
        <v>447</v>
      </c>
      <c r="G3767" s="274">
        <f t="shared" si="1"/>
        <v>45737</v>
      </c>
      <c r="H3767" s="248" t="s">
        <v>443</v>
      </c>
      <c r="I3767" s="276" t="str">
        <f t="shared" si="2"/>
        <v>616305971053</v>
      </c>
      <c r="J3767" s="274">
        <v>45695.0</v>
      </c>
      <c r="K3767" s="275">
        <f>968206+2847</f>
        <v>971053</v>
      </c>
      <c r="L3767" s="275">
        <f t="shared" si="30"/>
        <v>0</v>
      </c>
      <c r="N3767" s="277"/>
      <c r="O3767" s="274">
        <f t="shared" si="6"/>
        <v>0</v>
      </c>
      <c r="P3767" s="248" t="b">
        <f t="shared" si="7"/>
        <v>0</v>
      </c>
    </row>
    <row r="3768" ht="14.25" customHeight="1">
      <c r="A3768" s="248" t="s">
        <v>77</v>
      </c>
      <c r="B3768" s="248" t="s">
        <v>19</v>
      </c>
      <c r="C3768" s="273">
        <v>616306.0</v>
      </c>
      <c r="D3768" s="274">
        <v>45707.0</v>
      </c>
      <c r="E3768" s="275">
        <v>174291.0</v>
      </c>
      <c r="F3768" s="248" t="s">
        <v>447</v>
      </c>
      <c r="G3768" s="274">
        <f t="shared" si="1"/>
        <v>45737</v>
      </c>
      <c r="H3768" s="248" t="s">
        <v>443</v>
      </c>
      <c r="I3768" s="276" t="str">
        <f t="shared" si="2"/>
        <v>616306174291</v>
      </c>
      <c r="J3768" s="274">
        <v>45736.0</v>
      </c>
      <c r="K3768" s="275">
        <f t="shared" ref="K3768:K3770" si="34">+E3768</f>
        <v>174291</v>
      </c>
      <c r="L3768" s="275">
        <f t="shared" si="30"/>
        <v>0</v>
      </c>
      <c r="N3768" s="277"/>
      <c r="O3768" s="274">
        <f t="shared" si="6"/>
        <v>0</v>
      </c>
      <c r="P3768" s="248" t="b">
        <f t="shared" si="7"/>
        <v>0</v>
      </c>
    </row>
    <row r="3769" ht="14.25" customHeight="1">
      <c r="A3769" s="248" t="s">
        <v>470</v>
      </c>
      <c r="B3769" s="248" t="s">
        <v>19</v>
      </c>
      <c r="C3769" s="273">
        <v>72320.0</v>
      </c>
      <c r="D3769" s="274">
        <v>45707.0</v>
      </c>
      <c r="E3769" s="275">
        <v>590240.0</v>
      </c>
      <c r="F3769" s="248" t="s">
        <v>447</v>
      </c>
      <c r="G3769" s="274">
        <f t="shared" si="1"/>
        <v>45737</v>
      </c>
      <c r="H3769" s="248" t="s">
        <v>443</v>
      </c>
      <c r="I3769" s="276" t="str">
        <f t="shared" si="2"/>
        <v>72320590240</v>
      </c>
      <c r="J3769" s="274">
        <v>45707.0</v>
      </c>
      <c r="K3769" s="275">
        <f t="shared" si="34"/>
        <v>590240</v>
      </c>
      <c r="L3769" s="275">
        <f t="shared" si="30"/>
        <v>0</v>
      </c>
      <c r="N3769" s="277"/>
      <c r="O3769" s="274">
        <f t="shared" si="6"/>
        <v>0</v>
      </c>
      <c r="P3769" s="248" t="b">
        <f t="shared" si="7"/>
        <v>0</v>
      </c>
    </row>
    <row r="3770" ht="14.25" customHeight="1">
      <c r="A3770" s="248" t="s">
        <v>445</v>
      </c>
      <c r="B3770" s="248" t="s">
        <v>19</v>
      </c>
      <c r="C3770" s="273">
        <v>3426832.0</v>
      </c>
      <c r="D3770" s="274">
        <v>45707.0</v>
      </c>
      <c r="E3770" s="275">
        <v>346430.0</v>
      </c>
      <c r="F3770" s="248" t="s">
        <v>447</v>
      </c>
      <c r="G3770" s="274">
        <f t="shared" si="1"/>
        <v>45737</v>
      </c>
      <c r="H3770" s="248" t="s">
        <v>443</v>
      </c>
      <c r="I3770" s="276" t="str">
        <f t="shared" si="2"/>
        <v>3426832346430</v>
      </c>
      <c r="J3770" s="274">
        <v>45707.0</v>
      </c>
      <c r="K3770" s="275">
        <f t="shared" si="34"/>
        <v>346430</v>
      </c>
      <c r="L3770" s="275">
        <f t="shared" si="30"/>
        <v>0</v>
      </c>
      <c r="N3770" s="277"/>
      <c r="O3770" s="274">
        <f t="shared" si="6"/>
        <v>0</v>
      </c>
      <c r="P3770" s="248" t="b">
        <f t="shared" si="7"/>
        <v>0</v>
      </c>
    </row>
    <row r="3771" ht="14.25" customHeight="1">
      <c r="A3771" s="248" t="s">
        <v>27</v>
      </c>
      <c r="B3771" s="248" t="s">
        <v>19</v>
      </c>
      <c r="C3771" s="273">
        <v>45575.0</v>
      </c>
      <c r="D3771" s="274">
        <v>45708.0</v>
      </c>
      <c r="E3771" s="275">
        <v>98890.0</v>
      </c>
      <c r="F3771" s="248" t="s">
        <v>447</v>
      </c>
      <c r="G3771" s="274">
        <f t="shared" si="1"/>
        <v>45738</v>
      </c>
      <c r="H3771" s="248" t="s">
        <v>443</v>
      </c>
      <c r="I3771" s="276" t="str">
        <f t="shared" si="2"/>
        <v>4557598890</v>
      </c>
      <c r="J3771" s="336"/>
      <c r="K3771" s="337">
        <v>98890.0</v>
      </c>
      <c r="L3771" s="275">
        <f>430925-E3771</f>
        <v>332035</v>
      </c>
      <c r="M3771" s="248" t="s">
        <v>917</v>
      </c>
      <c r="N3771" s="109" t="s">
        <v>456</v>
      </c>
      <c r="O3771" s="274">
        <f t="shared" si="6"/>
        <v>0</v>
      </c>
      <c r="P3771" s="248" t="b">
        <f t="shared" si="7"/>
        <v>1</v>
      </c>
    </row>
    <row r="3772" ht="14.25" customHeight="1">
      <c r="A3772" s="248" t="s">
        <v>495</v>
      </c>
      <c r="B3772" s="248" t="s">
        <v>468</v>
      </c>
      <c r="C3772" s="273">
        <v>6.0025907E7</v>
      </c>
      <c r="D3772" s="274">
        <v>45708.0</v>
      </c>
      <c r="E3772" s="275">
        <v>-849980.0</v>
      </c>
      <c r="F3772" s="248" t="s">
        <v>447</v>
      </c>
      <c r="G3772" s="274">
        <f t="shared" si="1"/>
        <v>45738</v>
      </c>
      <c r="H3772" s="248" t="s">
        <v>469</v>
      </c>
      <c r="I3772" s="276" t="str">
        <f t="shared" si="2"/>
        <v>60025907-849980</v>
      </c>
      <c r="J3772" s="274"/>
      <c r="K3772" s="275"/>
      <c r="L3772" s="275">
        <f t="shared" ref="L3772:L4096" si="35">+K3772-E3772</f>
        <v>849980</v>
      </c>
      <c r="N3772" s="277"/>
      <c r="O3772" s="274">
        <f t="shared" si="6"/>
        <v>0</v>
      </c>
      <c r="P3772" s="248" t="b">
        <f t="shared" si="7"/>
        <v>1</v>
      </c>
    </row>
    <row r="3773" ht="14.25" customHeight="1">
      <c r="A3773" s="248" t="s">
        <v>85</v>
      </c>
      <c r="B3773" s="248" t="s">
        <v>19</v>
      </c>
      <c r="C3773" s="273">
        <v>1759.0</v>
      </c>
      <c r="D3773" s="274">
        <v>45708.0</v>
      </c>
      <c r="E3773" s="275">
        <v>1275562.0</v>
      </c>
      <c r="F3773" s="248" t="s">
        <v>447</v>
      </c>
      <c r="G3773" s="274">
        <f t="shared" si="1"/>
        <v>45738</v>
      </c>
      <c r="H3773" s="248" t="s">
        <v>443</v>
      </c>
      <c r="I3773" s="276" t="str">
        <f t="shared" si="2"/>
        <v>17591275562</v>
      </c>
      <c r="J3773" s="274">
        <v>45709.0</v>
      </c>
      <c r="K3773" s="275">
        <v>1275562.0</v>
      </c>
      <c r="L3773" s="275">
        <f t="shared" si="35"/>
        <v>0</v>
      </c>
      <c r="N3773" s="277"/>
      <c r="O3773" s="274">
        <f t="shared" si="6"/>
        <v>0</v>
      </c>
      <c r="P3773" s="248" t="b">
        <f t="shared" si="7"/>
        <v>0</v>
      </c>
    </row>
    <row r="3774" ht="14.25" customHeight="1">
      <c r="A3774" s="248" t="s">
        <v>35</v>
      </c>
      <c r="B3774" s="248" t="s">
        <v>19</v>
      </c>
      <c r="C3774" s="273">
        <v>25975.0</v>
      </c>
      <c r="D3774" s="274">
        <v>45708.0</v>
      </c>
      <c r="E3774" s="275">
        <v>695975.0</v>
      </c>
      <c r="F3774" s="248" t="s">
        <v>447</v>
      </c>
      <c r="G3774" s="274">
        <f t="shared" si="1"/>
        <v>45738</v>
      </c>
      <c r="H3774" s="248" t="s">
        <v>443</v>
      </c>
      <c r="I3774" s="276" t="str">
        <f t="shared" si="2"/>
        <v>25975695975</v>
      </c>
      <c r="J3774" s="274">
        <v>45743.0</v>
      </c>
      <c r="K3774" s="275">
        <f>+E3774</f>
        <v>695975</v>
      </c>
      <c r="L3774" s="275">
        <f t="shared" si="35"/>
        <v>0</v>
      </c>
      <c r="N3774" s="277" t="s">
        <v>759</v>
      </c>
      <c r="O3774" s="274">
        <f t="shared" si="6"/>
        <v>0</v>
      </c>
      <c r="P3774" s="248" t="b">
        <f t="shared" si="7"/>
        <v>0</v>
      </c>
    </row>
    <row r="3775" ht="14.25" customHeight="1">
      <c r="A3775" s="248" t="s">
        <v>332</v>
      </c>
      <c r="B3775" s="248" t="s">
        <v>19</v>
      </c>
      <c r="C3775" s="273">
        <v>22386.0</v>
      </c>
      <c r="D3775" s="274">
        <v>45708.0</v>
      </c>
      <c r="E3775" s="275">
        <v>6602258.0</v>
      </c>
      <c r="F3775" s="248" t="s">
        <v>447</v>
      </c>
      <c r="G3775" s="274">
        <f t="shared" si="1"/>
        <v>45738</v>
      </c>
      <c r="H3775" s="248" t="s">
        <v>443</v>
      </c>
      <c r="I3775" s="276" t="str">
        <f t="shared" si="2"/>
        <v>223866602258</v>
      </c>
      <c r="J3775" s="274">
        <v>45701.0</v>
      </c>
      <c r="K3775" s="275">
        <v>7622212.0</v>
      </c>
      <c r="L3775" s="275">
        <f t="shared" si="35"/>
        <v>1019954</v>
      </c>
      <c r="N3775" s="277" t="s">
        <v>837</v>
      </c>
      <c r="O3775" s="274">
        <f t="shared" si="6"/>
        <v>0</v>
      </c>
      <c r="P3775" s="248" t="b">
        <f t="shared" si="7"/>
        <v>0</v>
      </c>
    </row>
    <row r="3776" ht="14.25" customHeight="1">
      <c r="A3776" s="248" t="s">
        <v>110</v>
      </c>
      <c r="B3776" s="248" t="s">
        <v>19</v>
      </c>
      <c r="C3776" s="273">
        <v>41272.0</v>
      </c>
      <c r="D3776" s="274">
        <v>45708.0</v>
      </c>
      <c r="E3776" s="275">
        <v>8726.0</v>
      </c>
      <c r="F3776" s="248" t="s">
        <v>447</v>
      </c>
      <c r="G3776" s="274">
        <f t="shared" si="1"/>
        <v>45738</v>
      </c>
      <c r="H3776" s="248" t="s">
        <v>443</v>
      </c>
      <c r="I3776" s="276" t="str">
        <f t="shared" si="2"/>
        <v>412728726</v>
      </c>
      <c r="J3776" s="274">
        <v>45741.0</v>
      </c>
      <c r="K3776" s="275">
        <f t="shared" ref="K3776:K3779" si="36">+E3776</f>
        <v>8726</v>
      </c>
      <c r="L3776" s="275">
        <f t="shared" si="35"/>
        <v>0</v>
      </c>
      <c r="N3776" s="277"/>
      <c r="O3776" s="274">
        <f t="shared" si="6"/>
        <v>0</v>
      </c>
      <c r="P3776" s="248" t="b">
        <f t="shared" si="7"/>
        <v>0</v>
      </c>
    </row>
    <row r="3777" ht="14.25" customHeight="1">
      <c r="A3777" s="248" t="s">
        <v>27</v>
      </c>
      <c r="B3777" s="248" t="s">
        <v>19</v>
      </c>
      <c r="C3777" s="273">
        <v>45591.0</v>
      </c>
      <c r="D3777" s="274">
        <v>45709.0</v>
      </c>
      <c r="E3777" s="275">
        <v>1358917.0</v>
      </c>
      <c r="F3777" s="248" t="s">
        <v>447</v>
      </c>
      <c r="G3777" s="274">
        <f t="shared" si="1"/>
        <v>45739</v>
      </c>
      <c r="H3777" s="248" t="s">
        <v>443</v>
      </c>
      <c r="I3777" s="276" t="str">
        <f t="shared" si="2"/>
        <v>455911358917</v>
      </c>
      <c r="J3777" s="274">
        <v>45743.0</v>
      </c>
      <c r="K3777" s="275">
        <f t="shared" si="36"/>
        <v>1358917</v>
      </c>
      <c r="L3777" s="275">
        <f t="shared" si="35"/>
        <v>0</v>
      </c>
      <c r="N3777" s="109" t="s">
        <v>456</v>
      </c>
      <c r="O3777" s="274">
        <f t="shared" si="6"/>
        <v>0</v>
      </c>
      <c r="P3777" s="248" t="b">
        <f t="shared" si="7"/>
        <v>0</v>
      </c>
    </row>
    <row r="3778" ht="14.25" customHeight="1">
      <c r="A3778" s="248" t="s">
        <v>623</v>
      </c>
      <c r="B3778" s="248" t="s">
        <v>19</v>
      </c>
      <c r="C3778" s="273">
        <v>2170.0</v>
      </c>
      <c r="D3778" s="274">
        <v>45709.0</v>
      </c>
      <c r="E3778" s="275">
        <v>226076.0</v>
      </c>
      <c r="F3778" s="248" t="s">
        <v>447</v>
      </c>
      <c r="G3778" s="274">
        <f t="shared" si="1"/>
        <v>45739</v>
      </c>
      <c r="H3778" s="248" t="s">
        <v>443</v>
      </c>
      <c r="I3778" s="276" t="str">
        <f t="shared" si="2"/>
        <v>2170226076</v>
      </c>
      <c r="J3778" s="274">
        <v>45743.0</v>
      </c>
      <c r="K3778" s="275">
        <f t="shared" si="36"/>
        <v>226076</v>
      </c>
      <c r="L3778" s="275">
        <f t="shared" si="35"/>
        <v>0</v>
      </c>
      <c r="N3778" s="277"/>
      <c r="O3778" s="274">
        <f t="shared" si="6"/>
        <v>0</v>
      </c>
      <c r="P3778" s="248" t="b">
        <f t="shared" si="7"/>
        <v>0</v>
      </c>
    </row>
    <row r="3779" ht="14.25" customHeight="1">
      <c r="A3779" s="248" t="s">
        <v>736</v>
      </c>
      <c r="B3779" s="248" t="s">
        <v>19</v>
      </c>
      <c r="C3779" s="273">
        <v>191459.0</v>
      </c>
      <c r="D3779" s="274">
        <v>45709.0</v>
      </c>
      <c r="E3779" s="275">
        <v>426554.0</v>
      </c>
      <c r="F3779" s="248" t="s">
        <v>447</v>
      </c>
      <c r="G3779" s="274">
        <f t="shared" si="1"/>
        <v>45739</v>
      </c>
      <c r="H3779" s="248" t="s">
        <v>443</v>
      </c>
      <c r="I3779" s="276" t="str">
        <f t="shared" si="2"/>
        <v>191459426554</v>
      </c>
      <c r="J3779" s="274">
        <v>45743.0</v>
      </c>
      <c r="K3779" s="275">
        <f t="shared" si="36"/>
        <v>426554</v>
      </c>
      <c r="L3779" s="275">
        <f t="shared" si="35"/>
        <v>0</v>
      </c>
      <c r="N3779" s="277"/>
      <c r="O3779" s="274">
        <f t="shared" si="6"/>
        <v>0</v>
      </c>
      <c r="P3779" s="248" t="b">
        <f t="shared" si="7"/>
        <v>0</v>
      </c>
    </row>
    <row r="3780" ht="14.25" customHeight="1">
      <c r="A3780" s="248" t="s">
        <v>55</v>
      </c>
      <c r="B3780" s="248" t="s">
        <v>468</v>
      </c>
      <c r="C3780" s="273">
        <v>98.0</v>
      </c>
      <c r="D3780" s="274">
        <v>45709.0</v>
      </c>
      <c r="E3780" s="275">
        <v>-959300.0</v>
      </c>
      <c r="F3780" s="248" t="s">
        <v>447</v>
      </c>
      <c r="G3780" s="274">
        <f t="shared" si="1"/>
        <v>45739</v>
      </c>
      <c r="H3780" s="248" t="s">
        <v>469</v>
      </c>
      <c r="I3780" s="276" t="str">
        <f t="shared" si="2"/>
        <v>98-959300</v>
      </c>
      <c r="J3780" s="274"/>
      <c r="K3780" s="275"/>
      <c r="L3780" s="275">
        <f t="shared" si="35"/>
        <v>959300</v>
      </c>
      <c r="N3780" s="277"/>
      <c r="O3780" s="274">
        <f t="shared" si="6"/>
        <v>0</v>
      </c>
      <c r="P3780" s="248" t="b">
        <f t="shared" si="7"/>
        <v>1</v>
      </c>
    </row>
    <row r="3781" ht="14.25" customHeight="1">
      <c r="A3781" s="248" t="s">
        <v>824</v>
      </c>
      <c r="B3781" s="248" t="s">
        <v>19</v>
      </c>
      <c r="C3781" s="273">
        <v>5.0658776E7</v>
      </c>
      <c r="D3781" s="274">
        <v>45712.0</v>
      </c>
      <c r="E3781" s="275">
        <v>101092.0</v>
      </c>
      <c r="F3781" s="248" t="s">
        <v>447</v>
      </c>
      <c r="G3781" s="274">
        <f t="shared" si="1"/>
        <v>45742</v>
      </c>
      <c r="H3781" s="248" t="s">
        <v>443</v>
      </c>
      <c r="I3781" s="276" t="str">
        <f t="shared" si="2"/>
        <v>50658776101092</v>
      </c>
      <c r="J3781" s="274">
        <v>45712.0</v>
      </c>
      <c r="K3781" s="275">
        <v>101092.0</v>
      </c>
      <c r="L3781" s="275">
        <f t="shared" si="35"/>
        <v>0</v>
      </c>
      <c r="N3781" s="277"/>
      <c r="O3781" s="274">
        <f t="shared" si="6"/>
        <v>0</v>
      </c>
      <c r="P3781" s="248" t="b">
        <f t="shared" si="7"/>
        <v>0</v>
      </c>
    </row>
    <row r="3782" ht="14.25" customHeight="1">
      <c r="A3782" s="248" t="s">
        <v>85</v>
      </c>
      <c r="B3782" s="248" t="s">
        <v>19</v>
      </c>
      <c r="C3782" s="273">
        <v>1776.0</v>
      </c>
      <c r="D3782" s="274">
        <v>45712.0</v>
      </c>
      <c r="E3782" s="275">
        <v>221076.0</v>
      </c>
      <c r="F3782" s="248" t="s">
        <v>447</v>
      </c>
      <c r="G3782" s="274">
        <f t="shared" si="1"/>
        <v>45742</v>
      </c>
      <c r="H3782" s="248" t="s">
        <v>443</v>
      </c>
      <c r="I3782" s="276" t="str">
        <f t="shared" si="2"/>
        <v>1776221076</v>
      </c>
      <c r="J3782" s="274">
        <v>45726.0</v>
      </c>
      <c r="K3782" s="275">
        <v>221076.0</v>
      </c>
      <c r="L3782" s="275">
        <f t="shared" si="35"/>
        <v>0</v>
      </c>
      <c r="N3782" s="277"/>
      <c r="O3782" s="274">
        <f t="shared" si="6"/>
        <v>0</v>
      </c>
      <c r="P3782" s="248" t="b">
        <f t="shared" si="7"/>
        <v>0</v>
      </c>
    </row>
    <row r="3783" ht="14.25" customHeight="1">
      <c r="A3783" s="248" t="s">
        <v>101</v>
      </c>
      <c r="B3783" s="248" t="s">
        <v>19</v>
      </c>
      <c r="C3783" s="273">
        <v>15386.0</v>
      </c>
      <c r="D3783" s="274">
        <v>45712.0</v>
      </c>
      <c r="E3783" s="275">
        <v>239699.0</v>
      </c>
      <c r="F3783" s="248" t="s">
        <v>447</v>
      </c>
      <c r="G3783" s="274">
        <f t="shared" si="1"/>
        <v>45742</v>
      </c>
      <c r="H3783" s="248" t="s">
        <v>443</v>
      </c>
      <c r="I3783" s="276" t="str">
        <f t="shared" si="2"/>
        <v>15386239699</v>
      </c>
      <c r="J3783" s="274">
        <v>45743.0</v>
      </c>
      <c r="K3783" s="275">
        <f>+E3783</f>
        <v>239699</v>
      </c>
      <c r="L3783" s="275">
        <f t="shared" si="35"/>
        <v>0</v>
      </c>
      <c r="N3783" s="277"/>
      <c r="O3783" s="274">
        <f t="shared" si="6"/>
        <v>0</v>
      </c>
      <c r="P3783" s="248" t="b">
        <f t="shared" si="7"/>
        <v>0</v>
      </c>
    </row>
    <row r="3784" ht="14.25" customHeight="1">
      <c r="A3784" s="248" t="s">
        <v>463</v>
      </c>
      <c r="B3784" s="248" t="s">
        <v>19</v>
      </c>
      <c r="C3784" s="273">
        <v>5215237.0</v>
      </c>
      <c r="D3784" s="274">
        <v>45713.0</v>
      </c>
      <c r="E3784" s="275">
        <v>854940.0</v>
      </c>
      <c r="F3784" s="248" t="s">
        <v>447</v>
      </c>
      <c r="G3784" s="274">
        <f t="shared" si="1"/>
        <v>45743</v>
      </c>
      <c r="H3784" s="248" t="s">
        <v>443</v>
      </c>
      <c r="I3784" s="276" t="str">
        <f t="shared" si="2"/>
        <v>5215237854940</v>
      </c>
      <c r="J3784" s="274">
        <v>45713.0</v>
      </c>
      <c r="K3784" s="275">
        <v>854940.0</v>
      </c>
      <c r="L3784" s="275">
        <f t="shared" si="35"/>
        <v>0</v>
      </c>
      <c r="N3784" s="277"/>
      <c r="O3784" s="274">
        <f t="shared" si="6"/>
        <v>0</v>
      </c>
      <c r="P3784" s="248" t="b">
        <f t="shared" si="7"/>
        <v>0</v>
      </c>
    </row>
    <row r="3785" ht="14.25" customHeight="1">
      <c r="A3785" s="248" t="s">
        <v>56</v>
      </c>
      <c r="B3785" s="248" t="s">
        <v>19</v>
      </c>
      <c r="C3785" s="273">
        <v>24.0</v>
      </c>
      <c r="D3785" s="274">
        <v>45713.0</v>
      </c>
      <c r="E3785" s="275">
        <v>460067.0</v>
      </c>
      <c r="F3785" s="248" t="s">
        <v>447</v>
      </c>
      <c r="G3785" s="274">
        <f t="shared" si="1"/>
        <v>45743</v>
      </c>
      <c r="H3785" s="248" t="s">
        <v>443</v>
      </c>
      <c r="I3785" s="276" t="str">
        <f t="shared" si="2"/>
        <v>24460067</v>
      </c>
      <c r="J3785" s="274">
        <v>45715.0</v>
      </c>
      <c r="K3785" s="275">
        <f>+E3785</f>
        <v>460067</v>
      </c>
      <c r="L3785" s="275">
        <f t="shared" si="35"/>
        <v>0</v>
      </c>
      <c r="N3785" s="109" t="s">
        <v>744</v>
      </c>
      <c r="O3785" s="274">
        <f t="shared" si="6"/>
        <v>0</v>
      </c>
      <c r="P3785" s="248" t="b">
        <f t="shared" si="7"/>
        <v>0</v>
      </c>
    </row>
    <row r="3786" ht="14.25" customHeight="1">
      <c r="A3786" s="248" t="s">
        <v>824</v>
      </c>
      <c r="B3786" s="248" t="s">
        <v>19</v>
      </c>
      <c r="C3786" s="273">
        <v>5.0698863E7</v>
      </c>
      <c r="D3786" s="274">
        <v>45714.0</v>
      </c>
      <c r="E3786" s="275">
        <v>12920.0</v>
      </c>
      <c r="F3786" s="248" t="s">
        <v>447</v>
      </c>
      <c r="G3786" s="274">
        <f t="shared" si="1"/>
        <v>45744</v>
      </c>
      <c r="H3786" s="248" t="s">
        <v>443</v>
      </c>
      <c r="I3786" s="276" t="str">
        <f t="shared" si="2"/>
        <v>5069886312920</v>
      </c>
      <c r="J3786" s="274">
        <v>45714.0</v>
      </c>
      <c r="K3786" s="275">
        <v>12920.0</v>
      </c>
      <c r="L3786" s="275">
        <f t="shared" si="35"/>
        <v>0</v>
      </c>
      <c r="N3786" s="277"/>
      <c r="O3786" s="274">
        <f t="shared" si="6"/>
        <v>0</v>
      </c>
      <c r="P3786" s="248" t="b">
        <f t="shared" si="7"/>
        <v>0</v>
      </c>
    </row>
    <row r="3787" ht="14.25" customHeight="1">
      <c r="A3787" s="248" t="s">
        <v>824</v>
      </c>
      <c r="B3787" s="248" t="s">
        <v>334</v>
      </c>
      <c r="C3787" s="273">
        <v>1.3266976E7</v>
      </c>
      <c r="D3787" s="274">
        <v>45714.0</v>
      </c>
      <c r="E3787" s="275">
        <v>6080.0</v>
      </c>
      <c r="F3787" s="248" t="s">
        <v>447</v>
      </c>
      <c r="G3787" s="274">
        <f t="shared" si="1"/>
        <v>45744</v>
      </c>
      <c r="H3787" s="248" t="s">
        <v>443</v>
      </c>
      <c r="I3787" s="276" t="str">
        <f t="shared" si="2"/>
        <v>132669766080</v>
      </c>
      <c r="J3787" s="274">
        <v>45714.0</v>
      </c>
      <c r="K3787" s="275">
        <v>6080.0</v>
      </c>
      <c r="L3787" s="275">
        <f t="shared" si="35"/>
        <v>0</v>
      </c>
      <c r="N3787" s="277"/>
      <c r="O3787" s="274">
        <f t="shared" si="6"/>
        <v>0</v>
      </c>
      <c r="P3787" s="248" t="b">
        <f t="shared" si="7"/>
        <v>0</v>
      </c>
    </row>
    <row r="3788" ht="14.25" customHeight="1">
      <c r="A3788" s="248" t="s">
        <v>22</v>
      </c>
      <c r="B3788" s="248" t="s">
        <v>19</v>
      </c>
      <c r="C3788" s="273">
        <v>1166356.0</v>
      </c>
      <c r="D3788" s="274">
        <v>45714.0</v>
      </c>
      <c r="E3788" s="275">
        <v>1379981.0</v>
      </c>
      <c r="F3788" s="248" t="s">
        <v>447</v>
      </c>
      <c r="G3788" s="274">
        <f t="shared" si="1"/>
        <v>45744</v>
      </c>
      <c r="H3788" s="248" t="s">
        <v>443</v>
      </c>
      <c r="I3788" s="276" t="str">
        <f t="shared" si="2"/>
        <v>11663561379981</v>
      </c>
      <c r="J3788" s="274">
        <v>45743.0</v>
      </c>
      <c r="K3788" s="275">
        <f t="shared" ref="K3788:K3789" si="37">+E3788</f>
        <v>1379981</v>
      </c>
      <c r="L3788" s="275">
        <f t="shared" si="35"/>
        <v>0</v>
      </c>
      <c r="N3788" s="109" t="s">
        <v>462</v>
      </c>
      <c r="O3788" s="274">
        <f t="shared" si="6"/>
        <v>0</v>
      </c>
      <c r="P3788" s="248" t="b">
        <f t="shared" si="7"/>
        <v>0</v>
      </c>
    </row>
    <row r="3789" ht="14.25" customHeight="1">
      <c r="A3789" s="248" t="s">
        <v>22</v>
      </c>
      <c r="B3789" s="248" t="s">
        <v>19</v>
      </c>
      <c r="C3789" s="273">
        <v>1166357.0</v>
      </c>
      <c r="D3789" s="274">
        <v>45714.0</v>
      </c>
      <c r="E3789" s="275">
        <v>188520.0</v>
      </c>
      <c r="F3789" s="248" t="s">
        <v>447</v>
      </c>
      <c r="G3789" s="274">
        <f t="shared" si="1"/>
        <v>45744</v>
      </c>
      <c r="H3789" s="248" t="s">
        <v>443</v>
      </c>
      <c r="I3789" s="276" t="str">
        <f t="shared" si="2"/>
        <v>1166357188520</v>
      </c>
      <c r="J3789" s="274">
        <v>45743.0</v>
      </c>
      <c r="K3789" s="275">
        <f t="shared" si="37"/>
        <v>188520</v>
      </c>
      <c r="L3789" s="275">
        <f t="shared" si="35"/>
        <v>0</v>
      </c>
      <c r="N3789" s="109" t="s">
        <v>462</v>
      </c>
      <c r="O3789" s="274">
        <f t="shared" si="6"/>
        <v>0</v>
      </c>
      <c r="P3789" s="248" t="b">
        <f t="shared" si="7"/>
        <v>0</v>
      </c>
    </row>
    <row r="3790" ht="14.25" customHeight="1">
      <c r="A3790" s="248" t="s">
        <v>463</v>
      </c>
      <c r="B3790" s="248" t="s">
        <v>19</v>
      </c>
      <c r="C3790" s="273">
        <v>5215573.0</v>
      </c>
      <c r="D3790" s="274">
        <v>45714.0</v>
      </c>
      <c r="E3790" s="275">
        <v>46519.0</v>
      </c>
      <c r="F3790" s="248" t="s">
        <v>447</v>
      </c>
      <c r="G3790" s="274">
        <f t="shared" si="1"/>
        <v>45744</v>
      </c>
      <c r="H3790" s="248" t="s">
        <v>443</v>
      </c>
      <c r="I3790" s="276" t="str">
        <f t="shared" si="2"/>
        <v>521557346519</v>
      </c>
      <c r="J3790" s="274"/>
      <c r="K3790" s="275"/>
      <c r="L3790" s="275">
        <f t="shared" si="35"/>
        <v>-46519</v>
      </c>
      <c r="N3790" s="277"/>
      <c r="O3790" s="274">
        <f t="shared" si="6"/>
        <v>0</v>
      </c>
      <c r="P3790" s="248" t="b">
        <f t="shared" si="7"/>
        <v>1</v>
      </c>
    </row>
    <row r="3791" ht="14.25" customHeight="1">
      <c r="A3791" s="248" t="s">
        <v>463</v>
      </c>
      <c r="B3791" s="248" t="s">
        <v>19</v>
      </c>
      <c r="C3791" s="273">
        <v>5215572.0</v>
      </c>
      <c r="D3791" s="274">
        <v>45714.0</v>
      </c>
      <c r="E3791" s="275">
        <v>627461.0</v>
      </c>
      <c r="F3791" s="248" t="s">
        <v>447</v>
      </c>
      <c r="G3791" s="274">
        <f t="shared" si="1"/>
        <v>45744</v>
      </c>
      <c r="H3791" s="248" t="s">
        <v>443</v>
      </c>
      <c r="I3791" s="276" t="str">
        <f t="shared" si="2"/>
        <v>5215572627461</v>
      </c>
      <c r="J3791" s="274"/>
      <c r="K3791" s="275"/>
      <c r="L3791" s="275">
        <f t="shared" si="35"/>
        <v>-627461</v>
      </c>
      <c r="N3791" s="277"/>
      <c r="O3791" s="274">
        <f t="shared" si="6"/>
        <v>0</v>
      </c>
      <c r="P3791" s="248" t="b">
        <f t="shared" si="7"/>
        <v>1</v>
      </c>
    </row>
    <row r="3792" ht="14.25" customHeight="1">
      <c r="A3792" s="248" t="s">
        <v>24</v>
      </c>
      <c r="B3792" s="248" t="s">
        <v>19</v>
      </c>
      <c r="C3792" s="273">
        <v>23612.0</v>
      </c>
      <c r="D3792" s="274">
        <v>45714.0</v>
      </c>
      <c r="E3792" s="275">
        <v>347933.0</v>
      </c>
      <c r="F3792" s="248" t="s">
        <v>447</v>
      </c>
      <c r="G3792" s="274">
        <f t="shared" si="1"/>
        <v>45744</v>
      </c>
      <c r="H3792" s="248" t="s">
        <v>443</v>
      </c>
      <c r="I3792" s="276" t="str">
        <f t="shared" si="2"/>
        <v>23612347933</v>
      </c>
      <c r="J3792" s="274">
        <v>45743.0</v>
      </c>
      <c r="K3792" s="275">
        <f>+E3792</f>
        <v>347933</v>
      </c>
      <c r="L3792" s="275">
        <f t="shared" si="35"/>
        <v>0</v>
      </c>
      <c r="N3792" s="277"/>
      <c r="O3792" s="274">
        <f t="shared" si="6"/>
        <v>0</v>
      </c>
      <c r="P3792" s="248" t="b">
        <f t="shared" si="7"/>
        <v>0</v>
      </c>
    </row>
    <row r="3793" ht="14.25" customHeight="1">
      <c r="A3793" s="248" t="s">
        <v>610</v>
      </c>
      <c r="B3793" s="248" t="s">
        <v>19</v>
      </c>
      <c r="C3793" s="273">
        <v>1923834.0</v>
      </c>
      <c r="D3793" s="274">
        <v>45715.0</v>
      </c>
      <c r="E3793" s="275">
        <v>529990.0</v>
      </c>
      <c r="F3793" s="248" t="s">
        <v>447</v>
      </c>
      <c r="G3793" s="274">
        <f t="shared" si="1"/>
        <v>45745</v>
      </c>
      <c r="H3793" s="248" t="s">
        <v>443</v>
      </c>
      <c r="I3793" s="276" t="str">
        <f t="shared" si="2"/>
        <v>1923834529990</v>
      </c>
      <c r="J3793" s="274">
        <v>45714.0</v>
      </c>
      <c r="K3793" s="275">
        <v>529990.0</v>
      </c>
      <c r="L3793" s="275">
        <f t="shared" si="35"/>
        <v>0</v>
      </c>
      <c r="N3793" s="277"/>
      <c r="O3793" s="274">
        <f t="shared" si="6"/>
        <v>0</v>
      </c>
      <c r="P3793" s="248" t="b">
        <f t="shared" si="7"/>
        <v>0</v>
      </c>
    </row>
    <row r="3794" ht="14.25" customHeight="1">
      <c r="A3794" s="248" t="s">
        <v>26</v>
      </c>
      <c r="B3794" s="248" t="s">
        <v>19</v>
      </c>
      <c r="C3794" s="273">
        <v>14165.0</v>
      </c>
      <c r="D3794" s="274">
        <v>45715.0</v>
      </c>
      <c r="E3794" s="275">
        <v>2911139.0</v>
      </c>
      <c r="F3794" s="248" t="s">
        <v>447</v>
      </c>
      <c r="G3794" s="274">
        <f t="shared" si="1"/>
        <v>45745</v>
      </c>
      <c r="H3794" s="248" t="s">
        <v>443</v>
      </c>
      <c r="I3794" s="276" t="str">
        <f t="shared" si="2"/>
        <v>141652911139</v>
      </c>
      <c r="J3794" s="274">
        <v>45743.0</v>
      </c>
      <c r="K3794" s="275">
        <f>+E3794</f>
        <v>2911139</v>
      </c>
      <c r="L3794" s="275">
        <f t="shared" si="35"/>
        <v>0</v>
      </c>
      <c r="N3794" s="277"/>
      <c r="O3794" s="274">
        <f t="shared" si="6"/>
        <v>0</v>
      </c>
      <c r="P3794" s="248" t="b">
        <f t="shared" si="7"/>
        <v>0</v>
      </c>
    </row>
    <row r="3795" ht="14.25" customHeight="1">
      <c r="A3795" s="248" t="s">
        <v>85</v>
      </c>
      <c r="B3795" s="248" t="s">
        <v>19</v>
      </c>
      <c r="C3795" s="273">
        <v>1783.0</v>
      </c>
      <c r="D3795" s="274">
        <v>45715.0</v>
      </c>
      <c r="E3795" s="275">
        <v>1035580.0</v>
      </c>
      <c r="F3795" s="248" t="s">
        <v>447</v>
      </c>
      <c r="G3795" s="274">
        <f t="shared" si="1"/>
        <v>45745</v>
      </c>
      <c r="H3795" s="248" t="s">
        <v>443</v>
      </c>
      <c r="I3795" s="276" t="str">
        <f t="shared" si="2"/>
        <v>17831035580</v>
      </c>
      <c r="J3795" s="274">
        <v>45726.0</v>
      </c>
      <c r="K3795" s="275">
        <v>1035580.0</v>
      </c>
      <c r="L3795" s="275">
        <f t="shared" si="35"/>
        <v>0</v>
      </c>
      <c r="N3795" s="277"/>
      <c r="O3795" s="274">
        <f t="shared" si="6"/>
        <v>0</v>
      </c>
      <c r="P3795" s="248" t="b">
        <f t="shared" si="7"/>
        <v>0</v>
      </c>
    </row>
    <row r="3796" ht="14.25" customHeight="1">
      <c r="A3796" s="248" t="s">
        <v>444</v>
      </c>
      <c r="B3796" s="248" t="s">
        <v>19</v>
      </c>
      <c r="C3796" s="273">
        <v>1729.0</v>
      </c>
      <c r="D3796" s="274">
        <v>45715.0</v>
      </c>
      <c r="E3796" s="275">
        <v>187959.0</v>
      </c>
      <c r="F3796" s="248" t="s">
        <v>447</v>
      </c>
      <c r="G3796" s="274">
        <f t="shared" si="1"/>
        <v>45745</v>
      </c>
      <c r="H3796" s="248" t="s">
        <v>443</v>
      </c>
      <c r="I3796" s="276" t="str">
        <f t="shared" si="2"/>
        <v>1729187959</v>
      </c>
      <c r="J3796" s="274">
        <v>45726.0</v>
      </c>
      <c r="K3796" s="275">
        <v>187959.0</v>
      </c>
      <c r="L3796" s="275">
        <f t="shared" si="35"/>
        <v>0</v>
      </c>
      <c r="N3796" s="277"/>
      <c r="O3796" s="274">
        <f t="shared" si="6"/>
        <v>0</v>
      </c>
      <c r="P3796" s="248" t="b">
        <f t="shared" si="7"/>
        <v>0</v>
      </c>
    </row>
    <row r="3797" ht="14.25" customHeight="1">
      <c r="A3797" s="248" t="s">
        <v>688</v>
      </c>
      <c r="B3797" s="248" t="s">
        <v>19</v>
      </c>
      <c r="C3797" s="273">
        <v>2841.0</v>
      </c>
      <c r="D3797" s="274">
        <v>45715.0</v>
      </c>
      <c r="E3797" s="275">
        <v>614752.0</v>
      </c>
      <c r="F3797" s="248" t="s">
        <v>447</v>
      </c>
      <c r="G3797" s="274">
        <f t="shared" si="1"/>
        <v>45745</v>
      </c>
      <c r="H3797" s="248" t="s">
        <v>443</v>
      </c>
      <c r="I3797" s="276" t="str">
        <f t="shared" si="2"/>
        <v>2841614752</v>
      </c>
      <c r="J3797" s="274">
        <v>45743.0</v>
      </c>
      <c r="K3797" s="275">
        <f t="shared" ref="K3797:K3798" si="38">+E3797</f>
        <v>614752</v>
      </c>
      <c r="L3797" s="275">
        <f t="shared" si="35"/>
        <v>0</v>
      </c>
      <c r="N3797" s="277"/>
      <c r="O3797" s="274">
        <f t="shared" si="6"/>
        <v>0</v>
      </c>
      <c r="P3797" s="248" t="b">
        <f t="shared" si="7"/>
        <v>0</v>
      </c>
    </row>
    <row r="3798" ht="14.25" customHeight="1">
      <c r="A3798" s="248" t="s">
        <v>688</v>
      </c>
      <c r="B3798" s="248" t="s">
        <v>19</v>
      </c>
      <c r="C3798" s="273">
        <v>2840.0</v>
      </c>
      <c r="D3798" s="274">
        <v>45715.0</v>
      </c>
      <c r="E3798" s="275">
        <v>699791.0</v>
      </c>
      <c r="F3798" s="248" t="s">
        <v>447</v>
      </c>
      <c r="G3798" s="274">
        <f t="shared" si="1"/>
        <v>45745</v>
      </c>
      <c r="H3798" s="248" t="s">
        <v>443</v>
      </c>
      <c r="I3798" s="276" t="str">
        <f t="shared" si="2"/>
        <v>2840699791</v>
      </c>
      <c r="J3798" s="274">
        <v>45743.0</v>
      </c>
      <c r="K3798" s="275">
        <f t="shared" si="38"/>
        <v>699791</v>
      </c>
      <c r="L3798" s="275">
        <f t="shared" si="35"/>
        <v>0</v>
      </c>
      <c r="N3798" s="277"/>
      <c r="O3798" s="274">
        <f t="shared" si="6"/>
        <v>0</v>
      </c>
      <c r="P3798" s="248" t="b">
        <f t="shared" si="7"/>
        <v>0</v>
      </c>
    </row>
    <row r="3799" ht="14.25" customHeight="1">
      <c r="A3799" s="248" t="s">
        <v>533</v>
      </c>
      <c r="B3799" s="248" t="s">
        <v>19</v>
      </c>
      <c r="C3799" s="273">
        <v>8815230.0</v>
      </c>
      <c r="D3799" s="274">
        <v>45716.0</v>
      </c>
      <c r="E3799" s="275">
        <v>23748.0</v>
      </c>
      <c r="F3799" s="248" t="s">
        <v>447</v>
      </c>
      <c r="G3799" s="274">
        <f t="shared" si="1"/>
        <v>45746</v>
      </c>
      <c r="H3799" s="248" t="s">
        <v>443</v>
      </c>
      <c r="I3799" s="276" t="str">
        <f t="shared" si="2"/>
        <v>881523023748</v>
      </c>
      <c r="J3799" s="274">
        <v>45716.0</v>
      </c>
      <c r="K3799" s="275">
        <v>23748.0</v>
      </c>
      <c r="L3799" s="275">
        <f t="shared" si="35"/>
        <v>0</v>
      </c>
      <c r="N3799" s="277"/>
      <c r="O3799" s="274">
        <f t="shared" si="6"/>
        <v>0</v>
      </c>
      <c r="P3799" s="248" t="b">
        <f t="shared" si="7"/>
        <v>0</v>
      </c>
    </row>
    <row r="3800" ht="14.25" customHeight="1">
      <c r="A3800" s="248" t="s">
        <v>23</v>
      </c>
      <c r="B3800" s="248" t="s">
        <v>19</v>
      </c>
      <c r="C3800" s="273">
        <v>9141.0</v>
      </c>
      <c r="D3800" s="274">
        <v>45716.0</v>
      </c>
      <c r="E3800" s="275">
        <v>989955.0</v>
      </c>
      <c r="F3800" s="248" t="s">
        <v>447</v>
      </c>
      <c r="G3800" s="274">
        <f t="shared" si="1"/>
        <v>45746</v>
      </c>
      <c r="H3800" s="248" t="s">
        <v>443</v>
      </c>
      <c r="I3800" s="276" t="str">
        <f t="shared" si="2"/>
        <v>9141989955</v>
      </c>
      <c r="J3800" s="274">
        <v>45744.0</v>
      </c>
      <c r="K3800" s="275">
        <f>+E3800</f>
        <v>989955</v>
      </c>
      <c r="L3800" s="275">
        <f t="shared" si="35"/>
        <v>0</v>
      </c>
      <c r="N3800" s="277" t="s">
        <v>769</v>
      </c>
      <c r="O3800" s="274">
        <f t="shared" si="6"/>
        <v>0</v>
      </c>
      <c r="P3800" s="248" t="b">
        <f t="shared" si="7"/>
        <v>0</v>
      </c>
    </row>
    <row r="3801" ht="14.25" customHeight="1">
      <c r="A3801" s="248" t="s">
        <v>332</v>
      </c>
      <c r="B3801" s="248" t="s">
        <v>19</v>
      </c>
      <c r="C3801" s="273">
        <v>22605.0</v>
      </c>
      <c r="D3801" s="274">
        <v>45716.0</v>
      </c>
      <c r="E3801" s="275">
        <v>7316065.0</v>
      </c>
      <c r="F3801" s="248" t="s">
        <v>447</v>
      </c>
      <c r="G3801" s="274">
        <f t="shared" si="1"/>
        <v>45746</v>
      </c>
      <c r="H3801" s="248" t="s">
        <v>443</v>
      </c>
      <c r="I3801" s="276" t="str">
        <f t="shared" si="2"/>
        <v>226057316065</v>
      </c>
      <c r="J3801" s="274">
        <v>45796.0</v>
      </c>
      <c r="K3801" s="275">
        <v>5058761.0</v>
      </c>
      <c r="L3801" s="275">
        <f t="shared" si="35"/>
        <v>-2257304</v>
      </c>
      <c r="M3801" s="248" t="s">
        <v>918</v>
      </c>
      <c r="N3801" s="277" t="s">
        <v>837</v>
      </c>
      <c r="O3801" s="274">
        <f t="shared" si="6"/>
        <v>0</v>
      </c>
      <c r="P3801" s="248" t="b">
        <f t="shared" si="7"/>
        <v>0</v>
      </c>
    </row>
    <row r="3802" ht="14.25" customHeight="1">
      <c r="A3802" s="248" t="s">
        <v>919</v>
      </c>
      <c r="B3802" s="248" t="s">
        <v>19</v>
      </c>
      <c r="C3802" s="273">
        <v>42327.0</v>
      </c>
      <c r="D3802" s="274">
        <v>45716.0</v>
      </c>
      <c r="E3802" s="275">
        <v>3899991.0</v>
      </c>
      <c r="F3802" s="248" t="s">
        <v>447</v>
      </c>
      <c r="G3802" s="274">
        <f t="shared" si="1"/>
        <v>45746</v>
      </c>
      <c r="H3802" s="248" t="s">
        <v>443</v>
      </c>
      <c r="I3802" s="276" t="str">
        <f t="shared" si="2"/>
        <v>423273899991</v>
      </c>
      <c r="J3802" s="274">
        <v>45685.0</v>
      </c>
      <c r="K3802" s="275">
        <v>3899991.0</v>
      </c>
      <c r="L3802" s="275">
        <f t="shared" si="35"/>
        <v>0</v>
      </c>
      <c r="N3802" s="277"/>
      <c r="O3802" s="274">
        <f t="shared" si="6"/>
        <v>0</v>
      </c>
      <c r="P3802" s="248" t="b">
        <f t="shared" si="7"/>
        <v>0</v>
      </c>
    </row>
    <row r="3803" ht="14.25" customHeight="1">
      <c r="A3803" s="248" t="s">
        <v>736</v>
      </c>
      <c r="B3803" s="248" t="s">
        <v>19</v>
      </c>
      <c r="C3803" s="273">
        <v>191692.0</v>
      </c>
      <c r="D3803" s="274">
        <v>45716.0</v>
      </c>
      <c r="E3803" s="275">
        <v>220918.0</v>
      </c>
      <c r="F3803" s="248" t="s">
        <v>447</v>
      </c>
      <c r="G3803" s="274">
        <f t="shared" si="1"/>
        <v>45746</v>
      </c>
      <c r="H3803" s="248" t="s">
        <v>443</v>
      </c>
      <c r="I3803" s="276" t="str">
        <f t="shared" si="2"/>
        <v>191692220918</v>
      </c>
      <c r="J3803" s="274">
        <v>45744.0</v>
      </c>
      <c r="K3803" s="275">
        <f t="shared" ref="K3803:K3807" si="39">+E3803</f>
        <v>220918</v>
      </c>
      <c r="L3803" s="275">
        <f t="shared" si="35"/>
        <v>0</v>
      </c>
      <c r="N3803" s="277"/>
      <c r="O3803" s="274">
        <f t="shared" si="6"/>
        <v>0</v>
      </c>
      <c r="P3803" s="248" t="b">
        <f t="shared" si="7"/>
        <v>0</v>
      </c>
    </row>
    <row r="3804" ht="14.25" customHeight="1">
      <c r="A3804" s="248" t="s">
        <v>89</v>
      </c>
      <c r="B3804" s="248" t="s">
        <v>19</v>
      </c>
      <c r="C3804" s="273">
        <v>8013.0</v>
      </c>
      <c r="D3804" s="274">
        <v>45716.0</v>
      </c>
      <c r="E3804" s="275">
        <v>1054290.0</v>
      </c>
      <c r="F3804" s="248" t="s">
        <v>447</v>
      </c>
      <c r="G3804" s="274">
        <f t="shared" si="1"/>
        <v>45746</v>
      </c>
      <c r="H3804" s="248" t="s">
        <v>443</v>
      </c>
      <c r="I3804" s="276" t="str">
        <f t="shared" si="2"/>
        <v>80131054290</v>
      </c>
      <c r="J3804" s="274">
        <v>45744.0</v>
      </c>
      <c r="K3804" s="275">
        <f t="shared" si="39"/>
        <v>1054290</v>
      </c>
      <c r="L3804" s="275">
        <f t="shared" si="35"/>
        <v>0</v>
      </c>
      <c r="N3804" s="277"/>
      <c r="O3804" s="274">
        <f t="shared" si="6"/>
        <v>0</v>
      </c>
      <c r="P3804" s="248" t="b">
        <f t="shared" si="7"/>
        <v>0</v>
      </c>
    </row>
    <row r="3805" ht="14.25" customHeight="1">
      <c r="A3805" s="248" t="s">
        <v>89</v>
      </c>
      <c r="B3805" s="248" t="s">
        <v>19</v>
      </c>
      <c r="C3805" s="273">
        <v>8014.0</v>
      </c>
      <c r="D3805" s="274">
        <v>45716.0</v>
      </c>
      <c r="E3805" s="275">
        <v>470488.0</v>
      </c>
      <c r="F3805" s="248" t="s">
        <v>447</v>
      </c>
      <c r="G3805" s="274">
        <f t="shared" si="1"/>
        <v>45746</v>
      </c>
      <c r="H3805" s="248" t="s">
        <v>443</v>
      </c>
      <c r="I3805" s="276" t="str">
        <f t="shared" si="2"/>
        <v>8014470488</v>
      </c>
      <c r="J3805" s="274">
        <v>45744.0</v>
      </c>
      <c r="K3805" s="275">
        <f t="shared" si="39"/>
        <v>470488</v>
      </c>
      <c r="L3805" s="275">
        <f t="shared" si="35"/>
        <v>0</v>
      </c>
      <c r="N3805" s="277"/>
      <c r="O3805" s="274">
        <f t="shared" si="6"/>
        <v>0</v>
      </c>
      <c r="P3805" s="248" t="b">
        <f t="shared" si="7"/>
        <v>0</v>
      </c>
    </row>
    <row r="3806" ht="14.25" customHeight="1">
      <c r="A3806" s="248" t="s">
        <v>89</v>
      </c>
      <c r="B3806" s="248" t="s">
        <v>19</v>
      </c>
      <c r="C3806" s="273">
        <v>8012.0</v>
      </c>
      <c r="D3806" s="274">
        <v>45716.0</v>
      </c>
      <c r="E3806" s="275">
        <v>1424440.0</v>
      </c>
      <c r="F3806" s="248" t="s">
        <v>447</v>
      </c>
      <c r="G3806" s="274">
        <f t="shared" si="1"/>
        <v>45746</v>
      </c>
      <c r="H3806" s="248" t="s">
        <v>443</v>
      </c>
      <c r="I3806" s="276" t="str">
        <f t="shared" si="2"/>
        <v>80121424440</v>
      </c>
      <c r="J3806" s="274">
        <v>45744.0</v>
      </c>
      <c r="K3806" s="275">
        <f t="shared" si="39"/>
        <v>1424440</v>
      </c>
      <c r="L3806" s="275">
        <f t="shared" si="35"/>
        <v>0</v>
      </c>
      <c r="N3806" s="277"/>
      <c r="O3806" s="274">
        <f t="shared" si="6"/>
        <v>0</v>
      </c>
      <c r="P3806" s="248" t="b">
        <f t="shared" si="7"/>
        <v>0</v>
      </c>
    </row>
    <row r="3807" ht="14.25" customHeight="1">
      <c r="A3807" s="248" t="s">
        <v>89</v>
      </c>
      <c r="B3807" s="248" t="s">
        <v>19</v>
      </c>
      <c r="C3807" s="273">
        <v>8015.0</v>
      </c>
      <c r="D3807" s="274">
        <v>45716.0</v>
      </c>
      <c r="E3807" s="275">
        <v>61756.0</v>
      </c>
      <c r="F3807" s="248" t="s">
        <v>447</v>
      </c>
      <c r="G3807" s="274">
        <f t="shared" si="1"/>
        <v>45746</v>
      </c>
      <c r="H3807" s="248" t="s">
        <v>443</v>
      </c>
      <c r="I3807" s="276" t="str">
        <f t="shared" si="2"/>
        <v>801561756</v>
      </c>
      <c r="J3807" s="274">
        <v>45744.0</v>
      </c>
      <c r="K3807" s="275">
        <f t="shared" si="39"/>
        <v>61756</v>
      </c>
      <c r="L3807" s="275">
        <f t="shared" si="35"/>
        <v>0</v>
      </c>
      <c r="N3807" s="277"/>
      <c r="O3807" s="274">
        <f t="shared" si="6"/>
        <v>0</v>
      </c>
      <c r="P3807" s="248" t="b">
        <f t="shared" si="7"/>
        <v>0</v>
      </c>
    </row>
    <row r="3808" ht="14.25" customHeight="1">
      <c r="A3808" s="248" t="s">
        <v>920</v>
      </c>
      <c r="B3808" s="248" t="s">
        <v>19</v>
      </c>
      <c r="C3808" s="273">
        <v>11198.0</v>
      </c>
      <c r="D3808" s="274">
        <v>45716.0</v>
      </c>
      <c r="E3808" s="275">
        <v>2427600.0</v>
      </c>
      <c r="F3808" s="248" t="s">
        <v>447</v>
      </c>
      <c r="G3808" s="274">
        <f t="shared" si="1"/>
        <v>45746</v>
      </c>
      <c r="H3808" s="248" t="s">
        <v>443</v>
      </c>
      <c r="I3808" s="276" t="str">
        <f t="shared" si="2"/>
        <v>111982427600</v>
      </c>
      <c r="J3808" s="274">
        <v>45716.0</v>
      </c>
      <c r="K3808" s="275">
        <v>2427600.0</v>
      </c>
      <c r="L3808" s="275">
        <f t="shared" si="35"/>
        <v>0</v>
      </c>
      <c r="N3808" s="277"/>
      <c r="O3808" s="274">
        <f t="shared" si="6"/>
        <v>0</v>
      </c>
      <c r="P3808" s="248" t="b">
        <f t="shared" si="7"/>
        <v>0</v>
      </c>
    </row>
    <row r="3809" ht="14.25" customHeight="1">
      <c r="A3809" s="248" t="s">
        <v>789</v>
      </c>
      <c r="B3809" s="248" t="s">
        <v>19</v>
      </c>
      <c r="C3809" s="273">
        <v>709.0</v>
      </c>
      <c r="D3809" s="274">
        <v>45716.0</v>
      </c>
      <c r="E3809" s="275">
        <v>200001.0</v>
      </c>
      <c r="F3809" s="248" t="s">
        <v>447</v>
      </c>
      <c r="G3809" s="274">
        <f t="shared" si="1"/>
        <v>45746</v>
      </c>
      <c r="H3809" s="248" t="s">
        <v>443</v>
      </c>
      <c r="I3809" s="276" t="str">
        <f t="shared" si="2"/>
        <v>709200001</v>
      </c>
      <c r="J3809" s="274">
        <v>45719.0</v>
      </c>
      <c r="K3809" s="275">
        <v>200001.0</v>
      </c>
      <c r="L3809" s="275">
        <f t="shared" si="35"/>
        <v>0</v>
      </c>
      <c r="N3809" s="277"/>
      <c r="O3809" s="274">
        <f t="shared" si="6"/>
        <v>0</v>
      </c>
      <c r="P3809" s="248" t="b">
        <f t="shared" si="7"/>
        <v>0</v>
      </c>
    </row>
    <row r="3810" ht="14.25" customHeight="1">
      <c r="A3810" s="248" t="s">
        <v>106</v>
      </c>
      <c r="B3810" s="248" t="s">
        <v>334</v>
      </c>
      <c r="C3810" s="273">
        <v>239521.0</v>
      </c>
      <c r="D3810" s="274">
        <v>45717.0</v>
      </c>
      <c r="E3810" s="275">
        <v>33596.0</v>
      </c>
      <c r="F3810" s="248" t="s">
        <v>447</v>
      </c>
      <c r="G3810" s="274">
        <f t="shared" si="1"/>
        <v>45747</v>
      </c>
      <c r="H3810" s="248" t="s">
        <v>443</v>
      </c>
      <c r="I3810" s="276" t="str">
        <f t="shared" si="2"/>
        <v>23952133596</v>
      </c>
      <c r="J3810" s="274">
        <v>45717.0</v>
      </c>
      <c r="K3810" s="275">
        <v>33596.0</v>
      </c>
      <c r="L3810" s="275">
        <f t="shared" si="35"/>
        <v>0</v>
      </c>
      <c r="M3810" s="248" t="s">
        <v>862</v>
      </c>
      <c r="N3810" s="277"/>
      <c r="O3810" s="274">
        <f t="shared" si="6"/>
        <v>0</v>
      </c>
      <c r="P3810" s="248" t="b">
        <f t="shared" si="7"/>
        <v>0</v>
      </c>
    </row>
    <row r="3811" ht="14.25" customHeight="1">
      <c r="A3811" s="248" t="s">
        <v>634</v>
      </c>
      <c r="B3811" s="248" t="s">
        <v>19</v>
      </c>
      <c r="C3811" s="273">
        <v>321832.0</v>
      </c>
      <c r="D3811" s="274">
        <v>45717.0</v>
      </c>
      <c r="E3811" s="275">
        <v>150980.0</v>
      </c>
      <c r="F3811" s="248" t="s">
        <v>447</v>
      </c>
      <c r="G3811" s="274">
        <f t="shared" si="1"/>
        <v>45747</v>
      </c>
      <c r="H3811" s="248" t="s">
        <v>443</v>
      </c>
      <c r="I3811" s="276" t="str">
        <f t="shared" si="2"/>
        <v>321832150980</v>
      </c>
      <c r="J3811" s="274">
        <v>45716.0</v>
      </c>
      <c r="K3811" s="275">
        <v>150980.0</v>
      </c>
      <c r="L3811" s="275">
        <f t="shared" si="35"/>
        <v>0</v>
      </c>
      <c r="N3811" s="277"/>
      <c r="O3811" s="274">
        <f t="shared" si="6"/>
        <v>0</v>
      </c>
      <c r="P3811" s="248" t="b">
        <f t="shared" si="7"/>
        <v>0</v>
      </c>
    </row>
    <row r="3812" ht="14.25" customHeight="1">
      <c r="A3812" s="248" t="s">
        <v>805</v>
      </c>
      <c r="B3812" s="248" t="s">
        <v>19</v>
      </c>
      <c r="C3812" s="273">
        <v>2729.0</v>
      </c>
      <c r="D3812" s="274">
        <v>45718.0</v>
      </c>
      <c r="E3812" s="275">
        <v>105862.0</v>
      </c>
      <c r="F3812" s="248" t="s">
        <v>447</v>
      </c>
      <c r="G3812" s="274">
        <f t="shared" si="1"/>
        <v>45748</v>
      </c>
      <c r="H3812" s="248" t="s">
        <v>443</v>
      </c>
      <c r="I3812" s="276" t="str">
        <f t="shared" si="2"/>
        <v>2729105862</v>
      </c>
      <c r="J3812" s="274">
        <v>45719.0</v>
      </c>
      <c r="K3812" s="275">
        <v>105862.0</v>
      </c>
      <c r="L3812" s="275">
        <f t="shared" si="35"/>
        <v>0</v>
      </c>
      <c r="N3812" s="277"/>
      <c r="O3812" s="274">
        <f t="shared" si="6"/>
        <v>0</v>
      </c>
      <c r="P3812" s="248" t="b">
        <f t="shared" si="7"/>
        <v>0</v>
      </c>
    </row>
    <row r="3813" ht="14.25" customHeight="1">
      <c r="A3813" s="248" t="s">
        <v>454</v>
      </c>
      <c r="B3813" s="248" t="s">
        <v>19</v>
      </c>
      <c r="C3813" s="273">
        <v>38035.0</v>
      </c>
      <c r="D3813" s="274">
        <v>45719.0</v>
      </c>
      <c r="E3813" s="275">
        <v>47600.0</v>
      </c>
      <c r="F3813" s="248" t="s">
        <v>447</v>
      </c>
      <c r="G3813" s="274">
        <f t="shared" si="1"/>
        <v>45749</v>
      </c>
      <c r="H3813" s="248" t="s">
        <v>443</v>
      </c>
      <c r="I3813" s="276" t="str">
        <f t="shared" si="2"/>
        <v>3803547600</v>
      </c>
      <c r="J3813" s="274">
        <v>45719.0</v>
      </c>
      <c r="K3813" s="275">
        <v>47600.0</v>
      </c>
      <c r="L3813" s="275">
        <f t="shared" si="35"/>
        <v>0</v>
      </c>
      <c r="N3813" s="277"/>
      <c r="O3813" s="274">
        <f t="shared" si="6"/>
        <v>0</v>
      </c>
      <c r="P3813" s="248" t="b">
        <f t="shared" si="7"/>
        <v>0</v>
      </c>
    </row>
    <row r="3814" ht="14.25" customHeight="1">
      <c r="A3814" s="248" t="s">
        <v>921</v>
      </c>
      <c r="B3814" s="248" t="s">
        <v>19</v>
      </c>
      <c r="C3814" s="273">
        <v>34914.0</v>
      </c>
      <c r="D3814" s="274">
        <v>45719.0</v>
      </c>
      <c r="E3814" s="275">
        <v>2437600.0</v>
      </c>
      <c r="F3814" s="248" t="s">
        <v>447</v>
      </c>
      <c r="G3814" s="274">
        <f t="shared" si="1"/>
        <v>45749</v>
      </c>
      <c r="H3814" s="248" t="s">
        <v>443</v>
      </c>
      <c r="I3814" s="276" t="str">
        <f t="shared" si="2"/>
        <v>349142437600</v>
      </c>
      <c r="J3814" s="274">
        <v>45719.0</v>
      </c>
      <c r="K3814" s="275">
        <v>2437600.0</v>
      </c>
      <c r="L3814" s="275">
        <f t="shared" si="35"/>
        <v>0</v>
      </c>
      <c r="N3814" s="277"/>
      <c r="O3814" s="274">
        <f t="shared" si="6"/>
        <v>0</v>
      </c>
      <c r="P3814" s="248" t="b">
        <f t="shared" si="7"/>
        <v>0</v>
      </c>
    </row>
    <row r="3815" ht="14.25" customHeight="1">
      <c r="A3815" s="248" t="s">
        <v>688</v>
      </c>
      <c r="B3815" s="248" t="s">
        <v>19</v>
      </c>
      <c r="C3815" s="273">
        <v>2852.0</v>
      </c>
      <c r="D3815" s="274">
        <v>45719.0</v>
      </c>
      <c r="E3815" s="275">
        <v>95188.0</v>
      </c>
      <c r="F3815" s="248" t="s">
        <v>447</v>
      </c>
      <c r="G3815" s="274">
        <f t="shared" si="1"/>
        <v>45749</v>
      </c>
      <c r="H3815" s="248" t="s">
        <v>443</v>
      </c>
      <c r="I3815" s="276" t="str">
        <f t="shared" si="2"/>
        <v>285295188</v>
      </c>
      <c r="J3815" s="274">
        <v>45750.0</v>
      </c>
      <c r="K3815" s="275">
        <v>95188.0</v>
      </c>
      <c r="L3815" s="275">
        <f t="shared" si="35"/>
        <v>0</v>
      </c>
      <c r="N3815" s="277"/>
      <c r="O3815" s="274">
        <f t="shared" si="6"/>
        <v>0</v>
      </c>
      <c r="P3815" s="248" t="b">
        <f t="shared" si="7"/>
        <v>0</v>
      </c>
    </row>
    <row r="3816" ht="14.25" customHeight="1">
      <c r="A3816" s="248" t="s">
        <v>463</v>
      </c>
      <c r="B3816" s="248" t="s">
        <v>19</v>
      </c>
      <c r="C3816" s="273">
        <v>5216961.0</v>
      </c>
      <c r="D3816" s="274">
        <v>45719.0</v>
      </c>
      <c r="E3816" s="275">
        <v>404970.0</v>
      </c>
      <c r="F3816" s="248" t="s">
        <v>447</v>
      </c>
      <c r="G3816" s="274">
        <f t="shared" si="1"/>
        <v>45749</v>
      </c>
      <c r="H3816" s="248" t="s">
        <v>443</v>
      </c>
      <c r="I3816" s="276" t="str">
        <f t="shared" si="2"/>
        <v>5216961404970</v>
      </c>
      <c r="J3816" s="274">
        <v>45719.0</v>
      </c>
      <c r="K3816" s="275">
        <v>404970.0</v>
      </c>
      <c r="L3816" s="275">
        <f t="shared" si="35"/>
        <v>0</v>
      </c>
      <c r="N3816" s="277"/>
      <c r="O3816" s="274">
        <f t="shared" si="6"/>
        <v>0</v>
      </c>
      <c r="P3816" s="248" t="b">
        <f t="shared" si="7"/>
        <v>0</v>
      </c>
    </row>
    <row r="3817" ht="14.25" customHeight="1">
      <c r="A3817" s="248" t="s">
        <v>36</v>
      </c>
      <c r="B3817" s="248" t="s">
        <v>19</v>
      </c>
      <c r="C3817" s="273">
        <v>97445.0</v>
      </c>
      <c r="D3817" s="274">
        <v>45720.0</v>
      </c>
      <c r="E3817" s="275">
        <v>658344.0</v>
      </c>
      <c r="F3817" s="248" t="s">
        <v>447</v>
      </c>
      <c r="G3817" s="274">
        <f t="shared" si="1"/>
        <v>45750</v>
      </c>
      <c r="H3817" s="248" t="s">
        <v>443</v>
      </c>
      <c r="I3817" s="276" t="str">
        <f t="shared" si="2"/>
        <v>97445658344</v>
      </c>
      <c r="J3817" s="274">
        <v>45750.0</v>
      </c>
      <c r="K3817" s="275">
        <v>658344.0</v>
      </c>
      <c r="L3817" s="275">
        <f t="shared" si="35"/>
        <v>0</v>
      </c>
      <c r="N3817" s="277" t="s">
        <v>738</v>
      </c>
      <c r="O3817" s="274">
        <f t="shared" si="6"/>
        <v>0</v>
      </c>
      <c r="P3817" s="248" t="b">
        <f t="shared" si="7"/>
        <v>0</v>
      </c>
    </row>
    <row r="3818" ht="14.25" customHeight="1">
      <c r="A3818" s="248" t="s">
        <v>24</v>
      </c>
      <c r="B3818" s="248" t="s">
        <v>19</v>
      </c>
      <c r="C3818" s="273">
        <v>23643.0</v>
      </c>
      <c r="D3818" s="274">
        <v>45720.0</v>
      </c>
      <c r="E3818" s="275">
        <v>303983.0</v>
      </c>
      <c r="F3818" s="248" t="s">
        <v>447</v>
      </c>
      <c r="G3818" s="274">
        <f t="shared" si="1"/>
        <v>45750</v>
      </c>
      <c r="H3818" s="248" t="s">
        <v>443</v>
      </c>
      <c r="I3818" s="276" t="str">
        <f t="shared" si="2"/>
        <v>23643303983</v>
      </c>
      <c r="J3818" s="274">
        <v>45750.0</v>
      </c>
      <c r="K3818" s="275">
        <v>303983.0</v>
      </c>
      <c r="L3818" s="275">
        <f t="shared" si="35"/>
        <v>0</v>
      </c>
      <c r="N3818" s="277"/>
      <c r="O3818" s="274">
        <f t="shared" si="6"/>
        <v>0</v>
      </c>
      <c r="P3818" s="248" t="b">
        <f t="shared" si="7"/>
        <v>0</v>
      </c>
    </row>
    <row r="3819" ht="14.25" customHeight="1">
      <c r="A3819" s="248" t="s">
        <v>922</v>
      </c>
      <c r="B3819" s="248" t="s">
        <v>19</v>
      </c>
      <c r="C3819" s="273">
        <v>5740.0</v>
      </c>
      <c r="D3819" s="274">
        <v>45721.0</v>
      </c>
      <c r="E3819" s="275">
        <v>280980.0</v>
      </c>
      <c r="F3819" s="248" t="s">
        <v>447</v>
      </c>
      <c r="G3819" s="274">
        <f t="shared" si="1"/>
        <v>45751</v>
      </c>
      <c r="H3819" s="248" t="s">
        <v>443</v>
      </c>
      <c r="I3819" s="276" t="str">
        <f t="shared" si="2"/>
        <v>5740280980</v>
      </c>
      <c r="J3819" s="274">
        <v>45701.0</v>
      </c>
      <c r="K3819" s="275">
        <v>280980.0</v>
      </c>
      <c r="L3819" s="275">
        <f t="shared" si="35"/>
        <v>0</v>
      </c>
      <c r="N3819" s="277"/>
      <c r="O3819" s="274">
        <f t="shared" si="6"/>
        <v>0</v>
      </c>
      <c r="P3819" s="248" t="b">
        <f t="shared" si="7"/>
        <v>0</v>
      </c>
    </row>
    <row r="3820" ht="14.25" customHeight="1">
      <c r="A3820" s="248" t="s">
        <v>77</v>
      </c>
      <c r="B3820" s="248" t="s">
        <v>19</v>
      </c>
      <c r="C3820" s="273">
        <v>617588.0</v>
      </c>
      <c r="D3820" s="274">
        <v>45721.0</v>
      </c>
      <c r="E3820" s="275">
        <v>344432.0</v>
      </c>
      <c r="F3820" s="248" t="s">
        <v>447</v>
      </c>
      <c r="G3820" s="274">
        <f t="shared" si="1"/>
        <v>45751</v>
      </c>
      <c r="H3820" s="248" t="s">
        <v>443</v>
      </c>
      <c r="I3820" s="276" t="str">
        <f t="shared" si="2"/>
        <v>617588344432</v>
      </c>
      <c r="J3820" s="274">
        <v>45750.0</v>
      </c>
      <c r="K3820" s="275">
        <v>344432.0</v>
      </c>
      <c r="L3820" s="275">
        <f t="shared" si="35"/>
        <v>0</v>
      </c>
      <c r="N3820" s="277"/>
      <c r="O3820" s="274">
        <f t="shared" si="6"/>
        <v>0</v>
      </c>
      <c r="P3820" s="248" t="b">
        <f t="shared" si="7"/>
        <v>0</v>
      </c>
    </row>
    <row r="3821" ht="14.25" customHeight="1">
      <c r="A3821" s="248" t="s">
        <v>923</v>
      </c>
      <c r="B3821" s="248" t="s">
        <v>19</v>
      </c>
      <c r="C3821" s="273">
        <v>46.0</v>
      </c>
      <c r="D3821" s="274">
        <v>45721.0</v>
      </c>
      <c r="E3821" s="275">
        <v>254844.0</v>
      </c>
      <c r="F3821" s="248" t="s">
        <v>447</v>
      </c>
      <c r="G3821" s="274">
        <f t="shared" si="1"/>
        <v>45751</v>
      </c>
      <c r="H3821" s="248" t="s">
        <v>443</v>
      </c>
      <c r="I3821" s="276" t="str">
        <f t="shared" si="2"/>
        <v>46254844</v>
      </c>
      <c r="J3821" s="274">
        <v>45721.0</v>
      </c>
      <c r="K3821" s="275">
        <f>+E3821</f>
        <v>254844</v>
      </c>
      <c r="L3821" s="275">
        <f t="shared" si="35"/>
        <v>0</v>
      </c>
      <c r="N3821" s="277"/>
      <c r="O3821" s="274">
        <f t="shared" si="6"/>
        <v>0</v>
      </c>
      <c r="P3821" s="248" t="b">
        <f t="shared" si="7"/>
        <v>0</v>
      </c>
    </row>
    <row r="3822" ht="14.25" customHeight="1">
      <c r="A3822" s="248" t="s">
        <v>783</v>
      </c>
      <c r="B3822" s="248" t="s">
        <v>19</v>
      </c>
      <c r="C3822" s="273">
        <v>6041.0</v>
      </c>
      <c r="D3822" s="274">
        <v>45722.0</v>
      </c>
      <c r="E3822" s="275">
        <v>190000.0</v>
      </c>
      <c r="F3822" s="248" t="s">
        <v>447</v>
      </c>
      <c r="G3822" s="274">
        <f t="shared" si="1"/>
        <v>45752</v>
      </c>
      <c r="H3822" s="248" t="s">
        <v>443</v>
      </c>
      <c r="I3822" s="276" t="str">
        <f t="shared" si="2"/>
        <v>6041190000</v>
      </c>
      <c r="J3822" s="274">
        <v>45693.0</v>
      </c>
      <c r="K3822" s="275">
        <v>190000.0</v>
      </c>
      <c r="L3822" s="275">
        <f t="shared" si="35"/>
        <v>0</v>
      </c>
      <c r="N3822" s="277"/>
      <c r="O3822" s="274">
        <f t="shared" si="6"/>
        <v>0</v>
      </c>
      <c r="P3822" s="248" t="b">
        <f t="shared" si="7"/>
        <v>0</v>
      </c>
    </row>
    <row r="3823" ht="14.25" customHeight="1">
      <c r="A3823" s="248" t="s">
        <v>508</v>
      </c>
      <c r="B3823" s="248" t="s">
        <v>19</v>
      </c>
      <c r="C3823" s="273">
        <v>7142052.0</v>
      </c>
      <c r="D3823" s="274">
        <v>45722.0</v>
      </c>
      <c r="E3823" s="275">
        <v>7115.0</v>
      </c>
      <c r="F3823" s="248" t="s">
        <v>447</v>
      </c>
      <c r="G3823" s="274">
        <f t="shared" si="1"/>
        <v>45752</v>
      </c>
      <c r="H3823" s="248" t="s">
        <v>443</v>
      </c>
      <c r="I3823" s="276" t="str">
        <f t="shared" si="2"/>
        <v>71420527115</v>
      </c>
      <c r="J3823" s="274">
        <v>45722.0</v>
      </c>
      <c r="K3823" s="275">
        <v>7115.0</v>
      </c>
      <c r="L3823" s="275">
        <f t="shared" si="35"/>
        <v>0</v>
      </c>
      <c r="N3823" s="277"/>
      <c r="O3823" s="274">
        <f t="shared" si="6"/>
        <v>0</v>
      </c>
      <c r="P3823" s="248" t="b">
        <f t="shared" si="7"/>
        <v>0</v>
      </c>
    </row>
    <row r="3824" ht="14.25" customHeight="1">
      <c r="A3824" s="248" t="s">
        <v>924</v>
      </c>
      <c r="B3824" s="248" t="s">
        <v>19</v>
      </c>
      <c r="C3824" s="273">
        <v>18773.0</v>
      </c>
      <c r="D3824" s="274">
        <v>45723.0</v>
      </c>
      <c r="E3824" s="275">
        <v>157080.0</v>
      </c>
      <c r="F3824" s="248" t="s">
        <v>447</v>
      </c>
      <c r="G3824" s="274">
        <f t="shared" si="1"/>
        <v>45753</v>
      </c>
      <c r="H3824" s="248" t="s">
        <v>443</v>
      </c>
      <c r="I3824" s="276" t="str">
        <f t="shared" si="2"/>
        <v>18773157080</v>
      </c>
      <c r="J3824" s="338"/>
      <c r="K3824" s="275">
        <f>+E3824</f>
        <v>157080</v>
      </c>
      <c r="L3824" s="275">
        <f t="shared" si="35"/>
        <v>0</v>
      </c>
      <c r="N3824" s="277"/>
      <c r="O3824" s="274">
        <f t="shared" si="6"/>
        <v>0</v>
      </c>
      <c r="P3824" s="248" t="b">
        <f t="shared" si="7"/>
        <v>1</v>
      </c>
    </row>
    <row r="3825" ht="14.25" customHeight="1">
      <c r="A3825" s="248" t="s">
        <v>35</v>
      </c>
      <c r="B3825" s="248" t="s">
        <v>19</v>
      </c>
      <c r="C3825" s="273">
        <v>26004.0</v>
      </c>
      <c r="D3825" s="274">
        <v>45723.0</v>
      </c>
      <c r="E3825" s="275">
        <v>219984.0</v>
      </c>
      <c r="F3825" s="248" t="s">
        <v>447</v>
      </c>
      <c r="G3825" s="274">
        <f t="shared" si="1"/>
        <v>45753</v>
      </c>
      <c r="H3825" s="248" t="s">
        <v>443</v>
      </c>
      <c r="I3825" s="276" t="str">
        <f t="shared" si="2"/>
        <v>26004219984</v>
      </c>
      <c r="J3825" s="274">
        <v>45751.0</v>
      </c>
      <c r="K3825" s="275">
        <v>219984.0</v>
      </c>
      <c r="L3825" s="275">
        <f t="shared" si="35"/>
        <v>0</v>
      </c>
      <c r="N3825" s="277" t="s">
        <v>759</v>
      </c>
      <c r="O3825" s="274">
        <f t="shared" si="6"/>
        <v>0</v>
      </c>
      <c r="P3825" s="248" t="b">
        <f t="shared" si="7"/>
        <v>0</v>
      </c>
    </row>
    <row r="3826" ht="14.25" customHeight="1">
      <c r="A3826" s="248" t="s">
        <v>89</v>
      </c>
      <c r="B3826" s="248" t="s">
        <v>19</v>
      </c>
      <c r="C3826" s="273">
        <v>8111.0</v>
      </c>
      <c r="D3826" s="274">
        <v>45723.0</v>
      </c>
      <c r="E3826" s="275">
        <v>87839.0</v>
      </c>
      <c r="F3826" s="248" t="s">
        <v>447</v>
      </c>
      <c r="G3826" s="274">
        <f t="shared" si="1"/>
        <v>45753</v>
      </c>
      <c r="H3826" s="248" t="s">
        <v>443</v>
      </c>
      <c r="I3826" s="276" t="str">
        <f t="shared" si="2"/>
        <v>811187839</v>
      </c>
      <c r="J3826" s="274">
        <v>45751.0</v>
      </c>
      <c r="K3826" s="275">
        <v>87839.0</v>
      </c>
      <c r="L3826" s="275">
        <f t="shared" si="35"/>
        <v>0</v>
      </c>
      <c r="N3826" s="277"/>
      <c r="O3826" s="274">
        <f t="shared" si="6"/>
        <v>0</v>
      </c>
      <c r="P3826" s="248" t="b">
        <f t="shared" si="7"/>
        <v>0</v>
      </c>
    </row>
    <row r="3827" ht="14.25" customHeight="1">
      <c r="A3827" s="248" t="s">
        <v>89</v>
      </c>
      <c r="B3827" s="248" t="s">
        <v>19</v>
      </c>
      <c r="C3827" s="273">
        <v>8110.0</v>
      </c>
      <c r="D3827" s="274">
        <v>45723.0</v>
      </c>
      <c r="E3827" s="275">
        <v>276610.0</v>
      </c>
      <c r="F3827" s="248" t="s">
        <v>447</v>
      </c>
      <c r="G3827" s="274">
        <f t="shared" si="1"/>
        <v>45753</v>
      </c>
      <c r="H3827" s="248" t="s">
        <v>443</v>
      </c>
      <c r="I3827" s="276" t="str">
        <f t="shared" si="2"/>
        <v>8110276610</v>
      </c>
      <c r="J3827" s="274">
        <v>45751.0</v>
      </c>
      <c r="K3827" s="275">
        <v>276610.0</v>
      </c>
      <c r="L3827" s="275">
        <f t="shared" si="35"/>
        <v>0</v>
      </c>
      <c r="M3827" s="248" t="s">
        <v>925</v>
      </c>
      <c r="N3827" s="277"/>
      <c r="O3827" s="274">
        <f t="shared" si="6"/>
        <v>0</v>
      </c>
      <c r="P3827" s="248" t="b">
        <f t="shared" si="7"/>
        <v>0</v>
      </c>
    </row>
    <row r="3828" ht="14.25" customHeight="1">
      <c r="A3828" s="248" t="s">
        <v>77</v>
      </c>
      <c r="B3828" s="248" t="s">
        <v>19</v>
      </c>
      <c r="C3828" s="273">
        <v>617958.0</v>
      </c>
      <c r="D3828" s="274">
        <v>45723.0</v>
      </c>
      <c r="E3828" s="275">
        <v>558585.0</v>
      </c>
      <c r="F3828" s="248" t="s">
        <v>447</v>
      </c>
      <c r="G3828" s="274">
        <f t="shared" si="1"/>
        <v>45753</v>
      </c>
      <c r="H3828" s="248" t="s">
        <v>443</v>
      </c>
      <c r="I3828" s="276" t="str">
        <f t="shared" si="2"/>
        <v>617958558585</v>
      </c>
      <c r="J3828" s="274">
        <v>45772.0</v>
      </c>
      <c r="K3828" s="275">
        <f>+E3828</f>
        <v>558585</v>
      </c>
      <c r="L3828" s="275">
        <f t="shared" si="35"/>
        <v>0</v>
      </c>
      <c r="N3828" s="277"/>
      <c r="O3828" s="274">
        <f t="shared" si="6"/>
        <v>0</v>
      </c>
      <c r="P3828" s="248" t="b">
        <f t="shared" si="7"/>
        <v>0</v>
      </c>
    </row>
    <row r="3829" ht="14.25" customHeight="1">
      <c r="A3829" s="248" t="s">
        <v>475</v>
      </c>
      <c r="B3829" s="248" t="s">
        <v>19</v>
      </c>
      <c r="C3829" s="273">
        <v>2.3641012E7</v>
      </c>
      <c r="D3829" s="274">
        <v>45723.0</v>
      </c>
      <c r="E3829" s="275">
        <v>1013980.0</v>
      </c>
      <c r="F3829" s="248" t="s">
        <v>447</v>
      </c>
      <c r="G3829" s="274">
        <f t="shared" si="1"/>
        <v>45753</v>
      </c>
      <c r="H3829" s="248" t="s">
        <v>443</v>
      </c>
      <c r="I3829" s="276" t="str">
        <f t="shared" si="2"/>
        <v>236410121013980</v>
      </c>
      <c r="J3829" s="274">
        <v>45723.0</v>
      </c>
      <c r="K3829" s="275">
        <v>1013980.0</v>
      </c>
      <c r="L3829" s="275">
        <f t="shared" si="35"/>
        <v>0</v>
      </c>
      <c r="N3829" s="277"/>
      <c r="O3829" s="274">
        <f t="shared" si="6"/>
        <v>0</v>
      </c>
      <c r="P3829" s="248" t="b">
        <f t="shared" si="7"/>
        <v>0</v>
      </c>
    </row>
    <row r="3830" ht="14.25" customHeight="1">
      <c r="A3830" s="248" t="s">
        <v>583</v>
      </c>
      <c r="B3830" s="248" t="s">
        <v>19</v>
      </c>
      <c r="C3830" s="273">
        <v>8437941.0</v>
      </c>
      <c r="D3830" s="274">
        <v>45725.0</v>
      </c>
      <c r="E3830" s="275">
        <v>8489.0</v>
      </c>
      <c r="F3830" s="248" t="s">
        <v>447</v>
      </c>
      <c r="G3830" s="274">
        <f t="shared" si="1"/>
        <v>45755</v>
      </c>
      <c r="H3830" s="248" t="s">
        <v>443</v>
      </c>
      <c r="I3830" s="276" t="str">
        <f t="shared" si="2"/>
        <v>84379418489</v>
      </c>
      <c r="J3830" s="274">
        <v>45725.0</v>
      </c>
      <c r="K3830" s="275">
        <v>8489.0</v>
      </c>
      <c r="L3830" s="275">
        <f t="shared" si="35"/>
        <v>0</v>
      </c>
      <c r="N3830" s="277"/>
      <c r="O3830" s="274">
        <f t="shared" si="6"/>
        <v>0</v>
      </c>
      <c r="P3830" s="248" t="b">
        <f t="shared" si="7"/>
        <v>0</v>
      </c>
    </row>
    <row r="3831" ht="14.25" customHeight="1">
      <c r="A3831" s="248" t="s">
        <v>495</v>
      </c>
      <c r="B3831" s="248" t="s">
        <v>19</v>
      </c>
      <c r="C3831" s="273">
        <v>1.38743969E8</v>
      </c>
      <c r="D3831" s="274">
        <v>45726.0</v>
      </c>
      <c r="E3831" s="275">
        <v>825980.0</v>
      </c>
      <c r="F3831" s="248" t="s">
        <v>447</v>
      </c>
      <c r="G3831" s="274">
        <f t="shared" si="1"/>
        <v>45756</v>
      </c>
      <c r="H3831" s="248" t="s">
        <v>443</v>
      </c>
      <c r="I3831" s="276" t="str">
        <f t="shared" si="2"/>
        <v>138743969825980</v>
      </c>
      <c r="J3831" s="274">
        <v>45726.0</v>
      </c>
      <c r="K3831" s="275">
        <v>825980.0</v>
      </c>
      <c r="L3831" s="275">
        <f t="shared" si="35"/>
        <v>0</v>
      </c>
      <c r="N3831" s="277"/>
      <c r="O3831" s="274">
        <f t="shared" si="6"/>
        <v>0</v>
      </c>
      <c r="P3831" s="248" t="b">
        <f t="shared" si="7"/>
        <v>0</v>
      </c>
    </row>
    <row r="3832" ht="14.25" customHeight="1">
      <c r="A3832" s="248" t="s">
        <v>830</v>
      </c>
      <c r="B3832" s="248" t="s">
        <v>19</v>
      </c>
      <c r="C3832" s="273">
        <v>1925921.0</v>
      </c>
      <c r="D3832" s="274">
        <v>45726.0</v>
      </c>
      <c r="E3832" s="275">
        <v>1799990.0</v>
      </c>
      <c r="F3832" s="248" t="s">
        <v>447</v>
      </c>
      <c r="G3832" s="274">
        <f t="shared" si="1"/>
        <v>45756</v>
      </c>
      <c r="H3832" s="248" t="s">
        <v>443</v>
      </c>
      <c r="I3832" s="276" t="str">
        <f t="shared" si="2"/>
        <v>19259211799990</v>
      </c>
      <c r="J3832" s="274">
        <v>45723.0</v>
      </c>
      <c r="K3832" s="275">
        <v>1799990.0</v>
      </c>
      <c r="L3832" s="275">
        <f t="shared" si="35"/>
        <v>0</v>
      </c>
      <c r="N3832" s="277"/>
      <c r="O3832" s="274">
        <f t="shared" si="6"/>
        <v>0</v>
      </c>
      <c r="P3832" s="248" t="b">
        <f t="shared" si="7"/>
        <v>0</v>
      </c>
    </row>
    <row r="3833" ht="14.25" customHeight="1">
      <c r="A3833" s="248" t="s">
        <v>22</v>
      </c>
      <c r="B3833" s="248" t="s">
        <v>19</v>
      </c>
      <c r="C3833" s="273">
        <v>1143108.0</v>
      </c>
      <c r="D3833" s="274">
        <v>45726.0</v>
      </c>
      <c r="E3833" s="275">
        <v>884990.0</v>
      </c>
      <c r="F3833" s="248" t="s">
        <v>447</v>
      </c>
      <c r="G3833" s="274">
        <f t="shared" si="1"/>
        <v>45756</v>
      </c>
      <c r="H3833" s="248" t="s">
        <v>443</v>
      </c>
      <c r="I3833" s="276" t="str">
        <f t="shared" si="2"/>
        <v>1143108884990</v>
      </c>
      <c r="J3833" s="274">
        <v>45726.0</v>
      </c>
      <c r="K3833" s="275">
        <v>884990.0</v>
      </c>
      <c r="L3833" s="275">
        <f t="shared" si="35"/>
        <v>0</v>
      </c>
      <c r="N3833" s="109" t="s">
        <v>462</v>
      </c>
      <c r="O3833" s="274">
        <f t="shared" si="6"/>
        <v>0</v>
      </c>
      <c r="P3833" s="248" t="b">
        <f t="shared" si="7"/>
        <v>0</v>
      </c>
    </row>
    <row r="3834" ht="14.25" customHeight="1">
      <c r="A3834" s="305" t="s">
        <v>22</v>
      </c>
      <c r="B3834" s="248" t="s">
        <v>19</v>
      </c>
      <c r="C3834" s="273">
        <v>1169390.0</v>
      </c>
      <c r="D3834" s="274">
        <v>45726.0</v>
      </c>
      <c r="E3834" s="275">
        <v>1928971.0</v>
      </c>
      <c r="F3834" s="248" t="s">
        <v>447</v>
      </c>
      <c r="G3834" s="274">
        <f t="shared" si="1"/>
        <v>45756</v>
      </c>
      <c r="H3834" s="248" t="s">
        <v>443</v>
      </c>
      <c r="I3834" s="276" t="str">
        <f t="shared" si="2"/>
        <v>11693901928971</v>
      </c>
      <c r="J3834" s="274">
        <v>45761.0</v>
      </c>
      <c r="K3834" s="275">
        <v>1928971.0</v>
      </c>
      <c r="L3834" s="275">
        <f t="shared" si="35"/>
        <v>0</v>
      </c>
      <c r="N3834" s="109" t="s">
        <v>462</v>
      </c>
      <c r="O3834" s="274">
        <f t="shared" si="6"/>
        <v>0</v>
      </c>
      <c r="P3834" s="248" t="b">
        <f t="shared" si="7"/>
        <v>0</v>
      </c>
    </row>
    <row r="3835" ht="14.25" customHeight="1">
      <c r="A3835" s="248" t="s">
        <v>688</v>
      </c>
      <c r="B3835" s="248" t="s">
        <v>19</v>
      </c>
      <c r="C3835" s="273">
        <v>2874.0</v>
      </c>
      <c r="D3835" s="274">
        <v>45726.0</v>
      </c>
      <c r="E3835" s="275">
        <v>89971.0</v>
      </c>
      <c r="F3835" s="248" t="s">
        <v>447</v>
      </c>
      <c r="G3835" s="274">
        <f t="shared" si="1"/>
        <v>45756</v>
      </c>
      <c r="H3835" s="248" t="s">
        <v>443</v>
      </c>
      <c r="I3835" s="276" t="str">
        <f t="shared" si="2"/>
        <v>287489971</v>
      </c>
      <c r="J3835" s="274">
        <v>45777.0</v>
      </c>
      <c r="K3835" s="275">
        <v>89971.0</v>
      </c>
      <c r="L3835" s="275">
        <f t="shared" si="35"/>
        <v>0</v>
      </c>
      <c r="N3835" s="277"/>
      <c r="O3835" s="274">
        <f t="shared" si="6"/>
        <v>0</v>
      </c>
      <c r="P3835" s="248" t="b">
        <f t="shared" si="7"/>
        <v>0</v>
      </c>
    </row>
    <row r="3836" ht="14.25" customHeight="1">
      <c r="A3836" s="248" t="s">
        <v>458</v>
      </c>
      <c r="B3836" s="248" t="s">
        <v>19</v>
      </c>
      <c r="C3836" s="273">
        <v>5.0946688E7</v>
      </c>
      <c r="D3836" s="274">
        <v>45726.0</v>
      </c>
      <c r="E3836" s="275">
        <v>89271.0</v>
      </c>
      <c r="F3836" s="248" t="s">
        <v>447</v>
      </c>
      <c r="G3836" s="274">
        <f t="shared" si="1"/>
        <v>45756</v>
      </c>
      <c r="H3836" s="248" t="s">
        <v>443</v>
      </c>
      <c r="I3836" s="276" t="str">
        <f t="shared" si="2"/>
        <v>5094668889271</v>
      </c>
      <c r="J3836" s="274">
        <v>45748.0</v>
      </c>
      <c r="K3836" s="275">
        <v>89271.0</v>
      </c>
      <c r="L3836" s="275">
        <f t="shared" si="35"/>
        <v>0</v>
      </c>
      <c r="N3836" s="277"/>
      <c r="O3836" s="274">
        <f t="shared" si="6"/>
        <v>0</v>
      </c>
      <c r="P3836" s="248" t="b">
        <f t="shared" si="7"/>
        <v>0</v>
      </c>
    </row>
    <row r="3837" ht="14.25" customHeight="1">
      <c r="A3837" s="248" t="s">
        <v>926</v>
      </c>
      <c r="B3837" s="248" t="s">
        <v>19</v>
      </c>
      <c r="C3837" s="273">
        <v>5043.0</v>
      </c>
      <c r="D3837" s="274">
        <v>45726.0</v>
      </c>
      <c r="E3837" s="275">
        <v>69901.0</v>
      </c>
      <c r="F3837" s="248" t="s">
        <v>447</v>
      </c>
      <c r="G3837" s="274">
        <f t="shared" si="1"/>
        <v>45756</v>
      </c>
      <c r="H3837" s="248" t="s">
        <v>443</v>
      </c>
      <c r="I3837" s="276" t="str">
        <f t="shared" si="2"/>
        <v>504369901</v>
      </c>
      <c r="J3837" s="274"/>
      <c r="K3837" s="275"/>
      <c r="L3837" s="275">
        <f t="shared" si="35"/>
        <v>-69901</v>
      </c>
      <c r="N3837" s="277"/>
      <c r="O3837" s="274">
        <f t="shared" si="6"/>
        <v>0</v>
      </c>
      <c r="P3837" s="248" t="b">
        <f t="shared" si="7"/>
        <v>1</v>
      </c>
    </row>
    <row r="3838" ht="14.25" customHeight="1">
      <c r="A3838" s="248" t="s">
        <v>101</v>
      </c>
      <c r="B3838" s="248" t="s">
        <v>19</v>
      </c>
      <c r="C3838" s="273">
        <v>15493.0</v>
      </c>
      <c r="D3838" s="274">
        <v>45726.0</v>
      </c>
      <c r="E3838" s="275">
        <v>299624.0</v>
      </c>
      <c r="F3838" s="248" t="s">
        <v>447</v>
      </c>
      <c r="G3838" s="274">
        <f t="shared" si="1"/>
        <v>45756</v>
      </c>
      <c r="H3838" s="248" t="s">
        <v>443</v>
      </c>
      <c r="I3838" s="276" t="str">
        <f t="shared" si="2"/>
        <v>15493299624</v>
      </c>
      <c r="J3838" s="274">
        <v>45751.0</v>
      </c>
      <c r="K3838" s="275">
        <v>299624.0</v>
      </c>
      <c r="L3838" s="275">
        <f t="shared" si="35"/>
        <v>0</v>
      </c>
      <c r="N3838" s="277"/>
      <c r="O3838" s="274">
        <f t="shared" si="6"/>
        <v>0</v>
      </c>
      <c r="P3838" s="248" t="b">
        <f t="shared" si="7"/>
        <v>0</v>
      </c>
    </row>
    <row r="3839" ht="14.25" customHeight="1">
      <c r="A3839" s="248" t="s">
        <v>60</v>
      </c>
      <c r="B3839" s="248" t="s">
        <v>19</v>
      </c>
      <c r="C3839" s="273">
        <v>9654.0</v>
      </c>
      <c r="D3839" s="274">
        <v>45726.0</v>
      </c>
      <c r="E3839" s="275">
        <v>14800.0</v>
      </c>
      <c r="F3839" s="248" t="s">
        <v>447</v>
      </c>
      <c r="G3839" s="274">
        <f t="shared" si="1"/>
        <v>45756</v>
      </c>
      <c r="H3839" s="248" t="s">
        <v>443</v>
      </c>
      <c r="I3839" s="276" t="str">
        <f t="shared" si="2"/>
        <v>965414800</v>
      </c>
      <c r="J3839" s="274">
        <v>45756.0</v>
      </c>
      <c r="K3839" s="275">
        <v>14800.0</v>
      </c>
      <c r="L3839" s="275">
        <f t="shared" si="35"/>
        <v>0</v>
      </c>
      <c r="N3839" s="277"/>
      <c r="O3839" s="274">
        <f t="shared" si="6"/>
        <v>0</v>
      </c>
      <c r="P3839" s="248" t="b">
        <f t="shared" si="7"/>
        <v>0</v>
      </c>
    </row>
    <row r="3840" ht="14.25" customHeight="1">
      <c r="A3840" s="248" t="s">
        <v>55</v>
      </c>
      <c r="B3840" s="248" t="s">
        <v>334</v>
      </c>
      <c r="C3840" s="273">
        <v>1992.0</v>
      </c>
      <c r="D3840" s="274">
        <v>45726.0</v>
      </c>
      <c r="E3840" s="275">
        <v>1375862.0</v>
      </c>
      <c r="F3840" s="248" t="s">
        <v>447</v>
      </c>
      <c r="G3840" s="274">
        <f t="shared" si="1"/>
        <v>45756</v>
      </c>
      <c r="H3840" s="248" t="s">
        <v>443</v>
      </c>
      <c r="I3840" s="276" t="str">
        <f t="shared" si="2"/>
        <v>19921375862</v>
      </c>
      <c r="J3840" s="274">
        <v>45743.0</v>
      </c>
      <c r="K3840" s="275">
        <v>1375862.0</v>
      </c>
      <c r="L3840" s="275">
        <f t="shared" si="35"/>
        <v>0</v>
      </c>
      <c r="N3840" s="277"/>
      <c r="O3840" s="274">
        <f t="shared" si="6"/>
        <v>0</v>
      </c>
      <c r="P3840" s="248" t="b">
        <f t="shared" si="7"/>
        <v>0</v>
      </c>
    </row>
    <row r="3841" ht="14.25" customHeight="1">
      <c r="A3841" s="248" t="s">
        <v>55</v>
      </c>
      <c r="B3841" s="248" t="s">
        <v>334</v>
      </c>
      <c r="C3841" s="273">
        <v>1993.0</v>
      </c>
      <c r="D3841" s="274">
        <v>45726.0</v>
      </c>
      <c r="E3841" s="275">
        <v>593044.0</v>
      </c>
      <c r="F3841" s="248" t="s">
        <v>447</v>
      </c>
      <c r="G3841" s="274">
        <f t="shared" si="1"/>
        <v>45756</v>
      </c>
      <c r="H3841" s="248" t="s">
        <v>443</v>
      </c>
      <c r="I3841" s="276" t="str">
        <f t="shared" si="2"/>
        <v>1993593044</v>
      </c>
      <c r="J3841" s="274">
        <v>45758.0</v>
      </c>
      <c r="K3841" s="275">
        <v>593044.0</v>
      </c>
      <c r="L3841" s="275">
        <f t="shared" si="35"/>
        <v>0</v>
      </c>
      <c r="N3841" s="277"/>
      <c r="O3841" s="274">
        <f t="shared" si="6"/>
        <v>0</v>
      </c>
      <c r="P3841" s="248" t="b">
        <f t="shared" si="7"/>
        <v>0</v>
      </c>
    </row>
    <row r="3842" ht="14.25" customHeight="1">
      <c r="A3842" s="248" t="s">
        <v>84</v>
      </c>
      <c r="B3842" s="248" t="s">
        <v>19</v>
      </c>
      <c r="C3842" s="273">
        <v>5607.0</v>
      </c>
      <c r="D3842" s="274">
        <v>45726.0</v>
      </c>
      <c r="E3842" s="275">
        <v>83952.0</v>
      </c>
      <c r="F3842" s="248" t="s">
        <v>447</v>
      </c>
      <c r="G3842" s="274">
        <f t="shared" si="1"/>
        <v>45756</v>
      </c>
      <c r="H3842" s="248" t="s">
        <v>443</v>
      </c>
      <c r="I3842" s="276" t="str">
        <f t="shared" si="2"/>
        <v>560783952</v>
      </c>
      <c r="J3842" s="274">
        <v>45756.0</v>
      </c>
      <c r="K3842" s="275">
        <v>83952.0</v>
      </c>
      <c r="L3842" s="275">
        <f t="shared" si="35"/>
        <v>0</v>
      </c>
      <c r="N3842" s="277"/>
      <c r="O3842" s="274">
        <f t="shared" si="6"/>
        <v>0</v>
      </c>
      <c r="P3842" s="248" t="b">
        <f t="shared" si="7"/>
        <v>0</v>
      </c>
    </row>
    <row r="3843" ht="14.25" customHeight="1">
      <c r="A3843" s="248" t="s">
        <v>910</v>
      </c>
      <c r="B3843" s="248" t="s">
        <v>19</v>
      </c>
      <c r="C3843" s="273">
        <v>506.0</v>
      </c>
      <c r="D3843" s="274">
        <v>45726.0</v>
      </c>
      <c r="E3843" s="275">
        <v>42876.0</v>
      </c>
      <c r="F3843" s="248" t="s">
        <v>447</v>
      </c>
      <c r="G3843" s="274">
        <f t="shared" si="1"/>
        <v>45756</v>
      </c>
      <c r="H3843" s="248" t="s">
        <v>443</v>
      </c>
      <c r="I3843" s="276" t="str">
        <f t="shared" si="2"/>
        <v>50642876</v>
      </c>
      <c r="J3843" s="274">
        <v>45751.0</v>
      </c>
      <c r="K3843" s="275">
        <v>42876.0</v>
      </c>
      <c r="L3843" s="275">
        <f t="shared" si="35"/>
        <v>0</v>
      </c>
      <c r="N3843" s="277"/>
      <c r="O3843" s="274">
        <f t="shared" si="6"/>
        <v>0</v>
      </c>
      <c r="P3843" s="248" t="b">
        <f t="shared" si="7"/>
        <v>0</v>
      </c>
    </row>
    <row r="3844" ht="14.25" customHeight="1">
      <c r="A3844" s="248" t="s">
        <v>27</v>
      </c>
      <c r="B3844" s="248" t="s">
        <v>19</v>
      </c>
      <c r="C3844" s="273">
        <v>45928.0</v>
      </c>
      <c r="D3844" s="274">
        <v>45727.0</v>
      </c>
      <c r="E3844" s="275">
        <v>630155.0</v>
      </c>
      <c r="F3844" s="248" t="s">
        <v>447</v>
      </c>
      <c r="G3844" s="274">
        <f t="shared" si="1"/>
        <v>45757</v>
      </c>
      <c r="H3844" s="248" t="s">
        <v>443</v>
      </c>
      <c r="I3844" s="276" t="str">
        <f t="shared" si="2"/>
        <v>45928630155</v>
      </c>
      <c r="J3844" s="274">
        <v>45761.0</v>
      </c>
      <c r="K3844" s="275">
        <v>630155.0</v>
      </c>
      <c r="L3844" s="275">
        <f t="shared" si="35"/>
        <v>0</v>
      </c>
      <c r="N3844" s="109" t="s">
        <v>456</v>
      </c>
      <c r="O3844" s="274">
        <f t="shared" si="6"/>
        <v>0</v>
      </c>
      <c r="P3844" s="248" t="b">
        <f t="shared" si="7"/>
        <v>0</v>
      </c>
    </row>
    <row r="3845" ht="14.25" customHeight="1">
      <c r="A3845" s="248" t="s">
        <v>27</v>
      </c>
      <c r="B3845" s="248" t="s">
        <v>19</v>
      </c>
      <c r="C3845" s="273">
        <v>45933.0</v>
      </c>
      <c r="D3845" s="274">
        <v>45727.0</v>
      </c>
      <c r="E3845" s="275">
        <v>766147.0</v>
      </c>
      <c r="F3845" s="248" t="s">
        <v>447</v>
      </c>
      <c r="G3845" s="274">
        <f t="shared" si="1"/>
        <v>45757</v>
      </c>
      <c r="H3845" s="248" t="s">
        <v>443</v>
      </c>
      <c r="I3845" s="276" t="str">
        <f t="shared" si="2"/>
        <v>45933766147</v>
      </c>
      <c r="J3845" s="274">
        <v>45761.0</v>
      </c>
      <c r="K3845" s="275">
        <v>766147.0</v>
      </c>
      <c r="L3845" s="275">
        <f t="shared" si="35"/>
        <v>0</v>
      </c>
      <c r="N3845" s="109" t="s">
        <v>456</v>
      </c>
      <c r="O3845" s="274">
        <f t="shared" si="6"/>
        <v>0</v>
      </c>
      <c r="P3845" s="248" t="b">
        <f t="shared" si="7"/>
        <v>0</v>
      </c>
    </row>
    <row r="3846" ht="14.25" customHeight="1">
      <c r="A3846" s="248" t="s">
        <v>71</v>
      </c>
      <c r="B3846" s="248" t="s">
        <v>19</v>
      </c>
      <c r="C3846" s="273">
        <v>877444.0</v>
      </c>
      <c r="D3846" s="274">
        <v>45727.0</v>
      </c>
      <c r="E3846" s="275">
        <v>404736.0</v>
      </c>
      <c r="F3846" s="248" t="s">
        <v>447</v>
      </c>
      <c r="G3846" s="274">
        <f t="shared" si="1"/>
        <v>45757</v>
      </c>
      <c r="H3846" s="248" t="s">
        <v>443</v>
      </c>
      <c r="I3846" s="276" t="str">
        <f t="shared" si="2"/>
        <v>877444404736</v>
      </c>
      <c r="J3846" s="274">
        <v>45763.0</v>
      </c>
      <c r="K3846" s="275">
        <f>+E3846</f>
        <v>404736</v>
      </c>
      <c r="L3846" s="275">
        <f t="shared" si="35"/>
        <v>0</v>
      </c>
      <c r="N3846" s="277"/>
      <c r="O3846" s="274">
        <f t="shared" si="6"/>
        <v>0</v>
      </c>
      <c r="P3846" s="248" t="b">
        <f t="shared" si="7"/>
        <v>0</v>
      </c>
    </row>
    <row r="3847" ht="14.25" customHeight="1">
      <c r="A3847" s="248" t="s">
        <v>107</v>
      </c>
      <c r="B3847" s="248" t="s">
        <v>19</v>
      </c>
      <c r="C3847" s="273">
        <v>22593.0</v>
      </c>
      <c r="D3847" s="274">
        <v>45727.0</v>
      </c>
      <c r="E3847" s="275">
        <v>424181.0</v>
      </c>
      <c r="F3847" s="248" t="s">
        <v>447</v>
      </c>
      <c r="G3847" s="274">
        <f t="shared" si="1"/>
        <v>45757</v>
      </c>
      <c r="H3847" s="248" t="s">
        <v>443</v>
      </c>
      <c r="I3847" s="276" t="str">
        <f t="shared" si="2"/>
        <v>22593424181</v>
      </c>
      <c r="J3847" s="274">
        <v>45761.0</v>
      </c>
      <c r="K3847" s="275">
        <v>424181.0</v>
      </c>
      <c r="L3847" s="275">
        <f t="shared" si="35"/>
        <v>0</v>
      </c>
      <c r="N3847" s="277"/>
      <c r="O3847" s="274">
        <f t="shared" si="6"/>
        <v>0</v>
      </c>
      <c r="P3847" s="248" t="b">
        <f t="shared" si="7"/>
        <v>0</v>
      </c>
    </row>
    <row r="3848" ht="14.25" customHeight="1">
      <c r="A3848" s="248" t="s">
        <v>830</v>
      </c>
      <c r="B3848" s="248" t="s">
        <v>19</v>
      </c>
      <c r="C3848" s="273">
        <v>1926284.0</v>
      </c>
      <c r="D3848" s="274">
        <v>45727.0</v>
      </c>
      <c r="E3848" s="275">
        <v>1099990.0</v>
      </c>
      <c r="F3848" s="248" t="s">
        <v>447</v>
      </c>
      <c r="G3848" s="274">
        <f t="shared" si="1"/>
        <v>45757</v>
      </c>
      <c r="H3848" s="248" t="s">
        <v>443</v>
      </c>
      <c r="I3848" s="276" t="str">
        <f t="shared" si="2"/>
        <v>19262841099990</v>
      </c>
      <c r="J3848" s="274">
        <v>45726.0</v>
      </c>
      <c r="K3848" s="275">
        <v>1099990.0</v>
      </c>
      <c r="L3848" s="275">
        <f t="shared" si="35"/>
        <v>0</v>
      </c>
      <c r="N3848" s="277"/>
      <c r="O3848" s="274">
        <f t="shared" si="6"/>
        <v>0</v>
      </c>
      <c r="P3848" s="248" t="b">
        <f t="shared" si="7"/>
        <v>0</v>
      </c>
    </row>
    <row r="3849" ht="14.25" customHeight="1">
      <c r="A3849" s="248" t="s">
        <v>927</v>
      </c>
      <c r="B3849" s="248" t="s">
        <v>19</v>
      </c>
      <c r="C3849" s="273">
        <v>5344612.0</v>
      </c>
      <c r="D3849" s="274">
        <v>45727.0</v>
      </c>
      <c r="E3849" s="275">
        <v>793790.0</v>
      </c>
      <c r="F3849" s="248" t="s">
        <v>447</v>
      </c>
      <c r="G3849" s="274">
        <f t="shared" si="1"/>
        <v>45757</v>
      </c>
      <c r="H3849" s="248" t="s">
        <v>443</v>
      </c>
      <c r="I3849" s="276" t="str">
        <f t="shared" si="2"/>
        <v>5344612793790</v>
      </c>
      <c r="J3849" s="274">
        <v>45727.0</v>
      </c>
      <c r="K3849" s="275">
        <v>793790.0</v>
      </c>
      <c r="L3849" s="275">
        <f t="shared" si="35"/>
        <v>0</v>
      </c>
      <c r="N3849" s="277"/>
      <c r="O3849" s="274">
        <f t="shared" si="6"/>
        <v>0</v>
      </c>
      <c r="P3849" s="248" t="b">
        <f t="shared" si="7"/>
        <v>0</v>
      </c>
    </row>
    <row r="3850" ht="14.25" customHeight="1">
      <c r="A3850" s="248" t="s">
        <v>26</v>
      </c>
      <c r="B3850" s="248" t="s">
        <v>19</v>
      </c>
      <c r="C3850" s="273">
        <v>14204.0</v>
      </c>
      <c r="D3850" s="274">
        <v>45727.0</v>
      </c>
      <c r="E3850" s="275">
        <v>64835.0</v>
      </c>
      <c r="F3850" s="248" t="s">
        <v>447</v>
      </c>
      <c r="G3850" s="274">
        <f t="shared" si="1"/>
        <v>45757</v>
      </c>
      <c r="H3850" s="248" t="s">
        <v>443</v>
      </c>
      <c r="I3850" s="276" t="str">
        <f t="shared" si="2"/>
        <v>1420464835</v>
      </c>
      <c r="J3850" s="274">
        <v>45762.0</v>
      </c>
      <c r="K3850" s="275">
        <v>64835.0</v>
      </c>
      <c r="L3850" s="275">
        <f t="shared" si="35"/>
        <v>0</v>
      </c>
      <c r="N3850" s="277"/>
      <c r="O3850" s="274">
        <f t="shared" si="6"/>
        <v>0</v>
      </c>
      <c r="P3850" s="248" t="b">
        <f t="shared" si="7"/>
        <v>0</v>
      </c>
    </row>
    <row r="3851" ht="14.25" customHeight="1">
      <c r="A3851" s="248" t="s">
        <v>24</v>
      </c>
      <c r="B3851" s="248" t="s">
        <v>19</v>
      </c>
      <c r="C3851" s="273">
        <v>23924.0</v>
      </c>
      <c r="D3851" s="274">
        <v>45727.0</v>
      </c>
      <c r="E3851" s="275">
        <v>6233744.0</v>
      </c>
      <c r="F3851" s="248" t="s">
        <v>447</v>
      </c>
      <c r="G3851" s="274">
        <f t="shared" si="1"/>
        <v>45757</v>
      </c>
      <c r="H3851" s="248" t="s">
        <v>443</v>
      </c>
      <c r="I3851" s="276" t="str">
        <f t="shared" si="2"/>
        <v>239246233744</v>
      </c>
      <c r="J3851" s="274">
        <v>45761.0</v>
      </c>
      <c r="K3851" s="275">
        <v>6233744.0</v>
      </c>
      <c r="L3851" s="275">
        <f t="shared" si="35"/>
        <v>0</v>
      </c>
      <c r="N3851" s="277"/>
      <c r="O3851" s="274">
        <f t="shared" si="6"/>
        <v>0</v>
      </c>
      <c r="P3851" s="248" t="b">
        <f t="shared" si="7"/>
        <v>0</v>
      </c>
    </row>
    <row r="3852" ht="14.25" customHeight="1">
      <c r="A3852" s="248" t="s">
        <v>790</v>
      </c>
      <c r="B3852" s="248" t="s">
        <v>19</v>
      </c>
      <c r="C3852" s="273">
        <v>1664.0</v>
      </c>
      <c r="D3852" s="274">
        <v>45727.0</v>
      </c>
      <c r="E3852" s="275">
        <v>6000.0</v>
      </c>
      <c r="F3852" s="248" t="s">
        <v>447</v>
      </c>
      <c r="G3852" s="274">
        <f t="shared" si="1"/>
        <v>45757</v>
      </c>
      <c r="H3852" s="248" t="s">
        <v>443</v>
      </c>
      <c r="I3852" s="276" t="str">
        <f t="shared" si="2"/>
        <v>16646000</v>
      </c>
      <c r="J3852" s="274">
        <v>45735.0</v>
      </c>
      <c r="K3852" s="275">
        <v>6000.0</v>
      </c>
      <c r="L3852" s="275">
        <f t="shared" si="35"/>
        <v>0</v>
      </c>
      <c r="N3852" s="277"/>
      <c r="O3852" s="274">
        <f t="shared" si="6"/>
        <v>0</v>
      </c>
      <c r="P3852" s="248" t="b">
        <f t="shared" si="7"/>
        <v>0</v>
      </c>
    </row>
    <row r="3853" ht="14.25" customHeight="1">
      <c r="A3853" s="248" t="s">
        <v>60</v>
      </c>
      <c r="B3853" s="248" t="s">
        <v>19</v>
      </c>
      <c r="C3853" s="273">
        <v>9653.0</v>
      </c>
      <c r="D3853" s="274">
        <v>45727.0</v>
      </c>
      <c r="E3853" s="275">
        <v>111984.0</v>
      </c>
      <c r="F3853" s="248" t="s">
        <v>447</v>
      </c>
      <c r="G3853" s="274">
        <f t="shared" si="1"/>
        <v>45757</v>
      </c>
      <c r="H3853" s="248" t="s">
        <v>443</v>
      </c>
      <c r="I3853" s="276" t="str">
        <f t="shared" si="2"/>
        <v>9653111984</v>
      </c>
      <c r="J3853" s="274">
        <v>45761.0</v>
      </c>
      <c r="K3853" s="275">
        <v>111984.0</v>
      </c>
      <c r="L3853" s="275">
        <f t="shared" si="35"/>
        <v>0</v>
      </c>
      <c r="N3853" s="277"/>
      <c r="O3853" s="274">
        <f t="shared" si="6"/>
        <v>0</v>
      </c>
      <c r="P3853" s="248" t="b">
        <f t="shared" si="7"/>
        <v>0</v>
      </c>
    </row>
    <row r="3854" ht="14.25" customHeight="1">
      <c r="A3854" s="248" t="s">
        <v>273</v>
      </c>
      <c r="B3854" s="248" t="s">
        <v>19</v>
      </c>
      <c r="C3854" s="273">
        <v>516.0</v>
      </c>
      <c r="D3854" s="274">
        <v>45728.0</v>
      </c>
      <c r="E3854" s="275">
        <v>192900.0</v>
      </c>
      <c r="F3854" s="248" t="s">
        <v>447</v>
      </c>
      <c r="G3854" s="274">
        <f t="shared" si="1"/>
        <v>45758</v>
      </c>
      <c r="H3854" s="248" t="s">
        <v>443</v>
      </c>
      <c r="I3854" s="276" t="str">
        <f t="shared" si="2"/>
        <v>516192900</v>
      </c>
      <c r="J3854" s="274">
        <v>45758.0</v>
      </c>
      <c r="K3854" s="275">
        <v>192900.0</v>
      </c>
      <c r="L3854" s="275">
        <f t="shared" si="35"/>
        <v>0</v>
      </c>
      <c r="N3854" s="277" t="s">
        <v>710</v>
      </c>
      <c r="O3854" s="274">
        <f t="shared" si="6"/>
        <v>0</v>
      </c>
      <c r="P3854" s="248" t="b">
        <f t="shared" si="7"/>
        <v>0</v>
      </c>
    </row>
    <row r="3855" ht="14.25" customHeight="1">
      <c r="A3855" s="248" t="s">
        <v>26</v>
      </c>
      <c r="B3855" s="248" t="s">
        <v>19</v>
      </c>
      <c r="C3855" s="273">
        <v>14214.0</v>
      </c>
      <c r="D3855" s="274">
        <v>45728.0</v>
      </c>
      <c r="E3855" s="275">
        <v>4786160.0</v>
      </c>
      <c r="F3855" s="248" t="s">
        <v>447</v>
      </c>
      <c r="G3855" s="274">
        <f t="shared" si="1"/>
        <v>45758</v>
      </c>
      <c r="H3855" s="248" t="s">
        <v>443</v>
      </c>
      <c r="I3855" s="276" t="str">
        <f t="shared" si="2"/>
        <v>142144786160</v>
      </c>
      <c r="J3855" s="274">
        <v>45761.0</v>
      </c>
      <c r="K3855" s="275">
        <v>4786160.0</v>
      </c>
      <c r="L3855" s="275">
        <f t="shared" si="35"/>
        <v>0</v>
      </c>
      <c r="N3855" s="277"/>
      <c r="O3855" s="274">
        <f t="shared" si="6"/>
        <v>0</v>
      </c>
      <c r="P3855" s="248" t="b">
        <f t="shared" si="7"/>
        <v>0</v>
      </c>
    </row>
    <row r="3856" ht="14.25" customHeight="1">
      <c r="A3856" s="248" t="s">
        <v>646</v>
      </c>
      <c r="B3856" s="248" t="s">
        <v>19</v>
      </c>
      <c r="C3856" s="273">
        <v>1.1326348E7</v>
      </c>
      <c r="D3856" s="274">
        <v>45728.0</v>
      </c>
      <c r="E3856" s="275">
        <v>298980.0</v>
      </c>
      <c r="F3856" s="248" t="s">
        <v>447</v>
      </c>
      <c r="G3856" s="274">
        <f t="shared" si="1"/>
        <v>45758</v>
      </c>
      <c r="H3856" s="248" t="s">
        <v>443</v>
      </c>
      <c r="I3856" s="276" t="str">
        <f t="shared" si="2"/>
        <v>11326348298980</v>
      </c>
      <c r="J3856" s="274">
        <v>45727.0</v>
      </c>
      <c r="K3856" s="275">
        <v>298980.0</v>
      </c>
      <c r="L3856" s="275">
        <f t="shared" si="35"/>
        <v>0</v>
      </c>
      <c r="N3856" s="277"/>
      <c r="O3856" s="274">
        <f t="shared" si="6"/>
        <v>0</v>
      </c>
      <c r="P3856" s="248" t="b">
        <f t="shared" si="7"/>
        <v>0</v>
      </c>
    </row>
    <row r="3857" ht="14.25" customHeight="1">
      <c r="A3857" s="248" t="s">
        <v>22</v>
      </c>
      <c r="B3857" s="248" t="s">
        <v>19</v>
      </c>
      <c r="C3857" s="273">
        <v>1171941.0</v>
      </c>
      <c r="D3857" s="274">
        <v>45728.0</v>
      </c>
      <c r="E3857" s="275">
        <v>4388951.0</v>
      </c>
      <c r="F3857" s="248" t="s">
        <v>447</v>
      </c>
      <c r="G3857" s="274">
        <f t="shared" si="1"/>
        <v>45758</v>
      </c>
      <c r="H3857" s="248" t="s">
        <v>443</v>
      </c>
      <c r="I3857" s="276" t="str">
        <f t="shared" si="2"/>
        <v>11719414388951</v>
      </c>
      <c r="J3857" s="274">
        <v>45763.0</v>
      </c>
      <c r="K3857" s="275">
        <f t="shared" ref="K3857:K3858" si="40">+E3857</f>
        <v>4388951</v>
      </c>
      <c r="L3857" s="275">
        <f t="shared" si="35"/>
        <v>0</v>
      </c>
      <c r="N3857" s="109" t="s">
        <v>462</v>
      </c>
      <c r="O3857" s="274">
        <f t="shared" si="6"/>
        <v>0</v>
      </c>
      <c r="P3857" s="248" t="b">
        <f t="shared" si="7"/>
        <v>0</v>
      </c>
    </row>
    <row r="3858" ht="14.25" customHeight="1">
      <c r="A3858" s="248" t="s">
        <v>22</v>
      </c>
      <c r="B3858" s="248" t="s">
        <v>19</v>
      </c>
      <c r="C3858" s="273">
        <v>1171940.0</v>
      </c>
      <c r="D3858" s="274">
        <v>45728.0</v>
      </c>
      <c r="E3858" s="275">
        <v>3199979.0</v>
      </c>
      <c r="F3858" s="248" t="s">
        <v>447</v>
      </c>
      <c r="G3858" s="274">
        <f t="shared" si="1"/>
        <v>45758</v>
      </c>
      <c r="H3858" s="248" t="s">
        <v>443</v>
      </c>
      <c r="I3858" s="276" t="str">
        <f t="shared" si="2"/>
        <v>11719403199979</v>
      </c>
      <c r="J3858" s="274">
        <v>45764.0</v>
      </c>
      <c r="K3858" s="275">
        <f t="shared" si="40"/>
        <v>3199979</v>
      </c>
      <c r="L3858" s="275">
        <f t="shared" si="35"/>
        <v>0</v>
      </c>
      <c r="N3858" s="109" t="s">
        <v>462</v>
      </c>
      <c r="O3858" s="274">
        <f t="shared" si="6"/>
        <v>0</v>
      </c>
      <c r="P3858" s="248" t="b">
        <f t="shared" si="7"/>
        <v>0</v>
      </c>
    </row>
    <row r="3859" ht="14.25" customHeight="1">
      <c r="A3859" s="248" t="s">
        <v>463</v>
      </c>
      <c r="B3859" s="248" t="s">
        <v>468</v>
      </c>
      <c r="C3859" s="273">
        <v>2.7047737E7</v>
      </c>
      <c r="D3859" s="274">
        <v>45728.0</v>
      </c>
      <c r="E3859" s="275">
        <v>-749990.0</v>
      </c>
      <c r="F3859" s="248" t="s">
        <v>447</v>
      </c>
      <c r="G3859" s="274">
        <f t="shared" si="1"/>
        <v>45758</v>
      </c>
      <c r="H3859" s="248" t="s">
        <v>469</v>
      </c>
      <c r="I3859" s="276" t="str">
        <f t="shared" si="2"/>
        <v>27047737-749990</v>
      </c>
      <c r="J3859" s="274"/>
      <c r="K3859" s="275"/>
      <c r="L3859" s="275">
        <f t="shared" si="35"/>
        <v>749990</v>
      </c>
      <c r="M3859" s="248" t="s">
        <v>928</v>
      </c>
      <c r="N3859" s="277"/>
      <c r="O3859" s="274">
        <f t="shared" si="6"/>
        <v>0</v>
      </c>
      <c r="P3859" s="248" t="b">
        <f t="shared" si="7"/>
        <v>1</v>
      </c>
    </row>
    <row r="3860" ht="14.25" customHeight="1">
      <c r="A3860" s="248" t="s">
        <v>709</v>
      </c>
      <c r="B3860" s="248" t="s">
        <v>19</v>
      </c>
      <c r="C3860" s="273">
        <v>13960.0</v>
      </c>
      <c r="D3860" s="274">
        <v>45728.0</v>
      </c>
      <c r="E3860" s="275">
        <v>299951.0</v>
      </c>
      <c r="F3860" s="248" t="s">
        <v>447</v>
      </c>
      <c r="G3860" s="274">
        <f t="shared" si="1"/>
        <v>45758</v>
      </c>
      <c r="H3860" s="248" t="s">
        <v>443</v>
      </c>
      <c r="I3860" s="276" t="str">
        <f t="shared" si="2"/>
        <v>13960299951</v>
      </c>
      <c r="J3860" s="274">
        <v>45761.0</v>
      </c>
      <c r="K3860" s="275">
        <v>299951.0</v>
      </c>
      <c r="L3860" s="275">
        <f t="shared" si="35"/>
        <v>0</v>
      </c>
      <c r="N3860" s="277"/>
      <c r="O3860" s="274">
        <f t="shared" si="6"/>
        <v>0</v>
      </c>
      <c r="P3860" s="248" t="b">
        <f t="shared" si="7"/>
        <v>0</v>
      </c>
    </row>
    <row r="3861" ht="14.25" customHeight="1">
      <c r="A3861" s="248" t="s">
        <v>910</v>
      </c>
      <c r="B3861" s="248" t="s">
        <v>19</v>
      </c>
      <c r="C3861" s="273">
        <v>507.0</v>
      </c>
      <c r="D3861" s="274">
        <v>45728.0</v>
      </c>
      <c r="E3861" s="275">
        <v>58134.0</v>
      </c>
      <c r="F3861" s="248" t="s">
        <v>447</v>
      </c>
      <c r="G3861" s="274">
        <f t="shared" si="1"/>
        <v>45758</v>
      </c>
      <c r="H3861" s="248" t="s">
        <v>443</v>
      </c>
      <c r="I3861" s="276" t="str">
        <f t="shared" si="2"/>
        <v>50758134</v>
      </c>
      <c r="J3861" s="274">
        <v>45761.0</v>
      </c>
      <c r="K3861" s="275">
        <v>58134.0</v>
      </c>
      <c r="L3861" s="275">
        <f t="shared" si="35"/>
        <v>0</v>
      </c>
      <c r="N3861" s="277"/>
      <c r="O3861" s="274">
        <f t="shared" si="6"/>
        <v>0</v>
      </c>
      <c r="P3861" s="248" t="b">
        <f t="shared" si="7"/>
        <v>0</v>
      </c>
    </row>
    <row r="3862" ht="14.25" customHeight="1">
      <c r="A3862" s="248" t="s">
        <v>85</v>
      </c>
      <c r="B3862" s="248" t="s">
        <v>19</v>
      </c>
      <c r="C3862" s="273">
        <v>1813.0</v>
      </c>
      <c r="D3862" s="274">
        <v>45729.0</v>
      </c>
      <c r="E3862" s="275">
        <v>1107533.0</v>
      </c>
      <c r="F3862" s="248" t="s">
        <v>447</v>
      </c>
      <c r="G3862" s="274">
        <f t="shared" si="1"/>
        <v>45759</v>
      </c>
      <c r="H3862" s="248" t="s">
        <v>443</v>
      </c>
      <c r="I3862" s="276" t="str">
        <f t="shared" si="2"/>
        <v>18131107533</v>
      </c>
      <c r="J3862" s="274">
        <v>45764.0</v>
      </c>
      <c r="K3862" s="275">
        <f>+E3862</f>
        <v>1107533</v>
      </c>
      <c r="L3862" s="275">
        <f t="shared" si="35"/>
        <v>0</v>
      </c>
      <c r="M3862" s="305" t="s">
        <v>929</v>
      </c>
      <c r="N3862" s="277"/>
      <c r="O3862" s="274">
        <f t="shared" si="6"/>
        <v>0</v>
      </c>
      <c r="P3862" s="248" t="b">
        <f t="shared" si="7"/>
        <v>0</v>
      </c>
    </row>
    <row r="3863" ht="14.25" customHeight="1">
      <c r="A3863" s="248" t="s">
        <v>930</v>
      </c>
      <c r="B3863" s="248" t="s">
        <v>19</v>
      </c>
      <c r="C3863" s="273">
        <v>78.0</v>
      </c>
      <c r="D3863" s="274">
        <v>45729.0</v>
      </c>
      <c r="E3863" s="275">
        <v>71400.0</v>
      </c>
      <c r="F3863" s="248" t="s">
        <v>447</v>
      </c>
      <c r="G3863" s="274">
        <f t="shared" si="1"/>
        <v>45759</v>
      </c>
      <c r="H3863" s="248" t="s">
        <v>443</v>
      </c>
      <c r="I3863" s="276" t="str">
        <f t="shared" si="2"/>
        <v>7871400</v>
      </c>
      <c r="J3863" s="274">
        <v>45744.0</v>
      </c>
      <c r="K3863" s="275">
        <v>71400.0</v>
      </c>
      <c r="L3863" s="275">
        <f t="shared" si="35"/>
        <v>0</v>
      </c>
      <c r="N3863" s="277"/>
      <c r="O3863" s="274">
        <f t="shared" si="6"/>
        <v>0</v>
      </c>
      <c r="P3863" s="248" t="b">
        <f t="shared" si="7"/>
        <v>0</v>
      </c>
    </row>
    <row r="3864" ht="14.25" customHeight="1">
      <c r="A3864" s="248" t="s">
        <v>22</v>
      </c>
      <c r="B3864" s="248" t="s">
        <v>19</v>
      </c>
      <c r="C3864" s="273">
        <v>1171966.0</v>
      </c>
      <c r="D3864" s="274">
        <v>45729.0</v>
      </c>
      <c r="E3864" s="275">
        <v>4388951.0</v>
      </c>
      <c r="F3864" s="248" t="s">
        <v>447</v>
      </c>
      <c r="G3864" s="274">
        <f t="shared" si="1"/>
        <v>45759</v>
      </c>
      <c r="H3864" s="248" t="s">
        <v>485</v>
      </c>
      <c r="I3864" s="276" t="str">
        <f t="shared" si="2"/>
        <v>11719664388951</v>
      </c>
      <c r="J3864" s="274"/>
      <c r="K3864" s="275"/>
      <c r="L3864" s="275">
        <f t="shared" si="35"/>
        <v>-4388951</v>
      </c>
      <c r="N3864" s="109" t="s">
        <v>462</v>
      </c>
      <c r="O3864" s="274">
        <f t="shared" si="6"/>
        <v>0</v>
      </c>
      <c r="P3864" s="248" t="b">
        <f t="shared" si="7"/>
        <v>1</v>
      </c>
    </row>
    <row r="3865" ht="14.25" customHeight="1">
      <c r="A3865" s="248" t="s">
        <v>22</v>
      </c>
      <c r="B3865" s="248" t="s">
        <v>468</v>
      </c>
      <c r="C3865" s="273">
        <v>197952.0</v>
      </c>
      <c r="D3865" s="274">
        <v>45729.0</v>
      </c>
      <c r="E3865" s="275">
        <v>-4388951.0</v>
      </c>
      <c r="F3865" s="248" t="s">
        <v>447</v>
      </c>
      <c r="G3865" s="274">
        <f t="shared" si="1"/>
        <v>45759</v>
      </c>
      <c r="H3865" s="248" t="s">
        <v>469</v>
      </c>
      <c r="I3865" s="276" t="str">
        <f t="shared" si="2"/>
        <v>197952-4388951</v>
      </c>
      <c r="J3865" s="274"/>
      <c r="K3865" s="275"/>
      <c r="L3865" s="275">
        <f t="shared" si="35"/>
        <v>4388951</v>
      </c>
      <c r="N3865" s="109" t="s">
        <v>462</v>
      </c>
      <c r="O3865" s="274">
        <f t="shared" si="6"/>
        <v>0</v>
      </c>
      <c r="P3865" s="248" t="b">
        <f t="shared" si="7"/>
        <v>1</v>
      </c>
    </row>
    <row r="3866" ht="14.25" customHeight="1">
      <c r="A3866" s="248" t="s">
        <v>36</v>
      </c>
      <c r="B3866" s="248" t="s">
        <v>19</v>
      </c>
      <c r="C3866" s="273">
        <v>97570.0</v>
      </c>
      <c r="D3866" s="274">
        <v>45729.0</v>
      </c>
      <c r="E3866" s="275">
        <v>1064645.0</v>
      </c>
      <c r="F3866" s="248" t="s">
        <v>447</v>
      </c>
      <c r="G3866" s="274">
        <f t="shared" si="1"/>
        <v>45759</v>
      </c>
      <c r="H3866" s="248" t="s">
        <v>443</v>
      </c>
      <c r="I3866" s="276" t="str">
        <f t="shared" si="2"/>
        <v>975701064645</v>
      </c>
      <c r="J3866" s="274">
        <v>45761.0</v>
      </c>
      <c r="K3866" s="275">
        <v>1064645.0</v>
      </c>
      <c r="L3866" s="275">
        <f t="shared" si="35"/>
        <v>0</v>
      </c>
      <c r="N3866" s="277" t="s">
        <v>738</v>
      </c>
      <c r="O3866" s="274">
        <f t="shared" si="6"/>
        <v>0</v>
      </c>
      <c r="P3866" s="248" t="b">
        <f t="shared" si="7"/>
        <v>0</v>
      </c>
    </row>
    <row r="3867" ht="14.25" customHeight="1">
      <c r="A3867" s="248" t="s">
        <v>463</v>
      </c>
      <c r="B3867" s="248" t="s">
        <v>468</v>
      </c>
      <c r="C3867" s="273">
        <v>2.7053481E7</v>
      </c>
      <c r="D3867" s="274">
        <v>45729.0</v>
      </c>
      <c r="E3867" s="275">
        <v>-5990.0</v>
      </c>
      <c r="F3867" s="248" t="s">
        <v>447</v>
      </c>
      <c r="G3867" s="274">
        <f t="shared" si="1"/>
        <v>45759</v>
      </c>
      <c r="H3867" s="248" t="s">
        <v>469</v>
      </c>
      <c r="I3867" s="276" t="str">
        <f t="shared" si="2"/>
        <v>27053481-5990</v>
      </c>
      <c r="J3867" s="274"/>
      <c r="K3867" s="275"/>
      <c r="L3867" s="275">
        <f t="shared" si="35"/>
        <v>5990</v>
      </c>
      <c r="N3867" s="277"/>
      <c r="O3867" s="274">
        <f t="shared" si="6"/>
        <v>0</v>
      </c>
      <c r="P3867" s="248" t="b">
        <f t="shared" si="7"/>
        <v>1</v>
      </c>
    </row>
    <row r="3868" ht="14.25" customHeight="1">
      <c r="A3868" s="248" t="s">
        <v>463</v>
      </c>
      <c r="B3868" s="248" t="s">
        <v>19</v>
      </c>
      <c r="C3868" s="273">
        <v>5225843.0</v>
      </c>
      <c r="D3868" s="274">
        <v>45729.0</v>
      </c>
      <c r="E3868" s="275">
        <v>1059960.0</v>
      </c>
      <c r="F3868" s="248" t="s">
        <v>447</v>
      </c>
      <c r="G3868" s="274">
        <f t="shared" si="1"/>
        <v>45759</v>
      </c>
      <c r="H3868" s="248" t="s">
        <v>443</v>
      </c>
      <c r="I3868" s="276" t="str">
        <f t="shared" si="2"/>
        <v>52258431059960</v>
      </c>
      <c r="J3868" s="274">
        <v>45729.0</v>
      </c>
      <c r="K3868" s="275">
        <v>1059960.0</v>
      </c>
      <c r="L3868" s="275">
        <f t="shared" si="35"/>
        <v>0</v>
      </c>
      <c r="N3868" s="277"/>
      <c r="O3868" s="274">
        <f t="shared" si="6"/>
        <v>0</v>
      </c>
      <c r="P3868" s="248" t="b">
        <f t="shared" si="7"/>
        <v>0</v>
      </c>
    </row>
    <row r="3869" ht="14.25" customHeight="1">
      <c r="A3869" s="248" t="s">
        <v>508</v>
      </c>
      <c r="B3869" s="248" t="s">
        <v>334</v>
      </c>
      <c r="C3869" s="273">
        <v>2873526.0</v>
      </c>
      <c r="D3869" s="274">
        <v>45729.0</v>
      </c>
      <c r="E3869" s="275">
        <v>8443.0</v>
      </c>
      <c r="F3869" s="248" t="s">
        <v>447</v>
      </c>
      <c r="G3869" s="274">
        <f t="shared" si="1"/>
        <v>45759</v>
      </c>
      <c r="H3869" s="248" t="s">
        <v>443</v>
      </c>
      <c r="I3869" s="276" t="str">
        <f t="shared" si="2"/>
        <v>28735268443</v>
      </c>
      <c r="J3869" s="274">
        <v>45729.0</v>
      </c>
      <c r="K3869" s="275">
        <v>8443.0</v>
      </c>
      <c r="L3869" s="275">
        <f t="shared" si="35"/>
        <v>0</v>
      </c>
      <c r="N3869" s="277"/>
      <c r="O3869" s="274">
        <f t="shared" si="6"/>
        <v>0</v>
      </c>
      <c r="P3869" s="248" t="b">
        <f t="shared" si="7"/>
        <v>0</v>
      </c>
    </row>
    <row r="3870" ht="14.25" customHeight="1">
      <c r="A3870" s="248" t="s">
        <v>610</v>
      </c>
      <c r="B3870" s="248" t="s">
        <v>19</v>
      </c>
      <c r="C3870" s="273">
        <v>1927321.0</v>
      </c>
      <c r="D3870" s="274">
        <v>45730.0</v>
      </c>
      <c r="E3870" s="275">
        <v>869970.0</v>
      </c>
      <c r="F3870" s="248" t="s">
        <v>447</v>
      </c>
      <c r="G3870" s="274">
        <f t="shared" si="1"/>
        <v>45760</v>
      </c>
      <c r="H3870" s="248" t="s">
        <v>443</v>
      </c>
      <c r="I3870" s="276" t="str">
        <f t="shared" si="2"/>
        <v>1927321869970</v>
      </c>
      <c r="J3870" s="274">
        <v>45729.0</v>
      </c>
      <c r="K3870" s="275">
        <v>869970.0</v>
      </c>
      <c r="L3870" s="275">
        <f t="shared" si="35"/>
        <v>0</v>
      </c>
      <c r="N3870" s="277"/>
      <c r="O3870" s="274">
        <f t="shared" si="6"/>
        <v>0</v>
      </c>
      <c r="P3870" s="248" t="b">
        <f t="shared" si="7"/>
        <v>0</v>
      </c>
    </row>
    <row r="3871" ht="14.25" customHeight="1">
      <c r="A3871" s="248" t="s">
        <v>113</v>
      </c>
      <c r="B3871" s="248" t="s">
        <v>19</v>
      </c>
      <c r="C3871" s="273">
        <v>247.0</v>
      </c>
      <c r="D3871" s="274">
        <v>45730.0</v>
      </c>
      <c r="E3871" s="275">
        <v>49980.0</v>
      </c>
      <c r="F3871" s="248" t="s">
        <v>447</v>
      </c>
      <c r="G3871" s="274">
        <f t="shared" si="1"/>
        <v>45760</v>
      </c>
      <c r="H3871" s="248" t="s">
        <v>443</v>
      </c>
      <c r="I3871" s="276" t="str">
        <f t="shared" si="2"/>
        <v>24749980</v>
      </c>
      <c r="J3871" s="274">
        <v>45764.0</v>
      </c>
      <c r="K3871" s="275">
        <f>+E3871</f>
        <v>49980</v>
      </c>
      <c r="L3871" s="275">
        <f t="shared" si="35"/>
        <v>0</v>
      </c>
      <c r="N3871" s="277"/>
      <c r="O3871" s="274">
        <f t="shared" si="6"/>
        <v>0</v>
      </c>
      <c r="P3871" s="248" t="b">
        <f t="shared" si="7"/>
        <v>0</v>
      </c>
    </row>
    <row r="3872" ht="14.25" customHeight="1">
      <c r="A3872" s="248" t="s">
        <v>56</v>
      </c>
      <c r="B3872" s="248" t="s">
        <v>19</v>
      </c>
      <c r="C3872" s="273">
        <v>25.0</v>
      </c>
      <c r="D3872" s="274">
        <v>45730.0</v>
      </c>
      <c r="E3872" s="275">
        <v>21420.0</v>
      </c>
      <c r="F3872" s="248" t="s">
        <v>447</v>
      </c>
      <c r="G3872" s="274">
        <f t="shared" si="1"/>
        <v>45760</v>
      </c>
      <c r="H3872" s="248" t="s">
        <v>443</v>
      </c>
      <c r="I3872" s="276" t="str">
        <f t="shared" si="2"/>
        <v>2521420</v>
      </c>
      <c r="J3872" s="274"/>
      <c r="K3872" s="275"/>
      <c r="L3872" s="275">
        <f t="shared" si="35"/>
        <v>-21420</v>
      </c>
      <c r="M3872" s="248" t="s">
        <v>931</v>
      </c>
      <c r="N3872" s="109" t="s">
        <v>744</v>
      </c>
      <c r="O3872" s="274">
        <f t="shared" si="6"/>
        <v>0</v>
      </c>
      <c r="P3872" s="248" t="b">
        <f t="shared" si="7"/>
        <v>1</v>
      </c>
    </row>
    <row r="3873" ht="14.25" customHeight="1">
      <c r="A3873" s="248" t="s">
        <v>92</v>
      </c>
      <c r="B3873" s="248" t="s">
        <v>19</v>
      </c>
      <c r="C3873" s="273">
        <v>808658.0</v>
      </c>
      <c r="D3873" s="274">
        <v>45730.0</v>
      </c>
      <c r="E3873" s="275">
        <v>296332.0</v>
      </c>
      <c r="F3873" s="248" t="s">
        <v>447</v>
      </c>
      <c r="G3873" s="274">
        <f t="shared" si="1"/>
        <v>45760</v>
      </c>
      <c r="H3873" s="248" t="s">
        <v>443</v>
      </c>
      <c r="I3873" s="276" t="str">
        <f t="shared" si="2"/>
        <v>808658296332</v>
      </c>
      <c r="J3873" s="274">
        <v>45762.0</v>
      </c>
      <c r="K3873" s="275">
        <v>296332.0</v>
      </c>
      <c r="L3873" s="275">
        <f t="shared" si="35"/>
        <v>0</v>
      </c>
      <c r="N3873" s="277"/>
      <c r="O3873" s="274">
        <f t="shared" si="6"/>
        <v>0</v>
      </c>
      <c r="P3873" s="248" t="b">
        <f t="shared" si="7"/>
        <v>0</v>
      </c>
    </row>
    <row r="3874" ht="14.25" customHeight="1">
      <c r="A3874" s="248" t="s">
        <v>841</v>
      </c>
      <c r="B3874" s="248" t="s">
        <v>19</v>
      </c>
      <c r="C3874" s="273">
        <v>5563005.0</v>
      </c>
      <c r="D3874" s="274">
        <v>45731.0</v>
      </c>
      <c r="E3874" s="275">
        <v>1309941.0</v>
      </c>
      <c r="F3874" s="248" t="s">
        <v>447</v>
      </c>
      <c r="G3874" s="274">
        <f t="shared" si="1"/>
        <v>45761</v>
      </c>
      <c r="H3874" s="248" t="s">
        <v>443</v>
      </c>
      <c r="I3874" s="276" t="str">
        <f t="shared" si="2"/>
        <v>55630051309941</v>
      </c>
      <c r="J3874" s="274">
        <v>45731.0</v>
      </c>
      <c r="K3874" s="275">
        <v>1309941.0</v>
      </c>
      <c r="L3874" s="275">
        <f t="shared" si="35"/>
        <v>0</v>
      </c>
      <c r="N3874" s="277"/>
      <c r="O3874" s="274">
        <f t="shared" si="6"/>
        <v>0</v>
      </c>
      <c r="P3874" s="248" t="b">
        <f t="shared" si="7"/>
        <v>0</v>
      </c>
    </row>
    <row r="3875" ht="14.25" customHeight="1">
      <c r="A3875" s="248" t="s">
        <v>494</v>
      </c>
      <c r="B3875" s="248" t="s">
        <v>19</v>
      </c>
      <c r="C3875" s="273">
        <v>51861.0</v>
      </c>
      <c r="D3875" s="274">
        <v>45733.0</v>
      </c>
      <c r="E3875" s="275">
        <v>50980.0</v>
      </c>
      <c r="F3875" s="248" t="s">
        <v>447</v>
      </c>
      <c r="G3875" s="274">
        <f t="shared" si="1"/>
        <v>45763</v>
      </c>
      <c r="H3875" s="248" t="s">
        <v>443</v>
      </c>
      <c r="I3875" s="276" t="str">
        <f t="shared" si="2"/>
        <v>5186150980</v>
      </c>
      <c r="J3875" s="274">
        <v>45733.0</v>
      </c>
      <c r="K3875" s="275">
        <v>50980.0</v>
      </c>
      <c r="L3875" s="275">
        <f t="shared" si="35"/>
        <v>0</v>
      </c>
      <c r="N3875" s="277"/>
      <c r="O3875" s="274">
        <f t="shared" si="6"/>
        <v>0</v>
      </c>
      <c r="P3875" s="248" t="b">
        <f t="shared" si="7"/>
        <v>0</v>
      </c>
    </row>
    <row r="3876" ht="14.25" customHeight="1">
      <c r="A3876" s="248" t="s">
        <v>27</v>
      </c>
      <c r="B3876" s="248" t="s">
        <v>19</v>
      </c>
      <c r="C3876" s="273">
        <v>45984.0</v>
      </c>
      <c r="D3876" s="274">
        <v>45733.0</v>
      </c>
      <c r="E3876" s="275">
        <v>449699.0</v>
      </c>
      <c r="F3876" s="248" t="s">
        <v>447</v>
      </c>
      <c r="G3876" s="274">
        <f t="shared" si="1"/>
        <v>45763</v>
      </c>
      <c r="H3876" s="248" t="s">
        <v>443</v>
      </c>
      <c r="I3876" s="276" t="str">
        <f t="shared" si="2"/>
        <v>45984449699</v>
      </c>
      <c r="J3876" s="274">
        <v>45764.0</v>
      </c>
      <c r="K3876" s="275">
        <f>+E3876</f>
        <v>449699</v>
      </c>
      <c r="L3876" s="275">
        <f t="shared" si="35"/>
        <v>0</v>
      </c>
      <c r="N3876" s="109" t="s">
        <v>456</v>
      </c>
      <c r="O3876" s="274">
        <f t="shared" si="6"/>
        <v>0</v>
      </c>
      <c r="P3876" s="248" t="b">
        <f t="shared" si="7"/>
        <v>0</v>
      </c>
    </row>
    <row r="3877" ht="14.25" customHeight="1">
      <c r="A3877" s="248" t="s">
        <v>475</v>
      </c>
      <c r="B3877" s="248" t="s">
        <v>19</v>
      </c>
      <c r="C3877" s="273">
        <v>2.3965289E7</v>
      </c>
      <c r="D3877" s="274">
        <v>45733.0</v>
      </c>
      <c r="E3877" s="275">
        <v>178980.0</v>
      </c>
      <c r="F3877" s="248" t="s">
        <v>447</v>
      </c>
      <c r="G3877" s="274">
        <f t="shared" si="1"/>
        <v>45763</v>
      </c>
      <c r="H3877" s="248" t="s">
        <v>443</v>
      </c>
      <c r="I3877" s="276" t="str">
        <f t="shared" si="2"/>
        <v>23965289178980</v>
      </c>
      <c r="J3877" s="274">
        <v>45733.0</v>
      </c>
      <c r="K3877" s="275">
        <v>178980.0</v>
      </c>
      <c r="L3877" s="275">
        <f t="shared" si="35"/>
        <v>0</v>
      </c>
      <c r="N3877" s="277"/>
      <c r="O3877" s="274">
        <f t="shared" si="6"/>
        <v>0</v>
      </c>
      <c r="P3877" s="248" t="b">
        <f t="shared" si="7"/>
        <v>0</v>
      </c>
    </row>
    <row r="3878" ht="14.25" customHeight="1">
      <c r="A3878" s="248" t="s">
        <v>475</v>
      </c>
      <c r="B3878" s="248" t="s">
        <v>19</v>
      </c>
      <c r="C3878" s="273">
        <v>2.3965288E7</v>
      </c>
      <c r="D3878" s="274">
        <v>45733.0</v>
      </c>
      <c r="E3878" s="275">
        <v>283980.0</v>
      </c>
      <c r="F3878" s="248" t="s">
        <v>447</v>
      </c>
      <c r="G3878" s="274">
        <f t="shared" si="1"/>
        <v>45763</v>
      </c>
      <c r="H3878" s="248" t="s">
        <v>443</v>
      </c>
      <c r="I3878" s="276" t="str">
        <f t="shared" si="2"/>
        <v>23965288283980</v>
      </c>
      <c r="J3878" s="274">
        <v>45733.0</v>
      </c>
      <c r="K3878" s="275">
        <v>283980.0</v>
      </c>
      <c r="L3878" s="275">
        <f t="shared" si="35"/>
        <v>0</v>
      </c>
      <c r="N3878" s="277"/>
      <c r="O3878" s="274">
        <f t="shared" si="6"/>
        <v>0</v>
      </c>
      <c r="P3878" s="248" t="b">
        <f t="shared" si="7"/>
        <v>0</v>
      </c>
    </row>
    <row r="3879" ht="14.25" customHeight="1">
      <c r="A3879" s="248" t="s">
        <v>508</v>
      </c>
      <c r="B3879" s="248" t="s">
        <v>19</v>
      </c>
      <c r="C3879" s="273">
        <v>7161777.0</v>
      </c>
      <c r="D3879" s="274">
        <v>45733.0</v>
      </c>
      <c r="E3879" s="275">
        <v>13953.0</v>
      </c>
      <c r="F3879" s="248" t="s">
        <v>447</v>
      </c>
      <c r="G3879" s="274">
        <f t="shared" si="1"/>
        <v>45763</v>
      </c>
      <c r="H3879" s="248" t="s">
        <v>443</v>
      </c>
      <c r="I3879" s="276" t="str">
        <f t="shared" si="2"/>
        <v>716177713953</v>
      </c>
      <c r="J3879" s="274">
        <v>45733.0</v>
      </c>
      <c r="K3879" s="275">
        <v>13953.0</v>
      </c>
      <c r="L3879" s="275">
        <f t="shared" si="35"/>
        <v>0</v>
      </c>
      <c r="N3879" s="277"/>
      <c r="O3879" s="274">
        <f t="shared" si="6"/>
        <v>0</v>
      </c>
      <c r="P3879" s="248" t="b">
        <f t="shared" si="7"/>
        <v>0</v>
      </c>
    </row>
    <row r="3880" ht="14.25" customHeight="1">
      <c r="A3880" s="248" t="s">
        <v>740</v>
      </c>
      <c r="B3880" s="248" t="s">
        <v>19</v>
      </c>
      <c r="C3880" s="273">
        <v>12970.0</v>
      </c>
      <c r="D3880" s="274">
        <v>45734.0</v>
      </c>
      <c r="E3880" s="275">
        <v>759980.0</v>
      </c>
      <c r="F3880" s="248" t="s">
        <v>447</v>
      </c>
      <c r="G3880" s="274">
        <f t="shared" si="1"/>
        <v>45764</v>
      </c>
      <c r="H3880" s="248" t="s">
        <v>443</v>
      </c>
      <c r="I3880" s="276" t="str">
        <f t="shared" si="2"/>
        <v>12970759980</v>
      </c>
      <c r="J3880" s="274">
        <v>45734.0</v>
      </c>
      <c r="K3880" s="275">
        <f>+E3880</f>
        <v>759980</v>
      </c>
      <c r="L3880" s="275">
        <f t="shared" si="35"/>
        <v>0</v>
      </c>
      <c r="N3880" s="277"/>
      <c r="O3880" s="274">
        <f t="shared" si="6"/>
        <v>0</v>
      </c>
      <c r="P3880" s="248" t="b">
        <f t="shared" si="7"/>
        <v>0</v>
      </c>
    </row>
    <row r="3881" ht="14.25" customHeight="1">
      <c r="A3881" s="248" t="s">
        <v>454</v>
      </c>
      <c r="B3881" s="248" t="s">
        <v>19</v>
      </c>
      <c r="C3881" s="273">
        <v>38375.0</v>
      </c>
      <c r="D3881" s="274">
        <v>45734.0</v>
      </c>
      <c r="E3881" s="275">
        <v>35700.0</v>
      </c>
      <c r="F3881" s="248" t="s">
        <v>447</v>
      </c>
      <c r="G3881" s="274">
        <f t="shared" si="1"/>
        <v>45764</v>
      </c>
      <c r="H3881" s="248" t="s">
        <v>443</v>
      </c>
      <c r="I3881" s="276" t="str">
        <f t="shared" si="2"/>
        <v>3837535700</v>
      </c>
      <c r="J3881" s="274">
        <v>45734.0</v>
      </c>
      <c r="K3881" s="275">
        <v>35700.0</v>
      </c>
      <c r="L3881" s="275">
        <f t="shared" si="35"/>
        <v>0</v>
      </c>
      <c r="N3881" s="277"/>
      <c r="O3881" s="274">
        <f t="shared" si="6"/>
        <v>0</v>
      </c>
      <c r="P3881" s="248" t="b">
        <f t="shared" si="7"/>
        <v>0</v>
      </c>
    </row>
    <row r="3882" ht="14.25" customHeight="1">
      <c r="A3882" s="248" t="s">
        <v>26</v>
      </c>
      <c r="B3882" s="248" t="s">
        <v>19</v>
      </c>
      <c r="C3882" s="273">
        <v>14228.0</v>
      </c>
      <c r="D3882" s="274">
        <v>45734.0</v>
      </c>
      <c r="E3882" s="275">
        <v>66791.0</v>
      </c>
      <c r="F3882" s="248" t="s">
        <v>447</v>
      </c>
      <c r="G3882" s="274">
        <f t="shared" si="1"/>
        <v>45764</v>
      </c>
      <c r="H3882" s="248" t="s">
        <v>443</v>
      </c>
      <c r="I3882" s="276" t="str">
        <f t="shared" si="2"/>
        <v>1422866791</v>
      </c>
      <c r="J3882" s="274">
        <v>45764.0</v>
      </c>
      <c r="K3882" s="275">
        <f t="shared" ref="K3882:K3884" si="41">+E3882</f>
        <v>66791</v>
      </c>
      <c r="L3882" s="275">
        <f t="shared" si="35"/>
        <v>0</v>
      </c>
      <c r="N3882" s="277"/>
      <c r="O3882" s="274">
        <f t="shared" si="6"/>
        <v>0</v>
      </c>
      <c r="P3882" s="248" t="b">
        <f t="shared" si="7"/>
        <v>0</v>
      </c>
    </row>
    <row r="3883" ht="14.25" customHeight="1">
      <c r="A3883" s="248" t="s">
        <v>26</v>
      </c>
      <c r="B3883" s="248" t="s">
        <v>19</v>
      </c>
      <c r="C3883" s="273">
        <v>14227.0</v>
      </c>
      <c r="D3883" s="274">
        <v>45734.0</v>
      </c>
      <c r="E3883" s="275">
        <v>181947.0</v>
      </c>
      <c r="F3883" s="335" t="s">
        <v>447</v>
      </c>
      <c r="G3883" s="274">
        <f t="shared" si="1"/>
        <v>45764</v>
      </c>
      <c r="H3883" s="248" t="s">
        <v>443</v>
      </c>
      <c r="I3883" s="276" t="str">
        <f t="shared" si="2"/>
        <v>14227181947</v>
      </c>
      <c r="J3883" s="274">
        <v>45764.0</v>
      </c>
      <c r="K3883" s="275">
        <f t="shared" si="41"/>
        <v>181947</v>
      </c>
      <c r="L3883" s="275">
        <f t="shared" si="35"/>
        <v>0</v>
      </c>
      <c r="N3883" s="277"/>
      <c r="O3883" s="274">
        <f t="shared" si="6"/>
        <v>0</v>
      </c>
      <c r="P3883" s="248" t="b">
        <f t="shared" si="7"/>
        <v>0</v>
      </c>
    </row>
    <row r="3884" ht="14.25" customHeight="1">
      <c r="A3884" s="248" t="s">
        <v>106</v>
      </c>
      <c r="B3884" s="248" t="s">
        <v>334</v>
      </c>
      <c r="C3884" s="273">
        <v>240856.0</v>
      </c>
      <c r="D3884" s="274">
        <v>45734.0</v>
      </c>
      <c r="E3884" s="275">
        <v>17261.0</v>
      </c>
      <c r="F3884" s="248" t="s">
        <v>447</v>
      </c>
      <c r="G3884" s="274">
        <f t="shared" si="1"/>
        <v>45764</v>
      </c>
      <c r="H3884" s="248" t="s">
        <v>443</v>
      </c>
      <c r="I3884" s="276" t="str">
        <f t="shared" si="2"/>
        <v>24085617261</v>
      </c>
      <c r="J3884" s="274">
        <v>45772.0</v>
      </c>
      <c r="K3884" s="275">
        <f t="shared" si="41"/>
        <v>17261</v>
      </c>
      <c r="L3884" s="275">
        <f t="shared" si="35"/>
        <v>0</v>
      </c>
      <c r="N3884" s="277"/>
      <c r="O3884" s="274">
        <f t="shared" si="6"/>
        <v>0</v>
      </c>
      <c r="P3884" s="248" t="b">
        <f t="shared" si="7"/>
        <v>0</v>
      </c>
    </row>
    <row r="3885" ht="14.25" customHeight="1">
      <c r="A3885" s="248" t="s">
        <v>463</v>
      </c>
      <c r="B3885" s="248" t="s">
        <v>19</v>
      </c>
      <c r="C3885" s="273">
        <v>5226947.0</v>
      </c>
      <c r="D3885" s="274">
        <v>45734.0</v>
      </c>
      <c r="E3885" s="275">
        <v>1007940.0</v>
      </c>
      <c r="F3885" s="248" t="s">
        <v>447</v>
      </c>
      <c r="G3885" s="274">
        <f t="shared" si="1"/>
        <v>45764</v>
      </c>
      <c r="H3885" s="248" t="s">
        <v>443</v>
      </c>
      <c r="I3885" s="276" t="str">
        <f t="shared" si="2"/>
        <v>52269471007940</v>
      </c>
      <c r="J3885" s="274">
        <v>45734.0</v>
      </c>
      <c r="K3885" s="275">
        <v>1007940.0</v>
      </c>
      <c r="L3885" s="275">
        <f t="shared" si="35"/>
        <v>0</v>
      </c>
      <c r="N3885" s="277"/>
      <c r="O3885" s="274">
        <f t="shared" si="6"/>
        <v>0</v>
      </c>
      <c r="P3885" s="248" t="b">
        <f t="shared" si="7"/>
        <v>0</v>
      </c>
    </row>
    <row r="3886" ht="14.25" customHeight="1">
      <c r="A3886" s="248" t="s">
        <v>463</v>
      </c>
      <c r="B3886" s="248" t="s">
        <v>19</v>
      </c>
      <c r="C3886" s="273">
        <v>5226956.0</v>
      </c>
      <c r="D3886" s="274">
        <v>45734.0</v>
      </c>
      <c r="E3886" s="275">
        <v>1433980.0</v>
      </c>
      <c r="F3886" s="248" t="s">
        <v>447</v>
      </c>
      <c r="G3886" s="274">
        <f t="shared" si="1"/>
        <v>45764</v>
      </c>
      <c r="H3886" s="248" t="s">
        <v>443</v>
      </c>
      <c r="I3886" s="276" t="str">
        <f t="shared" si="2"/>
        <v>52269561433980</v>
      </c>
      <c r="J3886" s="274">
        <v>45734.0</v>
      </c>
      <c r="K3886" s="275">
        <v>1433980.0</v>
      </c>
      <c r="L3886" s="275">
        <f t="shared" si="35"/>
        <v>0</v>
      </c>
      <c r="N3886" s="277"/>
      <c r="O3886" s="274">
        <f t="shared" si="6"/>
        <v>0</v>
      </c>
      <c r="P3886" s="248" t="b">
        <f t="shared" si="7"/>
        <v>0</v>
      </c>
    </row>
    <row r="3887" ht="14.25" customHeight="1">
      <c r="A3887" s="248" t="s">
        <v>463</v>
      </c>
      <c r="B3887" s="248" t="s">
        <v>19</v>
      </c>
      <c r="C3887" s="273">
        <v>5226942.0</v>
      </c>
      <c r="D3887" s="274">
        <v>45734.0</v>
      </c>
      <c r="E3887" s="275">
        <v>2054564.0</v>
      </c>
      <c r="F3887" s="248" t="s">
        <v>447</v>
      </c>
      <c r="G3887" s="274">
        <f t="shared" si="1"/>
        <v>45764</v>
      </c>
      <c r="H3887" s="248" t="s">
        <v>443</v>
      </c>
      <c r="I3887" s="276" t="str">
        <f t="shared" si="2"/>
        <v>52269422054564</v>
      </c>
      <c r="J3887" s="274">
        <v>45734.0</v>
      </c>
      <c r="K3887" s="275">
        <v>2054564.0</v>
      </c>
      <c r="L3887" s="275">
        <f t="shared" si="35"/>
        <v>0</v>
      </c>
      <c r="N3887" s="277"/>
      <c r="O3887" s="274">
        <f t="shared" si="6"/>
        <v>0</v>
      </c>
      <c r="P3887" s="248" t="b">
        <f t="shared" si="7"/>
        <v>0</v>
      </c>
    </row>
    <row r="3888" ht="14.25" customHeight="1">
      <c r="A3888" s="248" t="s">
        <v>463</v>
      </c>
      <c r="B3888" s="248" t="s">
        <v>19</v>
      </c>
      <c r="C3888" s="273">
        <v>5226936.0</v>
      </c>
      <c r="D3888" s="274">
        <v>45734.0</v>
      </c>
      <c r="E3888" s="275">
        <v>533970.0</v>
      </c>
      <c r="F3888" s="248" t="s">
        <v>447</v>
      </c>
      <c r="G3888" s="274">
        <f t="shared" si="1"/>
        <v>45764</v>
      </c>
      <c r="H3888" s="248" t="s">
        <v>443</v>
      </c>
      <c r="I3888" s="276" t="str">
        <f t="shared" si="2"/>
        <v>5226936533970</v>
      </c>
      <c r="J3888" s="274">
        <v>45734.0</v>
      </c>
      <c r="K3888" s="275">
        <v>533970.0</v>
      </c>
      <c r="L3888" s="275">
        <f t="shared" si="35"/>
        <v>0</v>
      </c>
      <c r="N3888" s="277"/>
      <c r="O3888" s="274">
        <f t="shared" si="6"/>
        <v>0</v>
      </c>
      <c r="P3888" s="248" t="b">
        <f t="shared" si="7"/>
        <v>0</v>
      </c>
    </row>
    <row r="3889" ht="14.25" customHeight="1">
      <c r="A3889" s="248" t="s">
        <v>463</v>
      </c>
      <c r="B3889" s="248" t="s">
        <v>19</v>
      </c>
      <c r="C3889" s="273">
        <v>5226966.0</v>
      </c>
      <c r="D3889" s="274">
        <v>45734.0</v>
      </c>
      <c r="E3889" s="275">
        <v>457960.0</v>
      </c>
      <c r="F3889" s="248" t="s">
        <v>447</v>
      </c>
      <c r="G3889" s="274">
        <f t="shared" si="1"/>
        <v>45764</v>
      </c>
      <c r="H3889" s="248" t="s">
        <v>443</v>
      </c>
      <c r="I3889" s="276" t="str">
        <f t="shared" si="2"/>
        <v>5226966457960</v>
      </c>
      <c r="J3889" s="274">
        <v>45734.0</v>
      </c>
      <c r="K3889" s="275">
        <v>457960.0</v>
      </c>
      <c r="L3889" s="275">
        <f t="shared" si="35"/>
        <v>0</v>
      </c>
      <c r="N3889" s="277"/>
      <c r="O3889" s="274">
        <f t="shared" si="6"/>
        <v>0</v>
      </c>
      <c r="P3889" s="248" t="b">
        <f t="shared" si="7"/>
        <v>0</v>
      </c>
    </row>
    <row r="3890" ht="14.25" customHeight="1">
      <c r="A3890" s="248" t="s">
        <v>89</v>
      </c>
      <c r="B3890" s="248" t="s">
        <v>19</v>
      </c>
      <c r="C3890" s="273">
        <v>8240.0</v>
      </c>
      <c r="D3890" s="274">
        <v>45734.0</v>
      </c>
      <c r="E3890" s="275">
        <v>17911.0</v>
      </c>
      <c r="F3890" s="248" t="s">
        <v>447</v>
      </c>
      <c r="G3890" s="274">
        <f t="shared" si="1"/>
        <v>45764</v>
      </c>
      <c r="H3890" s="248" t="s">
        <v>443</v>
      </c>
      <c r="I3890" s="276" t="str">
        <f t="shared" si="2"/>
        <v>824017911</v>
      </c>
      <c r="J3890" s="274">
        <v>45764.0</v>
      </c>
      <c r="K3890" s="275">
        <f>+E3890</f>
        <v>17911</v>
      </c>
      <c r="L3890" s="275">
        <f t="shared" si="35"/>
        <v>0</v>
      </c>
      <c r="N3890" s="277"/>
      <c r="O3890" s="274">
        <f t="shared" si="6"/>
        <v>0</v>
      </c>
      <c r="P3890" s="248" t="b">
        <f t="shared" si="7"/>
        <v>0</v>
      </c>
    </row>
    <row r="3891" ht="14.25" customHeight="1">
      <c r="A3891" s="248" t="s">
        <v>464</v>
      </c>
      <c r="B3891" s="248" t="s">
        <v>19</v>
      </c>
      <c r="C3891" s="273">
        <v>1924932.0</v>
      </c>
      <c r="D3891" s="274">
        <v>45734.0</v>
      </c>
      <c r="E3891" s="275">
        <v>882841.0</v>
      </c>
      <c r="F3891" s="248" t="s">
        <v>447</v>
      </c>
      <c r="G3891" s="274">
        <f t="shared" si="1"/>
        <v>45764</v>
      </c>
      <c r="H3891" s="248" t="s">
        <v>443</v>
      </c>
      <c r="I3891" s="276" t="str">
        <f t="shared" si="2"/>
        <v>1924932882841</v>
      </c>
      <c r="J3891" s="274">
        <v>45734.0</v>
      </c>
      <c r="K3891" s="275">
        <v>882841.0</v>
      </c>
      <c r="L3891" s="275">
        <f t="shared" si="35"/>
        <v>0</v>
      </c>
      <c r="N3891" s="277"/>
      <c r="O3891" s="274">
        <f t="shared" si="6"/>
        <v>0</v>
      </c>
      <c r="P3891" s="248" t="b">
        <f t="shared" si="7"/>
        <v>0</v>
      </c>
    </row>
    <row r="3892" ht="14.25" customHeight="1">
      <c r="A3892" s="248" t="s">
        <v>591</v>
      </c>
      <c r="B3892" s="248" t="s">
        <v>19</v>
      </c>
      <c r="C3892" s="273">
        <v>6799.0</v>
      </c>
      <c r="D3892" s="274">
        <v>45735.0</v>
      </c>
      <c r="E3892" s="275">
        <v>2261000.0</v>
      </c>
      <c r="F3892" s="248" t="s">
        <v>447</v>
      </c>
      <c r="G3892" s="274">
        <f t="shared" si="1"/>
        <v>45765</v>
      </c>
      <c r="H3892" s="248" t="s">
        <v>443</v>
      </c>
      <c r="I3892" s="276" t="str">
        <f t="shared" si="2"/>
        <v>67992261000</v>
      </c>
      <c r="J3892" s="274">
        <v>45733.0</v>
      </c>
      <c r="K3892" s="275">
        <v>2261000.0</v>
      </c>
      <c r="L3892" s="275">
        <f t="shared" si="35"/>
        <v>0</v>
      </c>
      <c r="N3892" s="277"/>
      <c r="O3892" s="274">
        <f t="shared" si="6"/>
        <v>0</v>
      </c>
      <c r="P3892" s="248" t="b">
        <f t="shared" si="7"/>
        <v>0</v>
      </c>
    </row>
    <row r="3893" ht="14.25" customHeight="1">
      <c r="A3893" s="248" t="s">
        <v>26</v>
      </c>
      <c r="B3893" s="248" t="s">
        <v>19</v>
      </c>
      <c r="C3893" s="273">
        <v>14242.0</v>
      </c>
      <c r="D3893" s="274">
        <v>45735.0</v>
      </c>
      <c r="E3893" s="275">
        <v>2559416.0</v>
      </c>
      <c r="F3893" s="248" t="s">
        <v>447</v>
      </c>
      <c r="G3893" s="274">
        <f t="shared" si="1"/>
        <v>45765</v>
      </c>
      <c r="H3893" s="248" t="s">
        <v>443</v>
      </c>
      <c r="I3893" s="276" t="str">
        <f t="shared" si="2"/>
        <v>142422559416</v>
      </c>
      <c r="J3893" s="274">
        <v>45764.0</v>
      </c>
      <c r="K3893" s="275">
        <f t="shared" ref="K3893:K3897" si="42">+E3893</f>
        <v>2559416</v>
      </c>
      <c r="L3893" s="275">
        <f t="shared" si="35"/>
        <v>0</v>
      </c>
      <c r="N3893" s="277"/>
      <c r="O3893" s="274">
        <f t="shared" si="6"/>
        <v>0</v>
      </c>
      <c r="P3893" s="248" t="b">
        <f t="shared" si="7"/>
        <v>0</v>
      </c>
    </row>
    <row r="3894" ht="14.25" customHeight="1">
      <c r="A3894" s="248" t="s">
        <v>26</v>
      </c>
      <c r="B3894" s="248" t="s">
        <v>19</v>
      </c>
      <c r="C3894" s="273">
        <v>14241.0</v>
      </c>
      <c r="D3894" s="274">
        <v>45735.0</v>
      </c>
      <c r="E3894" s="275">
        <v>5580067.0</v>
      </c>
      <c r="F3894" s="248" t="s">
        <v>447</v>
      </c>
      <c r="G3894" s="274">
        <f t="shared" si="1"/>
        <v>45765</v>
      </c>
      <c r="H3894" s="248" t="s">
        <v>443</v>
      </c>
      <c r="I3894" s="276" t="str">
        <f t="shared" si="2"/>
        <v>142415580067</v>
      </c>
      <c r="J3894" s="274">
        <v>45764.0</v>
      </c>
      <c r="K3894" s="275">
        <f t="shared" si="42"/>
        <v>5580067</v>
      </c>
      <c r="L3894" s="275">
        <f t="shared" si="35"/>
        <v>0</v>
      </c>
      <c r="N3894" s="277"/>
      <c r="O3894" s="274">
        <f t="shared" si="6"/>
        <v>0</v>
      </c>
      <c r="P3894" s="248" t="b">
        <f t="shared" si="7"/>
        <v>0</v>
      </c>
    </row>
    <row r="3895" ht="14.25" customHeight="1">
      <c r="A3895" s="248" t="s">
        <v>35</v>
      </c>
      <c r="B3895" s="248" t="s">
        <v>19</v>
      </c>
      <c r="C3895" s="273">
        <v>26027.0</v>
      </c>
      <c r="D3895" s="274">
        <v>45735.0</v>
      </c>
      <c r="E3895" s="275">
        <v>735960.0</v>
      </c>
      <c r="F3895" s="248" t="s">
        <v>447</v>
      </c>
      <c r="G3895" s="274">
        <f t="shared" si="1"/>
        <v>45765</v>
      </c>
      <c r="H3895" s="248" t="s">
        <v>443</v>
      </c>
      <c r="I3895" s="276" t="str">
        <f t="shared" si="2"/>
        <v>26027735960</v>
      </c>
      <c r="J3895" s="274">
        <v>45764.0</v>
      </c>
      <c r="K3895" s="275">
        <f t="shared" si="42"/>
        <v>735960</v>
      </c>
      <c r="L3895" s="275">
        <f t="shared" si="35"/>
        <v>0</v>
      </c>
      <c r="N3895" s="277" t="s">
        <v>759</v>
      </c>
      <c r="O3895" s="274">
        <f t="shared" si="6"/>
        <v>0</v>
      </c>
      <c r="P3895" s="248" t="b">
        <f t="shared" si="7"/>
        <v>0</v>
      </c>
    </row>
    <row r="3896" ht="14.25" customHeight="1">
      <c r="A3896" s="248" t="s">
        <v>688</v>
      </c>
      <c r="B3896" s="248" t="s">
        <v>19</v>
      </c>
      <c r="C3896" s="273">
        <v>2902.0</v>
      </c>
      <c r="D3896" s="274">
        <v>45735.0</v>
      </c>
      <c r="E3896" s="275">
        <v>506988.0</v>
      </c>
      <c r="F3896" s="248" t="s">
        <v>447</v>
      </c>
      <c r="G3896" s="274">
        <f t="shared" si="1"/>
        <v>45765</v>
      </c>
      <c r="H3896" s="248" t="s">
        <v>443</v>
      </c>
      <c r="I3896" s="276" t="str">
        <f t="shared" si="2"/>
        <v>2902506988</v>
      </c>
      <c r="J3896" s="274">
        <v>45764.0</v>
      </c>
      <c r="K3896" s="275">
        <f t="shared" si="42"/>
        <v>506988</v>
      </c>
      <c r="L3896" s="275">
        <f t="shared" si="35"/>
        <v>0</v>
      </c>
      <c r="N3896" s="277"/>
      <c r="O3896" s="274">
        <f t="shared" si="6"/>
        <v>0</v>
      </c>
      <c r="P3896" s="248" t="b">
        <f t="shared" si="7"/>
        <v>0</v>
      </c>
    </row>
    <row r="3897" ht="14.25" customHeight="1">
      <c r="A3897" s="248" t="s">
        <v>688</v>
      </c>
      <c r="B3897" s="248" t="s">
        <v>19</v>
      </c>
      <c r="C3897" s="273">
        <v>2903.0</v>
      </c>
      <c r="D3897" s="274">
        <v>45735.0</v>
      </c>
      <c r="E3897" s="275">
        <v>1268621.0</v>
      </c>
      <c r="F3897" s="248" t="s">
        <v>447</v>
      </c>
      <c r="G3897" s="274">
        <f t="shared" si="1"/>
        <v>45765</v>
      </c>
      <c r="H3897" s="248" t="s">
        <v>443</v>
      </c>
      <c r="I3897" s="276" t="str">
        <f t="shared" si="2"/>
        <v>29031268621</v>
      </c>
      <c r="J3897" s="274">
        <v>45764.0</v>
      </c>
      <c r="K3897" s="275">
        <f t="shared" si="42"/>
        <v>1268621</v>
      </c>
      <c r="L3897" s="275">
        <f t="shared" si="35"/>
        <v>0</v>
      </c>
      <c r="N3897" s="277"/>
      <c r="O3897" s="274">
        <f t="shared" si="6"/>
        <v>0</v>
      </c>
      <c r="P3897" s="248" t="b">
        <f t="shared" si="7"/>
        <v>0</v>
      </c>
    </row>
    <row r="3898" ht="14.25" customHeight="1">
      <c r="A3898" s="248" t="s">
        <v>36</v>
      </c>
      <c r="B3898" s="248" t="s">
        <v>19</v>
      </c>
      <c r="C3898" s="273">
        <v>97649.0</v>
      </c>
      <c r="D3898" s="274">
        <v>45735.0</v>
      </c>
      <c r="E3898" s="275">
        <v>3385468.0</v>
      </c>
      <c r="F3898" s="248" t="s">
        <v>447</v>
      </c>
      <c r="G3898" s="274">
        <f t="shared" si="1"/>
        <v>45765</v>
      </c>
      <c r="H3898" s="248" t="s">
        <v>443</v>
      </c>
      <c r="I3898" s="276" t="str">
        <f t="shared" si="2"/>
        <v>976493385468</v>
      </c>
      <c r="J3898" s="274">
        <v>45761.0</v>
      </c>
      <c r="K3898" s="275">
        <f>2881495+503973</f>
        <v>3385468</v>
      </c>
      <c r="L3898" s="275">
        <f t="shared" si="35"/>
        <v>0</v>
      </c>
      <c r="M3898" s="248" t="s">
        <v>932</v>
      </c>
      <c r="N3898" s="277" t="s">
        <v>738</v>
      </c>
      <c r="O3898" s="274">
        <f t="shared" si="6"/>
        <v>0</v>
      </c>
      <c r="P3898" s="248" t="b">
        <f t="shared" si="7"/>
        <v>0</v>
      </c>
    </row>
    <row r="3899" ht="14.25" customHeight="1">
      <c r="A3899" s="289" t="s">
        <v>36</v>
      </c>
      <c r="B3899" s="289" t="s">
        <v>468</v>
      </c>
      <c r="C3899" s="286">
        <v>58099.0</v>
      </c>
      <c r="D3899" s="287">
        <v>45735.0</v>
      </c>
      <c r="E3899" s="288">
        <v>-503973.0</v>
      </c>
      <c r="F3899" s="289" t="s">
        <v>447</v>
      </c>
      <c r="G3899" s="274">
        <f t="shared" si="1"/>
        <v>45765</v>
      </c>
      <c r="H3899" s="289" t="s">
        <v>469</v>
      </c>
      <c r="I3899" s="290" t="str">
        <f t="shared" si="2"/>
        <v>58099-503973</v>
      </c>
      <c r="J3899" s="287"/>
      <c r="K3899" s="288"/>
      <c r="L3899" s="288">
        <f t="shared" si="35"/>
        <v>503973</v>
      </c>
      <c r="M3899" s="289"/>
      <c r="N3899" s="328" t="s">
        <v>738</v>
      </c>
      <c r="O3899" s="287">
        <f t="shared" si="6"/>
        <v>0</v>
      </c>
      <c r="P3899" s="248" t="b">
        <f t="shared" si="7"/>
        <v>1</v>
      </c>
    </row>
    <row r="3900" ht="14.25" customHeight="1">
      <c r="A3900" s="248" t="s">
        <v>933</v>
      </c>
      <c r="B3900" s="248" t="s">
        <v>19</v>
      </c>
      <c r="C3900" s="273">
        <v>35482.0</v>
      </c>
      <c r="D3900" s="274">
        <v>45735.0</v>
      </c>
      <c r="E3900" s="275">
        <v>219990.0</v>
      </c>
      <c r="F3900" s="248" t="s">
        <v>447</v>
      </c>
      <c r="G3900" s="274">
        <f t="shared" si="1"/>
        <v>45765</v>
      </c>
      <c r="H3900" s="248" t="s">
        <v>443</v>
      </c>
      <c r="I3900" s="276" t="str">
        <f t="shared" si="2"/>
        <v>35482219990</v>
      </c>
      <c r="J3900" s="274">
        <v>45734.0</v>
      </c>
      <c r="K3900" s="275">
        <v>219990.0</v>
      </c>
      <c r="L3900" s="275">
        <f t="shared" si="35"/>
        <v>0</v>
      </c>
      <c r="N3900" s="277"/>
      <c r="O3900" s="274">
        <f t="shared" si="6"/>
        <v>0</v>
      </c>
      <c r="P3900" s="248" t="b">
        <f t="shared" si="7"/>
        <v>0</v>
      </c>
    </row>
    <row r="3901" ht="14.25" customHeight="1">
      <c r="A3901" s="248" t="s">
        <v>56</v>
      </c>
      <c r="B3901" s="248" t="s">
        <v>19</v>
      </c>
      <c r="C3901" s="273">
        <v>26.0</v>
      </c>
      <c r="D3901" s="274">
        <v>45735.0</v>
      </c>
      <c r="E3901" s="275">
        <v>842239.0</v>
      </c>
      <c r="F3901" s="248" t="s">
        <v>447</v>
      </c>
      <c r="G3901" s="274">
        <f t="shared" si="1"/>
        <v>45765</v>
      </c>
      <c r="H3901" s="248" t="s">
        <v>443</v>
      </c>
      <c r="I3901" s="276" t="str">
        <f t="shared" si="2"/>
        <v>26842239</v>
      </c>
      <c r="J3901" s="274">
        <v>45750.0</v>
      </c>
      <c r="K3901" s="275">
        <v>842239.0</v>
      </c>
      <c r="L3901" s="275">
        <f t="shared" si="35"/>
        <v>0</v>
      </c>
      <c r="N3901" s="109" t="s">
        <v>744</v>
      </c>
      <c r="O3901" s="274">
        <f t="shared" si="6"/>
        <v>0</v>
      </c>
      <c r="P3901" s="248" t="b">
        <f t="shared" si="7"/>
        <v>0</v>
      </c>
    </row>
    <row r="3902" ht="14.25" customHeight="1">
      <c r="A3902" s="248" t="s">
        <v>934</v>
      </c>
      <c r="B3902" s="248" t="s">
        <v>19</v>
      </c>
      <c r="C3902" s="273">
        <v>1095776.0</v>
      </c>
      <c r="D3902" s="274">
        <v>45735.0</v>
      </c>
      <c r="E3902" s="275">
        <v>8990.0</v>
      </c>
      <c r="F3902" s="248" t="s">
        <v>447</v>
      </c>
      <c r="G3902" s="274">
        <f t="shared" si="1"/>
        <v>45765</v>
      </c>
      <c r="H3902" s="248" t="s">
        <v>443</v>
      </c>
      <c r="I3902" s="276" t="str">
        <f t="shared" si="2"/>
        <v>10957768990</v>
      </c>
      <c r="J3902" s="274">
        <v>45735.0</v>
      </c>
      <c r="K3902" s="275">
        <v>8990.0</v>
      </c>
      <c r="L3902" s="275">
        <f t="shared" si="35"/>
        <v>0</v>
      </c>
      <c r="M3902" s="248" t="s">
        <v>935</v>
      </c>
      <c r="N3902" s="277"/>
      <c r="O3902" s="274">
        <f t="shared" si="6"/>
        <v>0</v>
      </c>
      <c r="P3902" s="248" t="b">
        <f t="shared" si="7"/>
        <v>0</v>
      </c>
    </row>
    <row r="3903" ht="14.25" customHeight="1">
      <c r="A3903" s="248" t="s">
        <v>273</v>
      </c>
      <c r="B3903" s="248" t="s">
        <v>19</v>
      </c>
      <c r="C3903" s="273">
        <v>526.0</v>
      </c>
      <c r="D3903" s="274">
        <v>45736.0</v>
      </c>
      <c r="E3903" s="275">
        <v>807601.0</v>
      </c>
      <c r="F3903" s="248" t="s">
        <v>447</v>
      </c>
      <c r="G3903" s="274">
        <f t="shared" si="1"/>
        <v>45766</v>
      </c>
      <c r="H3903" s="248" t="s">
        <v>443</v>
      </c>
      <c r="I3903" s="276" t="str">
        <f t="shared" si="2"/>
        <v>526807601</v>
      </c>
      <c r="J3903" s="274">
        <v>45758.0</v>
      </c>
      <c r="K3903" s="275">
        <v>807601.0</v>
      </c>
      <c r="L3903" s="275">
        <f t="shared" si="35"/>
        <v>0</v>
      </c>
      <c r="N3903" s="277" t="s">
        <v>710</v>
      </c>
      <c r="O3903" s="274">
        <f t="shared" si="6"/>
        <v>0</v>
      </c>
      <c r="P3903" s="248" t="b">
        <f t="shared" si="7"/>
        <v>0</v>
      </c>
    </row>
    <row r="3904" ht="14.25" customHeight="1">
      <c r="A3904" s="248" t="s">
        <v>923</v>
      </c>
      <c r="B3904" s="248" t="s">
        <v>19</v>
      </c>
      <c r="C3904" s="273">
        <v>51.0</v>
      </c>
      <c r="D3904" s="274">
        <v>45736.0</v>
      </c>
      <c r="E3904" s="275">
        <v>189805.0</v>
      </c>
      <c r="F3904" s="248" t="s">
        <v>447</v>
      </c>
      <c r="G3904" s="274">
        <f t="shared" si="1"/>
        <v>45766</v>
      </c>
      <c r="H3904" s="248" t="s">
        <v>443</v>
      </c>
      <c r="I3904" s="276" t="str">
        <f t="shared" si="2"/>
        <v>51189805</v>
      </c>
      <c r="J3904" s="274">
        <v>45735.0</v>
      </c>
      <c r="K3904" s="275">
        <f t="shared" ref="K3904:K3909" si="43">+E3904</f>
        <v>189805</v>
      </c>
      <c r="L3904" s="275">
        <f t="shared" si="35"/>
        <v>0</v>
      </c>
      <c r="N3904" s="277"/>
      <c r="O3904" s="274">
        <f t="shared" si="6"/>
        <v>0</v>
      </c>
      <c r="P3904" s="248" t="b">
        <f t="shared" si="7"/>
        <v>0</v>
      </c>
    </row>
    <row r="3905" ht="14.25" customHeight="1">
      <c r="A3905" s="248" t="s">
        <v>910</v>
      </c>
      <c r="B3905" s="248" t="s">
        <v>19</v>
      </c>
      <c r="C3905" s="273">
        <v>520.0</v>
      </c>
      <c r="D3905" s="274">
        <v>45736.0</v>
      </c>
      <c r="E3905" s="275">
        <v>65931.0</v>
      </c>
      <c r="F3905" s="248" t="s">
        <v>447</v>
      </c>
      <c r="G3905" s="274">
        <f t="shared" si="1"/>
        <v>45766</v>
      </c>
      <c r="H3905" s="248" t="s">
        <v>443</v>
      </c>
      <c r="I3905" s="276" t="str">
        <f t="shared" si="2"/>
        <v>52065931</v>
      </c>
      <c r="J3905" s="274">
        <v>45769.0</v>
      </c>
      <c r="K3905" s="275">
        <f t="shared" si="43"/>
        <v>65931</v>
      </c>
      <c r="L3905" s="275">
        <f t="shared" si="35"/>
        <v>0</v>
      </c>
      <c r="N3905" s="277"/>
      <c r="O3905" s="274">
        <f t="shared" si="6"/>
        <v>0</v>
      </c>
      <c r="P3905" s="248" t="b">
        <f t="shared" si="7"/>
        <v>0</v>
      </c>
    </row>
    <row r="3906" ht="14.25" customHeight="1">
      <c r="A3906" s="248" t="s">
        <v>85</v>
      </c>
      <c r="B3906" s="248" t="s">
        <v>19</v>
      </c>
      <c r="C3906" s="273">
        <v>1826.0</v>
      </c>
      <c r="D3906" s="274">
        <v>45737.0</v>
      </c>
      <c r="E3906" s="275">
        <v>2811375.0</v>
      </c>
      <c r="F3906" s="248" t="s">
        <v>447</v>
      </c>
      <c r="G3906" s="274">
        <f t="shared" si="1"/>
        <v>45767</v>
      </c>
      <c r="H3906" s="248" t="s">
        <v>443</v>
      </c>
      <c r="I3906" s="276" t="str">
        <f t="shared" si="2"/>
        <v>18262811375</v>
      </c>
      <c r="J3906" s="274">
        <v>45769.0</v>
      </c>
      <c r="K3906" s="275">
        <f t="shared" si="43"/>
        <v>2811375</v>
      </c>
      <c r="L3906" s="275">
        <f t="shared" si="35"/>
        <v>0</v>
      </c>
      <c r="N3906" s="277"/>
      <c r="O3906" s="274">
        <f t="shared" si="6"/>
        <v>0</v>
      </c>
      <c r="P3906" s="248" t="b">
        <f t="shared" si="7"/>
        <v>0</v>
      </c>
    </row>
    <row r="3907" ht="14.25" customHeight="1">
      <c r="A3907" s="248" t="s">
        <v>593</v>
      </c>
      <c r="B3907" s="248" t="s">
        <v>19</v>
      </c>
      <c r="C3907" s="273">
        <v>2433061.0</v>
      </c>
      <c r="D3907" s="274">
        <v>45737.0</v>
      </c>
      <c r="E3907" s="275">
        <v>65545.0</v>
      </c>
      <c r="F3907" s="248" t="s">
        <v>447</v>
      </c>
      <c r="G3907" s="274">
        <f t="shared" si="1"/>
        <v>45767</v>
      </c>
      <c r="H3907" s="248" t="s">
        <v>443</v>
      </c>
      <c r="I3907" s="276" t="str">
        <f t="shared" si="2"/>
        <v>243306165545</v>
      </c>
      <c r="J3907" s="274">
        <v>45737.0</v>
      </c>
      <c r="K3907" s="275">
        <f t="shared" si="43"/>
        <v>65545</v>
      </c>
      <c r="L3907" s="275">
        <f t="shared" si="35"/>
        <v>0</v>
      </c>
      <c r="N3907" s="277"/>
      <c r="O3907" s="274">
        <f t="shared" si="6"/>
        <v>0</v>
      </c>
      <c r="P3907" s="248" t="b">
        <f t="shared" si="7"/>
        <v>0</v>
      </c>
    </row>
    <row r="3908" ht="14.25" customHeight="1">
      <c r="A3908" s="248" t="s">
        <v>593</v>
      </c>
      <c r="B3908" s="248" t="s">
        <v>334</v>
      </c>
      <c r="C3908" s="273">
        <v>5154874.0</v>
      </c>
      <c r="D3908" s="274">
        <v>45737.0</v>
      </c>
      <c r="E3908" s="275">
        <v>27115.0</v>
      </c>
      <c r="F3908" s="248" t="s">
        <v>447</v>
      </c>
      <c r="G3908" s="274">
        <f t="shared" si="1"/>
        <v>45767</v>
      </c>
      <c r="H3908" s="248" t="s">
        <v>443</v>
      </c>
      <c r="I3908" s="276" t="str">
        <f t="shared" si="2"/>
        <v>515487427115</v>
      </c>
      <c r="J3908" s="274">
        <v>45737.0</v>
      </c>
      <c r="K3908" s="275">
        <f t="shared" si="43"/>
        <v>27115</v>
      </c>
      <c r="L3908" s="275">
        <f t="shared" si="35"/>
        <v>0</v>
      </c>
      <c r="N3908" s="277"/>
      <c r="O3908" s="274">
        <f t="shared" si="6"/>
        <v>0</v>
      </c>
      <c r="P3908" s="248" t="b">
        <f t="shared" si="7"/>
        <v>0</v>
      </c>
    </row>
    <row r="3909" ht="14.25" customHeight="1">
      <c r="A3909" s="248" t="s">
        <v>95</v>
      </c>
      <c r="B3909" s="248" t="s">
        <v>19</v>
      </c>
      <c r="C3909" s="273">
        <v>130581.0</v>
      </c>
      <c r="D3909" s="274">
        <v>45740.0</v>
      </c>
      <c r="E3909" s="275">
        <v>90040.0</v>
      </c>
      <c r="F3909" s="248" t="s">
        <v>447</v>
      </c>
      <c r="G3909" s="274">
        <f t="shared" si="1"/>
        <v>45770</v>
      </c>
      <c r="H3909" s="248" t="s">
        <v>443</v>
      </c>
      <c r="I3909" s="276" t="str">
        <f t="shared" si="2"/>
        <v>13058190040</v>
      </c>
      <c r="J3909" s="274">
        <v>45769.0</v>
      </c>
      <c r="K3909" s="275">
        <f t="shared" si="43"/>
        <v>90040</v>
      </c>
      <c r="L3909" s="275">
        <f t="shared" si="35"/>
        <v>0</v>
      </c>
      <c r="N3909" s="277"/>
      <c r="O3909" s="274">
        <f t="shared" si="6"/>
        <v>0</v>
      </c>
      <c r="P3909" s="248" t="b">
        <f t="shared" si="7"/>
        <v>0</v>
      </c>
    </row>
    <row r="3910" ht="14.25" customHeight="1">
      <c r="A3910" s="248" t="s">
        <v>610</v>
      </c>
      <c r="B3910" s="248" t="s">
        <v>19</v>
      </c>
      <c r="C3910" s="273">
        <v>1929644.0</v>
      </c>
      <c r="D3910" s="274">
        <v>45740.0</v>
      </c>
      <c r="E3910" s="275">
        <v>499990.0</v>
      </c>
      <c r="F3910" s="248" t="s">
        <v>447</v>
      </c>
      <c r="G3910" s="274">
        <f t="shared" si="1"/>
        <v>45770</v>
      </c>
      <c r="H3910" s="248" t="s">
        <v>443</v>
      </c>
      <c r="I3910" s="276" t="str">
        <f t="shared" si="2"/>
        <v>1929644499990</v>
      </c>
      <c r="J3910" s="274">
        <v>45740.0</v>
      </c>
      <c r="K3910" s="275">
        <v>499990.0</v>
      </c>
      <c r="L3910" s="275">
        <f t="shared" si="35"/>
        <v>0</v>
      </c>
      <c r="N3910" s="277"/>
      <c r="O3910" s="274">
        <f t="shared" si="6"/>
        <v>0</v>
      </c>
      <c r="P3910" s="248" t="b">
        <f t="shared" si="7"/>
        <v>0</v>
      </c>
    </row>
    <row r="3911" ht="14.25" customHeight="1">
      <c r="A3911" s="248" t="s">
        <v>646</v>
      </c>
      <c r="B3911" s="248" t="s">
        <v>468</v>
      </c>
      <c r="C3911" s="273">
        <v>1.108711E7</v>
      </c>
      <c r="D3911" s="274">
        <v>45740.0</v>
      </c>
      <c r="E3911" s="275">
        <v>-298980.0</v>
      </c>
      <c r="F3911" s="248" t="s">
        <v>447</v>
      </c>
      <c r="G3911" s="274">
        <f t="shared" si="1"/>
        <v>45770</v>
      </c>
      <c r="H3911" s="248" t="s">
        <v>469</v>
      </c>
      <c r="I3911" s="276" t="str">
        <f t="shared" si="2"/>
        <v>11087110-298980</v>
      </c>
      <c r="J3911" s="274"/>
      <c r="K3911" s="275"/>
      <c r="L3911" s="275">
        <f t="shared" si="35"/>
        <v>298980</v>
      </c>
      <c r="N3911" s="277"/>
      <c r="O3911" s="274">
        <f t="shared" si="6"/>
        <v>0</v>
      </c>
      <c r="P3911" s="248" t="b">
        <f t="shared" si="7"/>
        <v>1</v>
      </c>
    </row>
    <row r="3912" ht="14.25" customHeight="1">
      <c r="A3912" s="248" t="s">
        <v>35</v>
      </c>
      <c r="B3912" s="248" t="s">
        <v>19</v>
      </c>
      <c r="C3912" s="273">
        <v>26033.0</v>
      </c>
      <c r="D3912" s="274">
        <v>45740.0</v>
      </c>
      <c r="E3912" s="275">
        <v>159969.0</v>
      </c>
      <c r="F3912" s="248" t="s">
        <v>447</v>
      </c>
      <c r="G3912" s="274">
        <f t="shared" si="1"/>
        <v>45770</v>
      </c>
      <c r="H3912" s="248" t="s">
        <v>443</v>
      </c>
      <c r="I3912" s="276" t="str">
        <f t="shared" si="2"/>
        <v>26033159969</v>
      </c>
      <c r="J3912" s="274">
        <v>45772.0</v>
      </c>
      <c r="K3912" s="275">
        <f t="shared" ref="K3912:K3915" si="44">+E3912</f>
        <v>159969</v>
      </c>
      <c r="L3912" s="275">
        <f t="shared" si="35"/>
        <v>0</v>
      </c>
      <c r="N3912" s="277" t="s">
        <v>759</v>
      </c>
      <c r="O3912" s="274">
        <f t="shared" si="6"/>
        <v>0</v>
      </c>
      <c r="P3912" s="248" t="b">
        <f t="shared" si="7"/>
        <v>0</v>
      </c>
    </row>
    <row r="3913" ht="14.25" customHeight="1">
      <c r="A3913" s="248" t="s">
        <v>22</v>
      </c>
      <c r="B3913" s="248" t="s">
        <v>19</v>
      </c>
      <c r="C3913" s="273">
        <v>1159990.0</v>
      </c>
      <c r="D3913" s="274">
        <v>45740.0</v>
      </c>
      <c r="E3913" s="275">
        <v>2679870.0</v>
      </c>
      <c r="F3913" s="248" t="s">
        <v>447</v>
      </c>
      <c r="G3913" s="274">
        <f t="shared" si="1"/>
        <v>45770</v>
      </c>
      <c r="H3913" s="248" t="s">
        <v>443</v>
      </c>
      <c r="I3913" s="276" t="str">
        <f t="shared" si="2"/>
        <v>11599902679870</v>
      </c>
      <c r="J3913" s="274">
        <v>45764.0</v>
      </c>
      <c r="K3913" s="275">
        <f t="shared" si="44"/>
        <v>2679870</v>
      </c>
      <c r="L3913" s="275">
        <f t="shared" si="35"/>
        <v>0</v>
      </c>
      <c r="M3913" s="248" t="s">
        <v>936</v>
      </c>
      <c r="N3913" s="109" t="s">
        <v>462</v>
      </c>
      <c r="O3913" s="274">
        <f t="shared" si="6"/>
        <v>0</v>
      </c>
      <c r="P3913" s="248" t="b">
        <f t="shared" si="7"/>
        <v>0</v>
      </c>
    </row>
    <row r="3914" ht="14.25" customHeight="1">
      <c r="A3914" s="248" t="s">
        <v>22</v>
      </c>
      <c r="B3914" s="248" t="s">
        <v>19</v>
      </c>
      <c r="C3914" s="273">
        <v>1174103.0</v>
      </c>
      <c r="D3914" s="274">
        <v>45740.0</v>
      </c>
      <c r="E3914" s="275">
        <v>6592486.0</v>
      </c>
      <c r="F3914" s="248" t="s">
        <v>447</v>
      </c>
      <c r="G3914" s="274">
        <f t="shared" si="1"/>
        <v>45770</v>
      </c>
      <c r="H3914" s="248" t="s">
        <v>443</v>
      </c>
      <c r="I3914" s="276" t="str">
        <f t="shared" si="2"/>
        <v>11741036592486</v>
      </c>
      <c r="J3914" s="274">
        <v>45769.0</v>
      </c>
      <c r="K3914" s="275">
        <f t="shared" si="44"/>
        <v>6592486</v>
      </c>
      <c r="L3914" s="275">
        <f t="shared" si="35"/>
        <v>0</v>
      </c>
      <c r="N3914" s="109" t="s">
        <v>462</v>
      </c>
      <c r="O3914" s="274">
        <f t="shared" si="6"/>
        <v>0</v>
      </c>
      <c r="P3914" s="248" t="b">
        <f t="shared" si="7"/>
        <v>0</v>
      </c>
    </row>
    <row r="3915" ht="14.25" customHeight="1">
      <c r="A3915" s="248" t="s">
        <v>22</v>
      </c>
      <c r="B3915" s="248" t="s">
        <v>19</v>
      </c>
      <c r="C3915" s="273">
        <v>1174102.0</v>
      </c>
      <c r="D3915" s="274">
        <v>45740.0</v>
      </c>
      <c r="E3915" s="275">
        <v>4997941.0</v>
      </c>
      <c r="F3915" s="248" t="s">
        <v>447</v>
      </c>
      <c r="G3915" s="274">
        <f t="shared" si="1"/>
        <v>45770</v>
      </c>
      <c r="H3915" s="248" t="s">
        <v>443</v>
      </c>
      <c r="I3915" s="276" t="str">
        <f t="shared" si="2"/>
        <v>11741024997941</v>
      </c>
      <c r="J3915" s="274">
        <v>45769.0</v>
      </c>
      <c r="K3915" s="275">
        <f t="shared" si="44"/>
        <v>4997941</v>
      </c>
      <c r="L3915" s="275">
        <f t="shared" si="35"/>
        <v>0</v>
      </c>
      <c r="N3915" s="109" t="s">
        <v>462</v>
      </c>
      <c r="O3915" s="274">
        <f t="shared" si="6"/>
        <v>0</v>
      </c>
      <c r="P3915" s="248" t="b">
        <f t="shared" si="7"/>
        <v>0</v>
      </c>
    </row>
    <row r="3916" ht="14.25" customHeight="1">
      <c r="A3916" s="248" t="s">
        <v>22</v>
      </c>
      <c r="B3916" s="248" t="s">
        <v>468</v>
      </c>
      <c r="C3916" s="273">
        <v>199266.0</v>
      </c>
      <c r="D3916" s="274">
        <v>45740.0</v>
      </c>
      <c r="E3916" s="275">
        <v>-254992.0</v>
      </c>
      <c r="F3916" s="248" t="s">
        <v>447</v>
      </c>
      <c r="G3916" s="274">
        <f t="shared" si="1"/>
        <v>45770</v>
      </c>
      <c r="H3916" s="248" t="s">
        <v>469</v>
      </c>
      <c r="I3916" s="276" t="str">
        <f t="shared" si="2"/>
        <v>199266-254992</v>
      </c>
      <c r="J3916" s="274"/>
      <c r="K3916" s="275"/>
      <c r="L3916" s="275">
        <f t="shared" si="35"/>
        <v>254992</v>
      </c>
      <c r="M3916" s="248" t="s">
        <v>937</v>
      </c>
      <c r="N3916" s="109" t="s">
        <v>462</v>
      </c>
      <c r="O3916" s="274">
        <f t="shared" si="6"/>
        <v>0</v>
      </c>
      <c r="P3916" s="248" t="b">
        <f t="shared" si="7"/>
        <v>1</v>
      </c>
    </row>
    <row r="3917" ht="14.25" customHeight="1">
      <c r="A3917" s="248" t="s">
        <v>77</v>
      </c>
      <c r="B3917" s="248" t="s">
        <v>19</v>
      </c>
      <c r="C3917" s="273">
        <v>619052.0</v>
      </c>
      <c r="D3917" s="274">
        <v>45740.0</v>
      </c>
      <c r="E3917" s="275">
        <v>141092.0</v>
      </c>
      <c r="F3917" s="248" t="s">
        <v>447</v>
      </c>
      <c r="G3917" s="274">
        <f t="shared" si="1"/>
        <v>45770</v>
      </c>
      <c r="H3917" s="248" t="s">
        <v>443</v>
      </c>
      <c r="I3917" s="276" t="str">
        <f t="shared" si="2"/>
        <v>619052141092</v>
      </c>
      <c r="J3917" s="274">
        <v>45769.0</v>
      </c>
      <c r="K3917" s="275">
        <f t="shared" ref="K3917:K3918" si="45">+E3917</f>
        <v>141092</v>
      </c>
      <c r="L3917" s="275">
        <f t="shared" si="35"/>
        <v>0</v>
      </c>
      <c r="N3917" s="277"/>
      <c r="O3917" s="274">
        <f t="shared" si="6"/>
        <v>0</v>
      </c>
      <c r="P3917" s="248" t="b">
        <f t="shared" si="7"/>
        <v>0</v>
      </c>
    </row>
    <row r="3918" ht="14.25" customHeight="1">
      <c r="A3918" s="248" t="s">
        <v>60</v>
      </c>
      <c r="B3918" s="248" t="s">
        <v>19</v>
      </c>
      <c r="C3918" s="273">
        <v>9672.0</v>
      </c>
      <c r="D3918" s="274">
        <v>45740.0</v>
      </c>
      <c r="E3918" s="275">
        <v>639937.0</v>
      </c>
      <c r="F3918" s="248" t="s">
        <v>447</v>
      </c>
      <c r="G3918" s="274">
        <f t="shared" si="1"/>
        <v>45770</v>
      </c>
      <c r="H3918" s="248" t="s">
        <v>443</v>
      </c>
      <c r="I3918" s="276" t="str">
        <f t="shared" si="2"/>
        <v>9672639937</v>
      </c>
      <c r="J3918" s="274">
        <v>45769.0</v>
      </c>
      <c r="K3918" s="275">
        <f t="shared" si="45"/>
        <v>639937</v>
      </c>
      <c r="L3918" s="275">
        <f t="shared" si="35"/>
        <v>0</v>
      </c>
      <c r="N3918" s="277"/>
      <c r="O3918" s="274">
        <f t="shared" si="6"/>
        <v>0</v>
      </c>
      <c r="P3918" s="248" t="b">
        <f t="shared" si="7"/>
        <v>0</v>
      </c>
    </row>
    <row r="3919" ht="14.25" customHeight="1">
      <c r="A3919" s="248" t="s">
        <v>938</v>
      </c>
      <c r="B3919" s="248" t="s">
        <v>19</v>
      </c>
      <c r="C3919" s="273">
        <v>2.3648831E7</v>
      </c>
      <c r="D3919" s="274">
        <v>45740.0</v>
      </c>
      <c r="E3919" s="275">
        <v>203890.0</v>
      </c>
      <c r="F3919" s="248" t="s">
        <v>447</v>
      </c>
      <c r="G3919" s="274">
        <f t="shared" si="1"/>
        <v>45770</v>
      </c>
      <c r="H3919" s="248" t="s">
        <v>443</v>
      </c>
      <c r="I3919" s="276" t="str">
        <f t="shared" si="2"/>
        <v>23648831203890</v>
      </c>
      <c r="J3919" s="274">
        <f t="shared" ref="J3919:K3919" si="46">+D3919</f>
        <v>45740</v>
      </c>
      <c r="K3919" s="275">
        <f t="shared" si="46"/>
        <v>203890</v>
      </c>
      <c r="L3919" s="275">
        <f t="shared" si="35"/>
        <v>0</v>
      </c>
      <c r="N3919" s="277"/>
      <c r="O3919" s="274">
        <f t="shared" si="6"/>
        <v>0</v>
      </c>
      <c r="P3919" s="248" t="b">
        <f t="shared" si="7"/>
        <v>0</v>
      </c>
    </row>
    <row r="3920" ht="14.25" customHeight="1">
      <c r="A3920" s="248" t="s">
        <v>824</v>
      </c>
      <c r="B3920" s="248" t="s">
        <v>19</v>
      </c>
      <c r="C3920" s="273">
        <v>5.0993094E7</v>
      </c>
      <c r="D3920" s="274">
        <v>45741.0</v>
      </c>
      <c r="E3920" s="275">
        <v>401.0</v>
      </c>
      <c r="F3920" s="248" t="s">
        <v>447</v>
      </c>
      <c r="G3920" s="274">
        <f t="shared" si="1"/>
        <v>45771</v>
      </c>
      <c r="H3920" s="248" t="s">
        <v>443</v>
      </c>
      <c r="I3920" s="276" t="str">
        <f t="shared" si="2"/>
        <v>50993094401</v>
      </c>
      <c r="J3920" s="274">
        <v>45741.0</v>
      </c>
      <c r="K3920" s="275">
        <v>401.0</v>
      </c>
      <c r="L3920" s="275">
        <f t="shared" si="35"/>
        <v>0</v>
      </c>
      <c r="N3920" s="277"/>
      <c r="O3920" s="274">
        <f t="shared" si="6"/>
        <v>0</v>
      </c>
      <c r="P3920" s="248" t="b">
        <f t="shared" si="7"/>
        <v>0</v>
      </c>
    </row>
    <row r="3921" ht="14.25" customHeight="1">
      <c r="A3921" s="248" t="s">
        <v>26</v>
      </c>
      <c r="B3921" s="248" t="s">
        <v>19</v>
      </c>
      <c r="C3921" s="273">
        <v>14258.0</v>
      </c>
      <c r="D3921" s="274">
        <v>45741.0</v>
      </c>
      <c r="E3921" s="275">
        <v>871774.0</v>
      </c>
      <c r="F3921" s="248" t="s">
        <v>447</v>
      </c>
      <c r="G3921" s="274">
        <f t="shared" si="1"/>
        <v>45771</v>
      </c>
      <c r="H3921" s="248" t="s">
        <v>443</v>
      </c>
      <c r="I3921" s="276" t="str">
        <f t="shared" si="2"/>
        <v>14258871774</v>
      </c>
      <c r="J3921" s="274">
        <v>45772.0</v>
      </c>
      <c r="K3921" s="275">
        <f t="shared" ref="K3921:K3922" si="47">+E3921</f>
        <v>871774</v>
      </c>
      <c r="L3921" s="275">
        <f t="shared" si="35"/>
        <v>0</v>
      </c>
      <c r="N3921" s="277"/>
      <c r="O3921" s="274">
        <f t="shared" si="6"/>
        <v>0</v>
      </c>
      <c r="P3921" s="248" t="b">
        <f t="shared" si="7"/>
        <v>0</v>
      </c>
    </row>
    <row r="3922" ht="14.25" customHeight="1">
      <c r="A3922" s="248" t="s">
        <v>831</v>
      </c>
      <c r="B3922" s="248" t="s">
        <v>19</v>
      </c>
      <c r="C3922" s="273">
        <v>100.0</v>
      </c>
      <c r="D3922" s="274">
        <v>45741.0</v>
      </c>
      <c r="E3922" s="275">
        <v>107699.0</v>
      </c>
      <c r="F3922" s="248" t="s">
        <v>447</v>
      </c>
      <c r="G3922" s="274">
        <f t="shared" si="1"/>
        <v>45771</v>
      </c>
      <c r="H3922" s="248" t="s">
        <v>443</v>
      </c>
      <c r="I3922" s="276" t="str">
        <f t="shared" si="2"/>
        <v>100107699</v>
      </c>
      <c r="J3922" s="274">
        <v>45741.0</v>
      </c>
      <c r="K3922" s="275">
        <f t="shared" si="47"/>
        <v>107699</v>
      </c>
      <c r="L3922" s="275">
        <f t="shared" si="35"/>
        <v>0</v>
      </c>
      <c r="N3922" s="277"/>
      <c r="O3922" s="274">
        <f t="shared" si="6"/>
        <v>0</v>
      </c>
      <c r="P3922" s="248" t="b">
        <f t="shared" si="7"/>
        <v>0</v>
      </c>
    </row>
    <row r="3923" ht="14.25" customHeight="1">
      <c r="A3923" s="248" t="s">
        <v>831</v>
      </c>
      <c r="B3923" s="248" t="s">
        <v>468</v>
      </c>
      <c r="C3923" s="273">
        <v>116.0</v>
      </c>
      <c r="D3923" s="274">
        <v>45741.0</v>
      </c>
      <c r="E3923" s="275">
        <v>-107699.0</v>
      </c>
      <c r="F3923" s="248" t="s">
        <v>447</v>
      </c>
      <c r="G3923" s="274">
        <f t="shared" si="1"/>
        <v>45771</v>
      </c>
      <c r="H3923" s="248" t="s">
        <v>469</v>
      </c>
      <c r="I3923" s="276" t="str">
        <f t="shared" si="2"/>
        <v>116-107699</v>
      </c>
      <c r="J3923" s="274"/>
      <c r="K3923" s="275"/>
      <c r="L3923" s="275">
        <f t="shared" si="35"/>
        <v>107699</v>
      </c>
      <c r="N3923" s="277"/>
      <c r="O3923" s="274">
        <f t="shared" si="6"/>
        <v>0</v>
      </c>
      <c r="P3923" s="248" t="b">
        <f t="shared" si="7"/>
        <v>1</v>
      </c>
    </row>
    <row r="3924" ht="14.25" customHeight="1">
      <c r="A3924" s="248" t="s">
        <v>22</v>
      </c>
      <c r="B3924" s="248" t="s">
        <v>19</v>
      </c>
      <c r="C3924" s="273">
        <v>1160022.0</v>
      </c>
      <c r="D3924" s="274">
        <v>45741.0</v>
      </c>
      <c r="E3924" s="275">
        <v>574950.0</v>
      </c>
      <c r="F3924" s="248" t="s">
        <v>447</v>
      </c>
      <c r="G3924" s="274">
        <f t="shared" si="1"/>
        <v>45771</v>
      </c>
      <c r="H3924" s="248" t="s">
        <v>443</v>
      </c>
      <c r="I3924" s="276" t="str">
        <f t="shared" si="2"/>
        <v>1160022574950</v>
      </c>
      <c r="J3924" s="274">
        <v>45769.0</v>
      </c>
      <c r="K3924" s="275">
        <f>+E3924</f>
        <v>574950</v>
      </c>
      <c r="L3924" s="275">
        <f t="shared" si="35"/>
        <v>0</v>
      </c>
      <c r="M3924" s="248" t="s">
        <v>939</v>
      </c>
      <c r="N3924" s="109" t="s">
        <v>462</v>
      </c>
      <c r="O3924" s="274">
        <f t="shared" si="6"/>
        <v>0</v>
      </c>
      <c r="P3924" s="248" t="b">
        <f t="shared" si="7"/>
        <v>0</v>
      </c>
    </row>
    <row r="3925" ht="14.25" customHeight="1">
      <c r="A3925" s="248" t="s">
        <v>940</v>
      </c>
      <c r="B3925" s="248" t="s">
        <v>19</v>
      </c>
      <c r="C3925" s="273">
        <v>587.0</v>
      </c>
      <c r="D3925" s="274">
        <v>45741.0</v>
      </c>
      <c r="E3925" s="275">
        <v>1259971.0</v>
      </c>
      <c r="F3925" s="248" t="s">
        <v>447</v>
      </c>
      <c r="G3925" s="274">
        <f t="shared" si="1"/>
        <v>45771</v>
      </c>
      <c r="H3925" s="248" t="s">
        <v>443</v>
      </c>
      <c r="I3925" s="276" t="str">
        <f t="shared" si="2"/>
        <v>5871259971</v>
      </c>
      <c r="J3925" s="274">
        <v>45740.0</v>
      </c>
      <c r="K3925" s="275">
        <v>1263960.0</v>
      </c>
      <c r="L3925" s="275">
        <f t="shared" si="35"/>
        <v>3989</v>
      </c>
      <c r="M3925" s="248" t="s">
        <v>941</v>
      </c>
      <c r="N3925" s="277"/>
      <c r="O3925" s="274">
        <f t="shared" si="6"/>
        <v>0</v>
      </c>
      <c r="P3925" s="248" t="b">
        <f t="shared" si="7"/>
        <v>0</v>
      </c>
    </row>
    <row r="3926" ht="14.25" customHeight="1">
      <c r="A3926" s="248" t="s">
        <v>463</v>
      </c>
      <c r="B3926" s="248" t="s">
        <v>19</v>
      </c>
      <c r="C3926" s="273">
        <v>5251683.0</v>
      </c>
      <c r="D3926" s="274">
        <v>45741.0</v>
      </c>
      <c r="E3926" s="275">
        <v>289990.0</v>
      </c>
      <c r="F3926" s="248" t="s">
        <v>447</v>
      </c>
      <c r="G3926" s="274">
        <f t="shared" si="1"/>
        <v>45771</v>
      </c>
      <c r="H3926" s="248" t="s">
        <v>443</v>
      </c>
      <c r="I3926" s="276" t="str">
        <f t="shared" si="2"/>
        <v>5251683289990</v>
      </c>
      <c r="J3926" s="274">
        <v>45741.0</v>
      </c>
      <c r="K3926" s="275">
        <v>289990.0</v>
      </c>
      <c r="L3926" s="275">
        <f t="shared" si="35"/>
        <v>0</v>
      </c>
      <c r="N3926" s="277"/>
      <c r="O3926" s="274">
        <f t="shared" si="6"/>
        <v>0</v>
      </c>
      <c r="P3926" s="248" t="b">
        <f t="shared" si="7"/>
        <v>0</v>
      </c>
    </row>
    <row r="3927" ht="14.25" customHeight="1">
      <c r="A3927" s="248" t="s">
        <v>709</v>
      </c>
      <c r="B3927" s="248" t="s">
        <v>19</v>
      </c>
      <c r="C3927" s="273">
        <v>14035.0</v>
      </c>
      <c r="D3927" s="274">
        <v>45741.0</v>
      </c>
      <c r="E3927" s="275">
        <v>1830332.0</v>
      </c>
      <c r="F3927" s="248" t="s">
        <v>447</v>
      </c>
      <c r="G3927" s="274">
        <f t="shared" si="1"/>
        <v>45771</v>
      </c>
      <c r="H3927" s="248" t="s">
        <v>443</v>
      </c>
      <c r="I3927" s="276" t="str">
        <f t="shared" si="2"/>
        <v>140351830332</v>
      </c>
      <c r="J3927" s="274">
        <v>45793.0</v>
      </c>
      <c r="K3927" s="275">
        <v>1830332.0</v>
      </c>
      <c r="L3927" s="275">
        <f t="shared" si="35"/>
        <v>0</v>
      </c>
      <c r="N3927" s="277"/>
      <c r="O3927" s="274">
        <f t="shared" si="6"/>
        <v>0</v>
      </c>
      <c r="P3927" s="248" t="b">
        <f t="shared" si="7"/>
        <v>0</v>
      </c>
    </row>
    <row r="3928" ht="14.25" customHeight="1">
      <c r="A3928" s="248" t="s">
        <v>942</v>
      </c>
      <c r="B3928" s="248" t="s">
        <v>19</v>
      </c>
      <c r="C3928" s="273">
        <v>2519.0</v>
      </c>
      <c r="D3928" s="274">
        <v>45741.0</v>
      </c>
      <c r="E3928" s="275">
        <v>155541.0</v>
      </c>
      <c r="F3928" s="248" t="s">
        <v>447</v>
      </c>
      <c r="G3928" s="274">
        <f t="shared" si="1"/>
        <v>45771</v>
      </c>
      <c r="H3928" s="248" t="s">
        <v>443</v>
      </c>
      <c r="I3928" s="276" t="str">
        <f t="shared" si="2"/>
        <v>2519155541</v>
      </c>
      <c r="J3928" s="274">
        <f t="shared" ref="J3928:K3928" si="48">+D3928</f>
        <v>45741</v>
      </c>
      <c r="K3928" s="275">
        <f t="shared" si="48"/>
        <v>155541</v>
      </c>
      <c r="L3928" s="275">
        <f t="shared" si="35"/>
        <v>0</v>
      </c>
      <c r="N3928" s="277"/>
      <c r="O3928" s="274">
        <f t="shared" si="6"/>
        <v>0</v>
      </c>
      <c r="P3928" s="248" t="b">
        <f t="shared" si="7"/>
        <v>0</v>
      </c>
    </row>
    <row r="3929" ht="14.25" customHeight="1">
      <c r="A3929" s="248" t="s">
        <v>464</v>
      </c>
      <c r="B3929" s="248" t="s">
        <v>19</v>
      </c>
      <c r="C3929" s="273">
        <v>1925450.0</v>
      </c>
      <c r="D3929" s="274">
        <v>45741.0</v>
      </c>
      <c r="E3929" s="275">
        <v>2424900.0</v>
      </c>
      <c r="F3929" s="248" t="s">
        <v>447</v>
      </c>
      <c r="G3929" s="274">
        <f t="shared" si="1"/>
        <v>45771</v>
      </c>
      <c r="H3929" s="248" t="s">
        <v>443</v>
      </c>
      <c r="I3929" s="276" t="str">
        <f t="shared" si="2"/>
        <v>19254502424900</v>
      </c>
      <c r="J3929" s="274">
        <v>45741.0</v>
      </c>
      <c r="K3929" s="275">
        <v>2424900.0</v>
      </c>
      <c r="L3929" s="275">
        <f t="shared" si="35"/>
        <v>0</v>
      </c>
      <c r="N3929" s="277"/>
      <c r="O3929" s="274">
        <f t="shared" si="6"/>
        <v>0</v>
      </c>
      <c r="P3929" s="248" t="b">
        <f t="shared" si="7"/>
        <v>0</v>
      </c>
    </row>
    <row r="3930" ht="14.25" customHeight="1">
      <c r="A3930" s="248" t="s">
        <v>110</v>
      </c>
      <c r="B3930" s="248" t="s">
        <v>19</v>
      </c>
      <c r="C3930" s="273">
        <v>41934.0</v>
      </c>
      <c r="D3930" s="274">
        <v>45741.0</v>
      </c>
      <c r="E3930" s="275">
        <v>115175.0</v>
      </c>
      <c r="F3930" s="248" t="s">
        <v>447</v>
      </c>
      <c r="G3930" s="274">
        <f t="shared" si="1"/>
        <v>45771</v>
      </c>
      <c r="H3930" s="248" t="s">
        <v>443</v>
      </c>
      <c r="I3930" s="276" t="str">
        <f t="shared" si="2"/>
        <v>41934115175</v>
      </c>
      <c r="J3930" s="274">
        <v>45769.0</v>
      </c>
      <c r="K3930" s="275">
        <f>+E3930</f>
        <v>115175</v>
      </c>
      <c r="L3930" s="275">
        <f t="shared" si="35"/>
        <v>0</v>
      </c>
      <c r="N3930" s="277"/>
      <c r="O3930" s="274">
        <f t="shared" si="6"/>
        <v>0</v>
      </c>
      <c r="P3930" s="248" t="b">
        <f t="shared" si="7"/>
        <v>0</v>
      </c>
    </row>
    <row r="3931" ht="14.25" customHeight="1">
      <c r="A3931" s="248" t="s">
        <v>494</v>
      </c>
      <c r="B3931" s="248" t="s">
        <v>19</v>
      </c>
      <c r="C3931" s="273">
        <v>52337.0</v>
      </c>
      <c r="D3931" s="274">
        <v>45742.0</v>
      </c>
      <c r="E3931" s="275">
        <v>191950.0</v>
      </c>
      <c r="F3931" s="248" t="s">
        <v>447</v>
      </c>
      <c r="G3931" s="274">
        <f t="shared" si="1"/>
        <v>45772</v>
      </c>
      <c r="H3931" s="248" t="s">
        <v>443</v>
      </c>
      <c r="I3931" s="276" t="str">
        <f t="shared" si="2"/>
        <v>52337191950</v>
      </c>
      <c r="J3931" s="274">
        <f t="shared" ref="J3931:K3931" si="49">+D3931</f>
        <v>45742</v>
      </c>
      <c r="K3931" s="275">
        <f t="shared" si="49"/>
        <v>191950</v>
      </c>
      <c r="L3931" s="275">
        <f t="shared" si="35"/>
        <v>0</v>
      </c>
      <c r="N3931" s="277"/>
      <c r="O3931" s="274">
        <f t="shared" si="6"/>
        <v>0</v>
      </c>
      <c r="P3931" s="248" t="b">
        <f t="shared" si="7"/>
        <v>0</v>
      </c>
    </row>
    <row r="3932" ht="14.25" customHeight="1">
      <c r="A3932" s="248" t="s">
        <v>943</v>
      </c>
      <c r="B3932" s="248" t="s">
        <v>19</v>
      </c>
      <c r="C3932" s="273">
        <v>7705.0</v>
      </c>
      <c r="D3932" s="274">
        <v>45742.0</v>
      </c>
      <c r="E3932" s="275">
        <v>7378000.0</v>
      </c>
      <c r="F3932" s="248" t="s">
        <v>447</v>
      </c>
      <c r="G3932" s="274">
        <f t="shared" si="1"/>
        <v>45772</v>
      </c>
      <c r="H3932" s="248" t="s">
        <v>443</v>
      </c>
      <c r="I3932" s="276" t="str">
        <f t="shared" si="2"/>
        <v>77057378000</v>
      </c>
      <c r="J3932" s="274">
        <f t="shared" ref="J3932:J3933" si="50">+D3933</f>
        <v>45742</v>
      </c>
      <c r="K3932" s="275">
        <f t="shared" ref="K3932:K3937" si="51">+E3932</f>
        <v>7378000</v>
      </c>
      <c r="L3932" s="275">
        <f t="shared" si="35"/>
        <v>0</v>
      </c>
      <c r="N3932" s="277"/>
      <c r="O3932" s="274">
        <f t="shared" si="6"/>
        <v>0</v>
      </c>
      <c r="P3932" s="248" t="b">
        <f t="shared" si="7"/>
        <v>0</v>
      </c>
    </row>
    <row r="3933" ht="14.25" customHeight="1">
      <c r="A3933" s="248" t="s">
        <v>943</v>
      </c>
      <c r="B3933" s="248" t="s">
        <v>19</v>
      </c>
      <c r="C3933" s="273">
        <v>7706.0</v>
      </c>
      <c r="D3933" s="274">
        <v>45742.0</v>
      </c>
      <c r="E3933" s="275">
        <v>1.48631E7</v>
      </c>
      <c r="F3933" s="248" t="s">
        <v>447</v>
      </c>
      <c r="G3933" s="274">
        <f t="shared" si="1"/>
        <v>45772</v>
      </c>
      <c r="H3933" s="248" t="s">
        <v>443</v>
      </c>
      <c r="I3933" s="276" t="str">
        <f t="shared" si="2"/>
        <v>770614863100</v>
      </c>
      <c r="J3933" s="274">
        <f t="shared" si="50"/>
        <v>45742</v>
      </c>
      <c r="K3933" s="275">
        <f t="shared" si="51"/>
        <v>14863100</v>
      </c>
      <c r="L3933" s="275">
        <f t="shared" si="35"/>
        <v>0</v>
      </c>
      <c r="N3933" s="277"/>
      <c r="O3933" s="274">
        <f t="shared" si="6"/>
        <v>0</v>
      </c>
      <c r="P3933" s="248" t="b">
        <f t="shared" si="7"/>
        <v>0</v>
      </c>
    </row>
    <row r="3934" ht="14.25" customHeight="1">
      <c r="A3934" s="248" t="s">
        <v>26</v>
      </c>
      <c r="B3934" s="248" t="s">
        <v>19</v>
      </c>
      <c r="C3934" s="273">
        <v>14263.0</v>
      </c>
      <c r="D3934" s="274">
        <v>45742.0</v>
      </c>
      <c r="E3934" s="275">
        <v>3419872.0</v>
      </c>
      <c r="F3934" s="248" t="s">
        <v>447</v>
      </c>
      <c r="G3934" s="274">
        <f t="shared" si="1"/>
        <v>45772</v>
      </c>
      <c r="H3934" s="248" t="s">
        <v>443</v>
      </c>
      <c r="I3934" s="276" t="str">
        <f t="shared" si="2"/>
        <v>142633419872</v>
      </c>
      <c r="J3934" s="274">
        <v>45772.0</v>
      </c>
      <c r="K3934" s="275">
        <f t="shared" si="51"/>
        <v>3419872</v>
      </c>
      <c r="L3934" s="275">
        <f t="shared" si="35"/>
        <v>0</v>
      </c>
      <c r="N3934" s="277"/>
      <c r="O3934" s="274">
        <f t="shared" si="6"/>
        <v>0</v>
      </c>
      <c r="P3934" s="248" t="b">
        <f t="shared" si="7"/>
        <v>0</v>
      </c>
    </row>
    <row r="3935" ht="14.25" customHeight="1">
      <c r="A3935" s="248" t="s">
        <v>23</v>
      </c>
      <c r="B3935" s="248" t="s">
        <v>19</v>
      </c>
      <c r="C3935" s="273">
        <v>9263.0</v>
      </c>
      <c r="D3935" s="274">
        <v>45742.0</v>
      </c>
      <c r="E3935" s="275">
        <v>1772894.0</v>
      </c>
      <c r="F3935" s="248" t="s">
        <v>447</v>
      </c>
      <c r="G3935" s="274">
        <f t="shared" si="1"/>
        <v>45772</v>
      </c>
      <c r="H3935" s="248" t="s">
        <v>443</v>
      </c>
      <c r="I3935" s="276" t="str">
        <f t="shared" si="2"/>
        <v>92631772894</v>
      </c>
      <c r="J3935" s="274">
        <v>45772.0</v>
      </c>
      <c r="K3935" s="275">
        <f t="shared" si="51"/>
        <v>1772894</v>
      </c>
      <c r="L3935" s="275">
        <f t="shared" si="35"/>
        <v>0</v>
      </c>
      <c r="N3935" s="277" t="s">
        <v>769</v>
      </c>
      <c r="O3935" s="274">
        <f t="shared" si="6"/>
        <v>0</v>
      </c>
      <c r="P3935" s="248" t="b">
        <f t="shared" si="7"/>
        <v>0</v>
      </c>
    </row>
    <row r="3936" ht="14.25" customHeight="1">
      <c r="A3936" s="248" t="s">
        <v>736</v>
      </c>
      <c r="B3936" s="248" t="s">
        <v>19</v>
      </c>
      <c r="C3936" s="273">
        <v>192394.0</v>
      </c>
      <c r="D3936" s="274">
        <v>45742.0</v>
      </c>
      <c r="E3936" s="275">
        <v>74392.0</v>
      </c>
      <c r="F3936" s="248" t="s">
        <v>447</v>
      </c>
      <c r="G3936" s="274">
        <f t="shared" si="1"/>
        <v>45772</v>
      </c>
      <c r="H3936" s="248" t="s">
        <v>443</v>
      </c>
      <c r="I3936" s="276" t="str">
        <f t="shared" si="2"/>
        <v>19239474392</v>
      </c>
      <c r="J3936" s="274">
        <v>45772.0</v>
      </c>
      <c r="K3936" s="275">
        <f t="shared" si="51"/>
        <v>74392</v>
      </c>
      <c r="L3936" s="275">
        <f t="shared" si="35"/>
        <v>0</v>
      </c>
      <c r="N3936" s="277"/>
      <c r="O3936" s="274">
        <f t="shared" si="6"/>
        <v>0</v>
      </c>
      <c r="P3936" s="248" t="b">
        <f t="shared" si="7"/>
        <v>0</v>
      </c>
    </row>
    <row r="3937" ht="14.25" customHeight="1">
      <c r="A3937" s="248" t="s">
        <v>944</v>
      </c>
      <c r="B3937" s="248" t="s">
        <v>19</v>
      </c>
      <c r="C3937" s="273">
        <v>318.0</v>
      </c>
      <c r="D3937" s="274">
        <v>45742.0</v>
      </c>
      <c r="E3937" s="275">
        <v>444899.0</v>
      </c>
      <c r="F3937" s="248" t="s">
        <v>447</v>
      </c>
      <c r="G3937" s="274">
        <f t="shared" si="1"/>
        <v>45772</v>
      </c>
      <c r="H3937" s="248" t="s">
        <v>443</v>
      </c>
      <c r="I3937" s="276" t="str">
        <f t="shared" si="2"/>
        <v>318444899</v>
      </c>
      <c r="J3937" s="274">
        <f>+D3938</f>
        <v>45742</v>
      </c>
      <c r="K3937" s="275">
        <f t="shared" si="51"/>
        <v>444899</v>
      </c>
      <c r="L3937" s="275">
        <f t="shared" si="35"/>
        <v>0</v>
      </c>
      <c r="N3937" s="277"/>
      <c r="O3937" s="274">
        <f t="shared" si="6"/>
        <v>0</v>
      </c>
      <c r="P3937" s="248" t="b">
        <f t="shared" si="7"/>
        <v>0</v>
      </c>
    </row>
    <row r="3938" ht="14.25" customHeight="1">
      <c r="A3938" s="248" t="s">
        <v>464</v>
      </c>
      <c r="B3938" s="248" t="s">
        <v>19</v>
      </c>
      <c r="C3938" s="273">
        <v>1925540.0</v>
      </c>
      <c r="D3938" s="274">
        <v>45742.0</v>
      </c>
      <c r="E3938" s="275">
        <v>4199960.0</v>
      </c>
      <c r="F3938" s="248" t="s">
        <v>447</v>
      </c>
      <c r="G3938" s="274">
        <f t="shared" si="1"/>
        <v>45772</v>
      </c>
      <c r="H3938" s="248" t="s">
        <v>443</v>
      </c>
      <c r="I3938" s="276" t="str">
        <f t="shared" si="2"/>
        <v>19255404199960</v>
      </c>
      <c r="J3938" s="274">
        <v>45742.0</v>
      </c>
      <c r="K3938" s="275">
        <v>4199960.0</v>
      </c>
      <c r="L3938" s="275">
        <f t="shared" si="35"/>
        <v>0</v>
      </c>
      <c r="N3938" s="277"/>
      <c r="O3938" s="274">
        <f t="shared" si="6"/>
        <v>0</v>
      </c>
      <c r="P3938" s="248" t="b">
        <f t="shared" si="7"/>
        <v>0</v>
      </c>
    </row>
    <row r="3939" ht="14.25" customHeight="1">
      <c r="A3939" s="248" t="s">
        <v>824</v>
      </c>
      <c r="B3939" s="248" t="s">
        <v>19</v>
      </c>
      <c r="C3939" s="273">
        <v>5.1013936E7</v>
      </c>
      <c r="D3939" s="274">
        <v>45743.0</v>
      </c>
      <c r="E3939" s="275">
        <v>13010.0</v>
      </c>
      <c r="F3939" s="248" t="s">
        <v>447</v>
      </c>
      <c r="G3939" s="274">
        <f t="shared" si="1"/>
        <v>45773</v>
      </c>
      <c r="H3939" s="248" t="s">
        <v>443</v>
      </c>
      <c r="I3939" s="276" t="str">
        <f t="shared" si="2"/>
        <v>5101393613010</v>
      </c>
      <c r="J3939" s="274">
        <v>45743.0</v>
      </c>
      <c r="K3939" s="275">
        <v>13010.0</v>
      </c>
      <c r="L3939" s="275">
        <f t="shared" si="35"/>
        <v>0</v>
      </c>
      <c r="N3939" s="277"/>
      <c r="O3939" s="274">
        <f t="shared" si="6"/>
        <v>0</v>
      </c>
      <c r="P3939" s="248" t="b">
        <f t="shared" si="7"/>
        <v>0</v>
      </c>
    </row>
    <row r="3940" ht="14.25" customHeight="1">
      <c r="A3940" s="248" t="s">
        <v>18</v>
      </c>
      <c r="B3940" s="248" t="s">
        <v>19</v>
      </c>
      <c r="C3940" s="273">
        <v>6658.0</v>
      </c>
      <c r="D3940" s="274">
        <v>45743.0</v>
      </c>
      <c r="E3940" s="275">
        <v>1.2746457E7</v>
      </c>
      <c r="F3940" s="248" t="s">
        <v>447</v>
      </c>
      <c r="G3940" s="274">
        <f t="shared" si="1"/>
        <v>45773</v>
      </c>
      <c r="H3940" s="248" t="s">
        <v>443</v>
      </c>
      <c r="I3940" s="276" t="str">
        <f t="shared" si="2"/>
        <v>665812746457</v>
      </c>
      <c r="J3940" s="274">
        <v>45761.0</v>
      </c>
      <c r="K3940" s="275">
        <v>1.2746457E7</v>
      </c>
      <c r="L3940" s="275">
        <f t="shared" si="35"/>
        <v>0</v>
      </c>
      <c r="N3940" s="277"/>
      <c r="O3940" s="274">
        <f t="shared" si="6"/>
        <v>0</v>
      </c>
      <c r="P3940" s="248" t="b">
        <f t="shared" si="7"/>
        <v>0</v>
      </c>
    </row>
    <row r="3941" ht="13.5" customHeight="1">
      <c r="A3941" s="248" t="s">
        <v>35</v>
      </c>
      <c r="B3941" s="248" t="s">
        <v>19</v>
      </c>
      <c r="C3941" s="273">
        <v>26042.0</v>
      </c>
      <c r="D3941" s="274">
        <v>45743.0</v>
      </c>
      <c r="E3941" s="275">
        <v>367521.0</v>
      </c>
      <c r="F3941" s="248" t="s">
        <v>447</v>
      </c>
      <c r="G3941" s="274">
        <f t="shared" si="1"/>
        <v>45773</v>
      </c>
      <c r="H3941" s="248" t="s">
        <v>443</v>
      </c>
      <c r="I3941" s="276" t="str">
        <f t="shared" si="2"/>
        <v>26042367521</v>
      </c>
      <c r="J3941" s="274">
        <v>45772.0</v>
      </c>
      <c r="K3941" s="275">
        <f>+E3941</f>
        <v>367521</v>
      </c>
      <c r="L3941" s="275">
        <f t="shared" si="35"/>
        <v>0</v>
      </c>
      <c r="N3941" s="277" t="s">
        <v>759</v>
      </c>
      <c r="O3941" s="274">
        <f t="shared" si="6"/>
        <v>0</v>
      </c>
      <c r="P3941" s="248" t="b">
        <f t="shared" si="7"/>
        <v>0</v>
      </c>
    </row>
    <row r="3942" ht="14.25" customHeight="1">
      <c r="A3942" s="248" t="s">
        <v>766</v>
      </c>
      <c r="B3942" s="248" t="s">
        <v>19</v>
      </c>
      <c r="C3942" s="273">
        <v>34.0</v>
      </c>
      <c r="D3942" s="274">
        <v>45743.0</v>
      </c>
      <c r="E3942" s="275">
        <v>2819362.0</v>
      </c>
      <c r="F3942" s="248" t="s">
        <v>447</v>
      </c>
      <c r="G3942" s="274">
        <f t="shared" si="1"/>
        <v>45773</v>
      </c>
      <c r="H3942" s="248" t="s">
        <v>443</v>
      </c>
      <c r="I3942" s="276" t="str">
        <f t="shared" si="2"/>
        <v>342819362</v>
      </c>
      <c r="J3942" s="274">
        <v>45758.0</v>
      </c>
      <c r="K3942" s="275">
        <v>2819362.0</v>
      </c>
      <c r="L3942" s="275">
        <f t="shared" si="35"/>
        <v>0</v>
      </c>
      <c r="M3942" s="248" t="s">
        <v>767</v>
      </c>
      <c r="N3942" s="277"/>
      <c r="O3942" s="274">
        <f t="shared" si="6"/>
        <v>0</v>
      </c>
      <c r="P3942" s="248" t="b">
        <f t="shared" si="7"/>
        <v>0</v>
      </c>
    </row>
    <row r="3943" ht="14.25" customHeight="1">
      <c r="A3943" s="248" t="s">
        <v>766</v>
      </c>
      <c r="B3943" s="248" t="s">
        <v>19</v>
      </c>
      <c r="C3943" s="273">
        <v>33.0</v>
      </c>
      <c r="D3943" s="274">
        <v>45743.0</v>
      </c>
      <c r="E3943" s="275">
        <v>4556986.0</v>
      </c>
      <c r="F3943" s="248" t="s">
        <v>447</v>
      </c>
      <c r="G3943" s="274">
        <f t="shared" si="1"/>
        <v>45773</v>
      </c>
      <c r="H3943" s="248" t="s">
        <v>443</v>
      </c>
      <c r="I3943" s="276" t="str">
        <f t="shared" si="2"/>
        <v>334556986</v>
      </c>
      <c r="J3943" s="274">
        <v>45726.0</v>
      </c>
      <c r="K3943" s="275">
        <v>4556986.0</v>
      </c>
      <c r="L3943" s="275">
        <f t="shared" si="35"/>
        <v>0</v>
      </c>
      <c r="M3943" s="248" t="s">
        <v>767</v>
      </c>
      <c r="N3943" s="277"/>
      <c r="O3943" s="274">
        <f t="shared" si="6"/>
        <v>0</v>
      </c>
      <c r="P3943" s="248" t="b">
        <f t="shared" si="7"/>
        <v>0</v>
      </c>
    </row>
    <row r="3944" ht="14.25" customHeight="1">
      <c r="A3944" s="248" t="s">
        <v>766</v>
      </c>
      <c r="B3944" s="248" t="s">
        <v>19</v>
      </c>
      <c r="C3944" s="273">
        <v>32.0</v>
      </c>
      <c r="D3944" s="274">
        <v>45743.0</v>
      </c>
      <c r="E3944" s="275">
        <v>8885907.0</v>
      </c>
      <c r="F3944" s="248" t="s">
        <v>447</v>
      </c>
      <c r="G3944" s="274">
        <f t="shared" si="1"/>
        <v>45773</v>
      </c>
      <c r="H3944" s="248" t="s">
        <v>443</v>
      </c>
      <c r="I3944" s="276" t="str">
        <f t="shared" si="2"/>
        <v>328885907</v>
      </c>
      <c r="J3944" s="274">
        <v>45695.0</v>
      </c>
      <c r="K3944" s="275">
        <v>8885907.0</v>
      </c>
      <c r="L3944" s="275">
        <f t="shared" si="35"/>
        <v>0</v>
      </c>
      <c r="M3944" s="248" t="s">
        <v>767</v>
      </c>
      <c r="N3944" s="277"/>
      <c r="O3944" s="274">
        <f t="shared" si="6"/>
        <v>0</v>
      </c>
      <c r="P3944" s="248" t="b">
        <f t="shared" si="7"/>
        <v>0</v>
      </c>
    </row>
    <row r="3945" ht="14.25" customHeight="1">
      <c r="A3945" s="248" t="s">
        <v>24</v>
      </c>
      <c r="B3945" s="248" t="s">
        <v>19</v>
      </c>
      <c r="C3945" s="273">
        <v>25748.0</v>
      </c>
      <c r="D3945" s="274">
        <v>45743.0</v>
      </c>
      <c r="E3945" s="275">
        <v>4699423.0</v>
      </c>
      <c r="F3945" s="248" t="s">
        <v>447</v>
      </c>
      <c r="G3945" s="274">
        <f t="shared" si="1"/>
        <v>45773</v>
      </c>
      <c r="H3945" s="248" t="s">
        <v>443</v>
      </c>
      <c r="I3945" s="276" t="str">
        <f t="shared" si="2"/>
        <v>257484699423</v>
      </c>
      <c r="J3945" s="274">
        <v>45772.0</v>
      </c>
      <c r="K3945" s="275">
        <f t="shared" ref="K3945:K3948" si="52">+E3945</f>
        <v>4699423</v>
      </c>
      <c r="L3945" s="275">
        <f t="shared" si="35"/>
        <v>0</v>
      </c>
      <c r="N3945" s="277"/>
      <c r="O3945" s="274">
        <f t="shared" si="6"/>
        <v>0</v>
      </c>
      <c r="P3945" s="248" t="b">
        <f t="shared" si="7"/>
        <v>0</v>
      </c>
    </row>
    <row r="3946" ht="14.25" customHeight="1">
      <c r="A3946" s="248" t="s">
        <v>859</v>
      </c>
      <c r="B3946" s="248" t="s">
        <v>19</v>
      </c>
      <c r="C3946" s="273">
        <v>2107.0</v>
      </c>
      <c r="D3946" s="274">
        <v>45743.0</v>
      </c>
      <c r="E3946" s="275">
        <v>975628.0</v>
      </c>
      <c r="F3946" s="248" t="s">
        <v>447</v>
      </c>
      <c r="G3946" s="274">
        <f t="shared" si="1"/>
        <v>45773</v>
      </c>
      <c r="H3946" s="248" t="s">
        <v>443</v>
      </c>
      <c r="I3946" s="276" t="str">
        <f t="shared" si="2"/>
        <v>2107975628</v>
      </c>
      <c r="J3946" s="274">
        <v>45772.0</v>
      </c>
      <c r="K3946" s="275">
        <f t="shared" si="52"/>
        <v>975628</v>
      </c>
      <c r="L3946" s="275">
        <f t="shared" si="35"/>
        <v>0</v>
      </c>
      <c r="M3946" s="248" t="s">
        <v>945</v>
      </c>
      <c r="N3946" s="277"/>
      <c r="O3946" s="274">
        <f t="shared" si="6"/>
        <v>0</v>
      </c>
      <c r="P3946" s="248" t="b">
        <f t="shared" si="7"/>
        <v>0</v>
      </c>
    </row>
    <row r="3947" ht="14.25" customHeight="1">
      <c r="A3947" s="248" t="s">
        <v>77</v>
      </c>
      <c r="B3947" s="248" t="s">
        <v>19</v>
      </c>
      <c r="C3947" s="273">
        <v>619307.0</v>
      </c>
      <c r="D3947" s="274">
        <v>45743.0</v>
      </c>
      <c r="E3947" s="275">
        <v>315385.0</v>
      </c>
      <c r="F3947" s="248" t="s">
        <v>447</v>
      </c>
      <c r="G3947" s="274">
        <f t="shared" si="1"/>
        <v>45773</v>
      </c>
      <c r="H3947" s="248" t="s">
        <v>443</v>
      </c>
      <c r="I3947" s="276" t="str">
        <f t="shared" si="2"/>
        <v>619307315385</v>
      </c>
      <c r="J3947" s="274">
        <v>45772.0</v>
      </c>
      <c r="K3947" s="275">
        <f t="shared" si="52"/>
        <v>315385</v>
      </c>
      <c r="L3947" s="275">
        <f t="shared" si="35"/>
        <v>0</v>
      </c>
      <c r="N3947" s="277"/>
      <c r="O3947" s="274">
        <f t="shared" si="6"/>
        <v>0</v>
      </c>
      <c r="P3947" s="248" t="b">
        <f t="shared" si="7"/>
        <v>0</v>
      </c>
    </row>
    <row r="3948" ht="14.25" customHeight="1">
      <c r="A3948" s="248" t="s">
        <v>554</v>
      </c>
      <c r="B3948" s="248" t="s">
        <v>19</v>
      </c>
      <c r="C3948" s="273">
        <v>9306.0</v>
      </c>
      <c r="D3948" s="274">
        <v>45743.0</v>
      </c>
      <c r="E3948" s="275">
        <v>295000.0</v>
      </c>
      <c r="F3948" s="248" t="s">
        <v>447</v>
      </c>
      <c r="G3948" s="274">
        <f t="shared" si="1"/>
        <v>45773</v>
      </c>
      <c r="H3948" s="248" t="s">
        <v>443</v>
      </c>
      <c r="I3948" s="276" t="str">
        <f t="shared" si="2"/>
        <v>9306295000</v>
      </c>
      <c r="J3948" s="274">
        <f>+D3949</f>
        <v>45743</v>
      </c>
      <c r="K3948" s="275">
        <f t="shared" si="52"/>
        <v>295000</v>
      </c>
      <c r="L3948" s="275">
        <f t="shared" si="35"/>
        <v>0</v>
      </c>
      <c r="N3948" s="277"/>
      <c r="O3948" s="274">
        <f t="shared" si="6"/>
        <v>0</v>
      </c>
      <c r="P3948" s="248" t="b">
        <f t="shared" si="7"/>
        <v>0</v>
      </c>
    </row>
    <row r="3949" ht="14.25" customHeight="1">
      <c r="A3949" s="248" t="s">
        <v>644</v>
      </c>
      <c r="B3949" s="248" t="s">
        <v>334</v>
      </c>
      <c r="C3949" s="273">
        <v>1.3374007E7</v>
      </c>
      <c r="D3949" s="274">
        <v>45743.0</v>
      </c>
      <c r="E3949" s="275">
        <v>6121.0</v>
      </c>
      <c r="F3949" s="248" t="s">
        <v>447</v>
      </c>
      <c r="G3949" s="274">
        <f t="shared" si="1"/>
        <v>45773</v>
      </c>
      <c r="H3949" s="248" t="s">
        <v>443</v>
      </c>
      <c r="I3949" s="276" t="str">
        <f t="shared" si="2"/>
        <v>133740076121</v>
      </c>
      <c r="J3949" s="274">
        <v>45743.0</v>
      </c>
      <c r="K3949" s="275">
        <v>6121.0</v>
      </c>
      <c r="L3949" s="275">
        <f t="shared" si="35"/>
        <v>0</v>
      </c>
      <c r="N3949" s="277"/>
      <c r="O3949" s="274">
        <f t="shared" si="6"/>
        <v>0</v>
      </c>
      <c r="P3949" s="248" t="b">
        <f t="shared" si="7"/>
        <v>0</v>
      </c>
    </row>
    <row r="3950" ht="14.25" customHeight="1">
      <c r="A3950" s="248" t="s">
        <v>23</v>
      </c>
      <c r="B3950" s="248" t="s">
        <v>19</v>
      </c>
      <c r="C3950" s="273">
        <v>9291.0</v>
      </c>
      <c r="D3950" s="274">
        <v>45744.0</v>
      </c>
      <c r="E3950" s="275">
        <v>1799869.0</v>
      </c>
      <c r="F3950" s="248" t="s">
        <v>447</v>
      </c>
      <c r="G3950" s="274">
        <f t="shared" si="1"/>
        <v>45774</v>
      </c>
      <c r="H3950" s="248" t="s">
        <v>443</v>
      </c>
      <c r="I3950" s="276" t="str">
        <f t="shared" si="2"/>
        <v>92911799869</v>
      </c>
      <c r="J3950" s="274">
        <v>45772.0</v>
      </c>
      <c r="K3950" s="275">
        <f t="shared" ref="K3950:K3952" si="53">+E3950</f>
        <v>1799869</v>
      </c>
      <c r="L3950" s="275">
        <f t="shared" si="35"/>
        <v>0</v>
      </c>
      <c r="N3950" s="277" t="s">
        <v>769</v>
      </c>
      <c r="O3950" s="274">
        <f t="shared" si="6"/>
        <v>0</v>
      </c>
      <c r="P3950" s="248" t="b">
        <f t="shared" si="7"/>
        <v>0</v>
      </c>
    </row>
    <row r="3951" ht="14.25" customHeight="1">
      <c r="A3951" s="248" t="s">
        <v>22</v>
      </c>
      <c r="B3951" s="248" t="s">
        <v>19</v>
      </c>
      <c r="C3951" s="273">
        <v>1175591.0</v>
      </c>
      <c r="D3951" s="274">
        <v>45744.0</v>
      </c>
      <c r="E3951" s="275">
        <v>1.0396196E7</v>
      </c>
      <c r="F3951" s="248" t="s">
        <v>447</v>
      </c>
      <c r="G3951" s="274">
        <f t="shared" si="1"/>
        <v>45774</v>
      </c>
      <c r="H3951" s="248" t="s">
        <v>443</v>
      </c>
      <c r="I3951" s="276" t="str">
        <f t="shared" si="2"/>
        <v>117559110396196</v>
      </c>
      <c r="J3951" s="274">
        <v>45772.0</v>
      </c>
      <c r="K3951" s="275">
        <f t="shared" si="53"/>
        <v>10396196</v>
      </c>
      <c r="L3951" s="275">
        <f t="shared" si="35"/>
        <v>0</v>
      </c>
      <c r="N3951" s="109" t="s">
        <v>462</v>
      </c>
      <c r="O3951" s="274">
        <f t="shared" si="6"/>
        <v>0</v>
      </c>
      <c r="P3951" s="248" t="b">
        <f t="shared" si="7"/>
        <v>0</v>
      </c>
    </row>
    <row r="3952" ht="14.25" customHeight="1">
      <c r="A3952" s="248" t="s">
        <v>688</v>
      </c>
      <c r="B3952" s="248" t="s">
        <v>19</v>
      </c>
      <c r="C3952" s="273">
        <v>2929.0</v>
      </c>
      <c r="D3952" s="274">
        <v>45744.0</v>
      </c>
      <c r="E3952" s="275">
        <v>180856.0</v>
      </c>
      <c r="F3952" s="248" t="s">
        <v>447</v>
      </c>
      <c r="G3952" s="274">
        <f t="shared" si="1"/>
        <v>45774</v>
      </c>
      <c r="H3952" s="248" t="s">
        <v>443</v>
      </c>
      <c r="I3952" s="276" t="str">
        <f t="shared" si="2"/>
        <v>2929180856</v>
      </c>
      <c r="J3952" s="274">
        <v>45772.0</v>
      </c>
      <c r="K3952" s="275">
        <f t="shared" si="53"/>
        <v>180856</v>
      </c>
      <c r="L3952" s="275">
        <f t="shared" si="35"/>
        <v>0</v>
      </c>
      <c r="N3952" s="277"/>
      <c r="O3952" s="274">
        <f t="shared" si="6"/>
        <v>0</v>
      </c>
      <c r="P3952" s="248" t="b">
        <f t="shared" si="7"/>
        <v>0</v>
      </c>
    </row>
    <row r="3953" ht="14.25" customHeight="1">
      <c r="A3953" s="248" t="s">
        <v>533</v>
      </c>
      <c r="B3953" s="248" t="s">
        <v>19</v>
      </c>
      <c r="C3953" s="273">
        <v>8852946.0</v>
      </c>
      <c r="D3953" s="274">
        <v>45747.0</v>
      </c>
      <c r="E3953" s="275">
        <v>23944.0</v>
      </c>
      <c r="F3953" s="248" t="s">
        <v>447</v>
      </c>
      <c r="G3953" s="274">
        <f t="shared" si="1"/>
        <v>45777</v>
      </c>
      <c r="H3953" s="248" t="s">
        <v>443</v>
      </c>
      <c r="I3953" s="276" t="str">
        <f t="shared" si="2"/>
        <v>885294623944</v>
      </c>
      <c r="J3953" s="274">
        <v>45747.0</v>
      </c>
      <c r="K3953" s="275">
        <v>23944.0</v>
      </c>
      <c r="L3953" s="275">
        <f t="shared" si="35"/>
        <v>0</v>
      </c>
      <c r="N3953" s="277"/>
      <c r="O3953" s="274">
        <f t="shared" si="6"/>
        <v>0</v>
      </c>
      <c r="P3953" s="248" t="b">
        <f t="shared" si="7"/>
        <v>0</v>
      </c>
    </row>
    <row r="3954" ht="14.25" customHeight="1">
      <c r="A3954" s="248" t="s">
        <v>23</v>
      </c>
      <c r="B3954" s="248" t="s">
        <v>19</v>
      </c>
      <c r="C3954" s="273">
        <v>9311.0</v>
      </c>
      <c r="D3954" s="274">
        <v>45747.0</v>
      </c>
      <c r="E3954" s="275">
        <v>5039650.0</v>
      </c>
      <c r="F3954" s="248" t="s">
        <v>447</v>
      </c>
      <c r="G3954" s="274">
        <f t="shared" si="1"/>
        <v>45777</v>
      </c>
      <c r="H3954" s="248" t="s">
        <v>443</v>
      </c>
      <c r="I3954" s="276" t="str">
        <f t="shared" si="2"/>
        <v>93115039650</v>
      </c>
      <c r="J3954" s="274">
        <v>45777.0</v>
      </c>
      <c r="K3954" s="275">
        <f>+E3954</f>
        <v>5039650</v>
      </c>
      <c r="L3954" s="275">
        <f t="shared" si="35"/>
        <v>0</v>
      </c>
      <c r="N3954" s="277" t="s">
        <v>769</v>
      </c>
      <c r="O3954" s="274">
        <f t="shared" si="6"/>
        <v>0</v>
      </c>
      <c r="P3954" s="248" t="b">
        <f t="shared" si="7"/>
        <v>0</v>
      </c>
    </row>
    <row r="3955" ht="14.25" customHeight="1">
      <c r="A3955" s="248" t="s">
        <v>511</v>
      </c>
      <c r="B3955" s="248" t="s">
        <v>19</v>
      </c>
      <c r="C3955" s="273">
        <v>3640.0</v>
      </c>
      <c r="D3955" s="274">
        <v>45747.0</v>
      </c>
      <c r="E3955" s="275">
        <v>692165.0</v>
      </c>
      <c r="F3955" s="248" t="s">
        <v>447</v>
      </c>
      <c r="G3955" s="274">
        <f t="shared" si="1"/>
        <v>45777</v>
      </c>
      <c r="H3955" s="248" t="s">
        <v>443</v>
      </c>
      <c r="I3955" s="276" t="str">
        <f t="shared" si="2"/>
        <v>3640692165</v>
      </c>
      <c r="J3955" s="274">
        <v>45734.0</v>
      </c>
      <c r="K3955" s="275">
        <v>692165.0</v>
      </c>
      <c r="L3955" s="275">
        <f t="shared" si="35"/>
        <v>0</v>
      </c>
      <c r="N3955" s="277"/>
      <c r="O3955" s="274">
        <f t="shared" si="6"/>
        <v>0</v>
      </c>
      <c r="P3955" s="248" t="b">
        <f t="shared" si="7"/>
        <v>0</v>
      </c>
    </row>
    <row r="3956" ht="14.25" customHeight="1">
      <c r="A3956" s="248" t="s">
        <v>688</v>
      </c>
      <c r="B3956" s="248" t="s">
        <v>19</v>
      </c>
      <c r="C3956" s="273">
        <v>2934.0</v>
      </c>
      <c r="D3956" s="274">
        <v>45747.0</v>
      </c>
      <c r="E3956" s="275">
        <v>346380.0</v>
      </c>
      <c r="F3956" s="248" t="s">
        <v>447</v>
      </c>
      <c r="G3956" s="274">
        <f t="shared" si="1"/>
        <v>45777</v>
      </c>
      <c r="H3956" s="248" t="s">
        <v>443</v>
      </c>
      <c r="I3956" s="276" t="str">
        <f t="shared" si="2"/>
        <v>2934346380</v>
      </c>
      <c r="J3956" s="274">
        <v>45777.0</v>
      </c>
      <c r="K3956" s="275">
        <f>+E3956</f>
        <v>346380</v>
      </c>
      <c r="L3956" s="275">
        <f t="shared" si="35"/>
        <v>0</v>
      </c>
      <c r="N3956" s="277"/>
      <c r="O3956" s="274">
        <f t="shared" si="6"/>
        <v>0</v>
      </c>
      <c r="P3956" s="248" t="b">
        <f t="shared" si="7"/>
        <v>0</v>
      </c>
    </row>
    <row r="3957" ht="14.25" customHeight="1">
      <c r="A3957" s="248" t="s">
        <v>736</v>
      </c>
      <c r="B3957" s="248" t="s">
        <v>19</v>
      </c>
      <c r="C3957" s="273">
        <v>192606.0</v>
      </c>
      <c r="D3957" s="274">
        <v>45747.0</v>
      </c>
      <c r="E3957" s="275">
        <v>1105387.0</v>
      </c>
      <c r="F3957" s="248" t="s">
        <v>447</v>
      </c>
      <c r="G3957" s="274">
        <f t="shared" si="1"/>
        <v>45777</v>
      </c>
      <c r="H3957" s="248" t="s">
        <v>443</v>
      </c>
      <c r="I3957" s="276" t="str">
        <f t="shared" si="2"/>
        <v>1926061105387</v>
      </c>
      <c r="J3957" s="274">
        <v>45777.0</v>
      </c>
      <c r="K3957" s="275">
        <v>1105387.0</v>
      </c>
      <c r="L3957" s="275">
        <f t="shared" si="35"/>
        <v>0</v>
      </c>
      <c r="N3957" s="277"/>
      <c r="O3957" s="274">
        <f t="shared" si="6"/>
        <v>0</v>
      </c>
      <c r="P3957" s="248" t="b">
        <f t="shared" si="7"/>
        <v>0</v>
      </c>
    </row>
    <row r="3958" ht="14.25" customHeight="1">
      <c r="A3958" s="248" t="s">
        <v>89</v>
      </c>
      <c r="B3958" s="248" t="s">
        <v>19</v>
      </c>
      <c r="C3958" s="273">
        <v>8394.0</v>
      </c>
      <c r="D3958" s="274">
        <v>45747.0</v>
      </c>
      <c r="E3958" s="275">
        <v>181867.0</v>
      </c>
      <c r="F3958" s="248" t="s">
        <v>447</v>
      </c>
      <c r="G3958" s="274">
        <f t="shared" si="1"/>
        <v>45777</v>
      </c>
      <c r="H3958" s="248" t="s">
        <v>443</v>
      </c>
      <c r="I3958" s="276" t="str">
        <f t="shared" si="2"/>
        <v>8394181867</v>
      </c>
      <c r="J3958" s="274">
        <v>45777.0</v>
      </c>
      <c r="K3958" s="275">
        <f t="shared" ref="K3958:K3959" si="54">+E3958</f>
        <v>181867</v>
      </c>
      <c r="L3958" s="275">
        <f t="shared" si="35"/>
        <v>0</v>
      </c>
      <c r="N3958" s="277"/>
      <c r="O3958" s="274">
        <f t="shared" si="6"/>
        <v>0</v>
      </c>
      <c r="P3958" s="248" t="b">
        <f t="shared" si="7"/>
        <v>0</v>
      </c>
    </row>
    <row r="3959" ht="14.25" customHeight="1">
      <c r="A3959" s="248" t="s">
        <v>89</v>
      </c>
      <c r="B3959" s="248" t="s">
        <v>19</v>
      </c>
      <c r="C3959" s="273">
        <v>8395.0</v>
      </c>
      <c r="D3959" s="274">
        <v>45747.0</v>
      </c>
      <c r="E3959" s="275">
        <v>20207.0</v>
      </c>
      <c r="F3959" s="248" t="s">
        <v>447</v>
      </c>
      <c r="G3959" s="274">
        <f t="shared" si="1"/>
        <v>45777</v>
      </c>
      <c r="H3959" s="248" t="s">
        <v>443</v>
      </c>
      <c r="I3959" s="276" t="str">
        <f t="shared" si="2"/>
        <v>839520207</v>
      </c>
      <c r="J3959" s="274">
        <v>45777.0</v>
      </c>
      <c r="K3959" s="275">
        <f t="shared" si="54"/>
        <v>20207</v>
      </c>
      <c r="L3959" s="275">
        <f t="shared" si="35"/>
        <v>0</v>
      </c>
      <c r="N3959" s="277"/>
      <c r="O3959" s="274">
        <f t="shared" si="6"/>
        <v>0</v>
      </c>
      <c r="P3959" s="248" t="b">
        <f t="shared" si="7"/>
        <v>0</v>
      </c>
    </row>
    <row r="3960" ht="14.25" customHeight="1">
      <c r="A3960" s="248" t="s">
        <v>24</v>
      </c>
      <c r="B3960" s="248" t="s">
        <v>19</v>
      </c>
      <c r="C3960" s="273">
        <v>25783.0</v>
      </c>
      <c r="D3960" s="274">
        <v>45747.0</v>
      </c>
      <c r="E3960" s="275">
        <v>1.0358831E7</v>
      </c>
      <c r="F3960" s="248" t="s">
        <v>447</v>
      </c>
      <c r="G3960" s="274">
        <f t="shared" si="1"/>
        <v>45777</v>
      </c>
      <c r="H3960" s="248" t="s">
        <v>443</v>
      </c>
      <c r="I3960" s="276" t="str">
        <f t="shared" si="2"/>
        <v>2578310358831</v>
      </c>
      <c r="J3960" s="274">
        <v>45786.0</v>
      </c>
      <c r="K3960" s="275">
        <v>1.0358831E7</v>
      </c>
      <c r="L3960" s="275">
        <f t="shared" si="35"/>
        <v>0</v>
      </c>
      <c r="N3960" s="277"/>
      <c r="O3960" s="274">
        <f t="shared" si="6"/>
        <v>0</v>
      </c>
      <c r="P3960" s="248" t="b">
        <f t="shared" si="7"/>
        <v>0</v>
      </c>
    </row>
    <row r="3961" ht="14.25" customHeight="1">
      <c r="A3961" s="248" t="s">
        <v>84</v>
      </c>
      <c r="B3961" s="248" t="s">
        <v>19</v>
      </c>
      <c r="C3961" s="273">
        <v>5669.0</v>
      </c>
      <c r="D3961" s="274">
        <v>45747.0</v>
      </c>
      <c r="E3961" s="275">
        <v>147959.0</v>
      </c>
      <c r="F3961" s="248" t="s">
        <v>447</v>
      </c>
      <c r="G3961" s="274">
        <f t="shared" si="1"/>
        <v>45777</v>
      </c>
      <c r="H3961" s="248" t="s">
        <v>443</v>
      </c>
      <c r="I3961" s="276" t="str">
        <f t="shared" si="2"/>
        <v>5669147959</v>
      </c>
      <c r="J3961" s="274">
        <v>45777.0</v>
      </c>
      <c r="K3961" s="275">
        <f>+E3961</f>
        <v>147959</v>
      </c>
      <c r="L3961" s="275">
        <f t="shared" si="35"/>
        <v>0</v>
      </c>
      <c r="N3961" s="277"/>
      <c r="O3961" s="274">
        <f t="shared" si="6"/>
        <v>0</v>
      </c>
      <c r="P3961" s="248" t="b">
        <f t="shared" si="7"/>
        <v>0</v>
      </c>
    </row>
    <row r="3962" ht="14.25" customHeight="1">
      <c r="A3962" s="248" t="s">
        <v>27</v>
      </c>
      <c r="B3962" s="248" t="s">
        <v>19</v>
      </c>
      <c r="C3962" s="273">
        <v>46355.0</v>
      </c>
      <c r="D3962" s="274">
        <v>45748.0</v>
      </c>
      <c r="E3962" s="275">
        <v>2371004.0</v>
      </c>
      <c r="F3962" s="248" t="s">
        <v>447</v>
      </c>
      <c r="G3962" s="274">
        <f t="shared" si="1"/>
        <v>45778</v>
      </c>
      <c r="H3962" s="248" t="s">
        <v>443</v>
      </c>
      <c r="I3962" s="276" t="str">
        <f t="shared" si="2"/>
        <v>463552371004</v>
      </c>
      <c r="J3962" s="274">
        <v>45786.0</v>
      </c>
      <c r="K3962" s="275">
        <v>2371004.0</v>
      </c>
      <c r="L3962" s="275">
        <f t="shared" si="35"/>
        <v>0</v>
      </c>
      <c r="N3962" s="109" t="s">
        <v>456</v>
      </c>
      <c r="O3962" s="274">
        <f t="shared" si="6"/>
        <v>0</v>
      </c>
      <c r="P3962" s="248" t="b">
        <f t="shared" si="7"/>
        <v>0</v>
      </c>
    </row>
    <row r="3963" ht="14.25" customHeight="1">
      <c r="A3963" s="248" t="s">
        <v>27</v>
      </c>
      <c r="B3963" s="248" t="s">
        <v>19</v>
      </c>
      <c r="C3963" s="273">
        <v>46356.0</v>
      </c>
      <c r="D3963" s="274">
        <v>45748.0</v>
      </c>
      <c r="E3963" s="275">
        <v>315077.0</v>
      </c>
      <c r="F3963" s="248" t="s">
        <v>447</v>
      </c>
      <c r="G3963" s="274">
        <f t="shared" si="1"/>
        <v>45778</v>
      </c>
      <c r="H3963" s="248" t="s">
        <v>443</v>
      </c>
      <c r="I3963" s="276" t="str">
        <f t="shared" si="2"/>
        <v>46356315077</v>
      </c>
      <c r="J3963" s="274">
        <v>45786.0</v>
      </c>
      <c r="K3963" s="275">
        <v>315077.0</v>
      </c>
      <c r="L3963" s="275">
        <f t="shared" si="35"/>
        <v>0</v>
      </c>
      <c r="N3963" s="109" t="s">
        <v>456</v>
      </c>
      <c r="O3963" s="274">
        <f t="shared" si="6"/>
        <v>0</v>
      </c>
      <c r="P3963" s="248" t="b">
        <f t="shared" si="7"/>
        <v>0</v>
      </c>
    </row>
    <row r="3964" ht="14.25" customHeight="1">
      <c r="A3964" s="248" t="s">
        <v>454</v>
      </c>
      <c r="B3964" s="248" t="s">
        <v>19</v>
      </c>
      <c r="C3964" s="273">
        <v>38581.0</v>
      </c>
      <c r="D3964" s="274">
        <v>45748.0</v>
      </c>
      <c r="E3964" s="275">
        <v>47600.0</v>
      </c>
      <c r="F3964" s="248" t="s">
        <v>447</v>
      </c>
      <c r="G3964" s="274">
        <f t="shared" si="1"/>
        <v>45778</v>
      </c>
      <c r="H3964" s="248" t="s">
        <v>443</v>
      </c>
      <c r="I3964" s="276" t="str">
        <f t="shared" si="2"/>
        <v>3858147600</v>
      </c>
      <c r="J3964" s="274">
        <v>45748.0</v>
      </c>
      <c r="K3964" s="275">
        <v>47600.0</v>
      </c>
      <c r="L3964" s="275">
        <f t="shared" si="35"/>
        <v>0</v>
      </c>
      <c r="N3964" s="277"/>
      <c r="O3964" s="274">
        <f t="shared" si="6"/>
        <v>0</v>
      </c>
      <c r="P3964" s="248" t="b">
        <f t="shared" si="7"/>
        <v>0</v>
      </c>
    </row>
    <row r="3965" ht="14.25" customHeight="1">
      <c r="A3965" s="248" t="s">
        <v>610</v>
      </c>
      <c r="B3965" s="248" t="s">
        <v>19</v>
      </c>
      <c r="C3965" s="273">
        <v>1932422.0</v>
      </c>
      <c r="D3965" s="274">
        <v>45748.0</v>
      </c>
      <c r="E3965" s="275">
        <v>659980.0</v>
      </c>
      <c r="F3965" s="248" t="s">
        <v>447</v>
      </c>
      <c r="G3965" s="274">
        <f t="shared" si="1"/>
        <v>45778</v>
      </c>
      <c r="H3965" s="248" t="s">
        <v>443</v>
      </c>
      <c r="I3965" s="276" t="str">
        <f t="shared" si="2"/>
        <v>1932422659980</v>
      </c>
      <c r="J3965" s="274">
        <v>45748.0</v>
      </c>
      <c r="K3965" s="275">
        <v>659980.0</v>
      </c>
      <c r="L3965" s="275">
        <f t="shared" si="35"/>
        <v>0</v>
      </c>
      <c r="N3965" s="277"/>
      <c r="O3965" s="274">
        <f t="shared" si="6"/>
        <v>0</v>
      </c>
      <c r="P3965" s="248" t="b">
        <f t="shared" si="7"/>
        <v>0</v>
      </c>
    </row>
    <row r="3966" ht="14.25" customHeight="1">
      <c r="A3966" s="248" t="s">
        <v>610</v>
      </c>
      <c r="B3966" s="248" t="s">
        <v>19</v>
      </c>
      <c r="C3966" s="273">
        <v>1932421.0</v>
      </c>
      <c r="D3966" s="274">
        <v>45748.0</v>
      </c>
      <c r="E3966" s="275">
        <v>599990.0</v>
      </c>
      <c r="F3966" s="248" t="s">
        <v>447</v>
      </c>
      <c r="G3966" s="274">
        <f t="shared" si="1"/>
        <v>45778</v>
      </c>
      <c r="H3966" s="248" t="s">
        <v>443</v>
      </c>
      <c r="I3966" s="276" t="str">
        <f t="shared" si="2"/>
        <v>1932421599990</v>
      </c>
      <c r="J3966" s="274">
        <v>45748.0</v>
      </c>
      <c r="K3966" s="275">
        <v>599990.0</v>
      </c>
      <c r="L3966" s="275">
        <f t="shared" si="35"/>
        <v>0</v>
      </c>
      <c r="N3966" s="277"/>
      <c r="O3966" s="274">
        <f t="shared" si="6"/>
        <v>0</v>
      </c>
      <c r="P3966" s="248" t="b">
        <f t="shared" si="7"/>
        <v>0</v>
      </c>
    </row>
    <row r="3967" ht="14.25" customHeight="1">
      <c r="A3967" s="248" t="s">
        <v>85</v>
      </c>
      <c r="B3967" s="248" t="s">
        <v>19</v>
      </c>
      <c r="C3967" s="273">
        <v>1853.0</v>
      </c>
      <c r="D3967" s="274">
        <v>45748.0</v>
      </c>
      <c r="E3967" s="275">
        <v>4263467.0</v>
      </c>
      <c r="F3967" s="248" t="s">
        <v>447</v>
      </c>
      <c r="G3967" s="274">
        <f t="shared" si="1"/>
        <v>45778</v>
      </c>
      <c r="H3967" s="248" t="s">
        <v>443</v>
      </c>
      <c r="I3967" s="276" t="str">
        <f t="shared" si="2"/>
        <v>18534263467</v>
      </c>
      <c r="J3967" s="274">
        <v>45786.0</v>
      </c>
      <c r="K3967" s="275">
        <f>+E3967</f>
        <v>4263467</v>
      </c>
      <c r="L3967" s="275">
        <f t="shared" si="35"/>
        <v>0</v>
      </c>
      <c r="N3967" s="277"/>
      <c r="O3967" s="274">
        <f t="shared" si="6"/>
        <v>0</v>
      </c>
      <c r="P3967" s="248" t="b">
        <f t="shared" si="7"/>
        <v>0</v>
      </c>
    </row>
    <row r="3968" ht="14.25" customHeight="1">
      <c r="A3968" s="248" t="s">
        <v>106</v>
      </c>
      <c r="B3968" s="248" t="s">
        <v>19</v>
      </c>
      <c r="C3968" s="273">
        <v>31780.0</v>
      </c>
      <c r="D3968" s="274">
        <v>45748.0</v>
      </c>
      <c r="E3968" s="275">
        <v>8820.0</v>
      </c>
      <c r="F3968" s="248" t="s">
        <v>447</v>
      </c>
      <c r="G3968" s="274">
        <f t="shared" si="1"/>
        <v>45778</v>
      </c>
      <c r="H3968" s="248" t="s">
        <v>443</v>
      </c>
      <c r="I3968" s="276" t="str">
        <f t="shared" si="2"/>
        <v>317808820</v>
      </c>
      <c r="J3968" s="274">
        <v>45754.0</v>
      </c>
      <c r="K3968" s="275">
        <v>8890.0</v>
      </c>
      <c r="L3968" s="275">
        <f t="shared" si="35"/>
        <v>70</v>
      </c>
      <c r="N3968" s="277"/>
      <c r="O3968" s="274">
        <f t="shared" si="6"/>
        <v>0</v>
      </c>
      <c r="P3968" s="248" t="b">
        <f t="shared" si="7"/>
        <v>0</v>
      </c>
    </row>
    <row r="3969" ht="14.25" customHeight="1">
      <c r="A3969" s="248" t="s">
        <v>106</v>
      </c>
      <c r="B3969" s="248" t="s">
        <v>334</v>
      </c>
      <c r="C3969" s="273">
        <v>242148.0</v>
      </c>
      <c r="D3969" s="274">
        <v>45748.0</v>
      </c>
      <c r="E3969" s="275">
        <v>8190.0</v>
      </c>
      <c r="F3969" s="248" t="s">
        <v>447</v>
      </c>
      <c r="G3969" s="274">
        <f t="shared" si="1"/>
        <v>45778</v>
      </c>
      <c r="H3969" s="248" t="s">
        <v>443</v>
      </c>
      <c r="I3969" s="276" t="str">
        <f t="shared" si="2"/>
        <v>2421488190</v>
      </c>
      <c r="J3969" s="274">
        <v>45754.0</v>
      </c>
      <c r="K3969" s="275">
        <v>8190.0</v>
      </c>
      <c r="L3969" s="275">
        <f t="shared" si="35"/>
        <v>0</v>
      </c>
      <c r="N3969" s="277"/>
      <c r="O3969" s="274">
        <f t="shared" si="6"/>
        <v>0</v>
      </c>
      <c r="P3969" s="248" t="b">
        <f t="shared" si="7"/>
        <v>0</v>
      </c>
    </row>
    <row r="3970" ht="14.25" customHeight="1">
      <c r="A3970" s="248" t="s">
        <v>35</v>
      </c>
      <c r="B3970" s="248" t="s">
        <v>468</v>
      </c>
      <c r="C3970" s="273">
        <v>3781.0</v>
      </c>
      <c r="D3970" s="274">
        <v>45748.0</v>
      </c>
      <c r="E3970" s="275">
        <v>-367521.0</v>
      </c>
      <c r="F3970" s="248" t="s">
        <v>447</v>
      </c>
      <c r="G3970" s="274">
        <f t="shared" si="1"/>
        <v>45778</v>
      </c>
      <c r="H3970" s="248" t="s">
        <v>469</v>
      </c>
      <c r="I3970" s="276" t="str">
        <f t="shared" si="2"/>
        <v>3781-367521</v>
      </c>
      <c r="J3970" s="274"/>
      <c r="K3970" s="275"/>
      <c r="L3970" s="275">
        <f t="shared" si="35"/>
        <v>367521</v>
      </c>
      <c r="N3970" s="277" t="s">
        <v>759</v>
      </c>
      <c r="O3970" s="274">
        <f t="shared" si="6"/>
        <v>0</v>
      </c>
      <c r="P3970" s="248" t="b">
        <f t="shared" si="7"/>
        <v>1</v>
      </c>
    </row>
    <row r="3971" ht="14.25" customHeight="1">
      <c r="A3971" s="248" t="s">
        <v>35</v>
      </c>
      <c r="B3971" s="248" t="s">
        <v>19</v>
      </c>
      <c r="C3971" s="273">
        <v>26052.0</v>
      </c>
      <c r="D3971" s="274">
        <v>45748.0</v>
      </c>
      <c r="E3971" s="275">
        <v>367522.0</v>
      </c>
      <c r="F3971" s="248" t="s">
        <v>447</v>
      </c>
      <c r="G3971" s="274">
        <f t="shared" si="1"/>
        <v>45778</v>
      </c>
      <c r="H3971" s="248" t="s">
        <v>485</v>
      </c>
      <c r="I3971" s="276" t="str">
        <f t="shared" si="2"/>
        <v>26052367522</v>
      </c>
      <c r="J3971" s="274"/>
      <c r="K3971" s="275"/>
      <c r="L3971" s="275">
        <f t="shared" si="35"/>
        <v>-367522</v>
      </c>
      <c r="N3971" s="277" t="s">
        <v>759</v>
      </c>
      <c r="O3971" s="274">
        <f t="shared" si="6"/>
        <v>0</v>
      </c>
      <c r="P3971" s="248" t="b">
        <f t="shared" si="7"/>
        <v>1</v>
      </c>
    </row>
    <row r="3972" ht="14.25" customHeight="1">
      <c r="A3972" s="248" t="s">
        <v>773</v>
      </c>
      <c r="B3972" s="248" t="s">
        <v>19</v>
      </c>
      <c r="C3972" s="273">
        <v>1758750.0</v>
      </c>
      <c r="D3972" s="274">
        <v>45748.0</v>
      </c>
      <c r="E3972" s="275">
        <v>91278.0</v>
      </c>
      <c r="F3972" s="248" t="s">
        <v>447</v>
      </c>
      <c r="G3972" s="274">
        <f t="shared" si="1"/>
        <v>45778</v>
      </c>
      <c r="H3972" s="248" t="s">
        <v>443</v>
      </c>
      <c r="I3972" s="276" t="str">
        <f t="shared" si="2"/>
        <v>175875091278</v>
      </c>
      <c r="J3972" s="274">
        <v>45748.0</v>
      </c>
      <c r="K3972" s="275">
        <v>491005.0</v>
      </c>
      <c r="L3972" s="275">
        <f t="shared" si="35"/>
        <v>399727</v>
      </c>
      <c r="N3972" s="277"/>
      <c r="O3972" s="274">
        <f t="shared" si="6"/>
        <v>0</v>
      </c>
      <c r="P3972" s="248" t="b">
        <f t="shared" si="7"/>
        <v>0</v>
      </c>
    </row>
    <row r="3973" ht="13.5" customHeight="1">
      <c r="A3973" s="248" t="s">
        <v>464</v>
      </c>
      <c r="B3973" s="248" t="s">
        <v>19</v>
      </c>
      <c r="C3973" s="273">
        <v>1926231.0</v>
      </c>
      <c r="D3973" s="274">
        <v>45748.0</v>
      </c>
      <c r="E3973" s="275">
        <v>1684950.0</v>
      </c>
      <c r="F3973" s="248" t="s">
        <v>447</v>
      </c>
      <c r="G3973" s="274">
        <f t="shared" si="1"/>
        <v>45778</v>
      </c>
      <c r="H3973" s="248" t="s">
        <v>443</v>
      </c>
      <c r="I3973" s="276" t="str">
        <f t="shared" si="2"/>
        <v>19262311684950</v>
      </c>
      <c r="J3973" s="274">
        <v>45748.0</v>
      </c>
      <c r="K3973" s="275">
        <v>1684950.0</v>
      </c>
      <c r="L3973" s="275">
        <f t="shared" si="35"/>
        <v>0</v>
      </c>
      <c r="N3973" s="277"/>
      <c r="O3973" s="274">
        <f t="shared" si="6"/>
        <v>0</v>
      </c>
      <c r="P3973" s="248" t="b">
        <f t="shared" si="7"/>
        <v>0</v>
      </c>
    </row>
    <row r="3974" ht="14.25" customHeight="1">
      <c r="A3974" s="248" t="s">
        <v>60</v>
      </c>
      <c r="B3974" s="248" t="s">
        <v>19</v>
      </c>
      <c r="C3974" s="273">
        <v>9696.0</v>
      </c>
      <c r="D3974" s="274">
        <v>45748.0</v>
      </c>
      <c r="E3974" s="275">
        <v>479970.0</v>
      </c>
      <c r="F3974" s="248" t="s">
        <v>447</v>
      </c>
      <c r="G3974" s="274">
        <f t="shared" si="1"/>
        <v>45778</v>
      </c>
      <c r="H3974" s="248" t="s">
        <v>443</v>
      </c>
      <c r="I3974" s="276" t="str">
        <f t="shared" si="2"/>
        <v>9696479970</v>
      </c>
      <c r="J3974" s="274">
        <v>45786.0</v>
      </c>
      <c r="K3974" s="275">
        <v>479970.0</v>
      </c>
      <c r="L3974" s="275">
        <f t="shared" si="35"/>
        <v>0</v>
      </c>
      <c r="N3974" s="277"/>
      <c r="O3974" s="274">
        <f t="shared" si="6"/>
        <v>0</v>
      </c>
      <c r="P3974" s="248" t="b">
        <f t="shared" si="7"/>
        <v>0</v>
      </c>
    </row>
    <row r="3975" ht="14.25" customHeight="1">
      <c r="A3975" s="248" t="s">
        <v>946</v>
      </c>
      <c r="B3975" s="248" t="s">
        <v>19</v>
      </c>
      <c r="C3975" s="273">
        <v>51.0</v>
      </c>
      <c r="D3975" s="274">
        <v>45748.0</v>
      </c>
      <c r="E3975" s="275">
        <v>1100900.0</v>
      </c>
      <c r="F3975" s="248" t="s">
        <v>447</v>
      </c>
      <c r="G3975" s="274">
        <f t="shared" si="1"/>
        <v>45778</v>
      </c>
      <c r="H3975" s="248" t="s">
        <v>443</v>
      </c>
      <c r="I3975" s="276" t="str">
        <f t="shared" si="2"/>
        <v>511100900</v>
      </c>
      <c r="J3975" s="274">
        <v>45747.0</v>
      </c>
      <c r="K3975" s="275">
        <v>1100900.0</v>
      </c>
      <c r="L3975" s="275">
        <f t="shared" si="35"/>
        <v>0</v>
      </c>
      <c r="N3975" s="277"/>
      <c r="O3975" s="274">
        <f t="shared" si="6"/>
        <v>0</v>
      </c>
      <c r="P3975" s="248" t="b">
        <f t="shared" si="7"/>
        <v>0</v>
      </c>
    </row>
    <row r="3976" ht="14.25" customHeight="1">
      <c r="A3976" s="248" t="s">
        <v>110</v>
      </c>
      <c r="B3976" s="248" t="s">
        <v>19</v>
      </c>
      <c r="C3976" s="273">
        <v>42158.0</v>
      </c>
      <c r="D3976" s="274">
        <v>45748.0</v>
      </c>
      <c r="E3976" s="275">
        <v>246973.0</v>
      </c>
      <c r="F3976" s="248" t="s">
        <v>447</v>
      </c>
      <c r="G3976" s="274">
        <f t="shared" si="1"/>
        <v>45778</v>
      </c>
      <c r="H3976" s="248" t="s">
        <v>443</v>
      </c>
      <c r="I3976" s="276" t="str">
        <f t="shared" si="2"/>
        <v>42158246973</v>
      </c>
      <c r="J3976" s="274">
        <v>45783.0</v>
      </c>
      <c r="K3976" s="275">
        <v>246973.0</v>
      </c>
      <c r="L3976" s="275">
        <f t="shared" si="35"/>
        <v>0</v>
      </c>
      <c r="N3976" s="277"/>
      <c r="O3976" s="274">
        <f t="shared" si="6"/>
        <v>0</v>
      </c>
      <c r="P3976" s="248" t="b">
        <f t="shared" si="7"/>
        <v>0</v>
      </c>
    </row>
    <row r="3977" ht="14.25" customHeight="1">
      <c r="A3977" s="248" t="s">
        <v>805</v>
      </c>
      <c r="B3977" s="248" t="s">
        <v>19</v>
      </c>
      <c r="C3977" s="273">
        <v>2868.0</v>
      </c>
      <c r="D3977" s="274">
        <v>45748.0</v>
      </c>
      <c r="E3977" s="275">
        <v>106467.0</v>
      </c>
      <c r="F3977" s="248" t="s">
        <v>447</v>
      </c>
      <c r="G3977" s="274">
        <f t="shared" si="1"/>
        <v>45778</v>
      </c>
      <c r="H3977" s="248" t="s">
        <v>443</v>
      </c>
      <c r="I3977" s="276" t="str">
        <f t="shared" si="2"/>
        <v>2868106467</v>
      </c>
      <c r="J3977" s="274">
        <v>45750.0</v>
      </c>
      <c r="K3977" s="275">
        <v>106467.0</v>
      </c>
      <c r="L3977" s="275">
        <f t="shared" si="35"/>
        <v>0</v>
      </c>
      <c r="N3977" s="277"/>
      <c r="O3977" s="274">
        <f t="shared" si="6"/>
        <v>0</v>
      </c>
      <c r="P3977" s="248" t="b">
        <f t="shared" si="7"/>
        <v>0</v>
      </c>
    </row>
    <row r="3978" ht="14.25" customHeight="1">
      <c r="A3978" s="248" t="s">
        <v>445</v>
      </c>
      <c r="B3978" s="248" t="s">
        <v>19</v>
      </c>
      <c r="C3978" s="273">
        <v>3443675.0</v>
      </c>
      <c r="D3978" s="274">
        <v>45748.0</v>
      </c>
      <c r="E3978" s="275">
        <v>92780.0</v>
      </c>
      <c r="F3978" s="248" t="s">
        <v>447</v>
      </c>
      <c r="G3978" s="274">
        <f t="shared" si="1"/>
        <v>45778</v>
      </c>
      <c r="H3978" s="248" t="s">
        <v>443</v>
      </c>
      <c r="I3978" s="276" t="str">
        <f t="shared" si="2"/>
        <v>344367592780</v>
      </c>
      <c r="J3978" s="274">
        <v>45748.0</v>
      </c>
      <c r="K3978" s="275">
        <v>92780.0</v>
      </c>
      <c r="L3978" s="275">
        <f t="shared" si="35"/>
        <v>0</v>
      </c>
      <c r="N3978" s="277"/>
      <c r="O3978" s="274">
        <f t="shared" si="6"/>
        <v>0</v>
      </c>
      <c r="P3978" s="248" t="b">
        <f t="shared" si="7"/>
        <v>0</v>
      </c>
    </row>
    <row r="3979" ht="14.25" customHeight="1">
      <c r="A3979" s="248" t="s">
        <v>789</v>
      </c>
      <c r="B3979" s="248" t="s">
        <v>19</v>
      </c>
      <c r="C3979" s="273">
        <v>718.0</v>
      </c>
      <c r="D3979" s="274">
        <v>45748.0</v>
      </c>
      <c r="E3979" s="275">
        <v>250001.0</v>
      </c>
      <c r="F3979" s="248" t="s">
        <v>447</v>
      </c>
      <c r="G3979" s="274">
        <f t="shared" si="1"/>
        <v>45778</v>
      </c>
      <c r="H3979" s="248" t="s">
        <v>443</v>
      </c>
      <c r="I3979" s="276" t="str">
        <f t="shared" si="2"/>
        <v>718250001</v>
      </c>
      <c r="J3979" s="274">
        <v>45751.0</v>
      </c>
      <c r="K3979" s="275">
        <v>250001.0</v>
      </c>
      <c r="L3979" s="275">
        <f t="shared" si="35"/>
        <v>0</v>
      </c>
      <c r="N3979" s="277"/>
      <c r="O3979" s="274">
        <f t="shared" si="6"/>
        <v>0</v>
      </c>
      <c r="P3979" s="248" t="b">
        <f t="shared" si="7"/>
        <v>0</v>
      </c>
    </row>
    <row r="3980" ht="14.25" customHeight="1">
      <c r="A3980" s="248" t="s">
        <v>95</v>
      </c>
      <c r="B3980" s="248" t="s">
        <v>19</v>
      </c>
      <c r="C3980" s="273">
        <v>131252.0</v>
      </c>
      <c r="D3980" s="274">
        <v>45749.0</v>
      </c>
      <c r="E3980" s="275">
        <v>225100.0</v>
      </c>
      <c r="F3980" s="248" t="s">
        <v>447</v>
      </c>
      <c r="G3980" s="274">
        <f t="shared" si="1"/>
        <v>45779</v>
      </c>
      <c r="H3980" s="248" t="s">
        <v>443</v>
      </c>
      <c r="I3980" s="276" t="str">
        <f t="shared" si="2"/>
        <v>131252225100</v>
      </c>
      <c r="J3980" s="274">
        <v>45786.0</v>
      </c>
      <c r="K3980" s="275">
        <v>225100.0</v>
      </c>
      <c r="L3980" s="275">
        <f t="shared" si="35"/>
        <v>0</v>
      </c>
      <c r="N3980" s="277"/>
      <c r="O3980" s="274">
        <f t="shared" si="6"/>
        <v>0</v>
      </c>
      <c r="P3980" s="248" t="b">
        <f t="shared" si="7"/>
        <v>0</v>
      </c>
    </row>
    <row r="3981" ht="14.25" customHeight="1">
      <c r="A3981" s="248" t="s">
        <v>26</v>
      </c>
      <c r="B3981" s="248" t="s">
        <v>19</v>
      </c>
      <c r="C3981" s="273">
        <v>14280.0</v>
      </c>
      <c r="D3981" s="274">
        <v>45749.0</v>
      </c>
      <c r="E3981" s="275">
        <v>793897.0</v>
      </c>
      <c r="F3981" s="248" t="s">
        <v>447</v>
      </c>
      <c r="G3981" s="274">
        <f t="shared" si="1"/>
        <v>45779</v>
      </c>
      <c r="H3981" s="248" t="s">
        <v>443</v>
      </c>
      <c r="I3981" s="276" t="str">
        <f t="shared" si="2"/>
        <v>14280793897</v>
      </c>
      <c r="J3981" s="274">
        <v>45786.0</v>
      </c>
      <c r="K3981" s="275">
        <v>793897.0</v>
      </c>
      <c r="L3981" s="275">
        <f t="shared" si="35"/>
        <v>0</v>
      </c>
      <c r="N3981" s="277"/>
      <c r="O3981" s="274">
        <f t="shared" si="6"/>
        <v>0</v>
      </c>
      <c r="P3981" s="248" t="b">
        <f t="shared" si="7"/>
        <v>0</v>
      </c>
    </row>
    <row r="3982" ht="14.25" customHeight="1">
      <c r="A3982" s="248" t="s">
        <v>26</v>
      </c>
      <c r="B3982" s="248" t="s">
        <v>19</v>
      </c>
      <c r="C3982" s="273">
        <v>14285.0</v>
      </c>
      <c r="D3982" s="274">
        <v>45749.0</v>
      </c>
      <c r="E3982" s="275">
        <v>4917259.0</v>
      </c>
      <c r="F3982" s="248" t="s">
        <v>447</v>
      </c>
      <c r="G3982" s="274">
        <f t="shared" si="1"/>
        <v>45779</v>
      </c>
      <c r="H3982" s="248" t="s">
        <v>443</v>
      </c>
      <c r="I3982" s="276" t="str">
        <f t="shared" si="2"/>
        <v>142854917259</v>
      </c>
      <c r="J3982" s="274">
        <v>45786.0</v>
      </c>
      <c r="K3982" s="275">
        <v>4917259.0</v>
      </c>
      <c r="L3982" s="275">
        <f t="shared" si="35"/>
        <v>0</v>
      </c>
      <c r="N3982" s="277"/>
      <c r="O3982" s="274">
        <f t="shared" si="6"/>
        <v>0</v>
      </c>
      <c r="P3982" s="248" t="b">
        <f t="shared" si="7"/>
        <v>0</v>
      </c>
    </row>
    <row r="3983" ht="14.25" customHeight="1">
      <c r="A3983" s="248" t="s">
        <v>593</v>
      </c>
      <c r="B3983" s="248" t="s">
        <v>334</v>
      </c>
      <c r="C3983" s="273">
        <v>6455585.0</v>
      </c>
      <c r="D3983" s="274">
        <v>45749.0</v>
      </c>
      <c r="E3983" s="275">
        <v>291299.0</v>
      </c>
      <c r="F3983" s="248" t="s">
        <v>447</v>
      </c>
      <c r="G3983" s="274">
        <f t="shared" si="1"/>
        <v>45779</v>
      </c>
      <c r="H3983" s="248" t="s">
        <v>443</v>
      </c>
      <c r="I3983" s="276" t="str">
        <f t="shared" si="2"/>
        <v>6455585291299</v>
      </c>
      <c r="J3983" s="274">
        <v>45756.0</v>
      </c>
      <c r="K3983" s="275">
        <v>291299.0</v>
      </c>
      <c r="L3983" s="275">
        <f t="shared" si="35"/>
        <v>0</v>
      </c>
      <c r="N3983" s="277"/>
      <c r="O3983" s="274">
        <f t="shared" si="6"/>
        <v>0</v>
      </c>
      <c r="P3983" s="248" t="b">
        <f t="shared" si="7"/>
        <v>0</v>
      </c>
    </row>
    <row r="3984" ht="14.25" customHeight="1">
      <c r="A3984" s="248" t="s">
        <v>36</v>
      </c>
      <c r="B3984" s="248" t="s">
        <v>19</v>
      </c>
      <c r="C3984" s="273">
        <v>97936.0</v>
      </c>
      <c r="D3984" s="274">
        <v>45749.0</v>
      </c>
      <c r="E3984" s="275">
        <v>1880230.0</v>
      </c>
      <c r="F3984" s="248" t="s">
        <v>447</v>
      </c>
      <c r="G3984" s="274">
        <f t="shared" si="1"/>
        <v>45779</v>
      </c>
      <c r="H3984" s="248" t="s">
        <v>443</v>
      </c>
      <c r="I3984" s="276" t="str">
        <f t="shared" si="2"/>
        <v>979361880230</v>
      </c>
      <c r="J3984" s="274">
        <v>45785.0</v>
      </c>
      <c r="K3984" s="275">
        <v>1880230.0</v>
      </c>
      <c r="L3984" s="275">
        <f t="shared" si="35"/>
        <v>0</v>
      </c>
      <c r="N3984" s="277" t="s">
        <v>738</v>
      </c>
      <c r="O3984" s="274">
        <f t="shared" si="6"/>
        <v>0</v>
      </c>
      <c r="P3984" s="248" t="b">
        <f t="shared" si="7"/>
        <v>0</v>
      </c>
    </row>
    <row r="3985" ht="14.25" customHeight="1">
      <c r="A3985" s="248" t="s">
        <v>95</v>
      </c>
      <c r="B3985" s="248" t="s">
        <v>19</v>
      </c>
      <c r="C3985" s="273">
        <v>131316.0</v>
      </c>
      <c r="D3985" s="274">
        <v>45750.0</v>
      </c>
      <c r="E3985" s="275">
        <v>225100.0</v>
      </c>
      <c r="F3985" s="248" t="s">
        <v>447</v>
      </c>
      <c r="G3985" s="274">
        <f t="shared" si="1"/>
        <v>45780</v>
      </c>
      <c r="H3985" s="248" t="s">
        <v>443</v>
      </c>
      <c r="I3985" s="276" t="str">
        <f t="shared" si="2"/>
        <v>131316225100</v>
      </c>
      <c r="J3985" s="274">
        <v>45786.0</v>
      </c>
      <c r="K3985" s="275">
        <v>225100.0</v>
      </c>
      <c r="L3985" s="275">
        <f t="shared" si="35"/>
        <v>0</v>
      </c>
      <c r="N3985" s="277"/>
      <c r="O3985" s="274">
        <f t="shared" si="6"/>
        <v>0</v>
      </c>
      <c r="P3985" s="248" t="b">
        <f t="shared" si="7"/>
        <v>0</v>
      </c>
    </row>
    <row r="3986" ht="14.25" customHeight="1">
      <c r="A3986" s="248" t="s">
        <v>273</v>
      </c>
      <c r="B3986" s="248" t="s">
        <v>19</v>
      </c>
      <c r="C3986" s="273">
        <v>536.0</v>
      </c>
      <c r="D3986" s="274">
        <v>45750.0</v>
      </c>
      <c r="E3986" s="275">
        <v>377801.0</v>
      </c>
      <c r="F3986" s="248" t="s">
        <v>447</v>
      </c>
      <c r="G3986" s="274">
        <f t="shared" si="1"/>
        <v>45780</v>
      </c>
      <c r="H3986" s="248" t="s">
        <v>443</v>
      </c>
      <c r="I3986" s="276" t="str">
        <f t="shared" si="2"/>
        <v>536377801</v>
      </c>
      <c r="J3986" s="274">
        <v>45761.0</v>
      </c>
      <c r="K3986" s="275">
        <v>377801.0</v>
      </c>
      <c r="L3986" s="275">
        <f t="shared" si="35"/>
        <v>0</v>
      </c>
      <c r="N3986" s="277" t="s">
        <v>710</v>
      </c>
      <c r="O3986" s="274">
        <f t="shared" si="6"/>
        <v>0</v>
      </c>
      <c r="P3986" s="248" t="b">
        <f t="shared" si="7"/>
        <v>0</v>
      </c>
    </row>
    <row r="3987" ht="14.25" customHeight="1">
      <c r="A3987" s="248" t="s">
        <v>273</v>
      </c>
      <c r="B3987" s="248" t="s">
        <v>19</v>
      </c>
      <c r="C3987" s="273">
        <v>535.0</v>
      </c>
      <c r="D3987" s="274">
        <v>45750.0</v>
      </c>
      <c r="E3987" s="275">
        <v>328000.0</v>
      </c>
      <c r="F3987" s="248" t="s">
        <v>447</v>
      </c>
      <c r="G3987" s="274">
        <f t="shared" si="1"/>
        <v>45780</v>
      </c>
      <c r="H3987" s="248" t="s">
        <v>443</v>
      </c>
      <c r="I3987" s="276" t="str">
        <f t="shared" si="2"/>
        <v>535328000</v>
      </c>
      <c r="J3987" s="274">
        <v>45761.0</v>
      </c>
      <c r="K3987" s="275">
        <v>328000.0</v>
      </c>
      <c r="L3987" s="275">
        <f t="shared" si="35"/>
        <v>0</v>
      </c>
      <c r="N3987" s="277" t="s">
        <v>710</v>
      </c>
      <c r="O3987" s="274">
        <f t="shared" si="6"/>
        <v>0</v>
      </c>
      <c r="P3987" s="248" t="b">
        <f t="shared" si="7"/>
        <v>0</v>
      </c>
    </row>
    <row r="3988" ht="14.25" customHeight="1">
      <c r="A3988" s="248" t="s">
        <v>273</v>
      </c>
      <c r="B3988" s="248" t="s">
        <v>19</v>
      </c>
      <c r="C3988" s="273">
        <v>537.0</v>
      </c>
      <c r="D3988" s="274">
        <v>45750.0</v>
      </c>
      <c r="E3988" s="275">
        <v>188901.0</v>
      </c>
      <c r="F3988" s="248" t="s">
        <v>447</v>
      </c>
      <c r="G3988" s="274">
        <f t="shared" si="1"/>
        <v>45780</v>
      </c>
      <c r="H3988" s="248" t="s">
        <v>443</v>
      </c>
      <c r="I3988" s="276" t="str">
        <f t="shared" si="2"/>
        <v>537188901</v>
      </c>
      <c r="J3988" s="274">
        <v>45786.0</v>
      </c>
      <c r="K3988" s="275">
        <v>188901.0</v>
      </c>
      <c r="L3988" s="275">
        <f t="shared" si="35"/>
        <v>0</v>
      </c>
      <c r="N3988" s="277" t="s">
        <v>710</v>
      </c>
      <c r="O3988" s="274">
        <f t="shared" si="6"/>
        <v>0</v>
      </c>
      <c r="P3988" s="248" t="b">
        <f t="shared" si="7"/>
        <v>0</v>
      </c>
    </row>
    <row r="3989" ht="14.25" customHeight="1">
      <c r="A3989" s="248" t="s">
        <v>623</v>
      </c>
      <c r="B3989" s="248" t="s">
        <v>19</v>
      </c>
      <c r="C3989" s="273">
        <v>2277.0</v>
      </c>
      <c r="D3989" s="274">
        <v>45750.0</v>
      </c>
      <c r="E3989" s="275">
        <v>378384.0</v>
      </c>
      <c r="F3989" s="248" t="s">
        <v>447</v>
      </c>
      <c r="G3989" s="274">
        <f t="shared" si="1"/>
        <v>45780</v>
      </c>
      <c r="H3989" s="248" t="s">
        <v>443</v>
      </c>
      <c r="I3989" s="276" t="str">
        <f t="shared" si="2"/>
        <v>2277378384</v>
      </c>
      <c r="J3989" s="274">
        <v>45750.0</v>
      </c>
      <c r="K3989" s="275">
        <v>378384.0</v>
      </c>
      <c r="L3989" s="275">
        <f t="shared" si="35"/>
        <v>0</v>
      </c>
      <c r="N3989" s="277"/>
      <c r="O3989" s="274">
        <f t="shared" si="6"/>
        <v>0</v>
      </c>
      <c r="P3989" s="248" t="b">
        <f t="shared" si="7"/>
        <v>0</v>
      </c>
    </row>
    <row r="3990" ht="14.25" customHeight="1">
      <c r="A3990" s="248" t="s">
        <v>623</v>
      </c>
      <c r="B3990" s="248" t="s">
        <v>19</v>
      </c>
      <c r="C3990" s="273">
        <v>2276.0</v>
      </c>
      <c r="D3990" s="274">
        <v>45750.0</v>
      </c>
      <c r="E3990" s="275">
        <v>361712.0</v>
      </c>
      <c r="F3990" s="248" t="s">
        <v>447</v>
      </c>
      <c r="G3990" s="274">
        <f t="shared" si="1"/>
        <v>45780</v>
      </c>
      <c r="H3990" s="248" t="s">
        <v>443</v>
      </c>
      <c r="I3990" s="276" t="str">
        <f t="shared" si="2"/>
        <v>2276361712</v>
      </c>
      <c r="J3990" s="274">
        <v>45750.0</v>
      </c>
      <c r="K3990" s="275">
        <v>361712.0</v>
      </c>
      <c r="L3990" s="275">
        <f t="shared" si="35"/>
        <v>0</v>
      </c>
      <c r="N3990" s="277"/>
      <c r="O3990" s="274">
        <f t="shared" si="6"/>
        <v>0</v>
      </c>
      <c r="P3990" s="248" t="b">
        <f t="shared" si="7"/>
        <v>0</v>
      </c>
    </row>
    <row r="3991" ht="14.25" customHeight="1">
      <c r="A3991" s="248" t="s">
        <v>166</v>
      </c>
      <c r="B3991" s="248" t="s">
        <v>19</v>
      </c>
      <c r="C3991" s="273">
        <v>1176909.0</v>
      </c>
      <c r="D3991" s="274">
        <v>45750.0</v>
      </c>
      <c r="E3991" s="275">
        <v>6833380.0</v>
      </c>
      <c r="F3991" s="248" t="s">
        <v>447</v>
      </c>
      <c r="G3991" s="274">
        <f t="shared" si="1"/>
        <v>45780</v>
      </c>
      <c r="H3991" s="248" t="s">
        <v>443</v>
      </c>
      <c r="I3991" s="276" t="str">
        <f t="shared" si="2"/>
        <v>11769096833380</v>
      </c>
      <c r="J3991" s="274">
        <v>45786.0</v>
      </c>
      <c r="K3991" s="275">
        <v>6833380.0</v>
      </c>
      <c r="L3991" s="275">
        <f t="shared" si="35"/>
        <v>0</v>
      </c>
      <c r="N3991" s="109" t="s">
        <v>462</v>
      </c>
      <c r="O3991" s="274">
        <f t="shared" si="6"/>
        <v>0</v>
      </c>
      <c r="P3991" s="248" t="b">
        <f t="shared" si="7"/>
        <v>0</v>
      </c>
    </row>
    <row r="3992" ht="15.0" customHeight="1">
      <c r="A3992" s="248" t="s">
        <v>947</v>
      </c>
      <c r="B3992" s="248" t="s">
        <v>19</v>
      </c>
      <c r="C3992" s="273">
        <v>4565528.0</v>
      </c>
      <c r="D3992" s="274">
        <v>45750.0</v>
      </c>
      <c r="E3992" s="275">
        <v>5639886.0</v>
      </c>
      <c r="F3992" s="248" t="s">
        <v>447</v>
      </c>
      <c r="G3992" s="274">
        <f t="shared" si="1"/>
        <v>45780</v>
      </c>
      <c r="H3992" s="248" t="s">
        <v>443</v>
      </c>
      <c r="I3992" s="276" t="str">
        <f t="shared" si="2"/>
        <v>45655285639886</v>
      </c>
      <c r="J3992" s="274">
        <v>45743.0</v>
      </c>
      <c r="K3992" s="275">
        <v>2.674026E7</v>
      </c>
      <c r="L3992" s="275">
        <f t="shared" si="35"/>
        <v>21100374</v>
      </c>
      <c r="N3992" s="277"/>
      <c r="O3992" s="274">
        <f t="shared" si="6"/>
        <v>0</v>
      </c>
      <c r="P3992" s="248" t="b">
        <f t="shared" si="7"/>
        <v>0</v>
      </c>
    </row>
    <row r="3993" ht="14.25" customHeight="1">
      <c r="A3993" s="248" t="s">
        <v>773</v>
      </c>
      <c r="B3993" s="248" t="s">
        <v>468</v>
      </c>
      <c r="C3993" s="273">
        <v>2196861.0</v>
      </c>
      <c r="D3993" s="274">
        <v>45750.0</v>
      </c>
      <c r="E3993" s="275">
        <f>-15186</f>
        <v>-15186</v>
      </c>
      <c r="F3993" s="248" t="s">
        <v>447</v>
      </c>
      <c r="G3993" s="274">
        <f t="shared" si="1"/>
        <v>45780</v>
      </c>
      <c r="H3993" s="248" t="s">
        <v>469</v>
      </c>
      <c r="I3993" s="276" t="str">
        <f t="shared" si="2"/>
        <v>2196861-15186</v>
      </c>
      <c r="J3993" s="274"/>
      <c r="K3993" s="275"/>
      <c r="L3993" s="275">
        <f t="shared" si="35"/>
        <v>15186</v>
      </c>
      <c r="N3993" s="277"/>
      <c r="O3993" s="274">
        <f t="shared" si="6"/>
        <v>0</v>
      </c>
      <c r="P3993" s="248" t="b">
        <f t="shared" si="7"/>
        <v>1</v>
      </c>
    </row>
    <row r="3994" ht="14.25" customHeight="1">
      <c r="A3994" s="248" t="s">
        <v>56</v>
      </c>
      <c r="B3994" s="248" t="s">
        <v>19</v>
      </c>
      <c r="C3994" s="273">
        <v>27.0</v>
      </c>
      <c r="D3994" s="274">
        <v>45750.0</v>
      </c>
      <c r="E3994" s="275">
        <v>1747246.0</v>
      </c>
      <c r="F3994" s="248" t="s">
        <v>447</v>
      </c>
      <c r="G3994" s="274">
        <f t="shared" si="1"/>
        <v>45780</v>
      </c>
      <c r="H3994" s="248" t="s">
        <v>443</v>
      </c>
      <c r="I3994" s="276" t="str">
        <f t="shared" si="2"/>
        <v>271747246</v>
      </c>
      <c r="J3994" s="274">
        <v>45758.0</v>
      </c>
      <c r="K3994" s="275">
        <v>1747246.0</v>
      </c>
      <c r="L3994" s="275">
        <f t="shared" si="35"/>
        <v>0</v>
      </c>
      <c r="N3994" s="109" t="s">
        <v>744</v>
      </c>
      <c r="O3994" s="274">
        <f t="shared" si="6"/>
        <v>0</v>
      </c>
      <c r="P3994" s="248" t="b">
        <f t="shared" si="7"/>
        <v>0</v>
      </c>
    </row>
    <row r="3995" ht="14.25" customHeight="1">
      <c r="A3995" s="248" t="s">
        <v>56</v>
      </c>
      <c r="B3995" s="248" t="s">
        <v>19</v>
      </c>
      <c r="C3995" s="273">
        <v>28.0</v>
      </c>
      <c r="D3995" s="274">
        <v>45750.0</v>
      </c>
      <c r="E3995" s="275">
        <v>2546076.0</v>
      </c>
      <c r="F3995" s="248" t="s">
        <v>447</v>
      </c>
      <c r="G3995" s="274">
        <f t="shared" si="1"/>
        <v>45780</v>
      </c>
      <c r="H3995" s="248" t="s">
        <v>443</v>
      </c>
      <c r="I3995" s="276" t="str">
        <f t="shared" si="2"/>
        <v>282546076</v>
      </c>
      <c r="J3995" s="274">
        <v>45758.0</v>
      </c>
      <c r="K3995" s="275">
        <v>2546076.0</v>
      </c>
      <c r="L3995" s="275">
        <f t="shared" si="35"/>
        <v>0</v>
      </c>
      <c r="N3995" s="109" t="s">
        <v>744</v>
      </c>
      <c r="O3995" s="274">
        <f t="shared" si="6"/>
        <v>0</v>
      </c>
      <c r="P3995" s="248" t="b">
        <f t="shared" si="7"/>
        <v>0</v>
      </c>
    </row>
    <row r="3996" ht="14.25" customHeight="1">
      <c r="A3996" s="248" t="s">
        <v>85</v>
      </c>
      <c r="B3996" s="248" t="s">
        <v>19</v>
      </c>
      <c r="C3996" s="273">
        <v>1862.0</v>
      </c>
      <c r="D3996" s="274">
        <v>45751.0</v>
      </c>
      <c r="E3996" s="275">
        <v>1351792.0</v>
      </c>
      <c r="F3996" s="248" t="s">
        <v>447</v>
      </c>
      <c r="G3996" s="274">
        <f t="shared" si="1"/>
        <v>45781</v>
      </c>
      <c r="H3996" s="248" t="s">
        <v>443</v>
      </c>
      <c r="I3996" s="276" t="str">
        <f t="shared" si="2"/>
        <v>18621351792</v>
      </c>
      <c r="J3996" s="274">
        <v>45786.0</v>
      </c>
      <c r="K3996" s="275">
        <f>+E3996</f>
        <v>1351792</v>
      </c>
      <c r="L3996" s="275">
        <f t="shared" si="35"/>
        <v>0</v>
      </c>
      <c r="N3996" s="277"/>
      <c r="O3996" s="274">
        <f t="shared" si="6"/>
        <v>0</v>
      </c>
      <c r="P3996" s="248" t="b">
        <f t="shared" si="7"/>
        <v>0</v>
      </c>
    </row>
    <row r="3997" ht="14.25" customHeight="1">
      <c r="A3997" s="248" t="s">
        <v>166</v>
      </c>
      <c r="B3997" s="248" t="s">
        <v>19</v>
      </c>
      <c r="C3997" s="273">
        <v>1176958.0</v>
      </c>
      <c r="D3997" s="274">
        <v>45751.0</v>
      </c>
      <c r="E3997" s="275">
        <v>849990.0</v>
      </c>
      <c r="F3997" s="248" t="s">
        <v>447</v>
      </c>
      <c r="G3997" s="274">
        <f t="shared" si="1"/>
        <v>45781</v>
      </c>
      <c r="H3997" s="248" t="s">
        <v>443</v>
      </c>
      <c r="I3997" s="276" t="str">
        <f t="shared" si="2"/>
        <v>1176958849990</v>
      </c>
      <c r="J3997" s="274">
        <v>45786.0</v>
      </c>
      <c r="K3997" s="275">
        <v>849990.0</v>
      </c>
      <c r="L3997" s="275">
        <f t="shared" si="35"/>
        <v>0</v>
      </c>
      <c r="N3997" s="109" t="s">
        <v>462</v>
      </c>
      <c r="O3997" s="274">
        <f t="shared" si="6"/>
        <v>0</v>
      </c>
      <c r="P3997" s="248" t="b">
        <f t="shared" si="7"/>
        <v>0</v>
      </c>
    </row>
    <row r="3998" ht="14.25" customHeight="1">
      <c r="A3998" s="248" t="s">
        <v>688</v>
      </c>
      <c r="B3998" s="248" t="s">
        <v>19</v>
      </c>
      <c r="C3998" s="273">
        <v>2946.0</v>
      </c>
      <c r="D3998" s="274">
        <v>45751.0</v>
      </c>
      <c r="E3998" s="275">
        <v>3313829.0</v>
      </c>
      <c r="F3998" s="248" t="s">
        <v>447</v>
      </c>
      <c r="G3998" s="274">
        <f t="shared" si="1"/>
        <v>45781</v>
      </c>
      <c r="H3998" s="248" t="s">
        <v>443</v>
      </c>
      <c r="I3998" s="276" t="str">
        <f t="shared" si="2"/>
        <v>29463313829</v>
      </c>
      <c r="J3998" s="274">
        <v>45784.0</v>
      </c>
      <c r="K3998" s="275">
        <v>3313829.0</v>
      </c>
      <c r="L3998" s="275">
        <f t="shared" si="35"/>
        <v>0</v>
      </c>
      <c r="N3998" s="277"/>
      <c r="O3998" s="274">
        <f t="shared" si="6"/>
        <v>0</v>
      </c>
      <c r="P3998" s="248" t="b">
        <f t="shared" si="7"/>
        <v>0</v>
      </c>
    </row>
    <row r="3999" ht="14.25" customHeight="1">
      <c r="A3999" s="248" t="s">
        <v>463</v>
      </c>
      <c r="B3999" s="248" t="s">
        <v>19</v>
      </c>
      <c r="C3999" s="273">
        <v>5255161.0</v>
      </c>
      <c r="D3999" s="274">
        <v>45751.0</v>
      </c>
      <c r="E3999" s="275">
        <v>2114890.0</v>
      </c>
      <c r="F3999" s="248" t="s">
        <v>447</v>
      </c>
      <c r="G3999" s="274">
        <f t="shared" si="1"/>
        <v>45781</v>
      </c>
      <c r="H3999" s="248" t="s">
        <v>443</v>
      </c>
      <c r="I3999" s="276" t="str">
        <f t="shared" si="2"/>
        <v>52551612114890</v>
      </c>
      <c r="J3999" s="274">
        <v>45751.0</v>
      </c>
      <c r="K3999" s="275">
        <v>2114890.0</v>
      </c>
      <c r="L3999" s="275">
        <f t="shared" si="35"/>
        <v>0</v>
      </c>
      <c r="N3999" s="277"/>
      <c r="O3999" s="274">
        <f t="shared" si="6"/>
        <v>0</v>
      </c>
      <c r="P3999" s="248" t="b">
        <f t="shared" si="7"/>
        <v>0</v>
      </c>
    </row>
    <row r="4000" ht="14.25" customHeight="1">
      <c r="A4000" s="248" t="s">
        <v>736</v>
      </c>
      <c r="B4000" s="248" t="s">
        <v>19</v>
      </c>
      <c r="C4000" s="273">
        <v>192806.0</v>
      </c>
      <c r="D4000" s="274">
        <v>45751.0</v>
      </c>
      <c r="E4000" s="275">
        <v>219960.0</v>
      </c>
      <c r="F4000" s="248" t="s">
        <v>447</v>
      </c>
      <c r="G4000" s="274">
        <f t="shared" si="1"/>
        <v>45781</v>
      </c>
      <c r="H4000" s="248" t="s">
        <v>443</v>
      </c>
      <c r="I4000" s="276" t="str">
        <f t="shared" si="2"/>
        <v>192806219960</v>
      </c>
      <c r="J4000" s="274">
        <v>45786.0</v>
      </c>
      <c r="K4000" s="275">
        <v>219960.0</v>
      </c>
      <c r="L4000" s="275">
        <f t="shared" si="35"/>
        <v>0</v>
      </c>
      <c r="N4000" s="277"/>
      <c r="O4000" s="274">
        <f t="shared" si="6"/>
        <v>0</v>
      </c>
      <c r="P4000" s="248" t="b">
        <f t="shared" si="7"/>
        <v>0</v>
      </c>
    </row>
    <row r="4001" ht="14.25" customHeight="1">
      <c r="A4001" s="289" t="s">
        <v>24</v>
      </c>
      <c r="B4001" s="289" t="s">
        <v>19</v>
      </c>
      <c r="C4001" s="286">
        <v>25832.0</v>
      </c>
      <c r="D4001" s="287">
        <v>45751.0</v>
      </c>
      <c r="E4001" s="288">
        <v>6447206.0</v>
      </c>
      <c r="F4001" s="289" t="s">
        <v>447</v>
      </c>
      <c r="G4001" s="274">
        <f t="shared" si="1"/>
        <v>45781</v>
      </c>
      <c r="H4001" s="289" t="s">
        <v>485</v>
      </c>
      <c r="I4001" s="290" t="str">
        <f t="shared" si="2"/>
        <v>258326447206</v>
      </c>
      <c r="J4001" s="287"/>
      <c r="K4001" s="288"/>
      <c r="L4001" s="288">
        <f t="shared" si="35"/>
        <v>-6447206</v>
      </c>
      <c r="N4001" s="277"/>
      <c r="O4001" s="274">
        <f t="shared" si="6"/>
        <v>0</v>
      </c>
      <c r="P4001" s="248" t="b">
        <f t="shared" si="7"/>
        <v>1</v>
      </c>
    </row>
    <row r="4002" ht="14.25" customHeight="1">
      <c r="A4002" s="248" t="s">
        <v>948</v>
      </c>
      <c r="B4002" s="248" t="s">
        <v>19</v>
      </c>
      <c r="C4002" s="273">
        <v>3887.0</v>
      </c>
      <c r="D4002" s="274">
        <v>45751.0</v>
      </c>
      <c r="E4002" s="275">
        <v>247500.0</v>
      </c>
      <c r="F4002" s="248" t="s">
        <v>447</v>
      </c>
      <c r="G4002" s="274">
        <f t="shared" si="1"/>
        <v>45781</v>
      </c>
      <c r="H4002" s="248" t="s">
        <v>443</v>
      </c>
      <c r="I4002" s="276" t="str">
        <f t="shared" si="2"/>
        <v>3887247500</v>
      </c>
      <c r="J4002" s="274">
        <v>45751.0</v>
      </c>
      <c r="K4002" s="275">
        <v>247500.0</v>
      </c>
      <c r="L4002" s="275">
        <f t="shared" si="35"/>
        <v>0</v>
      </c>
      <c r="N4002" s="277"/>
      <c r="O4002" s="274">
        <f t="shared" si="6"/>
        <v>0</v>
      </c>
      <c r="P4002" s="248" t="b">
        <f t="shared" si="7"/>
        <v>0</v>
      </c>
    </row>
    <row r="4003" ht="14.25" customHeight="1">
      <c r="A4003" s="248" t="s">
        <v>938</v>
      </c>
      <c r="B4003" s="248" t="s">
        <v>19</v>
      </c>
      <c r="C4003" s="273">
        <v>2.3870719E7</v>
      </c>
      <c r="D4003" s="274">
        <v>45751.0</v>
      </c>
      <c r="E4003" s="275">
        <v>1253890.0</v>
      </c>
      <c r="F4003" s="248" t="s">
        <v>447</v>
      </c>
      <c r="G4003" s="274">
        <f t="shared" si="1"/>
        <v>45781</v>
      </c>
      <c r="H4003" s="248" t="s">
        <v>443</v>
      </c>
      <c r="I4003" s="276" t="str">
        <f t="shared" si="2"/>
        <v>238707191253890</v>
      </c>
      <c r="J4003" s="274">
        <v>45751.0</v>
      </c>
      <c r="K4003" s="275">
        <v>1253890.0</v>
      </c>
      <c r="L4003" s="275">
        <f t="shared" si="35"/>
        <v>0</v>
      </c>
      <c r="N4003" s="277"/>
      <c r="O4003" s="274">
        <f t="shared" si="6"/>
        <v>0</v>
      </c>
      <c r="P4003" s="248" t="b">
        <f t="shared" si="7"/>
        <v>0</v>
      </c>
    </row>
    <row r="4004" ht="14.25" customHeight="1">
      <c r="A4004" s="248" t="s">
        <v>508</v>
      </c>
      <c r="B4004" s="248" t="s">
        <v>19</v>
      </c>
      <c r="C4004" s="273">
        <v>7191528.0</v>
      </c>
      <c r="D4004" s="274">
        <v>45751.0</v>
      </c>
      <c r="E4004" s="275">
        <v>12275.0</v>
      </c>
      <c r="F4004" s="248" t="s">
        <v>447</v>
      </c>
      <c r="G4004" s="274">
        <f t="shared" si="1"/>
        <v>45781</v>
      </c>
      <c r="H4004" s="248" t="s">
        <v>443</v>
      </c>
      <c r="I4004" s="276" t="str">
        <f t="shared" si="2"/>
        <v>719152812275</v>
      </c>
      <c r="J4004" s="274">
        <v>45751.0</v>
      </c>
      <c r="K4004" s="275">
        <v>12275.0</v>
      </c>
      <c r="L4004" s="275">
        <f t="shared" si="35"/>
        <v>0</v>
      </c>
      <c r="N4004" s="277"/>
      <c r="O4004" s="274">
        <f t="shared" si="6"/>
        <v>0</v>
      </c>
      <c r="P4004" s="248" t="b">
        <f t="shared" si="7"/>
        <v>0</v>
      </c>
    </row>
    <row r="4005" ht="14.25" customHeight="1">
      <c r="A4005" s="248" t="s">
        <v>949</v>
      </c>
      <c r="B4005" s="248" t="s">
        <v>19</v>
      </c>
      <c r="C4005" s="273">
        <v>9991.0</v>
      </c>
      <c r="D4005" s="274">
        <v>45754.0</v>
      </c>
      <c r="E4005" s="275">
        <v>56000.0</v>
      </c>
      <c r="F4005" s="248" t="s">
        <v>447</v>
      </c>
      <c r="G4005" s="274">
        <f t="shared" si="1"/>
        <v>45784</v>
      </c>
      <c r="H4005" s="248" t="s">
        <v>443</v>
      </c>
      <c r="I4005" s="276" t="str">
        <f t="shared" si="2"/>
        <v>999156000</v>
      </c>
      <c r="J4005" s="274">
        <v>45754.0</v>
      </c>
      <c r="K4005" s="275">
        <v>56000.0</v>
      </c>
      <c r="L4005" s="275">
        <f t="shared" si="35"/>
        <v>0</v>
      </c>
      <c r="N4005" s="277"/>
      <c r="O4005" s="274">
        <f t="shared" si="6"/>
        <v>0</v>
      </c>
      <c r="P4005" s="248" t="b">
        <f t="shared" si="7"/>
        <v>0</v>
      </c>
    </row>
    <row r="4006" ht="14.25" customHeight="1">
      <c r="A4006" s="248" t="s">
        <v>26</v>
      </c>
      <c r="B4006" s="248" t="s">
        <v>19</v>
      </c>
      <c r="C4006" s="273">
        <v>14289.0</v>
      </c>
      <c r="D4006" s="274">
        <v>45754.0</v>
      </c>
      <c r="E4006" s="275">
        <v>2027409.0</v>
      </c>
      <c r="F4006" s="248" t="s">
        <v>447</v>
      </c>
      <c r="G4006" s="274">
        <f t="shared" si="1"/>
        <v>45784</v>
      </c>
      <c r="H4006" s="248" t="s">
        <v>443</v>
      </c>
      <c r="I4006" s="276" t="str">
        <f t="shared" si="2"/>
        <v>142892027409</v>
      </c>
      <c r="J4006" s="274">
        <v>45786.0</v>
      </c>
      <c r="K4006" s="275">
        <v>2027409.0</v>
      </c>
      <c r="L4006" s="275">
        <f t="shared" si="35"/>
        <v>0</v>
      </c>
      <c r="N4006" s="277"/>
      <c r="O4006" s="274">
        <f t="shared" si="6"/>
        <v>0</v>
      </c>
      <c r="P4006" s="248" t="b">
        <f t="shared" si="7"/>
        <v>0</v>
      </c>
    </row>
    <row r="4007" ht="14.25" customHeight="1">
      <c r="A4007" s="289" t="s">
        <v>24</v>
      </c>
      <c r="B4007" s="289" t="s">
        <v>468</v>
      </c>
      <c r="C4007" s="286">
        <v>3856.0</v>
      </c>
      <c r="D4007" s="287">
        <v>45754.0</v>
      </c>
      <c r="E4007" s="288">
        <v>-6447206.0</v>
      </c>
      <c r="F4007" s="289" t="s">
        <v>447</v>
      </c>
      <c r="G4007" s="274">
        <f t="shared" si="1"/>
        <v>45784</v>
      </c>
      <c r="H4007" s="289" t="s">
        <v>469</v>
      </c>
      <c r="I4007" s="290" t="str">
        <f t="shared" si="2"/>
        <v>3856-6447206</v>
      </c>
      <c r="J4007" s="287"/>
      <c r="K4007" s="288"/>
      <c r="L4007" s="288">
        <f t="shared" si="35"/>
        <v>6447206</v>
      </c>
      <c r="N4007" s="277"/>
      <c r="O4007" s="274">
        <f t="shared" si="6"/>
        <v>0</v>
      </c>
      <c r="P4007" s="248" t="b">
        <f t="shared" si="7"/>
        <v>1</v>
      </c>
    </row>
    <row r="4008" ht="14.25" customHeight="1">
      <c r="A4008" s="248" t="s">
        <v>24</v>
      </c>
      <c r="B4008" s="248" t="s">
        <v>19</v>
      </c>
      <c r="C4008" s="273">
        <v>25848.0</v>
      </c>
      <c r="D4008" s="274">
        <v>45754.0</v>
      </c>
      <c r="E4008" s="275">
        <v>4803306.0</v>
      </c>
      <c r="F4008" s="248" t="s">
        <v>447</v>
      </c>
      <c r="G4008" s="274">
        <f t="shared" si="1"/>
        <v>45784</v>
      </c>
      <c r="H4008" s="248" t="s">
        <v>443</v>
      </c>
      <c r="I4008" s="276" t="str">
        <f t="shared" si="2"/>
        <v>258484803306</v>
      </c>
      <c r="J4008" s="274">
        <v>45786.0</v>
      </c>
      <c r="K4008" s="275">
        <f t="shared" ref="K4008:K4009" si="55">+E4008</f>
        <v>4803306</v>
      </c>
      <c r="L4008" s="275">
        <f t="shared" si="35"/>
        <v>0</v>
      </c>
      <c r="N4008" s="277"/>
      <c r="O4008" s="274">
        <f t="shared" si="6"/>
        <v>0</v>
      </c>
      <c r="P4008" s="248" t="b">
        <f t="shared" si="7"/>
        <v>0</v>
      </c>
    </row>
    <row r="4009" ht="14.25" customHeight="1">
      <c r="A4009" s="248" t="s">
        <v>24</v>
      </c>
      <c r="B4009" s="248" t="s">
        <v>19</v>
      </c>
      <c r="C4009" s="273">
        <v>25847.0</v>
      </c>
      <c r="D4009" s="274">
        <v>45754.0</v>
      </c>
      <c r="E4009" s="275">
        <v>7918879.0</v>
      </c>
      <c r="F4009" s="248" t="s">
        <v>447</v>
      </c>
      <c r="G4009" s="274">
        <f t="shared" si="1"/>
        <v>45784</v>
      </c>
      <c r="H4009" s="248" t="s">
        <v>443</v>
      </c>
      <c r="I4009" s="276" t="str">
        <f t="shared" si="2"/>
        <v>258477918879</v>
      </c>
      <c r="J4009" s="274">
        <v>45786.0</v>
      </c>
      <c r="K4009" s="275">
        <f t="shared" si="55"/>
        <v>7918879</v>
      </c>
      <c r="L4009" s="275">
        <f t="shared" si="35"/>
        <v>0</v>
      </c>
      <c r="N4009" s="277"/>
      <c r="O4009" s="274">
        <f t="shared" si="6"/>
        <v>0</v>
      </c>
      <c r="P4009" s="248" t="b">
        <f t="shared" si="7"/>
        <v>0</v>
      </c>
    </row>
    <row r="4010" ht="14.25" customHeight="1">
      <c r="A4010" s="248" t="s">
        <v>77</v>
      </c>
      <c r="B4010" s="248" t="s">
        <v>19</v>
      </c>
      <c r="C4010" s="273">
        <v>619931.0</v>
      </c>
      <c r="D4010" s="274">
        <v>45754.0</v>
      </c>
      <c r="E4010" s="275">
        <v>481386.0</v>
      </c>
      <c r="F4010" s="248" t="s">
        <v>447</v>
      </c>
      <c r="G4010" s="274">
        <f t="shared" si="1"/>
        <v>45784</v>
      </c>
      <c r="H4010" s="248" t="s">
        <v>443</v>
      </c>
      <c r="I4010" s="276" t="str">
        <f t="shared" si="2"/>
        <v>619931481386</v>
      </c>
      <c r="J4010" s="274">
        <v>45786.0</v>
      </c>
      <c r="K4010" s="275">
        <v>481386.0</v>
      </c>
      <c r="L4010" s="275">
        <f t="shared" si="35"/>
        <v>0</v>
      </c>
      <c r="N4010" s="277"/>
      <c r="O4010" s="274">
        <f t="shared" si="6"/>
        <v>0</v>
      </c>
      <c r="P4010" s="248" t="b">
        <f t="shared" si="7"/>
        <v>0</v>
      </c>
    </row>
    <row r="4011" ht="14.25" customHeight="1">
      <c r="A4011" s="248" t="s">
        <v>77</v>
      </c>
      <c r="B4011" s="248" t="s">
        <v>19</v>
      </c>
      <c r="C4011" s="273">
        <v>619932.0</v>
      </c>
      <c r="D4011" s="274">
        <v>45754.0</v>
      </c>
      <c r="E4011" s="275">
        <v>141091.0</v>
      </c>
      <c r="F4011" s="248" t="s">
        <v>447</v>
      </c>
      <c r="G4011" s="274">
        <f t="shared" si="1"/>
        <v>45784</v>
      </c>
      <c r="H4011" s="248" t="s">
        <v>443</v>
      </c>
      <c r="I4011" s="276" t="str">
        <f t="shared" si="2"/>
        <v>619932141091</v>
      </c>
      <c r="J4011" s="274">
        <v>45786.0</v>
      </c>
      <c r="K4011" s="275">
        <v>141091.0</v>
      </c>
      <c r="L4011" s="275">
        <f t="shared" si="35"/>
        <v>0</v>
      </c>
      <c r="N4011" s="277"/>
      <c r="O4011" s="274">
        <f t="shared" si="6"/>
        <v>0</v>
      </c>
      <c r="P4011" s="248" t="b">
        <f t="shared" si="7"/>
        <v>0</v>
      </c>
    </row>
    <row r="4012" ht="14.25" customHeight="1">
      <c r="A4012" s="248" t="s">
        <v>107</v>
      </c>
      <c r="B4012" s="248" t="s">
        <v>19</v>
      </c>
      <c r="C4012" s="273">
        <v>22977.0</v>
      </c>
      <c r="D4012" s="274">
        <v>45755.0</v>
      </c>
      <c r="E4012" s="275">
        <v>489405.0</v>
      </c>
      <c r="F4012" s="248" t="s">
        <v>447</v>
      </c>
      <c r="G4012" s="274">
        <f t="shared" si="1"/>
        <v>45785</v>
      </c>
      <c r="H4012" s="248" t="s">
        <v>443</v>
      </c>
      <c r="I4012" s="276" t="str">
        <f t="shared" si="2"/>
        <v>22977489405</v>
      </c>
      <c r="J4012" s="274">
        <v>45786.0</v>
      </c>
      <c r="K4012" s="275">
        <v>489405.0</v>
      </c>
      <c r="L4012" s="275">
        <f t="shared" si="35"/>
        <v>0</v>
      </c>
      <c r="N4012" s="277"/>
      <c r="O4012" s="274">
        <f t="shared" si="6"/>
        <v>0</v>
      </c>
      <c r="P4012" s="248" t="b">
        <f t="shared" si="7"/>
        <v>0</v>
      </c>
    </row>
    <row r="4013" ht="14.25" customHeight="1">
      <c r="A4013" s="248" t="s">
        <v>583</v>
      </c>
      <c r="B4013" s="248" t="s">
        <v>19</v>
      </c>
      <c r="C4013" s="273">
        <v>8462345.0</v>
      </c>
      <c r="D4013" s="274">
        <v>45755.0</v>
      </c>
      <c r="E4013" s="275">
        <v>7990.0</v>
      </c>
      <c r="F4013" s="248" t="s">
        <v>447</v>
      </c>
      <c r="G4013" s="274">
        <f t="shared" si="1"/>
        <v>45785</v>
      </c>
      <c r="H4013" s="248" t="s">
        <v>443</v>
      </c>
      <c r="I4013" s="276" t="str">
        <f t="shared" si="2"/>
        <v>84623457990</v>
      </c>
      <c r="J4013" s="274">
        <v>45755.0</v>
      </c>
      <c r="K4013" s="275">
        <v>7990.0</v>
      </c>
      <c r="L4013" s="275">
        <f t="shared" si="35"/>
        <v>0</v>
      </c>
      <c r="N4013" s="277"/>
      <c r="O4013" s="274">
        <f t="shared" si="6"/>
        <v>0</v>
      </c>
      <c r="P4013" s="248" t="b">
        <f t="shared" si="7"/>
        <v>0</v>
      </c>
    </row>
    <row r="4014" ht="14.25" customHeight="1">
      <c r="A4014" s="248" t="s">
        <v>463</v>
      </c>
      <c r="B4014" s="248" t="s">
        <v>19</v>
      </c>
      <c r="C4014" s="273">
        <v>5256269.0</v>
      </c>
      <c r="D4014" s="274">
        <v>45755.0</v>
      </c>
      <c r="E4014" s="275">
        <v>5589860.0</v>
      </c>
      <c r="F4014" s="248" t="s">
        <v>447</v>
      </c>
      <c r="G4014" s="274">
        <f t="shared" si="1"/>
        <v>45785</v>
      </c>
      <c r="H4014" s="248" t="s">
        <v>443</v>
      </c>
      <c r="I4014" s="276" t="str">
        <f t="shared" si="2"/>
        <v>52562695589860</v>
      </c>
      <c r="J4014" s="274">
        <v>45755.0</v>
      </c>
      <c r="K4014" s="275">
        <v>5589860.0</v>
      </c>
      <c r="L4014" s="275">
        <f t="shared" si="35"/>
        <v>0</v>
      </c>
      <c r="N4014" s="277"/>
      <c r="O4014" s="274">
        <f t="shared" si="6"/>
        <v>0</v>
      </c>
      <c r="P4014" s="248" t="b">
        <f t="shared" si="7"/>
        <v>0</v>
      </c>
    </row>
    <row r="4015" ht="14.25" customHeight="1">
      <c r="A4015" s="248" t="s">
        <v>55</v>
      </c>
      <c r="B4015" s="248" t="s">
        <v>334</v>
      </c>
      <c r="C4015" s="273">
        <v>2085.0</v>
      </c>
      <c r="D4015" s="274">
        <v>45755.0</v>
      </c>
      <c r="E4015" s="275">
        <v>591619.0</v>
      </c>
      <c r="F4015" s="248" t="s">
        <v>447</v>
      </c>
      <c r="G4015" s="274">
        <f t="shared" si="1"/>
        <v>45785</v>
      </c>
      <c r="H4015" s="248" t="s">
        <v>443</v>
      </c>
      <c r="I4015" s="276" t="str">
        <f t="shared" si="2"/>
        <v>2085591619</v>
      </c>
      <c r="J4015" s="274">
        <v>45758.0</v>
      </c>
      <c r="K4015" s="275">
        <v>591619.0</v>
      </c>
      <c r="L4015" s="275">
        <f t="shared" si="35"/>
        <v>0</v>
      </c>
      <c r="N4015" s="277"/>
      <c r="O4015" s="274">
        <f t="shared" si="6"/>
        <v>0</v>
      </c>
      <c r="P4015" s="248" t="b">
        <f t="shared" si="7"/>
        <v>0</v>
      </c>
    </row>
    <row r="4016" ht="14.25" customHeight="1">
      <c r="A4016" s="248" t="s">
        <v>55</v>
      </c>
      <c r="B4016" s="248" t="s">
        <v>334</v>
      </c>
      <c r="C4016" s="273">
        <v>2086.0</v>
      </c>
      <c r="D4016" s="274">
        <v>45755.0</v>
      </c>
      <c r="E4016" s="275">
        <v>1372556.0</v>
      </c>
      <c r="F4016" s="248" t="s">
        <v>447</v>
      </c>
      <c r="G4016" s="274">
        <f t="shared" si="1"/>
        <v>45785</v>
      </c>
      <c r="H4016" s="248" t="s">
        <v>443</v>
      </c>
      <c r="I4016" s="276" t="str">
        <f t="shared" si="2"/>
        <v>20861372556</v>
      </c>
      <c r="J4016" s="274">
        <v>45758.0</v>
      </c>
      <c r="K4016" s="275">
        <v>1372556.0</v>
      </c>
      <c r="L4016" s="275">
        <f t="shared" si="35"/>
        <v>0</v>
      </c>
      <c r="N4016" s="277"/>
      <c r="O4016" s="274">
        <f t="shared" si="6"/>
        <v>0</v>
      </c>
      <c r="P4016" s="248" t="b">
        <f t="shared" si="7"/>
        <v>0</v>
      </c>
    </row>
    <row r="4017" ht="14.25" customHeight="1">
      <c r="A4017" s="248" t="s">
        <v>26</v>
      </c>
      <c r="B4017" s="248" t="s">
        <v>19</v>
      </c>
      <c r="C4017" s="273">
        <v>14295.0</v>
      </c>
      <c r="D4017" s="274">
        <v>45756.0</v>
      </c>
      <c r="E4017" s="275">
        <v>5668120.0</v>
      </c>
      <c r="F4017" s="248" t="s">
        <v>447</v>
      </c>
      <c r="G4017" s="274">
        <f t="shared" si="1"/>
        <v>45786</v>
      </c>
      <c r="H4017" s="248" t="s">
        <v>443</v>
      </c>
      <c r="I4017" s="276" t="str">
        <f t="shared" si="2"/>
        <v>142955668120</v>
      </c>
      <c r="J4017" s="274">
        <v>45786.0</v>
      </c>
      <c r="K4017" s="275">
        <v>5668120.0</v>
      </c>
      <c r="L4017" s="275">
        <f t="shared" si="35"/>
        <v>0</v>
      </c>
      <c r="N4017" s="277"/>
      <c r="O4017" s="274">
        <f t="shared" si="6"/>
        <v>0</v>
      </c>
      <c r="P4017" s="248" t="b">
        <f t="shared" si="7"/>
        <v>0</v>
      </c>
    </row>
    <row r="4018" ht="14.25" customHeight="1">
      <c r="A4018" s="248" t="s">
        <v>626</v>
      </c>
      <c r="B4018" s="248" t="s">
        <v>19</v>
      </c>
      <c r="C4018" s="273">
        <v>23609.0</v>
      </c>
      <c r="D4018" s="274">
        <v>45756.0</v>
      </c>
      <c r="E4018" s="275">
        <v>9680500.0</v>
      </c>
      <c r="F4018" s="248" t="s">
        <v>447</v>
      </c>
      <c r="G4018" s="274">
        <f t="shared" si="1"/>
        <v>45786</v>
      </c>
      <c r="H4018" s="248" t="s">
        <v>443</v>
      </c>
      <c r="I4018" s="276" t="str">
        <f t="shared" si="2"/>
        <v>236099680500</v>
      </c>
      <c r="J4018" s="274">
        <v>45758.0</v>
      </c>
      <c r="K4018" s="275">
        <v>9680500.0</v>
      </c>
      <c r="L4018" s="275">
        <f t="shared" si="35"/>
        <v>0</v>
      </c>
      <c r="M4018" s="248" t="s">
        <v>950</v>
      </c>
      <c r="N4018" s="277"/>
      <c r="O4018" s="274">
        <f t="shared" si="6"/>
        <v>0</v>
      </c>
      <c r="P4018" s="248" t="b">
        <f t="shared" si="7"/>
        <v>0</v>
      </c>
    </row>
    <row r="4019" ht="14.25" customHeight="1">
      <c r="A4019" s="289" t="s">
        <v>35</v>
      </c>
      <c r="B4019" s="289" t="s">
        <v>19</v>
      </c>
      <c r="C4019" s="286">
        <v>26073.0</v>
      </c>
      <c r="D4019" s="287">
        <v>45756.0</v>
      </c>
      <c r="E4019" s="288">
        <v>1531073.0</v>
      </c>
      <c r="F4019" s="289" t="s">
        <v>447</v>
      </c>
      <c r="G4019" s="274">
        <f t="shared" si="1"/>
        <v>45786</v>
      </c>
      <c r="H4019" s="289" t="s">
        <v>485</v>
      </c>
      <c r="I4019" s="290" t="str">
        <f t="shared" si="2"/>
        <v>260731531073</v>
      </c>
      <c r="J4019" s="287"/>
      <c r="K4019" s="288"/>
      <c r="L4019" s="288">
        <f t="shared" si="35"/>
        <v>-1531073</v>
      </c>
      <c r="M4019" s="289"/>
      <c r="N4019" s="328" t="s">
        <v>759</v>
      </c>
      <c r="O4019" s="287">
        <f t="shared" si="6"/>
        <v>0</v>
      </c>
      <c r="P4019" s="248" t="b">
        <f t="shared" si="7"/>
        <v>1</v>
      </c>
    </row>
    <row r="4020" ht="14.25" customHeight="1">
      <c r="A4020" s="248" t="s">
        <v>35</v>
      </c>
      <c r="B4020" s="248" t="s">
        <v>19</v>
      </c>
      <c r="C4020" s="273">
        <v>26072.0</v>
      </c>
      <c r="D4020" s="274">
        <v>45756.0</v>
      </c>
      <c r="E4020" s="275">
        <v>1531073.0</v>
      </c>
      <c r="F4020" s="248" t="s">
        <v>447</v>
      </c>
      <c r="G4020" s="274">
        <f t="shared" si="1"/>
        <v>45786</v>
      </c>
      <c r="H4020" s="248" t="s">
        <v>443</v>
      </c>
      <c r="I4020" s="276" t="str">
        <f t="shared" si="2"/>
        <v>260721531073</v>
      </c>
      <c r="J4020" s="274">
        <v>45786.0</v>
      </c>
      <c r="K4020" s="275">
        <f>+E4020</f>
        <v>1531073</v>
      </c>
      <c r="L4020" s="275">
        <f t="shared" si="35"/>
        <v>0</v>
      </c>
      <c r="N4020" s="277" t="s">
        <v>759</v>
      </c>
      <c r="O4020" s="274">
        <f t="shared" si="6"/>
        <v>0</v>
      </c>
      <c r="P4020" s="248" t="b">
        <f t="shared" si="7"/>
        <v>0</v>
      </c>
    </row>
    <row r="4021" ht="14.25" customHeight="1">
      <c r="A4021" s="248" t="s">
        <v>35</v>
      </c>
      <c r="B4021" s="248" t="s">
        <v>19</v>
      </c>
      <c r="C4021" s="273">
        <v>26071.0</v>
      </c>
      <c r="D4021" s="274">
        <v>45756.0</v>
      </c>
      <c r="E4021" s="275">
        <v>2302202.0</v>
      </c>
      <c r="F4021" s="248" t="s">
        <v>447</v>
      </c>
      <c r="G4021" s="274">
        <f t="shared" si="1"/>
        <v>45786</v>
      </c>
      <c r="H4021" s="248" t="s">
        <v>443</v>
      </c>
      <c r="I4021" s="276" t="str">
        <f t="shared" si="2"/>
        <v>260712302202</v>
      </c>
      <c r="J4021" s="274">
        <v>45786.0</v>
      </c>
      <c r="K4021" s="275">
        <v>2302202.0</v>
      </c>
      <c r="L4021" s="275">
        <f t="shared" si="35"/>
        <v>0</v>
      </c>
      <c r="N4021" s="277" t="s">
        <v>759</v>
      </c>
      <c r="O4021" s="274">
        <f t="shared" si="6"/>
        <v>0</v>
      </c>
      <c r="P4021" s="248" t="b">
        <f t="shared" si="7"/>
        <v>0</v>
      </c>
    </row>
    <row r="4022" ht="14.25" customHeight="1">
      <c r="A4022" s="248" t="s">
        <v>463</v>
      </c>
      <c r="B4022" s="248" t="s">
        <v>19</v>
      </c>
      <c r="C4022" s="273">
        <v>5256550.0</v>
      </c>
      <c r="D4022" s="274">
        <v>45756.0</v>
      </c>
      <c r="E4022" s="275">
        <v>1499900.0</v>
      </c>
      <c r="F4022" s="248" t="s">
        <v>447</v>
      </c>
      <c r="G4022" s="274">
        <f t="shared" si="1"/>
        <v>45786</v>
      </c>
      <c r="H4022" s="248" t="s">
        <v>443</v>
      </c>
      <c r="I4022" s="276" t="str">
        <f t="shared" si="2"/>
        <v>52565501499900</v>
      </c>
      <c r="J4022" s="274">
        <v>45756.0</v>
      </c>
      <c r="K4022" s="275">
        <v>1499900.0</v>
      </c>
      <c r="L4022" s="275">
        <f t="shared" si="35"/>
        <v>0</v>
      </c>
      <c r="N4022" s="277"/>
      <c r="O4022" s="274">
        <f t="shared" si="6"/>
        <v>0</v>
      </c>
      <c r="P4022" s="248" t="b">
        <f t="shared" si="7"/>
        <v>0</v>
      </c>
    </row>
    <row r="4023" ht="14.25" customHeight="1">
      <c r="A4023" s="248" t="s">
        <v>60</v>
      </c>
      <c r="B4023" s="248" t="s">
        <v>468</v>
      </c>
      <c r="C4023" s="273">
        <v>2264.0</v>
      </c>
      <c r="D4023" s="274">
        <v>45756.0</v>
      </c>
      <c r="E4023" s="275">
        <v>-119992.0</v>
      </c>
      <c r="F4023" s="248" t="s">
        <v>447</v>
      </c>
      <c r="G4023" s="274">
        <f t="shared" si="1"/>
        <v>45786</v>
      </c>
      <c r="H4023" s="248" t="s">
        <v>469</v>
      </c>
      <c r="I4023" s="276" t="str">
        <f t="shared" si="2"/>
        <v>2264-119992</v>
      </c>
      <c r="J4023" s="274"/>
      <c r="K4023" s="275"/>
      <c r="L4023" s="275">
        <f t="shared" si="35"/>
        <v>119992</v>
      </c>
      <c r="M4023" s="248" t="s">
        <v>951</v>
      </c>
      <c r="N4023" s="339">
        <f>+L4023+L4024</f>
        <v>644955</v>
      </c>
      <c r="O4023" s="274">
        <f t="shared" si="6"/>
        <v>0</v>
      </c>
      <c r="P4023" s="248" t="b">
        <f t="shared" si="7"/>
        <v>1</v>
      </c>
    </row>
    <row r="4024" ht="14.25" customHeight="1">
      <c r="A4024" s="248" t="s">
        <v>60</v>
      </c>
      <c r="B4024" s="248" t="s">
        <v>468</v>
      </c>
      <c r="C4024" s="273">
        <v>2263.0</v>
      </c>
      <c r="D4024" s="274">
        <v>45756.0</v>
      </c>
      <c r="E4024" s="275">
        <v>-524963.0</v>
      </c>
      <c r="F4024" s="248" t="s">
        <v>447</v>
      </c>
      <c r="G4024" s="274">
        <f t="shared" si="1"/>
        <v>45786</v>
      </c>
      <c r="H4024" s="248" t="s">
        <v>469</v>
      </c>
      <c r="I4024" s="276" t="str">
        <f t="shared" si="2"/>
        <v>2263-524963</v>
      </c>
      <c r="J4024" s="274"/>
      <c r="K4024" s="275"/>
      <c r="L4024" s="275">
        <f t="shared" si="35"/>
        <v>524963</v>
      </c>
      <c r="M4024" s="248" t="s">
        <v>952</v>
      </c>
      <c r="N4024" s="277"/>
      <c r="O4024" s="274">
        <f t="shared" si="6"/>
        <v>0</v>
      </c>
      <c r="P4024" s="248" t="b">
        <f t="shared" si="7"/>
        <v>1</v>
      </c>
    </row>
    <row r="4025" ht="14.25" customHeight="1">
      <c r="A4025" s="248" t="s">
        <v>60</v>
      </c>
      <c r="B4025" s="248" t="s">
        <v>19</v>
      </c>
      <c r="C4025" s="273">
        <v>9718.0</v>
      </c>
      <c r="D4025" s="274">
        <v>45756.0</v>
      </c>
      <c r="E4025" s="275">
        <v>4063910.0</v>
      </c>
      <c r="F4025" s="248" t="s">
        <v>447</v>
      </c>
      <c r="G4025" s="274">
        <f t="shared" si="1"/>
        <v>45786</v>
      </c>
      <c r="H4025" s="248" t="s">
        <v>443</v>
      </c>
      <c r="I4025" s="276" t="str">
        <f t="shared" si="2"/>
        <v>97184063910</v>
      </c>
      <c r="J4025" s="274">
        <v>45786.0</v>
      </c>
      <c r="K4025" s="275">
        <v>4063910.0</v>
      </c>
      <c r="L4025" s="275">
        <f t="shared" si="35"/>
        <v>0</v>
      </c>
      <c r="N4025" s="277"/>
      <c r="O4025" s="274">
        <f t="shared" si="6"/>
        <v>0</v>
      </c>
      <c r="P4025" s="248" t="b">
        <f t="shared" si="7"/>
        <v>0</v>
      </c>
    </row>
    <row r="4026" ht="14.25" customHeight="1">
      <c r="A4026" s="248" t="s">
        <v>60</v>
      </c>
      <c r="B4026" s="248" t="s">
        <v>19</v>
      </c>
      <c r="C4026" s="273">
        <v>9724.0</v>
      </c>
      <c r="D4026" s="274">
        <v>45756.0</v>
      </c>
      <c r="E4026" s="275">
        <v>2547552.0</v>
      </c>
      <c r="F4026" s="248" t="s">
        <v>447</v>
      </c>
      <c r="G4026" s="274">
        <f t="shared" si="1"/>
        <v>45786</v>
      </c>
      <c r="H4026" s="248" t="s">
        <v>443</v>
      </c>
      <c r="I4026" s="276" t="str">
        <f t="shared" si="2"/>
        <v>97242547552</v>
      </c>
      <c r="J4026" s="274">
        <v>45786.0</v>
      </c>
      <c r="K4026" s="275">
        <v>2547552.0</v>
      </c>
      <c r="L4026" s="275">
        <f t="shared" si="35"/>
        <v>0</v>
      </c>
      <c r="N4026" s="277"/>
      <c r="O4026" s="274">
        <f t="shared" si="6"/>
        <v>0</v>
      </c>
      <c r="P4026" s="248" t="b">
        <f t="shared" si="7"/>
        <v>0</v>
      </c>
    </row>
    <row r="4027" ht="14.25" customHeight="1">
      <c r="A4027" s="248" t="s">
        <v>84</v>
      </c>
      <c r="B4027" s="248" t="s">
        <v>19</v>
      </c>
      <c r="C4027" s="273">
        <v>5691.0</v>
      </c>
      <c r="D4027" s="274">
        <v>45756.0</v>
      </c>
      <c r="E4027" s="275">
        <v>259945.0</v>
      </c>
      <c r="F4027" s="248" t="s">
        <v>447</v>
      </c>
      <c r="G4027" s="274">
        <f t="shared" si="1"/>
        <v>45786</v>
      </c>
      <c r="H4027" s="248" t="s">
        <v>443</v>
      </c>
      <c r="I4027" s="276" t="str">
        <f t="shared" si="2"/>
        <v>5691259945</v>
      </c>
      <c r="J4027" s="274">
        <v>45786.0</v>
      </c>
      <c r="K4027" s="275">
        <v>259945.0</v>
      </c>
      <c r="L4027" s="275">
        <f t="shared" si="35"/>
        <v>0</v>
      </c>
      <c r="N4027" s="277"/>
      <c r="O4027" s="274">
        <f t="shared" si="6"/>
        <v>0</v>
      </c>
      <c r="P4027" s="248" t="b">
        <f t="shared" si="7"/>
        <v>0</v>
      </c>
    </row>
    <row r="4028" ht="14.25" customHeight="1">
      <c r="A4028" s="248" t="s">
        <v>953</v>
      </c>
      <c r="B4028" s="248" t="s">
        <v>19</v>
      </c>
      <c r="C4028" s="273">
        <v>35.0</v>
      </c>
      <c r="D4028" s="274">
        <v>45757.0</v>
      </c>
      <c r="E4028" s="275">
        <v>3.7963678E7</v>
      </c>
      <c r="F4028" s="248" t="s">
        <v>447</v>
      </c>
      <c r="G4028" s="274">
        <f t="shared" si="1"/>
        <v>45787</v>
      </c>
      <c r="H4028" s="248" t="s">
        <v>443</v>
      </c>
      <c r="I4028" s="276" t="str">
        <f t="shared" si="2"/>
        <v>3537963678</v>
      </c>
      <c r="J4028" s="274">
        <v>45758.0</v>
      </c>
      <c r="K4028" s="275">
        <v>3.7963678E7</v>
      </c>
      <c r="L4028" s="275">
        <f t="shared" si="35"/>
        <v>0</v>
      </c>
      <c r="N4028" s="277"/>
      <c r="O4028" s="274">
        <f t="shared" si="6"/>
        <v>0</v>
      </c>
      <c r="P4028" s="248" t="b">
        <f t="shared" si="7"/>
        <v>0</v>
      </c>
    </row>
    <row r="4029" ht="14.25" customHeight="1">
      <c r="A4029" s="248" t="s">
        <v>830</v>
      </c>
      <c r="B4029" s="248" t="s">
        <v>19</v>
      </c>
      <c r="C4029" s="273">
        <v>1935250.0</v>
      </c>
      <c r="D4029" s="274">
        <v>45757.0</v>
      </c>
      <c r="E4029" s="275">
        <v>319990.0</v>
      </c>
      <c r="F4029" s="248" t="s">
        <v>447</v>
      </c>
      <c r="G4029" s="274">
        <f t="shared" si="1"/>
        <v>45787</v>
      </c>
      <c r="H4029" s="248" t="s">
        <v>443</v>
      </c>
      <c r="I4029" s="276" t="str">
        <f t="shared" si="2"/>
        <v>1935250319990</v>
      </c>
      <c r="J4029" s="274">
        <v>45757.0</v>
      </c>
      <c r="K4029" s="275">
        <v>319990.0</v>
      </c>
      <c r="L4029" s="275">
        <f t="shared" si="35"/>
        <v>0</v>
      </c>
      <c r="N4029" s="277"/>
      <c r="O4029" s="274">
        <f t="shared" si="6"/>
        <v>0</v>
      </c>
      <c r="P4029" s="248" t="b">
        <f t="shared" si="7"/>
        <v>0</v>
      </c>
    </row>
    <row r="4030" ht="14.25" customHeight="1">
      <c r="A4030" s="248" t="s">
        <v>688</v>
      </c>
      <c r="B4030" s="248" t="s">
        <v>19</v>
      </c>
      <c r="C4030" s="273">
        <v>2967.0</v>
      </c>
      <c r="D4030" s="274">
        <v>45757.0</v>
      </c>
      <c r="E4030" s="275">
        <v>345433.0</v>
      </c>
      <c r="F4030" s="248" t="s">
        <v>447</v>
      </c>
      <c r="G4030" s="274">
        <f t="shared" si="1"/>
        <v>45787</v>
      </c>
      <c r="H4030" s="248" t="s">
        <v>443</v>
      </c>
      <c r="I4030" s="276" t="str">
        <f t="shared" si="2"/>
        <v>2967345433</v>
      </c>
      <c r="J4030" s="274">
        <v>45785.0</v>
      </c>
      <c r="K4030" s="275">
        <v>345433.0</v>
      </c>
      <c r="L4030" s="275">
        <f t="shared" si="35"/>
        <v>0</v>
      </c>
      <c r="N4030" s="277"/>
      <c r="O4030" s="274">
        <f t="shared" si="6"/>
        <v>0</v>
      </c>
      <c r="P4030" s="248" t="b">
        <f t="shared" si="7"/>
        <v>0</v>
      </c>
    </row>
    <row r="4031" ht="14.25" customHeight="1">
      <c r="A4031" s="248" t="s">
        <v>688</v>
      </c>
      <c r="B4031" s="248" t="s">
        <v>19</v>
      </c>
      <c r="C4031" s="286">
        <v>2968.0</v>
      </c>
      <c r="D4031" s="287">
        <v>45757.0</v>
      </c>
      <c r="E4031" s="288">
        <v>345433.0</v>
      </c>
      <c r="F4031" s="289" t="s">
        <v>447</v>
      </c>
      <c r="G4031" s="274">
        <f t="shared" si="1"/>
        <v>45787</v>
      </c>
      <c r="H4031" s="289" t="s">
        <v>485</v>
      </c>
      <c r="I4031" s="290" t="str">
        <f t="shared" si="2"/>
        <v>2968345433</v>
      </c>
      <c r="J4031" s="287"/>
      <c r="K4031" s="288"/>
      <c r="L4031" s="288">
        <f t="shared" si="35"/>
        <v>-345433</v>
      </c>
      <c r="N4031" s="277"/>
      <c r="O4031" s="274">
        <f t="shared" si="6"/>
        <v>0</v>
      </c>
      <c r="P4031" s="248" t="b">
        <f t="shared" si="7"/>
        <v>1</v>
      </c>
    </row>
    <row r="4032" ht="14.25" customHeight="1">
      <c r="A4032" s="248" t="s">
        <v>954</v>
      </c>
      <c r="B4032" s="248" t="s">
        <v>19</v>
      </c>
      <c r="C4032" s="273">
        <v>33250.0</v>
      </c>
      <c r="D4032" s="274">
        <v>45757.0</v>
      </c>
      <c r="E4032" s="275">
        <v>2908776.0</v>
      </c>
      <c r="F4032" s="248" t="s">
        <v>447</v>
      </c>
      <c r="G4032" s="274">
        <f t="shared" si="1"/>
        <v>45787</v>
      </c>
      <c r="H4032" s="248" t="s">
        <v>443</v>
      </c>
      <c r="I4032" s="276" t="str">
        <f t="shared" si="2"/>
        <v>332502908776</v>
      </c>
      <c r="J4032" s="274">
        <v>45806.0</v>
      </c>
      <c r="K4032" s="275">
        <v>2908776.0</v>
      </c>
      <c r="L4032" s="275">
        <f t="shared" si="35"/>
        <v>0</v>
      </c>
      <c r="N4032" s="277"/>
      <c r="O4032" s="274">
        <f t="shared" si="6"/>
        <v>0</v>
      </c>
      <c r="P4032" s="248" t="b">
        <f t="shared" si="7"/>
        <v>0</v>
      </c>
    </row>
    <row r="4033" ht="14.25" customHeight="1">
      <c r="A4033" s="248" t="s">
        <v>36</v>
      </c>
      <c r="B4033" s="248" t="s">
        <v>19</v>
      </c>
      <c r="C4033" s="273">
        <v>98087.0</v>
      </c>
      <c r="D4033" s="274">
        <v>45757.0</v>
      </c>
      <c r="E4033" s="275">
        <v>944878.0</v>
      </c>
      <c r="F4033" s="248" t="s">
        <v>447</v>
      </c>
      <c r="G4033" s="274">
        <f t="shared" si="1"/>
        <v>45787</v>
      </c>
      <c r="H4033" s="248" t="s">
        <v>443</v>
      </c>
      <c r="I4033" s="276" t="str">
        <f t="shared" si="2"/>
        <v>98087944878</v>
      </c>
      <c r="J4033" s="274">
        <v>45786.0</v>
      </c>
      <c r="K4033" s="275">
        <v>944878.0</v>
      </c>
      <c r="L4033" s="275">
        <f t="shared" si="35"/>
        <v>0</v>
      </c>
      <c r="N4033" s="277" t="s">
        <v>738</v>
      </c>
      <c r="O4033" s="274">
        <f t="shared" si="6"/>
        <v>0</v>
      </c>
      <c r="P4033" s="248" t="b">
        <f t="shared" si="7"/>
        <v>0</v>
      </c>
    </row>
    <row r="4034" ht="14.25" customHeight="1">
      <c r="A4034" s="248" t="s">
        <v>955</v>
      </c>
      <c r="B4034" s="248" t="s">
        <v>19</v>
      </c>
      <c r="C4034" s="273">
        <v>5.0</v>
      </c>
      <c r="D4034" s="274">
        <v>45757.0</v>
      </c>
      <c r="E4034" s="275">
        <v>713286.0</v>
      </c>
      <c r="F4034" s="248" t="s">
        <v>447</v>
      </c>
      <c r="G4034" s="274">
        <f t="shared" si="1"/>
        <v>45787</v>
      </c>
      <c r="H4034" s="248" t="s">
        <v>443</v>
      </c>
      <c r="I4034" s="276" t="str">
        <f t="shared" si="2"/>
        <v>5713286</v>
      </c>
      <c r="J4034" s="274">
        <v>45757.0</v>
      </c>
      <c r="K4034" s="275">
        <v>713286.0</v>
      </c>
      <c r="L4034" s="275">
        <f t="shared" si="35"/>
        <v>0</v>
      </c>
      <c r="N4034" s="277"/>
      <c r="O4034" s="274">
        <f t="shared" si="6"/>
        <v>0</v>
      </c>
      <c r="P4034" s="248" t="b">
        <f t="shared" si="7"/>
        <v>0</v>
      </c>
    </row>
    <row r="4035" ht="14.25" customHeight="1">
      <c r="A4035" s="248" t="s">
        <v>875</v>
      </c>
      <c r="B4035" s="248" t="s">
        <v>19</v>
      </c>
      <c r="C4035" s="273">
        <v>5.1390597E7</v>
      </c>
      <c r="D4035" s="274">
        <v>45757.0</v>
      </c>
      <c r="E4035" s="275">
        <v>89271.0</v>
      </c>
      <c r="F4035" s="248" t="s">
        <v>447</v>
      </c>
      <c r="G4035" s="274">
        <f t="shared" si="1"/>
        <v>45787</v>
      </c>
      <c r="H4035" s="248" t="s">
        <v>443</v>
      </c>
      <c r="I4035" s="276" t="str">
        <f t="shared" si="2"/>
        <v>5139059789271</v>
      </c>
      <c r="J4035" s="274">
        <v>45779.0</v>
      </c>
      <c r="K4035" s="275">
        <v>89271.0</v>
      </c>
      <c r="L4035" s="275">
        <f t="shared" si="35"/>
        <v>0</v>
      </c>
      <c r="N4035" s="277"/>
      <c r="O4035" s="274">
        <f t="shared" si="6"/>
        <v>0</v>
      </c>
      <c r="P4035" s="248" t="b">
        <f t="shared" si="7"/>
        <v>0</v>
      </c>
    </row>
    <row r="4036" ht="14.25" customHeight="1">
      <c r="A4036" s="248" t="s">
        <v>823</v>
      </c>
      <c r="B4036" s="248" t="s">
        <v>19</v>
      </c>
      <c r="C4036" s="273">
        <v>3.4978021E7</v>
      </c>
      <c r="D4036" s="274">
        <v>45757.0</v>
      </c>
      <c r="E4036" s="275">
        <v>1078985.0</v>
      </c>
      <c r="F4036" s="248" t="s">
        <v>447</v>
      </c>
      <c r="G4036" s="274">
        <f t="shared" si="1"/>
        <v>45787</v>
      </c>
      <c r="H4036" s="248" t="s">
        <v>443</v>
      </c>
      <c r="I4036" s="276" t="str">
        <f t="shared" si="2"/>
        <v>349780211078985</v>
      </c>
      <c r="J4036" s="274">
        <v>45757.0</v>
      </c>
      <c r="K4036" s="275">
        <v>1078985.0</v>
      </c>
      <c r="L4036" s="275">
        <f t="shared" si="35"/>
        <v>0</v>
      </c>
      <c r="N4036" s="277"/>
      <c r="O4036" s="274">
        <f t="shared" si="6"/>
        <v>0</v>
      </c>
      <c r="P4036" s="248" t="b">
        <f t="shared" si="7"/>
        <v>0</v>
      </c>
    </row>
    <row r="4037" ht="14.25" customHeight="1">
      <c r="A4037" s="248" t="s">
        <v>841</v>
      </c>
      <c r="B4037" s="248" t="s">
        <v>19</v>
      </c>
      <c r="C4037" s="273">
        <v>5608250.0</v>
      </c>
      <c r="D4037" s="274">
        <v>45757.0</v>
      </c>
      <c r="E4037" s="275">
        <v>414980.0</v>
      </c>
      <c r="F4037" s="248" t="s">
        <v>447</v>
      </c>
      <c r="G4037" s="274">
        <f t="shared" si="1"/>
        <v>45787</v>
      </c>
      <c r="H4037" s="248" t="s">
        <v>443</v>
      </c>
      <c r="I4037" s="276" t="str">
        <f t="shared" si="2"/>
        <v>5608250414980</v>
      </c>
      <c r="J4037" s="274">
        <v>45757.0</v>
      </c>
      <c r="K4037" s="275">
        <v>414980.0</v>
      </c>
      <c r="L4037" s="275">
        <f t="shared" si="35"/>
        <v>0</v>
      </c>
      <c r="N4037" s="277"/>
      <c r="O4037" s="274">
        <f t="shared" si="6"/>
        <v>0</v>
      </c>
      <c r="P4037" s="248" t="b">
        <f t="shared" si="7"/>
        <v>0</v>
      </c>
    </row>
    <row r="4038" ht="14.25" customHeight="1">
      <c r="A4038" s="248" t="s">
        <v>273</v>
      </c>
      <c r="B4038" s="248" t="s">
        <v>468</v>
      </c>
      <c r="C4038" s="273">
        <v>1652.0</v>
      </c>
      <c r="D4038" s="274">
        <v>45758.0</v>
      </c>
      <c r="E4038" s="275">
        <v>-174900.0</v>
      </c>
      <c r="F4038" s="248" t="s">
        <v>447</v>
      </c>
      <c r="G4038" s="274">
        <f t="shared" si="1"/>
        <v>45788</v>
      </c>
      <c r="H4038" s="248" t="s">
        <v>469</v>
      </c>
      <c r="I4038" s="276" t="str">
        <f t="shared" si="2"/>
        <v>1652-174900</v>
      </c>
      <c r="J4038" s="274"/>
      <c r="K4038" s="275"/>
      <c r="L4038" s="275">
        <f t="shared" si="35"/>
        <v>174900</v>
      </c>
      <c r="M4038" s="248" t="s">
        <v>956</v>
      </c>
      <c r="N4038" s="277" t="s">
        <v>710</v>
      </c>
      <c r="O4038" s="274">
        <f t="shared" si="6"/>
        <v>0</v>
      </c>
      <c r="P4038" s="248" t="b">
        <f t="shared" si="7"/>
        <v>1</v>
      </c>
    </row>
    <row r="4039" ht="14.25" customHeight="1">
      <c r="A4039" s="248" t="s">
        <v>273</v>
      </c>
      <c r="B4039" s="248" t="s">
        <v>19</v>
      </c>
      <c r="C4039" s="273">
        <v>544.0</v>
      </c>
      <c r="D4039" s="274">
        <v>45758.0</v>
      </c>
      <c r="E4039" s="275">
        <v>169900.0</v>
      </c>
      <c r="F4039" s="248" t="s">
        <v>447</v>
      </c>
      <c r="G4039" s="274">
        <f t="shared" si="1"/>
        <v>45788</v>
      </c>
      <c r="H4039" s="248" t="s">
        <v>443</v>
      </c>
      <c r="I4039" s="276" t="str">
        <f t="shared" si="2"/>
        <v>544169900</v>
      </c>
      <c r="J4039" s="274">
        <v>45791.0</v>
      </c>
      <c r="K4039" s="275">
        <v>169900.0</v>
      </c>
      <c r="L4039" s="275">
        <f t="shared" si="35"/>
        <v>0</v>
      </c>
      <c r="N4039" s="277" t="s">
        <v>710</v>
      </c>
      <c r="O4039" s="274">
        <f t="shared" si="6"/>
        <v>0</v>
      </c>
      <c r="P4039" s="248" t="b">
        <f t="shared" si="7"/>
        <v>0</v>
      </c>
    </row>
    <row r="4040" ht="14.25" customHeight="1">
      <c r="A4040" s="248" t="s">
        <v>957</v>
      </c>
      <c r="B4040" s="248" t="s">
        <v>19</v>
      </c>
      <c r="C4040" s="273">
        <v>211374.0</v>
      </c>
      <c r="D4040" s="274">
        <v>45758.0</v>
      </c>
      <c r="E4040" s="275">
        <v>10770.0</v>
      </c>
      <c r="F4040" s="248" t="s">
        <v>447</v>
      </c>
      <c r="G4040" s="274">
        <f t="shared" si="1"/>
        <v>45788</v>
      </c>
      <c r="H4040" s="248" t="s">
        <v>443</v>
      </c>
      <c r="I4040" s="276" t="str">
        <f t="shared" si="2"/>
        <v>21137410770</v>
      </c>
      <c r="J4040" s="274"/>
      <c r="K4040" s="275"/>
      <c r="L4040" s="275">
        <f t="shared" si="35"/>
        <v>-10770</v>
      </c>
      <c r="N4040" s="277"/>
      <c r="O4040" s="274">
        <f t="shared" si="6"/>
        <v>0</v>
      </c>
      <c r="P4040" s="248" t="b">
        <f t="shared" si="7"/>
        <v>1</v>
      </c>
    </row>
    <row r="4041" ht="14.25" customHeight="1">
      <c r="A4041" s="248" t="s">
        <v>18</v>
      </c>
      <c r="B4041" s="248" t="s">
        <v>19</v>
      </c>
      <c r="C4041" s="273">
        <v>6698.0</v>
      </c>
      <c r="D4041" s="274">
        <v>45758.0</v>
      </c>
      <c r="E4041" s="275">
        <v>1.3016666E7</v>
      </c>
      <c r="F4041" s="248" t="s">
        <v>447</v>
      </c>
      <c r="G4041" s="274">
        <f t="shared" si="1"/>
        <v>45788</v>
      </c>
      <c r="H4041" s="248" t="s">
        <v>443</v>
      </c>
      <c r="I4041" s="276" t="str">
        <f t="shared" si="2"/>
        <v>669813016666</v>
      </c>
      <c r="J4041" s="274">
        <v>45793.0</v>
      </c>
      <c r="K4041" s="275">
        <v>1.3016666E7</v>
      </c>
      <c r="L4041" s="275">
        <f t="shared" si="35"/>
        <v>0</v>
      </c>
      <c r="N4041" s="277"/>
      <c r="O4041" s="274">
        <f t="shared" si="6"/>
        <v>0</v>
      </c>
      <c r="P4041" s="248" t="b">
        <f t="shared" si="7"/>
        <v>0</v>
      </c>
    </row>
    <row r="4042" ht="14.25" customHeight="1">
      <c r="A4042" s="248" t="s">
        <v>22</v>
      </c>
      <c r="B4042" s="248" t="s">
        <v>19</v>
      </c>
      <c r="C4042" s="273">
        <v>1178644.0</v>
      </c>
      <c r="D4042" s="274">
        <v>45758.0</v>
      </c>
      <c r="E4042" s="275">
        <v>749961.0</v>
      </c>
      <c r="F4042" s="248" t="s">
        <v>447</v>
      </c>
      <c r="G4042" s="274">
        <f t="shared" si="1"/>
        <v>45788</v>
      </c>
      <c r="H4042" s="248" t="s">
        <v>443</v>
      </c>
      <c r="I4042" s="276" t="str">
        <f t="shared" si="2"/>
        <v>1178644749961</v>
      </c>
      <c r="J4042" s="274">
        <v>45786.0</v>
      </c>
      <c r="K4042" s="275">
        <f>+E4042</f>
        <v>749961</v>
      </c>
      <c r="L4042" s="275">
        <f t="shared" si="35"/>
        <v>0</v>
      </c>
      <c r="N4042" s="109" t="s">
        <v>462</v>
      </c>
      <c r="O4042" s="274">
        <f t="shared" si="6"/>
        <v>0</v>
      </c>
      <c r="P4042" s="248" t="b">
        <f t="shared" si="7"/>
        <v>0</v>
      </c>
    </row>
    <row r="4043" ht="14.25" customHeight="1">
      <c r="A4043" s="248" t="s">
        <v>783</v>
      </c>
      <c r="B4043" s="248" t="s">
        <v>19</v>
      </c>
      <c r="C4043" s="273">
        <v>6254.0</v>
      </c>
      <c r="D4043" s="274">
        <v>45758.0</v>
      </c>
      <c r="E4043" s="275">
        <v>285000.0</v>
      </c>
      <c r="F4043" s="248" t="s">
        <v>447</v>
      </c>
      <c r="G4043" s="274">
        <f t="shared" si="1"/>
        <v>45788</v>
      </c>
      <c r="H4043" s="248" t="s">
        <v>443</v>
      </c>
      <c r="I4043" s="276" t="str">
        <f t="shared" si="2"/>
        <v>6254285000</v>
      </c>
      <c r="J4043" s="274">
        <v>45777.0</v>
      </c>
      <c r="K4043" s="275">
        <v>285000.0</v>
      </c>
      <c r="L4043" s="275">
        <f t="shared" si="35"/>
        <v>0</v>
      </c>
      <c r="N4043" s="277"/>
      <c r="O4043" s="274">
        <f t="shared" si="6"/>
        <v>0</v>
      </c>
      <c r="P4043" s="248" t="b">
        <f t="shared" si="7"/>
        <v>0</v>
      </c>
    </row>
    <row r="4044" ht="14.25" customHeight="1">
      <c r="A4044" s="248" t="s">
        <v>736</v>
      </c>
      <c r="B4044" s="248" t="s">
        <v>19</v>
      </c>
      <c r="C4044" s="273">
        <v>193072.0</v>
      </c>
      <c r="D4044" s="274">
        <v>45758.0</v>
      </c>
      <c r="E4044" s="275">
        <v>711058.0</v>
      </c>
      <c r="F4044" s="248" t="s">
        <v>447</v>
      </c>
      <c r="G4044" s="274">
        <f t="shared" si="1"/>
        <v>45788</v>
      </c>
      <c r="H4044" s="248" t="s">
        <v>443</v>
      </c>
      <c r="I4044" s="276" t="str">
        <f t="shared" si="2"/>
        <v>193072711058</v>
      </c>
      <c r="J4044" s="274">
        <v>45791.0</v>
      </c>
      <c r="K4044" s="275">
        <v>711058.0</v>
      </c>
      <c r="L4044" s="275">
        <f t="shared" si="35"/>
        <v>0</v>
      </c>
      <c r="N4044" s="277"/>
      <c r="O4044" s="274">
        <f t="shared" si="6"/>
        <v>0</v>
      </c>
      <c r="P4044" s="248" t="b">
        <f t="shared" si="7"/>
        <v>0</v>
      </c>
    </row>
    <row r="4045" ht="14.25" customHeight="1">
      <c r="A4045" s="248" t="s">
        <v>947</v>
      </c>
      <c r="B4045" s="289" t="s">
        <v>19</v>
      </c>
      <c r="C4045" s="286">
        <v>4569051.0</v>
      </c>
      <c r="D4045" s="287">
        <v>45758.0</v>
      </c>
      <c r="E4045" s="288">
        <v>5639886.0</v>
      </c>
      <c r="F4045" s="289" t="s">
        <v>447</v>
      </c>
      <c r="G4045" s="274">
        <f t="shared" si="1"/>
        <v>45788</v>
      </c>
      <c r="H4045" s="289" t="s">
        <v>485</v>
      </c>
      <c r="I4045" s="290" t="str">
        <f t="shared" si="2"/>
        <v>45690515639886</v>
      </c>
      <c r="J4045" s="274"/>
      <c r="K4045" s="275"/>
      <c r="L4045" s="275">
        <f t="shared" si="35"/>
        <v>-5639886</v>
      </c>
      <c r="N4045" s="277"/>
      <c r="O4045" s="274">
        <f t="shared" si="6"/>
        <v>0</v>
      </c>
      <c r="P4045" s="248" t="b">
        <f t="shared" si="7"/>
        <v>1</v>
      </c>
    </row>
    <row r="4046" ht="14.25" customHeight="1">
      <c r="A4046" s="248" t="s">
        <v>947</v>
      </c>
      <c r="B4046" s="289" t="s">
        <v>468</v>
      </c>
      <c r="C4046" s="286">
        <v>331783.0</v>
      </c>
      <c r="D4046" s="287">
        <v>45758.0</v>
      </c>
      <c r="E4046" s="288">
        <v>-5639886.0</v>
      </c>
      <c r="F4046" s="289" t="s">
        <v>447</v>
      </c>
      <c r="G4046" s="274">
        <f t="shared" si="1"/>
        <v>45788</v>
      </c>
      <c r="H4046" s="289" t="s">
        <v>469</v>
      </c>
      <c r="I4046" s="290" t="str">
        <f t="shared" si="2"/>
        <v>331783-5639886</v>
      </c>
      <c r="J4046" s="274"/>
      <c r="K4046" s="275"/>
      <c r="L4046" s="275">
        <f t="shared" si="35"/>
        <v>5639886</v>
      </c>
      <c r="N4046" s="277"/>
      <c r="O4046" s="274">
        <f t="shared" si="6"/>
        <v>0</v>
      </c>
      <c r="P4046" s="248" t="b">
        <f t="shared" si="7"/>
        <v>1</v>
      </c>
    </row>
    <row r="4047" ht="14.25" customHeight="1">
      <c r="A4047" s="248" t="s">
        <v>815</v>
      </c>
      <c r="B4047" s="248" t="s">
        <v>334</v>
      </c>
      <c r="C4047" s="273">
        <v>2935581.0</v>
      </c>
      <c r="D4047" s="274">
        <v>45758.0</v>
      </c>
      <c r="E4047" s="275">
        <v>7529.0</v>
      </c>
      <c r="F4047" s="248" t="s">
        <v>447</v>
      </c>
      <c r="G4047" s="274">
        <f t="shared" si="1"/>
        <v>45788</v>
      </c>
      <c r="H4047" s="248" t="s">
        <v>443</v>
      </c>
      <c r="I4047" s="276" t="str">
        <f t="shared" si="2"/>
        <v>29355817529</v>
      </c>
      <c r="J4047" s="274">
        <v>45758.0</v>
      </c>
      <c r="K4047" s="275">
        <v>7529.0</v>
      </c>
      <c r="L4047" s="275">
        <f t="shared" si="35"/>
        <v>0</v>
      </c>
      <c r="N4047" s="277"/>
      <c r="O4047" s="274">
        <f t="shared" si="6"/>
        <v>0</v>
      </c>
      <c r="P4047" s="248" t="b">
        <f t="shared" si="7"/>
        <v>0</v>
      </c>
    </row>
    <row r="4048" ht="14.25" customHeight="1">
      <c r="A4048" s="248" t="s">
        <v>910</v>
      </c>
      <c r="B4048" s="248" t="s">
        <v>19</v>
      </c>
      <c r="C4048" s="273">
        <v>530.0</v>
      </c>
      <c r="D4048" s="274">
        <v>45758.0</v>
      </c>
      <c r="E4048" s="275">
        <v>346290.0</v>
      </c>
      <c r="F4048" s="248" t="s">
        <v>447</v>
      </c>
      <c r="G4048" s="274">
        <f t="shared" si="1"/>
        <v>45788</v>
      </c>
      <c r="H4048" s="248" t="s">
        <v>443</v>
      </c>
      <c r="I4048" s="276" t="str">
        <f t="shared" si="2"/>
        <v>530346290</v>
      </c>
      <c r="J4048" s="274">
        <v>45786.0</v>
      </c>
      <c r="K4048" s="275">
        <f>+E4048</f>
        <v>346290</v>
      </c>
      <c r="L4048" s="275">
        <f t="shared" si="35"/>
        <v>0</v>
      </c>
      <c r="N4048" s="277"/>
      <c r="O4048" s="274">
        <f t="shared" si="6"/>
        <v>0</v>
      </c>
      <c r="P4048" s="248" t="b">
        <f t="shared" si="7"/>
        <v>0</v>
      </c>
    </row>
    <row r="4049" ht="14.25" customHeight="1">
      <c r="A4049" s="248" t="s">
        <v>56</v>
      </c>
      <c r="B4049" s="248" t="s">
        <v>19</v>
      </c>
      <c r="C4049" s="273">
        <v>29.0</v>
      </c>
      <c r="D4049" s="274">
        <v>45760.0</v>
      </c>
      <c r="E4049" s="275">
        <v>239904.0</v>
      </c>
      <c r="F4049" s="248" t="s">
        <v>447</v>
      </c>
      <c r="G4049" s="274">
        <f t="shared" si="1"/>
        <v>45790</v>
      </c>
      <c r="H4049" s="248" t="s">
        <v>443</v>
      </c>
      <c r="I4049" s="276" t="str">
        <f t="shared" si="2"/>
        <v>29239904</v>
      </c>
      <c r="J4049" s="274">
        <v>45777.0</v>
      </c>
      <c r="K4049" s="275">
        <v>239904.0</v>
      </c>
      <c r="L4049" s="275">
        <f t="shared" si="35"/>
        <v>0</v>
      </c>
      <c r="N4049" s="109" t="s">
        <v>744</v>
      </c>
      <c r="O4049" s="274">
        <f t="shared" si="6"/>
        <v>0</v>
      </c>
      <c r="P4049" s="248" t="b">
        <f t="shared" si="7"/>
        <v>0</v>
      </c>
    </row>
    <row r="4050" ht="14.25" customHeight="1">
      <c r="A4050" s="248" t="s">
        <v>958</v>
      </c>
      <c r="B4050" s="248" t="s">
        <v>19</v>
      </c>
      <c r="C4050" s="273">
        <v>535.0</v>
      </c>
      <c r="D4050" s="274">
        <v>45761.0</v>
      </c>
      <c r="E4050" s="275">
        <v>843222.0</v>
      </c>
      <c r="F4050" s="248" t="s">
        <v>447</v>
      </c>
      <c r="G4050" s="274">
        <f t="shared" si="1"/>
        <v>45791</v>
      </c>
      <c r="H4050" s="248" t="s">
        <v>443</v>
      </c>
      <c r="I4050" s="276" t="str">
        <f t="shared" si="2"/>
        <v>535843222</v>
      </c>
      <c r="J4050" s="274">
        <v>45777.0</v>
      </c>
      <c r="K4050" s="275">
        <v>843222.0</v>
      </c>
      <c r="L4050" s="275">
        <f t="shared" si="35"/>
        <v>0</v>
      </c>
      <c r="N4050" s="277"/>
      <c r="O4050" s="274">
        <f t="shared" si="6"/>
        <v>0</v>
      </c>
      <c r="P4050" s="248" t="b">
        <f t="shared" si="7"/>
        <v>0</v>
      </c>
    </row>
    <row r="4051" ht="14.25" customHeight="1">
      <c r="A4051" s="248" t="s">
        <v>279</v>
      </c>
      <c r="B4051" s="248" t="s">
        <v>468</v>
      </c>
      <c r="C4051" s="273">
        <v>692.0</v>
      </c>
      <c r="D4051" s="274">
        <v>45761.0</v>
      </c>
      <c r="E4051" s="275">
        <v>-7094.0</v>
      </c>
      <c r="F4051" s="248" t="s">
        <v>447</v>
      </c>
      <c r="G4051" s="274">
        <f t="shared" si="1"/>
        <v>45791</v>
      </c>
      <c r="H4051" s="248" t="s">
        <v>469</v>
      </c>
      <c r="I4051" s="276" t="str">
        <f t="shared" si="2"/>
        <v>692-7094</v>
      </c>
      <c r="J4051" s="274"/>
      <c r="K4051" s="275"/>
      <c r="L4051" s="304">
        <f t="shared" si="35"/>
        <v>7094</v>
      </c>
      <c r="N4051" s="277"/>
      <c r="O4051" s="274">
        <f t="shared" si="6"/>
        <v>0</v>
      </c>
      <c r="P4051" s="248" t="b">
        <f t="shared" si="7"/>
        <v>1</v>
      </c>
    </row>
    <row r="4052" ht="14.25" customHeight="1">
      <c r="A4052" s="248" t="s">
        <v>279</v>
      </c>
      <c r="B4052" s="248" t="s">
        <v>468</v>
      </c>
      <c r="C4052" s="273">
        <v>691.0</v>
      </c>
      <c r="D4052" s="274">
        <v>45761.0</v>
      </c>
      <c r="E4052" s="275">
        <v>-82931.0</v>
      </c>
      <c r="F4052" s="248" t="s">
        <v>447</v>
      </c>
      <c r="G4052" s="274">
        <f t="shared" si="1"/>
        <v>45791</v>
      </c>
      <c r="H4052" s="248" t="s">
        <v>469</v>
      </c>
      <c r="I4052" s="276" t="str">
        <f t="shared" si="2"/>
        <v>691-82931</v>
      </c>
      <c r="J4052" s="274"/>
      <c r="K4052" s="275"/>
      <c r="L4052" s="304">
        <f t="shared" si="35"/>
        <v>82931</v>
      </c>
      <c r="M4052" s="248" t="s">
        <v>959</v>
      </c>
      <c r="N4052" s="277"/>
      <c r="O4052" s="274">
        <f t="shared" si="6"/>
        <v>0</v>
      </c>
      <c r="P4052" s="248" t="b">
        <f t="shared" si="7"/>
        <v>1</v>
      </c>
    </row>
    <row r="4053" ht="14.25" customHeight="1">
      <c r="A4053" s="248" t="s">
        <v>960</v>
      </c>
      <c r="B4053" s="248" t="s">
        <v>19</v>
      </c>
      <c r="C4053" s="273">
        <v>59074.0</v>
      </c>
      <c r="D4053" s="274">
        <v>45761.0</v>
      </c>
      <c r="E4053" s="275">
        <v>77000.0</v>
      </c>
      <c r="F4053" s="248" t="s">
        <v>447</v>
      </c>
      <c r="G4053" s="274">
        <f t="shared" si="1"/>
        <v>45791</v>
      </c>
      <c r="H4053" s="248" t="s">
        <v>443</v>
      </c>
      <c r="I4053" s="276" t="str">
        <f t="shared" si="2"/>
        <v>5907477000</v>
      </c>
      <c r="J4053" s="274">
        <v>45761.0</v>
      </c>
      <c r="K4053" s="275">
        <v>77000.0</v>
      </c>
      <c r="L4053" s="275">
        <f t="shared" si="35"/>
        <v>0</v>
      </c>
      <c r="M4053" s="248" t="s">
        <v>961</v>
      </c>
      <c r="N4053" s="277"/>
      <c r="O4053" s="274">
        <f t="shared" si="6"/>
        <v>0</v>
      </c>
      <c r="P4053" s="248" t="b">
        <f t="shared" si="7"/>
        <v>0</v>
      </c>
    </row>
    <row r="4054" ht="14.25" customHeight="1">
      <c r="A4054" s="248" t="s">
        <v>463</v>
      </c>
      <c r="B4054" s="248" t="s">
        <v>19</v>
      </c>
      <c r="C4054" s="273">
        <v>5257781.0</v>
      </c>
      <c r="D4054" s="274">
        <v>45761.0</v>
      </c>
      <c r="E4054" s="275">
        <v>656970.0</v>
      </c>
      <c r="F4054" s="248" t="s">
        <v>447</v>
      </c>
      <c r="G4054" s="274">
        <f t="shared" si="1"/>
        <v>45791</v>
      </c>
      <c r="H4054" s="248" t="s">
        <v>443</v>
      </c>
      <c r="I4054" s="276" t="str">
        <f t="shared" si="2"/>
        <v>5257781656970</v>
      </c>
      <c r="J4054" s="274">
        <v>45761.0</v>
      </c>
      <c r="K4054" s="275">
        <v>656970.0</v>
      </c>
      <c r="L4054" s="275">
        <f t="shared" si="35"/>
        <v>0</v>
      </c>
      <c r="N4054" s="277"/>
      <c r="O4054" s="274">
        <f t="shared" si="6"/>
        <v>0</v>
      </c>
      <c r="P4054" s="248" t="b">
        <f t="shared" si="7"/>
        <v>0</v>
      </c>
    </row>
    <row r="4055" ht="14.25" customHeight="1">
      <c r="A4055" s="248" t="s">
        <v>24</v>
      </c>
      <c r="B4055" s="248" t="s">
        <v>19</v>
      </c>
      <c r="C4055" s="273">
        <v>25937.0</v>
      </c>
      <c r="D4055" s="274">
        <v>45761.0</v>
      </c>
      <c r="E4055" s="275">
        <v>3655579.0</v>
      </c>
      <c r="F4055" s="248" t="s">
        <v>447</v>
      </c>
      <c r="G4055" s="274">
        <f t="shared" si="1"/>
        <v>45791</v>
      </c>
      <c r="H4055" s="248" t="s">
        <v>443</v>
      </c>
      <c r="I4055" s="276" t="str">
        <f t="shared" si="2"/>
        <v>259373655579</v>
      </c>
      <c r="J4055" s="274">
        <v>45793.0</v>
      </c>
      <c r="K4055" s="275">
        <v>3655579.0</v>
      </c>
      <c r="L4055" s="275">
        <f t="shared" si="35"/>
        <v>0</v>
      </c>
      <c r="N4055" s="277"/>
      <c r="O4055" s="274">
        <f t="shared" si="6"/>
        <v>0</v>
      </c>
      <c r="P4055" s="248" t="b">
        <f t="shared" si="7"/>
        <v>0</v>
      </c>
    </row>
    <row r="4056" ht="14.25" customHeight="1">
      <c r="A4056" s="248" t="s">
        <v>24</v>
      </c>
      <c r="B4056" s="248" t="s">
        <v>19</v>
      </c>
      <c r="C4056" s="273">
        <v>25940.0</v>
      </c>
      <c r="D4056" s="274">
        <v>45761.0</v>
      </c>
      <c r="E4056" s="275">
        <v>1320198.0</v>
      </c>
      <c r="F4056" s="248" t="s">
        <v>447</v>
      </c>
      <c r="G4056" s="274">
        <f t="shared" si="1"/>
        <v>45791</v>
      </c>
      <c r="H4056" s="248" t="s">
        <v>443</v>
      </c>
      <c r="I4056" s="276" t="str">
        <f t="shared" si="2"/>
        <v>259401320198</v>
      </c>
      <c r="J4056" s="274">
        <v>45793.0</v>
      </c>
      <c r="K4056" s="275">
        <v>1320198.0</v>
      </c>
      <c r="L4056" s="275">
        <f t="shared" si="35"/>
        <v>0</v>
      </c>
      <c r="N4056" s="277"/>
      <c r="O4056" s="274">
        <f t="shared" si="6"/>
        <v>0</v>
      </c>
      <c r="P4056" s="248" t="b">
        <f t="shared" si="7"/>
        <v>0</v>
      </c>
    </row>
    <row r="4057" ht="14.25" customHeight="1">
      <c r="A4057" s="248" t="s">
        <v>110</v>
      </c>
      <c r="B4057" s="248" t="s">
        <v>19</v>
      </c>
      <c r="C4057" s="273">
        <v>42395.0</v>
      </c>
      <c r="D4057" s="274">
        <v>45761.0</v>
      </c>
      <c r="E4057" s="275">
        <v>221097.0</v>
      </c>
      <c r="F4057" s="248" t="s">
        <v>447</v>
      </c>
      <c r="G4057" s="274">
        <f t="shared" si="1"/>
        <v>45791</v>
      </c>
      <c r="H4057" s="248" t="s">
        <v>443</v>
      </c>
      <c r="I4057" s="276" t="str">
        <f t="shared" si="2"/>
        <v>42395221097</v>
      </c>
      <c r="J4057" s="274">
        <v>45791.0</v>
      </c>
      <c r="K4057" s="275">
        <v>221097.0</v>
      </c>
      <c r="L4057" s="275">
        <f t="shared" si="35"/>
        <v>0</v>
      </c>
      <c r="N4057" s="277"/>
      <c r="O4057" s="274">
        <f t="shared" si="6"/>
        <v>0</v>
      </c>
      <c r="P4057" s="248" t="b">
        <f t="shared" si="7"/>
        <v>0</v>
      </c>
    </row>
    <row r="4058" ht="14.25" customHeight="1">
      <c r="A4058" s="248" t="s">
        <v>958</v>
      </c>
      <c r="B4058" s="248" t="s">
        <v>19</v>
      </c>
      <c r="C4058" s="273">
        <v>607.0</v>
      </c>
      <c r="D4058" s="274">
        <v>45761.0</v>
      </c>
      <c r="E4058" s="275">
        <v>26276.0</v>
      </c>
      <c r="F4058" s="248" t="s">
        <v>447</v>
      </c>
      <c r="G4058" s="274">
        <f t="shared" si="1"/>
        <v>45791</v>
      </c>
      <c r="H4058" s="248" t="s">
        <v>485</v>
      </c>
      <c r="I4058" s="276" t="str">
        <f t="shared" si="2"/>
        <v>60726276</v>
      </c>
      <c r="J4058" s="274"/>
      <c r="K4058" s="275"/>
      <c r="L4058" s="275">
        <f t="shared" si="35"/>
        <v>-26276</v>
      </c>
      <c r="N4058" s="277"/>
      <c r="O4058" s="274">
        <f t="shared" si="6"/>
        <v>0</v>
      </c>
      <c r="P4058" s="248" t="b">
        <f t="shared" si="7"/>
        <v>1</v>
      </c>
    </row>
    <row r="4059" ht="14.25" customHeight="1">
      <c r="A4059" s="248" t="s">
        <v>958</v>
      </c>
      <c r="B4059" s="248" t="s">
        <v>468</v>
      </c>
      <c r="C4059" s="273">
        <v>114.0</v>
      </c>
      <c r="D4059" s="274">
        <v>45761.0</v>
      </c>
      <c r="E4059" s="275">
        <v>-26276.0</v>
      </c>
      <c r="F4059" s="248" t="s">
        <v>447</v>
      </c>
      <c r="G4059" s="274">
        <f t="shared" si="1"/>
        <v>45791</v>
      </c>
      <c r="H4059" s="248" t="s">
        <v>469</v>
      </c>
      <c r="I4059" s="276" t="str">
        <f t="shared" si="2"/>
        <v>114-26276</v>
      </c>
      <c r="J4059" s="274"/>
      <c r="K4059" s="275"/>
      <c r="L4059" s="275">
        <f t="shared" si="35"/>
        <v>26276</v>
      </c>
      <c r="N4059" s="277"/>
      <c r="O4059" s="274">
        <f t="shared" si="6"/>
        <v>0</v>
      </c>
      <c r="P4059" s="248" t="b">
        <f t="shared" si="7"/>
        <v>1</v>
      </c>
    </row>
    <row r="4060" ht="14.25" customHeight="1">
      <c r="A4060" s="248" t="s">
        <v>494</v>
      </c>
      <c r="B4060" s="248" t="s">
        <v>19</v>
      </c>
      <c r="C4060" s="273">
        <v>53290.0</v>
      </c>
      <c r="D4060" s="274">
        <v>45762.0</v>
      </c>
      <c r="E4060" s="275">
        <v>178020.0</v>
      </c>
      <c r="F4060" s="248" t="s">
        <v>447</v>
      </c>
      <c r="G4060" s="274">
        <f t="shared" si="1"/>
        <v>45792</v>
      </c>
      <c r="H4060" s="248" t="s">
        <v>443</v>
      </c>
      <c r="I4060" s="276" t="str">
        <f t="shared" si="2"/>
        <v>53290178020</v>
      </c>
      <c r="J4060" s="274">
        <v>45762.0</v>
      </c>
      <c r="K4060" s="275">
        <v>178020.0</v>
      </c>
      <c r="L4060" s="275">
        <f t="shared" si="35"/>
        <v>0</v>
      </c>
      <c r="N4060" s="277"/>
      <c r="O4060" s="274">
        <f t="shared" si="6"/>
        <v>0</v>
      </c>
      <c r="P4060" s="248" t="b">
        <f t="shared" si="7"/>
        <v>0</v>
      </c>
    </row>
    <row r="4061" ht="14.25" customHeight="1">
      <c r="A4061" s="248" t="s">
        <v>26</v>
      </c>
      <c r="B4061" s="248" t="s">
        <v>19</v>
      </c>
      <c r="C4061" s="273">
        <v>14315.0</v>
      </c>
      <c r="D4061" s="274">
        <v>45762.0</v>
      </c>
      <c r="E4061" s="275">
        <v>464326.0</v>
      </c>
      <c r="F4061" s="248" t="s">
        <v>447</v>
      </c>
      <c r="G4061" s="274">
        <f t="shared" si="1"/>
        <v>45792</v>
      </c>
      <c r="H4061" s="248" t="s">
        <v>443</v>
      </c>
      <c r="I4061" s="276" t="str">
        <f t="shared" si="2"/>
        <v>14315464326</v>
      </c>
      <c r="J4061" s="274">
        <v>45793.0</v>
      </c>
      <c r="K4061" s="275">
        <v>464326.0</v>
      </c>
      <c r="L4061" s="275">
        <f t="shared" si="35"/>
        <v>0</v>
      </c>
      <c r="N4061" s="277"/>
      <c r="O4061" s="274">
        <f t="shared" si="6"/>
        <v>0</v>
      </c>
      <c r="P4061" s="248" t="b">
        <f t="shared" si="7"/>
        <v>0</v>
      </c>
    </row>
    <row r="4062" ht="14.25" customHeight="1">
      <c r="A4062" s="248" t="s">
        <v>688</v>
      </c>
      <c r="B4062" s="248" t="s">
        <v>19</v>
      </c>
      <c r="C4062" s="273">
        <v>2980.0</v>
      </c>
      <c r="D4062" s="274">
        <v>45762.0</v>
      </c>
      <c r="E4062" s="275">
        <v>209702.0</v>
      </c>
      <c r="F4062" s="248" t="s">
        <v>447</v>
      </c>
      <c r="G4062" s="274">
        <f t="shared" si="1"/>
        <v>45792</v>
      </c>
      <c r="H4062" s="248" t="s">
        <v>443</v>
      </c>
      <c r="I4062" s="276" t="str">
        <f t="shared" si="2"/>
        <v>2980209702</v>
      </c>
      <c r="J4062" s="274">
        <v>45793.0</v>
      </c>
      <c r="K4062" s="275">
        <v>209702.0</v>
      </c>
      <c r="L4062" s="275">
        <f t="shared" si="35"/>
        <v>0</v>
      </c>
      <c r="N4062" s="277"/>
      <c r="O4062" s="274">
        <f t="shared" si="6"/>
        <v>0</v>
      </c>
      <c r="P4062" s="248" t="b">
        <f t="shared" si="7"/>
        <v>0</v>
      </c>
    </row>
    <row r="4063" ht="14.25" customHeight="1">
      <c r="A4063" s="248" t="s">
        <v>36</v>
      </c>
      <c r="B4063" s="248" t="s">
        <v>19</v>
      </c>
      <c r="C4063" s="273">
        <v>98175.0</v>
      </c>
      <c r="D4063" s="274">
        <v>45762.0</v>
      </c>
      <c r="E4063" s="275">
        <v>2592477.0</v>
      </c>
      <c r="F4063" s="248" t="s">
        <v>447</v>
      </c>
      <c r="G4063" s="274">
        <f t="shared" si="1"/>
        <v>45792</v>
      </c>
      <c r="H4063" s="248" t="s">
        <v>443</v>
      </c>
      <c r="I4063" s="276" t="str">
        <f t="shared" si="2"/>
        <v>981752592477</v>
      </c>
      <c r="J4063" s="274">
        <v>45793.0</v>
      </c>
      <c r="K4063" s="275">
        <v>2592477.0</v>
      </c>
      <c r="L4063" s="275">
        <f t="shared" si="35"/>
        <v>0</v>
      </c>
      <c r="N4063" s="277" t="s">
        <v>738</v>
      </c>
      <c r="O4063" s="274">
        <f t="shared" si="6"/>
        <v>0</v>
      </c>
      <c r="P4063" s="248" t="b">
        <f t="shared" si="7"/>
        <v>0</v>
      </c>
    </row>
    <row r="4064" ht="14.25" customHeight="1">
      <c r="A4064" s="248" t="s">
        <v>814</v>
      </c>
      <c r="B4064" s="248" t="s">
        <v>19</v>
      </c>
      <c r="C4064" s="273">
        <v>2105326.0</v>
      </c>
      <c r="D4064" s="274">
        <v>45762.0</v>
      </c>
      <c r="E4064" s="275">
        <v>1559980.0</v>
      </c>
      <c r="F4064" s="248" t="s">
        <v>447</v>
      </c>
      <c r="G4064" s="274">
        <f t="shared" si="1"/>
        <v>45792</v>
      </c>
      <c r="H4064" s="248" t="s">
        <v>443</v>
      </c>
      <c r="I4064" s="276" t="str">
        <f t="shared" si="2"/>
        <v>21053261559980</v>
      </c>
      <c r="J4064" s="274">
        <v>45762.0</v>
      </c>
      <c r="K4064" s="275">
        <v>1559980.0</v>
      </c>
      <c r="L4064" s="275">
        <f t="shared" si="35"/>
        <v>0</v>
      </c>
      <c r="N4064" s="277"/>
      <c r="O4064" s="274">
        <f t="shared" si="6"/>
        <v>0</v>
      </c>
      <c r="P4064" s="248" t="b">
        <f t="shared" si="7"/>
        <v>0</v>
      </c>
    </row>
    <row r="4065" ht="14.25" customHeight="1">
      <c r="A4065" s="248" t="s">
        <v>92</v>
      </c>
      <c r="B4065" s="248" t="s">
        <v>19</v>
      </c>
      <c r="C4065" s="273">
        <v>814024.0</v>
      </c>
      <c r="D4065" s="274">
        <v>45762.0</v>
      </c>
      <c r="E4065" s="275">
        <v>297711.0</v>
      </c>
      <c r="F4065" s="248" t="s">
        <v>447</v>
      </c>
      <c r="G4065" s="274">
        <f t="shared" si="1"/>
        <v>45792</v>
      </c>
      <c r="H4065" s="248" t="s">
        <v>443</v>
      </c>
      <c r="I4065" s="276" t="str">
        <f t="shared" si="2"/>
        <v>814024297711</v>
      </c>
      <c r="J4065" s="274">
        <v>45786.0</v>
      </c>
      <c r="K4065" s="275">
        <v>297711.0</v>
      </c>
      <c r="L4065" s="275">
        <f t="shared" si="35"/>
        <v>0</v>
      </c>
      <c r="N4065" s="277"/>
      <c r="O4065" s="274">
        <f t="shared" si="6"/>
        <v>0</v>
      </c>
      <c r="P4065" s="248" t="b">
        <f t="shared" si="7"/>
        <v>0</v>
      </c>
    </row>
    <row r="4066" ht="14.25" customHeight="1">
      <c r="A4066" s="248" t="s">
        <v>71</v>
      </c>
      <c r="B4066" s="248" t="s">
        <v>19</v>
      </c>
      <c r="C4066" s="273">
        <v>879289.0</v>
      </c>
      <c r="D4066" s="274">
        <v>45763.0</v>
      </c>
      <c r="E4066" s="275">
        <v>1256745.0</v>
      </c>
      <c r="F4066" s="248" t="s">
        <v>447</v>
      </c>
      <c r="G4066" s="274">
        <f t="shared" si="1"/>
        <v>45793</v>
      </c>
      <c r="H4066" s="248" t="s">
        <v>443</v>
      </c>
      <c r="I4066" s="276" t="str">
        <f t="shared" si="2"/>
        <v>8792891256745</v>
      </c>
      <c r="J4066" s="274">
        <v>45793.0</v>
      </c>
      <c r="K4066" s="275">
        <v>1256745.0</v>
      </c>
      <c r="L4066" s="275">
        <f t="shared" si="35"/>
        <v>0</v>
      </c>
      <c r="N4066" s="277"/>
      <c r="O4066" s="274">
        <f t="shared" si="6"/>
        <v>0</v>
      </c>
      <c r="P4066" s="248" t="b">
        <f t="shared" si="7"/>
        <v>0</v>
      </c>
    </row>
    <row r="4067" ht="14.25" customHeight="1">
      <c r="A4067" s="248" t="s">
        <v>836</v>
      </c>
      <c r="B4067" s="248" t="s">
        <v>19</v>
      </c>
      <c r="C4067" s="273">
        <v>135.0</v>
      </c>
      <c r="D4067" s="274">
        <v>45763.0</v>
      </c>
      <c r="E4067" s="275">
        <v>24980.0</v>
      </c>
      <c r="F4067" s="248" t="s">
        <v>447</v>
      </c>
      <c r="G4067" s="274">
        <f t="shared" si="1"/>
        <v>45793</v>
      </c>
      <c r="H4067" s="248" t="s">
        <v>443</v>
      </c>
      <c r="I4067" s="276" t="str">
        <f t="shared" si="2"/>
        <v>13524980</v>
      </c>
      <c r="J4067" s="274">
        <v>45764.0</v>
      </c>
      <c r="K4067" s="275">
        <v>24990.0</v>
      </c>
      <c r="L4067" s="275">
        <f t="shared" si="35"/>
        <v>10</v>
      </c>
      <c r="N4067" s="277"/>
      <c r="O4067" s="274">
        <f t="shared" si="6"/>
        <v>0</v>
      </c>
      <c r="P4067" s="248" t="b">
        <f t="shared" si="7"/>
        <v>0</v>
      </c>
    </row>
    <row r="4068" ht="14.25" customHeight="1">
      <c r="A4068" s="248" t="s">
        <v>95</v>
      </c>
      <c r="B4068" s="248" t="s">
        <v>19</v>
      </c>
      <c r="C4068" s="273">
        <v>132089.0</v>
      </c>
      <c r="D4068" s="274">
        <v>45763.0</v>
      </c>
      <c r="E4068" s="275">
        <v>450201.0</v>
      </c>
      <c r="F4068" s="248" t="s">
        <v>447</v>
      </c>
      <c r="G4068" s="274">
        <f t="shared" si="1"/>
        <v>45793</v>
      </c>
      <c r="H4068" s="248" t="s">
        <v>443</v>
      </c>
      <c r="I4068" s="276" t="str">
        <f t="shared" si="2"/>
        <v>132089450201</v>
      </c>
      <c r="J4068" s="274">
        <v>45793.0</v>
      </c>
      <c r="K4068" s="275">
        <v>450201.0</v>
      </c>
      <c r="L4068" s="275">
        <f t="shared" si="35"/>
        <v>0</v>
      </c>
      <c r="N4068" s="277"/>
      <c r="O4068" s="274">
        <f t="shared" si="6"/>
        <v>0</v>
      </c>
      <c r="P4068" s="248" t="b">
        <f t="shared" si="7"/>
        <v>0</v>
      </c>
    </row>
    <row r="4069" ht="14.25" customHeight="1">
      <c r="A4069" s="248" t="s">
        <v>593</v>
      </c>
      <c r="B4069" s="248" t="s">
        <v>334</v>
      </c>
      <c r="C4069" s="273">
        <v>6484912.0</v>
      </c>
      <c r="D4069" s="274">
        <v>45763.0</v>
      </c>
      <c r="E4069" s="275">
        <v>217593.0</v>
      </c>
      <c r="F4069" s="248" t="s">
        <v>447</v>
      </c>
      <c r="G4069" s="274">
        <f t="shared" si="1"/>
        <v>45793</v>
      </c>
      <c r="H4069" s="248" t="s">
        <v>443</v>
      </c>
      <c r="I4069" s="276" t="str">
        <f t="shared" si="2"/>
        <v>6484912217593</v>
      </c>
      <c r="J4069" s="274">
        <v>45763.0</v>
      </c>
      <c r="K4069" s="275">
        <v>217593.0</v>
      </c>
      <c r="L4069" s="275">
        <f t="shared" si="35"/>
        <v>0</v>
      </c>
      <c r="N4069" s="277"/>
      <c r="O4069" s="274">
        <f t="shared" si="6"/>
        <v>0</v>
      </c>
      <c r="P4069" s="248" t="b">
        <f t="shared" si="7"/>
        <v>0</v>
      </c>
    </row>
    <row r="4070" ht="14.25" customHeight="1">
      <c r="A4070" s="248" t="s">
        <v>35</v>
      </c>
      <c r="B4070" s="248" t="s">
        <v>19</v>
      </c>
      <c r="C4070" s="273">
        <v>26081.0</v>
      </c>
      <c r="D4070" s="274">
        <v>45763.0</v>
      </c>
      <c r="E4070" s="275">
        <v>1438875.0</v>
      </c>
      <c r="F4070" s="248" t="s">
        <v>447</v>
      </c>
      <c r="G4070" s="274">
        <f t="shared" si="1"/>
        <v>45793</v>
      </c>
      <c r="H4070" s="248" t="s">
        <v>443</v>
      </c>
      <c r="I4070" s="276" t="str">
        <f t="shared" si="2"/>
        <v>260811438875</v>
      </c>
      <c r="J4070" s="274">
        <v>45793.0</v>
      </c>
      <c r="K4070" s="275">
        <v>1438875.0</v>
      </c>
      <c r="L4070" s="275">
        <f t="shared" si="35"/>
        <v>0</v>
      </c>
      <c r="N4070" s="277" t="s">
        <v>759</v>
      </c>
      <c r="O4070" s="274">
        <f t="shared" si="6"/>
        <v>0</v>
      </c>
      <c r="P4070" s="248" t="b">
        <f t="shared" si="7"/>
        <v>0</v>
      </c>
    </row>
    <row r="4071" ht="14.25" customHeight="1">
      <c r="A4071" s="248" t="s">
        <v>22</v>
      </c>
      <c r="B4071" s="248" t="s">
        <v>19</v>
      </c>
      <c r="C4071" s="273">
        <v>1181134.0</v>
      </c>
      <c r="D4071" s="274">
        <v>45763.0</v>
      </c>
      <c r="E4071" s="275">
        <v>6150444.0</v>
      </c>
      <c r="F4071" s="248" t="s">
        <v>447</v>
      </c>
      <c r="G4071" s="274">
        <f t="shared" si="1"/>
        <v>45793</v>
      </c>
      <c r="H4071" s="248" t="s">
        <v>443</v>
      </c>
      <c r="I4071" s="276" t="str">
        <f t="shared" si="2"/>
        <v>11811346150444</v>
      </c>
      <c r="J4071" s="274">
        <v>45807.0</v>
      </c>
      <c r="K4071" s="275">
        <f>2165671+K3915+K3926+L3918+L3303+L3193</f>
        <v>7453602</v>
      </c>
      <c r="L4071" s="275">
        <f t="shared" si="35"/>
        <v>1303158</v>
      </c>
      <c r="M4071" s="248" t="s">
        <v>962</v>
      </c>
      <c r="N4071" s="109" t="s">
        <v>462</v>
      </c>
      <c r="O4071" s="274">
        <f t="shared" si="6"/>
        <v>0</v>
      </c>
      <c r="P4071" s="248" t="b">
        <f t="shared" si="7"/>
        <v>0</v>
      </c>
    </row>
    <row r="4072" ht="14.25" customHeight="1">
      <c r="A4072" s="248" t="s">
        <v>947</v>
      </c>
      <c r="B4072" s="335" t="s">
        <v>19</v>
      </c>
      <c r="C4072" s="273">
        <v>4570644.0</v>
      </c>
      <c r="D4072" s="274">
        <v>45763.0</v>
      </c>
      <c r="E4072" s="275">
        <v>1.4655493E7</v>
      </c>
      <c r="F4072" s="335" t="s">
        <v>447</v>
      </c>
      <c r="G4072" s="274">
        <f t="shared" si="1"/>
        <v>45793</v>
      </c>
      <c r="H4072" s="335" t="s">
        <v>443</v>
      </c>
      <c r="I4072" s="276" t="str">
        <f t="shared" si="2"/>
        <v>457064414655493</v>
      </c>
      <c r="J4072" s="274">
        <v>45743.0</v>
      </c>
      <c r="K4072" s="275">
        <f>+L3989</f>
        <v>0</v>
      </c>
      <c r="L4072" s="275">
        <f t="shared" si="35"/>
        <v>-14655493</v>
      </c>
      <c r="N4072" s="277"/>
      <c r="O4072" s="274">
        <f t="shared" si="6"/>
        <v>0</v>
      </c>
      <c r="P4072" s="248" t="b">
        <f t="shared" si="7"/>
        <v>0</v>
      </c>
    </row>
    <row r="4073" ht="14.25" customHeight="1">
      <c r="A4073" s="248" t="s">
        <v>24</v>
      </c>
      <c r="B4073" s="248" t="s">
        <v>19</v>
      </c>
      <c r="C4073" s="273">
        <v>25953.0</v>
      </c>
      <c r="D4073" s="274">
        <v>45763.0</v>
      </c>
      <c r="E4073" s="275">
        <v>2519777.0</v>
      </c>
      <c r="F4073" s="248" t="s">
        <v>447</v>
      </c>
      <c r="G4073" s="274">
        <f t="shared" si="1"/>
        <v>45793</v>
      </c>
      <c r="H4073" s="248" t="s">
        <v>443</v>
      </c>
      <c r="I4073" s="276" t="str">
        <f t="shared" si="2"/>
        <v>259532519777</v>
      </c>
      <c r="J4073" s="274">
        <v>45793.0</v>
      </c>
      <c r="K4073" s="275">
        <v>2519777.0</v>
      </c>
      <c r="L4073" s="275">
        <f t="shared" si="35"/>
        <v>0</v>
      </c>
      <c r="N4073" s="277"/>
      <c r="O4073" s="274">
        <f t="shared" si="6"/>
        <v>0</v>
      </c>
      <c r="P4073" s="248" t="b">
        <f t="shared" si="7"/>
        <v>0</v>
      </c>
    </row>
    <row r="4074" ht="14.25" customHeight="1">
      <c r="A4074" s="248" t="s">
        <v>113</v>
      </c>
      <c r="B4074" s="248" t="s">
        <v>19</v>
      </c>
      <c r="C4074" s="273">
        <v>255.0</v>
      </c>
      <c r="D4074" s="274">
        <v>45763.0</v>
      </c>
      <c r="E4074" s="275">
        <v>149940.0</v>
      </c>
      <c r="F4074" s="248" t="s">
        <v>447</v>
      </c>
      <c r="G4074" s="274">
        <f t="shared" si="1"/>
        <v>45793</v>
      </c>
      <c r="H4074" s="248" t="s">
        <v>443</v>
      </c>
      <c r="I4074" s="276" t="str">
        <f t="shared" si="2"/>
        <v>255149940</v>
      </c>
      <c r="J4074" s="274">
        <v>45793.0</v>
      </c>
      <c r="K4074" s="275">
        <v>149940.0</v>
      </c>
      <c r="L4074" s="275">
        <f t="shared" si="35"/>
        <v>0</v>
      </c>
      <c r="N4074" s="277"/>
      <c r="O4074" s="274">
        <f t="shared" si="6"/>
        <v>0</v>
      </c>
      <c r="P4074" s="248" t="b">
        <f t="shared" si="7"/>
        <v>0</v>
      </c>
    </row>
    <row r="4075" ht="14.25" customHeight="1">
      <c r="A4075" s="289" t="s">
        <v>56</v>
      </c>
      <c r="B4075" s="289" t="s">
        <v>19</v>
      </c>
      <c r="C4075" s="286">
        <v>30.0</v>
      </c>
      <c r="D4075" s="287">
        <v>45763.0</v>
      </c>
      <c r="E4075" s="288">
        <v>239904.0</v>
      </c>
      <c r="F4075" s="289" t="s">
        <v>447</v>
      </c>
      <c r="G4075" s="274">
        <f t="shared" si="1"/>
        <v>45793</v>
      </c>
      <c r="H4075" s="289" t="s">
        <v>485</v>
      </c>
      <c r="I4075" s="290" t="str">
        <f t="shared" si="2"/>
        <v>30239904</v>
      </c>
      <c r="J4075" s="287"/>
      <c r="K4075" s="288"/>
      <c r="L4075" s="288">
        <f t="shared" si="35"/>
        <v>-239904</v>
      </c>
      <c r="M4075" s="289"/>
      <c r="N4075" s="340" t="s">
        <v>744</v>
      </c>
      <c r="O4075" s="287">
        <f t="shared" si="6"/>
        <v>0</v>
      </c>
      <c r="P4075" s="248" t="b">
        <f t="shared" si="7"/>
        <v>1</v>
      </c>
    </row>
    <row r="4076" ht="14.25" customHeight="1">
      <c r="A4076" s="248" t="s">
        <v>56</v>
      </c>
      <c r="B4076" s="248" t="s">
        <v>19</v>
      </c>
      <c r="C4076" s="273">
        <v>31.0</v>
      </c>
      <c r="D4076" s="274">
        <v>45763.0</v>
      </c>
      <c r="E4076" s="275">
        <v>900283.0</v>
      </c>
      <c r="F4076" s="248" t="s">
        <v>447</v>
      </c>
      <c r="G4076" s="274">
        <f t="shared" si="1"/>
        <v>45793</v>
      </c>
      <c r="H4076" s="248" t="s">
        <v>443</v>
      </c>
      <c r="I4076" s="276" t="str">
        <f t="shared" si="2"/>
        <v>31900283</v>
      </c>
      <c r="J4076" s="274">
        <v>45764.0</v>
      </c>
      <c r="K4076" s="275">
        <v>900283.0</v>
      </c>
      <c r="L4076" s="275">
        <f t="shared" si="35"/>
        <v>0</v>
      </c>
      <c r="N4076" s="109" t="s">
        <v>744</v>
      </c>
      <c r="O4076" s="274">
        <f t="shared" si="6"/>
        <v>0</v>
      </c>
      <c r="P4076" s="248" t="b">
        <f t="shared" si="7"/>
        <v>0</v>
      </c>
    </row>
    <row r="4077" ht="14.25" customHeight="1">
      <c r="A4077" s="289" t="s">
        <v>56</v>
      </c>
      <c r="B4077" s="289" t="s">
        <v>468</v>
      </c>
      <c r="C4077" s="286">
        <v>1.0</v>
      </c>
      <c r="D4077" s="287">
        <v>45763.0</v>
      </c>
      <c r="E4077" s="288">
        <v>-239904.0</v>
      </c>
      <c r="F4077" s="289" t="s">
        <v>447</v>
      </c>
      <c r="G4077" s="274">
        <f t="shared" si="1"/>
        <v>45793</v>
      </c>
      <c r="H4077" s="289" t="s">
        <v>469</v>
      </c>
      <c r="I4077" s="290" t="str">
        <f t="shared" si="2"/>
        <v>1-239904</v>
      </c>
      <c r="J4077" s="287"/>
      <c r="K4077" s="288"/>
      <c r="L4077" s="288">
        <f t="shared" si="35"/>
        <v>239904</v>
      </c>
      <c r="M4077" s="289"/>
      <c r="N4077" s="340" t="s">
        <v>744</v>
      </c>
      <c r="O4077" s="287">
        <f t="shared" si="6"/>
        <v>0</v>
      </c>
      <c r="P4077" s="248" t="b">
        <f t="shared" si="7"/>
        <v>1</v>
      </c>
    </row>
    <row r="4078" ht="14.25" customHeight="1">
      <c r="A4078" s="248" t="s">
        <v>814</v>
      </c>
      <c r="B4078" s="248" t="s">
        <v>19</v>
      </c>
      <c r="C4078" s="273">
        <v>2105436.0</v>
      </c>
      <c r="D4078" s="274">
        <v>45763.0</v>
      </c>
      <c r="E4078" s="275">
        <v>1763970.0</v>
      </c>
      <c r="F4078" s="248" t="s">
        <v>447</v>
      </c>
      <c r="G4078" s="274">
        <f t="shared" si="1"/>
        <v>45793</v>
      </c>
      <c r="H4078" s="248" t="s">
        <v>443</v>
      </c>
      <c r="I4078" s="276" t="str">
        <f t="shared" si="2"/>
        <v>21054361763970</v>
      </c>
      <c r="J4078" s="274">
        <v>45762.0</v>
      </c>
      <c r="K4078" s="275">
        <v>1763970.0</v>
      </c>
      <c r="L4078" s="275">
        <f t="shared" si="35"/>
        <v>0</v>
      </c>
      <c r="N4078" s="277"/>
      <c r="O4078" s="274">
        <f t="shared" si="6"/>
        <v>0</v>
      </c>
      <c r="P4078" s="248" t="b">
        <f t="shared" si="7"/>
        <v>0</v>
      </c>
    </row>
    <row r="4079" ht="14.25" customHeight="1">
      <c r="A4079" s="248" t="s">
        <v>814</v>
      </c>
      <c r="B4079" s="248" t="s">
        <v>19</v>
      </c>
      <c r="C4079" s="273">
        <v>2105396.0</v>
      </c>
      <c r="D4079" s="274">
        <v>45763.0</v>
      </c>
      <c r="E4079" s="275">
        <v>1759980.0</v>
      </c>
      <c r="F4079" s="248" t="s">
        <v>447</v>
      </c>
      <c r="G4079" s="274">
        <f t="shared" si="1"/>
        <v>45793</v>
      </c>
      <c r="H4079" s="248" t="s">
        <v>443</v>
      </c>
      <c r="I4079" s="276" t="str">
        <f t="shared" si="2"/>
        <v>21053961759980</v>
      </c>
      <c r="J4079" s="274">
        <v>45762.0</v>
      </c>
      <c r="K4079" s="275">
        <v>1759980.0</v>
      </c>
      <c r="L4079" s="275">
        <f t="shared" si="35"/>
        <v>0</v>
      </c>
      <c r="N4079" s="277"/>
      <c r="O4079" s="274">
        <f t="shared" si="6"/>
        <v>0</v>
      </c>
      <c r="P4079" s="248" t="b">
        <f t="shared" si="7"/>
        <v>0</v>
      </c>
    </row>
    <row r="4080" ht="14.25" customHeight="1">
      <c r="A4080" s="248" t="s">
        <v>508</v>
      </c>
      <c r="B4080" s="248" t="s">
        <v>19</v>
      </c>
      <c r="C4080" s="273">
        <v>7213814.0</v>
      </c>
      <c r="D4080" s="274">
        <v>45763.0</v>
      </c>
      <c r="E4080" s="275">
        <v>14010.0</v>
      </c>
      <c r="F4080" s="248" t="s">
        <v>447</v>
      </c>
      <c r="G4080" s="274">
        <f t="shared" si="1"/>
        <v>45793</v>
      </c>
      <c r="H4080" s="248" t="s">
        <v>443</v>
      </c>
      <c r="I4080" s="276" t="str">
        <f t="shared" si="2"/>
        <v>721381414010</v>
      </c>
      <c r="J4080" s="274">
        <v>45763.0</v>
      </c>
      <c r="K4080" s="275">
        <v>14010.0</v>
      </c>
      <c r="L4080" s="275">
        <f t="shared" si="35"/>
        <v>0</v>
      </c>
      <c r="N4080" s="277"/>
      <c r="O4080" s="274">
        <f t="shared" si="6"/>
        <v>0</v>
      </c>
      <c r="P4080" s="248" t="b">
        <f t="shared" si="7"/>
        <v>0</v>
      </c>
    </row>
    <row r="4081" ht="14.25" customHeight="1">
      <c r="A4081" s="248" t="s">
        <v>84</v>
      </c>
      <c r="B4081" s="248" t="s">
        <v>19</v>
      </c>
      <c r="C4081" s="273">
        <v>5713.0</v>
      </c>
      <c r="D4081" s="274">
        <v>45763.0</v>
      </c>
      <c r="E4081" s="275">
        <v>129555.0</v>
      </c>
      <c r="F4081" s="248" t="s">
        <v>447</v>
      </c>
      <c r="G4081" s="274">
        <f t="shared" si="1"/>
        <v>45793</v>
      </c>
      <c r="H4081" s="248" t="s">
        <v>443</v>
      </c>
      <c r="I4081" s="276" t="str">
        <f t="shared" si="2"/>
        <v>5713129555</v>
      </c>
      <c r="J4081" s="274">
        <v>45793.0</v>
      </c>
      <c r="K4081" s="275">
        <v>129555.0</v>
      </c>
      <c r="L4081" s="275">
        <f t="shared" si="35"/>
        <v>0</v>
      </c>
      <c r="N4081" s="277"/>
      <c r="O4081" s="274">
        <f t="shared" si="6"/>
        <v>0</v>
      </c>
      <c r="P4081" s="248" t="b">
        <f t="shared" si="7"/>
        <v>0</v>
      </c>
    </row>
    <row r="4082" ht="14.25" customHeight="1">
      <c r="A4082" s="248" t="s">
        <v>34</v>
      </c>
      <c r="B4082" s="248" t="s">
        <v>19</v>
      </c>
      <c r="C4082" s="273">
        <v>129041.0</v>
      </c>
      <c r="D4082" s="274">
        <v>45764.0</v>
      </c>
      <c r="E4082" s="275">
        <v>471954.0</v>
      </c>
      <c r="F4082" s="248" t="s">
        <v>447</v>
      </c>
      <c r="G4082" s="274">
        <f t="shared" si="1"/>
        <v>45794</v>
      </c>
      <c r="H4082" s="248" t="s">
        <v>443</v>
      </c>
      <c r="I4082" s="276" t="str">
        <f t="shared" si="2"/>
        <v>129041471954</v>
      </c>
      <c r="J4082" s="274">
        <v>45793.0</v>
      </c>
      <c r="K4082" s="275">
        <v>471954.0</v>
      </c>
      <c r="L4082" s="275">
        <f t="shared" si="35"/>
        <v>0</v>
      </c>
      <c r="N4082" s="277"/>
      <c r="O4082" s="274">
        <f t="shared" si="6"/>
        <v>0</v>
      </c>
      <c r="P4082" s="248" t="b">
        <f t="shared" si="7"/>
        <v>0</v>
      </c>
    </row>
    <row r="4083" ht="14.25" customHeight="1">
      <c r="A4083" s="248" t="s">
        <v>273</v>
      </c>
      <c r="B4083" s="248" t="s">
        <v>19</v>
      </c>
      <c r="C4083" s="273">
        <v>552.0</v>
      </c>
      <c r="D4083" s="274">
        <v>45764.0</v>
      </c>
      <c r="E4083" s="275">
        <v>219900.0</v>
      </c>
      <c r="F4083" s="248" t="s">
        <v>447</v>
      </c>
      <c r="G4083" s="274">
        <f t="shared" si="1"/>
        <v>45794</v>
      </c>
      <c r="H4083" s="248" t="s">
        <v>443</v>
      </c>
      <c r="I4083" s="276" t="str">
        <f t="shared" si="2"/>
        <v>552219900</v>
      </c>
      <c r="J4083" s="274">
        <v>45777.0</v>
      </c>
      <c r="K4083" s="275">
        <v>471954.0</v>
      </c>
      <c r="L4083" s="275">
        <f t="shared" si="35"/>
        <v>252054</v>
      </c>
      <c r="N4083" s="277" t="s">
        <v>710</v>
      </c>
      <c r="O4083" s="274">
        <f t="shared" si="6"/>
        <v>0</v>
      </c>
      <c r="P4083" s="248" t="b">
        <f t="shared" si="7"/>
        <v>0</v>
      </c>
    </row>
    <row r="4084" ht="14.25" customHeight="1">
      <c r="A4084" s="248" t="s">
        <v>273</v>
      </c>
      <c r="B4084" s="248" t="s">
        <v>19</v>
      </c>
      <c r="C4084" s="273">
        <v>551.0</v>
      </c>
      <c r="D4084" s="274">
        <v>45764.0</v>
      </c>
      <c r="E4084" s="275">
        <v>719601.0</v>
      </c>
      <c r="F4084" s="248" t="s">
        <v>447</v>
      </c>
      <c r="G4084" s="274">
        <f t="shared" si="1"/>
        <v>45794</v>
      </c>
      <c r="H4084" s="248" t="s">
        <v>443</v>
      </c>
      <c r="I4084" s="276" t="str">
        <f t="shared" si="2"/>
        <v>551719601</v>
      </c>
      <c r="J4084" s="274">
        <v>45777.0</v>
      </c>
      <c r="K4084" s="275">
        <v>719601.0</v>
      </c>
      <c r="L4084" s="275">
        <f t="shared" si="35"/>
        <v>0</v>
      </c>
      <c r="N4084" s="277" t="s">
        <v>710</v>
      </c>
      <c r="O4084" s="274">
        <f t="shared" si="6"/>
        <v>0</v>
      </c>
      <c r="P4084" s="248" t="b">
        <f t="shared" si="7"/>
        <v>0</v>
      </c>
    </row>
    <row r="4085" ht="14.25" customHeight="1">
      <c r="A4085" s="248" t="s">
        <v>688</v>
      </c>
      <c r="B4085" s="248" t="s">
        <v>19</v>
      </c>
      <c r="C4085" s="273">
        <v>2987.0</v>
      </c>
      <c r="D4085" s="274">
        <v>45764.0</v>
      </c>
      <c r="E4085" s="275">
        <v>869116.0</v>
      </c>
      <c r="F4085" s="248" t="s">
        <v>447</v>
      </c>
      <c r="G4085" s="274">
        <f t="shared" si="1"/>
        <v>45794</v>
      </c>
      <c r="H4085" s="248" t="s">
        <v>443</v>
      </c>
      <c r="I4085" s="276" t="str">
        <f t="shared" si="2"/>
        <v>2987869116</v>
      </c>
      <c r="J4085" s="274">
        <v>45793.0</v>
      </c>
      <c r="K4085" s="275">
        <v>869116.0</v>
      </c>
      <c r="L4085" s="275">
        <f t="shared" si="35"/>
        <v>0</v>
      </c>
      <c r="N4085" s="277"/>
      <c r="O4085" s="274">
        <f t="shared" si="6"/>
        <v>0</v>
      </c>
      <c r="P4085" s="248" t="b">
        <f t="shared" si="7"/>
        <v>0</v>
      </c>
    </row>
    <row r="4086" ht="14.25" customHeight="1">
      <c r="A4086" s="248" t="s">
        <v>947</v>
      </c>
      <c r="B4086" s="289" t="s">
        <v>468</v>
      </c>
      <c r="C4086" s="286">
        <v>331995.0</v>
      </c>
      <c r="D4086" s="287">
        <v>45764.0</v>
      </c>
      <c r="E4086" s="288">
        <v>-1.4655493E7</v>
      </c>
      <c r="F4086" s="289" t="s">
        <v>447</v>
      </c>
      <c r="G4086" s="274">
        <f t="shared" si="1"/>
        <v>45794</v>
      </c>
      <c r="H4086" s="289" t="s">
        <v>469</v>
      </c>
      <c r="I4086" s="290" t="str">
        <f t="shared" si="2"/>
        <v>331995-14655493</v>
      </c>
      <c r="J4086" s="274"/>
      <c r="K4086" s="275"/>
      <c r="L4086" s="275">
        <f t="shared" si="35"/>
        <v>14655493</v>
      </c>
      <c r="N4086" s="277"/>
      <c r="O4086" s="274">
        <f t="shared" si="6"/>
        <v>0</v>
      </c>
      <c r="P4086" s="248" t="b">
        <f t="shared" si="7"/>
        <v>1</v>
      </c>
    </row>
    <row r="4087" ht="14.25" customHeight="1">
      <c r="A4087" s="248" t="s">
        <v>947</v>
      </c>
      <c r="B4087" s="289" t="s">
        <v>19</v>
      </c>
      <c r="C4087" s="286">
        <v>4571171.0</v>
      </c>
      <c r="D4087" s="287">
        <v>45764.0</v>
      </c>
      <c r="E4087" s="288">
        <v>1.4655493E7</v>
      </c>
      <c r="F4087" s="289" t="s">
        <v>447</v>
      </c>
      <c r="G4087" s="274">
        <f t="shared" si="1"/>
        <v>45794</v>
      </c>
      <c r="H4087" s="289" t="s">
        <v>485</v>
      </c>
      <c r="I4087" s="290" t="str">
        <f t="shared" si="2"/>
        <v>457117114655493</v>
      </c>
      <c r="J4087" s="274"/>
      <c r="K4087" s="275"/>
      <c r="L4087" s="275">
        <f t="shared" si="35"/>
        <v>-14655493</v>
      </c>
      <c r="N4087" s="277"/>
      <c r="O4087" s="274">
        <f t="shared" si="6"/>
        <v>0</v>
      </c>
      <c r="P4087" s="248" t="b">
        <f t="shared" si="7"/>
        <v>1</v>
      </c>
    </row>
    <row r="4088" ht="14.25" customHeight="1">
      <c r="A4088" s="248" t="s">
        <v>463</v>
      </c>
      <c r="B4088" s="248" t="s">
        <v>19</v>
      </c>
      <c r="C4088" s="273">
        <v>5283197.0</v>
      </c>
      <c r="D4088" s="274">
        <v>45767.0</v>
      </c>
      <c r="E4088" s="275">
        <v>993830.0</v>
      </c>
      <c r="F4088" s="248" t="s">
        <v>447</v>
      </c>
      <c r="G4088" s="274">
        <f t="shared" si="1"/>
        <v>45797</v>
      </c>
      <c r="H4088" s="248" t="s">
        <v>443</v>
      </c>
      <c r="I4088" s="276" t="str">
        <f t="shared" si="2"/>
        <v>5283197993830</v>
      </c>
      <c r="J4088" s="274">
        <v>45767.0</v>
      </c>
      <c r="K4088" s="275">
        <v>993830.0</v>
      </c>
      <c r="L4088" s="275">
        <f t="shared" si="35"/>
        <v>0</v>
      </c>
      <c r="M4088" s="248" t="s">
        <v>963</v>
      </c>
      <c r="N4088" s="277"/>
      <c r="O4088" s="274">
        <f t="shared" si="6"/>
        <v>0</v>
      </c>
      <c r="P4088" s="248" t="b">
        <f t="shared" si="7"/>
        <v>0</v>
      </c>
    </row>
    <row r="4089" ht="14.25" customHeight="1">
      <c r="A4089" s="248" t="s">
        <v>273</v>
      </c>
      <c r="B4089" s="248" t="s">
        <v>19</v>
      </c>
      <c r="C4089" s="273">
        <v>558.0</v>
      </c>
      <c r="D4089" s="274">
        <v>45768.0</v>
      </c>
      <c r="E4089" s="275">
        <v>556701.0</v>
      </c>
      <c r="F4089" s="248" t="s">
        <v>447</v>
      </c>
      <c r="G4089" s="274">
        <f t="shared" si="1"/>
        <v>45798</v>
      </c>
      <c r="H4089" s="248" t="s">
        <v>443</v>
      </c>
      <c r="I4089" s="276" t="str">
        <f t="shared" si="2"/>
        <v>558556701</v>
      </c>
      <c r="J4089" s="274">
        <v>45777.0</v>
      </c>
      <c r="K4089" s="275">
        <v>556701.0</v>
      </c>
      <c r="L4089" s="275">
        <f t="shared" si="35"/>
        <v>0</v>
      </c>
      <c r="M4089" s="276">
        <f>+K4089-L4114-L4127-L4164</f>
        <v>27000</v>
      </c>
      <c r="N4089" s="277" t="s">
        <v>710</v>
      </c>
      <c r="O4089" s="274">
        <f t="shared" si="6"/>
        <v>0</v>
      </c>
      <c r="P4089" s="248" t="b">
        <f t="shared" si="7"/>
        <v>0</v>
      </c>
    </row>
    <row r="4090" ht="14.25" customHeight="1">
      <c r="A4090" s="248" t="s">
        <v>273</v>
      </c>
      <c r="B4090" s="248" t="s">
        <v>468</v>
      </c>
      <c r="C4090" s="273">
        <v>1677.0</v>
      </c>
      <c r="D4090" s="274">
        <v>45768.0</v>
      </c>
      <c r="E4090" s="275">
        <v>-179901.0</v>
      </c>
      <c r="F4090" s="248" t="s">
        <v>447</v>
      </c>
      <c r="G4090" s="274">
        <f t="shared" si="1"/>
        <v>45798</v>
      </c>
      <c r="H4090" s="248" t="s">
        <v>469</v>
      </c>
      <c r="I4090" s="276" t="str">
        <f t="shared" si="2"/>
        <v>1677-179901</v>
      </c>
      <c r="J4090" s="274"/>
      <c r="K4090" s="275"/>
      <c r="L4090" s="275">
        <f t="shared" si="35"/>
        <v>179901</v>
      </c>
      <c r="M4090" s="248" t="s">
        <v>964</v>
      </c>
      <c r="N4090" s="277" t="s">
        <v>710</v>
      </c>
      <c r="O4090" s="274">
        <f t="shared" si="6"/>
        <v>0</v>
      </c>
      <c r="P4090" s="248" t="b">
        <f t="shared" si="7"/>
        <v>1</v>
      </c>
    </row>
    <row r="4091" customHeight="1">
      <c r="A4091" s="248" t="s">
        <v>273</v>
      </c>
      <c r="B4091" s="248" t="s">
        <v>19</v>
      </c>
      <c r="C4091" s="273">
        <v>559.0</v>
      </c>
      <c r="D4091" s="274">
        <v>45768.0</v>
      </c>
      <c r="E4091" s="275">
        <v>179901.0</v>
      </c>
      <c r="F4091" s="248" t="s">
        <v>447</v>
      </c>
      <c r="G4091" s="274">
        <f t="shared" si="1"/>
        <v>45798</v>
      </c>
      <c r="H4091" s="248" t="s">
        <v>485</v>
      </c>
      <c r="I4091" s="276" t="str">
        <f t="shared" si="2"/>
        <v>559179901</v>
      </c>
      <c r="J4091" s="274"/>
      <c r="K4091" s="275"/>
      <c r="L4091" s="275">
        <f t="shared" si="35"/>
        <v>-179901</v>
      </c>
      <c r="N4091" s="277" t="s">
        <v>710</v>
      </c>
      <c r="O4091" s="274">
        <f t="shared" si="6"/>
        <v>0</v>
      </c>
      <c r="P4091" s="248" t="b">
        <f t="shared" si="7"/>
        <v>1</v>
      </c>
    </row>
    <row r="4092" ht="14.25" customHeight="1">
      <c r="A4092" s="248" t="s">
        <v>740</v>
      </c>
      <c r="B4092" s="248" t="s">
        <v>19</v>
      </c>
      <c r="C4092" s="273">
        <v>13530.0</v>
      </c>
      <c r="D4092" s="274">
        <v>45768.0</v>
      </c>
      <c r="E4092" s="275">
        <v>1419960.0</v>
      </c>
      <c r="F4092" s="248" t="s">
        <v>447</v>
      </c>
      <c r="G4092" s="274">
        <f t="shared" si="1"/>
        <v>45798</v>
      </c>
      <c r="H4092" s="248" t="s">
        <v>443</v>
      </c>
      <c r="I4092" s="276" t="str">
        <f t="shared" si="2"/>
        <v>135301419960</v>
      </c>
      <c r="J4092" s="274">
        <v>45768.0</v>
      </c>
      <c r="K4092" s="275">
        <v>1419960.0</v>
      </c>
      <c r="L4092" s="275">
        <f t="shared" si="35"/>
        <v>0</v>
      </c>
      <c r="N4092" s="277"/>
      <c r="O4092" s="274">
        <f t="shared" si="6"/>
        <v>0</v>
      </c>
      <c r="P4092" s="248" t="b">
        <f t="shared" si="7"/>
        <v>0</v>
      </c>
    </row>
    <row r="4093" ht="14.25" customHeight="1">
      <c r="A4093" s="248" t="s">
        <v>688</v>
      </c>
      <c r="B4093" s="248" t="s">
        <v>468</v>
      </c>
      <c r="C4093" s="286">
        <v>6702.0</v>
      </c>
      <c r="D4093" s="287">
        <v>45768.0</v>
      </c>
      <c r="E4093" s="288">
        <v>-345433.0</v>
      </c>
      <c r="F4093" s="289" t="s">
        <v>447</v>
      </c>
      <c r="G4093" s="274">
        <f t="shared" si="1"/>
        <v>45798</v>
      </c>
      <c r="H4093" s="289" t="s">
        <v>469</v>
      </c>
      <c r="I4093" s="290" t="str">
        <f t="shared" si="2"/>
        <v>6702-345433</v>
      </c>
      <c r="J4093" s="287"/>
      <c r="K4093" s="288"/>
      <c r="L4093" s="288">
        <f t="shared" si="35"/>
        <v>345433</v>
      </c>
      <c r="N4093" s="277"/>
      <c r="O4093" s="274">
        <f t="shared" si="6"/>
        <v>0</v>
      </c>
      <c r="P4093" s="248" t="b">
        <f t="shared" si="7"/>
        <v>1</v>
      </c>
    </row>
    <row r="4094" ht="14.25" customHeight="1">
      <c r="A4094" s="248" t="s">
        <v>814</v>
      </c>
      <c r="B4094" s="248" t="s">
        <v>19</v>
      </c>
      <c r="C4094" s="273">
        <v>2105640.0</v>
      </c>
      <c r="D4094" s="274">
        <v>45768.0</v>
      </c>
      <c r="E4094" s="275">
        <v>264930.0</v>
      </c>
      <c r="F4094" s="248" t="s">
        <v>447</v>
      </c>
      <c r="G4094" s="274">
        <f t="shared" si="1"/>
        <v>45798</v>
      </c>
      <c r="H4094" s="248" t="s">
        <v>443</v>
      </c>
      <c r="I4094" s="276" t="str">
        <f t="shared" si="2"/>
        <v>2105640264930</v>
      </c>
      <c r="J4094" s="274">
        <v>45768.0</v>
      </c>
      <c r="K4094" s="275">
        <v>264930.0</v>
      </c>
      <c r="L4094" s="275">
        <f t="shared" si="35"/>
        <v>0</v>
      </c>
      <c r="N4094" s="277"/>
      <c r="O4094" s="274">
        <f t="shared" si="6"/>
        <v>0</v>
      </c>
      <c r="P4094" s="248" t="b">
        <f t="shared" si="7"/>
        <v>0</v>
      </c>
    </row>
    <row r="4095" ht="14.25" customHeight="1">
      <c r="A4095" s="248" t="s">
        <v>60</v>
      </c>
      <c r="B4095" s="248" t="s">
        <v>19</v>
      </c>
      <c r="C4095" s="273">
        <v>9771.0</v>
      </c>
      <c r="D4095" s="274">
        <v>45768.0</v>
      </c>
      <c r="E4095" s="275">
        <v>607938.0</v>
      </c>
      <c r="F4095" s="248" t="s">
        <v>447</v>
      </c>
      <c r="G4095" s="274">
        <f t="shared" si="1"/>
        <v>45798</v>
      </c>
      <c r="H4095" s="248" t="s">
        <v>443</v>
      </c>
      <c r="I4095" s="276" t="str">
        <f t="shared" si="2"/>
        <v>9771607938</v>
      </c>
      <c r="J4095" s="274">
        <v>45797.0</v>
      </c>
      <c r="K4095" s="275">
        <v>607938.0</v>
      </c>
      <c r="L4095" s="275">
        <f t="shared" si="35"/>
        <v>0</v>
      </c>
      <c r="N4095" s="277"/>
      <c r="O4095" s="274">
        <f t="shared" si="6"/>
        <v>0</v>
      </c>
      <c r="P4095" s="248" t="b">
        <f t="shared" si="7"/>
        <v>0</v>
      </c>
    </row>
    <row r="4096" ht="14.25" customHeight="1">
      <c r="A4096" s="248" t="s">
        <v>494</v>
      </c>
      <c r="B4096" s="248" t="s">
        <v>19</v>
      </c>
      <c r="C4096" s="273">
        <v>53531.0</v>
      </c>
      <c r="D4096" s="274">
        <v>45769.0</v>
      </c>
      <c r="E4096" s="275">
        <v>149940.0</v>
      </c>
      <c r="F4096" s="248" t="s">
        <v>447</v>
      </c>
      <c r="G4096" s="274">
        <f t="shared" si="1"/>
        <v>45799</v>
      </c>
      <c r="H4096" s="248" t="s">
        <v>443</v>
      </c>
      <c r="I4096" s="276" t="str">
        <f t="shared" si="2"/>
        <v>53531149940</v>
      </c>
      <c r="J4096" s="274">
        <v>45769.0</v>
      </c>
      <c r="K4096" s="275">
        <v>149940.0</v>
      </c>
      <c r="L4096" s="275">
        <f t="shared" si="35"/>
        <v>0</v>
      </c>
      <c r="N4096" s="277"/>
      <c r="O4096" s="274">
        <f t="shared" si="6"/>
        <v>0</v>
      </c>
      <c r="P4096" s="248" t="b">
        <f t="shared" si="7"/>
        <v>0</v>
      </c>
    </row>
    <row r="4097" ht="14.25" customHeight="1">
      <c r="A4097" s="248" t="s">
        <v>27</v>
      </c>
      <c r="B4097" s="248" t="s">
        <v>19</v>
      </c>
      <c r="C4097" s="273">
        <v>46606.0</v>
      </c>
      <c r="D4097" s="274">
        <v>45769.0</v>
      </c>
      <c r="E4097" s="275">
        <v>250995.0</v>
      </c>
      <c r="F4097" s="248" t="s">
        <v>447</v>
      </c>
      <c r="G4097" s="274">
        <f t="shared" si="1"/>
        <v>45799</v>
      </c>
      <c r="H4097" s="248" t="s">
        <v>443</v>
      </c>
      <c r="I4097" s="276" t="str">
        <f t="shared" si="2"/>
        <v>46606250995</v>
      </c>
      <c r="J4097" s="336"/>
      <c r="K4097" s="337">
        <v>250995.0</v>
      </c>
      <c r="L4097" s="275">
        <f>332035-250995</f>
        <v>81040</v>
      </c>
      <c r="M4097" s="248" t="s">
        <v>965</v>
      </c>
      <c r="N4097" s="109" t="s">
        <v>456</v>
      </c>
      <c r="O4097" s="274">
        <f t="shared" si="6"/>
        <v>0</v>
      </c>
      <c r="P4097" s="248" t="b">
        <f t="shared" si="7"/>
        <v>1</v>
      </c>
    </row>
    <row r="4098" ht="14.25" customHeight="1">
      <c r="A4098" s="248" t="s">
        <v>688</v>
      </c>
      <c r="B4098" s="248" t="s">
        <v>19</v>
      </c>
      <c r="C4098" s="273">
        <v>2996.0</v>
      </c>
      <c r="D4098" s="274">
        <v>45769.0</v>
      </c>
      <c r="E4098" s="275">
        <v>869117.0</v>
      </c>
      <c r="F4098" s="248" t="s">
        <v>447</v>
      </c>
      <c r="G4098" s="274">
        <f t="shared" si="1"/>
        <v>45799</v>
      </c>
      <c r="H4098" s="248" t="s">
        <v>443</v>
      </c>
      <c r="I4098" s="276" t="str">
        <f t="shared" si="2"/>
        <v>2996869117</v>
      </c>
      <c r="J4098" s="274">
        <v>45797.0</v>
      </c>
      <c r="K4098" s="275">
        <v>869117.0</v>
      </c>
      <c r="L4098" s="275">
        <f t="shared" ref="L4098:L4270" si="56">+K4098-E4098</f>
        <v>0</v>
      </c>
      <c r="N4098" s="277"/>
      <c r="O4098" s="274">
        <f t="shared" si="6"/>
        <v>0</v>
      </c>
      <c r="P4098" s="248" t="b">
        <f t="shared" si="7"/>
        <v>0</v>
      </c>
    </row>
    <row r="4099" ht="14.25" customHeight="1">
      <c r="A4099" s="248" t="s">
        <v>688</v>
      </c>
      <c r="B4099" s="248" t="s">
        <v>19</v>
      </c>
      <c r="C4099" s="273">
        <v>2997.0</v>
      </c>
      <c r="D4099" s="274">
        <v>45769.0</v>
      </c>
      <c r="E4099" s="275">
        <v>57980.0</v>
      </c>
      <c r="F4099" s="248" t="s">
        <v>447</v>
      </c>
      <c r="G4099" s="274">
        <f t="shared" si="1"/>
        <v>45799</v>
      </c>
      <c r="H4099" s="248" t="s">
        <v>443</v>
      </c>
      <c r="I4099" s="276" t="str">
        <f t="shared" si="2"/>
        <v>299757980</v>
      </c>
      <c r="J4099" s="274">
        <v>45797.0</v>
      </c>
      <c r="K4099" s="275">
        <v>57980.0</v>
      </c>
      <c r="L4099" s="275">
        <f t="shared" si="56"/>
        <v>0</v>
      </c>
      <c r="N4099" s="277"/>
      <c r="O4099" s="274">
        <f t="shared" si="6"/>
        <v>0</v>
      </c>
      <c r="P4099" s="248" t="b">
        <f t="shared" si="7"/>
        <v>0</v>
      </c>
    </row>
    <row r="4100" ht="14.25" customHeight="1">
      <c r="A4100" s="248" t="s">
        <v>36</v>
      </c>
      <c r="B4100" s="248" t="s">
        <v>19</v>
      </c>
      <c r="C4100" s="273">
        <v>98368.0</v>
      </c>
      <c r="D4100" s="274">
        <v>45769.0</v>
      </c>
      <c r="E4100" s="275">
        <v>588781.0</v>
      </c>
      <c r="F4100" s="248" t="s">
        <v>447</v>
      </c>
      <c r="G4100" s="274">
        <f t="shared" si="1"/>
        <v>45799</v>
      </c>
      <c r="H4100" s="248" t="s">
        <v>443</v>
      </c>
      <c r="I4100" s="276" t="str">
        <f t="shared" si="2"/>
        <v>98368588781</v>
      </c>
      <c r="J4100" s="274">
        <v>45797.0</v>
      </c>
      <c r="K4100" s="275">
        <v>588781.0</v>
      </c>
      <c r="L4100" s="275">
        <f t="shared" si="56"/>
        <v>0</v>
      </c>
      <c r="N4100" s="277" t="s">
        <v>738</v>
      </c>
      <c r="O4100" s="274">
        <f t="shared" si="6"/>
        <v>0</v>
      </c>
      <c r="P4100" s="248" t="b">
        <f t="shared" si="7"/>
        <v>0</v>
      </c>
    </row>
    <row r="4101" ht="14.25" customHeight="1">
      <c r="A4101" s="248" t="s">
        <v>36</v>
      </c>
      <c r="B4101" s="248" t="s">
        <v>19</v>
      </c>
      <c r="C4101" s="273">
        <v>98362.0</v>
      </c>
      <c r="D4101" s="274">
        <v>45769.0</v>
      </c>
      <c r="E4101" s="275">
        <v>854956.0</v>
      </c>
      <c r="F4101" s="248" t="s">
        <v>447</v>
      </c>
      <c r="G4101" s="274">
        <f t="shared" si="1"/>
        <v>45799</v>
      </c>
      <c r="H4101" s="248" t="s">
        <v>443</v>
      </c>
      <c r="I4101" s="276" t="str">
        <f t="shared" si="2"/>
        <v>98362854956</v>
      </c>
      <c r="J4101" s="274">
        <v>45797.0</v>
      </c>
      <c r="K4101" s="275">
        <v>854956.0</v>
      </c>
      <c r="L4101" s="275">
        <f t="shared" si="56"/>
        <v>0</v>
      </c>
      <c r="N4101" s="277" t="s">
        <v>738</v>
      </c>
      <c r="O4101" s="274">
        <f t="shared" si="6"/>
        <v>0</v>
      </c>
      <c r="P4101" s="248" t="b">
        <f t="shared" si="7"/>
        <v>0</v>
      </c>
    </row>
    <row r="4102" ht="14.25" customHeight="1">
      <c r="A4102" s="248" t="s">
        <v>736</v>
      </c>
      <c r="B4102" s="248" t="s">
        <v>19</v>
      </c>
      <c r="C4102" s="273">
        <v>193313.0</v>
      </c>
      <c r="D4102" s="274">
        <v>45769.0</v>
      </c>
      <c r="E4102" s="275">
        <v>291961.0</v>
      </c>
      <c r="F4102" s="248" t="s">
        <v>447</v>
      </c>
      <c r="G4102" s="274">
        <f t="shared" si="1"/>
        <v>45799</v>
      </c>
      <c r="H4102" s="248" t="s">
        <v>443</v>
      </c>
      <c r="I4102" s="276" t="str">
        <f t="shared" si="2"/>
        <v>193313291961</v>
      </c>
      <c r="J4102" s="274">
        <v>45797.0</v>
      </c>
      <c r="K4102" s="275">
        <v>291691.0</v>
      </c>
      <c r="L4102" s="275">
        <f t="shared" si="56"/>
        <v>-270</v>
      </c>
      <c r="N4102" s="277"/>
      <c r="O4102" s="274">
        <f t="shared" si="6"/>
        <v>0</v>
      </c>
      <c r="P4102" s="248" t="b">
        <f t="shared" si="7"/>
        <v>0</v>
      </c>
    </row>
    <row r="4103" ht="14.25" customHeight="1">
      <c r="A4103" s="248" t="s">
        <v>110</v>
      </c>
      <c r="B4103" s="248" t="s">
        <v>19</v>
      </c>
      <c r="C4103" s="273">
        <v>42611.0</v>
      </c>
      <c r="D4103" s="274">
        <v>45769.0</v>
      </c>
      <c r="E4103" s="275">
        <v>107487.0</v>
      </c>
      <c r="F4103" s="248" t="s">
        <v>447</v>
      </c>
      <c r="G4103" s="274">
        <f t="shared" si="1"/>
        <v>45799</v>
      </c>
      <c r="H4103" s="248" t="s">
        <v>443</v>
      </c>
      <c r="I4103" s="276" t="str">
        <f t="shared" si="2"/>
        <v>42611107487</v>
      </c>
      <c r="J4103" s="274">
        <v>45797.0</v>
      </c>
      <c r="K4103" s="275">
        <v>107487.0</v>
      </c>
      <c r="L4103" s="275">
        <f t="shared" si="56"/>
        <v>0</v>
      </c>
      <c r="N4103" s="277"/>
      <c r="O4103" s="274">
        <f t="shared" si="6"/>
        <v>0</v>
      </c>
      <c r="P4103" s="248" t="b">
        <f t="shared" si="7"/>
        <v>0</v>
      </c>
    </row>
    <row r="4104" ht="14.25" customHeight="1">
      <c r="A4104" s="248" t="s">
        <v>26</v>
      </c>
      <c r="B4104" s="248" t="s">
        <v>19</v>
      </c>
      <c r="C4104" s="273">
        <v>14333.0</v>
      </c>
      <c r="D4104" s="274">
        <v>45770.0</v>
      </c>
      <c r="E4104" s="275">
        <v>8705679.0</v>
      </c>
      <c r="F4104" s="248" t="s">
        <v>447</v>
      </c>
      <c r="G4104" s="274">
        <f t="shared" si="1"/>
        <v>45800</v>
      </c>
      <c r="H4104" s="248" t="s">
        <v>443</v>
      </c>
      <c r="I4104" s="276" t="str">
        <f t="shared" si="2"/>
        <v>143338705679</v>
      </c>
      <c r="J4104" s="274">
        <v>45797.0</v>
      </c>
      <c r="K4104" s="275">
        <v>8705679.0</v>
      </c>
      <c r="L4104" s="275">
        <f t="shared" si="56"/>
        <v>0</v>
      </c>
      <c r="N4104" s="277"/>
      <c r="O4104" s="274">
        <f t="shared" si="6"/>
        <v>0</v>
      </c>
      <c r="P4104" s="248" t="b">
        <f t="shared" si="7"/>
        <v>0</v>
      </c>
    </row>
    <row r="4105" ht="14.25" customHeight="1">
      <c r="A4105" s="248" t="s">
        <v>273</v>
      </c>
      <c r="B4105" s="248" t="s">
        <v>19</v>
      </c>
      <c r="C4105" s="273">
        <v>560.0</v>
      </c>
      <c r="D4105" s="274">
        <v>45771.0</v>
      </c>
      <c r="E4105" s="275">
        <v>179901.0</v>
      </c>
      <c r="F4105" s="248" t="s">
        <v>447</v>
      </c>
      <c r="G4105" s="274">
        <f t="shared" si="1"/>
        <v>45801</v>
      </c>
      <c r="H4105" s="248" t="s">
        <v>485</v>
      </c>
      <c r="I4105" s="276" t="str">
        <f t="shared" si="2"/>
        <v>560179901</v>
      </c>
      <c r="J4105" s="274"/>
      <c r="K4105" s="275"/>
      <c r="L4105" s="275">
        <f t="shared" si="56"/>
        <v>-179901</v>
      </c>
      <c r="N4105" s="277" t="s">
        <v>710</v>
      </c>
      <c r="O4105" s="274">
        <f t="shared" si="6"/>
        <v>0</v>
      </c>
      <c r="P4105" s="248" t="b">
        <f t="shared" si="7"/>
        <v>1</v>
      </c>
    </row>
    <row r="4106" ht="14.25" customHeight="1">
      <c r="A4106" s="248" t="s">
        <v>273</v>
      </c>
      <c r="B4106" s="248" t="s">
        <v>468</v>
      </c>
      <c r="C4106" s="273">
        <v>1682.0</v>
      </c>
      <c r="D4106" s="274">
        <v>45771.0</v>
      </c>
      <c r="E4106" s="275">
        <v>-179901.0</v>
      </c>
      <c r="F4106" s="248" t="s">
        <v>447</v>
      </c>
      <c r="G4106" s="274">
        <f t="shared" si="1"/>
        <v>45801</v>
      </c>
      <c r="H4106" s="248" t="s">
        <v>469</v>
      </c>
      <c r="I4106" s="276" t="str">
        <f t="shared" si="2"/>
        <v>1682-179901</v>
      </c>
      <c r="J4106" s="274"/>
      <c r="K4106" s="275"/>
      <c r="L4106" s="275">
        <f t="shared" si="56"/>
        <v>179901</v>
      </c>
      <c r="M4106" s="248" t="s">
        <v>966</v>
      </c>
      <c r="N4106" s="277" t="s">
        <v>710</v>
      </c>
      <c r="O4106" s="274">
        <f t="shared" si="6"/>
        <v>0</v>
      </c>
      <c r="P4106" s="248" t="b">
        <f t="shared" si="7"/>
        <v>1</v>
      </c>
    </row>
    <row r="4107" ht="14.25" customHeight="1">
      <c r="A4107" s="248" t="s">
        <v>273</v>
      </c>
      <c r="B4107" s="248" t="s">
        <v>468</v>
      </c>
      <c r="C4107" s="273">
        <v>1681.0</v>
      </c>
      <c r="D4107" s="274">
        <v>45771.0</v>
      </c>
      <c r="E4107" s="275">
        <v>-179901.0</v>
      </c>
      <c r="F4107" s="248" t="s">
        <v>447</v>
      </c>
      <c r="G4107" s="274">
        <f t="shared" si="1"/>
        <v>45801</v>
      </c>
      <c r="H4107" s="248" t="s">
        <v>469</v>
      </c>
      <c r="I4107" s="276" t="str">
        <f t="shared" si="2"/>
        <v>1681-179901</v>
      </c>
      <c r="J4107" s="274"/>
      <c r="K4107" s="275"/>
      <c r="L4107" s="275">
        <f t="shared" si="56"/>
        <v>179901</v>
      </c>
      <c r="M4107" s="248" t="s">
        <v>966</v>
      </c>
      <c r="N4107" s="277" t="s">
        <v>710</v>
      </c>
      <c r="O4107" s="274">
        <f t="shared" si="6"/>
        <v>0</v>
      </c>
      <c r="P4107" s="248" t="b">
        <f t="shared" si="7"/>
        <v>1</v>
      </c>
    </row>
    <row r="4108" ht="14.25" customHeight="1">
      <c r="A4108" s="248" t="s">
        <v>273</v>
      </c>
      <c r="B4108" s="248" t="s">
        <v>747</v>
      </c>
      <c r="C4108" s="273">
        <v>51.0</v>
      </c>
      <c r="D4108" s="274">
        <v>45771.0</v>
      </c>
      <c r="E4108" s="275">
        <v>179901.0</v>
      </c>
      <c r="F4108" s="248" t="s">
        <v>447</v>
      </c>
      <c r="G4108" s="274">
        <f t="shared" si="1"/>
        <v>45801</v>
      </c>
      <c r="H4108" s="248" t="s">
        <v>485</v>
      </c>
      <c r="I4108" s="276" t="str">
        <f t="shared" si="2"/>
        <v>51179901</v>
      </c>
      <c r="J4108" s="274"/>
      <c r="K4108" s="275"/>
      <c r="L4108" s="275">
        <f t="shared" si="56"/>
        <v>-179901</v>
      </c>
      <c r="N4108" s="277" t="s">
        <v>710</v>
      </c>
      <c r="O4108" s="274">
        <f t="shared" si="6"/>
        <v>0</v>
      </c>
      <c r="P4108" s="248" t="b">
        <f t="shared" si="7"/>
        <v>1</v>
      </c>
    </row>
    <row r="4109" ht="14.25" customHeight="1">
      <c r="A4109" s="248" t="s">
        <v>967</v>
      </c>
      <c r="B4109" s="248" t="s">
        <v>19</v>
      </c>
      <c r="C4109" s="273">
        <v>3005.0</v>
      </c>
      <c r="D4109" s="274">
        <v>45771.0</v>
      </c>
      <c r="E4109" s="275">
        <v>4077.0</v>
      </c>
      <c r="F4109" s="248" t="s">
        <v>447</v>
      </c>
      <c r="G4109" s="274">
        <f t="shared" si="1"/>
        <v>45801</v>
      </c>
      <c r="H4109" s="248" t="s">
        <v>443</v>
      </c>
      <c r="I4109" s="276" t="str">
        <f t="shared" si="2"/>
        <v>30054077</v>
      </c>
      <c r="J4109" s="274">
        <v>45761.0</v>
      </c>
      <c r="K4109" s="275">
        <v>5842.0</v>
      </c>
      <c r="L4109" s="275">
        <f t="shared" si="56"/>
        <v>1765</v>
      </c>
      <c r="M4109" s="248" t="s">
        <v>941</v>
      </c>
      <c r="N4109" s="277"/>
      <c r="O4109" s="274">
        <f t="shared" si="6"/>
        <v>0</v>
      </c>
      <c r="P4109" s="248" t="b">
        <f t="shared" si="7"/>
        <v>0</v>
      </c>
    </row>
    <row r="4110" ht="14.25" customHeight="1">
      <c r="A4110" s="248" t="s">
        <v>35</v>
      </c>
      <c r="B4110" s="248" t="s">
        <v>19</v>
      </c>
      <c r="C4110" s="273">
        <v>26089.0</v>
      </c>
      <c r="D4110" s="274">
        <v>45771.0</v>
      </c>
      <c r="E4110" s="275">
        <v>1022691.0</v>
      </c>
      <c r="F4110" s="248" t="s">
        <v>447</v>
      </c>
      <c r="G4110" s="274">
        <f t="shared" si="1"/>
        <v>45801</v>
      </c>
      <c r="H4110" s="248" t="s">
        <v>443</v>
      </c>
      <c r="I4110" s="276" t="str">
        <f t="shared" si="2"/>
        <v>260891022691</v>
      </c>
      <c r="J4110" s="274">
        <v>45797.0</v>
      </c>
      <c r="K4110" s="275">
        <v>1022691.0</v>
      </c>
      <c r="L4110" s="275">
        <f t="shared" si="56"/>
        <v>0</v>
      </c>
      <c r="N4110" s="277" t="s">
        <v>759</v>
      </c>
      <c r="O4110" s="274">
        <f t="shared" si="6"/>
        <v>0</v>
      </c>
      <c r="P4110" s="248" t="b">
        <f t="shared" si="7"/>
        <v>0</v>
      </c>
    </row>
    <row r="4111" ht="14.25" customHeight="1">
      <c r="A4111" s="248" t="s">
        <v>24</v>
      </c>
      <c r="B4111" s="248" t="s">
        <v>19</v>
      </c>
      <c r="C4111" s="273">
        <v>26349.0</v>
      </c>
      <c r="D4111" s="274">
        <v>45771.0</v>
      </c>
      <c r="E4111" s="275">
        <v>1.7670021E7</v>
      </c>
      <c r="F4111" s="248" t="s">
        <v>447</v>
      </c>
      <c r="G4111" s="274">
        <f t="shared" si="1"/>
        <v>45801</v>
      </c>
      <c r="H4111" s="248" t="s">
        <v>443</v>
      </c>
      <c r="I4111" s="276" t="str">
        <f t="shared" si="2"/>
        <v>2634917670021</v>
      </c>
      <c r="J4111" s="274">
        <v>45797.0</v>
      </c>
      <c r="K4111" s="275">
        <v>1.7670021E7</v>
      </c>
      <c r="L4111" s="275">
        <f t="shared" si="56"/>
        <v>0</v>
      </c>
      <c r="N4111" s="277"/>
      <c r="O4111" s="274">
        <f t="shared" si="6"/>
        <v>0</v>
      </c>
      <c r="P4111" s="248" t="b">
        <f t="shared" si="7"/>
        <v>0</v>
      </c>
    </row>
    <row r="4112" ht="14.25" customHeight="1">
      <c r="A4112" s="248" t="s">
        <v>110</v>
      </c>
      <c r="B4112" s="248" t="s">
        <v>19</v>
      </c>
      <c r="C4112" s="273">
        <v>42663.0</v>
      </c>
      <c r="D4112" s="274">
        <v>45771.0</v>
      </c>
      <c r="E4112" s="275">
        <v>200099.0</v>
      </c>
      <c r="F4112" s="248" t="s">
        <v>447</v>
      </c>
      <c r="G4112" s="274">
        <f t="shared" si="1"/>
        <v>45801</v>
      </c>
      <c r="H4112" s="248" t="s">
        <v>443</v>
      </c>
      <c r="I4112" s="276" t="str">
        <f t="shared" si="2"/>
        <v>42663200099</v>
      </c>
      <c r="J4112" s="274">
        <v>45797.0</v>
      </c>
      <c r="K4112" s="275">
        <v>200099.0</v>
      </c>
      <c r="L4112" s="275">
        <f t="shared" si="56"/>
        <v>0</v>
      </c>
      <c r="N4112" s="277"/>
      <c r="O4112" s="274">
        <f t="shared" si="6"/>
        <v>0</v>
      </c>
      <c r="P4112" s="248" t="b">
        <f t="shared" si="7"/>
        <v>0</v>
      </c>
    </row>
    <row r="4113" ht="14.25" customHeight="1">
      <c r="A4113" s="248" t="s">
        <v>71</v>
      </c>
      <c r="B4113" s="248" t="s">
        <v>19</v>
      </c>
      <c r="C4113" s="273">
        <v>879715.0</v>
      </c>
      <c r="D4113" s="274">
        <v>45772.0</v>
      </c>
      <c r="E4113" s="275">
        <v>657671.0</v>
      </c>
      <c r="F4113" s="248" t="s">
        <v>447</v>
      </c>
      <c r="G4113" s="274">
        <f t="shared" si="1"/>
        <v>45802</v>
      </c>
      <c r="H4113" s="248" t="s">
        <v>443</v>
      </c>
      <c r="I4113" s="276" t="str">
        <f t="shared" si="2"/>
        <v>879715657671</v>
      </c>
      <c r="J4113" s="274">
        <v>45797.0</v>
      </c>
      <c r="K4113" s="275">
        <v>657671.0</v>
      </c>
      <c r="L4113" s="275">
        <f t="shared" si="56"/>
        <v>0</v>
      </c>
      <c r="N4113" s="277"/>
      <c r="O4113" s="274">
        <f t="shared" si="6"/>
        <v>0</v>
      </c>
      <c r="P4113" s="248" t="b">
        <f t="shared" si="7"/>
        <v>0</v>
      </c>
    </row>
    <row r="4114" ht="14.25" customHeight="1">
      <c r="A4114" s="248" t="s">
        <v>273</v>
      </c>
      <c r="B4114" s="248" t="s">
        <v>468</v>
      </c>
      <c r="C4114" s="273">
        <v>1689.0</v>
      </c>
      <c r="D4114" s="274">
        <v>45772.0</v>
      </c>
      <c r="E4114" s="275">
        <v>-179901.0</v>
      </c>
      <c r="F4114" s="248" t="s">
        <v>447</v>
      </c>
      <c r="G4114" s="274">
        <f t="shared" si="1"/>
        <v>45802</v>
      </c>
      <c r="H4114" s="248" t="s">
        <v>469</v>
      </c>
      <c r="I4114" s="276" t="str">
        <f t="shared" si="2"/>
        <v>1689-179901</v>
      </c>
      <c r="J4114" s="274"/>
      <c r="K4114" s="275"/>
      <c r="L4114" s="275">
        <f t="shared" si="56"/>
        <v>179901</v>
      </c>
      <c r="M4114" s="248" t="s">
        <v>968</v>
      </c>
      <c r="N4114" s="277" t="s">
        <v>710</v>
      </c>
      <c r="O4114" s="274">
        <f t="shared" si="6"/>
        <v>0</v>
      </c>
      <c r="P4114" s="248" t="b">
        <f t="shared" si="7"/>
        <v>1</v>
      </c>
    </row>
    <row r="4115" ht="14.25" customHeight="1">
      <c r="A4115" s="248" t="s">
        <v>26</v>
      </c>
      <c r="B4115" s="248" t="s">
        <v>19</v>
      </c>
      <c r="C4115" s="273">
        <v>14338.0</v>
      </c>
      <c r="D4115" s="274">
        <v>45772.0</v>
      </c>
      <c r="E4115" s="275">
        <v>87633.0</v>
      </c>
      <c r="F4115" s="248" t="s">
        <v>447</v>
      </c>
      <c r="G4115" s="274">
        <f t="shared" si="1"/>
        <v>45802</v>
      </c>
      <c r="H4115" s="248" t="s">
        <v>443</v>
      </c>
      <c r="I4115" s="276" t="str">
        <f t="shared" si="2"/>
        <v>1433887633</v>
      </c>
      <c r="J4115" s="274">
        <v>45797.0</v>
      </c>
      <c r="K4115" s="275">
        <v>87633.0</v>
      </c>
      <c r="L4115" s="275">
        <f t="shared" si="56"/>
        <v>0</v>
      </c>
      <c r="N4115" s="277"/>
      <c r="O4115" s="274">
        <f t="shared" si="6"/>
        <v>0</v>
      </c>
      <c r="P4115" s="248" t="b">
        <f t="shared" si="7"/>
        <v>0</v>
      </c>
    </row>
    <row r="4116" ht="14.25" customHeight="1">
      <c r="A4116" s="248" t="s">
        <v>708</v>
      </c>
      <c r="B4116" s="248" t="s">
        <v>19</v>
      </c>
      <c r="C4116" s="273">
        <v>252026.0</v>
      </c>
      <c r="D4116" s="274">
        <v>45772.0</v>
      </c>
      <c r="E4116" s="275">
        <v>487260.0</v>
      </c>
      <c r="F4116" s="248" t="s">
        <v>447</v>
      </c>
      <c r="G4116" s="274">
        <f t="shared" si="1"/>
        <v>45802</v>
      </c>
      <c r="H4116" s="248" t="s">
        <v>443</v>
      </c>
      <c r="I4116" s="276" t="str">
        <f t="shared" si="2"/>
        <v>252026487260</v>
      </c>
      <c r="J4116" s="274">
        <v>45772.0</v>
      </c>
      <c r="K4116" s="275">
        <v>487260.0</v>
      </c>
      <c r="L4116" s="275">
        <f t="shared" si="56"/>
        <v>0</v>
      </c>
      <c r="N4116" s="277"/>
      <c r="O4116" s="274">
        <f t="shared" si="6"/>
        <v>0</v>
      </c>
      <c r="P4116" s="248" t="b">
        <f t="shared" si="7"/>
        <v>0</v>
      </c>
    </row>
    <row r="4117" ht="14.25" customHeight="1">
      <c r="A4117" s="248" t="s">
        <v>464</v>
      </c>
      <c r="B4117" s="248" t="s">
        <v>19</v>
      </c>
      <c r="C4117" s="273">
        <v>2105962.0</v>
      </c>
      <c r="D4117" s="274">
        <v>45772.0</v>
      </c>
      <c r="E4117" s="275">
        <v>829800.0</v>
      </c>
      <c r="F4117" s="248" t="s">
        <v>447</v>
      </c>
      <c r="G4117" s="274">
        <f t="shared" si="1"/>
        <v>45802</v>
      </c>
      <c r="H4117" s="248" t="s">
        <v>443</v>
      </c>
      <c r="I4117" s="276" t="str">
        <f t="shared" si="2"/>
        <v>2105962829800</v>
      </c>
      <c r="J4117" s="274">
        <v>45772.0</v>
      </c>
      <c r="K4117" s="275">
        <v>829800.0</v>
      </c>
      <c r="L4117" s="275">
        <f t="shared" si="56"/>
        <v>0</v>
      </c>
      <c r="N4117" s="277"/>
      <c r="O4117" s="274">
        <f t="shared" si="6"/>
        <v>0</v>
      </c>
      <c r="P4117" s="248" t="b">
        <f t="shared" si="7"/>
        <v>0</v>
      </c>
    </row>
    <row r="4118" ht="14.25" customHeight="1">
      <c r="A4118" s="248" t="s">
        <v>508</v>
      </c>
      <c r="B4118" s="248" t="s">
        <v>334</v>
      </c>
      <c r="C4118" s="273">
        <v>2955962.0</v>
      </c>
      <c r="D4118" s="274">
        <v>45772.0</v>
      </c>
      <c r="E4118" s="275">
        <v>7721.0</v>
      </c>
      <c r="F4118" s="248" t="s">
        <v>447</v>
      </c>
      <c r="G4118" s="274">
        <f t="shared" si="1"/>
        <v>45802</v>
      </c>
      <c r="H4118" s="248" t="s">
        <v>443</v>
      </c>
      <c r="I4118" s="276" t="str">
        <f t="shared" si="2"/>
        <v>29559627721</v>
      </c>
      <c r="J4118" s="274">
        <v>45772.0</v>
      </c>
      <c r="K4118" s="275">
        <v>7721.0</v>
      </c>
      <c r="L4118" s="275">
        <f t="shared" si="56"/>
        <v>0</v>
      </c>
      <c r="N4118" s="277"/>
      <c r="O4118" s="274">
        <f t="shared" si="6"/>
        <v>0</v>
      </c>
      <c r="P4118" s="248" t="b">
        <f t="shared" si="7"/>
        <v>0</v>
      </c>
    </row>
    <row r="4119" ht="14.25" customHeight="1">
      <c r="A4119" s="248" t="s">
        <v>969</v>
      </c>
      <c r="B4119" s="248" t="s">
        <v>19</v>
      </c>
      <c r="C4119" s="273">
        <v>16572.0</v>
      </c>
      <c r="D4119" s="274">
        <v>45774.0</v>
      </c>
      <c r="E4119" s="275">
        <v>49916.0</v>
      </c>
      <c r="F4119" s="248" t="s">
        <v>447</v>
      </c>
      <c r="G4119" s="274">
        <f t="shared" si="1"/>
        <v>45804</v>
      </c>
      <c r="H4119" s="248" t="s">
        <v>443</v>
      </c>
      <c r="I4119" s="276" t="str">
        <f t="shared" si="2"/>
        <v>1657249916</v>
      </c>
      <c r="J4119" s="274">
        <v>45774.0</v>
      </c>
      <c r="K4119" s="275">
        <v>49916.0</v>
      </c>
      <c r="L4119" s="275">
        <f t="shared" si="56"/>
        <v>0</v>
      </c>
      <c r="N4119" s="277"/>
      <c r="O4119" s="274">
        <f t="shared" si="6"/>
        <v>0</v>
      </c>
      <c r="P4119" s="248" t="b">
        <f t="shared" si="7"/>
        <v>0</v>
      </c>
    </row>
    <row r="4120" ht="14.25" customHeight="1">
      <c r="A4120" s="248" t="s">
        <v>840</v>
      </c>
      <c r="B4120" s="248" t="s">
        <v>19</v>
      </c>
      <c r="C4120" s="273">
        <v>19401.0</v>
      </c>
      <c r="D4120" s="274">
        <v>45774.0</v>
      </c>
      <c r="E4120" s="275">
        <v>36200.0</v>
      </c>
      <c r="F4120" s="248" t="s">
        <v>447</v>
      </c>
      <c r="G4120" s="274">
        <f t="shared" si="1"/>
        <v>45804</v>
      </c>
      <c r="H4120" s="248" t="s">
        <v>443</v>
      </c>
      <c r="I4120" s="276" t="str">
        <f t="shared" si="2"/>
        <v>1940136200</v>
      </c>
      <c r="J4120" s="274">
        <v>45774.0</v>
      </c>
      <c r="K4120" s="275">
        <v>36200.0</v>
      </c>
      <c r="L4120" s="275">
        <f t="shared" si="56"/>
        <v>0</v>
      </c>
      <c r="M4120" s="248" t="s">
        <v>970</v>
      </c>
      <c r="N4120" s="277"/>
      <c r="O4120" s="274">
        <f t="shared" si="6"/>
        <v>0</v>
      </c>
      <c r="P4120" s="248" t="b">
        <f t="shared" si="7"/>
        <v>0</v>
      </c>
    </row>
    <row r="4121" ht="14.25" customHeight="1">
      <c r="A4121" s="248" t="s">
        <v>824</v>
      </c>
      <c r="B4121" s="248" t="s">
        <v>19</v>
      </c>
      <c r="C4121" s="273">
        <v>5.141183E7</v>
      </c>
      <c r="D4121" s="274">
        <v>45775.0</v>
      </c>
      <c r="E4121" s="275">
        <v>13092.0</v>
      </c>
      <c r="F4121" s="248" t="s">
        <v>447</v>
      </c>
      <c r="G4121" s="274">
        <f t="shared" si="1"/>
        <v>45805</v>
      </c>
      <c r="H4121" s="248" t="s">
        <v>443</v>
      </c>
      <c r="I4121" s="276" t="str">
        <f t="shared" si="2"/>
        <v>5141183013092</v>
      </c>
      <c r="J4121" s="274">
        <v>45775.0</v>
      </c>
      <c r="K4121" s="275">
        <v>13092.0</v>
      </c>
      <c r="L4121" s="275">
        <f t="shared" si="56"/>
        <v>0</v>
      </c>
      <c r="N4121" s="277"/>
      <c r="O4121" s="274">
        <f t="shared" si="6"/>
        <v>0</v>
      </c>
      <c r="P4121" s="248" t="b">
        <f t="shared" si="7"/>
        <v>0</v>
      </c>
    </row>
    <row r="4122" ht="14.25" customHeight="1">
      <c r="A4122" s="248" t="s">
        <v>824</v>
      </c>
      <c r="B4122" s="248" t="s">
        <v>334</v>
      </c>
      <c r="C4122" s="273">
        <v>1.3477757E7</v>
      </c>
      <c r="D4122" s="274">
        <v>45775.0</v>
      </c>
      <c r="E4122" s="275">
        <v>6161.0</v>
      </c>
      <c r="F4122" s="248" t="s">
        <v>447</v>
      </c>
      <c r="G4122" s="274">
        <f t="shared" si="1"/>
        <v>45805</v>
      </c>
      <c r="H4122" s="248" t="s">
        <v>443</v>
      </c>
      <c r="I4122" s="276" t="str">
        <f t="shared" si="2"/>
        <v>134777576161</v>
      </c>
      <c r="J4122" s="274">
        <v>45775.0</v>
      </c>
      <c r="K4122" s="275">
        <v>6161.0</v>
      </c>
      <c r="L4122" s="275">
        <f t="shared" si="56"/>
        <v>0</v>
      </c>
      <c r="N4122" s="277"/>
      <c r="O4122" s="274">
        <f t="shared" si="6"/>
        <v>0</v>
      </c>
      <c r="P4122" s="248" t="b">
        <f t="shared" si="7"/>
        <v>0</v>
      </c>
    </row>
    <row r="4123" ht="14.25" customHeight="1">
      <c r="A4123" s="248" t="s">
        <v>56</v>
      </c>
      <c r="B4123" s="248" t="s">
        <v>19</v>
      </c>
      <c r="C4123" s="273">
        <v>32.0</v>
      </c>
      <c r="D4123" s="274">
        <v>45775.0</v>
      </c>
      <c r="E4123" s="275">
        <v>1402102.0</v>
      </c>
      <c r="F4123" s="248" t="s">
        <v>447</v>
      </c>
      <c r="G4123" s="274">
        <f t="shared" si="1"/>
        <v>45805</v>
      </c>
      <c r="H4123" s="248" t="s">
        <v>443</v>
      </c>
      <c r="I4123" s="276" t="str">
        <f t="shared" si="2"/>
        <v>321402102</v>
      </c>
      <c r="J4123" s="274">
        <v>45777.0</v>
      </c>
      <c r="K4123" s="275">
        <v>1402102.0</v>
      </c>
      <c r="L4123" s="275">
        <f t="shared" si="56"/>
        <v>0</v>
      </c>
      <c r="N4123" s="109" t="s">
        <v>744</v>
      </c>
      <c r="O4123" s="274">
        <f t="shared" si="6"/>
        <v>0</v>
      </c>
      <c r="P4123" s="248" t="b">
        <f t="shared" si="7"/>
        <v>0</v>
      </c>
    </row>
    <row r="4124" ht="14.25" customHeight="1">
      <c r="A4124" s="248" t="s">
        <v>60</v>
      </c>
      <c r="B4124" s="248" t="s">
        <v>19</v>
      </c>
      <c r="C4124" s="273">
        <v>9782.0</v>
      </c>
      <c r="D4124" s="274">
        <v>45775.0</v>
      </c>
      <c r="E4124" s="275">
        <v>183984.0</v>
      </c>
      <c r="F4124" s="248" t="s">
        <v>447</v>
      </c>
      <c r="G4124" s="274">
        <f t="shared" si="1"/>
        <v>45805</v>
      </c>
      <c r="H4124" s="248" t="s">
        <v>443</v>
      </c>
      <c r="I4124" s="276" t="str">
        <f t="shared" si="2"/>
        <v>9782183984</v>
      </c>
      <c r="J4124" s="274">
        <v>45797.0</v>
      </c>
      <c r="K4124" s="275">
        <v>183984.0</v>
      </c>
      <c r="L4124" s="275">
        <f t="shared" si="56"/>
        <v>0</v>
      </c>
      <c r="N4124" s="277"/>
      <c r="O4124" s="274">
        <f t="shared" si="6"/>
        <v>0</v>
      </c>
      <c r="P4124" s="248" t="b">
        <f t="shared" si="7"/>
        <v>0</v>
      </c>
    </row>
    <row r="4125" ht="14.25" customHeight="1">
      <c r="A4125" s="248" t="s">
        <v>273</v>
      </c>
      <c r="B4125" s="248" t="s">
        <v>19</v>
      </c>
      <c r="C4125" s="273">
        <v>570.0</v>
      </c>
      <c r="D4125" s="274">
        <v>45776.0</v>
      </c>
      <c r="E4125" s="275">
        <v>174900.0</v>
      </c>
      <c r="F4125" s="248" t="s">
        <v>447</v>
      </c>
      <c r="G4125" s="274">
        <f t="shared" si="1"/>
        <v>45806</v>
      </c>
      <c r="H4125" s="248" t="s">
        <v>485</v>
      </c>
      <c r="I4125" s="276" t="str">
        <f t="shared" si="2"/>
        <v>570174900</v>
      </c>
      <c r="J4125" s="274"/>
      <c r="K4125" s="275"/>
      <c r="L4125" s="275">
        <f t="shared" si="56"/>
        <v>-174900</v>
      </c>
      <c r="N4125" s="277" t="s">
        <v>710</v>
      </c>
      <c r="O4125" s="274">
        <f t="shared" si="6"/>
        <v>0</v>
      </c>
      <c r="P4125" s="248" t="b">
        <f t="shared" si="7"/>
        <v>1</v>
      </c>
    </row>
    <row r="4126" ht="14.25" customHeight="1">
      <c r="A4126" s="248" t="s">
        <v>273</v>
      </c>
      <c r="B4126" s="248" t="s">
        <v>19</v>
      </c>
      <c r="C4126" s="273">
        <v>571.0</v>
      </c>
      <c r="D4126" s="274">
        <v>45776.0</v>
      </c>
      <c r="E4126" s="275">
        <v>179901.0</v>
      </c>
      <c r="F4126" s="248" t="s">
        <v>447</v>
      </c>
      <c r="G4126" s="274">
        <f t="shared" si="1"/>
        <v>45806</v>
      </c>
      <c r="H4126" s="248" t="s">
        <v>485</v>
      </c>
      <c r="I4126" s="276" t="str">
        <f t="shared" si="2"/>
        <v>571179901</v>
      </c>
      <c r="J4126" s="274"/>
      <c r="K4126" s="275"/>
      <c r="L4126" s="275">
        <f t="shared" si="56"/>
        <v>-179901</v>
      </c>
      <c r="N4126" s="277" t="s">
        <v>710</v>
      </c>
      <c r="O4126" s="274">
        <f t="shared" si="6"/>
        <v>0</v>
      </c>
      <c r="P4126" s="248" t="b">
        <f t="shared" si="7"/>
        <v>1</v>
      </c>
    </row>
    <row r="4127" ht="14.25" customHeight="1">
      <c r="A4127" s="248" t="s">
        <v>273</v>
      </c>
      <c r="B4127" s="248" t="s">
        <v>468</v>
      </c>
      <c r="C4127" s="273">
        <v>1698.0</v>
      </c>
      <c r="D4127" s="274">
        <v>45776.0</v>
      </c>
      <c r="E4127" s="275">
        <v>-174900.0</v>
      </c>
      <c r="F4127" s="248" t="s">
        <v>447</v>
      </c>
      <c r="G4127" s="274">
        <f t="shared" si="1"/>
        <v>45806</v>
      </c>
      <c r="H4127" s="248" t="s">
        <v>469</v>
      </c>
      <c r="I4127" s="276" t="str">
        <f t="shared" si="2"/>
        <v>1698-174900</v>
      </c>
      <c r="J4127" s="274"/>
      <c r="K4127" s="275"/>
      <c r="L4127" s="275">
        <f t="shared" si="56"/>
        <v>174900</v>
      </c>
      <c r="M4127" s="248" t="s">
        <v>968</v>
      </c>
      <c r="N4127" s="277" t="s">
        <v>710</v>
      </c>
      <c r="O4127" s="274">
        <f t="shared" si="6"/>
        <v>0</v>
      </c>
      <c r="P4127" s="248" t="b">
        <f t="shared" si="7"/>
        <v>1</v>
      </c>
    </row>
    <row r="4128" ht="14.25" customHeight="1">
      <c r="A4128" s="248" t="s">
        <v>971</v>
      </c>
      <c r="B4128" s="248" t="s">
        <v>19</v>
      </c>
      <c r="C4128" s="273">
        <v>20206.0</v>
      </c>
      <c r="D4128" s="274">
        <v>45776.0</v>
      </c>
      <c r="E4128" s="275">
        <v>187000.0</v>
      </c>
      <c r="F4128" s="248" t="s">
        <v>447</v>
      </c>
      <c r="G4128" s="274">
        <f t="shared" si="1"/>
        <v>45806</v>
      </c>
      <c r="H4128" s="248" t="s">
        <v>443</v>
      </c>
      <c r="I4128" s="276" t="str">
        <f t="shared" si="2"/>
        <v>20206187000</v>
      </c>
      <c r="J4128" s="274">
        <v>45776.0</v>
      </c>
      <c r="K4128" s="275">
        <v>205700.0</v>
      </c>
      <c r="L4128" s="275">
        <f t="shared" si="56"/>
        <v>18700</v>
      </c>
      <c r="M4128" s="248" t="s">
        <v>972</v>
      </c>
      <c r="N4128" s="277" t="s">
        <v>973</v>
      </c>
      <c r="O4128" s="274">
        <f t="shared" si="6"/>
        <v>0</v>
      </c>
      <c r="P4128" s="248" t="b">
        <f t="shared" si="7"/>
        <v>0</v>
      </c>
    </row>
    <row r="4129" ht="14.25" customHeight="1">
      <c r="A4129" s="248" t="s">
        <v>22</v>
      </c>
      <c r="B4129" s="248" t="s">
        <v>19</v>
      </c>
      <c r="C4129" s="273">
        <v>1184268.0</v>
      </c>
      <c r="D4129" s="274">
        <v>45776.0</v>
      </c>
      <c r="E4129" s="275">
        <v>4663960.0</v>
      </c>
      <c r="F4129" s="248" t="s">
        <v>447</v>
      </c>
      <c r="G4129" s="274">
        <f t="shared" si="1"/>
        <v>45806</v>
      </c>
      <c r="H4129" s="248" t="s">
        <v>443</v>
      </c>
      <c r="I4129" s="276" t="str">
        <f t="shared" si="2"/>
        <v>11842684663960</v>
      </c>
      <c r="J4129" s="274">
        <v>45807.0</v>
      </c>
      <c r="K4129" s="275">
        <v>4663960.0</v>
      </c>
      <c r="L4129" s="275">
        <f t="shared" si="56"/>
        <v>0</v>
      </c>
      <c r="M4129" s="276">
        <f>+E4071-M4199</f>
        <v>862513</v>
      </c>
      <c r="N4129" s="109" t="s">
        <v>462</v>
      </c>
      <c r="O4129" s="274">
        <f t="shared" si="6"/>
        <v>0</v>
      </c>
      <c r="P4129" s="248" t="b">
        <f t="shared" si="7"/>
        <v>0</v>
      </c>
    </row>
    <row r="4130" ht="14.25" customHeight="1">
      <c r="A4130" s="248" t="s">
        <v>688</v>
      </c>
      <c r="B4130" s="248" t="s">
        <v>19</v>
      </c>
      <c r="C4130" s="273">
        <v>3023.0</v>
      </c>
      <c r="D4130" s="274">
        <v>45776.0</v>
      </c>
      <c r="E4130" s="275">
        <v>419755.0</v>
      </c>
      <c r="F4130" s="248" t="s">
        <v>447</v>
      </c>
      <c r="G4130" s="274">
        <f t="shared" si="1"/>
        <v>45806</v>
      </c>
      <c r="H4130" s="248" t="s">
        <v>443</v>
      </c>
      <c r="I4130" s="276" t="str">
        <f t="shared" si="2"/>
        <v>3023419755</v>
      </c>
      <c r="J4130" s="274">
        <v>45797.0</v>
      </c>
      <c r="K4130" s="275">
        <v>419755.0</v>
      </c>
      <c r="L4130" s="275">
        <f t="shared" si="56"/>
        <v>0</v>
      </c>
      <c r="N4130" s="277"/>
      <c r="O4130" s="274">
        <f t="shared" si="6"/>
        <v>0</v>
      </c>
      <c r="P4130" s="248" t="b">
        <f t="shared" si="7"/>
        <v>0</v>
      </c>
    </row>
    <row r="4131" ht="14.25" customHeight="1">
      <c r="A4131" s="248" t="s">
        <v>464</v>
      </c>
      <c r="B4131" s="248" t="s">
        <v>19</v>
      </c>
      <c r="C4131" s="273">
        <v>2106211.0</v>
      </c>
      <c r="D4131" s="274">
        <v>45776.0</v>
      </c>
      <c r="E4131" s="275">
        <v>333970.0</v>
      </c>
      <c r="F4131" s="248" t="s">
        <v>447</v>
      </c>
      <c r="G4131" s="274">
        <f t="shared" si="1"/>
        <v>45806</v>
      </c>
      <c r="H4131" s="248" t="s">
        <v>443</v>
      </c>
      <c r="I4131" s="276" t="str">
        <f t="shared" si="2"/>
        <v>2106211333970</v>
      </c>
      <c r="J4131" s="274">
        <v>45776.0</v>
      </c>
      <c r="K4131" s="275">
        <v>333970.0</v>
      </c>
      <c r="L4131" s="275">
        <f t="shared" si="56"/>
        <v>0</v>
      </c>
      <c r="N4131" s="277"/>
      <c r="O4131" s="274">
        <f t="shared" si="6"/>
        <v>0</v>
      </c>
      <c r="P4131" s="248" t="b">
        <f t="shared" si="7"/>
        <v>0</v>
      </c>
    </row>
    <row r="4132" ht="14.25" customHeight="1">
      <c r="A4132" s="248" t="s">
        <v>841</v>
      </c>
      <c r="B4132" s="248" t="s">
        <v>19</v>
      </c>
      <c r="C4132" s="273">
        <v>5608736.0</v>
      </c>
      <c r="D4132" s="274">
        <v>45776.0</v>
      </c>
      <c r="E4132" s="275">
        <v>506980.0</v>
      </c>
      <c r="F4132" s="248" t="s">
        <v>447</v>
      </c>
      <c r="G4132" s="274">
        <f t="shared" si="1"/>
        <v>45806</v>
      </c>
      <c r="H4132" s="248" t="s">
        <v>443</v>
      </c>
      <c r="I4132" s="276" t="str">
        <f t="shared" si="2"/>
        <v>5608736506980</v>
      </c>
      <c r="J4132" s="274">
        <v>45776.0</v>
      </c>
      <c r="K4132" s="275">
        <v>506980.0</v>
      </c>
      <c r="L4132" s="275">
        <f t="shared" si="56"/>
        <v>0</v>
      </c>
      <c r="N4132" s="277"/>
      <c r="O4132" s="274">
        <f t="shared" si="6"/>
        <v>0</v>
      </c>
      <c r="P4132" s="248" t="b">
        <f t="shared" si="7"/>
        <v>0</v>
      </c>
    </row>
    <row r="4133" ht="14.25" customHeight="1">
      <c r="A4133" s="248" t="s">
        <v>27</v>
      </c>
      <c r="B4133" s="248" t="s">
        <v>19</v>
      </c>
      <c r="C4133" s="273">
        <v>46792.0</v>
      </c>
      <c r="D4133" s="274">
        <v>45777.0</v>
      </c>
      <c r="E4133" s="275">
        <v>4411632.0</v>
      </c>
      <c r="F4133" s="248" t="s">
        <v>447</v>
      </c>
      <c r="G4133" s="274">
        <f t="shared" si="1"/>
        <v>45807</v>
      </c>
      <c r="H4133" s="248" t="s">
        <v>443</v>
      </c>
      <c r="I4133" s="276" t="str">
        <f t="shared" si="2"/>
        <v>467924411632</v>
      </c>
      <c r="J4133" s="274">
        <v>45807.0</v>
      </c>
      <c r="K4133" s="275">
        <v>4411632.0</v>
      </c>
      <c r="L4133" s="275">
        <f t="shared" si="56"/>
        <v>0</v>
      </c>
      <c r="N4133" s="109" t="s">
        <v>456</v>
      </c>
      <c r="O4133" s="274">
        <f t="shared" si="6"/>
        <v>0</v>
      </c>
      <c r="P4133" s="248" t="b">
        <f t="shared" si="7"/>
        <v>0</v>
      </c>
    </row>
    <row r="4134" ht="14.25" customHeight="1">
      <c r="A4134" s="248" t="s">
        <v>27</v>
      </c>
      <c r="B4134" s="248" t="s">
        <v>19</v>
      </c>
      <c r="C4134" s="273">
        <v>46786.0</v>
      </c>
      <c r="D4134" s="274">
        <v>45777.0</v>
      </c>
      <c r="E4134" s="275">
        <v>5249949.0</v>
      </c>
      <c r="F4134" s="248" t="s">
        <v>447</v>
      </c>
      <c r="G4134" s="274">
        <f t="shared" si="1"/>
        <v>45807</v>
      </c>
      <c r="H4134" s="248" t="s">
        <v>443</v>
      </c>
      <c r="I4134" s="276" t="str">
        <f t="shared" si="2"/>
        <v>467865249949</v>
      </c>
      <c r="J4134" s="274">
        <v>45807.0</v>
      </c>
      <c r="K4134" s="275">
        <v>5249949.0</v>
      </c>
      <c r="L4134" s="275">
        <f t="shared" si="56"/>
        <v>0</v>
      </c>
      <c r="N4134" s="109" t="s">
        <v>456</v>
      </c>
      <c r="O4134" s="274">
        <f t="shared" si="6"/>
        <v>0</v>
      </c>
      <c r="P4134" s="248" t="b">
        <f t="shared" si="7"/>
        <v>0</v>
      </c>
    </row>
    <row r="4135" ht="14.25" customHeight="1">
      <c r="A4135" s="248" t="s">
        <v>27</v>
      </c>
      <c r="B4135" s="248" t="s">
        <v>19</v>
      </c>
      <c r="C4135" s="273">
        <v>46782.0</v>
      </c>
      <c r="D4135" s="274">
        <v>45777.0</v>
      </c>
      <c r="E4135" s="275">
        <v>442074.0</v>
      </c>
      <c r="F4135" s="248" t="s">
        <v>447</v>
      </c>
      <c r="G4135" s="274">
        <f t="shared" si="1"/>
        <v>45807</v>
      </c>
      <c r="H4135" s="248" t="s">
        <v>443</v>
      </c>
      <c r="I4135" s="276" t="str">
        <f t="shared" si="2"/>
        <v>46782442074</v>
      </c>
      <c r="J4135" s="274">
        <v>45807.0</v>
      </c>
      <c r="K4135" s="275">
        <v>442074.0</v>
      </c>
      <c r="L4135" s="275">
        <f t="shared" si="56"/>
        <v>0</v>
      </c>
      <c r="N4135" s="109" t="s">
        <v>456</v>
      </c>
      <c r="O4135" s="274">
        <f t="shared" si="6"/>
        <v>0</v>
      </c>
      <c r="P4135" s="248" t="b">
        <f t="shared" si="7"/>
        <v>0</v>
      </c>
    </row>
    <row r="4136" ht="14.25" customHeight="1">
      <c r="A4136" s="248" t="s">
        <v>85</v>
      </c>
      <c r="B4136" s="248" t="s">
        <v>19</v>
      </c>
      <c r="C4136" s="273">
        <v>2022.0</v>
      </c>
      <c r="D4136" s="274">
        <v>45777.0</v>
      </c>
      <c r="E4136" s="275">
        <v>779884.0</v>
      </c>
      <c r="F4136" s="248" t="s">
        <v>447</v>
      </c>
      <c r="G4136" s="274">
        <f t="shared" si="1"/>
        <v>45807</v>
      </c>
      <c r="H4136" s="248" t="s">
        <v>443</v>
      </c>
      <c r="I4136" s="276" t="str">
        <f t="shared" si="2"/>
        <v>2022779884</v>
      </c>
      <c r="J4136" s="274">
        <v>45807.0</v>
      </c>
      <c r="K4136" s="275">
        <v>779884.0</v>
      </c>
      <c r="L4136" s="275">
        <f t="shared" si="56"/>
        <v>0</v>
      </c>
      <c r="M4136" s="305" t="s">
        <v>974</v>
      </c>
      <c r="N4136" s="277"/>
      <c r="O4136" s="274">
        <f t="shared" si="6"/>
        <v>0</v>
      </c>
      <c r="P4136" s="248" t="b">
        <f t="shared" si="7"/>
        <v>0</v>
      </c>
    </row>
    <row r="4137" ht="14.25" customHeight="1">
      <c r="A4137" s="248" t="s">
        <v>85</v>
      </c>
      <c r="B4137" s="248" t="s">
        <v>19</v>
      </c>
      <c r="C4137" s="273">
        <v>2023.0</v>
      </c>
      <c r="D4137" s="274">
        <v>45777.0</v>
      </c>
      <c r="E4137" s="275">
        <v>559919.0</v>
      </c>
      <c r="F4137" s="248" t="s">
        <v>447</v>
      </c>
      <c r="G4137" s="274">
        <f t="shared" si="1"/>
        <v>45807</v>
      </c>
      <c r="H4137" s="248" t="s">
        <v>443</v>
      </c>
      <c r="I4137" s="276" t="str">
        <f t="shared" si="2"/>
        <v>2023559919</v>
      </c>
      <c r="J4137" s="274">
        <v>45807.0</v>
      </c>
      <c r="K4137" s="275">
        <v>559919.0</v>
      </c>
      <c r="L4137" s="275">
        <f t="shared" si="56"/>
        <v>0</v>
      </c>
      <c r="N4137" s="277"/>
      <c r="O4137" s="274">
        <f t="shared" si="6"/>
        <v>0</v>
      </c>
      <c r="P4137" s="248" t="b">
        <f t="shared" si="7"/>
        <v>0</v>
      </c>
    </row>
    <row r="4138" ht="14.25" customHeight="1">
      <c r="A4138" s="248" t="s">
        <v>418</v>
      </c>
      <c r="B4138" s="248" t="s">
        <v>19</v>
      </c>
      <c r="C4138" s="273">
        <v>1355.0</v>
      </c>
      <c r="D4138" s="274">
        <v>45777.0</v>
      </c>
      <c r="E4138" s="275">
        <v>27820.0</v>
      </c>
      <c r="F4138" s="248" t="s">
        <v>447</v>
      </c>
      <c r="G4138" s="274">
        <f t="shared" si="1"/>
        <v>45807</v>
      </c>
      <c r="H4138" s="248" t="s">
        <v>443</v>
      </c>
      <c r="I4138" s="276" t="str">
        <f t="shared" si="2"/>
        <v>135527820</v>
      </c>
      <c r="J4138" s="274">
        <v>45807.0</v>
      </c>
      <c r="K4138" s="275">
        <v>27820.0</v>
      </c>
      <c r="L4138" s="275">
        <f t="shared" si="56"/>
        <v>0</v>
      </c>
      <c r="N4138" s="277"/>
      <c r="O4138" s="274">
        <f t="shared" si="6"/>
        <v>0</v>
      </c>
      <c r="P4138" s="248" t="b">
        <f t="shared" si="7"/>
        <v>0</v>
      </c>
    </row>
    <row r="4139" ht="14.25" customHeight="1">
      <c r="A4139" s="248" t="s">
        <v>18</v>
      </c>
      <c r="B4139" s="248" t="s">
        <v>19</v>
      </c>
      <c r="C4139" s="273">
        <v>6740.0</v>
      </c>
      <c r="D4139" s="274">
        <v>45777.0</v>
      </c>
      <c r="E4139" s="275">
        <v>2.3092143E7</v>
      </c>
      <c r="F4139" s="248" t="s">
        <v>447</v>
      </c>
      <c r="G4139" s="274">
        <f t="shared" si="1"/>
        <v>45807</v>
      </c>
      <c r="H4139" s="248" t="s">
        <v>443</v>
      </c>
      <c r="I4139" s="276" t="str">
        <f t="shared" si="2"/>
        <v>674023092143</v>
      </c>
      <c r="J4139" s="274">
        <v>45821.0</v>
      </c>
      <c r="K4139" s="275">
        <v>2.3092143E7</v>
      </c>
      <c r="L4139" s="275">
        <f t="shared" si="56"/>
        <v>0</v>
      </c>
      <c r="N4139" s="277"/>
      <c r="O4139" s="274">
        <f t="shared" si="6"/>
        <v>0</v>
      </c>
      <c r="P4139" s="248" t="b">
        <f t="shared" si="7"/>
        <v>0</v>
      </c>
    </row>
    <row r="4140" ht="14.25" customHeight="1">
      <c r="A4140" s="248" t="s">
        <v>708</v>
      </c>
      <c r="B4140" s="248" t="s">
        <v>19</v>
      </c>
      <c r="C4140" s="273">
        <v>252394.0</v>
      </c>
      <c r="D4140" s="274">
        <v>45777.0</v>
      </c>
      <c r="E4140" s="275">
        <v>72529.0</v>
      </c>
      <c r="F4140" s="248" t="s">
        <v>447</v>
      </c>
      <c r="G4140" s="274">
        <f t="shared" si="1"/>
        <v>45807</v>
      </c>
      <c r="H4140" s="248" t="s">
        <v>443</v>
      </c>
      <c r="I4140" s="276" t="str">
        <f t="shared" si="2"/>
        <v>25239472529</v>
      </c>
      <c r="J4140" s="274">
        <v>45777.0</v>
      </c>
      <c r="K4140" s="275">
        <v>72529.0</v>
      </c>
      <c r="L4140" s="275">
        <f t="shared" si="56"/>
        <v>0</v>
      </c>
      <c r="N4140" s="277"/>
      <c r="O4140" s="274">
        <f t="shared" si="6"/>
        <v>0</v>
      </c>
      <c r="P4140" s="248" t="b">
        <f t="shared" si="7"/>
        <v>0</v>
      </c>
    </row>
    <row r="4141" ht="14.25" customHeight="1">
      <c r="A4141" s="248" t="s">
        <v>554</v>
      </c>
      <c r="B4141" s="248" t="s">
        <v>19</v>
      </c>
      <c r="C4141" s="273">
        <v>9483.0</v>
      </c>
      <c r="D4141" s="274">
        <v>45777.0</v>
      </c>
      <c r="E4141" s="275">
        <v>2950000.0</v>
      </c>
      <c r="F4141" s="248" t="s">
        <v>447</v>
      </c>
      <c r="G4141" s="274">
        <f t="shared" si="1"/>
        <v>45807</v>
      </c>
      <c r="H4141" s="248" t="s">
        <v>443</v>
      </c>
      <c r="I4141" s="276" t="str">
        <f t="shared" si="2"/>
        <v>94832950000</v>
      </c>
      <c r="J4141" s="274">
        <v>45751.0</v>
      </c>
      <c r="K4141" s="275">
        <v>2950000.0</v>
      </c>
      <c r="L4141" s="275">
        <f t="shared" si="56"/>
        <v>0</v>
      </c>
      <c r="N4141" s="277"/>
      <c r="O4141" s="274">
        <f t="shared" si="6"/>
        <v>0</v>
      </c>
      <c r="P4141" s="248" t="b">
        <f t="shared" si="7"/>
        <v>0</v>
      </c>
    </row>
    <row r="4142" ht="14.25" customHeight="1">
      <c r="A4142" s="248" t="s">
        <v>789</v>
      </c>
      <c r="B4142" s="248" t="s">
        <v>19</v>
      </c>
      <c r="C4142" s="273">
        <v>731.0</v>
      </c>
      <c r="D4142" s="274">
        <v>45777.0</v>
      </c>
      <c r="E4142" s="275">
        <v>200000.0</v>
      </c>
      <c r="F4142" s="248" t="s">
        <v>447</v>
      </c>
      <c r="G4142" s="274">
        <f t="shared" si="1"/>
        <v>45807</v>
      </c>
      <c r="H4142" s="248" t="s">
        <v>443</v>
      </c>
      <c r="I4142" s="276" t="str">
        <f t="shared" si="2"/>
        <v>731200000</v>
      </c>
      <c r="J4142" s="274">
        <v>45786.0</v>
      </c>
      <c r="K4142" s="275">
        <v>200000.0</v>
      </c>
      <c r="L4142" s="275">
        <f t="shared" si="56"/>
        <v>0</v>
      </c>
      <c r="N4142" s="277"/>
      <c r="O4142" s="274">
        <f t="shared" si="6"/>
        <v>0</v>
      </c>
      <c r="P4142" s="248" t="b">
        <f t="shared" si="7"/>
        <v>0</v>
      </c>
    </row>
    <row r="4143" ht="14.25" customHeight="1">
      <c r="A4143" s="248" t="s">
        <v>106</v>
      </c>
      <c r="B4143" s="248" t="s">
        <v>334</v>
      </c>
      <c r="C4143" s="273">
        <v>245310.0</v>
      </c>
      <c r="D4143" s="274">
        <v>45778.0</v>
      </c>
      <c r="E4143" s="275">
        <v>266526.0</v>
      </c>
      <c r="F4143" s="248" t="s">
        <v>447</v>
      </c>
      <c r="G4143" s="274">
        <f t="shared" si="1"/>
        <v>45808</v>
      </c>
      <c r="H4143" s="248" t="s">
        <v>443</v>
      </c>
      <c r="I4143" s="276" t="str">
        <f t="shared" si="2"/>
        <v>245310266526</v>
      </c>
      <c r="J4143" s="274">
        <v>45807.0</v>
      </c>
      <c r="K4143" s="275">
        <v>266526.0</v>
      </c>
      <c r="L4143" s="275">
        <f t="shared" si="56"/>
        <v>0</v>
      </c>
      <c r="N4143" s="277"/>
      <c r="O4143" s="274">
        <f t="shared" si="6"/>
        <v>0</v>
      </c>
      <c r="P4143" s="248" t="b">
        <f t="shared" si="7"/>
        <v>0</v>
      </c>
    </row>
    <row r="4144" ht="13.5" customHeight="1">
      <c r="A4144" s="248" t="s">
        <v>454</v>
      </c>
      <c r="B4144" s="248" t="s">
        <v>19</v>
      </c>
      <c r="C4144" s="273">
        <v>39146.0</v>
      </c>
      <c r="D4144" s="274">
        <v>45779.0</v>
      </c>
      <c r="E4144" s="275">
        <v>51349.0</v>
      </c>
      <c r="F4144" s="248" t="s">
        <v>447</v>
      </c>
      <c r="G4144" s="274">
        <f t="shared" si="1"/>
        <v>45809</v>
      </c>
      <c r="H4144" s="248" t="s">
        <v>443</v>
      </c>
      <c r="I4144" s="276" t="str">
        <f t="shared" si="2"/>
        <v>3914651349</v>
      </c>
      <c r="J4144" s="274">
        <v>45779.0</v>
      </c>
      <c r="K4144" s="275">
        <v>51349.0</v>
      </c>
      <c r="L4144" s="275">
        <f t="shared" si="56"/>
        <v>0</v>
      </c>
      <c r="N4144" s="277"/>
      <c r="O4144" s="274">
        <f t="shared" si="6"/>
        <v>0</v>
      </c>
      <c r="P4144" s="248" t="b">
        <f t="shared" si="7"/>
        <v>0</v>
      </c>
    </row>
    <row r="4145" ht="13.5" customHeight="1">
      <c r="A4145" s="248" t="s">
        <v>783</v>
      </c>
      <c r="B4145" s="248" t="s">
        <v>19</v>
      </c>
      <c r="C4145" s="273">
        <v>6374.0</v>
      </c>
      <c r="D4145" s="274">
        <v>45779.0</v>
      </c>
      <c r="E4145" s="275">
        <v>380000.0</v>
      </c>
      <c r="F4145" s="248" t="s">
        <v>447</v>
      </c>
      <c r="G4145" s="274">
        <f t="shared" si="1"/>
        <v>45809</v>
      </c>
      <c r="H4145" s="248" t="s">
        <v>443</v>
      </c>
      <c r="I4145" s="276" t="str">
        <f t="shared" si="2"/>
        <v>6374380000</v>
      </c>
      <c r="J4145" s="274">
        <v>45777.0</v>
      </c>
      <c r="K4145" s="275">
        <v>380000.0</v>
      </c>
      <c r="L4145" s="275">
        <f t="shared" si="56"/>
        <v>0</v>
      </c>
      <c r="N4145" s="277"/>
      <c r="O4145" s="274">
        <f t="shared" si="6"/>
        <v>0</v>
      </c>
      <c r="P4145" s="248" t="b">
        <f t="shared" si="7"/>
        <v>0</v>
      </c>
    </row>
    <row r="4146" ht="14.25" customHeight="1">
      <c r="A4146" s="248" t="s">
        <v>790</v>
      </c>
      <c r="B4146" s="248" t="s">
        <v>19</v>
      </c>
      <c r="C4146" s="273">
        <v>1757.0</v>
      </c>
      <c r="D4146" s="274">
        <v>45779.0</v>
      </c>
      <c r="E4146" s="275">
        <v>18000.0</v>
      </c>
      <c r="F4146" s="248" t="s">
        <v>447</v>
      </c>
      <c r="G4146" s="274">
        <f t="shared" si="1"/>
        <v>45809</v>
      </c>
      <c r="H4146" s="248" t="s">
        <v>443</v>
      </c>
      <c r="I4146" s="276" t="str">
        <f t="shared" si="2"/>
        <v>175718000</v>
      </c>
      <c r="J4146" s="274">
        <v>45417.0</v>
      </c>
      <c r="K4146" s="275">
        <v>45782.0</v>
      </c>
      <c r="L4146" s="275">
        <f t="shared" si="56"/>
        <v>27782</v>
      </c>
      <c r="N4146" s="277"/>
      <c r="O4146" s="274">
        <f t="shared" si="6"/>
        <v>0</v>
      </c>
      <c r="P4146" s="248" t="b">
        <f t="shared" si="7"/>
        <v>0</v>
      </c>
    </row>
    <row r="4147" ht="14.25" customHeight="1">
      <c r="A4147" s="248" t="s">
        <v>975</v>
      </c>
      <c r="B4147" s="248" t="s">
        <v>19</v>
      </c>
      <c r="C4147" s="273">
        <v>1801.0</v>
      </c>
      <c r="D4147" s="274">
        <v>45779.0</v>
      </c>
      <c r="E4147" s="275">
        <v>894390.0</v>
      </c>
      <c r="F4147" s="248" t="s">
        <v>447</v>
      </c>
      <c r="G4147" s="274">
        <f t="shared" si="1"/>
        <v>45809</v>
      </c>
      <c r="H4147" s="248" t="s">
        <v>443</v>
      </c>
      <c r="I4147" s="276" t="str">
        <f t="shared" si="2"/>
        <v>1801894390</v>
      </c>
      <c r="J4147" s="274"/>
      <c r="K4147" s="275"/>
      <c r="L4147" s="275">
        <f t="shared" si="56"/>
        <v>-894390</v>
      </c>
      <c r="M4147" s="248" t="s">
        <v>976</v>
      </c>
      <c r="N4147" s="277"/>
      <c r="O4147" s="274">
        <f t="shared" si="6"/>
        <v>0</v>
      </c>
      <c r="P4147" s="248" t="b">
        <f t="shared" si="7"/>
        <v>1</v>
      </c>
    </row>
    <row r="4148" ht="14.25" customHeight="1">
      <c r="A4148" s="248" t="s">
        <v>805</v>
      </c>
      <c r="B4148" s="248" t="s">
        <v>19</v>
      </c>
      <c r="C4148" s="273">
        <v>3008.0</v>
      </c>
      <c r="D4148" s="274">
        <v>45779.0</v>
      </c>
      <c r="E4148" s="275">
        <v>106985.0</v>
      </c>
      <c r="F4148" s="248" t="s">
        <v>447</v>
      </c>
      <c r="G4148" s="274">
        <f t="shared" si="1"/>
        <v>45809</v>
      </c>
      <c r="H4148" s="248" t="s">
        <v>443</v>
      </c>
      <c r="I4148" s="276" t="str">
        <f t="shared" si="2"/>
        <v>3008106985</v>
      </c>
      <c r="J4148" s="274">
        <v>45779.0</v>
      </c>
      <c r="K4148" s="275">
        <v>106985.0</v>
      </c>
      <c r="L4148" s="275">
        <f t="shared" si="56"/>
        <v>0</v>
      </c>
      <c r="N4148" s="277"/>
      <c r="O4148" s="274">
        <f t="shared" si="6"/>
        <v>0</v>
      </c>
      <c r="P4148" s="248" t="b">
        <f t="shared" si="7"/>
        <v>0</v>
      </c>
    </row>
    <row r="4149" ht="14.25" customHeight="1">
      <c r="A4149" s="248" t="s">
        <v>26</v>
      </c>
      <c r="B4149" s="248" t="s">
        <v>19</v>
      </c>
      <c r="C4149" s="273">
        <v>14362.0</v>
      </c>
      <c r="D4149" s="274">
        <v>45782.0</v>
      </c>
      <c r="E4149" s="275">
        <v>1415684.0</v>
      </c>
      <c r="F4149" s="248" t="s">
        <v>447</v>
      </c>
      <c r="G4149" s="274">
        <f t="shared" si="1"/>
        <v>45812</v>
      </c>
      <c r="H4149" s="248" t="s">
        <v>443</v>
      </c>
      <c r="I4149" s="276" t="str">
        <f t="shared" si="2"/>
        <v>143621415684</v>
      </c>
      <c r="J4149" s="274">
        <v>45807.0</v>
      </c>
      <c r="K4149" s="275">
        <v>1415684.0</v>
      </c>
      <c r="L4149" s="275">
        <f t="shared" si="56"/>
        <v>0</v>
      </c>
      <c r="N4149" s="277"/>
      <c r="O4149" s="274">
        <f t="shared" si="6"/>
        <v>0</v>
      </c>
      <c r="P4149" s="248" t="b">
        <f t="shared" si="7"/>
        <v>0</v>
      </c>
    </row>
    <row r="4150" ht="14.25" customHeight="1">
      <c r="A4150" s="248" t="s">
        <v>947</v>
      </c>
      <c r="B4150" s="248" t="s">
        <v>19</v>
      </c>
      <c r="C4150" s="273">
        <v>4576547.0</v>
      </c>
      <c r="D4150" s="274">
        <v>45782.0</v>
      </c>
      <c r="E4150" s="275">
        <v>6444885.0</v>
      </c>
      <c r="F4150" s="248" t="s">
        <v>447</v>
      </c>
      <c r="G4150" s="274">
        <f t="shared" si="1"/>
        <v>45812</v>
      </c>
      <c r="H4150" s="248" t="s">
        <v>443</v>
      </c>
      <c r="I4150" s="276" t="str">
        <f t="shared" si="2"/>
        <v>45765476444885</v>
      </c>
      <c r="J4150" s="274">
        <v>45743.0</v>
      </c>
      <c r="K4150" s="275">
        <f>+L4079</f>
        <v>0</v>
      </c>
      <c r="L4150" s="275">
        <f t="shared" si="56"/>
        <v>-6444885</v>
      </c>
      <c r="N4150" s="277"/>
      <c r="O4150" s="274">
        <f t="shared" si="6"/>
        <v>0</v>
      </c>
      <c r="P4150" s="248" t="b">
        <f t="shared" si="7"/>
        <v>0</v>
      </c>
    </row>
    <row r="4151" ht="14.25" customHeight="1">
      <c r="A4151" s="248" t="s">
        <v>464</v>
      </c>
      <c r="B4151" s="248" t="s">
        <v>19</v>
      </c>
      <c r="C4151" s="273">
        <v>2106648.0</v>
      </c>
      <c r="D4151" s="274">
        <v>45782.0</v>
      </c>
      <c r="E4151" s="275">
        <v>429900.0</v>
      </c>
      <c r="F4151" s="248" t="s">
        <v>447</v>
      </c>
      <c r="G4151" s="274">
        <f t="shared" si="1"/>
        <v>45812</v>
      </c>
      <c r="H4151" s="248" t="s">
        <v>443</v>
      </c>
      <c r="I4151" s="276" t="str">
        <f t="shared" si="2"/>
        <v>2106648429900</v>
      </c>
      <c r="J4151" s="274">
        <v>45782.0</v>
      </c>
      <c r="K4151" s="275">
        <v>429900.0</v>
      </c>
      <c r="L4151" s="275">
        <f t="shared" si="56"/>
        <v>0</v>
      </c>
      <c r="N4151" s="277"/>
      <c r="O4151" s="274">
        <f t="shared" si="6"/>
        <v>0</v>
      </c>
      <c r="P4151" s="248" t="b">
        <f t="shared" si="7"/>
        <v>0</v>
      </c>
    </row>
    <row r="4152" ht="14.25" customHeight="1">
      <c r="A4152" s="248" t="s">
        <v>494</v>
      </c>
      <c r="B4152" s="248" t="s">
        <v>19</v>
      </c>
      <c r="C4152" s="273">
        <v>54219.0</v>
      </c>
      <c r="D4152" s="274">
        <v>45783.0</v>
      </c>
      <c r="E4152" s="275">
        <v>182650.0</v>
      </c>
      <c r="F4152" s="248" t="s">
        <v>447</v>
      </c>
      <c r="G4152" s="274">
        <f t="shared" si="1"/>
        <v>45813</v>
      </c>
      <c r="H4152" s="248" t="s">
        <v>443</v>
      </c>
      <c r="I4152" s="276" t="str">
        <f t="shared" si="2"/>
        <v>54219182650</v>
      </c>
      <c r="J4152" s="274">
        <v>45783.0</v>
      </c>
      <c r="K4152" s="275">
        <v>182650.0</v>
      </c>
      <c r="L4152" s="275">
        <f t="shared" si="56"/>
        <v>0</v>
      </c>
      <c r="N4152" s="277"/>
      <c r="O4152" s="274">
        <f t="shared" si="6"/>
        <v>0</v>
      </c>
      <c r="P4152" s="248" t="b">
        <f t="shared" si="7"/>
        <v>0</v>
      </c>
    </row>
    <row r="4153" ht="14.25" customHeight="1">
      <c r="A4153" s="248" t="s">
        <v>830</v>
      </c>
      <c r="B4153" s="248" t="s">
        <v>19</v>
      </c>
      <c r="C4153" s="273">
        <v>1940749.0</v>
      </c>
      <c r="D4153" s="274">
        <v>45783.0</v>
      </c>
      <c r="E4153" s="275">
        <v>1499990.0</v>
      </c>
      <c r="F4153" s="248" t="s">
        <v>447</v>
      </c>
      <c r="G4153" s="274">
        <f t="shared" si="1"/>
        <v>45813</v>
      </c>
      <c r="H4153" s="248" t="s">
        <v>443</v>
      </c>
      <c r="I4153" s="276" t="str">
        <f t="shared" si="2"/>
        <v>19407491499990</v>
      </c>
      <c r="J4153" s="274">
        <v>45783.0</v>
      </c>
      <c r="K4153" s="275">
        <v>1499990.0</v>
      </c>
      <c r="L4153" s="275">
        <f t="shared" si="56"/>
        <v>0</v>
      </c>
      <c r="N4153" s="277"/>
      <c r="O4153" s="274">
        <f t="shared" si="6"/>
        <v>0</v>
      </c>
      <c r="P4153" s="248" t="b">
        <f t="shared" si="7"/>
        <v>0</v>
      </c>
    </row>
    <row r="4154" ht="13.5" customHeight="1">
      <c r="A4154" s="248" t="s">
        <v>85</v>
      </c>
      <c r="B4154" s="248" t="s">
        <v>19</v>
      </c>
      <c r="C4154" s="273">
        <v>2043.0</v>
      </c>
      <c r="D4154" s="274">
        <v>45783.0</v>
      </c>
      <c r="E4154" s="275">
        <v>879922.0</v>
      </c>
      <c r="F4154" s="248" t="s">
        <v>447</v>
      </c>
      <c r="G4154" s="274">
        <f t="shared" si="1"/>
        <v>45813</v>
      </c>
      <c r="H4154" s="248" t="s">
        <v>443</v>
      </c>
      <c r="I4154" s="276" t="str">
        <f t="shared" si="2"/>
        <v>2043879922</v>
      </c>
      <c r="J4154" s="274">
        <v>45814.0</v>
      </c>
      <c r="K4154" s="275">
        <f>+E4154</f>
        <v>879922</v>
      </c>
      <c r="L4154" s="275">
        <f t="shared" si="56"/>
        <v>0</v>
      </c>
      <c r="M4154" s="248" t="s">
        <v>977</v>
      </c>
      <c r="N4154" s="277"/>
      <c r="O4154" s="274">
        <f t="shared" si="6"/>
        <v>0</v>
      </c>
      <c r="P4154" s="248" t="b">
        <f t="shared" si="7"/>
        <v>0</v>
      </c>
    </row>
    <row r="4155" ht="13.5" customHeight="1">
      <c r="A4155" s="289" t="s">
        <v>593</v>
      </c>
      <c r="B4155" s="289" t="s">
        <v>468</v>
      </c>
      <c r="C4155" s="286">
        <v>1275650.0</v>
      </c>
      <c r="D4155" s="287">
        <v>45783.0</v>
      </c>
      <c r="E4155" s="288">
        <v>-1.9326402E7</v>
      </c>
      <c r="F4155" s="289" t="s">
        <v>447</v>
      </c>
      <c r="G4155" s="274">
        <f t="shared" si="1"/>
        <v>45813</v>
      </c>
      <c r="H4155" s="289" t="s">
        <v>469</v>
      </c>
      <c r="I4155" s="290" t="str">
        <f t="shared" si="2"/>
        <v>1275650-19326402</v>
      </c>
      <c r="J4155" s="287"/>
      <c r="K4155" s="288"/>
      <c r="L4155" s="288">
        <f t="shared" si="56"/>
        <v>19326402</v>
      </c>
      <c r="M4155" s="248" t="s">
        <v>978</v>
      </c>
      <c r="N4155" s="277"/>
      <c r="O4155" s="274">
        <f t="shared" si="6"/>
        <v>0</v>
      </c>
      <c r="P4155" s="248" t="b">
        <f t="shared" si="7"/>
        <v>1</v>
      </c>
    </row>
    <row r="4156" ht="13.5" customHeight="1">
      <c r="A4156" s="248" t="s">
        <v>784</v>
      </c>
      <c r="B4156" s="248" t="s">
        <v>19</v>
      </c>
      <c r="C4156" s="273">
        <v>73.0</v>
      </c>
      <c r="D4156" s="274">
        <v>45783.0</v>
      </c>
      <c r="E4156" s="275">
        <v>1103631.0</v>
      </c>
      <c r="F4156" s="248" t="s">
        <v>447</v>
      </c>
      <c r="G4156" s="274">
        <f t="shared" si="1"/>
        <v>45813</v>
      </c>
      <c r="H4156" s="248" t="s">
        <v>443</v>
      </c>
      <c r="I4156" s="276" t="str">
        <f t="shared" si="2"/>
        <v>731103631</v>
      </c>
      <c r="J4156" s="274">
        <v>45793.0</v>
      </c>
      <c r="K4156" s="275">
        <v>1103631.0</v>
      </c>
      <c r="L4156" s="275">
        <f t="shared" si="56"/>
        <v>0</v>
      </c>
      <c r="N4156" s="277"/>
      <c r="O4156" s="274">
        <f t="shared" si="6"/>
        <v>0</v>
      </c>
      <c r="P4156" s="248" t="b">
        <f t="shared" si="7"/>
        <v>0</v>
      </c>
    </row>
    <row r="4157" ht="14.25" customHeight="1">
      <c r="A4157" s="248" t="s">
        <v>688</v>
      </c>
      <c r="B4157" s="248" t="s">
        <v>19</v>
      </c>
      <c r="C4157" s="273">
        <v>3039.0</v>
      </c>
      <c r="D4157" s="274">
        <v>45783.0</v>
      </c>
      <c r="E4157" s="275">
        <v>542997.0</v>
      </c>
      <c r="F4157" s="248" t="s">
        <v>447</v>
      </c>
      <c r="G4157" s="274">
        <f t="shared" si="1"/>
        <v>45813</v>
      </c>
      <c r="H4157" s="248" t="s">
        <v>443</v>
      </c>
      <c r="I4157" s="276" t="str">
        <f t="shared" si="2"/>
        <v>3039542997</v>
      </c>
      <c r="J4157" s="274">
        <v>45797.0</v>
      </c>
      <c r="K4157" s="275">
        <v>542997.0</v>
      </c>
      <c r="L4157" s="275">
        <f t="shared" si="56"/>
        <v>0</v>
      </c>
      <c r="M4157" s="248" t="s">
        <v>979</v>
      </c>
      <c r="N4157" s="277"/>
      <c r="O4157" s="274">
        <f t="shared" si="6"/>
        <v>0</v>
      </c>
      <c r="P4157" s="248" t="b">
        <f t="shared" si="7"/>
        <v>0</v>
      </c>
    </row>
    <row r="4158" ht="14.25" customHeight="1">
      <c r="A4158" s="248" t="s">
        <v>463</v>
      </c>
      <c r="B4158" s="248" t="s">
        <v>19</v>
      </c>
      <c r="C4158" s="273">
        <v>5272131.0</v>
      </c>
      <c r="D4158" s="274">
        <v>45783.0</v>
      </c>
      <c r="E4158" s="275">
        <v>540980.0</v>
      </c>
      <c r="F4158" s="248" t="s">
        <v>447</v>
      </c>
      <c r="G4158" s="274">
        <f t="shared" si="1"/>
        <v>45813</v>
      </c>
      <c r="H4158" s="248" t="s">
        <v>443</v>
      </c>
      <c r="I4158" s="276" t="str">
        <f t="shared" si="2"/>
        <v>5272131540980</v>
      </c>
      <c r="J4158" s="274">
        <v>45783.0</v>
      </c>
      <c r="K4158" s="275">
        <v>540980.0</v>
      </c>
      <c r="L4158" s="275">
        <f t="shared" si="56"/>
        <v>0</v>
      </c>
      <c r="N4158" s="277"/>
      <c r="O4158" s="274">
        <f t="shared" si="6"/>
        <v>0</v>
      </c>
      <c r="P4158" s="248" t="b">
        <f t="shared" si="7"/>
        <v>0</v>
      </c>
    </row>
    <row r="4159" ht="14.25" customHeight="1">
      <c r="A4159" s="248" t="s">
        <v>56</v>
      </c>
      <c r="B4159" s="248" t="s">
        <v>19</v>
      </c>
      <c r="C4159" s="273">
        <v>33.0</v>
      </c>
      <c r="D4159" s="274">
        <v>45783.0</v>
      </c>
      <c r="E4159" s="275">
        <v>936016.0</v>
      </c>
      <c r="F4159" s="248" t="s">
        <v>447</v>
      </c>
      <c r="G4159" s="274">
        <f t="shared" si="1"/>
        <v>45813</v>
      </c>
      <c r="H4159" s="248" t="s">
        <v>443</v>
      </c>
      <c r="I4159" s="276" t="str">
        <f t="shared" si="2"/>
        <v>33936016</v>
      </c>
      <c r="J4159" s="274">
        <v>45785.0</v>
      </c>
      <c r="K4159" s="275">
        <v>936016.0</v>
      </c>
      <c r="L4159" s="275">
        <f t="shared" si="56"/>
        <v>0</v>
      </c>
      <c r="N4159" s="109" t="s">
        <v>744</v>
      </c>
      <c r="O4159" s="274">
        <f t="shared" si="6"/>
        <v>0</v>
      </c>
      <c r="P4159" s="248" t="b">
        <f t="shared" si="7"/>
        <v>0</v>
      </c>
    </row>
    <row r="4160" ht="14.25" customHeight="1">
      <c r="A4160" s="248" t="s">
        <v>60</v>
      </c>
      <c r="B4160" s="248" t="s">
        <v>19</v>
      </c>
      <c r="C4160" s="273">
        <v>9807.0</v>
      </c>
      <c r="D4160" s="274">
        <v>45783.0</v>
      </c>
      <c r="E4160" s="275">
        <v>2166199.0</v>
      </c>
      <c r="F4160" s="248" t="s">
        <v>447</v>
      </c>
      <c r="G4160" s="274">
        <f t="shared" si="1"/>
        <v>45813</v>
      </c>
      <c r="H4160" s="248" t="s">
        <v>443</v>
      </c>
      <c r="I4160" s="276" t="str">
        <f t="shared" si="2"/>
        <v>98072166199</v>
      </c>
      <c r="J4160" s="274">
        <v>45814.0</v>
      </c>
      <c r="K4160" s="275">
        <f t="shared" ref="K4160:K4162" si="57">+E4160</f>
        <v>2166199</v>
      </c>
      <c r="L4160" s="275">
        <f t="shared" si="56"/>
        <v>0</v>
      </c>
      <c r="N4160" s="277"/>
      <c r="O4160" s="274">
        <f t="shared" si="6"/>
        <v>0</v>
      </c>
      <c r="P4160" s="248" t="b">
        <f t="shared" si="7"/>
        <v>0</v>
      </c>
    </row>
    <row r="4161" ht="14.25" customHeight="1">
      <c r="A4161" s="248" t="s">
        <v>110</v>
      </c>
      <c r="B4161" s="248" t="s">
        <v>19</v>
      </c>
      <c r="C4161" s="273">
        <v>42883.0</v>
      </c>
      <c r="D4161" s="274">
        <v>45783.0</v>
      </c>
      <c r="E4161" s="275">
        <v>164834.0</v>
      </c>
      <c r="F4161" s="248" t="s">
        <v>447</v>
      </c>
      <c r="G4161" s="274">
        <f t="shared" si="1"/>
        <v>45813</v>
      </c>
      <c r="H4161" s="248" t="s">
        <v>443</v>
      </c>
      <c r="I4161" s="276" t="str">
        <f t="shared" si="2"/>
        <v>42883164834</v>
      </c>
      <c r="J4161" s="274">
        <v>45814.0</v>
      </c>
      <c r="K4161" s="275">
        <f t="shared" si="57"/>
        <v>164834</v>
      </c>
      <c r="L4161" s="275">
        <f t="shared" si="56"/>
        <v>0</v>
      </c>
      <c r="N4161" s="277"/>
      <c r="O4161" s="274">
        <f t="shared" si="6"/>
        <v>0</v>
      </c>
      <c r="P4161" s="248" t="b">
        <f t="shared" si="7"/>
        <v>0</v>
      </c>
    </row>
    <row r="4162" ht="14.25" customHeight="1">
      <c r="A4162" s="248" t="s">
        <v>110</v>
      </c>
      <c r="B4162" s="248" t="s">
        <v>19</v>
      </c>
      <c r="C4162" s="273">
        <v>42882.0</v>
      </c>
      <c r="D4162" s="274">
        <v>45783.0</v>
      </c>
      <c r="E4162" s="275">
        <v>303045.0</v>
      </c>
      <c r="F4162" s="248" t="s">
        <v>447</v>
      </c>
      <c r="G4162" s="274">
        <f t="shared" si="1"/>
        <v>45813</v>
      </c>
      <c r="H4162" s="248" t="s">
        <v>443</v>
      </c>
      <c r="I4162" s="276" t="str">
        <f t="shared" si="2"/>
        <v>42882303045</v>
      </c>
      <c r="J4162" s="274">
        <v>45814.0</v>
      </c>
      <c r="K4162" s="275">
        <f t="shared" si="57"/>
        <v>303045</v>
      </c>
      <c r="L4162" s="275">
        <f t="shared" si="56"/>
        <v>0</v>
      </c>
      <c r="N4162" s="277"/>
      <c r="O4162" s="274">
        <f t="shared" si="6"/>
        <v>0</v>
      </c>
      <c r="P4162" s="248" t="b">
        <f t="shared" si="7"/>
        <v>0</v>
      </c>
    </row>
    <row r="4163" ht="14.25" customHeight="1">
      <c r="A4163" s="248" t="s">
        <v>273</v>
      </c>
      <c r="B4163" s="248" t="s">
        <v>19</v>
      </c>
      <c r="C4163" s="273">
        <v>580.0</v>
      </c>
      <c r="D4163" s="274">
        <v>45784.0</v>
      </c>
      <c r="E4163" s="275">
        <v>174900.0</v>
      </c>
      <c r="F4163" s="248" t="s">
        <v>447</v>
      </c>
      <c r="G4163" s="274">
        <f t="shared" si="1"/>
        <v>45814</v>
      </c>
      <c r="H4163" s="248" t="s">
        <v>485</v>
      </c>
      <c r="I4163" s="276" t="str">
        <f t="shared" si="2"/>
        <v>580174900</v>
      </c>
      <c r="J4163" s="274"/>
      <c r="K4163" s="275"/>
      <c r="L4163" s="275">
        <f t="shared" si="56"/>
        <v>-174900</v>
      </c>
      <c r="N4163" s="277" t="s">
        <v>710</v>
      </c>
      <c r="O4163" s="274">
        <f t="shared" si="6"/>
        <v>0</v>
      </c>
      <c r="P4163" s="248" t="b">
        <f t="shared" si="7"/>
        <v>1</v>
      </c>
    </row>
    <row r="4164" ht="14.25" customHeight="1">
      <c r="A4164" s="248" t="s">
        <v>273</v>
      </c>
      <c r="B4164" s="248" t="s">
        <v>468</v>
      </c>
      <c r="C4164" s="273">
        <v>1713.0</v>
      </c>
      <c r="D4164" s="274">
        <v>45784.0</v>
      </c>
      <c r="E4164" s="275">
        <v>-174900.0</v>
      </c>
      <c r="F4164" s="248" t="s">
        <v>447</v>
      </c>
      <c r="G4164" s="274">
        <f t="shared" si="1"/>
        <v>45814</v>
      </c>
      <c r="H4164" s="248" t="s">
        <v>469</v>
      </c>
      <c r="I4164" s="276" t="str">
        <f t="shared" si="2"/>
        <v>1713-174900</v>
      </c>
      <c r="J4164" s="274"/>
      <c r="K4164" s="275"/>
      <c r="L4164" s="275">
        <f t="shared" si="56"/>
        <v>174900</v>
      </c>
      <c r="M4164" s="248" t="s">
        <v>980</v>
      </c>
      <c r="N4164" s="277" t="s">
        <v>710</v>
      </c>
      <c r="O4164" s="274">
        <f t="shared" si="6"/>
        <v>0</v>
      </c>
      <c r="P4164" s="248" t="b">
        <f t="shared" si="7"/>
        <v>1</v>
      </c>
    </row>
    <row r="4165" ht="14.25" customHeight="1">
      <c r="A4165" s="248" t="s">
        <v>35</v>
      </c>
      <c r="B4165" s="248" t="s">
        <v>19</v>
      </c>
      <c r="C4165" s="273">
        <v>26161.0</v>
      </c>
      <c r="D4165" s="274">
        <v>45784.0</v>
      </c>
      <c r="E4165" s="275">
        <v>1079976.0</v>
      </c>
      <c r="F4165" s="248" t="s">
        <v>447</v>
      </c>
      <c r="G4165" s="274">
        <f t="shared" si="1"/>
        <v>45814</v>
      </c>
      <c r="H4165" s="248" t="s">
        <v>443</v>
      </c>
      <c r="I4165" s="276" t="str">
        <f t="shared" si="2"/>
        <v>261611079976</v>
      </c>
      <c r="J4165" s="274">
        <v>45814.0</v>
      </c>
      <c r="K4165" s="275">
        <f t="shared" ref="K4165:K4167" si="58">+E4165</f>
        <v>1079976</v>
      </c>
      <c r="L4165" s="275">
        <f t="shared" si="56"/>
        <v>0</v>
      </c>
      <c r="N4165" s="277" t="s">
        <v>759</v>
      </c>
      <c r="O4165" s="274">
        <f t="shared" si="6"/>
        <v>0</v>
      </c>
      <c r="P4165" s="248" t="b">
        <f t="shared" si="7"/>
        <v>0</v>
      </c>
    </row>
    <row r="4166" ht="14.25" customHeight="1">
      <c r="A4166" s="248" t="s">
        <v>463</v>
      </c>
      <c r="B4166" s="248" t="s">
        <v>19</v>
      </c>
      <c r="C4166" s="273">
        <v>5272504.0</v>
      </c>
      <c r="D4166" s="274">
        <v>45784.0</v>
      </c>
      <c r="E4166" s="275">
        <v>259980.0</v>
      </c>
      <c r="F4166" s="248" t="s">
        <v>447</v>
      </c>
      <c r="G4166" s="274">
        <f t="shared" si="1"/>
        <v>45814</v>
      </c>
      <c r="H4166" s="248" t="s">
        <v>443</v>
      </c>
      <c r="I4166" s="276" t="str">
        <f t="shared" si="2"/>
        <v>5272504259980</v>
      </c>
      <c r="J4166" s="274">
        <v>45782.0</v>
      </c>
      <c r="K4166" s="275">
        <f t="shared" si="58"/>
        <v>259980</v>
      </c>
      <c r="L4166" s="275">
        <f t="shared" si="56"/>
        <v>0</v>
      </c>
      <c r="N4166" s="277"/>
      <c r="O4166" s="274">
        <f t="shared" si="6"/>
        <v>0</v>
      </c>
      <c r="P4166" s="248" t="b">
        <f t="shared" si="7"/>
        <v>0</v>
      </c>
    </row>
    <row r="4167" ht="14.25" customHeight="1">
      <c r="A4167" s="248" t="s">
        <v>77</v>
      </c>
      <c r="B4167" s="248" t="s">
        <v>19</v>
      </c>
      <c r="C4167" s="273">
        <v>622244.0</v>
      </c>
      <c r="D4167" s="274">
        <v>45784.0</v>
      </c>
      <c r="E4167" s="275">
        <v>307091.0</v>
      </c>
      <c r="F4167" s="248" t="s">
        <v>447</v>
      </c>
      <c r="G4167" s="274">
        <f t="shared" si="1"/>
        <v>45814</v>
      </c>
      <c r="H4167" s="248" t="s">
        <v>443</v>
      </c>
      <c r="I4167" s="276" t="str">
        <f t="shared" si="2"/>
        <v>622244307091</v>
      </c>
      <c r="J4167" s="274">
        <v>45814.0</v>
      </c>
      <c r="K4167" s="275">
        <f t="shared" si="58"/>
        <v>307091</v>
      </c>
      <c r="L4167" s="275">
        <f t="shared" si="56"/>
        <v>0</v>
      </c>
      <c r="N4167" s="277"/>
      <c r="O4167" s="274">
        <f t="shared" si="6"/>
        <v>0</v>
      </c>
      <c r="P4167" s="248" t="b">
        <f t="shared" si="7"/>
        <v>0</v>
      </c>
    </row>
    <row r="4168" ht="14.25" customHeight="1">
      <c r="A4168" s="248" t="s">
        <v>55</v>
      </c>
      <c r="B4168" s="248" t="s">
        <v>334</v>
      </c>
      <c r="C4168" s="273">
        <v>2214.0</v>
      </c>
      <c r="D4168" s="274">
        <v>45784.0</v>
      </c>
      <c r="E4168" s="275">
        <v>1362522.0</v>
      </c>
      <c r="F4168" s="248" t="s">
        <v>447</v>
      </c>
      <c r="G4168" s="274">
        <f t="shared" si="1"/>
        <v>45814</v>
      </c>
      <c r="H4168" s="248" t="s">
        <v>443</v>
      </c>
      <c r="I4168" s="276" t="str">
        <f t="shared" si="2"/>
        <v>22141362522</v>
      </c>
      <c r="J4168" s="274">
        <v>45807.0</v>
      </c>
      <c r="K4168" s="275">
        <v>1362522.0</v>
      </c>
      <c r="L4168" s="275">
        <f t="shared" si="56"/>
        <v>0</v>
      </c>
      <c r="N4168" s="277"/>
      <c r="O4168" s="274">
        <f t="shared" si="6"/>
        <v>0</v>
      </c>
      <c r="P4168" s="248" t="b">
        <f t="shared" si="7"/>
        <v>0</v>
      </c>
    </row>
    <row r="4169" ht="14.25" customHeight="1">
      <c r="A4169" s="248" t="s">
        <v>71</v>
      </c>
      <c r="B4169" s="248" t="s">
        <v>19</v>
      </c>
      <c r="C4169" s="273">
        <v>880365.0</v>
      </c>
      <c r="D4169" s="274">
        <v>45785.0</v>
      </c>
      <c r="E4169" s="275">
        <v>473472.0</v>
      </c>
      <c r="F4169" s="248" t="s">
        <v>447</v>
      </c>
      <c r="G4169" s="274">
        <f t="shared" si="1"/>
        <v>45815</v>
      </c>
      <c r="H4169" s="248" t="s">
        <v>443</v>
      </c>
      <c r="I4169" s="276" t="str">
        <f t="shared" si="2"/>
        <v>880365473472</v>
      </c>
      <c r="J4169" s="274">
        <v>45814.0</v>
      </c>
      <c r="K4169" s="275">
        <f t="shared" ref="K4169:K4172" si="59">+E4169</f>
        <v>473472</v>
      </c>
      <c r="L4169" s="275">
        <f t="shared" si="56"/>
        <v>0</v>
      </c>
      <c r="N4169" s="277"/>
      <c r="O4169" s="274">
        <f t="shared" si="6"/>
        <v>0</v>
      </c>
      <c r="P4169" s="248" t="b">
        <f t="shared" si="7"/>
        <v>0</v>
      </c>
    </row>
    <row r="4170" ht="14.25" customHeight="1">
      <c r="A4170" s="248" t="s">
        <v>981</v>
      </c>
      <c r="B4170" s="248" t="s">
        <v>19</v>
      </c>
      <c r="C4170" s="273">
        <v>139.0</v>
      </c>
      <c r="D4170" s="274">
        <v>45785.0</v>
      </c>
      <c r="E4170" s="275">
        <v>114990.0</v>
      </c>
      <c r="F4170" s="248" t="s">
        <v>447</v>
      </c>
      <c r="G4170" s="274">
        <f t="shared" si="1"/>
        <v>45815</v>
      </c>
      <c r="H4170" s="248" t="s">
        <v>443</v>
      </c>
      <c r="I4170" s="276" t="str">
        <f t="shared" si="2"/>
        <v>139114990</v>
      </c>
      <c r="J4170" s="274">
        <v>45771.0</v>
      </c>
      <c r="K4170" s="275">
        <f t="shared" si="59"/>
        <v>114990</v>
      </c>
      <c r="L4170" s="275">
        <f t="shared" si="56"/>
        <v>0</v>
      </c>
      <c r="N4170" s="277"/>
      <c r="O4170" s="274">
        <f t="shared" si="6"/>
        <v>0</v>
      </c>
      <c r="P4170" s="248" t="b">
        <f t="shared" si="7"/>
        <v>0</v>
      </c>
    </row>
    <row r="4171" ht="14.25" customHeight="1">
      <c r="A4171" s="248" t="s">
        <v>583</v>
      </c>
      <c r="B4171" s="248" t="s">
        <v>19</v>
      </c>
      <c r="C4171" s="273">
        <v>8487682.0</v>
      </c>
      <c r="D4171" s="274">
        <v>45785.0</v>
      </c>
      <c r="E4171" s="275">
        <v>7990.0</v>
      </c>
      <c r="F4171" s="248" t="s">
        <v>447</v>
      </c>
      <c r="G4171" s="274">
        <f t="shared" si="1"/>
        <v>45815</v>
      </c>
      <c r="H4171" s="248" t="s">
        <v>443</v>
      </c>
      <c r="I4171" s="276" t="str">
        <f t="shared" si="2"/>
        <v>84876827990</v>
      </c>
      <c r="J4171" s="274">
        <v>45814.0</v>
      </c>
      <c r="K4171" s="275">
        <f t="shared" si="59"/>
        <v>7990</v>
      </c>
      <c r="L4171" s="275">
        <f t="shared" si="56"/>
        <v>0</v>
      </c>
      <c r="N4171" s="277"/>
      <c r="O4171" s="274">
        <f t="shared" si="6"/>
        <v>0</v>
      </c>
      <c r="P4171" s="248" t="b">
        <f t="shared" si="7"/>
        <v>0</v>
      </c>
    </row>
    <row r="4172" ht="14.25" customHeight="1">
      <c r="A4172" s="248" t="s">
        <v>35</v>
      </c>
      <c r="B4172" s="248" t="s">
        <v>19</v>
      </c>
      <c r="C4172" s="273">
        <v>26164.0</v>
      </c>
      <c r="D4172" s="274">
        <v>45785.0</v>
      </c>
      <c r="E4172" s="275">
        <v>1055032.0</v>
      </c>
      <c r="F4172" s="248" t="s">
        <v>447</v>
      </c>
      <c r="G4172" s="274">
        <f t="shared" si="1"/>
        <v>45815</v>
      </c>
      <c r="H4172" s="248" t="s">
        <v>443</v>
      </c>
      <c r="I4172" s="276" t="str">
        <f t="shared" si="2"/>
        <v>261641055032</v>
      </c>
      <c r="J4172" s="274">
        <v>45814.0</v>
      </c>
      <c r="K4172" s="275">
        <f t="shared" si="59"/>
        <v>1055032</v>
      </c>
      <c r="L4172" s="275">
        <f t="shared" si="56"/>
        <v>0</v>
      </c>
      <c r="N4172" s="277" t="s">
        <v>759</v>
      </c>
      <c r="O4172" s="274">
        <f t="shared" si="6"/>
        <v>0</v>
      </c>
      <c r="P4172" s="248" t="b">
        <f t="shared" si="7"/>
        <v>0</v>
      </c>
    </row>
    <row r="4173" ht="14.25" customHeight="1">
      <c r="A4173" s="248" t="s">
        <v>954</v>
      </c>
      <c r="B4173" s="248" t="s">
        <v>19</v>
      </c>
      <c r="C4173" s="273">
        <v>33387.0</v>
      </c>
      <c r="D4173" s="274">
        <v>45785.0</v>
      </c>
      <c r="E4173" s="275">
        <v>58197.0</v>
      </c>
      <c r="F4173" s="248" t="s">
        <v>447</v>
      </c>
      <c r="G4173" s="274">
        <f t="shared" si="1"/>
        <v>45815</v>
      </c>
      <c r="H4173" s="248" t="s">
        <v>443</v>
      </c>
      <c r="I4173" s="276" t="str">
        <f t="shared" si="2"/>
        <v>3338758197</v>
      </c>
      <c r="J4173" s="274">
        <v>45807.0</v>
      </c>
      <c r="K4173" s="275">
        <v>58197.0</v>
      </c>
      <c r="L4173" s="275">
        <f t="shared" si="56"/>
        <v>0</v>
      </c>
      <c r="N4173" s="277"/>
      <c r="O4173" s="274">
        <f t="shared" si="6"/>
        <v>0</v>
      </c>
      <c r="P4173" s="248" t="b">
        <f t="shared" si="7"/>
        <v>0</v>
      </c>
    </row>
    <row r="4174" ht="14.25" customHeight="1">
      <c r="A4174" s="248" t="s">
        <v>982</v>
      </c>
      <c r="B4174" s="248" t="s">
        <v>19</v>
      </c>
      <c r="C4174" s="273">
        <v>5823.0</v>
      </c>
      <c r="D4174" s="274">
        <v>45785.0</v>
      </c>
      <c r="E4174" s="275">
        <v>99990.0</v>
      </c>
      <c r="F4174" s="248" t="s">
        <v>447</v>
      </c>
      <c r="G4174" s="274">
        <f t="shared" si="1"/>
        <v>45815</v>
      </c>
      <c r="H4174" s="248" t="s">
        <v>443</v>
      </c>
      <c r="I4174" s="276" t="str">
        <f t="shared" si="2"/>
        <v>582399990</v>
      </c>
      <c r="J4174" s="274">
        <v>45785.0</v>
      </c>
      <c r="K4174" s="275">
        <v>99990.0</v>
      </c>
      <c r="L4174" s="275">
        <f t="shared" si="56"/>
        <v>0</v>
      </c>
      <c r="N4174" s="277"/>
      <c r="O4174" s="274">
        <f t="shared" si="6"/>
        <v>0</v>
      </c>
      <c r="P4174" s="248" t="b">
        <f t="shared" si="7"/>
        <v>0</v>
      </c>
    </row>
    <row r="4175" ht="14.25" customHeight="1">
      <c r="A4175" s="248" t="s">
        <v>940</v>
      </c>
      <c r="B4175" s="248" t="s">
        <v>19</v>
      </c>
      <c r="C4175" s="273">
        <v>783.0</v>
      </c>
      <c r="D4175" s="274">
        <v>45785.0</v>
      </c>
      <c r="E4175" s="275">
        <v>379979.0</v>
      </c>
      <c r="F4175" s="248" t="s">
        <v>447</v>
      </c>
      <c r="G4175" s="274">
        <f t="shared" si="1"/>
        <v>45815</v>
      </c>
      <c r="H4175" s="248" t="s">
        <v>443</v>
      </c>
      <c r="I4175" s="276" t="str">
        <f t="shared" si="2"/>
        <v>783379979</v>
      </c>
      <c r="J4175" s="274">
        <v>45814.0</v>
      </c>
      <c r="K4175" s="275">
        <f>+E4175</f>
        <v>379979</v>
      </c>
      <c r="L4175" s="275">
        <f t="shared" si="56"/>
        <v>0</v>
      </c>
      <c r="N4175" s="277"/>
      <c r="O4175" s="274">
        <f t="shared" si="6"/>
        <v>0</v>
      </c>
      <c r="P4175" s="248" t="b">
        <f t="shared" si="7"/>
        <v>0</v>
      </c>
    </row>
    <row r="4176" ht="14.25" customHeight="1">
      <c r="A4176" s="248" t="s">
        <v>464</v>
      </c>
      <c r="B4176" s="248" t="s">
        <v>19</v>
      </c>
      <c r="C4176" s="273">
        <v>2106870.0</v>
      </c>
      <c r="D4176" s="274">
        <v>45785.0</v>
      </c>
      <c r="E4176" s="275">
        <v>869800.0</v>
      </c>
      <c r="F4176" s="248" t="s">
        <v>447</v>
      </c>
      <c r="G4176" s="274">
        <f t="shared" si="1"/>
        <v>45815</v>
      </c>
      <c r="H4176" s="248" t="s">
        <v>443</v>
      </c>
      <c r="I4176" s="276" t="str">
        <f t="shared" si="2"/>
        <v>2106870869800</v>
      </c>
      <c r="J4176" s="274">
        <v>45784.0</v>
      </c>
      <c r="K4176" s="275">
        <v>869800.0</v>
      </c>
      <c r="L4176" s="275">
        <f t="shared" si="56"/>
        <v>0</v>
      </c>
      <c r="N4176" s="277"/>
      <c r="O4176" s="274">
        <f t="shared" si="6"/>
        <v>0</v>
      </c>
      <c r="P4176" s="248" t="b">
        <f t="shared" si="7"/>
        <v>0</v>
      </c>
    </row>
    <row r="4177" ht="14.25" customHeight="1">
      <c r="A4177" s="248" t="s">
        <v>508</v>
      </c>
      <c r="B4177" s="248" t="s">
        <v>19</v>
      </c>
      <c r="C4177" s="273">
        <v>7241838.0</v>
      </c>
      <c r="D4177" s="274">
        <v>45785.0</v>
      </c>
      <c r="E4177" s="275">
        <v>7194.0</v>
      </c>
      <c r="F4177" s="248" t="s">
        <v>447</v>
      </c>
      <c r="G4177" s="274">
        <f t="shared" si="1"/>
        <v>45815</v>
      </c>
      <c r="H4177" s="248" t="s">
        <v>443</v>
      </c>
      <c r="I4177" s="276" t="str">
        <f t="shared" si="2"/>
        <v>72418387194</v>
      </c>
      <c r="J4177" s="274">
        <v>45785.0</v>
      </c>
      <c r="K4177" s="275">
        <v>7194.0</v>
      </c>
      <c r="L4177" s="275">
        <f t="shared" si="56"/>
        <v>0</v>
      </c>
      <c r="N4177" s="277"/>
      <c r="O4177" s="274">
        <f t="shared" si="6"/>
        <v>0</v>
      </c>
      <c r="P4177" s="248" t="b">
        <f t="shared" si="7"/>
        <v>0</v>
      </c>
    </row>
    <row r="4178" ht="14.25" customHeight="1">
      <c r="A4178" s="248" t="s">
        <v>84</v>
      </c>
      <c r="B4178" s="248" t="s">
        <v>19</v>
      </c>
      <c r="C4178" s="273">
        <v>5772.0</v>
      </c>
      <c r="D4178" s="274">
        <v>45785.0</v>
      </c>
      <c r="E4178" s="275">
        <v>279924.0</v>
      </c>
      <c r="F4178" s="248" t="s">
        <v>447</v>
      </c>
      <c r="G4178" s="274">
        <f t="shared" si="1"/>
        <v>45815</v>
      </c>
      <c r="H4178" s="248" t="s">
        <v>443</v>
      </c>
      <c r="I4178" s="276" t="str">
        <f t="shared" si="2"/>
        <v>5772279924</v>
      </c>
      <c r="J4178" s="274">
        <v>45814.0</v>
      </c>
      <c r="K4178" s="275">
        <f>+E4178</f>
        <v>279924</v>
      </c>
      <c r="L4178" s="275">
        <f t="shared" si="56"/>
        <v>0</v>
      </c>
      <c r="N4178" s="277"/>
      <c r="O4178" s="274">
        <f t="shared" si="6"/>
        <v>0</v>
      </c>
      <c r="P4178" s="248" t="b">
        <f t="shared" si="7"/>
        <v>0</v>
      </c>
    </row>
    <row r="4179" ht="14.25" customHeight="1">
      <c r="A4179" s="248" t="s">
        <v>273</v>
      </c>
      <c r="B4179" s="248" t="s">
        <v>19</v>
      </c>
      <c r="C4179" s="273">
        <v>582.0</v>
      </c>
      <c r="D4179" s="274">
        <v>45786.0</v>
      </c>
      <c r="E4179" s="275">
        <v>745601.0</v>
      </c>
      <c r="F4179" s="248" t="s">
        <v>447</v>
      </c>
      <c r="G4179" s="274">
        <f t="shared" si="1"/>
        <v>45816</v>
      </c>
      <c r="H4179" s="248" t="s">
        <v>443</v>
      </c>
      <c r="I4179" s="276" t="str">
        <f t="shared" si="2"/>
        <v>582745601</v>
      </c>
      <c r="J4179" s="274">
        <v>45821.0</v>
      </c>
      <c r="K4179" s="275">
        <v>745601.0</v>
      </c>
      <c r="L4179" s="275">
        <f t="shared" si="56"/>
        <v>0</v>
      </c>
      <c r="M4179" s="341" t="s">
        <v>983</v>
      </c>
      <c r="N4179" s="277" t="s">
        <v>710</v>
      </c>
      <c r="O4179" s="274">
        <f t="shared" si="6"/>
        <v>0</v>
      </c>
      <c r="P4179" s="248" t="b">
        <f t="shared" si="7"/>
        <v>0</v>
      </c>
    </row>
    <row r="4180" ht="14.25" customHeight="1">
      <c r="A4180" s="248" t="s">
        <v>77</v>
      </c>
      <c r="B4180" s="248" t="s">
        <v>19</v>
      </c>
      <c r="C4180" s="273">
        <v>622342.0</v>
      </c>
      <c r="D4180" s="274">
        <v>45786.0</v>
      </c>
      <c r="E4180" s="275">
        <v>282184.0</v>
      </c>
      <c r="F4180" s="248" t="s">
        <v>447</v>
      </c>
      <c r="G4180" s="274">
        <f t="shared" si="1"/>
        <v>45816</v>
      </c>
      <c r="H4180" s="248" t="s">
        <v>443</v>
      </c>
      <c r="I4180" s="276" t="str">
        <f t="shared" si="2"/>
        <v>622342282184</v>
      </c>
      <c r="J4180" s="274">
        <v>45819.0</v>
      </c>
      <c r="K4180" s="275">
        <v>282184.0</v>
      </c>
      <c r="L4180" s="275">
        <f t="shared" si="56"/>
        <v>0</v>
      </c>
      <c r="N4180" s="277"/>
      <c r="O4180" s="274">
        <f t="shared" si="6"/>
        <v>0</v>
      </c>
      <c r="P4180" s="248" t="b">
        <f t="shared" si="7"/>
        <v>0</v>
      </c>
    </row>
    <row r="4181" ht="14.25" customHeight="1">
      <c r="A4181" s="248" t="s">
        <v>464</v>
      </c>
      <c r="B4181" s="248" t="s">
        <v>19</v>
      </c>
      <c r="C4181" s="273">
        <v>2106938.0</v>
      </c>
      <c r="D4181" s="274">
        <v>45786.0</v>
      </c>
      <c r="E4181" s="275">
        <v>1899940.0</v>
      </c>
      <c r="F4181" s="248" t="s">
        <v>447</v>
      </c>
      <c r="G4181" s="274">
        <f t="shared" si="1"/>
        <v>45816</v>
      </c>
      <c r="H4181" s="248" t="s">
        <v>443</v>
      </c>
      <c r="I4181" s="276" t="str">
        <f t="shared" si="2"/>
        <v>21069381899940</v>
      </c>
      <c r="J4181" s="274">
        <v>45786.0</v>
      </c>
      <c r="K4181" s="275">
        <v>1879980.0</v>
      </c>
      <c r="L4181" s="275">
        <f t="shared" si="56"/>
        <v>-19960</v>
      </c>
      <c r="M4181" s="248" t="s">
        <v>984</v>
      </c>
      <c r="N4181" s="277"/>
      <c r="O4181" s="274">
        <f t="shared" si="6"/>
        <v>0</v>
      </c>
      <c r="P4181" s="248" t="b">
        <f t="shared" si="7"/>
        <v>0</v>
      </c>
    </row>
    <row r="4182" ht="14.25" customHeight="1">
      <c r="A4182" s="248" t="s">
        <v>475</v>
      </c>
      <c r="B4182" s="248" t="s">
        <v>19</v>
      </c>
      <c r="C4182" s="273">
        <v>2.4089751E7</v>
      </c>
      <c r="D4182" s="274">
        <v>45786.0</v>
      </c>
      <c r="E4182" s="275">
        <v>4685950.0</v>
      </c>
      <c r="F4182" s="248" t="s">
        <v>447</v>
      </c>
      <c r="G4182" s="274">
        <f t="shared" si="1"/>
        <v>45816</v>
      </c>
      <c r="H4182" s="248" t="s">
        <v>443</v>
      </c>
      <c r="I4182" s="276" t="str">
        <f t="shared" si="2"/>
        <v>240897514685950</v>
      </c>
      <c r="J4182" s="274">
        <v>45786.0</v>
      </c>
      <c r="K4182" s="275">
        <v>4685950.0</v>
      </c>
      <c r="L4182" s="275">
        <f t="shared" si="56"/>
        <v>0</v>
      </c>
      <c r="M4182" s="248" t="s">
        <v>970</v>
      </c>
      <c r="N4182" s="277"/>
      <c r="O4182" s="274">
        <f t="shared" si="6"/>
        <v>0</v>
      </c>
      <c r="P4182" s="248" t="b">
        <f t="shared" si="7"/>
        <v>0</v>
      </c>
    </row>
    <row r="4183" ht="14.25" customHeight="1">
      <c r="A4183" s="248" t="s">
        <v>110</v>
      </c>
      <c r="B4183" s="248" t="s">
        <v>19</v>
      </c>
      <c r="C4183" s="273">
        <v>43025.0</v>
      </c>
      <c r="D4183" s="274">
        <v>45786.0</v>
      </c>
      <c r="E4183" s="275">
        <v>67973.0</v>
      </c>
      <c r="F4183" s="248" t="s">
        <v>447</v>
      </c>
      <c r="G4183" s="274">
        <f t="shared" si="1"/>
        <v>45816</v>
      </c>
      <c r="H4183" s="248" t="s">
        <v>443</v>
      </c>
      <c r="I4183" s="276" t="str">
        <f t="shared" si="2"/>
        <v>4302567973</v>
      </c>
      <c r="J4183" s="274">
        <v>45819.0</v>
      </c>
      <c r="K4183" s="275">
        <v>67973.0</v>
      </c>
      <c r="L4183" s="275">
        <f t="shared" si="56"/>
        <v>0</v>
      </c>
      <c r="N4183" s="277"/>
      <c r="O4183" s="274">
        <f t="shared" si="6"/>
        <v>0</v>
      </c>
      <c r="P4183" s="248" t="b">
        <f t="shared" si="7"/>
        <v>0</v>
      </c>
    </row>
    <row r="4184" ht="14.25" customHeight="1">
      <c r="A4184" s="248" t="s">
        <v>875</v>
      </c>
      <c r="B4184" s="248" t="s">
        <v>19</v>
      </c>
      <c r="C4184" s="273">
        <v>5.1260492E7</v>
      </c>
      <c r="D4184" s="274">
        <v>45787.0</v>
      </c>
      <c r="E4184" s="275">
        <v>89271.0</v>
      </c>
      <c r="F4184" s="248" t="s">
        <v>447</v>
      </c>
      <c r="G4184" s="274">
        <f t="shared" si="1"/>
        <v>45817</v>
      </c>
      <c r="H4184" s="248" t="s">
        <v>443</v>
      </c>
      <c r="I4184" s="276" t="str">
        <f t="shared" si="2"/>
        <v>5126049289271</v>
      </c>
      <c r="J4184" s="274">
        <v>45810.0</v>
      </c>
      <c r="K4184" s="275">
        <v>89271.0</v>
      </c>
      <c r="L4184" s="275">
        <f t="shared" si="56"/>
        <v>0</v>
      </c>
      <c r="N4184" s="277"/>
      <c r="O4184" s="274">
        <f t="shared" si="6"/>
        <v>0</v>
      </c>
      <c r="P4184" s="248" t="b">
        <f t="shared" si="7"/>
        <v>0</v>
      </c>
    </row>
    <row r="4185" ht="14.25" customHeight="1">
      <c r="A4185" s="248" t="s">
        <v>274</v>
      </c>
      <c r="B4185" s="248" t="s">
        <v>19</v>
      </c>
      <c r="C4185" s="273">
        <v>14374.0</v>
      </c>
      <c r="D4185" s="274">
        <v>45789.0</v>
      </c>
      <c r="E4185" s="275">
        <v>1823592.0</v>
      </c>
      <c r="F4185" s="248" t="s">
        <v>447</v>
      </c>
      <c r="G4185" s="274">
        <f t="shared" si="1"/>
        <v>45819</v>
      </c>
      <c r="H4185" s="248" t="s">
        <v>443</v>
      </c>
      <c r="I4185" s="276" t="str">
        <f t="shared" si="2"/>
        <v>143741823592</v>
      </c>
      <c r="J4185" s="274">
        <v>45819.0</v>
      </c>
      <c r="K4185" s="275">
        <v>1823592.0</v>
      </c>
      <c r="L4185" s="275">
        <f t="shared" si="56"/>
        <v>0</v>
      </c>
      <c r="N4185" s="277"/>
      <c r="O4185" s="274">
        <f t="shared" si="6"/>
        <v>0</v>
      </c>
      <c r="P4185" s="248" t="b">
        <f t="shared" si="7"/>
        <v>0</v>
      </c>
    </row>
    <row r="4186" ht="14.25" customHeight="1">
      <c r="A4186" s="248" t="s">
        <v>274</v>
      </c>
      <c r="B4186" s="248" t="s">
        <v>19</v>
      </c>
      <c r="C4186" s="273">
        <v>14377.0</v>
      </c>
      <c r="D4186" s="274">
        <v>45789.0</v>
      </c>
      <c r="E4186" s="275">
        <v>1671593.0</v>
      </c>
      <c r="F4186" s="248" t="s">
        <v>447</v>
      </c>
      <c r="G4186" s="274">
        <f t="shared" si="1"/>
        <v>45819</v>
      </c>
      <c r="H4186" s="248" t="s">
        <v>443</v>
      </c>
      <c r="I4186" s="276" t="str">
        <f t="shared" si="2"/>
        <v>143771671593</v>
      </c>
      <c r="J4186" s="274">
        <v>45819.0</v>
      </c>
      <c r="K4186" s="275">
        <v>1671593.0</v>
      </c>
      <c r="L4186" s="275">
        <f t="shared" si="56"/>
        <v>0</v>
      </c>
      <c r="N4186" s="277"/>
      <c r="O4186" s="274">
        <f t="shared" si="6"/>
        <v>0</v>
      </c>
      <c r="P4186" s="248" t="b">
        <f t="shared" si="7"/>
        <v>0</v>
      </c>
    </row>
    <row r="4187" ht="14.25" customHeight="1">
      <c r="A4187" s="248" t="s">
        <v>985</v>
      </c>
      <c r="B4187" s="248" t="s">
        <v>19</v>
      </c>
      <c r="C4187" s="273">
        <v>2383.0</v>
      </c>
      <c r="D4187" s="274">
        <v>45789.0</v>
      </c>
      <c r="E4187" s="275">
        <v>747231.0</v>
      </c>
      <c r="F4187" s="248" t="s">
        <v>447</v>
      </c>
      <c r="G4187" s="274">
        <f t="shared" si="1"/>
        <v>45819</v>
      </c>
      <c r="H4187" s="248" t="s">
        <v>443</v>
      </c>
      <c r="I4187" s="276" t="str">
        <f t="shared" si="2"/>
        <v>2383747231</v>
      </c>
      <c r="J4187" s="274">
        <v>45819.0</v>
      </c>
      <c r="K4187" s="275">
        <v>747231.0</v>
      </c>
      <c r="L4187" s="275">
        <f t="shared" si="56"/>
        <v>0</v>
      </c>
      <c r="N4187" s="277"/>
      <c r="O4187" s="274">
        <f t="shared" si="6"/>
        <v>0</v>
      </c>
      <c r="P4187" s="248" t="b">
        <f t="shared" si="7"/>
        <v>0</v>
      </c>
    </row>
    <row r="4188" ht="14.25" customHeight="1">
      <c r="A4188" s="248" t="s">
        <v>77</v>
      </c>
      <c r="B4188" s="248" t="s">
        <v>19</v>
      </c>
      <c r="C4188" s="273">
        <v>622545.0</v>
      </c>
      <c r="D4188" s="274">
        <v>45789.0</v>
      </c>
      <c r="E4188" s="275">
        <v>5013117.0</v>
      </c>
      <c r="F4188" s="248" t="s">
        <v>447</v>
      </c>
      <c r="G4188" s="274">
        <f t="shared" si="1"/>
        <v>45819</v>
      </c>
      <c r="H4188" s="248" t="s">
        <v>443</v>
      </c>
      <c r="I4188" s="276" t="str">
        <f t="shared" si="2"/>
        <v>6225455013117</v>
      </c>
      <c r="J4188" s="274">
        <v>45819.0</v>
      </c>
      <c r="K4188" s="275">
        <v>5013117.0</v>
      </c>
      <c r="L4188" s="275">
        <f t="shared" si="56"/>
        <v>0</v>
      </c>
      <c r="N4188" s="277"/>
      <c r="O4188" s="274">
        <f t="shared" si="6"/>
        <v>0</v>
      </c>
      <c r="P4188" s="248" t="b">
        <f t="shared" si="7"/>
        <v>0</v>
      </c>
    </row>
    <row r="4189" ht="14.25" customHeight="1">
      <c r="A4189" s="248" t="s">
        <v>464</v>
      </c>
      <c r="B4189" s="248" t="s">
        <v>19</v>
      </c>
      <c r="C4189" s="273">
        <v>2107059.0</v>
      </c>
      <c r="D4189" s="274">
        <v>45789.0</v>
      </c>
      <c r="E4189" s="275">
        <v>1676980.0</v>
      </c>
      <c r="F4189" s="248" t="s">
        <v>447</v>
      </c>
      <c r="G4189" s="274">
        <f t="shared" si="1"/>
        <v>45819</v>
      </c>
      <c r="H4189" s="248" t="s">
        <v>443</v>
      </c>
      <c r="I4189" s="276" t="str">
        <f t="shared" si="2"/>
        <v>21070591676980</v>
      </c>
      <c r="J4189" s="274">
        <v>45786.0</v>
      </c>
      <c r="K4189" s="275">
        <v>1676980.0</v>
      </c>
      <c r="L4189" s="275">
        <f t="shared" si="56"/>
        <v>0</v>
      </c>
      <c r="N4189" s="277"/>
      <c r="O4189" s="274">
        <f t="shared" si="6"/>
        <v>0</v>
      </c>
      <c r="P4189" s="248" t="b">
        <f t="shared" si="7"/>
        <v>0</v>
      </c>
    </row>
    <row r="4190" ht="14.25" customHeight="1">
      <c r="A4190" s="248" t="s">
        <v>688</v>
      </c>
      <c r="B4190" s="248" t="s">
        <v>19</v>
      </c>
      <c r="C4190" s="273">
        <v>3062.0</v>
      </c>
      <c r="D4190" s="274">
        <v>45790.0</v>
      </c>
      <c r="E4190" s="275">
        <v>349896.0</v>
      </c>
      <c r="F4190" s="248" t="s">
        <v>447</v>
      </c>
      <c r="G4190" s="274">
        <f t="shared" si="1"/>
        <v>45820</v>
      </c>
      <c r="H4190" s="248" t="s">
        <v>443</v>
      </c>
      <c r="I4190" s="276" t="str">
        <f t="shared" si="2"/>
        <v>3062349896</v>
      </c>
      <c r="J4190" s="274">
        <v>45819.0</v>
      </c>
      <c r="K4190" s="275">
        <v>349896.0</v>
      </c>
      <c r="L4190" s="275">
        <f t="shared" si="56"/>
        <v>0</v>
      </c>
      <c r="N4190" s="277"/>
      <c r="O4190" s="274">
        <f t="shared" si="6"/>
        <v>0</v>
      </c>
      <c r="P4190" s="248" t="b">
        <f t="shared" si="7"/>
        <v>0</v>
      </c>
    </row>
    <row r="4191" ht="14.25" customHeight="1">
      <c r="A4191" s="248" t="s">
        <v>463</v>
      </c>
      <c r="B4191" s="248" t="s">
        <v>19</v>
      </c>
      <c r="C4191" s="273">
        <v>5273815.0</v>
      </c>
      <c r="D4191" s="274">
        <v>45790.0</v>
      </c>
      <c r="E4191" s="275">
        <v>1010950.0</v>
      </c>
      <c r="F4191" s="248" t="s">
        <v>447</v>
      </c>
      <c r="G4191" s="274">
        <f t="shared" si="1"/>
        <v>45820</v>
      </c>
      <c r="H4191" s="248" t="s">
        <v>443</v>
      </c>
      <c r="I4191" s="276" t="str">
        <f t="shared" si="2"/>
        <v>52738151010950</v>
      </c>
      <c r="J4191" s="274">
        <v>45790.0</v>
      </c>
      <c r="K4191" s="275">
        <v>1010950.0</v>
      </c>
      <c r="L4191" s="275">
        <f t="shared" si="56"/>
        <v>0</v>
      </c>
      <c r="N4191" s="277"/>
      <c r="O4191" s="274">
        <f t="shared" si="6"/>
        <v>0</v>
      </c>
      <c r="P4191" s="248" t="b">
        <f t="shared" si="7"/>
        <v>0</v>
      </c>
    </row>
    <row r="4192" ht="14.25" customHeight="1">
      <c r="A4192" s="248" t="s">
        <v>845</v>
      </c>
      <c r="B4192" s="248" t="s">
        <v>19</v>
      </c>
      <c r="C4192" s="273">
        <v>114324.0</v>
      </c>
      <c r="D4192" s="274">
        <v>45790.0</v>
      </c>
      <c r="E4192" s="275">
        <v>63550.0</v>
      </c>
      <c r="F4192" s="248" t="s">
        <v>447</v>
      </c>
      <c r="G4192" s="274">
        <f t="shared" si="1"/>
        <v>45820</v>
      </c>
      <c r="H4192" s="248" t="s">
        <v>443</v>
      </c>
      <c r="I4192" s="276" t="str">
        <f t="shared" si="2"/>
        <v>11432463550</v>
      </c>
      <c r="J4192" s="274">
        <v>45790.0</v>
      </c>
      <c r="K4192" s="275">
        <v>63550.0</v>
      </c>
      <c r="L4192" s="275">
        <f t="shared" si="56"/>
        <v>0</v>
      </c>
      <c r="M4192" s="248" t="s">
        <v>986</v>
      </c>
      <c r="N4192" s="277"/>
      <c r="O4192" s="274">
        <f t="shared" si="6"/>
        <v>0</v>
      </c>
      <c r="P4192" s="248" t="b">
        <f t="shared" si="7"/>
        <v>0</v>
      </c>
    </row>
    <row r="4193" ht="14.25" customHeight="1">
      <c r="A4193" s="248" t="s">
        <v>494</v>
      </c>
      <c r="B4193" s="248" t="s">
        <v>19</v>
      </c>
      <c r="C4193" s="273">
        <v>54650.0</v>
      </c>
      <c r="D4193" s="274">
        <v>45791.0</v>
      </c>
      <c r="E4193" s="275">
        <v>911880.0</v>
      </c>
      <c r="F4193" s="248" t="s">
        <v>447</v>
      </c>
      <c r="G4193" s="274">
        <f t="shared" si="1"/>
        <v>45821</v>
      </c>
      <c r="H4193" s="248" t="s">
        <v>443</v>
      </c>
      <c r="I4193" s="276" t="str">
        <f t="shared" si="2"/>
        <v>54650911880</v>
      </c>
      <c r="J4193" s="274">
        <v>45791.0</v>
      </c>
      <c r="K4193" s="275">
        <v>911880.0</v>
      </c>
      <c r="L4193" s="275">
        <f t="shared" si="56"/>
        <v>0</v>
      </c>
      <c r="N4193" s="277"/>
      <c r="O4193" s="274">
        <f t="shared" si="6"/>
        <v>0</v>
      </c>
      <c r="P4193" s="248" t="b">
        <f t="shared" si="7"/>
        <v>0</v>
      </c>
    </row>
    <row r="4194" ht="14.25" customHeight="1">
      <c r="A4194" s="248" t="s">
        <v>274</v>
      </c>
      <c r="B4194" s="248" t="s">
        <v>19</v>
      </c>
      <c r="C4194" s="273">
        <v>14385.0</v>
      </c>
      <c r="D4194" s="274">
        <v>45791.0</v>
      </c>
      <c r="E4194" s="275">
        <v>6731555.0</v>
      </c>
      <c r="F4194" s="248" t="s">
        <v>447</v>
      </c>
      <c r="G4194" s="274">
        <f t="shared" si="1"/>
        <v>45821</v>
      </c>
      <c r="H4194" s="248" t="s">
        <v>443</v>
      </c>
      <c r="I4194" s="276" t="str">
        <f t="shared" si="2"/>
        <v>143856731555</v>
      </c>
      <c r="J4194" s="274">
        <v>45821.0</v>
      </c>
      <c r="K4194" s="275">
        <v>6731555.0</v>
      </c>
      <c r="L4194" s="275">
        <f t="shared" si="56"/>
        <v>0</v>
      </c>
      <c r="N4194" s="277"/>
      <c r="O4194" s="274">
        <f t="shared" si="6"/>
        <v>0</v>
      </c>
      <c r="P4194" s="248" t="b">
        <f t="shared" si="7"/>
        <v>0</v>
      </c>
    </row>
    <row r="4195" ht="14.25" customHeight="1">
      <c r="A4195" s="248" t="s">
        <v>23</v>
      </c>
      <c r="B4195" s="248" t="s">
        <v>19</v>
      </c>
      <c r="C4195" s="273">
        <v>9504.0</v>
      </c>
      <c r="D4195" s="274">
        <v>45791.0</v>
      </c>
      <c r="E4195" s="275">
        <v>1457862.0</v>
      </c>
      <c r="F4195" s="248" t="s">
        <v>447</v>
      </c>
      <c r="G4195" s="274">
        <f t="shared" si="1"/>
        <v>45821</v>
      </c>
      <c r="H4195" s="248" t="s">
        <v>443</v>
      </c>
      <c r="I4195" s="276" t="str">
        <f t="shared" si="2"/>
        <v>95041457862</v>
      </c>
      <c r="J4195" s="274">
        <v>45821.0</v>
      </c>
      <c r="K4195" s="275">
        <v>1457862.0</v>
      </c>
      <c r="L4195" s="275">
        <f t="shared" si="56"/>
        <v>0</v>
      </c>
      <c r="N4195" s="277" t="s">
        <v>769</v>
      </c>
      <c r="O4195" s="274">
        <f t="shared" si="6"/>
        <v>0</v>
      </c>
      <c r="P4195" s="248" t="b">
        <f t="shared" si="7"/>
        <v>0</v>
      </c>
    </row>
    <row r="4196" ht="14.25" customHeight="1">
      <c r="A4196" s="248" t="s">
        <v>23</v>
      </c>
      <c r="B4196" s="248" t="s">
        <v>19</v>
      </c>
      <c r="C4196" s="273">
        <v>9500.0</v>
      </c>
      <c r="D4196" s="274">
        <v>45791.0</v>
      </c>
      <c r="E4196" s="275">
        <v>161974.0</v>
      </c>
      <c r="F4196" s="248" t="s">
        <v>447</v>
      </c>
      <c r="G4196" s="274">
        <f t="shared" si="1"/>
        <v>45821</v>
      </c>
      <c r="H4196" s="248" t="s">
        <v>443</v>
      </c>
      <c r="I4196" s="276" t="str">
        <f t="shared" si="2"/>
        <v>9500161974</v>
      </c>
      <c r="J4196" s="274">
        <v>45791.0</v>
      </c>
      <c r="K4196" s="275">
        <v>161974.0</v>
      </c>
      <c r="L4196" s="275">
        <f t="shared" si="56"/>
        <v>0</v>
      </c>
      <c r="N4196" s="277" t="s">
        <v>769</v>
      </c>
      <c r="O4196" s="274">
        <f t="shared" si="6"/>
        <v>0</v>
      </c>
      <c r="P4196" s="248" t="b">
        <f t="shared" si="7"/>
        <v>0</v>
      </c>
    </row>
    <row r="4197" ht="14.25" customHeight="1">
      <c r="A4197" s="248" t="s">
        <v>987</v>
      </c>
      <c r="B4197" s="248" t="s">
        <v>19</v>
      </c>
      <c r="C4197" s="273">
        <v>940844.0</v>
      </c>
      <c r="D4197" s="274">
        <v>45791.0</v>
      </c>
      <c r="E4197" s="275">
        <v>2009952.0</v>
      </c>
      <c r="F4197" s="248" t="s">
        <v>447</v>
      </c>
      <c r="G4197" s="274">
        <f t="shared" si="1"/>
        <v>45821</v>
      </c>
      <c r="H4197" s="248" t="s">
        <v>443</v>
      </c>
      <c r="I4197" s="276" t="str">
        <f t="shared" si="2"/>
        <v>9408442009952</v>
      </c>
      <c r="J4197" s="274">
        <v>45790.0</v>
      </c>
      <c r="K4197" s="275">
        <v>2009952.0</v>
      </c>
      <c r="L4197" s="275">
        <f t="shared" si="56"/>
        <v>0</v>
      </c>
      <c r="N4197" s="277"/>
      <c r="O4197" s="274">
        <f t="shared" si="6"/>
        <v>0</v>
      </c>
      <c r="P4197" s="248" t="b">
        <f t="shared" si="7"/>
        <v>0</v>
      </c>
    </row>
    <row r="4198" ht="14.25" customHeight="1">
      <c r="A4198" s="248" t="s">
        <v>511</v>
      </c>
      <c r="B4198" s="248" t="s">
        <v>19</v>
      </c>
      <c r="C4198" s="273">
        <v>3672.0</v>
      </c>
      <c r="D4198" s="274">
        <v>45791.0</v>
      </c>
      <c r="E4198" s="275">
        <v>602034.0</v>
      </c>
      <c r="F4198" s="248" t="s">
        <v>447</v>
      </c>
      <c r="G4198" s="274">
        <f t="shared" si="1"/>
        <v>45821</v>
      </c>
      <c r="H4198" s="248" t="s">
        <v>443</v>
      </c>
      <c r="I4198" s="276" t="str">
        <f t="shared" si="2"/>
        <v>3672602034</v>
      </c>
      <c r="J4198" s="274">
        <v>45386.0</v>
      </c>
      <c r="K4198" s="275">
        <v>602034.0</v>
      </c>
      <c r="L4198" s="275">
        <f t="shared" si="56"/>
        <v>0</v>
      </c>
      <c r="M4198" s="248" t="s">
        <v>988</v>
      </c>
      <c r="N4198" s="277"/>
      <c r="O4198" s="274">
        <f t="shared" si="6"/>
        <v>0</v>
      </c>
      <c r="P4198" s="248" t="b">
        <f t="shared" si="7"/>
        <v>0</v>
      </c>
    </row>
    <row r="4199" ht="14.25" customHeight="1">
      <c r="A4199" s="248" t="s">
        <v>166</v>
      </c>
      <c r="B4199" s="248" t="s">
        <v>19</v>
      </c>
      <c r="C4199" s="273">
        <v>1186549.0</v>
      </c>
      <c r="D4199" s="274">
        <v>45791.0</v>
      </c>
      <c r="E4199" s="275">
        <v>3597000.0</v>
      </c>
      <c r="F4199" s="248" t="s">
        <v>447</v>
      </c>
      <c r="G4199" s="274">
        <f t="shared" si="1"/>
        <v>45821</v>
      </c>
      <c r="H4199" s="248" t="s">
        <v>443</v>
      </c>
      <c r="I4199" s="276" t="str">
        <f t="shared" si="2"/>
        <v>11865493597000</v>
      </c>
      <c r="J4199" s="274">
        <v>45821.0</v>
      </c>
      <c r="K4199" s="275">
        <v>3597000.0</v>
      </c>
      <c r="L4199" s="275">
        <f t="shared" si="56"/>
        <v>0</v>
      </c>
      <c r="M4199" s="276">
        <f>+K3915+K3926</f>
        <v>5287931</v>
      </c>
      <c r="N4199" s="109" t="s">
        <v>462</v>
      </c>
      <c r="O4199" s="274">
        <f t="shared" si="6"/>
        <v>0</v>
      </c>
      <c r="P4199" s="248" t="b">
        <f t="shared" si="7"/>
        <v>0</v>
      </c>
    </row>
    <row r="4200" ht="14.25" customHeight="1">
      <c r="A4200" s="248" t="s">
        <v>688</v>
      </c>
      <c r="B4200" s="248" t="s">
        <v>19</v>
      </c>
      <c r="C4200" s="273">
        <v>3068.0</v>
      </c>
      <c r="D4200" s="274">
        <v>45791.0</v>
      </c>
      <c r="E4200" s="275">
        <v>298848.0</v>
      </c>
      <c r="F4200" s="248" t="s">
        <v>447</v>
      </c>
      <c r="G4200" s="274">
        <f t="shared" si="1"/>
        <v>45821</v>
      </c>
      <c r="H4200" s="248" t="s">
        <v>443</v>
      </c>
      <c r="I4200" s="276" t="str">
        <f t="shared" si="2"/>
        <v>3068298848</v>
      </c>
      <c r="J4200" s="274">
        <v>45821.0</v>
      </c>
      <c r="K4200" s="275">
        <v>298848.0</v>
      </c>
      <c r="L4200" s="275">
        <f t="shared" si="56"/>
        <v>0</v>
      </c>
      <c r="N4200" s="277"/>
      <c r="O4200" s="274">
        <f t="shared" si="6"/>
        <v>0</v>
      </c>
      <c r="P4200" s="248" t="b">
        <f t="shared" si="7"/>
        <v>0</v>
      </c>
    </row>
    <row r="4201" ht="14.25" customHeight="1">
      <c r="A4201" s="248" t="s">
        <v>463</v>
      </c>
      <c r="B4201" s="248" t="s">
        <v>19</v>
      </c>
      <c r="C4201" s="273">
        <v>5274051.0</v>
      </c>
      <c r="D4201" s="274">
        <v>45791.0</v>
      </c>
      <c r="E4201" s="275">
        <v>2294960.0</v>
      </c>
      <c r="F4201" s="248" t="s">
        <v>447</v>
      </c>
      <c r="G4201" s="274">
        <f t="shared" si="1"/>
        <v>45821</v>
      </c>
      <c r="H4201" s="248" t="s">
        <v>443</v>
      </c>
      <c r="I4201" s="276" t="str">
        <f t="shared" si="2"/>
        <v>52740512294960</v>
      </c>
      <c r="J4201" s="274">
        <v>45791.0</v>
      </c>
      <c r="K4201" s="275">
        <v>2294960.0</v>
      </c>
      <c r="L4201" s="275">
        <f t="shared" si="56"/>
        <v>0</v>
      </c>
      <c r="N4201" s="277"/>
      <c r="O4201" s="274">
        <f t="shared" si="6"/>
        <v>0</v>
      </c>
      <c r="P4201" s="248" t="b">
        <f t="shared" si="7"/>
        <v>0</v>
      </c>
    </row>
    <row r="4202" ht="14.25" customHeight="1">
      <c r="A4202" s="248" t="s">
        <v>92</v>
      </c>
      <c r="B4202" s="248" t="s">
        <v>19</v>
      </c>
      <c r="C4202" s="273">
        <v>820112.0</v>
      </c>
      <c r="D4202" s="274">
        <v>45791.0</v>
      </c>
      <c r="E4202" s="275">
        <v>298583.0</v>
      </c>
      <c r="F4202" s="248" t="s">
        <v>447</v>
      </c>
      <c r="G4202" s="274">
        <f t="shared" si="1"/>
        <v>45821</v>
      </c>
      <c r="H4202" s="248" t="s">
        <v>443</v>
      </c>
      <c r="I4202" s="276" t="str">
        <f t="shared" si="2"/>
        <v>820112298583</v>
      </c>
      <c r="J4202" s="274">
        <v>45817.0</v>
      </c>
      <c r="K4202" s="275">
        <v>298583.0</v>
      </c>
      <c r="L4202" s="275">
        <f t="shared" si="56"/>
        <v>0</v>
      </c>
      <c r="N4202" s="277"/>
      <c r="O4202" s="274">
        <f t="shared" si="6"/>
        <v>0</v>
      </c>
      <c r="P4202" s="248" t="b">
        <f t="shared" si="7"/>
        <v>0</v>
      </c>
    </row>
    <row r="4203" ht="14.25" customHeight="1">
      <c r="A4203" s="248" t="s">
        <v>591</v>
      </c>
      <c r="B4203" s="248" t="s">
        <v>19</v>
      </c>
      <c r="C4203" s="273">
        <v>7066.0</v>
      </c>
      <c r="D4203" s="274">
        <v>45792.0</v>
      </c>
      <c r="E4203" s="275">
        <v>4522000.0</v>
      </c>
      <c r="F4203" s="248" t="s">
        <v>447</v>
      </c>
      <c r="G4203" s="274">
        <f t="shared" si="1"/>
        <v>45822</v>
      </c>
      <c r="H4203" s="248" t="s">
        <v>443</v>
      </c>
      <c r="I4203" s="276" t="str">
        <f t="shared" si="2"/>
        <v>70664522000</v>
      </c>
      <c r="J4203" s="274">
        <v>45791.0</v>
      </c>
      <c r="K4203" s="275">
        <v>4522000.0</v>
      </c>
      <c r="L4203" s="275">
        <f t="shared" si="56"/>
        <v>0</v>
      </c>
      <c r="N4203" s="277"/>
      <c r="O4203" s="274">
        <f t="shared" si="6"/>
        <v>0</v>
      </c>
      <c r="P4203" s="248" t="b">
        <f t="shared" si="7"/>
        <v>0</v>
      </c>
    </row>
    <row r="4204" ht="14.25" customHeight="1">
      <c r="A4204" s="248" t="s">
        <v>27</v>
      </c>
      <c r="B4204" s="248" t="s">
        <v>19</v>
      </c>
      <c r="C4204" s="273">
        <v>46968.0</v>
      </c>
      <c r="D4204" s="274">
        <v>45792.0</v>
      </c>
      <c r="E4204" s="275">
        <v>539760.0</v>
      </c>
      <c r="F4204" s="248" t="s">
        <v>447</v>
      </c>
      <c r="G4204" s="274">
        <f t="shared" si="1"/>
        <v>45822</v>
      </c>
      <c r="H4204" s="248" t="s">
        <v>443</v>
      </c>
      <c r="I4204" s="276" t="str">
        <f t="shared" si="2"/>
        <v>46968539760</v>
      </c>
      <c r="J4204" s="274">
        <v>45821.0</v>
      </c>
      <c r="K4204" s="275">
        <v>539760.0</v>
      </c>
      <c r="L4204" s="275">
        <f t="shared" si="56"/>
        <v>0</v>
      </c>
      <c r="N4204" s="277"/>
      <c r="O4204" s="274">
        <f t="shared" si="6"/>
        <v>0</v>
      </c>
      <c r="P4204" s="248" t="b">
        <f t="shared" si="7"/>
        <v>0</v>
      </c>
    </row>
    <row r="4205" ht="14.25" customHeight="1">
      <c r="A4205" s="248" t="s">
        <v>444</v>
      </c>
      <c r="B4205" s="248" t="s">
        <v>19</v>
      </c>
      <c r="C4205" s="273">
        <v>1814.0</v>
      </c>
      <c r="D4205" s="274">
        <v>45792.0</v>
      </c>
      <c r="E4205" s="275">
        <v>721462.0</v>
      </c>
      <c r="F4205" s="248" t="s">
        <v>447</v>
      </c>
      <c r="G4205" s="274">
        <f t="shared" si="1"/>
        <v>45822</v>
      </c>
      <c r="H4205" s="248" t="s">
        <v>443</v>
      </c>
      <c r="I4205" s="276" t="str">
        <f t="shared" si="2"/>
        <v>1814721462</v>
      </c>
      <c r="J4205" s="274">
        <v>45821.0</v>
      </c>
      <c r="K4205" s="275">
        <v>721462.0</v>
      </c>
      <c r="L4205" s="275">
        <f t="shared" si="56"/>
        <v>0</v>
      </c>
      <c r="N4205" s="277"/>
      <c r="O4205" s="274">
        <f t="shared" si="6"/>
        <v>0</v>
      </c>
      <c r="P4205" s="248" t="b">
        <f t="shared" si="7"/>
        <v>0</v>
      </c>
    </row>
    <row r="4206" ht="14.25" customHeight="1">
      <c r="A4206" s="248" t="s">
        <v>24</v>
      </c>
      <c r="B4206" s="248" t="s">
        <v>19</v>
      </c>
      <c r="C4206" s="273">
        <v>26495.0</v>
      </c>
      <c r="D4206" s="274">
        <v>45792.0</v>
      </c>
      <c r="E4206" s="275">
        <v>1159923.0</v>
      </c>
      <c r="F4206" s="248" t="s">
        <v>447</v>
      </c>
      <c r="G4206" s="274">
        <f t="shared" si="1"/>
        <v>45822</v>
      </c>
      <c r="H4206" s="248" t="s">
        <v>443</v>
      </c>
      <c r="I4206" s="276" t="str">
        <f t="shared" si="2"/>
        <v>264951159923</v>
      </c>
      <c r="J4206" s="274">
        <v>45821.0</v>
      </c>
      <c r="K4206" s="275">
        <v>1159923.0</v>
      </c>
      <c r="L4206" s="275">
        <f t="shared" si="56"/>
        <v>0</v>
      </c>
      <c r="N4206" s="277"/>
      <c r="O4206" s="274">
        <f t="shared" si="6"/>
        <v>0</v>
      </c>
      <c r="P4206" s="248" t="b">
        <f t="shared" si="7"/>
        <v>0</v>
      </c>
    </row>
    <row r="4207" ht="14.25" customHeight="1">
      <c r="A4207" s="248" t="s">
        <v>24</v>
      </c>
      <c r="B4207" s="248" t="s">
        <v>19</v>
      </c>
      <c r="C4207" s="273">
        <v>26497.0</v>
      </c>
      <c r="D4207" s="274">
        <v>45792.0</v>
      </c>
      <c r="E4207" s="275">
        <v>6514625.0</v>
      </c>
      <c r="F4207" s="248" t="s">
        <v>447</v>
      </c>
      <c r="G4207" s="274">
        <f t="shared" si="1"/>
        <v>45822</v>
      </c>
      <c r="H4207" s="248" t="s">
        <v>443</v>
      </c>
      <c r="I4207" s="276" t="str">
        <f t="shared" si="2"/>
        <v>264976514625</v>
      </c>
      <c r="J4207" s="274">
        <v>45821.0</v>
      </c>
      <c r="K4207" s="275">
        <v>6514625.0</v>
      </c>
      <c r="L4207" s="275">
        <f t="shared" si="56"/>
        <v>0</v>
      </c>
      <c r="N4207" s="277"/>
      <c r="O4207" s="274">
        <f t="shared" si="6"/>
        <v>0</v>
      </c>
      <c r="P4207" s="248" t="b">
        <f t="shared" si="7"/>
        <v>0</v>
      </c>
    </row>
    <row r="4208" ht="14.25" customHeight="1">
      <c r="A4208" s="248" t="s">
        <v>418</v>
      </c>
      <c r="B4208" s="248" t="s">
        <v>19</v>
      </c>
      <c r="C4208" s="273">
        <v>1361.0</v>
      </c>
      <c r="D4208" s="274">
        <v>45793.0</v>
      </c>
      <c r="E4208" s="275">
        <v>35498.0</v>
      </c>
      <c r="F4208" s="248" t="s">
        <v>447</v>
      </c>
      <c r="G4208" s="274">
        <f t="shared" si="1"/>
        <v>45823</v>
      </c>
      <c r="H4208" s="248" t="s">
        <v>443</v>
      </c>
      <c r="I4208" s="276" t="str">
        <f t="shared" si="2"/>
        <v>136135498</v>
      </c>
      <c r="J4208" s="274">
        <v>45821.0</v>
      </c>
      <c r="K4208" s="275">
        <v>35498.0</v>
      </c>
      <c r="L4208" s="275">
        <f t="shared" si="56"/>
        <v>0</v>
      </c>
      <c r="N4208" s="277"/>
      <c r="O4208" s="274">
        <f t="shared" si="6"/>
        <v>0</v>
      </c>
      <c r="P4208" s="248" t="b">
        <f t="shared" si="7"/>
        <v>0</v>
      </c>
    </row>
    <row r="4209" ht="14.25" customHeight="1">
      <c r="A4209" s="248" t="s">
        <v>418</v>
      </c>
      <c r="B4209" s="248" t="s">
        <v>19</v>
      </c>
      <c r="C4209" s="273">
        <v>1362.0</v>
      </c>
      <c r="D4209" s="274">
        <v>45793.0</v>
      </c>
      <c r="E4209" s="275">
        <v>35498.0</v>
      </c>
      <c r="F4209" s="248" t="s">
        <v>447</v>
      </c>
      <c r="G4209" s="274">
        <f t="shared" si="1"/>
        <v>45823</v>
      </c>
      <c r="H4209" s="248" t="s">
        <v>443</v>
      </c>
      <c r="I4209" s="276" t="str">
        <f t="shared" si="2"/>
        <v>136235498</v>
      </c>
      <c r="J4209" s="274">
        <v>45827.0</v>
      </c>
      <c r="K4209" s="275">
        <v>35498.0</v>
      </c>
      <c r="L4209" s="275">
        <f t="shared" si="56"/>
        <v>0</v>
      </c>
      <c r="N4209" s="277"/>
      <c r="O4209" s="274">
        <f t="shared" si="6"/>
        <v>0</v>
      </c>
      <c r="P4209" s="248" t="b">
        <f t="shared" si="7"/>
        <v>0</v>
      </c>
    </row>
    <row r="4210" ht="14.25" customHeight="1">
      <c r="A4210" s="248" t="s">
        <v>688</v>
      </c>
      <c r="B4210" s="248" t="s">
        <v>19</v>
      </c>
      <c r="C4210" s="273">
        <v>3075.0</v>
      </c>
      <c r="D4210" s="274">
        <v>45793.0</v>
      </c>
      <c r="E4210" s="275">
        <v>84488.0</v>
      </c>
      <c r="F4210" s="248" t="s">
        <v>447</v>
      </c>
      <c r="G4210" s="274">
        <f t="shared" si="1"/>
        <v>45823</v>
      </c>
      <c r="H4210" s="248" t="s">
        <v>443</v>
      </c>
      <c r="I4210" s="276" t="str">
        <f t="shared" si="2"/>
        <v>307584488</v>
      </c>
      <c r="J4210" s="274">
        <v>45821.0</v>
      </c>
      <c r="K4210" s="275">
        <v>84488.0</v>
      </c>
      <c r="L4210" s="275">
        <f t="shared" si="56"/>
        <v>0</v>
      </c>
      <c r="N4210" s="277"/>
      <c r="O4210" s="274">
        <f t="shared" si="6"/>
        <v>0</v>
      </c>
      <c r="P4210" s="248" t="b">
        <f t="shared" si="7"/>
        <v>0</v>
      </c>
    </row>
    <row r="4211" ht="14.25" customHeight="1">
      <c r="A4211" s="248" t="s">
        <v>89</v>
      </c>
      <c r="B4211" s="248" t="s">
        <v>19</v>
      </c>
      <c r="C4211" s="273">
        <v>8950.0</v>
      </c>
      <c r="D4211" s="274">
        <v>45793.0</v>
      </c>
      <c r="E4211" s="275">
        <v>1023733.0</v>
      </c>
      <c r="F4211" s="248" t="s">
        <v>447</v>
      </c>
      <c r="G4211" s="274">
        <f t="shared" si="1"/>
        <v>45823</v>
      </c>
      <c r="H4211" s="248" t="s">
        <v>443</v>
      </c>
      <c r="I4211" s="276" t="str">
        <f t="shared" si="2"/>
        <v>89501023733</v>
      </c>
      <c r="J4211" s="274">
        <v>45821.0</v>
      </c>
      <c r="K4211" s="275">
        <v>1023733.0</v>
      </c>
      <c r="L4211" s="275">
        <f t="shared" si="56"/>
        <v>0</v>
      </c>
      <c r="N4211" s="277"/>
      <c r="O4211" s="274">
        <f t="shared" si="6"/>
        <v>0</v>
      </c>
      <c r="P4211" s="248" t="b">
        <f t="shared" si="7"/>
        <v>0</v>
      </c>
    </row>
    <row r="4212" ht="14.25" customHeight="1">
      <c r="A4212" s="248" t="s">
        <v>815</v>
      </c>
      <c r="B4212" s="248" t="s">
        <v>19</v>
      </c>
      <c r="C4212" s="273">
        <v>7261664.0</v>
      </c>
      <c r="D4212" s="274">
        <v>45793.0</v>
      </c>
      <c r="E4212" s="275">
        <v>14071.0</v>
      </c>
      <c r="F4212" s="248" t="s">
        <v>447</v>
      </c>
      <c r="G4212" s="274">
        <f t="shared" si="1"/>
        <v>45823</v>
      </c>
      <c r="H4212" s="248" t="s">
        <v>443</v>
      </c>
      <c r="I4212" s="276" t="str">
        <f t="shared" si="2"/>
        <v>726166414071</v>
      </c>
      <c r="J4212" s="274">
        <v>45793.0</v>
      </c>
      <c r="K4212" s="275">
        <v>14071.0</v>
      </c>
      <c r="L4212" s="275">
        <f t="shared" si="56"/>
        <v>0</v>
      </c>
      <c r="N4212" s="277"/>
      <c r="O4212" s="274">
        <f t="shared" si="6"/>
        <v>0</v>
      </c>
      <c r="P4212" s="248" t="b">
        <f t="shared" si="7"/>
        <v>0</v>
      </c>
    </row>
    <row r="4213" ht="14.25" customHeight="1">
      <c r="A4213" s="289" t="s">
        <v>35</v>
      </c>
      <c r="B4213" s="289" t="s">
        <v>468</v>
      </c>
      <c r="C4213" s="286">
        <v>3893.0</v>
      </c>
      <c r="D4213" s="287">
        <v>45796.0</v>
      </c>
      <c r="E4213" s="288">
        <v>-1531073.0</v>
      </c>
      <c r="F4213" s="289" t="s">
        <v>447</v>
      </c>
      <c r="G4213" s="274">
        <f t="shared" si="1"/>
        <v>45826</v>
      </c>
      <c r="H4213" s="289" t="s">
        <v>469</v>
      </c>
      <c r="I4213" s="290" t="str">
        <f t="shared" si="2"/>
        <v>3893-1531073</v>
      </c>
      <c r="J4213" s="287"/>
      <c r="K4213" s="288"/>
      <c r="L4213" s="288">
        <f t="shared" si="56"/>
        <v>1531073</v>
      </c>
      <c r="M4213" s="289"/>
      <c r="N4213" s="277" t="s">
        <v>759</v>
      </c>
      <c r="O4213" s="274">
        <f t="shared" si="6"/>
        <v>0</v>
      </c>
      <c r="P4213" s="248" t="b">
        <f t="shared" si="7"/>
        <v>1</v>
      </c>
    </row>
    <row r="4214" ht="14.25" customHeight="1">
      <c r="A4214" s="248" t="s">
        <v>688</v>
      </c>
      <c r="B4214" s="248" t="s">
        <v>19</v>
      </c>
      <c r="C4214" s="273">
        <v>3081.0</v>
      </c>
      <c r="D4214" s="274">
        <v>45796.0</v>
      </c>
      <c r="E4214" s="275">
        <v>155813.0</v>
      </c>
      <c r="F4214" s="248" t="s">
        <v>447</v>
      </c>
      <c r="G4214" s="274">
        <f t="shared" si="1"/>
        <v>45826</v>
      </c>
      <c r="H4214" s="248" t="s">
        <v>443</v>
      </c>
      <c r="I4214" s="276" t="str">
        <f t="shared" si="2"/>
        <v>3081155813</v>
      </c>
      <c r="J4214" s="274">
        <v>45826.0</v>
      </c>
      <c r="K4214" s="275">
        <v>155813.0</v>
      </c>
      <c r="L4214" s="275">
        <f t="shared" si="56"/>
        <v>0</v>
      </c>
      <c r="N4214" s="277"/>
      <c r="O4214" s="274">
        <f t="shared" si="6"/>
        <v>0</v>
      </c>
      <c r="P4214" s="248" t="b">
        <f t="shared" si="7"/>
        <v>0</v>
      </c>
    </row>
    <row r="4215" ht="14.25" customHeight="1">
      <c r="A4215" s="248" t="s">
        <v>36</v>
      </c>
      <c r="B4215" s="248" t="s">
        <v>19</v>
      </c>
      <c r="C4215" s="273">
        <v>98750.0</v>
      </c>
      <c r="D4215" s="274">
        <v>45796.0</v>
      </c>
      <c r="E4215" s="275">
        <v>7525399.0</v>
      </c>
      <c r="F4215" s="248" t="s">
        <v>447</v>
      </c>
      <c r="G4215" s="274">
        <f t="shared" si="1"/>
        <v>45826</v>
      </c>
      <c r="H4215" s="248" t="s">
        <v>443</v>
      </c>
      <c r="I4215" s="276" t="str">
        <f t="shared" si="2"/>
        <v>987507525399</v>
      </c>
      <c r="J4215" s="274">
        <v>45827.0</v>
      </c>
      <c r="K4215" s="275">
        <v>7525399.0</v>
      </c>
      <c r="L4215" s="275">
        <f t="shared" si="56"/>
        <v>0</v>
      </c>
      <c r="N4215" s="277" t="s">
        <v>738</v>
      </c>
      <c r="O4215" s="274">
        <f t="shared" si="6"/>
        <v>0</v>
      </c>
      <c r="P4215" s="248" t="b">
        <f t="shared" si="7"/>
        <v>0</v>
      </c>
    </row>
    <row r="4216" ht="14.25" customHeight="1">
      <c r="A4216" s="248" t="s">
        <v>56</v>
      </c>
      <c r="B4216" s="248" t="s">
        <v>19</v>
      </c>
      <c r="C4216" s="273">
        <v>34.0</v>
      </c>
      <c r="D4216" s="274">
        <v>45796.0</v>
      </c>
      <c r="E4216" s="275">
        <v>1084806.0</v>
      </c>
      <c r="F4216" s="248" t="s">
        <v>447</v>
      </c>
      <c r="G4216" s="274">
        <f t="shared" si="1"/>
        <v>45826</v>
      </c>
      <c r="H4216" s="248" t="s">
        <v>443</v>
      </c>
      <c r="I4216" s="276" t="str">
        <f t="shared" si="2"/>
        <v>341084806</v>
      </c>
      <c r="J4216" s="274">
        <v>45435.0</v>
      </c>
      <c r="K4216" s="275">
        <v>1084806.0</v>
      </c>
      <c r="L4216" s="275">
        <f t="shared" si="56"/>
        <v>0</v>
      </c>
      <c r="N4216" s="109" t="s">
        <v>744</v>
      </c>
      <c r="O4216" s="274">
        <f t="shared" si="6"/>
        <v>0</v>
      </c>
      <c r="P4216" s="248" t="b">
        <f t="shared" si="7"/>
        <v>0</v>
      </c>
    </row>
    <row r="4217" ht="14.25" customHeight="1">
      <c r="A4217" s="248" t="s">
        <v>989</v>
      </c>
      <c r="B4217" s="248" t="s">
        <v>19</v>
      </c>
      <c r="C4217" s="273">
        <v>9833.0</v>
      </c>
      <c r="D4217" s="274">
        <v>45796.0</v>
      </c>
      <c r="E4217" s="275">
        <v>803932.0</v>
      </c>
      <c r="F4217" s="248" t="s">
        <v>447</v>
      </c>
      <c r="G4217" s="274">
        <f t="shared" si="1"/>
        <v>45826</v>
      </c>
      <c r="H4217" s="248" t="s">
        <v>443</v>
      </c>
      <c r="I4217" s="276" t="str">
        <f t="shared" si="2"/>
        <v>9833803932</v>
      </c>
      <c r="J4217" s="274">
        <v>45827.0</v>
      </c>
      <c r="K4217" s="275">
        <v>535955.0</v>
      </c>
      <c r="L4217" s="275">
        <f t="shared" si="56"/>
        <v>-267977</v>
      </c>
      <c r="N4217" s="277"/>
      <c r="O4217" s="274">
        <f t="shared" si="6"/>
        <v>0</v>
      </c>
      <c r="P4217" s="248" t="b">
        <f t="shared" si="7"/>
        <v>0</v>
      </c>
    </row>
    <row r="4218" ht="14.25" customHeight="1">
      <c r="A4218" s="248" t="s">
        <v>989</v>
      </c>
      <c r="B4218" s="248" t="s">
        <v>19</v>
      </c>
      <c r="C4218" s="273">
        <v>9834.0</v>
      </c>
      <c r="D4218" s="274">
        <v>45796.0</v>
      </c>
      <c r="E4218" s="275">
        <v>535955.0</v>
      </c>
      <c r="F4218" s="248" t="s">
        <v>447</v>
      </c>
      <c r="G4218" s="274">
        <f t="shared" si="1"/>
        <v>45826</v>
      </c>
      <c r="H4218" s="248" t="s">
        <v>443</v>
      </c>
      <c r="I4218" s="276" t="str">
        <f t="shared" si="2"/>
        <v>9834535955</v>
      </c>
      <c r="J4218" s="274">
        <v>45827.0</v>
      </c>
      <c r="K4218" s="275">
        <v>328416.0</v>
      </c>
      <c r="L4218" s="275">
        <f t="shared" si="56"/>
        <v>-207539</v>
      </c>
      <c r="N4218" s="277"/>
      <c r="O4218" s="274">
        <f t="shared" si="6"/>
        <v>0</v>
      </c>
      <c r="P4218" s="248" t="b">
        <f t="shared" si="7"/>
        <v>0</v>
      </c>
    </row>
    <row r="4219" ht="14.25" customHeight="1">
      <c r="A4219" s="248" t="s">
        <v>34</v>
      </c>
      <c r="B4219" s="248" t="s">
        <v>19</v>
      </c>
      <c r="C4219" s="273">
        <v>129808.0</v>
      </c>
      <c r="D4219" s="274">
        <v>45797.0</v>
      </c>
      <c r="E4219" s="275">
        <v>1572103.0</v>
      </c>
      <c r="F4219" s="248" t="s">
        <v>447</v>
      </c>
      <c r="G4219" s="274">
        <f t="shared" si="1"/>
        <v>45827</v>
      </c>
      <c r="H4219" s="248" t="s">
        <v>443</v>
      </c>
      <c r="I4219" s="276" t="str">
        <f t="shared" si="2"/>
        <v>1298081572103</v>
      </c>
      <c r="J4219" s="274">
        <v>45826.0</v>
      </c>
      <c r="K4219" s="275">
        <v>1572103.0</v>
      </c>
      <c r="L4219" s="275">
        <f t="shared" si="56"/>
        <v>0</v>
      </c>
      <c r="N4219" s="277"/>
      <c r="O4219" s="274">
        <f t="shared" si="6"/>
        <v>0</v>
      </c>
      <c r="P4219" s="248" t="b">
        <f t="shared" si="7"/>
        <v>0</v>
      </c>
    </row>
    <row r="4220" ht="14.25" customHeight="1">
      <c r="A4220" s="248" t="s">
        <v>34</v>
      </c>
      <c r="B4220" s="248" t="s">
        <v>19</v>
      </c>
      <c r="C4220" s="273">
        <v>129809.0</v>
      </c>
      <c r="D4220" s="274">
        <v>45797.0</v>
      </c>
      <c r="E4220" s="275">
        <v>7344661.0</v>
      </c>
      <c r="F4220" s="248" t="s">
        <v>447</v>
      </c>
      <c r="G4220" s="274">
        <f t="shared" si="1"/>
        <v>45827</v>
      </c>
      <c r="H4220" s="248" t="s">
        <v>443</v>
      </c>
      <c r="I4220" s="276" t="str">
        <f t="shared" si="2"/>
        <v>1298097344661</v>
      </c>
      <c r="J4220" s="274">
        <v>45826.0</v>
      </c>
      <c r="K4220" s="275">
        <v>7344661.0</v>
      </c>
      <c r="L4220" s="275">
        <f t="shared" si="56"/>
        <v>0</v>
      </c>
      <c r="N4220" s="277"/>
      <c r="O4220" s="274">
        <f t="shared" si="6"/>
        <v>0</v>
      </c>
      <c r="P4220" s="248" t="b">
        <f t="shared" si="7"/>
        <v>0</v>
      </c>
    </row>
    <row r="4221" ht="14.25" customHeight="1">
      <c r="A4221" s="248" t="s">
        <v>34</v>
      </c>
      <c r="B4221" s="248" t="s">
        <v>19</v>
      </c>
      <c r="C4221" s="273">
        <v>129804.0</v>
      </c>
      <c r="D4221" s="274">
        <v>45797.0</v>
      </c>
      <c r="E4221" s="275">
        <v>235620.0</v>
      </c>
      <c r="F4221" s="248" t="s">
        <v>447</v>
      </c>
      <c r="G4221" s="274">
        <f t="shared" si="1"/>
        <v>45827</v>
      </c>
      <c r="H4221" s="248" t="s">
        <v>443</v>
      </c>
      <c r="I4221" s="276" t="str">
        <f t="shared" si="2"/>
        <v>129804235620</v>
      </c>
      <c r="J4221" s="274">
        <v>45826.0</v>
      </c>
      <c r="K4221" s="275">
        <v>235620.0</v>
      </c>
      <c r="L4221" s="275">
        <f t="shared" si="56"/>
        <v>0</v>
      </c>
      <c r="N4221" s="277"/>
      <c r="O4221" s="274">
        <f t="shared" si="6"/>
        <v>0</v>
      </c>
      <c r="P4221" s="248" t="b">
        <f t="shared" si="7"/>
        <v>0</v>
      </c>
    </row>
    <row r="4222" ht="14.25" customHeight="1">
      <c r="A4222" s="248" t="s">
        <v>274</v>
      </c>
      <c r="B4222" s="248" t="s">
        <v>19</v>
      </c>
      <c r="C4222" s="273">
        <v>14389.0</v>
      </c>
      <c r="D4222" s="274">
        <v>45797.0</v>
      </c>
      <c r="E4222" s="275">
        <v>1151670.0</v>
      </c>
      <c r="F4222" s="248" t="s">
        <v>447</v>
      </c>
      <c r="G4222" s="274">
        <f t="shared" si="1"/>
        <v>45827</v>
      </c>
      <c r="H4222" s="248" t="s">
        <v>443</v>
      </c>
      <c r="I4222" s="276" t="str">
        <f t="shared" si="2"/>
        <v>143891151670</v>
      </c>
      <c r="J4222" s="274">
        <v>45826.0</v>
      </c>
      <c r="K4222" s="275">
        <v>1151670.0</v>
      </c>
      <c r="L4222" s="275">
        <f t="shared" si="56"/>
        <v>0</v>
      </c>
      <c r="N4222" s="277"/>
      <c r="O4222" s="274">
        <f t="shared" si="6"/>
        <v>0</v>
      </c>
      <c r="P4222" s="248" t="b">
        <f t="shared" si="7"/>
        <v>0</v>
      </c>
    </row>
    <row r="4223" ht="14.25" customHeight="1">
      <c r="A4223" s="248" t="s">
        <v>23</v>
      </c>
      <c r="B4223" s="248" t="s">
        <v>19</v>
      </c>
      <c r="C4223" s="273">
        <v>9522.0</v>
      </c>
      <c r="D4223" s="274">
        <v>45797.0</v>
      </c>
      <c r="E4223" s="275">
        <v>5579517.0</v>
      </c>
      <c r="F4223" s="248" t="s">
        <v>447</v>
      </c>
      <c r="G4223" s="274">
        <f t="shared" si="1"/>
        <v>45827</v>
      </c>
      <c r="H4223" s="248" t="s">
        <v>443</v>
      </c>
      <c r="I4223" s="276" t="str">
        <f t="shared" si="2"/>
        <v>95225579517</v>
      </c>
      <c r="J4223" s="274">
        <v>45826.0</v>
      </c>
      <c r="K4223" s="275">
        <v>5579517.0</v>
      </c>
      <c r="L4223" s="275">
        <f t="shared" si="56"/>
        <v>0</v>
      </c>
      <c r="N4223" s="277" t="s">
        <v>769</v>
      </c>
      <c r="O4223" s="274">
        <f t="shared" si="6"/>
        <v>0</v>
      </c>
      <c r="P4223" s="248" t="b">
        <f t="shared" si="7"/>
        <v>0</v>
      </c>
    </row>
    <row r="4224" ht="14.25" customHeight="1">
      <c r="A4224" s="248" t="s">
        <v>87</v>
      </c>
      <c r="B4224" s="248" t="s">
        <v>19</v>
      </c>
      <c r="C4224" s="273">
        <v>23.0</v>
      </c>
      <c r="D4224" s="274">
        <v>45797.0</v>
      </c>
      <c r="E4224" s="275">
        <v>471733.0</v>
      </c>
      <c r="F4224" s="248" t="s">
        <v>447</v>
      </c>
      <c r="G4224" s="274">
        <f t="shared" si="1"/>
        <v>45827</v>
      </c>
      <c r="H4224" s="248" t="s">
        <v>443</v>
      </c>
      <c r="I4224" s="276" t="str">
        <f t="shared" si="2"/>
        <v>23471733</v>
      </c>
      <c r="J4224" s="274">
        <v>45826.0</v>
      </c>
      <c r="K4224" s="275">
        <v>471733.0</v>
      </c>
      <c r="L4224" s="275">
        <f t="shared" si="56"/>
        <v>0</v>
      </c>
      <c r="N4224" s="277"/>
      <c r="O4224" s="274">
        <f t="shared" si="6"/>
        <v>0</v>
      </c>
      <c r="P4224" s="248" t="b">
        <f t="shared" si="7"/>
        <v>0</v>
      </c>
    </row>
    <row r="4225" ht="14.25" customHeight="1">
      <c r="A4225" s="248" t="s">
        <v>36</v>
      </c>
      <c r="B4225" s="248" t="s">
        <v>19</v>
      </c>
      <c r="C4225" s="273">
        <v>98784.0</v>
      </c>
      <c r="D4225" s="274">
        <v>45797.0</v>
      </c>
      <c r="E4225" s="275">
        <v>1195902.0</v>
      </c>
      <c r="F4225" s="248" t="s">
        <v>447</v>
      </c>
      <c r="G4225" s="274">
        <f t="shared" si="1"/>
        <v>45827</v>
      </c>
      <c r="H4225" s="248" t="s">
        <v>443</v>
      </c>
      <c r="I4225" s="276" t="str">
        <f t="shared" si="2"/>
        <v>987841195902</v>
      </c>
      <c r="J4225" s="274">
        <v>45842.0</v>
      </c>
      <c r="K4225" s="275">
        <v>1195902.0</v>
      </c>
      <c r="L4225" s="275">
        <f t="shared" si="56"/>
        <v>0</v>
      </c>
      <c r="N4225" s="277" t="s">
        <v>738</v>
      </c>
      <c r="O4225" s="274">
        <f t="shared" si="6"/>
        <v>0</v>
      </c>
      <c r="P4225" s="248" t="b">
        <f t="shared" si="7"/>
        <v>0</v>
      </c>
    </row>
    <row r="4226" ht="14.25" customHeight="1">
      <c r="A4226" s="248" t="s">
        <v>22</v>
      </c>
      <c r="B4226" s="248" t="s">
        <v>19</v>
      </c>
      <c r="C4226" s="273">
        <v>1189555.0</v>
      </c>
      <c r="D4226" s="274">
        <v>45799.0</v>
      </c>
      <c r="E4226" s="275">
        <v>328416.0</v>
      </c>
      <c r="F4226" s="248" t="s">
        <v>447</v>
      </c>
      <c r="G4226" s="274">
        <f t="shared" si="1"/>
        <v>45829</v>
      </c>
      <c r="H4226" s="248" t="s">
        <v>443</v>
      </c>
      <c r="I4226" s="276" t="str">
        <f t="shared" si="2"/>
        <v>1189555328416</v>
      </c>
      <c r="J4226" s="274">
        <v>45832.0</v>
      </c>
      <c r="K4226" s="275">
        <v>328416.0</v>
      </c>
      <c r="L4226" s="275">
        <f t="shared" si="56"/>
        <v>0</v>
      </c>
      <c r="N4226" s="109" t="s">
        <v>462</v>
      </c>
      <c r="O4226" s="274">
        <f t="shared" si="6"/>
        <v>0</v>
      </c>
      <c r="P4226" s="248" t="b">
        <f t="shared" si="7"/>
        <v>0</v>
      </c>
    </row>
    <row r="4227" ht="14.25" customHeight="1">
      <c r="A4227" s="248" t="s">
        <v>34</v>
      </c>
      <c r="B4227" s="248" t="s">
        <v>19</v>
      </c>
      <c r="C4227" s="273">
        <v>129893.0</v>
      </c>
      <c r="D4227" s="274">
        <v>45800.0</v>
      </c>
      <c r="E4227" s="275">
        <v>590271.0</v>
      </c>
      <c r="F4227" s="248" t="s">
        <v>447</v>
      </c>
      <c r="G4227" s="274">
        <f t="shared" si="1"/>
        <v>45830</v>
      </c>
      <c r="H4227" s="248" t="s">
        <v>443</v>
      </c>
      <c r="I4227" s="276" t="str">
        <f t="shared" si="2"/>
        <v>129893590271</v>
      </c>
      <c r="J4227" s="274">
        <v>45827.0</v>
      </c>
      <c r="K4227" s="275">
        <v>590271.0</v>
      </c>
      <c r="L4227" s="275">
        <f t="shared" si="56"/>
        <v>0</v>
      </c>
      <c r="N4227" s="277"/>
      <c r="O4227" s="274">
        <f t="shared" si="6"/>
        <v>0</v>
      </c>
      <c r="P4227" s="248" t="b">
        <f t="shared" si="7"/>
        <v>0</v>
      </c>
    </row>
    <row r="4228" ht="14.25" customHeight="1">
      <c r="A4228" s="248" t="s">
        <v>34</v>
      </c>
      <c r="B4228" s="248" t="s">
        <v>19</v>
      </c>
      <c r="C4228" s="273">
        <v>129894.0</v>
      </c>
      <c r="D4228" s="274">
        <v>45800.0</v>
      </c>
      <c r="E4228" s="275">
        <v>663425.0</v>
      </c>
      <c r="F4228" s="248" t="s">
        <v>447</v>
      </c>
      <c r="G4228" s="274">
        <f t="shared" si="1"/>
        <v>45830</v>
      </c>
      <c r="H4228" s="248" t="s">
        <v>443</v>
      </c>
      <c r="I4228" s="276" t="str">
        <f t="shared" si="2"/>
        <v>129894663425</v>
      </c>
      <c r="J4228" s="274">
        <v>45827.0</v>
      </c>
      <c r="K4228" s="275">
        <v>663425.0</v>
      </c>
      <c r="L4228" s="275">
        <f t="shared" si="56"/>
        <v>0</v>
      </c>
      <c r="N4228" s="277"/>
      <c r="O4228" s="274">
        <f t="shared" si="6"/>
        <v>0</v>
      </c>
      <c r="P4228" s="248" t="b">
        <f t="shared" si="7"/>
        <v>0</v>
      </c>
    </row>
    <row r="4229" ht="14.25" customHeight="1">
      <c r="A4229" s="248" t="s">
        <v>107</v>
      </c>
      <c r="B4229" s="248" t="s">
        <v>19</v>
      </c>
      <c r="C4229" s="273">
        <v>23286.0</v>
      </c>
      <c r="D4229" s="274">
        <v>45800.0</v>
      </c>
      <c r="E4229" s="275">
        <v>102804.0</v>
      </c>
      <c r="F4229" s="248" t="s">
        <v>447</v>
      </c>
      <c r="G4229" s="274">
        <f t="shared" si="1"/>
        <v>45830</v>
      </c>
      <c r="H4229" s="248" t="s">
        <v>443</v>
      </c>
      <c r="I4229" s="276" t="str">
        <f t="shared" si="2"/>
        <v>23286102804</v>
      </c>
      <c r="J4229" s="274">
        <v>45827.0</v>
      </c>
      <c r="K4229" s="275">
        <v>102804.0</v>
      </c>
      <c r="L4229" s="275">
        <f t="shared" si="56"/>
        <v>0</v>
      </c>
      <c r="N4229" s="277"/>
      <c r="O4229" s="274">
        <f t="shared" si="6"/>
        <v>0</v>
      </c>
      <c r="P4229" s="248" t="b">
        <f t="shared" si="7"/>
        <v>0</v>
      </c>
    </row>
    <row r="4230" ht="14.25" customHeight="1">
      <c r="A4230" s="248" t="s">
        <v>85</v>
      </c>
      <c r="B4230" s="248" t="s">
        <v>19</v>
      </c>
      <c r="C4230" s="273">
        <v>2075.0</v>
      </c>
      <c r="D4230" s="274">
        <v>45800.0</v>
      </c>
      <c r="E4230" s="275">
        <v>799918.0</v>
      </c>
      <c r="F4230" s="248" t="s">
        <v>447</v>
      </c>
      <c r="G4230" s="274">
        <f t="shared" si="1"/>
        <v>45830</v>
      </c>
      <c r="H4230" s="248" t="s">
        <v>443</v>
      </c>
      <c r="I4230" s="276" t="str">
        <f t="shared" si="2"/>
        <v>2075799918</v>
      </c>
      <c r="J4230" s="274">
        <v>45826.0</v>
      </c>
      <c r="K4230" s="275">
        <v>799918.0</v>
      </c>
      <c r="L4230" s="275">
        <f t="shared" si="56"/>
        <v>0</v>
      </c>
      <c r="N4230" s="277"/>
      <c r="O4230" s="274">
        <f t="shared" si="6"/>
        <v>0</v>
      </c>
      <c r="P4230" s="248" t="b">
        <f t="shared" si="7"/>
        <v>0</v>
      </c>
    </row>
    <row r="4231" ht="14.25" customHeight="1">
      <c r="A4231" s="248" t="s">
        <v>273</v>
      </c>
      <c r="B4231" s="248" t="s">
        <v>19</v>
      </c>
      <c r="C4231" s="273">
        <v>607.0</v>
      </c>
      <c r="D4231" s="274">
        <v>45803.0</v>
      </c>
      <c r="E4231" s="275">
        <v>179900.0</v>
      </c>
      <c r="F4231" s="248" t="s">
        <v>447</v>
      </c>
      <c r="G4231" s="274">
        <f t="shared" si="1"/>
        <v>45833</v>
      </c>
      <c r="H4231" s="248" t="s">
        <v>443</v>
      </c>
      <c r="I4231" s="276" t="str">
        <f t="shared" si="2"/>
        <v>607179900</v>
      </c>
      <c r="J4231" s="274">
        <v>45826.0</v>
      </c>
      <c r="K4231" s="275">
        <v>179900.0</v>
      </c>
      <c r="L4231" s="275">
        <f t="shared" si="56"/>
        <v>0</v>
      </c>
      <c r="N4231" s="277"/>
      <c r="O4231" s="274">
        <f t="shared" si="6"/>
        <v>0</v>
      </c>
      <c r="P4231" s="248" t="b">
        <f t="shared" si="7"/>
        <v>0</v>
      </c>
    </row>
    <row r="4232" ht="14.25" customHeight="1">
      <c r="A4232" s="248" t="s">
        <v>273</v>
      </c>
      <c r="B4232" s="248" t="s">
        <v>468</v>
      </c>
      <c r="C4232" s="273">
        <v>1758.0</v>
      </c>
      <c r="D4232" s="274">
        <v>45803.0</v>
      </c>
      <c r="E4232" s="275">
        <v>-179900.0</v>
      </c>
      <c r="F4232" s="248" t="s">
        <v>447</v>
      </c>
      <c r="G4232" s="274">
        <f t="shared" si="1"/>
        <v>45833</v>
      </c>
      <c r="H4232" s="248" t="s">
        <v>469</v>
      </c>
      <c r="I4232" s="276" t="str">
        <f t="shared" si="2"/>
        <v>1758-179900</v>
      </c>
      <c r="J4232" s="274"/>
      <c r="K4232" s="275"/>
      <c r="L4232" s="275">
        <f t="shared" si="56"/>
        <v>179900</v>
      </c>
      <c r="M4232" s="248" t="s">
        <v>990</v>
      </c>
      <c r="N4232" s="277" t="s">
        <v>710</v>
      </c>
      <c r="O4232" s="274">
        <f t="shared" si="6"/>
        <v>0</v>
      </c>
      <c r="P4232" s="248" t="b">
        <f t="shared" si="7"/>
        <v>1</v>
      </c>
    </row>
    <row r="4233" ht="14.25" customHeight="1">
      <c r="A4233" s="248" t="s">
        <v>22</v>
      </c>
      <c r="B4233" s="248" t="s">
        <v>19</v>
      </c>
      <c r="C4233" s="273">
        <v>1189600.0</v>
      </c>
      <c r="D4233" s="274">
        <v>45803.0</v>
      </c>
      <c r="E4233" s="275">
        <v>3199980.0</v>
      </c>
      <c r="F4233" s="248" t="s">
        <v>447</v>
      </c>
      <c r="G4233" s="274">
        <f t="shared" si="1"/>
        <v>45833</v>
      </c>
      <c r="H4233" s="248" t="s">
        <v>443</v>
      </c>
      <c r="I4233" s="276" t="str">
        <f t="shared" si="2"/>
        <v>11896003199980</v>
      </c>
      <c r="J4233" s="274">
        <v>45832.0</v>
      </c>
      <c r="K4233" s="275">
        <v>3199980.0</v>
      </c>
      <c r="L4233" s="275">
        <f t="shared" si="56"/>
        <v>0</v>
      </c>
      <c r="N4233" s="109" t="s">
        <v>462</v>
      </c>
      <c r="O4233" s="274">
        <f t="shared" si="6"/>
        <v>0</v>
      </c>
      <c r="P4233" s="248" t="b">
        <f t="shared" si="7"/>
        <v>0</v>
      </c>
    </row>
    <row r="4234" ht="14.25" customHeight="1">
      <c r="A4234" s="248" t="s">
        <v>22</v>
      </c>
      <c r="B4234" s="248" t="s">
        <v>19</v>
      </c>
      <c r="C4234" s="273">
        <v>1189601.0</v>
      </c>
      <c r="D4234" s="274">
        <v>45803.0</v>
      </c>
      <c r="E4234" s="275">
        <v>3249990.0</v>
      </c>
      <c r="F4234" s="248" t="s">
        <v>447</v>
      </c>
      <c r="G4234" s="274">
        <f t="shared" si="1"/>
        <v>45833</v>
      </c>
      <c r="H4234" s="248" t="s">
        <v>443</v>
      </c>
      <c r="I4234" s="276" t="str">
        <f t="shared" si="2"/>
        <v>11896013249990</v>
      </c>
      <c r="J4234" s="274">
        <v>45832.0</v>
      </c>
      <c r="K4234" s="275">
        <v>3249990.0</v>
      </c>
      <c r="L4234" s="275">
        <f t="shared" si="56"/>
        <v>0</v>
      </c>
      <c r="N4234" s="109" t="s">
        <v>462</v>
      </c>
      <c r="O4234" s="274">
        <f t="shared" si="6"/>
        <v>0</v>
      </c>
      <c r="P4234" s="248" t="b">
        <f t="shared" si="7"/>
        <v>0</v>
      </c>
    </row>
    <row r="4235" ht="14.25" customHeight="1">
      <c r="A4235" s="248" t="s">
        <v>448</v>
      </c>
      <c r="B4235" s="248" t="s">
        <v>19</v>
      </c>
      <c r="C4235" s="273">
        <v>7900.0</v>
      </c>
      <c r="D4235" s="274">
        <v>45803.0</v>
      </c>
      <c r="E4235" s="275">
        <v>84570.0</v>
      </c>
      <c r="F4235" s="248" t="s">
        <v>447</v>
      </c>
      <c r="G4235" s="274">
        <f t="shared" si="1"/>
        <v>45833</v>
      </c>
      <c r="H4235" s="248" t="s">
        <v>443</v>
      </c>
      <c r="I4235" s="276" t="str">
        <f t="shared" si="2"/>
        <v>790084570</v>
      </c>
      <c r="J4235" s="274">
        <v>45832.0</v>
      </c>
      <c r="K4235" s="275">
        <v>84570.0</v>
      </c>
      <c r="L4235" s="275">
        <f t="shared" si="56"/>
        <v>0</v>
      </c>
      <c r="N4235" s="277"/>
      <c r="O4235" s="274">
        <f t="shared" si="6"/>
        <v>0</v>
      </c>
      <c r="P4235" s="248" t="b">
        <f t="shared" si="7"/>
        <v>0</v>
      </c>
    </row>
    <row r="4236" ht="14.25" customHeight="1">
      <c r="A4236" s="248" t="s">
        <v>84</v>
      </c>
      <c r="B4236" s="248" t="s">
        <v>19</v>
      </c>
      <c r="C4236" s="273">
        <v>5811.0</v>
      </c>
      <c r="D4236" s="274">
        <v>45803.0</v>
      </c>
      <c r="E4236" s="275">
        <v>21593.0</v>
      </c>
      <c r="F4236" s="248" t="s">
        <v>447</v>
      </c>
      <c r="G4236" s="274">
        <f t="shared" si="1"/>
        <v>45833</v>
      </c>
      <c r="H4236" s="248" t="s">
        <v>443</v>
      </c>
      <c r="I4236" s="276" t="str">
        <f t="shared" si="2"/>
        <v>581121593</v>
      </c>
      <c r="J4236" s="274">
        <v>45832.0</v>
      </c>
      <c r="K4236" s="275">
        <v>21593.0</v>
      </c>
      <c r="L4236" s="275">
        <f t="shared" si="56"/>
        <v>0</v>
      </c>
      <c r="N4236" s="277"/>
      <c r="O4236" s="274">
        <f t="shared" si="6"/>
        <v>0</v>
      </c>
      <c r="P4236" s="248" t="b">
        <f t="shared" si="7"/>
        <v>0</v>
      </c>
    </row>
    <row r="4237" ht="14.25" customHeight="1">
      <c r="A4237" s="248" t="s">
        <v>71</v>
      </c>
      <c r="B4237" s="248" t="s">
        <v>19</v>
      </c>
      <c r="C4237" s="273">
        <v>881236.0</v>
      </c>
      <c r="D4237" s="274">
        <v>45804.0</v>
      </c>
      <c r="E4237" s="275">
        <v>1102596.0</v>
      </c>
      <c r="F4237" s="248" t="s">
        <v>447</v>
      </c>
      <c r="G4237" s="274">
        <f t="shared" si="1"/>
        <v>45834</v>
      </c>
      <c r="H4237" s="248" t="s">
        <v>443</v>
      </c>
      <c r="I4237" s="276" t="str">
        <f t="shared" si="2"/>
        <v>8812361102596</v>
      </c>
      <c r="J4237" s="274">
        <v>45832.0</v>
      </c>
      <c r="K4237" s="275">
        <v>1102596.0</v>
      </c>
      <c r="L4237" s="275">
        <f t="shared" si="56"/>
        <v>0</v>
      </c>
      <c r="N4237" s="277"/>
      <c r="O4237" s="274">
        <f t="shared" si="6"/>
        <v>0</v>
      </c>
      <c r="P4237" s="248" t="b">
        <f t="shared" si="7"/>
        <v>0</v>
      </c>
    </row>
    <row r="4238" ht="14.25" customHeight="1">
      <c r="A4238" s="248" t="s">
        <v>35</v>
      </c>
      <c r="B4238" s="248" t="s">
        <v>19</v>
      </c>
      <c r="C4238" s="273">
        <v>26230.0</v>
      </c>
      <c r="D4238" s="274">
        <v>45804.0</v>
      </c>
      <c r="E4238" s="275">
        <v>1573972.0</v>
      </c>
      <c r="F4238" s="248" t="s">
        <v>447</v>
      </c>
      <c r="G4238" s="274">
        <f t="shared" si="1"/>
        <v>45834</v>
      </c>
      <c r="H4238" s="248" t="s">
        <v>443</v>
      </c>
      <c r="I4238" s="276" t="str">
        <f t="shared" si="2"/>
        <v>262301573972</v>
      </c>
      <c r="J4238" s="274">
        <v>45832.0</v>
      </c>
      <c r="K4238" s="275">
        <v>1573972.0</v>
      </c>
      <c r="L4238" s="275">
        <f t="shared" si="56"/>
        <v>0</v>
      </c>
      <c r="N4238" s="277" t="s">
        <v>759</v>
      </c>
      <c r="O4238" s="274">
        <f t="shared" si="6"/>
        <v>0</v>
      </c>
      <c r="P4238" s="248" t="b">
        <f t="shared" si="7"/>
        <v>0</v>
      </c>
    </row>
    <row r="4239" ht="14.25" customHeight="1">
      <c r="A4239" s="248" t="s">
        <v>688</v>
      </c>
      <c r="B4239" s="248" t="s">
        <v>19</v>
      </c>
      <c r="C4239" s="273">
        <v>3103.0</v>
      </c>
      <c r="D4239" s="274">
        <v>45804.0</v>
      </c>
      <c r="E4239" s="275">
        <v>192887.0</v>
      </c>
      <c r="F4239" s="248" t="s">
        <v>447</v>
      </c>
      <c r="G4239" s="274">
        <f t="shared" si="1"/>
        <v>45834</v>
      </c>
      <c r="H4239" s="248" t="s">
        <v>443</v>
      </c>
      <c r="I4239" s="276" t="str">
        <f t="shared" si="2"/>
        <v>3103192887</v>
      </c>
      <c r="J4239" s="274">
        <v>45832.0</v>
      </c>
      <c r="K4239" s="275">
        <v>192887.0</v>
      </c>
      <c r="L4239" s="275">
        <f t="shared" si="56"/>
        <v>0</v>
      </c>
      <c r="N4239" s="277"/>
      <c r="O4239" s="274">
        <f t="shared" si="6"/>
        <v>0</v>
      </c>
      <c r="P4239" s="248" t="b">
        <f t="shared" si="7"/>
        <v>0</v>
      </c>
    </row>
    <row r="4240" ht="14.25" customHeight="1">
      <c r="A4240" s="248" t="s">
        <v>36</v>
      </c>
      <c r="B4240" s="248" t="s">
        <v>19</v>
      </c>
      <c r="C4240" s="273">
        <v>98873.0</v>
      </c>
      <c r="D4240" s="274">
        <v>45804.0</v>
      </c>
      <c r="E4240" s="275">
        <v>522061.0</v>
      </c>
      <c r="F4240" s="248" t="s">
        <v>447</v>
      </c>
      <c r="G4240" s="274">
        <f t="shared" si="1"/>
        <v>45834</v>
      </c>
      <c r="H4240" s="248" t="s">
        <v>443</v>
      </c>
      <c r="I4240" s="276" t="str">
        <f t="shared" si="2"/>
        <v>98873522061</v>
      </c>
      <c r="J4240" s="274">
        <v>45832.0</v>
      </c>
      <c r="K4240" s="275">
        <v>522061.0</v>
      </c>
      <c r="L4240" s="275">
        <f t="shared" si="56"/>
        <v>0</v>
      </c>
      <c r="N4240" s="277" t="s">
        <v>738</v>
      </c>
      <c r="O4240" s="274">
        <f t="shared" si="6"/>
        <v>0</v>
      </c>
      <c r="P4240" s="248" t="b">
        <f t="shared" si="7"/>
        <v>0</v>
      </c>
    </row>
    <row r="4241" ht="14.25" customHeight="1">
      <c r="A4241" s="248" t="s">
        <v>77</v>
      </c>
      <c r="B4241" s="248" t="s">
        <v>19</v>
      </c>
      <c r="C4241" s="273">
        <v>623267.0</v>
      </c>
      <c r="D4241" s="274">
        <v>45804.0</v>
      </c>
      <c r="E4241" s="275">
        <v>1221185.0</v>
      </c>
      <c r="F4241" s="248" t="s">
        <v>447</v>
      </c>
      <c r="G4241" s="274">
        <f t="shared" si="1"/>
        <v>45834</v>
      </c>
      <c r="H4241" s="248" t="s">
        <v>443</v>
      </c>
      <c r="I4241" s="276" t="str">
        <f t="shared" si="2"/>
        <v>6232671221185</v>
      </c>
      <c r="J4241" s="274">
        <v>45832.0</v>
      </c>
      <c r="K4241" s="275">
        <v>1221185.0</v>
      </c>
      <c r="L4241" s="275">
        <f t="shared" si="56"/>
        <v>0</v>
      </c>
      <c r="N4241" s="277"/>
      <c r="O4241" s="274">
        <f t="shared" si="6"/>
        <v>0</v>
      </c>
      <c r="P4241" s="248" t="b">
        <f t="shared" si="7"/>
        <v>0</v>
      </c>
    </row>
    <row r="4242" ht="14.25" customHeight="1">
      <c r="A4242" s="248" t="s">
        <v>60</v>
      </c>
      <c r="B4242" s="248" t="s">
        <v>19</v>
      </c>
      <c r="C4242" s="273">
        <v>9865.0</v>
      </c>
      <c r="D4242" s="274">
        <v>45804.0</v>
      </c>
      <c r="E4242" s="275">
        <v>239928.0</v>
      </c>
      <c r="F4242" s="248" t="s">
        <v>447</v>
      </c>
      <c r="G4242" s="274">
        <f t="shared" si="1"/>
        <v>45834</v>
      </c>
      <c r="H4242" s="248" t="s">
        <v>443</v>
      </c>
      <c r="I4242" s="276" t="str">
        <f t="shared" si="2"/>
        <v>9865239928</v>
      </c>
      <c r="J4242" s="274">
        <v>45832.0</v>
      </c>
      <c r="K4242" s="275">
        <v>239928.0</v>
      </c>
      <c r="L4242" s="275">
        <f t="shared" si="56"/>
        <v>0</v>
      </c>
      <c r="N4242" s="277"/>
      <c r="O4242" s="274">
        <f t="shared" si="6"/>
        <v>0</v>
      </c>
      <c r="P4242" s="248" t="b">
        <f t="shared" si="7"/>
        <v>0</v>
      </c>
    </row>
    <row r="4243" ht="14.25" customHeight="1">
      <c r="A4243" s="248" t="s">
        <v>445</v>
      </c>
      <c r="B4243" s="248" t="s">
        <v>19</v>
      </c>
      <c r="C4243" s="273">
        <v>3465279.0</v>
      </c>
      <c r="D4243" s="274">
        <v>45804.0</v>
      </c>
      <c r="E4243" s="275">
        <v>263280.0</v>
      </c>
      <c r="F4243" s="248" t="s">
        <v>447</v>
      </c>
      <c r="G4243" s="274">
        <f t="shared" si="1"/>
        <v>45834</v>
      </c>
      <c r="H4243" s="248" t="s">
        <v>443</v>
      </c>
      <c r="I4243" s="276" t="str">
        <f t="shared" si="2"/>
        <v>3465279263280</v>
      </c>
      <c r="J4243" s="274">
        <v>45804.0</v>
      </c>
      <c r="K4243" s="275">
        <v>263280.0</v>
      </c>
      <c r="L4243" s="275">
        <f t="shared" si="56"/>
        <v>0</v>
      </c>
      <c r="N4243" s="277"/>
      <c r="O4243" s="274">
        <f t="shared" si="6"/>
        <v>0</v>
      </c>
      <c r="P4243" s="248" t="b">
        <f t="shared" si="7"/>
        <v>0</v>
      </c>
    </row>
    <row r="4244" ht="14.25" customHeight="1">
      <c r="A4244" s="248" t="s">
        <v>445</v>
      </c>
      <c r="B4244" s="248" t="s">
        <v>19</v>
      </c>
      <c r="C4244" s="273">
        <v>3465291.0</v>
      </c>
      <c r="D4244" s="274">
        <v>45804.0</v>
      </c>
      <c r="E4244" s="275">
        <v>98201.0</v>
      </c>
      <c r="F4244" s="248" t="s">
        <v>447</v>
      </c>
      <c r="G4244" s="274">
        <f t="shared" si="1"/>
        <v>45834</v>
      </c>
      <c r="H4244" s="248" t="s">
        <v>443</v>
      </c>
      <c r="I4244" s="276" t="str">
        <f t="shared" si="2"/>
        <v>346529198201</v>
      </c>
      <c r="J4244" s="274">
        <v>45804.0</v>
      </c>
      <c r="K4244" s="275">
        <v>98201.0</v>
      </c>
      <c r="L4244" s="275">
        <f t="shared" si="56"/>
        <v>0</v>
      </c>
      <c r="N4244" s="277"/>
      <c r="O4244" s="274">
        <f t="shared" si="6"/>
        <v>0</v>
      </c>
      <c r="P4244" s="248" t="b">
        <f t="shared" si="7"/>
        <v>0</v>
      </c>
    </row>
    <row r="4245" ht="14.25" customHeight="1">
      <c r="A4245" s="248" t="s">
        <v>824</v>
      </c>
      <c r="B4245" s="248" t="s">
        <v>19</v>
      </c>
      <c r="C4245" s="273">
        <v>5.1734939E7</v>
      </c>
      <c r="D4245" s="274">
        <v>45805.0</v>
      </c>
      <c r="E4245" s="275">
        <v>13152.0</v>
      </c>
      <c r="F4245" s="248" t="s">
        <v>447</v>
      </c>
      <c r="G4245" s="274">
        <f t="shared" si="1"/>
        <v>45835</v>
      </c>
      <c r="H4245" s="248" t="s">
        <v>443</v>
      </c>
      <c r="I4245" s="276" t="str">
        <f t="shared" si="2"/>
        <v>5173493913152</v>
      </c>
      <c r="J4245" s="274">
        <v>45805.0</v>
      </c>
      <c r="K4245" s="275">
        <v>13152.0</v>
      </c>
      <c r="L4245" s="275">
        <f t="shared" si="56"/>
        <v>0</v>
      </c>
      <c r="N4245" s="277"/>
      <c r="O4245" s="274">
        <f t="shared" si="6"/>
        <v>0</v>
      </c>
      <c r="P4245" s="248" t="b">
        <f t="shared" si="7"/>
        <v>0</v>
      </c>
    </row>
    <row r="4246" ht="14.25" customHeight="1">
      <c r="A4246" s="248" t="s">
        <v>824</v>
      </c>
      <c r="B4246" s="248" t="s">
        <v>334</v>
      </c>
      <c r="C4246" s="273">
        <v>1.358868E7</v>
      </c>
      <c r="D4246" s="274">
        <v>45805.0</v>
      </c>
      <c r="E4246" s="275">
        <v>6190.0</v>
      </c>
      <c r="F4246" s="248" t="s">
        <v>447</v>
      </c>
      <c r="G4246" s="274">
        <f t="shared" si="1"/>
        <v>45835</v>
      </c>
      <c r="H4246" s="248" t="s">
        <v>443</v>
      </c>
      <c r="I4246" s="276" t="str">
        <f t="shared" si="2"/>
        <v>135886806190</v>
      </c>
      <c r="J4246" s="274">
        <v>45805.0</v>
      </c>
      <c r="K4246" s="275">
        <v>6190.0</v>
      </c>
      <c r="L4246" s="275">
        <f t="shared" si="56"/>
        <v>0</v>
      </c>
      <c r="N4246" s="277"/>
      <c r="O4246" s="274">
        <f t="shared" si="6"/>
        <v>0</v>
      </c>
      <c r="P4246" s="248" t="b">
        <f t="shared" si="7"/>
        <v>0</v>
      </c>
    </row>
    <row r="4247" ht="14.25" customHeight="1">
      <c r="A4247" s="248" t="s">
        <v>554</v>
      </c>
      <c r="B4247" s="248" t="s">
        <v>19</v>
      </c>
      <c r="C4247" s="273">
        <v>9644.0</v>
      </c>
      <c r="D4247" s="274">
        <v>45805.0</v>
      </c>
      <c r="E4247" s="275">
        <v>5221000.0</v>
      </c>
      <c r="F4247" s="248" t="s">
        <v>447</v>
      </c>
      <c r="G4247" s="274">
        <f t="shared" si="1"/>
        <v>45835</v>
      </c>
      <c r="H4247" s="248" t="s">
        <v>443</v>
      </c>
      <c r="I4247" s="276" t="str">
        <f t="shared" si="2"/>
        <v>96445221000</v>
      </c>
      <c r="J4247" s="274">
        <v>45797.0</v>
      </c>
      <c r="K4247" s="275">
        <v>5221000.0</v>
      </c>
      <c r="L4247" s="275">
        <f t="shared" si="56"/>
        <v>0</v>
      </c>
      <c r="N4247" s="277"/>
      <c r="O4247" s="274">
        <f t="shared" si="6"/>
        <v>0</v>
      </c>
      <c r="P4247" s="248" t="b">
        <f t="shared" si="7"/>
        <v>0</v>
      </c>
    </row>
    <row r="4248" ht="14.25" customHeight="1">
      <c r="A4248" s="248" t="s">
        <v>867</v>
      </c>
      <c r="B4248" s="248" t="s">
        <v>334</v>
      </c>
      <c r="C4248" s="273">
        <v>59.0</v>
      </c>
      <c r="D4248" s="274">
        <v>45805.0</v>
      </c>
      <c r="E4248" s="275">
        <v>705258.0</v>
      </c>
      <c r="F4248" s="248" t="s">
        <v>447</v>
      </c>
      <c r="G4248" s="274">
        <f t="shared" si="1"/>
        <v>45835</v>
      </c>
      <c r="H4248" s="248" t="s">
        <v>443</v>
      </c>
      <c r="I4248" s="276" t="str">
        <f t="shared" si="2"/>
        <v>59705258</v>
      </c>
      <c r="J4248" s="274">
        <v>45812.0</v>
      </c>
      <c r="K4248" s="275">
        <v>705258.0</v>
      </c>
      <c r="L4248" s="275">
        <f t="shared" si="56"/>
        <v>0</v>
      </c>
      <c r="N4248" s="277"/>
      <c r="O4248" s="274">
        <f t="shared" si="6"/>
        <v>0</v>
      </c>
      <c r="P4248" s="248" t="b">
        <f t="shared" si="7"/>
        <v>0</v>
      </c>
    </row>
    <row r="4249" ht="14.25" customHeight="1">
      <c r="A4249" s="248" t="s">
        <v>991</v>
      </c>
      <c r="B4249" s="248" t="s">
        <v>19</v>
      </c>
      <c r="C4249" s="273">
        <v>51949.0</v>
      </c>
      <c r="D4249" s="274">
        <v>45806.0</v>
      </c>
      <c r="E4249" s="275">
        <v>794700.0</v>
      </c>
      <c r="F4249" s="248" t="s">
        <v>447</v>
      </c>
      <c r="G4249" s="274">
        <f t="shared" si="1"/>
        <v>45836</v>
      </c>
      <c r="H4249" s="248" t="s">
        <v>443</v>
      </c>
      <c r="I4249" s="276" t="str">
        <f t="shared" si="2"/>
        <v>51949794700</v>
      </c>
      <c r="J4249" s="274">
        <v>45800.0</v>
      </c>
      <c r="K4249" s="275">
        <v>794700.0</v>
      </c>
      <c r="L4249" s="275">
        <f t="shared" si="56"/>
        <v>0</v>
      </c>
      <c r="N4249" s="277"/>
      <c r="O4249" s="274">
        <f t="shared" si="6"/>
        <v>0</v>
      </c>
      <c r="P4249" s="248" t="b">
        <f t="shared" si="7"/>
        <v>0</v>
      </c>
    </row>
    <row r="4250" ht="14.25" customHeight="1">
      <c r="A4250" s="248" t="s">
        <v>992</v>
      </c>
      <c r="B4250" s="248" t="s">
        <v>19</v>
      </c>
      <c r="C4250" s="273">
        <v>38891.0</v>
      </c>
      <c r="D4250" s="274">
        <v>45806.0</v>
      </c>
      <c r="E4250" s="275">
        <v>2994000.0</v>
      </c>
      <c r="F4250" s="248" t="s">
        <v>447</v>
      </c>
      <c r="G4250" s="274">
        <f t="shared" si="1"/>
        <v>45836</v>
      </c>
      <c r="H4250" s="248" t="s">
        <v>443</v>
      </c>
      <c r="I4250" s="276" t="str">
        <f t="shared" si="2"/>
        <v>388912994000</v>
      </c>
      <c r="J4250" s="274">
        <v>45805.0</v>
      </c>
      <c r="K4250" s="275">
        <v>2994000.0</v>
      </c>
      <c r="L4250" s="275">
        <f t="shared" si="56"/>
        <v>0</v>
      </c>
      <c r="N4250" s="277"/>
      <c r="O4250" s="274">
        <f t="shared" si="6"/>
        <v>0</v>
      </c>
      <c r="P4250" s="248" t="b">
        <f t="shared" si="7"/>
        <v>0</v>
      </c>
    </row>
    <row r="4251" ht="14.25" customHeight="1">
      <c r="A4251" s="248" t="s">
        <v>26</v>
      </c>
      <c r="B4251" s="248" t="s">
        <v>19</v>
      </c>
      <c r="C4251" s="273">
        <v>14412.0</v>
      </c>
      <c r="D4251" s="274">
        <v>45806.0</v>
      </c>
      <c r="E4251" s="275">
        <v>2043159.0</v>
      </c>
      <c r="F4251" s="248" t="s">
        <v>447</v>
      </c>
      <c r="G4251" s="274">
        <f t="shared" si="1"/>
        <v>45836</v>
      </c>
      <c r="H4251" s="248" t="s">
        <v>443</v>
      </c>
      <c r="I4251" s="276" t="str">
        <f t="shared" si="2"/>
        <v>144122043159</v>
      </c>
      <c r="J4251" s="274">
        <v>45832.0</v>
      </c>
      <c r="K4251" s="275">
        <v>2043159.0</v>
      </c>
      <c r="L4251" s="275">
        <f t="shared" si="56"/>
        <v>0</v>
      </c>
      <c r="N4251" s="277"/>
      <c r="O4251" s="274">
        <f t="shared" si="6"/>
        <v>0</v>
      </c>
      <c r="P4251" s="248" t="b">
        <f t="shared" si="7"/>
        <v>0</v>
      </c>
    </row>
    <row r="4252" ht="14.25" customHeight="1">
      <c r="A4252" s="248" t="s">
        <v>26</v>
      </c>
      <c r="B4252" s="248" t="s">
        <v>19</v>
      </c>
      <c r="C4252" s="273">
        <v>14408.0</v>
      </c>
      <c r="D4252" s="274">
        <v>45806.0</v>
      </c>
      <c r="E4252" s="275">
        <v>35513.0</v>
      </c>
      <c r="F4252" s="248" t="s">
        <v>447</v>
      </c>
      <c r="G4252" s="274">
        <f t="shared" si="1"/>
        <v>45836</v>
      </c>
      <c r="H4252" s="248" t="s">
        <v>443</v>
      </c>
      <c r="I4252" s="276" t="str">
        <f t="shared" si="2"/>
        <v>1440835513</v>
      </c>
      <c r="J4252" s="274">
        <v>45832.0</v>
      </c>
      <c r="K4252" s="275">
        <v>35513.0</v>
      </c>
      <c r="L4252" s="275">
        <f t="shared" si="56"/>
        <v>0</v>
      </c>
      <c r="N4252" s="277"/>
      <c r="O4252" s="274">
        <f t="shared" si="6"/>
        <v>0</v>
      </c>
      <c r="P4252" s="248" t="b">
        <f t="shared" si="7"/>
        <v>0</v>
      </c>
    </row>
    <row r="4253" ht="14.25" customHeight="1">
      <c r="A4253" s="248" t="s">
        <v>89</v>
      </c>
      <c r="B4253" s="248" t="s">
        <v>19</v>
      </c>
      <c r="C4253" s="273">
        <v>9118.0</v>
      </c>
      <c r="D4253" s="274">
        <v>45806.0</v>
      </c>
      <c r="E4253" s="275">
        <v>2751723.0</v>
      </c>
      <c r="F4253" s="248" t="s">
        <v>447</v>
      </c>
      <c r="G4253" s="274">
        <f t="shared" si="1"/>
        <v>45836</v>
      </c>
      <c r="H4253" s="248" t="s">
        <v>443</v>
      </c>
      <c r="I4253" s="276" t="str">
        <f t="shared" si="2"/>
        <v>91182751723</v>
      </c>
      <c r="J4253" s="274">
        <v>45834.0</v>
      </c>
      <c r="K4253" s="275">
        <v>2751723.0</v>
      </c>
      <c r="L4253" s="275">
        <f t="shared" si="56"/>
        <v>0</v>
      </c>
      <c r="M4253" s="248" t="s">
        <v>993</v>
      </c>
      <c r="N4253" s="277"/>
      <c r="O4253" s="274">
        <f t="shared" si="6"/>
        <v>0</v>
      </c>
      <c r="P4253" s="248" t="b">
        <f t="shared" si="7"/>
        <v>0</v>
      </c>
    </row>
    <row r="4254" ht="14.25" customHeight="1">
      <c r="A4254" s="248" t="s">
        <v>24</v>
      </c>
      <c r="B4254" s="248" t="s">
        <v>19</v>
      </c>
      <c r="C4254" s="273">
        <v>26579.0</v>
      </c>
      <c r="D4254" s="274">
        <v>45806.0</v>
      </c>
      <c r="E4254" s="275">
        <v>6395349.0</v>
      </c>
      <c r="F4254" s="248" t="s">
        <v>447</v>
      </c>
      <c r="G4254" s="274">
        <f t="shared" si="1"/>
        <v>45836</v>
      </c>
      <c r="H4254" s="248" t="s">
        <v>443</v>
      </c>
      <c r="I4254" s="276" t="str">
        <f t="shared" si="2"/>
        <v>265796395349</v>
      </c>
      <c r="J4254" s="274">
        <v>45832.0</v>
      </c>
      <c r="K4254" s="275">
        <v>6395349.0</v>
      </c>
      <c r="L4254" s="275">
        <f t="shared" si="56"/>
        <v>0</v>
      </c>
      <c r="N4254" s="277"/>
      <c r="O4254" s="274">
        <f t="shared" si="6"/>
        <v>0</v>
      </c>
      <c r="P4254" s="248" t="b">
        <f t="shared" si="7"/>
        <v>0</v>
      </c>
    </row>
    <row r="4255" ht="14.25" customHeight="1">
      <c r="A4255" s="248" t="s">
        <v>914</v>
      </c>
      <c r="B4255" s="248" t="s">
        <v>19</v>
      </c>
      <c r="C4255" s="273">
        <v>2.4105584E7</v>
      </c>
      <c r="D4255" s="274">
        <v>45806.0</v>
      </c>
      <c r="E4255" s="275">
        <v>2345970.0</v>
      </c>
      <c r="F4255" s="248" t="s">
        <v>447</v>
      </c>
      <c r="G4255" s="274">
        <f t="shared" si="1"/>
        <v>45836</v>
      </c>
      <c r="H4255" s="248" t="s">
        <v>443</v>
      </c>
      <c r="I4255" s="276" t="str">
        <f t="shared" si="2"/>
        <v>241055842345970</v>
      </c>
      <c r="J4255" s="274">
        <v>45806.0</v>
      </c>
      <c r="K4255" s="275">
        <v>2345970.0</v>
      </c>
      <c r="L4255" s="275">
        <f t="shared" si="56"/>
        <v>0</v>
      </c>
      <c r="N4255" s="277"/>
      <c r="O4255" s="274">
        <f t="shared" si="6"/>
        <v>0</v>
      </c>
      <c r="P4255" s="248" t="b">
        <f t="shared" si="7"/>
        <v>0</v>
      </c>
    </row>
    <row r="4256" ht="14.25" customHeight="1">
      <c r="A4256" s="248" t="s">
        <v>789</v>
      </c>
      <c r="B4256" s="248" t="s">
        <v>19</v>
      </c>
      <c r="C4256" s="273">
        <v>736.0</v>
      </c>
      <c r="D4256" s="274">
        <v>45806.0</v>
      </c>
      <c r="E4256" s="275">
        <v>200001.0</v>
      </c>
      <c r="F4256" s="248" t="s">
        <v>447</v>
      </c>
      <c r="G4256" s="274">
        <f t="shared" si="1"/>
        <v>45836</v>
      </c>
      <c r="H4256" s="248" t="s">
        <v>443</v>
      </c>
      <c r="I4256" s="276" t="str">
        <f t="shared" si="2"/>
        <v>736200001</v>
      </c>
      <c r="J4256" s="274">
        <v>45807.0</v>
      </c>
      <c r="K4256" s="275">
        <v>200000.0</v>
      </c>
      <c r="L4256" s="275">
        <f t="shared" si="56"/>
        <v>-1</v>
      </c>
      <c r="N4256" s="277"/>
      <c r="O4256" s="274">
        <f t="shared" si="6"/>
        <v>0</v>
      </c>
      <c r="P4256" s="248" t="b">
        <f t="shared" si="7"/>
        <v>0</v>
      </c>
    </row>
    <row r="4257" ht="14.25" customHeight="1">
      <c r="A4257" s="248" t="s">
        <v>463</v>
      </c>
      <c r="B4257" s="248" t="s">
        <v>19</v>
      </c>
      <c r="C4257" s="273">
        <v>5277655.0</v>
      </c>
      <c r="D4257" s="274">
        <v>45807.0</v>
      </c>
      <c r="E4257" s="275">
        <v>4163960.0</v>
      </c>
      <c r="F4257" s="248" t="s">
        <v>447</v>
      </c>
      <c r="G4257" s="274">
        <f t="shared" si="1"/>
        <v>45837</v>
      </c>
      <c r="H4257" s="248" t="s">
        <v>443</v>
      </c>
      <c r="I4257" s="276" t="str">
        <f t="shared" si="2"/>
        <v>52776554163960</v>
      </c>
      <c r="J4257" s="274">
        <v>45807.0</v>
      </c>
      <c r="K4257" s="275">
        <v>4163960.0</v>
      </c>
      <c r="L4257" s="275">
        <f t="shared" si="56"/>
        <v>0</v>
      </c>
      <c r="N4257" s="277"/>
      <c r="O4257" s="274">
        <f t="shared" si="6"/>
        <v>0</v>
      </c>
      <c r="P4257" s="248" t="b">
        <f t="shared" si="7"/>
        <v>0</v>
      </c>
    </row>
    <row r="4258" ht="14.25" customHeight="1">
      <c r="A4258" s="248" t="s">
        <v>736</v>
      </c>
      <c r="B4258" s="248" t="s">
        <v>19</v>
      </c>
      <c r="C4258" s="273">
        <v>194278.0</v>
      </c>
      <c r="D4258" s="274">
        <v>45807.0</v>
      </c>
      <c r="E4258" s="275">
        <v>290965.0</v>
      </c>
      <c r="F4258" s="248" t="s">
        <v>447</v>
      </c>
      <c r="G4258" s="274">
        <f t="shared" si="1"/>
        <v>45837</v>
      </c>
      <c r="H4258" s="248" t="s">
        <v>443</v>
      </c>
      <c r="I4258" s="276" t="str">
        <f t="shared" si="2"/>
        <v>194278290965</v>
      </c>
      <c r="J4258" s="274">
        <v>45832.0</v>
      </c>
      <c r="K4258" s="275">
        <v>290965.0</v>
      </c>
      <c r="L4258" s="275">
        <f t="shared" si="56"/>
        <v>0</v>
      </c>
      <c r="N4258" s="277"/>
      <c r="O4258" s="274">
        <f t="shared" si="6"/>
        <v>0</v>
      </c>
      <c r="P4258" s="248" t="b">
        <f t="shared" si="7"/>
        <v>0</v>
      </c>
    </row>
    <row r="4259" ht="14.25" customHeight="1">
      <c r="A4259" s="248" t="s">
        <v>856</v>
      </c>
      <c r="B4259" s="248" t="s">
        <v>19</v>
      </c>
      <c r="C4259" s="273">
        <v>35590.0</v>
      </c>
      <c r="D4259" s="274">
        <v>45807.0</v>
      </c>
      <c r="E4259" s="275">
        <v>449981.0</v>
      </c>
      <c r="F4259" s="248" t="s">
        <v>447</v>
      </c>
      <c r="G4259" s="274">
        <f t="shared" si="1"/>
        <v>45837</v>
      </c>
      <c r="H4259" s="248" t="s">
        <v>443</v>
      </c>
      <c r="I4259" s="276" t="str">
        <f t="shared" si="2"/>
        <v>35590449981</v>
      </c>
      <c r="J4259" s="274">
        <v>45807.0</v>
      </c>
      <c r="K4259" s="275">
        <v>449980.0</v>
      </c>
      <c r="L4259" s="275">
        <f t="shared" si="56"/>
        <v>-1</v>
      </c>
      <c r="N4259" s="277"/>
      <c r="O4259" s="274">
        <f t="shared" si="6"/>
        <v>0</v>
      </c>
      <c r="P4259" s="248" t="b">
        <f t="shared" si="7"/>
        <v>0</v>
      </c>
    </row>
    <row r="4260" ht="14.25" customHeight="1">
      <c r="A4260" s="248" t="s">
        <v>108</v>
      </c>
      <c r="B4260" s="248" t="s">
        <v>19</v>
      </c>
      <c r="C4260" s="273">
        <v>5298.0</v>
      </c>
      <c r="D4260" s="274">
        <v>45807.0</v>
      </c>
      <c r="E4260" s="275">
        <v>902000.0</v>
      </c>
      <c r="F4260" s="248" t="s">
        <v>447</v>
      </c>
      <c r="G4260" s="274">
        <f t="shared" si="1"/>
        <v>45837</v>
      </c>
      <c r="H4260" s="248" t="s">
        <v>443</v>
      </c>
      <c r="I4260" s="276" t="str">
        <f t="shared" si="2"/>
        <v>5298902000</v>
      </c>
      <c r="J4260" s="274">
        <v>45835.0</v>
      </c>
      <c r="K4260" s="275">
        <v>902000.0</v>
      </c>
      <c r="L4260" s="275">
        <f t="shared" si="56"/>
        <v>0</v>
      </c>
      <c r="N4260" s="277"/>
      <c r="O4260" s="274">
        <f t="shared" si="6"/>
        <v>0</v>
      </c>
      <c r="P4260" s="248" t="b">
        <f t="shared" si="7"/>
        <v>0</v>
      </c>
    </row>
    <row r="4261" ht="14.25" customHeight="1">
      <c r="A4261" s="248" t="s">
        <v>464</v>
      </c>
      <c r="B4261" s="248" t="s">
        <v>19</v>
      </c>
      <c r="C4261" s="273">
        <v>2108269.0</v>
      </c>
      <c r="D4261" s="274">
        <v>45807.0</v>
      </c>
      <c r="E4261" s="275">
        <v>4514960.0</v>
      </c>
      <c r="F4261" s="248" t="s">
        <v>447</v>
      </c>
      <c r="G4261" s="274">
        <f t="shared" si="1"/>
        <v>45837</v>
      </c>
      <c r="H4261" s="248" t="s">
        <v>443</v>
      </c>
      <c r="I4261" s="276" t="str">
        <f t="shared" si="2"/>
        <v>21082694514960</v>
      </c>
      <c r="J4261" s="274">
        <v>45807.0</v>
      </c>
      <c r="K4261" s="275">
        <v>4514960.0</v>
      </c>
      <c r="L4261" s="275">
        <f t="shared" si="56"/>
        <v>0</v>
      </c>
      <c r="N4261" s="277"/>
      <c r="O4261" s="274">
        <f t="shared" si="6"/>
        <v>0</v>
      </c>
      <c r="P4261" s="248" t="b">
        <f t="shared" si="7"/>
        <v>0</v>
      </c>
    </row>
    <row r="4262" ht="14.25" customHeight="1">
      <c r="A4262" s="248" t="s">
        <v>610</v>
      </c>
      <c r="B4262" s="248" t="s">
        <v>19</v>
      </c>
      <c r="C4262" s="273">
        <v>1947466.0</v>
      </c>
      <c r="D4262" s="274">
        <v>45808.0</v>
      </c>
      <c r="E4262" s="275">
        <v>429990.0</v>
      </c>
      <c r="F4262" s="248" t="s">
        <v>447</v>
      </c>
      <c r="G4262" s="274">
        <f t="shared" si="1"/>
        <v>45838</v>
      </c>
      <c r="H4262" s="248" t="s">
        <v>443</v>
      </c>
      <c r="I4262" s="276" t="str">
        <f t="shared" si="2"/>
        <v>1947466429990</v>
      </c>
      <c r="J4262" s="274">
        <v>45807.0</v>
      </c>
      <c r="K4262" s="275">
        <v>429990.0</v>
      </c>
      <c r="L4262" s="275">
        <f t="shared" si="56"/>
        <v>0</v>
      </c>
      <c r="N4262" s="277"/>
      <c r="O4262" s="274">
        <f t="shared" si="6"/>
        <v>0</v>
      </c>
      <c r="P4262" s="248" t="b">
        <f t="shared" si="7"/>
        <v>0</v>
      </c>
    </row>
    <row r="4263" ht="14.25" customHeight="1">
      <c r="A4263" s="248" t="s">
        <v>610</v>
      </c>
      <c r="B4263" s="248" t="s">
        <v>19</v>
      </c>
      <c r="C4263" s="273">
        <v>1947461.0</v>
      </c>
      <c r="D4263" s="274">
        <v>45808.0</v>
      </c>
      <c r="E4263" s="275">
        <v>1149990.0</v>
      </c>
      <c r="F4263" s="248" t="s">
        <v>447</v>
      </c>
      <c r="G4263" s="274">
        <f t="shared" si="1"/>
        <v>45838</v>
      </c>
      <c r="H4263" s="248" t="s">
        <v>443</v>
      </c>
      <c r="I4263" s="276" t="str">
        <f t="shared" si="2"/>
        <v>19474611149990</v>
      </c>
      <c r="J4263" s="274">
        <v>45807.0</v>
      </c>
      <c r="K4263" s="275">
        <v>1149990.0</v>
      </c>
      <c r="L4263" s="275">
        <f t="shared" si="56"/>
        <v>0</v>
      </c>
      <c r="N4263" s="277"/>
      <c r="O4263" s="274">
        <f t="shared" si="6"/>
        <v>0</v>
      </c>
      <c r="P4263" s="248" t="b">
        <f t="shared" si="7"/>
        <v>0</v>
      </c>
    </row>
    <row r="4264" ht="14.25" customHeight="1">
      <c r="A4264" s="248" t="s">
        <v>994</v>
      </c>
      <c r="B4264" s="248" t="s">
        <v>19</v>
      </c>
      <c r="C4264" s="273">
        <v>2517789.0</v>
      </c>
      <c r="D4264" s="274">
        <v>45808.0</v>
      </c>
      <c r="E4264" s="275">
        <v>765980.0</v>
      </c>
      <c r="F4264" s="248" t="s">
        <v>447</v>
      </c>
      <c r="G4264" s="274">
        <f t="shared" si="1"/>
        <v>45838</v>
      </c>
      <c r="H4264" s="248" t="s">
        <v>443</v>
      </c>
      <c r="I4264" s="276" t="str">
        <f t="shared" si="2"/>
        <v>2517789765980</v>
      </c>
      <c r="J4264" s="274">
        <v>45767.0</v>
      </c>
      <c r="K4264" s="275">
        <v>765980.0</v>
      </c>
      <c r="L4264" s="275">
        <f t="shared" si="56"/>
        <v>0</v>
      </c>
      <c r="N4264" s="277" t="s">
        <v>995</v>
      </c>
      <c r="O4264" s="274">
        <f t="shared" si="6"/>
        <v>0</v>
      </c>
      <c r="P4264" s="248" t="b">
        <f t="shared" si="7"/>
        <v>0</v>
      </c>
    </row>
    <row r="4265" ht="14.25" customHeight="1">
      <c r="A4265" s="248" t="s">
        <v>36</v>
      </c>
      <c r="B4265" s="248" t="s">
        <v>19</v>
      </c>
      <c r="C4265" s="273">
        <v>98949.0</v>
      </c>
      <c r="D4265" s="274">
        <v>45808.0</v>
      </c>
      <c r="E4265" s="275">
        <v>839920.0</v>
      </c>
      <c r="F4265" s="248" t="s">
        <v>447</v>
      </c>
      <c r="G4265" s="274">
        <f t="shared" si="1"/>
        <v>45838</v>
      </c>
      <c r="H4265" s="248" t="s">
        <v>443</v>
      </c>
      <c r="I4265" s="276" t="str">
        <f t="shared" si="2"/>
        <v>98949839920</v>
      </c>
      <c r="J4265" s="274">
        <v>45807.0</v>
      </c>
      <c r="K4265" s="275">
        <v>839920.0</v>
      </c>
      <c r="L4265" s="275">
        <f t="shared" si="56"/>
        <v>0</v>
      </c>
      <c r="M4265" s="248" t="s">
        <v>735</v>
      </c>
      <c r="N4265" s="277" t="s">
        <v>738</v>
      </c>
      <c r="O4265" s="274">
        <f t="shared" si="6"/>
        <v>0</v>
      </c>
      <c r="P4265" s="248" t="b">
        <f t="shared" si="7"/>
        <v>0</v>
      </c>
    </row>
    <row r="4266" ht="14.25" customHeight="1">
      <c r="A4266" s="248" t="s">
        <v>996</v>
      </c>
      <c r="B4266" s="248" t="s">
        <v>19</v>
      </c>
      <c r="C4266" s="273">
        <v>15514.0</v>
      </c>
      <c r="D4266" s="274">
        <v>45809.0</v>
      </c>
      <c r="E4266" s="275">
        <v>50980.0</v>
      </c>
      <c r="F4266" s="248" t="s">
        <v>447</v>
      </c>
      <c r="G4266" s="274">
        <f t="shared" si="1"/>
        <v>45839</v>
      </c>
      <c r="H4266" s="248" t="s">
        <v>443</v>
      </c>
      <c r="I4266" s="276" t="str">
        <f t="shared" si="2"/>
        <v>1551450980</v>
      </c>
      <c r="J4266" s="274">
        <v>45809.0</v>
      </c>
      <c r="K4266" s="275">
        <v>50980.0</v>
      </c>
      <c r="L4266" s="275">
        <f t="shared" si="56"/>
        <v>0</v>
      </c>
      <c r="M4266" s="248" t="s">
        <v>735</v>
      </c>
      <c r="N4266" s="277"/>
      <c r="O4266" s="274">
        <f t="shared" si="6"/>
        <v>0</v>
      </c>
      <c r="P4266" s="248" t="b">
        <f t="shared" si="7"/>
        <v>0</v>
      </c>
    </row>
    <row r="4267" ht="14.25" customHeight="1">
      <c r="A4267" s="248" t="s">
        <v>106</v>
      </c>
      <c r="B4267" s="248" t="s">
        <v>334</v>
      </c>
      <c r="C4267" s="273">
        <v>248552.0</v>
      </c>
      <c r="D4267" s="274">
        <v>45809.0</v>
      </c>
      <c r="E4267" s="275">
        <v>57495.0</v>
      </c>
      <c r="F4267" s="248" t="s">
        <v>447</v>
      </c>
      <c r="G4267" s="274">
        <f t="shared" si="1"/>
        <v>45839</v>
      </c>
      <c r="H4267" s="248" t="s">
        <v>443</v>
      </c>
      <c r="I4267" s="276" t="str">
        <f t="shared" si="2"/>
        <v>24855257495</v>
      </c>
      <c r="J4267" s="274">
        <v>45839.0</v>
      </c>
      <c r="K4267" s="275">
        <v>57495.0</v>
      </c>
      <c r="L4267" s="275">
        <f t="shared" si="56"/>
        <v>0</v>
      </c>
      <c r="N4267" s="277"/>
      <c r="O4267" s="274">
        <f t="shared" si="6"/>
        <v>0</v>
      </c>
      <c r="P4267" s="248" t="b">
        <f t="shared" si="7"/>
        <v>0</v>
      </c>
    </row>
    <row r="4268" ht="14.25" customHeight="1">
      <c r="A4268" s="248" t="s">
        <v>22</v>
      </c>
      <c r="B4268" s="248" t="s">
        <v>19</v>
      </c>
      <c r="C4268" s="273">
        <v>1185228.0</v>
      </c>
      <c r="D4268" s="274">
        <v>45809.0</v>
      </c>
      <c r="E4268" s="275">
        <v>34990.0</v>
      </c>
      <c r="F4268" s="248" t="s">
        <v>447</v>
      </c>
      <c r="G4268" s="274">
        <f t="shared" si="1"/>
        <v>45839</v>
      </c>
      <c r="H4268" s="248" t="s">
        <v>443</v>
      </c>
      <c r="I4268" s="276" t="str">
        <f t="shared" si="2"/>
        <v>118522834990</v>
      </c>
      <c r="J4268" s="274">
        <v>45809.0</v>
      </c>
      <c r="K4268" s="275">
        <v>34990.0</v>
      </c>
      <c r="L4268" s="275">
        <f t="shared" si="56"/>
        <v>0</v>
      </c>
      <c r="M4268" s="248" t="s">
        <v>735</v>
      </c>
      <c r="N4268" s="109" t="s">
        <v>462</v>
      </c>
      <c r="O4268" s="274">
        <f t="shared" si="6"/>
        <v>0</v>
      </c>
      <c r="P4268" s="248" t="b">
        <f t="shared" si="7"/>
        <v>0</v>
      </c>
    </row>
    <row r="4269" ht="14.25" customHeight="1">
      <c r="A4269" s="248" t="s">
        <v>805</v>
      </c>
      <c r="B4269" s="248" t="s">
        <v>19</v>
      </c>
      <c r="C4269" s="273">
        <v>3162.0</v>
      </c>
      <c r="D4269" s="274">
        <v>45809.0</v>
      </c>
      <c r="E4269" s="275">
        <v>107269.0</v>
      </c>
      <c r="F4269" s="248" t="s">
        <v>447</v>
      </c>
      <c r="G4269" s="274">
        <f t="shared" si="1"/>
        <v>45839</v>
      </c>
      <c r="H4269" s="248" t="s">
        <v>443</v>
      </c>
      <c r="I4269" s="276" t="str">
        <f t="shared" si="2"/>
        <v>3162107269</v>
      </c>
      <c r="J4269" s="274">
        <v>45810.0</v>
      </c>
      <c r="K4269" s="275">
        <v>107269.0</v>
      </c>
      <c r="L4269" s="275">
        <f t="shared" si="56"/>
        <v>0</v>
      </c>
      <c r="N4269" s="277"/>
      <c r="O4269" s="274">
        <f t="shared" si="6"/>
        <v>0</v>
      </c>
      <c r="P4269" s="248" t="b">
        <f t="shared" si="7"/>
        <v>0</v>
      </c>
    </row>
    <row r="4270" ht="14.25" customHeight="1">
      <c r="A4270" s="248" t="s">
        <v>273</v>
      </c>
      <c r="B4270" s="248" t="s">
        <v>19</v>
      </c>
      <c r="C4270" s="273">
        <v>614.0</v>
      </c>
      <c r="D4270" s="274">
        <v>45810.0</v>
      </c>
      <c r="E4270" s="275">
        <v>349800.0</v>
      </c>
      <c r="F4270" s="248" t="s">
        <v>447</v>
      </c>
      <c r="G4270" s="274">
        <f t="shared" si="1"/>
        <v>45840</v>
      </c>
      <c r="H4270" s="248" t="s">
        <v>443</v>
      </c>
      <c r="I4270" s="276" t="str">
        <f t="shared" si="2"/>
        <v>614349800</v>
      </c>
      <c r="J4270" s="274">
        <v>45826.0</v>
      </c>
      <c r="K4270" s="275">
        <v>349800.0</v>
      </c>
      <c r="L4270" s="275">
        <f t="shared" si="56"/>
        <v>0</v>
      </c>
      <c r="N4270" s="277"/>
      <c r="O4270" s="274">
        <f t="shared" si="6"/>
        <v>0</v>
      </c>
      <c r="P4270" s="248" t="b">
        <f t="shared" si="7"/>
        <v>0</v>
      </c>
    </row>
    <row r="4271" ht="14.25" customHeight="1">
      <c r="A4271" s="248" t="s">
        <v>740</v>
      </c>
      <c r="B4271" s="248" t="s">
        <v>19</v>
      </c>
      <c r="C4271" s="273">
        <v>14266.0</v>
      </c>
      <c r="D4271" s="274">
        <v>45810.0</v>
      </c>
      <c r="E4271" s="275">
        <v>161970.0</v>
      </c>
      <c r="F4271" s="248" t="s">
        <v>447</v>
      </c>
      <c r="G4271" s="274">
        <f t="shared" si="1"/>
        <v>45840</v>
      </c>
      <c r="H4271" s="248" t="s">
        <v>443</v>
      </c>
      <c r="I4271" s="276" t="str">
        <f t="shared" si="2"/>
        <v>14266161970</v>
      </c>
      <c r="J4271" s="274">
        <v>45810.0</v>
      </c>
      <c r="K4271" s="275">
        <v>183900.0</v>
      </c>
      <c r="L4271" s="275">
        <f>+J4260-E4271</f>
        <v>-116135</v>
      </c>
      <c r="N4271" s="277"/>
      <c r="O4271" s="274">
        <f t="shared" si="6"/>
        <v>0</v>
      </c>
      <c r="P4271" s="248" t="b">
        <f t="shared" si="7"/>
        <v>0</v>
      </c>
    </row>
    <row r="4272" ht="14.25" customHeight="1">
      <c r="A4272" s="248" t="s">
        <v>740</v>
      </c>
      <c r="B4272" s="248" t="s">
        <v>19</v>
      </c>
      <c r="C4272" s="273">
        <v>14267.0</v>
      </c>
      <c r="D4272" s="274">
        <v>45810.0</v>
      </c>
      <c r="E4272" s="275">
        <v>363970.0</v>
      </c>
      <c r="F4272" s="248" t="s">
        <v>447</v>
      </c>
      <c r="G4272" s="274">
        <f t="shared" si="1"/>
        <v>45840</v>
      </c>
      <c r="H4272" s="248" t="s">
        <v>443</v>
      </c>
      <c r="I4272" s="276" t="str">
        <f t="shared" si="2"/>
        <v>14267363970</v>
      </c>
      <c r="J4272" s="274">
        <v>45810.0</v>
      </c>
      <c r="K4272" s="275">
        <v>363970.0</v>
      </c>
      <c r="L4272" s="275">
        <f t="shared" ref="L4272:L5847" si="60">+K4272-E4272</f>
        <v>0</v>
      </c>
      <c r="N4272" s="277"/>
      <c r="O4272" s="274">
        <f t="shared" si="6"/>
        <v>0</v>
      </c>
      <c r="P4272" s="248" t="b">
        <f t="shared" si="7"/>
        <v>0</v>
      </c>
    </row>
    <row r="4273" ht="14.25" customHeight="1">
      <c r="A4273" s="248" t="s">
        <v>454</v>
      </c>
      <c r="B4273" s="248" t="s">
        <v>19</v>
      </c>
      <c r="C4273" s="273">
        <v>39692.0</v>
      </c>
      <c r="D4273" s="274">
        <v>45810.0</v>
      </c>
      <c r="E4273" s="275">
        <v>47600.0</v>
      </c>
      <c r="F4273" s="248" t="s">
        <v>447</v>
      </c>
      <c r="G4273" s="274">
        <f t="shared" si="1"/>
        <v>45840</v>
      </c>
      <c r="H4273" s="248" t="s">
        <v>443</v>
      </c>
      <c r="I4273" s="276" t="str">
        <f t="shared" si="2"/>
        <v>3969247600</v>
      </c>
      <c r="J4273" s="274">
        <v>45810.0</v>
      </c>
      <c r="K4273" s="275">
        <v>47600.0</v>
      </c>
      <c r="L4273" s="275">
        <f t="shared" si="60"/>
        <v>0</v>
      </c>
      <c r="N4273" s="277"/>
      <c r="O4273" s="274">
        <f t="shared" si="6"/>
        <v>0</v>
      </c>
      <c r="P4273" s="248" t="b">
        <f t="shared" si="7"/>
        <v>0</v>
      </c>
    </row>
    <row r="4274" ht="14.25" customHeight="1">
      <c r="A4274" s="248" t="s">
        <v>274</v>
      </c>
      <c r="B4274" s="248" t="s">
        <v>19</v>
      </c>
      <c r="C4274" s="273">
        <v>14423.0</v>
      </c>
      <c r="D4274" s="274">
        <v>45810.0</v>
      </c>
      <c r="E4274" s="275">
        <v>6031739.0</v>
      </c>
      <c r="F4274" s="248" t="s">
        <v>447</v>
      </c>
      <c r="G4274" s="274">
        <f t="shared" si="1"/>
        <v>45840</v>
      </c>
      <c r="H4274" s="248" t="s">
        <v>443</v>
      </c>
      <c r="I4274" s="276" t="str">
        <f t="shared" si="2"/>
        <v>144236031739</v>
      </c>
      <c r="J4274" s="274">
        <v>45840.0</v>
      </c>
      <c r="K4274" s="275">
        <v>6031739.0</v>
      </c>
      <c r="L4274" s="275">
        <f t="shared" si="60"/>
        <v>0</v>
      </c>
      <c r="N4274" s="277"/>
      <c r="O4274" s="274">
        <f t="shared" si="6"/>
        <v>0</v>
      </c>
      <c r="P4274" s="248" t="b">
        <f t="shared" si="7"/>
        <v>0</v>
      </c>
    </row>
    <row r="4275" ht="14.25" customHeight="1">
      <c r="A4275" s="248" t="s">
        <v>274</v>
      </c>
      <c r="B4275" s="248" t="s">
        <v>19</v>
      </c>
      <c r="C4275" s="273">
        <v>14422.0</v>
      </c>
      <c r="D4275" s="274">
        <v>45810.0</v>
      </c>
      <c r="E4275" s="275">
        <v>6066403.0</v>
      </c>
      <c r="F4275" s="248" t="s">
        <v>447</v>
      </c>
      <c r="G4275" s="274">
        <f t="shared" si="1"/>
        <v>45840</v>
      </c>
      <c r="H4275" s="248" t="s">
        <v>485</v>
      </c>
      <c r="I4275" s="276" t="str">
        <f t="shared" si="2"/>
        <v>144226066403</v>
      </c>
      <c r="J4275" s="274"/>
      <c r="K4275" s="275"/>
      <c r="L4275" s="275">
        <f t="shared" si="60"/>
        <v>-6066403</v>
      </c>
      <c r="N4275" s="277"/>
      <c r="O4275" s="274">
        <f t="shared" si="6"/>
        <v>0</v>
      </c>
      <c r="P4275" s="248" t="b">
        <f t="shared" si="7"/>
        <v>1</v>
      </c>
    </row>
    <row r="4276" ht="14.25" customHeight="1">
      <c r="A4276" s="248" t="s">
        <v>274</v>
      </c>
      <c r="B4276" s="248" t="s">
        <v>468</v>
      </c>
      <c r="C4276" s="273">
        <v>1093.0</v>
      </c>
      <c r="D4276" s="274">
        <v>45810.0</v>
      </c>
      <c r="E4276" s="275">
        <v>-6066403.0</v>
      </c>
      <c r="F4276" s="248" t="s">
        <v>447</v>
      </c>
      <c r="G4276" s="274">
        <f t="shared" si="1"/>
        <v>45840</v>
      </c>
      <c r="H4276" s="248" t="s">
        <v>469</v>
      </c>
      <c r="I4276" s="276" t="str">
        <f t="shared" si="2"/>
        <v>1093-6066403</v>
      </c>
      <c r="J4276" s="274"/>
      <c r="K4276" s="275"/>
      <c r="L4276" s="275">
        <f t="shared" si="60"/>
        <v>6066403</v>
      </c>
      <c r="N4276" s="277"/>
      <c r="O4276" s="274">
        <f t="shared" si="6"/>
        <v>0</v>
      </c>
      <c r="P4276" s="248" t="b">
        <f t="shared" si="7"/>
        <v>1</v>
      </c>
    </row>
    <row r="4277" ht="14.25" customHeight="1">
      <c r="A4277" s="248" t="s">
        <v>24</v>
      </c>
      <c r="B4277" s="248" t="s">
        <v>19</v>
      </c>
      <c r="C4277" s="273">
        <v>26596.0</v>
      </c>
      <c r="D4277" s="274">
        <v>45810.0</v>
      </c>
      <c r="E4277" s="275">
        <v>1199877.0</v>
      </c>
      <c r="F4277" s="248" t="s">
        <v>447</v>
      </c>
      <c r="G4277" s="274">
        <f t="shared" si="1"/>
        <v>45840</v>
      </c>
      <c r="H4277" s="248" t="s">
        <v>443</v>
      </c>
      <c r="I4277" s="276" t="str">
        <f t="shared" si="2"/>
        <v>265961199877</v>
      </c>
      <c r="J4277" s="274">
        <v>45840.0</v>
      </c>
      <c r="K4277" s="275">
        <v>1199877.0</v>
      </c>
      <c r="L4277" s="275">
        <f t="shared" si="60"/>
        <v>0</v>
      </c>
      <c r="N4277" s="277"/>
      <c r="O4277" s="274">
        <f t="shared" si="6"/>
        <v>0</v>
      </c>
      <c r="P4277" s="248" t="b">
        <f t="shared" si="7"/>
        <v>0</v>
      </c>
    </row>
    <row r="4278" ht="14.25" customHeight="1">
      <c r="A4278" s="248" t="s">
        <v>997</v>
      </c>
      <c r="B4278" s="248" t="s">
        <v>19</v>
      </c>
      <c r="C4278" s="273">
        <v>7487.0</v>
      </c>
      <c r="D4278" s="274">
        <v>45810.0</v>
      </c>
      <c r="E4278" s="275">
        <v>189991.0</v>
      </c>
      <c r="F4278" s="248" t="s">
        <v>447</v>
      </c>
      <c r="G4278" s="274">
        <f t="shared" si="1"/>
        <v>45840</v>
      </c>
      <c r="H4278" s="248" t="s">
        <v>443</v>
      </c>
      <c r="I4278" s="276" t="str">
        <f t="shared" si="2"/>
        <v>7487189991</v>
      </c>
      <c r="J4278" s="274">
        <v>45813.0</v>
      </c>
      <c r="K4278" s="275">
        <v>189990.0</v>
      </c>
      <c r="L4278" s="275">
        <f t="shared" si="60"/>
        <v>-1</v>
      </c>
      <c r="N4278" s="277"/>
      <c r="O4278" s="274">
        <f t="shared" si="6"/>
        <v>0</v>
      </c>
      <c r="P4278" s="248" t="b">
        <f t="shared" si="7"/>
        <v>0</v>
      </c>
    </row>
    <row r="4279" ht="14.25" customHeight="1">
      <c r="A4279" s="248" t="s">
        <v>989</v>
      </c>
      <c r="B4279" s="248" t="s">
        <v>19</v>
      </c>
      <c r="C4279" s="273">
        <v>9879.0</v>
      </c>
      <c r="D4279" s="274">
        <v>45810.0</v>
      </c>
      <c r="E4279" s="275">
        <v>567945.0</v>
      </c>
      <c r="F4279" s="248" t="s">
        <v>447</v>
      </c>
      <c r="G4279" s="274">
        <f t="shared" si="1"/>
        <v>45840</v>
      </c>
      <c r="H4279" s="248" t="s">
        <v>443</v>
      </c>
      <c r="I4279" s="276" t="str">
        <f t="shared" si="2"/>
        <v>9879567945</v>
      </c>
      <c r="J4279" s="274">
        <v>45810.0</v>
      </c>
      <c r="K4279" s="275">
        <v>567945.0</v>
      </c>
      <c r="L4279" s="275">
        <f t="shared" si="60"/>
        <v>0</v>
      </c>
      <c r="N4279" s="277"/>
      <c r="O4279" s="274">
        <f t="shared" si="6"/>
        <v>0</v>
      </c>
      <c r="P4279" s="248" t="b">
        <f t="shared" si="7"/>
        <v>0</v>
      </c>
    </row>
    <row r="4280" ht="14.25" customHeight="1">
      <c r="A4280" s="248" t="s">
        <v>509</v>
      </c>
      <c r="B4280" s="248" t="s">
        <v>19</v>
      </c>
      <c r="C4280" s="273">
        <v>5406962.0</v>
      </c>
      <c r="D4280" s="274">
        <v>45811.0</v>
      </c>
      <c r="E4280" s="275">
        <v>149970.0</v>
      </c>
      <c r="F4280" s="248" t="s">
        <v>447</v>
      </c>
      <c r="G4280" s="274">
        <f t="shared" si="1"/>
        <v>45841</v>
      </c>
      <c r="H4280" s="248" t="s">
        <v>443</v>
      </c>
      <c r="I4280" s="276" t="str">
        <f t="shared" si="2"/>
        <v>5406962149970</v>
      </c>
      <c r="J4280" s="274">
        <v>45811.0</v>
      </c>
      <c r="K4280" s="275">
        <v>149970.0</v>
      </c>
      <c r="L4280" s="275">
        <f t="shared" si="60"/>
        <v>0</v>
      </c>
      <c r="N4280" s="277"/>
      <c r="O4280" s="274">
        <f t="shared" si="6"/>
        <v>0</v>
      </c>
      <c r="P4280" s="248" t="b">
        <f t="shared" si="7"/>
        <v>0</v>
      </c>
    </row>
    <row r="4281" ht="14.25" customHeight="1">
      <c r="A4281" s="248" t="s">
        <v>87</v>
      </c>
      <c r="B4281" s="248" t="s">
        <v>19</v>
      </c>
      <c r="C4281" s="273">
        <v>24.0</v>
      </c>
      <c r="D4281" s="274">
        <v>45811.0</v>
      </c>
      <c r="E4281" s="275">
        <v>107943.0</v>
      </c>
      <c r="F4281" s="248" t="s">
        <v>447</v>
      </c>
      <c r="G4281" s="274">
        <f t="shared" si="1"/>
        <v>45841</v>
      </c>
      <c r="H4281" s="248" t="s">
        <v>443</v>
      </c>
      <c r="I4281" s="276" t="str">
        <f t="shared" si="2"/>
        <v>24107943</v>
      </c>
      <c r="J4281" s="274">
        <v>45846.0</v>
      </c>
      <c r="K4281" s="275">
        <v>107943.0</v>
      </c>
      <c r="L4281" s="275">
        <f t="shared" si="60"/>
        <v>0</v>
      </c>
      <c r="N4281" s="277"/>
      <c r="O4281" s="274">
        <f t="shared" si="6"/>
        <v>0</v>
      </c>
      <c r="P4281" s="248" t="b">
        <f t="shared" si="7"/>
        <v>0</v>
      </c>
    </row>
    <row r="4282" ht="14.25" customHeight="1">
      <c r="A4282" s="248" t="s">
        <v>688</v>
      </c>
      <c r="B4282" s="248" t="s">
        <v>19</v>
      </c>
      <c r="C4282" s="273">
        <v>3126.0</v>
      </c>
      <c r="D4282" s="274">
        <v>45811.0</v>
      </c>
      <c r="E4282" s="275">
        <v>424806.0</v>
      </c>
      <c r="F4282" s="248" t="s">
        <v>447</v>
      </c>
      <c r="G4282" s="274">
        <f t="shared" si="1"/>
        <v>45841</v>
      </c>
      <c r="H4282" s="248" t="s">
        <v>443</v>
      </c>
      <c r="I4282" s="276" t="str">
        <f t="shared" si="2"/>
        <v>3126424806</v>
      </c>
      <c r="J4282" s="274">
        <v>45840.0</v>
      </c>
      <c r="K4282" s="275">
        <v>424806.0</v>
      </c>
      <c r="L4282" s="275">
        <f t="shared" si="60"/>
        <v>0</v>
      </c>
      <c r="N4282" s="277"/>
      <c r="O4282" s="274">
        <f t="shared" si="6"/>
        <v>0</v>
      </c>
      <c r="P4282" s="248" t="b">
        <f t="shared" si="7"/>
        <v>0</v>
      </c>
    </row>
    <row r="4283" ht="14.25" customHeight="1">
      <c r="A4283" s="248" t="s">
        <v>463</v>
      </c>
      <c r="B4283" s="248" t="s">
        <v>19</v>
      </c>
      <c r="C4283" s="273">
        <v>5324721.0</v>
      </c>
      <c r="D4283" s="274">
        <v>45811.0</v>
      </c>
      <c r="E4283" s="275">
        <v>154980.0</v>
      </c>
      <c r="F4283" s="248" t="s">
        <v>447</v>
      </c>
      <c r="G4283" s="274">
        <f t="shared" si="1"/>
        <v>45841</v>
      </c>
      <c r="H4283" s="248" t="s">
        <v>443</v>
      </c>
      <c r="I4283" s="276" t="str">
        <f t="shared" si="2"/>
        <v>5324721154980</v>
      </c>
      <c r="J4283" s="274">
        <v>45811.0</v>
      </c>
      <c r="K4283" s="275">
        <v>154980.0</v>
      </c>
      <c r="L4283" s="275">
        <f t="shared" si="60"/>
        <v>0</v>
      </c>
      <c r="M4283" s="248" t="s">
        <v>998</v>
      </c>
      <c r="N4283" s="277"/>
      <c r="O4283" s="274">
        <f t="shared" si="6"/>
        <v>0</v>
      </c>
      <c r="P4283" s="248" t="b">
        <f t="shared" si="7"/>
        <v>0</v>
      </c>
    </row>
    <row r="4284" ht="14.25" customHeight="1">
      <c r="A4284" s="248" t="s">
        <v>709</v>
      </c>
      <c r="B4284" s="248" t="s">
        <v>19</v>
      </c>
      <c r="C4284" s="273">
        <v>14428.0</v>
      </c>
      <c r="D4284" s="274">
        <v>45811.0</v>
      </c>
      <c r="E4284" s="275">
        <v>761541.0</v>
      </c>
      <c r="F4284" s="248" t="s">
        <v>447</v>
      </c>
      <c r="G4284" s="274">
        <f t="shared" si="1"/>
        <v>45841</v>
      </c>
      <c r="H4284" s="248" t="s">
        <v>443</v>
      </c>
      <c r="I4284" s="276" t="str">
        <f t="shared" si="2"/>
        <v>14428761541</v>
      </c>
      <c r="J4284" s="274">
        <v>45840.0</v>
      </c>
      <c r="K4284" s="275">
        <v>761541.0</v>
      </c>
      <c r="L4284" s="275">
        <f t="shared" si="60"/>
        <v>0</v>
      </c>
      <c r="N4284" s="277"/>
      <c r="O4284" s="274">
        <f t="shared" si="6"/>
        <v>0</v>
      </c>
      <c r="P4284" s="248" t="b">
        <f t="shared" si="7"/>
        <v>0</v>
      </c>
    </row>
    <row r="4285" ht="15.0" customHeight="1">
      <c r="A4285" s="248" t="s">
        <v>475</v>
      </c>
      <c r="B4285" s="248" t="s">
        <v>19</v>
      </c>
      <c r="C4285" s="273">
        <v>2.420408E7</v>
      </c>
      <c r="D4285" s="274">
        <v>45811.0</v>
      </c>
      <c r="E4285" s="275">
        <v>1103890.0</v>
      </c>
      <c r="F4285" s="248" t="s">
        <v>447</v>
      </c>
      <c r="G4285" s="274">
        <f t="shared" si="1"/>
        <v>45841</v>
      </c>
      <c r="H4285" s="248" t="s">
        <v>443</v>
      </c>
      <c r="I4285" s="276" t="str">
        <f t="shared" si="2"/>
        <v>242040801103890</v>
      </c>
      <c r="J4285" s="274">
        <v>45811.0</v>
      </c>
      <c r="K4285" s="275">
        <v>1103890.0</v>
      </c>
      <c r="L4285" s="275">
        <f t="shared" si="60"/>
        <v>0</v>
      </c>
      <c r="N4285" s="277"/>
      <c r="O4285" s="274">
        <f t="shared" si="6"/>
        <v>0</v>
      </c>
      <c r="P4285" s="248" t="b">
        <f t="shared" si="7"/>
        <v>0</v>
      </c>
    </row>
    <row r="4286" ht="14.25" customHeight="1">
      <c r="A4286" s="248" t="s">
        <v>273</v>
      </c>
      <c r="B4286" s="248" t="s">
        <v>19</v>
      </c>
      <c r="C4286" s="273">
        <v>616.0</v>
      </c>
      <c r="D4286" s="274">
        <v>45812.0</v>
      </c>
      <c r="E4286" s="275">
        <v>183900.0</v>
      </c>
      <c r="F4286" s="248" t="s">
        <v>447</v>
      </c>
      <c r="G4286" s="274">
        <f t="shared" si="1"/>
        <v>45842</v>
      </c>
      <c r="H4286" s="248" t="s">
        <v>443</v>
      </c>
      <c r="I4286" s="276" t="str">
        <f t="shared" si="2"/>
        <v>616183900</v>
      </c>
      <c r="J4286" s="274">
        <v>45826.0</v>
      </c>
      <c r="K4286" s="275">
        <v>183900.0</v>
      </c>
      <c r="L4286" s="275">
        <f t="shared" si="60"/>
        <v>0</v>
      </c>
      <c r="N4286" s="277"/>
      <c r="O4286" s="274">
        <f t="shared" si="6"/>
        <v>0</v>
      </c>
      <c r="P4286" s="248" t="b">
        <f t="shared" si="7"/>
        <v>0</v>
      </c>
    </row>
    <row r="4287" ht="14.25" customHeight="1">
      <c r="A4287" s="248" t="s">
        <v>273</v>
      </c>
      <c r="B4287" s="248" t="s">
        <v>19</v>
      </c>
      <c r="C4287" s="273">
        <v>615.0</v>
      </c>
      <c r="D4287" s="274">
        <v>45812.0</v>
      </c>
      <c r="E4287" s="275">
        <v>372800.0</v>
      </c>
      <c r="F4287" s="248" t="s">
        <v>447</v>
      </c>
      <c r="G4287" s="274">
        <f t="shared" si="1"/>
        <v>45842</v>
      </c>
      <c r="H4287" s="248" t="s">
        <v>443</v>
      </c>
      <c r="I4287" s="276" t="str">
        <f t="shared" si="2"/>
        <v>615372800</v>
      </c>
      <c r="J4287" s="274">
        <v>45826.0</v>
      </c>
      <c r="K4287" s="275">
        <v>372800.0</v>
      </c>
      <c r="L4287" s="275">
        <f t="shared" si="60"/>
        <v>0</v>
      </c>
      <c r="M4287" s="301" t="s">
        <v>983</v>
      </c>
      <c r="N4287" s="277"/>
      <c r="O4287" s="274">
        <f t="shared" si="6"/>
        <v>0</v>
      </c>
      <c r="P4287" s="248" t="b">
        <f t="shared" si="7"/>
        <v>0</v>
      </c>
    </row>
    <row r="4288" ht="14.25" customHeight="1">
      <c r="A4288" s="248" t="s">
        <v>23</v>
      </c>
      <c r="B4288" s="248" t="s">
        <v>19</v>
      </c>
      <c r="C4288" s="273">
        <v>10001.0</v>
      </c>
      <c r="D4288" s="274">
        <v>45812.0</v>
      </c>
      <c r="E4288" s="275">
        <v>3689869.0</v>
      </c>
      <c r="F4288" s="248" t="s">
        <v>447</v>
      </c>
      <c r="G4288" s="274">
        <f t="shared" si="1"/>
        <v>45842</v>
      </c>
      <c r="H4288" s="248" t="s">
        <v>443</v>
      </c>
      <c r="I4288" s="276" t="str">
        <f t="shared" si="2"/>
        <v>100013689869</v>
      </c>
      <c r="J4288" s="274">
        <v>45840.0</v>
      </c>
      <c r="K4288" s="275">
        <v>3689869.0</v>
      </c>
      <c r="L4288" s="275">
        <f t="shared" si="60"/>
        <v>0</v>
      </c>
      <c r="N4288" s="277" t="s">
        <v>769</v>
      </c>
      <c r="O4288" s="274">
        <f t="shared" si="6"/>
        <v>0</v>
      </c>
      <c r="P4288" s="248" t="b">
        <f t="shared" si="7"/>
        <v>0</v>
      </c>
    </row>
    <row r="4289" ht="14.25" customHeight="1">
      <c r="A4289" s="248" t="s">
        <v>22</v>
      </c>
      <c r="B4289" s="248" t="s">
        <v>19</v>
      </c>
      <c r="C4289" s="273">
        <v>1191783.0</v>
      </c>
      <c r="D4289" s="274">
        <v>45812.0</v>
      </c>
      <c r="E4289" s="275">
        <v>4415959.0</v>
      </c>
      <c r="F4289" s="248" t="s">
        <v>447</v>
      </c>
      <c r="G4289" s="274">
        <f t="shared" si="1"/>
        <v>45842</v>
      </c>
      <c r="H4289" s="248" t="s">
        <v>443</v>
      </c>
      <c r="I4289" s="276" t="str">
        <f t="shared" si="2"/>
        <v>11917834415959</v>
      </c>
      <c r="J4289" s="274">
        <v>45840.0</v>
      </c>
      <c r="K4289" s="275">
        <v>4415959.0</v>
      </c>
      <c r="L4289" s="275">
        <f t="shared" si="60"/>
        <v>0</v>
      </c>
      <c r="N4289" s="109" t="s">
        <v>462</v>
      </c>
      <c r="O4289" s="274">
        <f t="shared" si="6"/>
        <v>0</v>
      </c>
      <c r="P4289" s="248" t="b">
        <f t="shared" si="7"/>
        <v>0</v>
      </c>
    </row>
    <row r="4290" ht="14.25" customHeight="1">
      <c r="A4290" s="248" t="s">
        <v>463</v>
      </c>
      <c r="B4290" s="248" t="s">
        <v>19</v>
      </c>
      <c r="C4290" s="273">
        <v>5326728.0</v>
      </c>
      <c r="D4290" s="274">
        <v>45812.0</v>
      </c>
      <c r="E4290" s="275">
        <v>2133970.0</v>
      </c>
      <c r="F4290" s="248" t="s">
        <v>447</v>
      </c>
      <c r="G4290" s="274">
        <f t="shared" si="1"/>
        <v>45842</v>
      </c>
      <c r="H4290" s="248" t="s">
        <v>443</v>
      </c>
      <c r="I4290" s="276" t="str">
        <f t="shared" si="2"/>
        <v>53267282133970</v>
      </c>
      <c r="J4290" s="274">
        <v>45812.0</v>
      </c>
      <c r="K4290" s="275">
        <v>2133970.0</v>
      </c>
      <c r="L4290" s="275">
        <f t="shared" si="60"/>
        <v>0</v>
      </c>
      <c r="N4290" s="277"/>
      <c r="O4290" s="274">
        <f t="shared" si="6"/>
        <v>0</v>
      </c>
      <c r="P4290" s="248" t="b">
        <f t="shared" si="7"/>
        <v>0</v>
      </c>
    </row>
    <row r="4291" ht="14.25" customHeight="1">
      <c r="A4291" s="248" t="s">
        <v>463</v>
      </c>
      <c r="B4291" s="248" t="s">
        <v>19</v>
      </c>
      <c r="C4291" s="273">
        <v>5326694.0</v>
      </c>
      <c r="D4291" s="274">
        <v>45812.0</v>
      </c>
      <c r="E4291" s="275">
        <v>1507980.0</v>
      </c>
      <c r="F4291" s="248" t="s">
        <v>447</v>
      </c>
      <c r="G4291" s="274">
        <f t="shared" si="1"/>
        <v>45842</v>
      </c>
      <c r="H4291" s="248" t="s">
        <v>443</v>
      </c>
      <c r="I4291" s="276" t="str">
        <f t="shared" si="2"/>
        <v>53266941507980</v>
      </c>
      <c r="J4291" s="274">
        <v>45812.0</v>
      </c>
      <c r="K4291" s="275">
        <v>1507980.0</v>
      </c>
      <c r="L4291" s="275">
        <f t="shared" si="60"/>
        <v>0</v>
      </c>
      <c r="N4291" s="277"/>
      <c r="O4291" s="274">
        <f t="shared" si="6"/>
        <v>0</v>
      </c>
      <c r="P4291" s="248" t="b">
        <f t="shared" si="7"/>
        <v>0</v>
      </c>
    </row>
    <row r="4292" ht="14.25" customHeight="1">
      <c r="A4292" s="248" t="s">
        <v>463</v>
      </c>
      <c r="B4292" s="248" t="s">
        <v>19</v>
      </c>
      <c r="C4292" s="273">
        <v>5326857.0</v>
      </c>
      <c r="D4292" s="274">
        <v>45812.0</v>
      </c>
      <c r="E4292" s="275">
        <v>1299950.0</v>
      </c>
      <c r="F4292" s="248" t="s">
        <v>447</v>
      </c>
      <c r="G4292" s="274">
        <f t="shared" si="1"/>
        <v>45842</v>
      </c>
      <c r="H4292" s="248" t="s">
        <v>443</v>
      </c>
      <c r="I4292" s="276" t="str">
        <f t="shared" si="2"/>
        <v>53268571299950</v>
      </c>
      <c r="J4292" s="274">
        <v>45812.0</v>
      </c>
      <c r="K4292" s="275">
        <v>1299950.0</v>
      </c>
      <c r="L4292" s="275">
        <f t="shared" si="60"/>
        <v>0</v>
      </c>
      <c r="N4292" s="277"/>
      <c r="O4292" s="274">
        <f t="shared" si="6"/>
        <v>0</v>
      </c>
      <c r="P4292" s="248" t="b">
        <f t="shared" si="7"/>
        <v>0</v>
      </c>
    </row>
    <row r="4293" ht="14.25" customHeight="1">
      <c r="A4293" s="248" t="s">
        <v>463</v>
      </c>
      <c r="B4293" s="248" t="s">
        <v>19</v>
      </c>
      <c r="C4293" s="273">
        <v>5326727.0</v>
      </c>
      <c r="D4293" s="274">
        <v>45812.0</v>
      </c>
      <c r="E4293" s="275">
        <v>290980.0</v>
      </c>
      <c r="F4293" s="248" t="s">
        <v>447</v>
      </c>
      <c r="G4293" s="274">
        <f t="shared" si="1"/>
        <v>45842</v>
      </c>
      <c r="H4293" s="248" t="s">
        <v>443</v>
      </c>
      <c r="I4293" s="276" t="str">
        <f t="shared" si="2"/>
        <v>5326727290980</v>
      </c>
      <c r="J4293" s="274">
        <v>45812.0</v>
      </c>
      <c r="K4293" s="275">
        <v>290980.0</v>
      </c>
      <c r="L4293" s="275">
        <f t="shared" si="60"/>
        <v>0</v>
      </c>
      <c r="N4293" s="277"/>
      <c r="O4293" s="274">
        <f t="shared" si="6"/>
        <v>0</v>
      </c>
      <c r="P4293" s="248" t="b">
        <f t="shared" si="7"/>
        <v>0</v>
      </c>
    </row>
    <row r="4294" ht="14.25" customHeight="1">
      <c r="A4294" s="248" t="s">
        <v>89</v>
      </c>
      <c r="B4294" s="248" t="s">
        <v>19</v>
      </c>
      <c r="C4294" s="273">
        <v>9209.0</v>
      </c>
      <c r="D4294" s="274">
        <v>45812.0</v>
      </c>
      <c r="E4294" s="275">
        <v>129130.0</v>
      </c>
      <c r="F4294" s="248" t="s">
        <v>447</v>
      </c>
      <c r="G4294" s="274">
        <f t="shared" si="1"/>
        <v>45842</v>
      </c>
      <c r="H4294" s="248" t="s">
        <v>443</v>
      </c>
      <c r="I4294" s="276" t="str">
        <f t="shared" si="2"/>
        <v>9209129130</v>
      </c>
      <c r="J4294" s="274">
        <v>45840.0</v>
      </c>
      <c r="K4294" s="275">
        <v>129130.0</v>
      </c>
      <c r="L4294" s="275">
        <f t="shared" si="60"/>
        <v>0</v>
      </c>
      <c r="N4294" s="277"/>
      <c r="O4294" s="274">
        <f t="shared" si="6"/>
        <v>0</v>
      </c>
      <c r="P4294" s="248" t="b">
        <f t="shared" si="7"/>
        <v>0</v>
      </c>
    </row>
    <row r="4295" ht="14.25" customHeight="1">
      <c r="A4295" s="248" t="s">
        <v>24</v>
      </c>
      <c r="B4295" s="248" t="s">
        <v>19</v>
      </c>
      <c r="C4295" s="273">
        <v>26617.0</v>
      </c>
      <c r="D4295" s="274">
        <v>45812.0</v>
      </c>
      <c r="E4295" s="275">
        <v>1591809.0</v>
      </c>
      <c r="F4295" s="248" t="s">
        <v>447</v>
      </c>
      <c r="G4295" s="274">
        <f t="shared" si="1"/>
        <v>45842</v>
      </c>
      <c r="H4295" s="248" t="s">
        <v>443</v>
      </c>
      <c r="I4295" s="276" t="str">
        <f t="shared" si="2"/>
        <v>266171591809</v>
      </c>
      <c r="J4295" s="274">
        <v>45840.0</v>
      </c>
      <c r="K4295" s="275">
        <v>1591809.0</v>
      </c>
      <c r="L4295" s="275">
        <f t="shared" si="60"/>
        <v>0</v>
      </c>
      <c r="N4295" s="277"/>
      <c r="O4295" s="274">
        <f t="shared" si="6"/>
        <v>0</v>
      </c>
      <c r="P4295" s="248" t="b">
        <f t="shared" si="7"/>
        <v>0</v>
      </c>
    </row>
    <row r="4296" ht="14.25" customHeight="1">
      <c r="A4296" s="248" t="s">
        <v>910</v>
      </c>
      <c r="B4296" s="248" t="s">
        <v>19</v>
      </c>
      <c r="C4296" s="273">
        <v>535.0</v>
      </c>
      <c r="D4296" s="274">
        <v>45812.0</v>
      </c>
      <c r="E4296" s="275">
        <v>3739.0</v>
      </c>
      <c r="F4296" s="248" t="s">
        <v>447</v>
      </c>
      <c r="G4296" s="274">
        <f t="shared" si="1"/>
        <v>45842</v>
      </c>
      <c r="H4296" s="248" t="s">
        <v>443</v>
      </c>
      <c r="I4296" s="276" t="str">
        <f t="shared" si="2"/>
        <v>5353739</v>
      </c>
      <c r="J4296" s="274">
        <v>45840.0</v>
      </c>
      <c r="K4296" s="275">
        <v>3739.0</v>
      </c>
      <c r="L4296" s="275">
        <f t="shared" si="60"/>
        <v>0</v>
      </c>
      <c r="N4296" s="277"/>
      <c r="O4296" s="274">
        <f t="shared" si="6"/>
        <v>0</v>
      </c>
      <c r="P4296" s="248" t="b">
        <f t="shared" si="7"/>
        <v>0</v>
      </c>
    </row>
    <row r="4297" ht="14.25" customHeight="1">
      <c r="A4297" s="248" t="s">
        <v>910</v>
      </c>
      <c r="B4297" s="248" t="s">
        <v>19</v>
      </c>
      <c r="C4297" s="273">
        <v>533.0</v>
      </c>
      <c r="D4297" s="274">
        <v>45812.0</v>
      </c>
      <c r="E4297" s="275">
        <v>18188.0</v>
      </c>
      <c r="F4297" s="248" t="s">
        <v>447</v>
      </c>
      <c r="G4297" s="274">
        <f t="shared" si="1"/>
        <v>45842</v>
      </c>
      <c r="H4297" s="248" t="s">
        <v>443</v>
      </c>
      <c r="I4297" s="276" t="str">
        <f t="shared" si="2"/>
        <v>53318188</v>
      </c>
      <c r="J4297" s="274">
        <v>45840.0</v>
      </c>
      <c r="K4297" s="275">
        <v>18188.0</v>
      </c>
      <c r="L4297" s="275">
        <f t="shared" si="60"/>
        <v>0</v>
      </c>
      <c r="N4297" s="277"/>
      <c r="O4297" s="274">
        <f t="shared" si="6"/>
        <v>0</v>
      </c>
      <c r="P4297" s="248" t="b">
        <f t="shared" si="7"/>
        <v>0</v>
      </c>
    </row>
    <row r="4298" ht="14.25" customHeight="1">
      <c r="A4298" s="248" t="s">
        <v>910</v>
      </c>
      <c r="B4298" s="248" t="s">
        <v>19</v>
      </c>
      <c r="C4298" s="273">
        <v>534.0</v>
      </c>
      <c r="D4298" s="274">
        <v>45812.0</v>
      </c>
      <c r="E4298" s="275">
        <v>12833.0</v>
      </c>
      <c r="F4298" s="248" t="s">
        <v>447</v>
      </c>
      <c r="G4298" s="274">
        <f t="shared" si="1"/>
        <v>45842</v>
      </c>
      <c r="H4298" s="248" t="s">
        <v>443</v>
      </c>
      <c r="I4298" s="276" t="str">
        <f t="shared" si="2"/>
        <v>53412833</v>
      </c>
      <c r="J4298" s="274">
        <v>45840.0</v>
      </c>
      <c r="K4298" s="275">
        <v>12833.0</v>
      </c>
      <c r="L4298" s="275">
        <f t="shared" si="60"/>
        <v>0</v>
      </c>
      <c r="N4298" s="277"/>
      <c r="O4298" s="274">
        <f t="shared" si="6"/>
        <v>0</v>
      </c>
      <c r="P4298" s="248" t="b">
        <f t="shared" si="7"/>
        <v>0</v>
      </c>
    </row>
    <row r="4299" ht="14.25" customHeight="1">
      <c r="A4299" s="248" t="s">
        <v>467</v>
      </c>
      <c r="B4299" s="248" t="s">
        <v>19</v>
      </c>
      <c r="C4299" s="273">
        <v>805765.0</v>
      </c>
      <c r="D4299" s="274">
        <v>45812.0</v>
      </c>
      <c r="E4299" s="275">
        <v>1649970.0</v>
      </c>
      <c r="F4299" s="248" t="s">
        <v>447</v>
      </c>
      <c r="G4299" s="274">
        <f t="shared" si="1"/>
        <v>45842</v>
      </c>
      <c r="H4299" s="248" t="s">
        <v>443</v>
      </c>
      <c r="I4299" s="276" t="str">
        <f t="shared" si="2"/>
        <v>8057651649970</v>
      </c>
      <c r="J4299" s="274">
        <v>45812.0</v>
      </c>
      <c r="K4299" s="275">
        <v>1649970.0</v>
      </c>
      <c r="L4299" s="275">
        <f t="shared" si="60"/>
        <v>0</v>
      </c>
      <c r="N4299" s="277"/>
      <c r="O4299" s="274">
        <f t="shared" si="6"/>
        <v>0</v>
      </c>
      <c r="P4299" s="248" t="b">
        <f t="shared" si="7"/>
        <v>0</v>
      </c>
    </row>
    <row r="4300" ht="14.25" customHeight="1">
      <c r="A4300" s="248" t="s">
        <v>494</v>
      </c>
      <c r="B4300" s="248" t="s">
        <v>19</v>
      </c>
      <c r="C4300" s="273">
        <v>55982.0</v>
      </c>
      <c r="D4300" s="274">
        <v>45813.0</v>
      </c>
      <c r="E4300" s="275">
        <v>2709880.0</v>
      </c>
      <c r="F4300" s="248" t="s">
        <v>447</v>
      </c>
      <c r="G4300" s="274">
        <f t="shared" si="1"/>
        <v>45843</v>
      </c>
      <c r="H4300" s="248" t="s">
        <v>443</v>
      </c>
      <c r="I4300" s="276" t="str">
        <f t="shared" si="2"/>
        <v>559822709880</v>
      </c>
      <c r="J4300" s="274">
        <v>45813.0</v>
      </c>
      <c r="K4300" s="275">
        <v>2709880.0</v>
      </c>
      <c r="L4300" s="275">
        <f t="shared" si="60"/>
        <v>0</v>
      </c>
      <c r="N4300" s="277"/>
      <c r="O4300" s="274">
        <f t="shared" si="6"/>
        <v>0</v>
      </c>
      <c r="P4300" s="248" t="b">
        <f t="shared" si="7"/>
        <v>0</v>
      </c>
    </row>
    <row r="4301" ht="14.25" customHeight="1">
      <c r="A4301" s="248" t="s">
        <v>27</v>
      </c>
      <c r="B4301" s="248" t="s">
        <v>19</v>
      </c>
      <c r="C4301" s="273">
        <v>47406.0</v>
      </c>
      <c r="D4301" s="274">
        <v>45813.0</v>
      </c>
      <c r="E4301" s="275">
        <v>1079397.0</v>
      </c>
      <c r="F4301" s="248" t="s">
        <v>447</v>
      </c>
      <c r="G4301" s="274">
        <f t="shared" si="1"/>
        <v>45843</v>
      </c>
      <c r="H4301" s="248" t="s">
        <v>443</v>
      </c>
      <c r="I4301" s="276" t="str">
        <f t="shared" si="2"/>
        <v>474061079397</v>
      </c>
      <c r="J4301" s="274">
        <v>45840.0</v>
      </c>
      <c r="K4301" s="275">
        <v>1079397.0</v>
      </c>
      <c r="L4301" s="275">
        <f t="shared" si="60"/>
        <v>0</v>
      </c>
      <c r="N4301" s="277"/>
      <c r="O4301" s="274">
        <f t="shared" si="6"/>
        <v>0</v>
      </c>
      <c r="P4301" s="248" t="b">
        <f t="shared" si="7"/>
        <v>0</v>
      </c>
    </row>
    <row r="4302" ht="14.25" customHeight="1">
      <c r="A4302" s="248" t="s">
        <v>273</v>
      </c>
      <c r="B4302" s="248" t="s">
        <v>19</v>
      </c>
      <c r="C4302" s="273">
        <v>617.0</v>
      </c>
      <c r="D4302" s="274">
        <v>45813.0</v>
      </c>
      <c r="E4302" s="275">
        <v>174900.0</v>
      </c>
      <c r="F4302" s="248" t="s">
        <v>447</v>
      </c>
      <c r="G4302" s="274">
        <f t="shared" si="1"/>
        <v>45843</v>
      </c>
      <c r="H4302" s="248" t="s">
        <v>443</v>
      </c>
      <c r="I4302" s="276" t="str">
        <f t="shared" si="2"/>
        <v>617174900</v>
      </c>
      <c r="J4302" s="274"/>
      <c r="K4302" s="275">
        <v>174900.0</v>
      </c>
      <c r="L4302" s="275">
        <f t="shared" si="60"/>
        <v>0</v>
      </c>
      <c r="M4302" s="341" t="s">
        <v>999</v>
      </c>
      <c r="N4302" s="277"/>
      <c r="O4302" s="274">
        <f t="shared" si="6"/>
        <v>0</v>
      </c>
      <c r="P4302" s="248" t="b">
        <f t="shared" si="7"/>
        <v>1</v>
      </c>
    </row>
    <row r="4303" ht="14.25" customHeight="1">
      <c r="A4303" s="248" t="s">
        <v>273</v>
      </c>
      <c r="B4303" s="248" t="s">
        <v>19</v>
      </c>
      <c r="C4303" s="273">
        <v>618.0</v>
      </c>
      <c r="D4303" s="274">
        <v>45813.0</v>
      </c>
      <c r="E4303" s="275">
        <v>174900.0</v>
      </c>
      <c r="F4303" s="248" t="s">
        <v>447</v>
      </c>
      <c r="G4303" s="274">
        <f t="shared" si="1"/>
        <v>45843</v>
      </c>
      <c r="H4303" s="248" t="s">
        <v>443</v>
      </c>
      <c r="I4303" s="276" t="str">
        <f t="shared" si="2"/>
        <v>618174900</v>
      </c>
      <c r="J4303" s="274">
        <v>45826.0</v>
      </c>
      <c r="K4303" s="275">
        <v>174900.0</v>
      </c>
      <c r="L4303" s="275">
        <f t="shared" si="60"/>
        <v>0</v>
      </c>
      <c r="N4303" s="277"/>
      <c r="O4303" s="274">
        <f t="shared" si="6"/>
        <v>0</v>
      </c>
      <c r="P4303" s="248" t="b">
        <f t="shared" si="7"/>
        <v>0</v>
      </c>
    </row>
    <row r="4304" ht="14.25" customHeight="1">
      <c r="A4304" s="248" t="s">
        <v>273</v>
      </c>
      <c r="B4304" s="248" t="s">
        <v>468</v>
      </c>
      <c r="C4304" s="273">
        <v>1785.0</v>
      </c>
      <c r="D4304" s="274">
        <v>45813.0</v>
      </c>
      <c r="E4304" s="275">
        <v>-174900.0</v>
      </c>
      <c r="F4304" s="248" t="s">
        <v>447</v>
      </c>
      <c r="G4304" s="274">
        <f t="shared" si="1"/>
        <v>45843</v>
      </c>
      <c r="H4304" s="248" t="s">
        <v>469</v>
      </c>
      <c r="I4304" s="276" t="str">
        <f t="shared" si="2"/>
        <v>1785-174900</v>
      </c>
      <c r="J4304" s="274"/>
      <c r="K4304" s="275"/>
      <c r="L4304" s="275">
        <f t="shared" si="60"/>
        <v>174900</v>
      </c>
      <c r="M4304" s="248" t="s">
        <v>1000</v>
      </c>
      <c r="N4304" s="277" t="s">
        <v>710</v>
      </c>
      <c r="O4304" s="274">
        <f t="shared" si="6"/>
        <v>0</v>
      </c>
      <c r="P4304" s="248" t="b">
        <f t="shared" si="7"/>
        <v>1</v>
      </c>
    </row>
    <row r="4305" ht="14.25" customHeight="1">
      <c r="A4305" s="248" t="s">
        <v>273</v>
      </c>
      <c r="B4305" s="248" t="s">
        <v>468</v>
      </c>
      <c r="C4305" s="273">
        <v>1783.0</v>
      </c>
      <c r="D4305" s="274">
        <v>45813.0</v>
      </c>
      <c r="E4305" s="275">
        <v>-174900.0</v>
      </c>
      <c r="F4305" s="248" t="s">
        <v>447</v>
      </c>
      <c r="G4305" s="274">
        <f t="shared" si="1"/>
        <v>45843</v>
      </c>
      <c r="H4305" s="248" t="s">
        <v>469</v>
      </c>
      <c r="I4305" s="276" t="str">
        <f t="shared" si="2"/>
        <v>1783-174900</v>
      </c>
      <c r="J4305" s="274"/>
      <c r="K4305" s="275"/>
      <c r="L4305" s="275">
        <f t="shared" si="60"/>
        <v>174900</v>
      </c>
      <c r="M4305" s="248" t="s">
        <v>1001</v>
      </c>
      <c r="N4305" s="277" t="s">
        <v>710</v>
      </c>
      <c r="O4305" s="274">
        <f t="shared" si="6"/>
        <v>0</v>
      </c>
      <c r="P4305" s="248" t="b">
        <f t="shared" si="7"/>
        <v>1</v>
      </c>
    </row>
    <row r="4306" ht="14.25" customHeight="1">
      <c r="A4306" s="248" t="s">
        <v>26</v>
      </c>
      <c r="B4306" s="248" t="s">
        <v>19</v>
      </c>
      <c r="C4306" s="273">
        <v>14430.0</v>
      </c>
      <c r="D4306" s="274">
        <v>45813.0</v>
      </c>
      <c r="E4306" s="275">
        <v>3120725.0</v>
      </c>
      <c r="F4306" s="248" t="s">
        <v>447</v>
      </c>
      <c r="G4306" s="274">
        <f t="shared" si="1"/>
        <v>45843</v>
      </c>
      <c r="H4306" s="248" t="s">
        <v>443</v>
      </c>
      <c r="I4306" s="276" t="str">
        <f t="shared" si="2"/>
        <v>144303120725</v>
      </c>
      <c r="J4306" s="274">
        <v>45840.0</v>
      </c>
      <c r="K4306" s="275">
        <v>3120725.0</v>
      </c>
      <c r="L4306" s="275">
        <f t="shared" si="60"/>
        <v>0</v>
      </c>
      <c r="N4306" s="277"/>
      <c r="O4306" s="274">
        <f t="shared" si="6"/>
        <v>0</v>
      </c>
      <c r="P4306" s="248" t="b">
        <f t="shared" si="7"/>
        <v>0</v>
      </c>
    </row>
    <row r="4307" ht="14.25" customHeight="1">
      <c r="A4307" s="248" t="s">
        <v>688</v>
      </c>
      <c r="B4307" s="248" t="s">
        <v>19</v>
      </c>
      <c r="C4307" s="273">
        <v>3138.0</v>
      </c>
      <c r="D4307" s="274">
        <v>45813.0</v>
      </c>
      <c r="E4307" s="275">
        <v>224494.0</v>
      </c>
      <c r="F4307" s="248" t="s">
        <v>447</v>
      </c>
      <c r="G4307" s="274">
        <f t="shared" si="1"/>
        <v>45843</v>
      </c>
      <c r="H4307" s="248" t="s">
        <v>443</v>
      </c>
      <c r="I4307" s="276" t="str">
        <f t="shared" si="2"/>
        <v>3138224494</v>
      </c>
      <c r="J4307" s="274">
        <v>45840.0</v>
      </c>
      <c r="K4307" s="275">
        <v>224494.0</v>
      </c>
      <c r="L4307" s="275">
        <f t="shared" si="60"/>
        <v>0</v>
      </c>
      <c r="N4307" s="277"/>
      <c r="O4307" s="274">
        <f t="shared" si="6"/>
        <v>0</v>
      </c>
      <c r="P4307" s="248" t="b">
        <f t="shared" si="7"/>
        <v>0</v>
      </c>
    </row>
    <row r="4308" ht="14.25" customHeight="1">
      <c r="A4308" s="248" t="s">
        <v>24</v>
      </c>
      <c r="B4308" s="248" t="s">
        <v>19</v>
      </c>
      <c r="C4308" s="273">
        <v>26627.0</v>
      </c>
      <c r="D4308" s="274">
        <v>45813.0</v>
      </c>
      <c r="E4308" s="275">
        <v>3275558.0</v>
      </c>
      <c r="F4308" s="248" t="s">
        <v>447</v>
      </c>
      <c r="G4308" s="274">
        <f t="shared" si="1"/>
        <v>45843</v>
      </c>
      <c r="H4308" s="248" t="s">
        <v>443</v>
      </c>
      <c r="I4308" s="276" t="str">
        <f t="shared" si="2"/>
        <v>266273275558</v>
      </c>
      <c r="J4308" s="274">
        <v>45840.0</v>
      </c>
      <c r="K4308" s="275">
        <v>3275558.0</v>
      </c>
      <c r="L4308" s="275">
        <f t="shared" si="60"/>
        <v>0</v>
      </c>
      <c r="N4308" s="277"/>
      <c r="O4308" s="274">
        <f t="shared" si="6"/>
        <v>0</v>
      </c>
      <c r="P4308" s="248" t="b">
        <f t="shared" si="7"/>
        <v>0</v>
      </c>
    </row>
    <row r="4309" ht="14.25" customHeight="1">
      <c r="A4309" s="248" t="s">
        <v>1002</v>
      </c>
      <c r="B4309" s="248" t="s">
        <v>19</v>
      </c>
      <c r="C4309" s="273">
        <v>84179.0</v>
      </c>
      <c r="D4309" s="274">
        <v>45813.0</v>
      </c>
      <c r="E4309" s="275">
        <v>108070.0</v>
      </c>
      <c r="F4309" s="248" t="s">
        <v>447</v>
      </c>
      <c r="G4309" s="274">
        <f t="shared" si="1"/>
        <v>45843</v>
      </c>
      <c r="H4309" s="248" t="s">
        <v>443</v>
      </c>
      <c r="I4309" s="276" t="str">
        <f t="shared" si="2"/>
        <v>84179108070</v>
      </c>
      <c r="J4309" s="274">
        <v>45813.0</v>
      </c>
      <c r="K4309" s="275">
        <v>108070.0</v>
      </c>
      <c r="L4309" s="275">
        <f t="shared" si="60"/>
        <v>0</v>
      </c>
      <c r="N4309" s="277"/>
      <c r="O4309" s="274">
        <f t="shared" si="6"/>
        <v>0</v>
      </c>
      <c r="P4309" s="248" t="b">
        <f t="shared" si="7"/>
        <v>0</v>
      </c>
    </row>
    <row r="4310" ht="14.25" customHeight="1">
      <c r="A4310" s="248" t="s">
        <v>565</v>
      </c>
      <c r="B4310" s="248" t="s">
        <v>19</v>
      </c>
      <c r="C4310" s="273">
        <v>274407.0</v>
      </c>
      <c r="D4310" s="274">
        <v>45813.0</v>
      </c>
      <c r="E4310" s="275">
        <v>2538821.0</v>
      </c>
      <c r="F4310" s="248" t="s">
        <v>447</v>
      </c>
      <c r="G4310" s="274">
        <f t="shared" si="1"/>
        <v>45843</v>
      </c>
      <c r="H4310" s="248" t="s">
        <v>443</v>
      </c>
      <c r="I4310" s="276" t="str">
        <f t="shared" si="2"/>
        <v>2744072538821</v>
      </c>
      <c r="J4310" s="274">
        <v>45807.0</v>
      </c>
      <c r="K4310" s="275">
        <v>2538821.0</v>
      </c>
      <c r="L4310" s="275">
        <f t="shared" si="60"/>
        <v>0</v>
      </c>
      <c r="N4310" s="277"/>
      <c r="O4310" s="274">
        <f t="shared" si="6"/>
        <v>0</v>
      </c>
      <c r="P4310" s="248" t="b">
        <f t="shared" si="7"/>
        <v>0</v>
      </c>
    </row>
    <row r="4311" ht="14.25" customHeight="1">
      <c r="A4311" s="248" t="s">
        <v>56</v>
      </c>
      <c r="B4311" s="248" t="s">
        <v>19</v>
      </c>
      <c r="C4311" s="273">
        <v>35.0</v>
      </c>
      <c r="D4311" s="274">
        <v>45813.0</v>
      </c>
      <c r="E4311" s="275">
        <v>1362057.0</v>
      </c>
      <c r="F4311" s="248" t="s">
        <v>447</v>
      </c>
      <c r="G4311" s="274">
        <f t="shared" si="1"/>
        <v>45843</v>
      </c>
      <c r="H4311" s="248" t="s">
        <v>443</v>
      </c>
      <c r="I4311" s="276" t="str">
        <f t="shared" si="2"/>
        <v>351362057</v>
      </c>
      <c r="J4311" s="274">
        <v>45814.0</v>
      </c>
      <c r="K4311" s="275">
        <v>1362057.0</v>
      </c>
      <c r="L4311" s="275">
        <f t="shared" si="60"/>
        <v>0</v>
      </c>
      <c r="N4311" s="277"/>
      <c r="O4311" s="274">
        <f t="shared" si="6"/>
        <v>0</v>
      </c>
      <c r="P4311" s="248" t="b">
        <f t="shared" si="7"/>
        <v>0</v>
      </c>
    </row>
    <row r="4312" ht="14.25" customHeight="1">
      <c r="A4312" s="248" t="s">
        <v>1003</v>
      </c>
      <c r="B4312" s="248" t="s">
        <v>19</v>
      </c>
      <c r="C4312" s="273">
        <v>2110955.0</v>
      </c>
      <c r="D4312" s="274">
        <v>45813.0</v>
      </c>
      <c r="E4312" s="275">
        <v>389970.0</v>
      </c>
      <c r="F4312" s="248" t="s">
        <v>447</v>
      </c>
      <c r="G4312" s="274">
        <f t="shared" si="1"/>
        <v>45843</v>
      </c>
      <c r="H4312" s="248" t="s">
        <v>443</v>
      </c>
      <c r="I4312" s="276" t="str">
        <f t="shared" si="2"/>
        <v>2110955389970</v>
      </c>
      <c r="J4312" s="274">
        <v>45813.0</v>
      </c>
      <c r="K4312" s="275">
        <v>389970.0</v>
      </c>
      <c r="L4312" s="275">
        <f t="shared" si="60"/>
        <v>0</v>
      </c>
      <c r="N4312" s="277"/>
      <c r="O4312" s="274">
        <f t="shared" si="6"/>
        <v>0</v>
      </c>
      <c r="P4312" s="248" t="b">
        <f t="shared" si="7"/>
        <v>0</v>
      </c>
    </row>
    <row r="4313" ht="14.25" customHeight="1">
      <c r="A4313" s="248" t="s">
        <v>55</v>
      </c>
      <c r="B4313" s="248" t="s">
        <v>334</v>
      </c>
      <c r="C4313" s="273">
        <v>2367.0</v>
      </c>
      <c r="D4313" s="274">
        <v>45813.0</v>
      </c>
      <c r="E4313" s="275">
        <v>1365219.0</v>
      </c>
      <c r="F4313" s="248" t="s">
        <v>447</v>
      </c>
      <c r="G4313" s="274">
        <f t="shared" si="1"/>
        <v>45843</v>
      </c>
      <c r="H4313" s="248" t="s">
        <v>443</v>
      </c>
      <c r="I4313" s="276" t="str">
        <f t="shared" si="2"/>
        <v>23671365219</v>
      </c>
      <c r="J4313" s="274">
        <v>45840.0</v>
      </c>
      <c r="K4313" s="275">
        <v>1365219.0</v>
      </c>
      <c r="L4313" s="275">
        <f t="shared" si="60"/>
        <v>0</v>
      </c>
      <c r="M4313" s="276" t="s">
        <v>1004</v>
      </c>
      <c r="N4313" s="277"/>
      <c r="O4313" s="274">
        <f t="shared" si="6"/>
        <v>0</v>
      </c>
      <c r="P4313" s="248" t="b">
        <f t="shared" si="7"/>
        <v>0</v>
      </c>
    </row>
    <row r="4314" ht="14.25" customHeight="1">
      <c r="A4314" s="248" t="s">
        <v>740</v>
      </c>
      <c r="B4314" s="248" t="s">
        <v>19</v>
      </c>
      <c r="C4314" s="273">
        <v>14423.0</v>
      </c>
      <c r="D4314" s="274">
        <v>45814.0</v>
      </c>
      <c r="E4314" s="275">
        <v>7559880.0</v>
      </c>
      <c r="F4314" s="248" t="s">
        <v>447</v>
      </c>
      <c r="G4314" s="274">
        <f t="shared" si="1"/>
        <v>45844</v>
      </c>
      <c r="H4314" s="248" t="s">
        <v>443</v>
      </c>
      <c r="I4314" s="276" t="str">
        <f t="shared" si="2"/>
        <v>144237559880</v>
      </c>
      <c r="J4314" s="274">
        <v>45814.0</v>
      </c>
      <c r="K4314" s="275">
        <v>7559880.0</v>
      </c>
      <c r="L4314" s="275">
        <f t="shared" si="60"/>
        <v>0</v>
      </c>
      <c r="N4314" s="277"/>
      <c r="O4314" s="274">
        <f t="shared" si="6"/>
        <v>0</v>
      </c>
      <c r="P4314" s="248" t="b">
        <f t="shared" si="7"/>
        <v>0</v>
      </c>
    </row>
    <row r="4315" ht="14.25" customHeight="1">
      <c r="A4315" s="248" t="s">
        <v>1005</v>
      </c>
      <c r="B4315" s="248" t="s">
        <v>468</v>
      </c>
      <c r="C4315" s="273">
        <v>1276726.0</v>
      </c>
      <c r="D4315" s="274">
        <v>45814.0</v>
      </c>
      <c r="E4315" s="275">
        <v>-412119.0</v>
      </c>
      <c r="F4315" s="248" t="s">
        <v>447</v>
      </c>
      <c r="G4315" s="274">
        <f t="shared" si="1"/>
        <v>45844</v>
      </c>
      <c r="H4315" s="248" t="s">
        <v>469</v>
      </c>
      <c r="I4315" s="276" t="str">
        <f t="shared" si="2"/>
        <v>1276726-412119</v>
      </c>
      <c r="J4315" s="274"/>
      <c r="K4315" s="275"/>
      <c r="L4315" s="275">
        <f t="shared" si="60"/>
        <v>412119</v>
      </c>
      <c r="M4315" s="248" t="s">
        <v>1006</v>
      </c>
      <c r="N4315" s="277"/>
      <c r="O4315" s="274">
        <f t="shared" si="6"/>
        <v>0</v>
      </c>
      <c r="P4315" s="248" t="b">
        <f t="shared" si="7"/>
        <v>1</v>
      </c>
    </row>
    <row r="4316" ht="14.25" customHeight="1">
      <c r="A4316" s="248" t="s">
        <v>87</v>
      </c>
      <c r="B4316" s="248" t="s">
        <v>19</v>
      </c>
      <c r="C4316" s="273">
        <v>25.0</v>
      </c>
      <c r="D4316" s="274">
        <v>45814.0</v>
      </c>
      <c r="E4316" s="275">
        <v>407937.0</v>
      </c>
      <c r="F4316" s="248" t="s">
        <v>447</v>
      </c>
      <c r="G4316" s="274">
        <f t="shared" si="1"/>
        <v>45844</v>
      </c>
      <c r="H4316" s="248" t="s">
        <v>443</v>
      </c>
      <c r="I4316" s="276" t="str">
        <f t="shared" si="2"/>
        <v>25407937</v>
      </c>
      <c r="J4316" s="274">
        <v>45840.0</v>
      </c>
      <c r="K4316" s="275">
        <v>407937.0</v>
      </c>
      <c r="L4316" s="275">
        <f t="shared" si="60"/>
        <v>0</v>
      </c>
      <c r="N4316" s="277"/>
      <c r="O4316" s="274">
        <f t="shared" si="6"/>
        <v>0</v>
      </c>
      <c r="P4316" s="248" t="b">
        <f t="shared" si="7"/>
        <v>0</v>
      </c>
    </row>
    <row r="4317" ht="14.25" customHeight="1">
      <c r="A4317" s="248" t="s">
        <v>688</v>
      </c>
      <c r="B4317" s="248" t="s">
        <v>19</v>
      </c>
      <c r="C4317" s="273">
        <v>3153.0</v>
      </c>
      <c r="D4317" s="274">
        <v>45814.0</v>
      </c>
      <c r="E4317" s="275">
        <v>234944.0</v>
      </c>
      <c r="F4317" s="248" t="s">
        <v>447</v>
      </c>
      <c r="G4317" s="274">
        <f t="shared" si="1"/>
        <v>45844</v>
      </c>
      <c r="H4317" s="248" t="s">
        <v>443</v>
      </c>
      <c r="I4317" s="276" t="str">
        <f t="shared" si="2"/>
        <v>3153234944</v>
      </c>
      <c r="J4317" s="274">
        <v>45840.0</v>
      </c>
      <c r="K4317" s="275">
        <v>234944.0</v>
      </c>
      <c r="L4317" s="275">
        <f t="shared" si="60"/>
        <v>0</v>
      </c>
      <c r="N4317" s="277"/>
      <c r="O4317" s="274">
        <f t="shared" si="6"/>
        <v>0</v>
      </c>
      <c r="P4317" s="248" t="b">
        <f t="shared" si="7"/>
        <v>0</v>
      </c>
    </row>
    <row r="4318" ht="14.25" customHeight="1">
      <c r="A4318" s="248" t="s">
        <v>77</v>
      </c>
      <c r="B4318" s="248" t="s">
        <v>19</v>
      </c>
      <c r="C4318" s="273">
        <v>624231.0</v>
      </c>
      <c r="D4318" s="274">
        <v>45814.0</v>
      </c>
      <c r="E4318" s="275">
        <v>282185.0</v>
      </c>
      <c r="F4318" s="248" t="s">
        <v>447</v>
      </c>
      <c r="G4318" s="274">
        <f t="shared" si="1"/>
        <v>45844</v>
      </c>
      <c r="H4318" s="248" t="s">
        <v>443</v>
      </c>
      <c r="I4318" s="276" t="str">
        <f t="shared" si="2"/>
        <v>624231282185</v>
      </c>
      <c r="J4318" s="274">
        <v>45840.0</v>
      </c>
      <c r="K4318" s="275">
        <v>282185.0</v>
      </c>
      <c r="L4318" s="275">
        <f t="shared" si="60"/>
        <v>0</v>
      </c>
      <c r="N4318" s="277"/>
      <c r="O4318" s="274">
        <f t="shared" si="6"/>
        <v>0</v>
      </c>
      <c r="P4318" s="248" t="b">
        <f t="shared" si="7"/>
        <v>0</v>
      </c>
    </row>
    <row r="4319" ht="14.25" customHeight="1">
      <c r="A4319" s="248" t="s">
        <v>110</v>
      </c>
      <c r="B4319" s="248" t="s">
        <v>19</v>
      </c>
      <c r="C4319" s="273">
        <v>43692.0</v>
      </c>
      <c r="D4319" s="274">
        <v>45814.0</v>
      </c>
      <c r="E4319" s="275">
        <v>132411.0</v>
      </c>
      <c r="F4319" s="248" t="s">
        <v>447</v>
      </c>
      <c r="G4319" s="274">
        <f t="shared" si="1"/>
        <v>45844</v>
      </c>
      <c r="H4319" s="248" t="s">
        <v>443</v>
      </c>
      <c r="I4319" s="276" t="str">
        <f t="shared" si="2"/>
        <v>43692132411</v>
      </c>
      <c r="J4319" s="274">
        <v>45840.0</v>
      </c>
      <c r="K4319" s="275">
        <v>132411.0</v>
      </c>
      <c r="L4319" s="275">
        <f t="shared" si="60"/>
        <v>0</v>
      </c>
      <c r="N4319" s="277"/>
      <c r="O4319" s="274">
        <f t="shared" si="6"/>
        <v>0</v>
      </c>
      <c r="P4319" s="248" t="b">
        <f t="shared" si="7"/>
        <v>0</v>
      </c>
    </row>
    <row r="4320" ht="14.25" customHeight="1">
      <c r="A4320" s="248" t="s">
        <v>815</v>
      </c>
      <c r="B4320" s="248" t="s">
        <v>19</v>
      </c>
      <c r="C4320" s="273">
        <v>7287837.0</v>
      </c>
      <c r="D4320" s="274">
        <v>45814.0</v>
      </c>
      <c r="E4320" s="275">
        <v>7214.0</v>
      </c>
      <c r="F4320" s="248" t="s">
        <v>447</v>
      </c>
      <c r="G4320" s="274">
        <f t="shared" si="1"/>
        <v>45844</v>
      </c>
      <c r="H4320" s="248" t="s">
        <v>443</v>
      </c>
      <c r="I4320" s="276" t="str">
        <f t="shared" si="2"/>
        <v>72878377214</v>
      </c>
      <c r="J4320" s="274">
        <v>45814.0</v>
      </c>
      <c r="K4320" s="275">
        <v>7214.0</v>
      </c>
      <c r="L4320" s="275">
        <f t="shared" si="60"/>
        <v>0</v>
      </c>
      <c r="N4320" s="277"/>
      <c r="O4320" s="274">
        <f t="shared" si="6"/>
        <v>0</v>
      </c>
      <c r="P4320" s="248" t="b">
        <f t="shared" si="7"/>
        <v>0</v>
      </c>
    </row>
    <row r="4321" ht="14.25" customHeight="1">
      <c r="A4321" s="248" t="s">
        <v>467</v>
      </c>
      <c r="B4321" s="248" t="s">
        <v>19</v>
      </c>
      <c r="C4321" s="273">
        <v>807379.0</v>
      </c>
      <c r="D4321" s="274">
        <v>45814.0</v>
      </c>
      <c r="E4321" s="275">
        <v>354190.0</v>
      </c>
      <c r="F4321" s="248" t="s">
        <v>447</v>
      </c>
      <c r="G4321" s="274">
        <f t="shared" si="1"/>
        <v>45844</v>
      </c>
      <c r="H4321" s="248" t="s">
        <v>443</v>
      </c>
      <c r="I4321" s="276" t="str">
        <f t="shared" si="2"/>
        <v>807379354190</v>
      </c>
      <c r="J4321" s="274">
        <v>45814.0</v>
      </c>
      <c r="K4321" s="275">
        <v>354190.0</v>
      </c>
      <c r="L4321" s="275">
        <f t="shared" si="60"/>
        <v>0</v>
      </c>
      <c r="N4321" s="277"/>
      <c r="O4321" s="274">
        <f t="shared" si="6"/>
        <v>0</v>
      </c>
      <c r="P4321" s="248" t="b">
        <f t="shared" si="7"/>
        <v>0</v>
      </c>
    </row>
    <row r="4322" ht="14.25" customHeight="1">
      <c r="A4322" s="248" t="s">
        <v>273</v>
      </c>
      <c r="B4322" s="248" t="s">
        <v>19</v>
      </c>
      <c r="C4322" s="273">
        <v>621.0</v>
      </c>
      <c r="D4322" s="274">
        <v>45815.0</v>
      </c>
      <c r="E4322" s="275">
        <v>197900.0</v>
      </c>
      <c r="F4322" s="248" t="s">
        <v>447</v>
      </c>
      <c r="G4322" s="274">
        <f t="shared" si="1"/>
        <v>45845</v>
      </c>
      <c r="H4322" s="248" t="s">
        <v>443</v>
      </c>
      <c r="I4322" s="276" t="str">
        <f t="shared" si="2"/>
        <v>621197900</v>
      </c>
      <c r="J4322" s="274">
        <v>45826.0</v>
      </c>
      <c r="K4322" s="275">
        <v>197900.0</v>
      </c>
      <c r="L4322" s="275">
        <f t="shared" si="60"/>
        <v>0</v>
      </c>
      <c r="N4322" s="277"/>
      <c r="O4322" s="274">
        <f t="shared" si="6"/>
        <v>0</v>
      </c>
      <c r="P4322" s="248" t="b">
        <f t="shared" si="7"/>
        <v>0</v>
      </c>
    </row>
    <row r="4323" ht="14.25" customHeight="1">
      <c r="A4323" s="248" t="s">
        <v>583</v>
      </c>
      <c r="B4323" s="248" t="s">
        <v>19</v>
      </c>
      <c r="C4323" s="273">
        <v>8513659.0</v>
      </c>
      <c r="D4323" s="274">
        <v>45815.0</v>
      </c>
      <c r="E4323" s="275">
        <v>7990.0</v>
      </c>
      <c r="F4323" s="248" t="s">
        <v>447</v>
      </c>
      <c r="G4323" s="274">
        <f t="shared" si="1"/>
        <v>45845</v>
      </c>
      <c r="H4323" s="248" t="s">
        <v>443</v>
      </c>
      <c r="I4323" s="276" t="str">
        <f t="shared" si="2"/>
        <v>85136597990</v>
      </c>
      <c r="J4323" s="274">
        <v>45815.0</v>
      </c>
      <c r="K4323" s="275">
        <v>7990.0</v>
      </c>
      <c r="L4323" s="275">
        <f t="shared" si="60"/>
        <v>0</v>
      </c>
      <c r="M4323" s="248" t="s">
        <v>1007</v>
      </c>
      <c r="N4323" s="277"/>
      <c r="O4323" s="274">
        <f t="shared" si="6"/>
        <v>0</v>
      </c>
      <c r="P4323" s="248" t="b">
        <f t="shared" si="7"/>
        <v>0</v>
      </c>
    </row>
    <row r="4324" ht="14.25" customHeight="1">
      <c r="A4324" s="248" t="s">
        <v>604</v>
      </c>
      <c r="B4324" s="248" t="s">
        <v>19</v>
      </c>
      <c r="C4324" s="273">
        <v>2853873.0</v>
      </c>
      <c r="D4324" s="274">
        <v>45815.0</v>
      </c>
      <c r="E4324" s="275">
        <v>44860.0</v>
      </c>
      <c r="F4324" s="248" t="s">
        <v>447</v>
      </c>
      <c r="G4324" s="274">
        <f t="shared" si="1"/>
        <v>45845</v>
      </c>
      <c r="H4324" s="248" t="s">
        <v>443</v>
      </c>
      <c r="I4324" s="276" t="str">
        <f t="shared" si="2"/>
        <v>285387344860</v>
      </c>
      <c r="J4324" s="274">
        <v>45815.0</v>
      </c>
      <c r="K4324" s="275">
        <v>44860.0</v>
      </c>
      <c r="L4324" s="275">
        <f t="shared" si="60"/>
        <v>0</v>
      </c>
      <c r="M4324" s="248" t="s">
        <v>735</v>
      </c>
      <c r="N4324" s="277"/>
      <c r="O4324" s="274">
        <f t="shared" si="6"/>
        <v>0</v>
      </c>
      <c r="P4324" s="248" t="b">
        <f t="shared" si="7"/>
        <v>0</v>
      </c>
    </row>
    <row r="4325" ht="14.25" customHeight="1">
      <c r="A4325" s="248" t="s">
        <v>56</v>
      </c>
      <c r="B4325" s="248" t="s">
        <v>19</v>
      </c>
      <c r="C4325" s="273">
        <v>36.0</v>
      </c>
      <c r="D4325" s="274">
        <v>45815.0</v>
      </c>
      <c r="E4325" s="275">
        <v>574421.0</v>
      </c>
      <c r="F4325" s="248" t="s">
        <v>447</v>
      </c>
      <c r="G4325" s="274">
        <f t="shared" si="1"/>
        <v>45845</v>
      </c>
      <c r="H4325" s="248" t="s">
        <v>443</v>
      </c>
      <c r="I4325" s="276" t="str">
        <f t="shared" si="2"/>
        <v>36574421</v>
      </c>
      <c r="J4325" s="274">
        <v>45826.0</v>
      </c>
      <c r="K4325" s="275">
        <v>574421.0</v>
      </c>
      <c r="L4325" s="275">
        <f t="shared" si="60"/>
        <v>0</v>
      </c>
      <c r="N4325" s="277"/>
      <c r="O4325" s="274">
        <f t="shared" si="6"/>
        <v>0</v>
      </c>
      <c r="P4325" s="248" t="b">
        <f t="shared" si="7"/>
        <v>0</v>
      </c>
    </row>
    <row r="4326" ht="14.25" customHeight="1">
      <c r="A4326" s="248" t="s">
        <v>623</v>
      </c>
      <c r="B4326" s="248" t="s">
        <v>19</v>
      </c>
      <c r="C4326" s="273">
        <v>2473.0</v>
      </c>
      <c r="D4326" s="274">
        <v>45817.0</v>
      </c>
      <c r="E4326" s="275">
        <v>2094162.0</v>
      </c>
      <c r="F4326" s="248" t="s">
        <v>447</v>
      </c>
      <c r="G4326" s="274">
        <f t="shared" si="1"/>
        <v>45847</v>
      </c>
      <c r="H4326" s="248" t="s">
        <v>443</v>
      </c>
      <c r="I4326" s="276" t="str">
        <f t="shared" si="2"/>
        <v>24732094162</v>
      </c>
      <c r="J4326" s="274">
        <v>45853.0</v>
      </c>
      <c r="K4326" s="275">
        <v>2094162.0</v>
      </c>
      <c r="L4326" s="275">
        <f t="shared" si="60"/>
        <v>0</v>
      </c>
      <c r="N4326" s="277"/>
      <c r="O4326" s="274">
        <f t="shared" si="6"/>
        <v>0</v>
      </c>
      <c r="P4326" s="248" t="b">
        <f t="shared" si="7"/>
        <v>0</v>
      </c>
    </row>
    <row r="4327" ht="14.25" customHeight="1">
      <c r="A4327" s="248" t="s">
        <v>35</v>
      </c>
      <c r="B4327" s="248" t="s">
        <v>19</v>
      </c>
      <c r="C4327" s="273">
        <v>26284.0</v>
      </c>
      <c r="D4327" s="274">
        <v>45817.0</v>
      </c>
      <c r="E4327" s="275">
        <v>1310307.0</v>
      </c>
      <c r="F4327" s="248" t="s">
        <v>447</v>
      </c>
      <c r="G4327" s="274">
        <f t="shared" si="1"/>
        <v>45847</v>
      </c>
      <c r="H4327" s="248" t="s">
        <v>443</v>
      </c>
      <c r="I4327" s="276" t="str">
        <f t="shared" si="2"/>
        <v>262841310307</v>
      </c>
      <c r="J4327" s="274">
        <v>45846.0</v>
      </c>
      <c r="K4327" s="275">
        <v>1310307.0</v>
      </c>
      <c r="L4327" s="275">
        <f t="shared" si="60"/>
        <v>0</v>
      </c>
      <c r="N4327" s="277"/>
      <c r="O4327" s="274">
        <f t="shared" si="6"/>
        <v>0</v>
      </c>
      <c r="P4327" s="248" t="b">
        <f t="shared" si="7"/>
        <v>0</v>
      </c>
    </row>
    <row r="4328" ht="14.25" customHeight="1">
      <c r="A4328" s="248" t="s">
        <v>60</v>
      </c>
      <c r="B4328" s="248" t="s">
        <v>19</v>
      </c>
      <c r="C4328" s="273">
        <v>9893.0</v>
      </c>
      <c r="D4328" s="274">
        <v>45817.0</v>
      </c>
      <c r="E4328" s="275">
        <v>1103824.0</v>
      </c>
      <c r="F4328" s="248" t="s">
        <v>447</v>
      </c>
      <c r="G4328" s="274">
        <f t="shared" si="1"/>
        <v>45847</v>
      </c>
      <c r="H4328" s="248" t="s">
        <v>443</v>
      </c>
      <c r="I4328" s="276" t="str">
        <f t="shared" si="2"/>
        <v>98931103824</v>
      </c>
      <c r="J4328" s="274">
        <v>45856.0</v>
      </c>
      <c r="K4328" s="275">
        <f>+E4328-N4025</f>
        <v>1103824</v>
      </c>
      <c r="L4328" s="275">
        <f t="shared" si="60"/>
        <v>0</v>
      </c>
      <c r="N4328" s="277"/>
      <c r="O4328" s="274">
        <f t="shared" si="6"/>
        <v>0</v>
      </c>
      <c r="P4328" s="248" t="b">
        <f t="shared" si="7"/>
        <v>0</v>
      </c>
    </row>
    <row r="4329" ht="13.5" customHeight="1">
      <c r="A4329" s="248" t="s">
        <v>60</v>
      </c>
      <c r="B4329" s="248" t="s">
        <v>19</v>
      </c>
      <c r="C4329" s="273">
        <v>9892.0</v>
      </c>
      <c r="D4329" s="274">
        <v>45817.0</v>
      </c>
      <c r="E4329" s="275">
        <v>583904.0</v>
      </c>
      <c r="F4329" s="248" t="s">
        <v>447</v>
      </c>
      <c r="G4329" s="274">
        <f t="shared" si="1"/>
        <v>45847</v>
      </c>
      <c r="H4329" s="248" t="s">
        <v>443</v>
      </c>
      <c r="I4329" s="276" t="str">
        <f t="shared" si="2"/>
        <v>9892583904</v>
      </c>
      <c r="J4329" s="274">
        <v>45846.0</v>
      </c>
      <c r="K4329" s="275">
        <v>583904.0</v>
      </c>
      <c r="L4329" s="275">
        <f t="shared" si="60"/>
        <v>0</v>
      </c>
      <c r="N4329" s="277"/>
      <c r="O4329" s="274">
        <f t="shared" si="6"/>
        <v>0</v>
      </c>
      <c r="P4329" s="248" t="b">
        <f t="shared" si="7"/>
        <v>0</v>
      </c>
    </row>
    <row r="4330" ht="13.5" customHeight="1">
      <c r="A4330" s="248" t="s">
        <v>60</v>
      </c>
      <c r="B4330" s="248" t="s">
        <v>19</v>
      </c>
      <c r="C4330" s="273">
        <v>9894.0</v>
      </c>
      <c r="D4330" s="274">
        <v>45817.0</v>
      </c>
      <c r="E4330" s="275">
        <v>239958.0</v>
      </c>
      <c r="F4330" s="248" t="s">
        <v>447</v>
      </c>
      <c r="G4330" s="274">
        <f t="shared" si="1"/>
        <v>45847</v>
      </c>
      <c r="H4330" s="248" t="s">
        <v>443</v>
      </c>
      <c r="I4330" s="276" t="str">
        <f t="shared" si="2"/>
        <v>9894239958</v>
      </c>
      <c r="J4330" s="274">
        <v>45856.0</v>
      </c>
      <c r="K4330" s="275">
        <v>239958.0</v>
      </c>
      <c r="L4330" s="275">
        <f t="shared" si="60"/>
        <v>0</v>
      </c>
      <c r="N4330" s="277"/>
      <c r="O4330" s="274">
        <f t="shared" si="6"/>
        <v>0</v>
      </c>
      <c r="P4330" s="248" t="b">
        <f t="shared" si="7"/>
        <v>0</v>
      </c>
    </row>
    <row r="4331" ht="13.5" customHeight="1">
      <c r="A4331" s="248" t="s">
        <v>470</v>
      </c>
      <c r="B4331" s="248" t="s">
        <v>19</v>
      </c>
      <c r="C4331" s="273">
        <v>73759.0</v>
      </c>
      <c r="D4331" s="274">
        <v>45817.0</v>
      </c>
      <c r="E4331" s="275">
        <v>580720.0</v>
      </c>
      <c r="F4331" s="248" t="s">
        <v>447</v>
      </c>
      <c r="G4331" s="274">
        <f t="shared" si="1"/>
        <v>45847</v>
      </c>
      <c r="H4331" s="248" t="s">
        <v>443</v>
      </c>
      <c r="I4331" s="276" t="str">
        <f t="shared" si="2"/>
        <v>73759580720</v>
      </c>
      <c r="J4331" s="274">
        <v>45772.0</v>
      </c>
      <c r="K4331" s="275">
        <v>580720.0</v>
      </c>
      <c r="L4331" s="275">
        <f t="shared" si="60"/>
        <v>0</v>
      </c>
      <c r="N4331" s="277"/>
      <c r="O4331" s="274">
        <f t="shared" si="6"/>
        <v>0</v>
      </c>
      <c r="P4331" s="248" t="b">
        <f t="shared" si="7"/>
        <v>0</v>
      </c>
    </row>
    <row r="4332" ht="13.5" customHeight="1">
      <c r="A4332" s="248" t="s">
        <v>830</v>
      </c>
      <c r="B4332" s="248" t="s">
        <v>19</v>
      </c>
      <c r="C4332" s="273">
        <v>1951598.0</v>
      </c>
      <c r="D4332" s="274">
        <v>45818.0</v>
      </c>
      <c r="E4332" s="275">
        <v>1699990.0</v>
      </c>
      <c r="F4332" s="248" t="s">
        <v>447</v>
      </c>
      <c r="G4332" s="274">
        <f t="shared" si="1"/>
        <v>45848</v>
      </c>
      <c r="H4332" s="248" t="s">
        <v>443</v>
      </c>
      <c r="I4332" s="276" t="str">
        <f t="shared" si="2"/>
        <v>19515981699990</v>
      </c>
      <c r="J4332" s="274">
        <v>45814.0</v>
      </c>
      <c r="K4332" s="275">
        <v>1699990.0</v>
      </c>
      <c r="L4332" s="275">
        <f t="shared" si="60"/>
        <v>0</v>
      </c>
      <c r="M4332" s="248" t="s">
        <v>1008</v>
      </c>
      <c r="N4332" s="277"/>
      <c r="O4332" s="274">
        <f t="shared" si="6"/>
        <v>0</v>
      </c>
      <c r="P4332" s="248" t="b">
        <f t="shared" si="7"/>
        <v>0</v>
      </c>
    </row>
    <row r="4333" ht="13.5" customHeight="1">
      <c r="A4333" s="248" t="s">
        <v>281</v>
      </c>
      <c r="B4333" s="248" t="s">
        <v>19</v>
      </c>
      <c r="C4333" s="273">
        <v>1163446.0</v>
      </c>
      <c r="D4333" s="274">
        <v>45818.0</v>
      </c>
      <c r="E4333" s="275">
        <v>239960.0</v>
      </c>
      <c r="F4333" s="248" t="s">
        <v>447</v>
      </c>
      <c r="G4333" s="274">
        <f t="shared" si="1"/>
        <v>45848</v>
      </c>
      <c r="H4333" s="248" t="s">
        <v>443</v>
      </c>
      <c r="I4333" s="276" t="str">
        <f t="shared" si="2"/>
        <v>1163446239960</v>
      </c>
      <c r="J4333" s="274">
        <v>45818.0</v>
      </c>
      <c r="K4333" s="275">
        <v>239960.0</v>
      </c>
      <c r="L4333" s="275">
        <f t="shared" si="60"/>
        <v>0</v>
      </c>
      <c r="N4333" s="277"/>
      <c r="O4333" s="274">
        <f t="shared" si="6"/>
        <v>0</v>
      </c>
      <c r="P4333" s="248" t="b">
        <f t="shared" si="7"/>
        <v>0</v>
      </c>
    </row>
    <row r="4334" ht="13.5" customHeight="1">
      <c r="A4334" s="248" t="s">
        <v>22</v>
      </c>
      <c r="B4334" s="248" t="s">
        <v>19</v>
      </c>
      <c r="C4334" s="273">
        <v>1191999.0</v>
      </c>
      <c r="D4334" s="274">
        <v>45818.0</v>
      </c>
      <c r="E4334" s="275">
        <v>249948.0</v>
      </c>
      <c r="F4334" s="248" t="s">
        <v>447</v>
      </c>
      <c r="G4334" s="274">
        <f t="shared" si="1"/>
        <v>45848</v>
      </c>
      <c r="H4334" s="248" t="s">
        <v>443</v>
      </c>
      <c r="I4334" s="276" t="str">
        <f t="shared" si="2"/>
        <v>1191999249948</v>
      </c>
      <c r="J4334" s="274">
        <v>45846.0</v>
      </c>
      <c r="K4334" s="275">
        <v>249948.0</v>
      </c>
      <c r="L4334" s="275">
        <f t="shared" si="60"/>
        <v>0</v>
      </c>
      <c r="N4334" s="109" t="s">
        <v>462</v>
      </c>
      <c r="O4334" s="274">
        <f t="shared" si="6"/>
        <v>0</v>
      </c>
      <c r="P4334" s="248" t="b">
        <f t="shared" si="7"/>
        <v>0</v>
      </c>
    </row>
    <row r="4335" ht="13.5" customHeight="1">
      <c r="A4335" s="248" t="s">
        <v>458</v>
      </c>
      <c r="B4335" s="248" t="s">
        <v>19</v>
      </c>
      <c r="C4335" s="273">
        <v>5.1575032E7</v>
      </c>
      <c r="D4335" s="274">
        <v>45818.0</v>
      </c>
      <c r="E4335" s="275">
        <v>89271.0</v>
      </c>
      <c r="F4335" s="248" t="s">
        <v>447</v>
      </c>
      <c r="G4335" s="274">
        <f t="shared" si="1"/>
        <v>45848</v>
      </c>
      <c r="H4335" s="248" t="s">
        <v>443</v>
      </c>
      <c r="I4335" s="276" t="str">
        <f t="shared" si="2"/>
        <v>5157503289271</v>
      </c>
      <c r="J4335" s="274">
        <v>45839.0</v>
      </c>
      <c r="K4335" s="275">
        <v>89271.0</v>
      </c>
      <c r="L4335" s="275">
        <f t="shared" si="60"/>
        <v>0</v>
      </c>
      <c r="N4335" s="277"/>
      <c r="O4335" s="274">
        <f t="shared" si="6"/>
        <v>0</v>
      </c>
      <c r="P4335" s="248" t="b">
        <f t="shared" si="7"/>
        <v>0</v>
      </c>
    </row>
    <row r="4336" ht="13.5" customHeight="1">
      <c r="A4336" s="248" t="s">
        <v>736</v>
      </c>
      <c r="B4336" s="248" t="s">
        <v>19</v>
      </c>
      <c r="C4336" s="273">
        <v>194887.0</v>
      </c>
      <c r="D4336" s="274">
        <v>45818.0</v>
      </c>
      <c r="E4336" s="275">
        <v>563010.0</v>
      </c>
      <c r="F4336" s="248" t="s">
        <v>447</v>
      </c>
      <c r="G4336" s="274">
        <f t="shared" si="1"/>
        <v>45848</v>
      </c>
      <c r="H4336" s="248" t="s">
        <v>443</v>
      </c>
      <c r="I4336" s="276" t="str">
        <f t="shared" si="2"/>
        <v>194887563010</v>
      </c>
      <c r="J4336" s="274">
        <v>45846.0</v>
      </c>
      <c r="K4336" s="275">
        <v>563010.0</v>
      </c>
      <c r="L4336" s="275">
        <f t="shared" si="60"/>
        <v>0</v>
      </c>
      <c r="N4336" s="277"/>
      <c r="O4336" s="274">
        <f t="shared" si="6"/>
        <v>0</v>
      </c>
      <c r="P4336" s="248" t="b">
        <f t="shared" si="7"/>
        <v>0</v>
      </c>
    </row>
    <row r="4337" ht="13.5" customHeight="1">
      <c r="A4337" s="248" t="s">
        <v>736</v>
      </c>
      <c r="B4337" s="248" t="s">
        <v>19</v>
      </c>
      <c r="C4337" s="273">
        <v>194884.0</v>
      </c>
      <c r="D4337" s="274">
        <v>45818.0</v>
      </c>
      <c r="E4337" s="275">
        <v>215926.0</v>
      </c>
      <c r="F4337" s="248" t="s">
        <v>447</v>
      </c>
      <c r="G4337" s="274">
        <f t="shared" si="1"/>
        <v>45848</v>
      </c>
      <c r="H4337" s="248" t="s">
        <v>443</v>
      </c>
      <c r="I4337" s="276" t="str">
        <f t="shared" si="2"/>
        <v>194884215926</v>
      </c>
      <c r="J4337" s="274">
        <v>45846.0</v>
      </c>
      <c r="K4337" s="275">
        <v>215926.0</v>
      </c>
      <c r="L4337" s="275">
        <f t="shared" si="60"/>
        <v>0</v>
      </c>
      <c r="N4337" s="277"/>
      <c r="O4337" s="274">
        <f t="shared" si="6"/>
        <v>0</v>
      </c>
      <c r="P4337" s="248" t="b">
        <f t="shared" si="7"/>
        <v>0</v>
      </c>
    </row>
    <row r="4338" ht="13.5" customHeight="1">
      <c r="A4338" s="248" t="s">
        <v>1009</v>
      </c>
      <c r="B4338" s="248" t="s">
        <v>19</v>
      </c>
      <c r="C4338" s="273">
        <v>5.7398603E7</v>
      </c>
      <c r="D4338" s="274">
        <v>45818.0</v>
      </c>
      <c r="E4338" s="275">
        <v>55470.0</v>
      </c>
      <c r="F4338" s="248" t="s">
        <v>447</v>
      </c>
      <c r="G4338" s="274">
        <f t="shared" si="1"/>
        <v>45848</v>
      </c>
      <c r="H4338" s="248" t="s">
        <v>443</v>
      </c>
      <c r="I4338" s="276" t="str">
        <f t="shared" si="2"/>
        <v>5739860355470</v>
      </c>
      <c r="J4338" s="274">
        <v>45818.0</v>
      </c>
      <c r="K4338" s="275">
        <v>55470.0</v>
      </c>
      <c r="L4338" s="275">
        <f t="shared" si="60"/>
        <v>0</v>
      </c>
      <c r="M4338" s="248" t="s">
        <v>735</v>
      </c>
      <c r="N4338" s="277"/>
      <c r="O4338" s="274">
        <f t="shared" si="6"/>
        <v>0</v>
      </c>
      <c r="P4338" s="248" t="b">
        <f t="shared" si="7"/>
        <v>0</v>
      </c>
    </row>
    <row r="4339" ht="13.5" customHeight="1">
      <c r="A4339" s="248" t="s">
        <v>26</v>
      </c>
      <c r="B4339" s="248" t="s">
        <v>19</v>
      </c>
      <c r="C4339" s="273">
        <v>14442.0</v>
      </c>
      <c r="D4339" s="274">
        <v>45819.0</v>
      </c>
      <c r="E4339" s="275">
        <v>6096270.0</v>
      </c>
      <c r="F4339" s="248" t="s">
        <v>447</v>
      </c>
      <c r="G4339" s="274">
        <f t="shared" si="1"/>
        <v>45849</v>
      </c>
      <c r="H4339" s="248" t="s">
        <v>443</v>
      </c>
      <c r="I4339" s="276" t="str">
        <f t="shared" si="2"/>
        <v>144426096270</v>
      </c>
      <c r="J4339" s="274">
        <v>45846.0</v>
      </c>
      <c r="K4339" s="275">
        <v>6096270.0</v>
      </c>
      <c r="L4339" s="275">
        <f t="shared" si="60"/>
        <v>0</v>
      </c>
      <c r="N4339" s="277"/>
      <c r="O4339" s="274">
        <f t="shared" si="6"/>
        <v>0</v>
      </c>
      <c r="P4339" s="248" t="b">
        <f t="shared" si="7"/>
        <v>0</v>
      </c>
    </row>
    <row r="4340" ht="13.5" customHeight="1">
      <c r="A4340" s="248" t="s">
        <v>36</v>
      </c>
      <c r="B4340" s="248" t="s">
        <v>19</v>
      </c>
      <c r="C4340" s="273">
        <v>99272.0</v>
      </c>
      <c r="D4340" s="274">
        <v>45819.0</v>
      </c>
      <c r="E4340" s="275">
        <v>1814776.0</v>
      </c>
      <c r="F4340" s="248" t="s">
        <v>447</v>
      </c>
      <c r="G4340" s="274">
        <f t="shared" si="1"/>
        <v>45849</v>
      </c>
      <c r="H4340" s="248" t="s">
        <v>443</v>
      </c>
      <c r="I4340" s="276" t="str">
        <f t="shared" si="2"/>
        <v>992721814776</v>
      </c>
      <c r="J4340" s="274">
        <v>45846.0</v>
      </c>
      <c r="K4340" s="275">
        <v>1814776.0</v>
      </c>
      <c r="L4340" s="275">
        <f t="shared" si="60"/>
        <v>0</v>
      </c>
      <c r="N4340" s="277" t="s">
        <v>738</v>
      </c>
      <c r="O4340" s="274">
        <f t="shared" si="6"/>
        <v>0</v>
      </c>
      <c r="P4340" s="248" t="b">
        <f t="shared" si="7"/>
        <v>0</v>
      </c>
    </row>
    <row r="4341" ht="14.25" customHeight="1">
      <c r="A4341" s="248" t="s">
        <v>1010</v>
      </c>
      <c r="B4341" s="248" t="s">
        <v>334</v>
      </c>
      <c r="C4341" s="273">
        <v>122.0</v>
      </c>
      <c r="D4341" s="274">
        <v>45819.0</v>
      </c>
      <c r="E4341" s="275">
        <v>88110.0</v>
      </c>
      <c r="F4341" s="248" t="s">
        <v>447</v>
      </c>
      <c r="G4341" s="274">
        <f t="shared" si="1"/>
        <v>45849</v>
      </c>
      <c r="H4341" s="248" t="s">
        <v>443</v>
      </c>
      <c r="I4341" s="276" t="str">
        <f t="shared" si="2"/>
        <v>12288110</v>
      </c>
      <c r="J4341" s="274">
        <v>45818.0</v>
      </c>
      <c r="K4341" s="275">
        <v>88110.0</v>
      </c>
      <c r="L4341" s="275">
        <f t="shared" si="60"/>
        <v>0</v>
      </c>
      <c r="N4341" s="277"/>
      <c r="O4341" s="274">
        <f t="shared" si="6"/>
        <v>0</v>
      </c>
      <c r="P4341" s="248" t="b">
        <f t="shared" si="7"/>
        <v>0</v>
      </c>
    </row>
    <row r="4342" ht="14.25" customHeight="1">
      <c r="A4342" s="248" t="s">
        <v>887</v>
      </c>
      <c r="B4342" s="248" t="s">
        <v>19</v>
      </c>
      <c r="C4342" s="273">
        <v>1133440.0</v>
      </c>
      <c r="D4342" s="274">
        <v>45819.0</v>
      </c>
      <c r="E4342" s="275">
        <v>35980.0</v>
      </c>
      <c r="F4342" s="248" t="s">
        <v>447</v>
      </c>
      <c r="G4342" s="274">
        <f t="shared" si="1"/>
        <v>45849</v>
      </c>
      <c r="H4342" s="248" t="s">
        <v>443</v>
      </c>
      <c r="I4342" s="276" t="str">
        <f t="shared" si="2"/>
        <v>113344035980</v>
      </c>
      <c r="J4342" s="274">
        <v>45819.0</v>
      </c>
      <c r="K4342" s="275">
        <v>35980.0</v>
      </c>
      <c r="L4342" s="275">
        <f t="shared" si="60"/>
        <v>0</v>
      </c>
      <c r="N4342" s="277"/>
      <c r="O4342" s="274">
        <f t="shared" si="6"/>
        <v>0</v>
      </c>
      <c r="P4342" s="248" t="b">
        <f t="shared" si="7"/>
        <v>0</v>
      </c>
    </row>
    <row r="4343" ht="14.25" customHeight="1">
      <c r="A4343" s="248" t="s">
        <v>1011</v>
      </c>
      <c r="B4343" s="248" t="s">
        <v>19</v>
      </c>
      <c r="C4343" s="273">
        <v>1541.0</v>
      </c>
      <c r="D4343" s="274">
        <v>45819.0</v>
      </c>
      <c r="E4343" s="275">
        <v>208990.0</v>
      </c>
      <c r="F4343" s="248" t="s">
        <v>447</v>
      </c>
      <c r="G4343" s="274">
        <f t="shared" si="1"/>
        <v>45849</v>
      </c>
      <c r="H4343" s="248" t="s">
        <v>443</v>
      </c>
      <c r="I4343" s="276" t="str">
        <f t="shared" si="2"/>
        <v>1541208990</v>
      </c>
      <c r="J4343" s="274">
        <v>45819.0</v>
      </c>
      <c r="K4343" s="275">
        <v>208990.0</v>
      </c>
      <c r="L4343" s="275">
        <f t="shared" si="60"/>
        <v>0</v>
      </c>
      <c r="N4343" s="277"/>
      <c r="O4343" s="274">
        <f t="shared" si="6"/>
        <v>0</v>
      </c>
      <c r="P4343" s="248" t="b">
        <f t="shared" si="7"/>
        <v>0</v>
      </c>
    </row>
    <row r="4344" ht="14.25" customHeight="1">
      <c r="A4344" s="248" t="s">
        <v>610</v>
      </c>
      <c r="B4344" s="248" t="s">
        <v>19</v>
      </c>
      <c r="C4344" s="273">
        <v>1952476.0</v>
      </c>
      <c r="D4344" s="274">
        <v>45820.0</v>
      </c>
      <c r="E4344" s="275">
        <v>1779990.0</v>
      </c>
      <c r="F4344" s="248" t="s">
        <v>447</v>
      </c>
      <c r="G4344" s="274">
        <f t="shared" si="1"/>
        <v>45850</v>
      </c>
      <c r="H4344" s="248" t="s">
        <v>443</v>
      </c>
      <c r="I4344" s="276" t="str">
        <f t="shared" si="2"/>
        <v>19524761779990</v>
      </c>
      <c r="J4344" s="274">
        <v>45819.0</v>
      </c>
      <c r="K4344" s="275">
        <v>1779990.0</v>
      </c>
      <c r="L4344" s="275">
        <f t="shared" si="60"/>
        <v>0</v>
      </c>
      <c r="N4344" s="277"/>
      <c r="O4344" s="274">
        <f t="shared" si="6"/>
        <v>0</v>
      </c>
      <c r="P4344" s="248" t="b">
        <f t="shared" si="7"/>
        <v>0</v>
      </c>
    </row>
    <row r="4345" ht="14.25" customHeight="1">
      <c r="A4345" s="248" t="s">
        <v>463</v>
      </c>
      <c r="B4345" s="248" t="s">
        <v>19</v>
      </c>
      <c r="C4345" s="273">
        <v>5330784.0</v>
      </c>
      <c r="D4345" s="274">
        <v>45820.0</v>
      </c>
      <c r="E4345" s="275">
        <v>1423980.0</v>
      </c>
      <c r="F4345" s="248" t="s">
        <v>447</v>
      </c>
      <c r="G4345" s="274">
        <f t="shared" si="1"/>
        <v>45850</v>
      </c>
      <c r="H4345" s="248" t="s">
        <v>443</v>
      </c>
      <c r="I4345" s="276" t="str">
        <f t="shared" si="2"/>
        <v>53307841423980</v>
      </c>
      <c r="J4345" s="274">
        <v>45820.0</v>
      </c>
      <c r="K4345" s="275">
        <v>1423980.0</v>
      </c>
      <c r="L4345" s="275">
        <f t="shared" si="60"/>
        <v>0</v>
      </c>
      <c r="N4345" s="277"/>
      <c r="O4345" s="274">
        <f t="shared" si="6"/>
        <v>0</v>
      </c>
      <c r="P4345" s="248" t="b">
        <f t="shared" si="7"/>
        <v>0</v>
      </c>
    </row>
    <row r="4346" ht="14.25" customHeight="1">
      <c r="A4346" s="248" t="s">
        <v>1012</v>
      </c>
      <c r="B4346" s="248" t="s">
        <v>19</v>
      </c>
      <c r="C4346" s="273">
        <v>33573.0</v>
      </c>
      <c r="D4346" s="274">
        <v>45820.0</v>
      </c>
      <c r="E4346" s="275">
        <v>189790.0</v>
      </c>
      <c r="F4346" s="248" t="s">
        <v>447</v>
      </c>
      <c r="G4346" s="274">
        <f t="shared" si="1"/>
        <v>45850</v>
      </c>
      <c r="H4346" s="248" t="s">
        <v>443</v>
      </c>
      <c r="I4346" s="276" t="str">
        <f t="shared" si="2"/>
        <v>33573189790</v>
      </c>
      <c r="J4346" s="274">
        <v>45820.0</v>
      </c>
      <c r="K4346" s="275">
        <v>208770.0</v>
      </c>
      <c r="L4346" s="275">
        <f t="shared" si="60"/>
        <v>18980</v>
      </c>
      <c r="M4346" s="248" t="s">
        <v>1013</v>
      </c>
      <c r="N4346" s="277"/>
      <c r="O4346" s="274">
        <f t="shared" si="6"/>
        <v>0</v>
      </c>
      <c r="P4346" s="248" t="b">
        <f t="shared" si="7"/>
        <v>0</v>
      </c>
    </row>
    <row r="4347" ht="14.25" customHeight="1">
      <c r="A4347" s="248" t="s">
        <v>508</v>
      </c>
      <c r="B4347" s="248" t="s">
        <v>334</v>
      </c>
      <c r="C4347" s="273">
        <v>3055955.0</v>
      </c>
      <c r="D4347" s="274">
        <v>45820.0</v>
      </c>
      <c r="E4347" s="275">
        <v>8457.0</v>
      </c>
      <c r="F4347" s="248" t="s">
        <v>447</v>
      </c>
      <c r="G4347" s="274">
        <f t="shared" si="1"/>
        <v>45850</v>
      </c>
      <c r="H4347" s="248" t="s">
        <v>443</v>
      </c>
      <c r="I4347" s="276" t="str">
        <f t="shared" si="2"/>
        <v>30559558457</v>
      </c>
      <c r="J4347" s="274">
        <v>45820.0</v>
      </c>
      <c r="K4347" s="275">
        <v>8457.0</v>
      </c>
      <c r="L4347" s="275">
        <f t="shared" si="60"/>
        <v>0</v>
      </c>
      <c r="N4347" s="277"/>
      <c r="O4347" s="274">
        <f t="shared" si="6"/>
        <v>0</v>
      </c>
      <c r="P4347" s="248" t="b">
        <f t="shared" si="7"/>
        <v>0</v>
      </c>
    </row>
    <row r="4348" ht="14.25" customHeight="1">
      <c r="A4348" s="248" t="s">
        <v>1011</v>
      </c>
      <c r="B4348" s="248" t="s">
        <v>19</v>
      </c>
      <c r="C4348" s="273">
        <v>1548.0</v>
      </c>
      <c r="D4348" s="274">
        <v>45820.0</v>
      </c>
      <c r="E4348" s="275">
        <v>308990.0</v>
      </c>
      <c r="F4348" s="248" t="s">
        <v>447</v>
      </c>
      <c r="G4348" s="274">
        <f t="shared" si="1"/>
        <v>45850</v>
      </c>
      <c r="H4348" s="248" t="s">
        <v>443</v>
      </c>
      <c r="I4348" s="276" t="str">
        <f t="shared" si="2"/>
        <v>1548308990</v>
      </c>
      <c r="J4348" s="274">
        <v>45820.0</v>
      </c>
      <c r="K4348" s="275">
        <v>308990.0</v>
      </c>
      <c r="L4348" s="275">
        <f t="shared" si="60"/>
        <v>0</v>
      </c>
      <c r="N4348" s="277"/>
      <c r="O4348" s="274">
        <f t="shared" si="6"/>
        <v>0</v>
      </c>
      <c r="P4348" s="248" t="b">
        <f t="shared" si="7"/>
        <v>0</v>
      </c>
    </row>
    <row r="4349" ht="14.25" customHeight="1">
      <c r="A4349" s="248" t="s">
        <v>494</v>
      </c>
      <c r="B4349" s="248" t="s">
        <v>19</v>
      </c>
      <c r="C4349" s="273">
        <v>56372.0</v>
      </c>
      <c r="D4349" s="274">
        <v>45821.0</v>
      </c>
      <c r="E4349" s="275">
        <v>70980.0</v>
      </c>
      <c r="F4349" s="248" t="s">
        <v>447</v>
      </c>
      <c r="G4349" s="274">
        <f t="shared" si="1"/>
        <v>45851</v>
      </c>
      <c r="H4349" s="248" t="s">
        <v>443</v>
      </c>
      <c r="I4349" s="276" t="str">
        <f t="shared" si="2"/>
        <v>5637270980</v>
      </c>
      <c r="J4349" s="274">
        <v>45821.0</v>
      </c>
      <c r="K4349" s="275">
        <v>70980.0</v>
      </c>
      <c r="L4349" s="275">
        <f t="shared" si="60"/>
        <v>0</v>
      </c>
      <c r="N4349" s="277"/>
      <c r="O4349" s="274">
        <f t="shared" si="6"/>
        <v>0</v>
      </c>
      <c r="P4349" s="248" t="b">
        <f t="shared" si="7"/>
        <v>0</v>
      </c>
    </row>
    <row r="4350" ht="14.25" customHeight="1">
      <c r="A4350" s="248" t="s">
        <v>71</v>
      </c>
      <c r="B4350" s="248" t="s">
        <v>19</v>
      </c>
      <c r="C4350" s="273">
        <v>882168.0</v>
      </c>
      <c r="D4350" s="274">
        <v>45821.0</v>
      </c>
      <c r="E4350" s="275">
        <v>473472.0</v>
      </c>
      <c r="F4350" s="248" t="s">
        <v>447</v>
      </c>
      <c r="G4350" s="274">
        <f t="shared" si="1"/>
        <v>45851</v>
      </c>
      <c r="H4350" s="248" t="s">
        <v>443</v>
      </c>
      <c r="I4350" s="276" t="str">
        <f t="shared" si="2"/>
        <v>882168473472</v>
      </c>
      <c r="J4350" s="274">
        <v>45846.0</v>
      </c>
      <c r="K4350" s="275">
        <v>473472.0</v>
      </c>
      <c r="L4350" s="275">
        <f t="shared" si="60"/>
        <v>0</v>
      </c>
      <c r="N4350" s="277"/>
      <c r="O4350" s="274">
        <f t="shared" si="6"/>
        <v>0</v>
      </c>
      <c r="P4350" s="248" t="b">
        <f t="shared" si="7"/>
        <v>0</v>
      </c>
    </row>
    <row r="4351" ht="14.25" customHeight="1">
      <c r="A4351" s="248" t="s">
        <v>23</v>
      </c>
      <c r="B4351" s="248" t="s">
        <v>19</v>
      </c>
      <c r="C4351" s="273">
        <v>10215.0</v>
      </c>
      <c r="D4351" s="274">
        <v>45821.0</v>
      </c>
      <c r="E4351" s="275">
        <v>728973.0</v>
      </c>
      <c r="F4351" s="248" t="s">
        <v>447</v>
      </c>
      <c r="G4351" s="274">
        <f t="shared" si="1"/>
        <v>45851</v>
      </c>
      <c r="H4351" s="248" t="s">
        <v>443</v>
      </c>
      <c r="I4351" s="276" t="str">
        <f t="shared" si="2"/>
        <v>10215728973</v>
      </c>
      <c r="J4351" s="274">
        <v>45846.0</v>
      </c>
      <c r="K4351" s="275">
        <v>728973.0</v>
      </c>
      <c r="L4351" s="275">
        <f t="shared" si="60"/>
        <v>0</v>
      </c>
      <c r="N4351" s="277" t="s">
        <v>769</v>
      </c>
      <c r="O4351" s="274">
        <f t="shared" si="6"/>
        <v>0</v>
      </c>
      <c r="P4351" s="248" t="b">
        <f t="shared" si="7"/>
        <v>0</v>
      </c>
    </row>
    <row r="4352" ht="14.25" customHeight="1">
      <c r="A4352" s="248" t="s">
        <v>688</v>
      </c>
      <c r="B4352" s="248" t="s">
        <v>19</v>
      </c>
      <c r="C4352" s="273">
        <v>3221.0</v>
      </c>
      <c r="D4352" s="274">
        <v>45821.0</v>
      </c>
      <c r="E4352" s="275">
        <v>832875.0</v>
      </c>
      <c r="F4352" s="248" t="s">
        <v>447</v>
      </c>
      <c r="G4352" s="274">
        <f t="shared" si="1"/>
        <v>45851</v>
      </c>
      <c r="H4352" s="248" t="s">
        <v>443</v>
      </c>
      <c r="I4352" s="276" t="str">
        <f t="shared" si="2"/>
        <v>3221832875</v>
      </c>
      <c r="J4352" s="274">
        <v>45846.0</v>
      </c>
      <c r="K4352" s="275">
        <v>832875.0</v>
      </c>
      <c r="L4352" s="275">
        <f t="shared" si="60"/>
        <v>0</v>
      </c>
      <c r="N4352" s="277"/>
      <c r="O4352" s="274">
        <f t="shared" si="6"/>
        <v>0</v>
      </c>
      <c r="P4352" s="248" t="b">
        <f t="shared" si="7"/>
        <v>0</v>
      </c>
    </row>
    <row r="4353" ht="14.25" customHeight="1">
      <c r="A4353" s="248" t="s">
        <v>463</v>
      </c>
      <c r="B4353" s="248" t="s">
        <v>19</v>
      </c>
      <c r="C4353" s="273">
        <v>5331121.0</v>
      </c>
      <c r="D4353" s="274">
        <v>45821.0</v>
      </c>
      <c r="E4353" s="275">
        <v>1603970.0</v>
      </c>
      <c r="F4353" s="248" t="s">
        <v>447</v>
      </c>
      <c r="G4353" s="274">
        <f t="shared" si="1"/>
        <v>45851</v>
      </c>
      <c r="H4353" s="248" t="s">
        <v>443</v>
      </c>
      <c r="I4353" s="276" t="str">
        <f t="shared" si="2"/>
        <v>53311211603970</v>
      </c>
      <c r="J4353" s="274">
        <v>45821.0</v>
      </c>
      <c r="K4353" s="275">
        <v>1603970.0</v>
      </c>
      <c r="L4353" s="275">
        <f t="shared" si="60"/>
        <v>0</v>
      </c>
      <c r="N4353" s="277"/>
      <c r="O4353" s="274">
        <f t="shared" si="6"/>
        <v>0</v>
      </c>
      <c r="P4353" s="248" t="b">
        <f t="shared" si="7"/>
        <v>0</v>
      </c>
    </row>
    <row r="4354" ht="14.25" customHeight="1">
      <c r="A4354" s="248" t="s">
        <v>736</v>
      </c>
      <c r="B4354" s="248" t="s">
        <v>19</v>
      </c>
      <c r="C4354" s="273">
        <v>195064.0</v>
      </c>
      <c r="D4354" s="274">
        <v>45821.0</v>
      </c>
      <c r="E4354" s="275">
        <v>615718.0</v>
      </c>
      <c r="F4354" s="248" t="s">
        <v>447</v>
      </c>
      <c r="G4354" s="274">
        <f t="shared" si="1"/>
        <v>45851</v>
      </c>
      <c r="H4354" s="248" t="s">
        <v>443</v>
      </c>
      <c r="I4354" s="276" t="str">
        <f t="shared" si="2"/>
        <v>195064615718</v>
      </c>
      <c r="J4354" s="274">
        <v>45846.0</v>
      </c>
      <c r="K4354" s="275">
        <v>615718.0</v>
      </c>
      <c r="L4354" s="275">
        <f t="shared" si="60"/>
        <v>0</v>
      </c>
      <c r="N4354" s="277"/>
      <c r="O4354" s="274">
        <f t="shared" si="6"/>
        <v>0</v>
      </c>
      <c r="P4354" s="248" t="b">
        <f t="shared" si="7"/>
        <v>0</v>
      </c>
    </row>
    <row r="4355" ht="14.25" customHeight="1">
      <c r="A4355" s="248" t="s">
        <v>1014</v>
      </c>
      <c r="B4355" s="248" t="s">
        <v>19</v>
      </c>
      <c r="C4355" s="273">
        <v>9168.0</v>
      </c>
      <c r="D4355" s="274">
        <v>45821.0</v>
      </c>
      <c r="E4355" s="275">
        <v>487960.0</v>
      </c>
      <c r="F4355" s="248" t="s">
        <v>447</v>
      </c>
      <c r="G4355" s="274">
        <f t="shared" si="1"/>
        <v>45851</v>
      </c>
      <c r="H4355" s="248" t="s">
        <v>443</v>
      </c>
      <c r="I4355" s="276" t="str">
        <f t="shared" si="2"/>
        <v>9168487960</v>
      </c>
      <c r="J4355" s="274">
        <v>45821.0</v>
      </c>
      <c r="K4355" s="275">
        <v>487960.0</v>
      </c>
      <c r="L4355" s="275">
        <f t="shared" si="60"/>
        <v>0</v>
      </c>
      <c r="N4355" s="277"/>
      <c r="O4355" s="274">
        <f t="shared" si="6"/>
        <v>0</v>
      </c>
      <c r="P4355" s="248" t="b">
        <f t="shared" si="7"/>
        <v>0</v>
      </c>
    </row>
    <row r="4356" ht="14.25" customHeight="1">
      <c r="A4356" s="248" t="s">
        <v>110</v>
      </c>
      <c r="B4356" s="248" t="s">
        <v>19</v>
      </c>
      <c r="C4356" s="273">
        <v>43862.0</v>
      </c>
      <c r="D4356" s="274">
        <v>45821.0</v>
      </c>
      <c r="E4356" s="275">
        <v>275152.0</v>
      </c>
      <c r="F4356" s="248" t="s">
        <v>447</v>
      </c>
      <c r="G4356" s="274">
        <f t="shared" si="1"/>
        <v>45851</v>
      </c>
      <c r="H4356" s="248" t="s">
        <v>443</v>
      </c>
      <c r="I4356" s="276" t="str">
        <f t="shared" si="2"/>
        <v>43862275152</v>
      </c>
      <c r="J4356" s="274">
        <v>45846.0</v>
      </c>
      <c r="K4356" s="275">
        <v>275152.0</v>
      </c>
      <c r="L4356" s="275">
        <f t="shared" si="60"/>
        <v>0</v>
      </c>
      <c r="N4356" s="277"/>
      <c r="O4356" s="274">
        <f t="shared" si="6"/>
        <v>0</v>
      </c>
      <c r="P4356" s="248" t="b">
        <f t="shared" si="7"/>
        <v>0</v>
      </c>
    </row>
    <row r="4357" ht="14.25" customHeight="1">
      <c r="A4357" s="248" t="s">
        <v>644</v>
      </c>
      <c r="B4357" s="248" t="s">
        <v>19</v>
      </c>
      <c r="C4357" s="273">
        <v>5.2006257E7</v>
      </c>
      <c r="D4357" s="274">
        <v>45821.0</v>
      </c>
      <c r="E4357" s="275">
        <v>135940.0</v>
      </c>
      <c r="F4357" s="248" t="s">
        <v>447</v>
      </c>
      <c r="G4357" s="274">
        <f t="shared" si="1"/>
        <v>45851</v>
      </c>
      <c r="H4357" s="248" t="s">
        <v>443</v>
      </c>
      <c r="I4357" s="276" t="str">
        <f t="shared" si="2"/>
        <v>52006257135940</v>
      </c>
      <c r="J4357" s="274">
        <v>45821.0</v>
      </c>
      <c r="K4357" s="275">
        <v>135940.0</v>
      </c>
      <c r="L4357" s="275">
        <f t="shared" si="60"/>
        <v>0</v>
      </c>
      <c r="M4357" s="248" t="s">
        <v>1015</v>
      </c>
      <c r="N4357" s="277"/>
      <c r="O4357" s="274">
        <f t="shared" si="6"/>
        <v>0</v>
      </c>
      <c r="P4357" s="248" t="b">
        <f t="shared" si="7"/>
        <v>0</v>
      </c>
    </row>
    <row r="4358" ht="14.25" customHeight="1">
      <c r="A4358" s="248" t="s">
        <v>644</v>
      </c>
      <c r="B4358" s="248" t="s">
        <v>334</v>
      </c>
      <c r="C4358" s="273">
        <v>1.366272E7</v>
      </c>
      <c r="D4358" s="274">
        <v>45821.0</v>
      </c>
      <c r="E4358" s="275">
        <v>0.0</v>
      </c>
      <c r="F4358" s="248" t="s">
        <v>447</v>
      </c>
      <c r="G4358" s="274">
        <f t="shared" si="1"/>
        <v>45851</v>
      </c>
      <c r="H4358" s="248" t="s">
        <v>443</v>
      </c>
      <c r="I4358" s="276" t="str">
        <f t="shared" si="2"/>
        <v>136627200</v>
      </c>
      <c r="J4358" s="274">
        <v>45821.0</v>
      </c>
      <c r="K4358" s="275">
        <v>0.0</v>
      </c>
      <c r="L4358" s="275">
        <f t="shared" si="60"/>
        <v>0</v>
      </c>
      <c r="N4358" s="277"/>
      <c r="O4358" s="274">
        <f t="shared" si="6"/>
        <v>0</v>
      </c>
      <c r="P4358" s="248" t="b">
        <f t="shared" si="7"/>
        <v>0</v>
      </c>
    </row>
    <row r="4359" ht="14.25" customHeight="1">
      <c r="A4359" s="248" t="s">
        <v>1016</v>
      </c>
      <c r="B4359" s="248" t="s">
        <v>19</v>
      </c>
      <c r="C4359" s="273">
        <v>3472788.0</v>
      </c>
      <c r="D4359" s="274">
        <v>45821.0</v>
      </c>
      <c r="E4359" s="275">
        <v>486970.0</v>
      </c>
      <c r="F4359" s="248" t="s">
        <v>447</v>
      </c>
      <c r="G4359" s="274">
        <f t="shared" si="1"/>
        <v>45851</v>
      </c>
      <c r="H4359" s="248" t="s">
        <v>443</v>
      </c>
      <c r="I4359" s="276" t="str">
        <f t="shared" si="2"/>
        <v>3472788486970</v>
      </c>
      <c r="J4359" s="274">
        <v>45821.0</v>
      </c>
      <c r="K4359" s="275">
        <v>486970.0</v>
      </c>
      <c r="L4359" s="275">
        <f t="shared" si="60"/>
        <v>0</v>
      </c>
      <c r="N4359" s="277"/>
      <c r="O4359" s="274">
        <f t="shared" si="6"/>
        <v>0</v>
      </c>
      <c r="P4359" s="248" t="b">
        <f t="shared" si="7"/>
        <v>0</v>
      </c>
    </row>
    <row r="4360" ht="14.25" customHeight="1">
      <c r="A4360" s="248" t="s">
        <v>92</v>
      </c>
      <c r="B4360" s="248" t="s">
        <v>19</v>
      </c>
      <c r="C4360" s="273">
        <v>825532.0</v>
      </c>
      <c r="D4360" s="274">
        <v>45822.0</v>
      </c>
      <c r="E4360" s="275">
        <v>299174.0</v>
      </c>
      <c r="F4360" s="248" t="s">
        <v>447</v>
      </c>
      <c r="G4360" s="274">
        <f t="shared" si="1"/>
        <v>45852</v>
      </c>
      <c r="H4360" s="248" t="s">
        <v>443</v>
      </c>
      <c r="I4360" s="276" t="str">
        <f t="shared" si="2"/>
        <v>825532299174</v>
      </c>
      <c r="J4360" s="274">
        <v>45841.0</v>
      </c>
      <c r="K4360" s="275">
        <v>299174.0</v>
      </c>
      <c r="L4360" s="275">
        <f t="shared" si="60"/>
        <v>0</v>
      </c>
      <c r="N4360" s="277"/>
      <c r="O4360" s="274">
        <f t="shared" si="6"/>
        <v>0</v>
      </c>
      <c r="P4360" s="248" t="b">
        <f t="shared" si="7"/>
        <v>0</v>
      </c>
    </row>
    <row r="4361" ht="14.25" customHeight="1">
      <c r="A4361" s="248" t="s">
        <v>60</v>
      </c>
      <c r="B4361" s="248" t="s">
        <v>19</v>
      </c>
      <c r="C4361" s="273">
        <v>9907.0</v>
      </c>
      <c r="D4361" s="274">
        <v>45823.0</v>
      </c>
      <c r="E4361" s="275">
        <v>1007040.0</v>
      </c>
      <c r="F4361" s="248" t="s">
        <v>447</v>
      </c>
      <c r="G4361" s="274">
        <f t="shared" si="1"/>
        <v>45853</v>
      </c>
      <c r="H4361" s="248" t="s">
        <v>443</v>
      </c>
      <c r="I4361" s="276" t="str">
        <f t="shared" si="2"/>
        <v>99071007040</v>
      </c>
      <c r="J4361" s="274">
        <v>45853.0</v>
      </c>
      <c r="K4361" s="275">
        <v>1007040.0</v>
      </c>
      <c r="L4361" s="275">
        <f t="shared" si="60"/>
        <v>0</v>
      </c>
      <c r="N4361" s="277"/>
      <c r="O4361" s="274">
        <f t="shared" si="6"/>
        <v>0</v>
      </c>
      <c r="P4361" s="248" t="b">
        <f t="shared" si="7"/>
        <v>0</v>
      </c>
    </row>
    <row r="4362" ht="14.25" customHeight="1">
      <c r="A4362" s="248" t="s">
        <v>273</v>
      </c>
      <c r="B4362" s="248" t="s">
        <v>19</v>
      </c>
      <c r="C4362" s="273">
        <v>634.0</v>
      </c>
      <c r="D4362" s="274">
        <v>45824.0</v>
      </c>
      <c r="E4362" s="275">
        <v>561701.0</v>
      </c>
      <c r="F4362" s="248" t="s">
        <v>447</v>
      </c>
      <c r="G4362" s="274">
        <f t="shared" si="1"/>
        <v>45854</v>
      </c>
      <c r="H4362" s="248" t="s">
        <v>443</v>
      </c>
      <c r="I4362" s="276" t="str">
        <f t="shared" si="2"/>
        <v>634561701</v>
      </c>
      <c r="J4362" s="274">
        <v>45826.0</v>
      </c>
      <c r="K4362" s="275">
        <v>561701.0</v>
      </c>
      <c r="L4362" s="275">
        <f t="shared" si="60"/>
        <v>0</v>
      </c>
      <c r="N4362" s="277"/>
      <c r="O4362" s="274">
        <f t="shared" si="6"/>
        <v>0</v>
      </c>
      <c r="P4362" s="248" t="b">
        <f t="shared" si="7"/>
        <v>0</v>
      </c>
    </row>
    <row r="4363" ht="14.25" customHeight="1">
      <c r="A4363" s="248" t="s">
        <v>1017</v>
      </c>
      <c r="B4363" s="248" t="s">
        <v>468</v>
      </c>
      <c r="C4363" s="273">
        <v>140785.0</v>
      </c>
      <c r="D4363" s="274">
        <v>45824.0</v>
      </c>
      <c r="E4363" s="275">
        <v>-309980.0</v>
      </c>
      <c r="F4363" s="248" t="s">
        <v>447</v>
      </c>
      <c r="G4363" s="274">
        <f t="shared" si="1"/>
        <v>45854</v>
      </c>
      <c r="H4363" s="248" t="s">
        <v>469</v>
      </c>
      <c r="I4363" s="276" t="str">
        <f t="shared" si="2"/>
        <v>140785-309980</v>
      </c>
      <c r="J4363" s="274"/>
      <c r="K4363" s="275"/>
      <c r="L4363" s="275">
        <f t="shared" si="60"/>
        <v>309980</v>
      </c>
      <c r="N4363" s="277"/>
      <c r="O4363" s="274">
        <f t="shared" si="6"/>
        <v>0</v>
      </c>
      <c r="P4363" s="248" t="b">
        <f t="shared" si="7"/>
        <v>1</v>
      </c>
    </row>
    <row r="4364" ht="14.25" customHeight="1">
      <c r="A4364" s="248" t="s">
        <v>763</v>
      </c>
      <c r="B4364" s="248" t="s">
        <v>19</v>
      </c>
      <c r="C4364" s="273">
        <v>2240.0</v>
      </c>
      <c r="D4364" s="274">
        <v>45824.0</v>
      </c>
      <c r="E4364" s="275">
        <v>215501.0</v>
      </c>
      <c r="F4364" s="248" t="s">
        <v>447</v>
      </c>
      <c r="G4364" s="274">
        <f t="shared" si="1"/>
        <v>45854</v>
      </c>
      <c r="H4364" s="248" t="s">
        <v>443</v>
      </c>
      <c r="I4364" s="276" t="str">
        <f t="shared" si="2"/>
        <v>2240215501</v>
      </c>
      <c r="J4364" s="274">
        <v>45792.0</v>
      </c>
      <c r="K4364" s="275">
        <v>215501.0</v>
      </c>
      <c r="L4364" s="275">
        <f t="shared" si="60"/>
        <v>0</v>
      </c>
      <c r="N4364" s="277"/>
      <c r="O4364" s="274">
        <f t="shared" si="6"/>
        <v>0</v>
      </c>
      <c r="P4364" s="248" t="b">
        <f t="shared" si="7"/>
        <v>0</v>
      </c>
    </row>
    <row r="4365" ht="14.25" customHeight="1">
      <c r="A4365" s="248" t="s">
        <v>18</v>
      </c>
      <c r="B4365" s="248" t="s">
        <v>19</v>
      </c>
      <c r="C4365" s="273">
        <v>6791.0</v>
      </c>
      <c r="D4365" s="274">
        <v>45824.0</v>
      </c>
      <c r="E4365" s="275">
        <v>1.781015E7</v>
      </c>
      <c r="F4365" s="248" t="s">
        <v>447</v>
      </c>
      <c r="G4365" s="274">
        <f t="shared" si="1"/>
        <v>45854</v>
      </c>
      <c r="H4365" s="248" t="s">
        <v>443</v>
      </c>
      <c r="I4365" s="276" t="str">
        <f t="shared" si="2"/>
        <v>679117810150</v>
      </c>
      <c r="J4365" s="274">
        <v>45853.0</v>
      </c>
      <c r="K4365" s="275">
        <v>1.781015E7</v>
      </c>
      <c r="L4365" s="275">
        <f t="shared" si="60"/>
        <v>0</v>
      </c>
      <c r="N4365" s="277"/>
      <c r="O4365" s="274">
        <f t="shared" si="6"/>
        <v>0</v>
      </c>
      <c r="P4365" s="248" t="b">
        <f t="shared" si="7"/>
        <v>0</v>
      </c>
    </row>
    <row r="4366" ht="14.25" customHeight="1">
      <c r="A4366" s="248" t="s">
        <v>646</v>
      </c>
      <c r="B4366" s="248" t="s">
        <v>19</v>
      </c>
      <c r="C4366" s="273">
        <v>1.1338676E7</v>
      </c>
      <c r="D4366" s="274">
        <v>45824.0</v>
      </c>
      <c r="E4366" s="275">
        <v>300980.0</v>
      </c>
      <c r="F4366" s="248" t="s">
        <v>447</v>
      </c>
      <c r="G4366" s="274">
        <f t="shared" si="1"/>
        <v>45854</v>
      </c>
      <c r="H4366" s="248" t="s">
        <v>443</v>
      </c>
      <c r="I4366" s="276" t="str">
        <f t="shared" si="2"/>
        <v>11338676300980</v>
      </c>
      <c r="J4366" s="274">
        <v>45821.0</v>
      </c>
      <c r="K4366" s="275">
        <v>300980.0</v>
      </c>
      <c r="L4366" s="275">
        <f t="shared" si="60"/>
        <v>0</v>
      </c>
      <c r="N4366" s="277"/>
      <c r="O4366" s="274">
        <f t="shared" si="6"/>
        <v>0</v>
      </c>
      <c r="P4366" s="248" t="b">
        <f t="shared" si="7"/>
        <v>0</v>
      </c>
    </row>
    <row r="4367" ht="14.25" customHeight="1">
      <c r="A4367" s="248" t="s">
        <v>22</v>
      </c>
      <c r="B4367" s="248" t="s">
        <v>19</v>
      </c>
      <c r="C4367" s="273">
        <v>1192144.0</v>
      </c>
      <c r="D4367" s="274">
        <v>45824.0</v>
      </c>
      <c r="E4367" s="275">
        <v>2684561.0</v>
      </c>
      <c r="F4367" s="248" t="s">
        <v>447</v>
      </c>
      <c r="G4367" s="274">
        <f t="shared" si="1"/>
        <v>45854</v>
      </c>
      <c r="H4367" s="248" t="s">
        <v>443</v>
      </c>
      <c r="I4367" s="276" t="str">
        <f t="shared" si="2"/>
        <v>11921442684561</v>
      </c>
      <c r="J4367" s="274">
        <v>45853.0</v>
      </c>
      <c r="K4367" s="275">
        <v>2684561.0</v>
      </c>
      <c r="L4367" s="275">
        <f t="shared" si="60"/>
        <v>0</v>
      </c>
      <c r="N4367" s="109" t="s">
        <v>462</v>
      </c>
      <c r="O4367" s="274">
        <f t="shared" si="6"/>
        <v>0</v>
      </c>
      <c r="P4367" s="248" t="b">
        <f t="shared" si="7"/>
        <v>0</v>
      </c>
    </row>
    <row r="4368" ht="14.25" customHeight="1">
      <c r="A4368" s="248" t="s">
        <v>688</v>
      </c>
      <c r="B4368" s="248" t="s">
        <v>19</v>
      </c>
      <c r="C4368" s="273">
        <v>3222.0</v>
      </c>
      <c r="D4368" s="274">
        <v>45824.0</v>
      </c>
      <c r="E4368" s="275">
        <v>1268052.0</v>
      </c>
      <c r="F4368" s="248" t="s">
        <v>447</v>
      </c>
      <c r="G4368" s="274">
        <f t="shared" si="1"/>
        <v>45854</v>
      </c>
      <c r="H4368" s="248" t="s">
        <v>443</v>
      </c>
      <c r="I4368" s="276" t="str">
        <f t="shared" si="2"/>
        <v>32221268052</v>
      </c>
      <c r="J4368" s="274">
        <v>45853.0</v>
      </c>
      <c r="K4368" s="275">
        <v>1268052.0</v>
      </c>
      <c r="L4368" s="275">
        <f t="shared" si="60"/>
        <v>0</v>
      </c>
      <c r="N4368" s="277"/>
      <c r="O4368" s="274">
        <f t="shared" si="6"/>
        <v>0</v>
      </c>
      <c r="P4368" s="248" t="b">
        <f t="shared" si="7"/>
        <v>0</v>
      </c>
    </row>
    <row r="4369" ht="14.25" customHeight="1">
      <c r="A4369" s="248" t="s">
        <v>1018</v>
      </c>
      <c r="B4369" s="248" t="s">
        <v>19</v>
      </c>
      <c r="C4369" s="273">
        <v>5394.0</v>
      </c>
      <c r="D4369" s="274">
        <v>45824.0</v>
      </c>
      <c r="E4369" s="275">
        <v>57680.0</v>
      </c>
      <c r="F4369" s="248" t="s">
        <v>447</v>
      </c>
      <c r="G4369" s="274">
        <f t="shared" si="1"/>
        <v>45854</v>
      </c>
      <c r="H4369" s="248" t="s">
        <v>443</v>
      </c>
      <c r="I4369" s="276" t="str">
        <f t="shared" si="2"/>
        <v>539457680</v>
      </c>
      <c r="J4369" s="274">
        <v>45824.0</v>
      </c>
      <c r="K4369" s="275">
        <v>57680.0</v>
      </c>
      <c r="L4369" s="275">
        <f t="shared" si="60"/>
        <v>0</v>
      </c>
      <c r="M4369" s="248" t="s">
        <v>735</v>
      </c>
      <c r="N4369" s="277"/>
      <c r="O4369" s="274">
        <f t="shared" si="6"/>
        <v>0</v>
      </c>
      <c r="P4369" s="248" t="b">
        <f t="shared" si="7"/>
        <v>0</v>
      </c>
    </row>
    <row r="4370" ht="14.25" customHeight="1">
      <c r="A4370" s="248" t="s">
        <v>508</v>
      </c>
      <c r="B4370" s="248" t="s">
        <v>19</v>
      </c>
      <c r="C4370" s="273">
        <v>7309139.0</v>
      </c>
      <c r="D4370" s="274">
        <v>45824.0</v>
      </c>
      <c r="E4370" s="275">
        <v>14099.0</v>
      </c>
      <c r="F4370" s="248" t="s">
        <v>447</v>
      </c>
      <c r="G4370" s="274">
        <f t="shared" si="1"/>
        <v>45854</v>
      </c>
      <c r="H4370" s="248" t="s">
        <v>443</v>
      </c>
      <c r="I4370" s="276" t="str">
        <f t="shared" si="2"/>
        <v>730913914099</v>
      </c>
      <c r="J4370" s="274">
        <v>45824.0</v>
      </c>
      <c r="K4370" s="275">
        <v>14099.0</v>
      </c>
      <c r="L4370" s="275">
        <f t="shared" si="60"/>
        <v>0</v>
      </c>
      <c r="N4370" s="277"/>
      <c r="O4370" s="274">
        <f t="shared" si="6"/>
        <v>0</v>
      </c>
      <c r="P4370" s="248" t="b">
        <f t="shared" si="7"/>
        <v>0</v>
      </c>
    </row>
    <row r="4371" ht="14.25" customHeight="1">
      <c r="A4371" s="248" t="s">
        <v>87</v>
      </c>
      <c r="B4371" s="248" t="s">
        <v>19</v>
      </c>
      <c r="C4371" s="273">
        <v>26.0</v>
      </c>
      <c r="D4371" s="274">
        <v>45825.0</v>
      </c>
      <c r="E4371" s="275">
        <v>497936.0</v>
      </c>
      <c r="F4371" s="248" t="s">
        <v>447</v>
      </c>
      <c r="G4371" s="274">
        <f t="shared" si="1"/>
        <v>45855</v>
      </c>
      <c r="H4371" s="248" t="s">
        <v>443</v>
      </c>
      <c r="I4371" s="276" t="str">
        <f t="shared" si="2"/>
        <v>26497936</v>
      </c>
      <c r="J4371" s="274">
        <v>45853.0</v>
      </c>
      <c r="K4371" s="275">
        <v>497936.0</v>
      </c>
      <c r="L4371" s="275">
        <f t="shared" si="60"/>
        <v>0</v>
      </c>
      <c r="N4371" s="277"/>
      <c r="O4371" s="274">
        <f t="shared" si="6"/>
        <v>0</v>
      </c>
      <c r="P4371" s="248" t="b">
        <f t="shared" si="7"/>
        <v>0</v>
      </c>
    </row>
    <row r="4372" ht="14.25" customHeight="1">
      <c r="A4372" s="248" t="s">
        <v>494</v>
      </c>
      <c r="B4372" s="248" t="s">
        <v>19</v>
      </c>
      <c r="C4372" s="273">
        <v>56810.0</v>
      </c>
      <c r="D4372" s="274">
        <v>45826.0</v>
      </c>
      <c r="E4372" s="275">
        <v>281950.0</v>
      </c>
      <c r="F4372" s="248" t="s">
        <v>447</v>
      </c>
      <c r="G4372" s="274">
        <f t="shared" si="1"/>
        <v>45856</v>
      </c>
      <c r="H4372" s="248" t="s">
        <v>443</v>
      </c>
      <c r="I4372" s="276" t="str">
        <f t="shared" si="2"/>
        <v>56810281950</v>
      </c>
      <c r="J4372" s="274">
        <v>45826.0</v>
      </c>
      <c r="K4372" s="275">
        <v>281950.0</v>
      </c>
      <c r="L4372" s="275">
        <f t="shared" si="60"/>
        <v>0</v>
      </c>
      <c r="N4372" s="277"/>
      <c r="O4372" s="274">
        <f t="shared" si="6"/>
        <v>0</v>
      </c>
      <c r="P4372" s="248" t="b">
        <f t="shared" si="7"/>
        <v>0</v>
      </c>
    </row>
    <row r="4373" ht="14.25" customHeight="1">
      <c r="A4373" s="248" t="s">
        <v>273</v>
      </c>
      <c r="B4373" s="248" t="s">
        <v>19</v>
      </c>
      <c r="C4373" s="273">
        <v>636.0</v>
      </c>
      <c r="D4373" s="274">
        <v>45826.0</v>
      </c>
      <c r="E4373" s="275">
        <v>192900.0</v>
      </c>
      <c r="F4373" s="248" t="s">
        <v>447</v>
      </c>
      <c r="G4373" s="274">
        <f t="shared" si="1"/>
        <v>45856</v>
      </c>
      <c r="H4373" s="248" t="s">
        <v>443</v>
      </c>
      <c r="I4373" s="276" t="str">
        <f t="shared" si="2"/>
        <v>636192900</v>
      </c>
      <c r="J4373" s="274">
        <v>45853.0</v>
      </c>
      <c r="K4373" s="275">
        <v>192900.0</v>
      </c>
      <c r="L4373" s="275">
        <f t="shared" si="60"/>
        <v>0</v>
      </c>
      <c r="N4373" s="277"/>
      <c r="O4373" s="274">
        <f t="shared" si="6"/>
        <v>0</v>
      </c>
      <c r="P4373" s="248" t="b">
        <f t="shared" si="7"/>
        <v>0</v>
      </c>
    </row>
    <row r="4374" ht="14.25" customHeight="1">
      <c r="A4374" s="248" t="s">
        <v>273</v>
      </c>
      <c r="B4374" s="248" t="s">
        <v>19</v>
      </c>
      <c r="C4374" s="273">
        <v>639.0</v>
      </c>
      <c r="D4374" s="274">
        <v>45826.0</v>
      </c>
      <c r="E4374" s="275">
        <v>174900.0</v>
      </c>
      <c r="F4374" s="248" t="s">
        <v>447</v>
      </c>
      <c r="G4374" s="274">
        <f t="shared" si="1"/>
        <v>45856</v>
      </c>
      <c r="H4374" s="248" t="s">
        <v>443</v>
      </c>
      <c r="I4374" s="276" t="str">
        <f t="shared" si="2"/>
        <v>639174900</v>
      </c>
      <c r="J4374" s="274">
        <v>45853.0</v>
      </c>
      <c r="K4374" s="275">
        <v>174900.0</v>
      </c>
      <c r="L4374" s="275">
        <f t="shared" si="60"/>
        <v>0</v>
      </c>
      <c r="M4374" s="327" t="s">
        <v>983</v>
      </c>
      <c r="N4374" s="277"/>
      <c r="O4374" s="274">
        <f t="shared" si="6"/>
        <v>0</v>
      </c>
      <c r="P4374" s="248" t="b">
        <f t="shared" si="7"/>
        <v>0</v>
      </c>
    </row>
    <row r="4375" ht="14.25" customHeight="1">
      <c r="A4375" s="248" t="s">
        <v>273</v>
      </c>
      <c r="B4375" s="248" t="s">
        <v>468</v>
      </c>
      <c r="C4375" s="273">
        <v>1827.0</v>
      </c>
      <c r="D4375" s="274">
        <v>45826.0</v>
      </c>
      <c r="E4375" s="275">
        <v>-174900.0</v>
      </c>
      <c r="F4375" s="248" t="s">
        <v>447</v>
      </c>
      <c r="G4375" s="274">
        <f t="shared" si="1"/>
        <v>45856</v>
      </c>
      <c r="H4375" s="248" t="s">
        <v>469</v>
      </c>
      <c r="I4375" s="276" t="str">
        <f t="shared" si="2"/>
        <v>1827-174900</v>
      </c>
      <c r="J4375" s="274"/>
      <c r="K4375" s="275"/>
      <c r="L4375" s="275">
        <f t="shared" si="60"/>
        <v>174900</v>
      </c>
      <c r="M4375" s="305" t="s">
        <v>1019</v>
      </c>
      <c r="N4375" s="277" t="s">
        <v>710</v>
      </c>
      <c r="O4375" s="274">
        <f t="shared" si="6"/>
        <v>0</v>
      </c>
      <c r="P4375" s="248" t="b">
        <f t="shared" si="7"/>
        <v>1</v>
      </c>
    </row>
    <row r="4376" ht="14.25" customHeight="1">
      <c r="A4376" s="248" t="s">
        <v>593</v>
      </c>
      <c r="B4376" s="248" t="s">
        <v>19</v>
      </c>
      <c r="C4376" s="273">
        <v>2456821.0</v>
      </c>
      <c r="D4376" s="274">
        <v>45826.0</v>
      </c>
      <c r="E4376" s="275">
        <v>133946.0</v>
      </c>
      <c r="F4376" s="248" t="s">
        <v>447</v>
      </c>
      <c r="G4376" s="274">
        <f t="shared" si="1"/>
        <v>45856</v>
      </c>
      <c r="H4376" s="248" t="s">
        <v>443</v>
      </c>
      <c r="I4376" s="276" t="str">
        <f t="shared" si="2"/>
        <v>2456821133946</v>
      </c>
      <c r="J4376" s="274">
        <v>45826.0</v>
      </c>
      <c r="K4376" s="275">
        <v>133946.0</v>
      </c>
      <c r="L4376" s="275">
        <f t="shared" si="60"/>
        <v>0</v>
      </c>
      <c r="N4376" s="277"/>
      <c r="O4376" s="274">
        <f t="shared" si="6"/>
        <v>0</v>
      </c>
      <c r="P4376" s="248" t="b">
        <f t="shared" si="7"/>
        <v>0</v>
      </c>
    </row>
    <row r="4377" ht="14.25" customHeight="1">
      <c r="A4377" s="248" t="s">
        <v>593</v>
      </c>
      <c r="B4377" s="248" t="s">
        <v>334</v>
      </c>
      <c r="C4377" s="273">
        <v>5159429.0</v>
      </c>
      <c r="D4377" s="274">
        <v>45826.0</v>
      </c>
      <c r="E4377" s="275">
        <v>2805044.0</v>
      </c>
      <c r="F4377" s="248" t="s">
        <v>447</v>
      </c>
      <c r="G4377" s="274">
        <f t="shared" si="1"/>
        <v>45856</v>
      </c>
      <c r="H4377" s="248" t="s">
        <v>443</v>
      </c>
      <c r="I4377" s="276" t="str">
        <f t="shared" si="2"/>
        <v>51594292805044</v>
      </c>
      <c r="J4377" s="274">
        <v>45826.0</v>
      </c>
      <c r="K4377" s="275">
        <v>2805044.0</v>
      </c>
      <c r="L4377" s="275">
        <f t="shared" si="60"/>
        <v>0</v>
      </c>
      <c r="N4377" s="277"/>
      <c r="O4377" s="274">
        <f t="shared" si="6"/>
        <v>0</v>
      </c>
      <c r="P4377" s="248" t="b">
        <f t="shared" si="7"/>
        <v>0</v>
      </c>
    </row>
    <row r="4378" ht="14.25" customHeight="1">
      <c r="A4378" s="248" t="s">
        <v>22</v>
      </c>
      <c r="B4378" s="248" t="s">
        <v>19</v>
      </c>
      <c r="C4378" s="273">
        <v>1192643.0</v>
      </c>
      <c r="D4378" s="274">
        <v>45826.0</v>
      </c>
      <c r="E4378" s="275">
        <v>1631991.0</v>
      </c>
      <c r="F4378" s="248" t="s">
        <v>447</v>
      </c>
      <c r="G4378" s="274">
        <f t="shared" si="1"/>
        <v>45856</v>
      </c>
      <c r="H4378" s="248" t="s">
        <v>443</v>
      </c>
      <c r="I4378" s="276" t="str">
        <f t="shared" si="2"/>
        <v>11926431631991</v>
      </c>
      <c r="J4378" s="274">
        <v>45853.0</v>
      </c>
      <c r="K4378" s="275">
        <v>1631991.0</v>
      </c>
      <c r="L4378" s="275">
        <f t="shared" si="60"/>
        <v>0</v>
      </c>
      <c r="N4378" s="109" t="s">
        <v>462</v>
      </c>
      <c r="O4378" s="274">
        <f t="shared" si="6"/>
        <v>0</v>
      </c>
      <c r="P4378" s="248" t="b">
        <f t="shared" si="7"/>
        <v>0</v>
      </c>
    </row>
    <row r="4379" ht="14.25" customHeight="1">
      <c r="A4379" s="248" t="s">
        <v>766</v>
      </c>
      <c r="B4379" s="248" t="s">
        <v>19</v>
      </c>
      <c r="C4379" s="273">
        <v>54.0</v>
      </c>
      <c r="D4379" s="274">
        <v>45826.0</v>
      </c>
      <c r="E4379" s="275">
        <v>6426273.0</v>
      </c>
      <c r="F4379" s="248" t="s">
        <v>447</v>
      </c>
      <c r="G4379" s="274">
        <f t="shared" si="1"/>
        <v>45856</v>
      </c>
      <c r="H4379" s="248" t="s">
        <v>443</v>
      </c>
      <c r="I4379" s="276" t="str">
        <f t="shared" si="2"/>
        <v>546426273</v>
      </c>
      <c r="J4379" s="274">
        <v>45819.0</v>
      </c>
      <c r="K4379" s="275">
        <v>6426273.0</v>
      </c>
      <c r="L4379" s="275">
        <f t="shared" si="60"/>
        <v>0</v>
      </c>
      <c r="M4379" s="248" t="s">
        <v>767</v>
      </c>
      <c r="N4379" s="277"/>
      <c r="O4379" s="274">
        <f t="shared" si="6"/>
        <v>0</v>
      </c>
      <c r="P4379" s="248" t="b">
        <f t="shared" si="7"/>
        <v>0</v>
      </c>
    </row>
    <row r="4380" ht="14.25" customHeight="1">
      <c r="A4380" s="248" t="s">
        <v>766</v>
      </c>
      <c r="B4380" s="248" t="s">
        <v>19</v>
      </c>
      <c r="C4380" s="273">
        <v>53.0</v>
      </c>
      <c r="D4380" s="274">
        <v>45826.0</v>
      </c>
      <c r="E4380" s="275">
        <v>5402357.0</v>
      </c>
      <c r="F4380" s="248" t="s">
        <v>447</v>
      </c>
      <c r="G4380" s="274">
        <f t="shared" si="1"/>
        <v>45856</v>
      </c>
      <c r="H4380" s="248" t="s">
        <v>443</v>
      </c>
      <c r="I4380" s="276" t="str">
        <f t="shared" si="2"/>
        <v>535402357</v>
      </c>
      <c r="J4380" s="274">
        <v>45786.0</v>
      </c>
      <c r="K4380" s="275">
        <v>5402357.0</v>
      </c>
      <c r="L4380" s="275">
        <f t="shared" si="60"/>
        <v>0</v>
      </c>
      <c r="M4380" s="248" t="s">
        <v>767</v>
      </c>
      <c r="N4380" s="277"/>
      <c r="O4380" s="274">
        <f t="shared" si="6"/>
        <v>0</v>
      </c>
      <c r="P4380" s="248" t="b">
        <f t="shared" si="7"/>
        <v>0</v>
      </c>
    </row>
    <row r="4381" ht="14.25" customHeight="1">
      <c r="A4381" s="248" t="s">
        <v>880</v>
      </c>
      <c r="B4381" s="248" t="s">
        <v>19</v>
      </c>
      <c r="C4381" s="273">
        <v>2282103.0</v>
      </c>
      <c r="D4381" s="274">
        <v>45826.0</v>
      </c>
      <c r="E4381" s="275">
        <v>64750.0</v>
      </c>
      <c r="F4381" s="248" t="s">
        <v>447</v>
      </c>
      <c r="G4381" s="274">
        <f t="shared" si="1"/>
        <v>45856</v>
      </c>
      <c r="H4381" s="248" t="s">
        <v>443</v>
      </c>
      <c r="I4381" s="276" t="str">
        <f t="shared" si="2"/>
        <v>228210364750</v>
      </c>
      <c r="J4381" s="274">
        <v>45825.0</v>
      </c>
      <c r="K4381" s="275">
        <v>64750.0</v>
      </c>
      <c r="L4381" s="275">
        <f t="shared" si="60"/>
        <v>0</v>
      </c>
      <c r="N4381" s="277"/>
      <c r="O4381" s="274">
        <f t="shared" si="6"/>
        <v>0</v>
      </c>
      <c r="P4381" s="248" t="b">
        <f t="shared" si="7"/>
        <v>0</v>
      </c>
    </row>
    <row r="4382" ht="14.25" customHeight="1">
      <c r="A4382" s="248" t="s">
        <v>494</v>
      </c>
      <c r="B4382" s="248" t="s">
        <v>19</v>
      </c>
      <c r="C4382" s="273">
        <v>56888.0</v>
      </c>
      <c r="D4382" s="274">
        <v>45827.0</v>
      </c>
      <c r="E4382" s="275">
        <v>253950.0</v>
      </c>
      <c r="F4382" s="248" t="s">
        <v>447</v>
      </c>
      <c r="G4382" s="274">
        <f t="shared" si="1"/>
        <v>45857</v>
      </c>
      <c r="H4382" s="248" t="s">
        <v>443</v>
      </c>
      <c r="I4382" s="276" t="str">
        <f t="shared" si="2"/>
        <v>56888253950</v>
      </c>
      <c r="J4382" s="274">
        <v>45827.0</v>
      </c>
      <c r="K4382" s="275">
        <v>253950.0</v>
      </c>
      <c r="L4382" s="275">
        <f t="shared" si="60"/>
        <v>0</v>
      </c>
      <c r="N4382" s="277"/>
      <c r="O4382" s="274">
        <f t="shared" si="6"/>
        <v>0</v>
      </c>
      <c r="P4382" s="248" t="b">
        <f t="shared" si="7"/>
        <v>0</v>
      </c>
    </row>
    <row r="4383" ht="14.25" customHeight="1">
      <c r="A4383" s="248" t="s">
        <v>495</v>
      </c>
      <c r="B4383" s="248" t="s">
        <v>19</v>
      </c>
      <c r="C4383" s="273">
        <v>1.40757321E8</v>
      </c>
      <c r="D4383" s="274">
        <v>45827.0</v>
      </c>
      <c r="E4383" s="275">
        <v>784980.0</v>
      </c>
      <c r="F4383" s="248" t="s">
        <v>447</v>
      </c>
      <c r="G4383" s="274">
        <f t="shared" si="1"/>
        <v>45857</v>
      </c>
      <c r="H4383" s="248" t="s">
        <v>443</v>
      </c>
      <c r="I4383" s="276" t="str">
        <f t="shared" si="2"/>
        <v>140757321784980</v>
      </c>
      <c r="J4383" s="274">
        <v>45827.0</v>
      </c>
      <c r="K4383" s="275">
        <v>784980.0</v>
      </c>
      <c r="L4383" s="275">
        <f t="shared" si="60"/>
        <v>0</v>
      </c>
      <c r="N4383" s="277"/>
      <c r="O4383" s="274">
        <f t="shared" si="6"/>
        <v>0</v>
      </c>
      <c r="P4383" s="248" t="b">
        <f t="shared" si="7"/>
        <v>0</v>
      </c>
    </row>
    <row r="4384" ht="14.25" customHeight="1">
      <c r="A4384" s="248" t="s">
        <v>830</v>
      </c>
      <c r="B4384" s="248" t="s">
        <v>19</v>
      </c>
      <c r="C4384" s="273">
        <v>1954410.0</v>
      </c>
      <c r="D4384" s="274">
        <v>45827.0</v>
      </c>
      <c r="E4384" s="275">
        <v>649990.0</v>
      </c>
      <c r="F4384" s="248" t="s">
        <v>447</v>
      </c>
      <c r="G4384" s="274">
        <f t="shared" si="1"/>
        <v>45857</v>
      </c>
      <c r="H4384" s="248" t="s">
        <v>443</v>
      </c>
      <c r="I4384" s="276" t="str">
        <f t="shared" si="2"/>
        <v>1954410649990</v>
      </c>
      <c r="J4384" s="274">
        <v>45827.0</v>
      </c>
      <c r="K4384" s="275">
        <v>649990.0</v>
      </c>
      <c r="L4384" s="275">
        <f t="shared" si="60"/>
        <v>0</v>
      </c>
      <c r="N4384" s="277"/>
      <c r="O4384" s="274">
        <f t="shared" si="6"/>
        <v>0</v>
      </c>
      <c r="P4384" s="248" t="b">
        <f t="shared" si="7"/>
        <v>0</v>
      </c>
    </row>
    <row r="4385" ht="14.25" customHeight="1">
      <c r="A4385" s="248" t="s">
        <v>26</v>
      </c>
      <c r="B4385" s="248" t="s">
        <v>19</v>
      </c>
      <c r="C4385" s="273">
        <v>14458.0</v>
      </c>
      <c r="D4385" s="274">
        <v>45827.0</v>
      </c>
      <c r="E4385" s="275">
        <v>31285.0</v>
      </c>
      <c r="F4385" s="248" t="s">
        <v>447</v>
      </c>
      <c r="G4385" s="274">
        <f t="shared" si="1"/>
        <v>45857</v>
      </c>
      <c r="H4385" s="248" t="s">
        <v>443</v>
      </c>
      <c r="I4385" s="276" t="str">
        <f t="shared" si="2"/>
        <v>1445831285</v>
      </c>
      <c r="J4385" s="274">
        <v>45853.0</v>
      </c>
      <c r="K4385" s="275">
        <v>31285.0</v>
      </c>
      <c r="L4385" s="275">
        <f t="shared" si="60"/>
        <v>0</v>
      </c>
      <c r="N4385" s="277"/>
      <c r="O4385" s="274">
        <f t="shared" si="6"/>
        <v>0</v>
      </c>
      <c r="P4385" s="248" t="b">
        <f t="shared" si="7"/>
        <v>0</v>
      </c>
    </row>
    <row r="4386" ht="14.25" customHeight="1">
      <c r="A4386" s="248" t="s">
        <v>463</v>
      </c>
      <c r="B4386" s="248" t="s">
        <v>19</v>
      </c>
      <c r="C4386" s="273">
        <v>5332312.0</v>
      </c>
      <c r="D4386" s="274">
        <v>45827.0</v>
      </c>
      <c r="E4386" s="275">
        <v>1700940.0</v>
      </c>
      <c r="F4386" s="248" t="s">
        <v>447</v>
      </c>
      <c r="G4386" s="274">
        <f t="shared" si="1"/>
        <v>45857</v>
      </c>
      <c r="H4386" s="248" t="s">
        <v>443</v>
      </c>
      <c r="I4386" s="276" t="str">
        <f t="shared" si="2"/>
        <v>53323121700940</v>
      </c>
      <c r="J4386" s="274">
        <v>45827.0</v>
      </c>
      <c r="K4386" s="275">
        <v>1700940.0</v>
      </c>
      <c r="L4386" s="275">
        <f t="shared" si="60"/>
        <v>0</v>
      </c>
      <c r="N4386" s="277"/>
      <c r="O4386" s="274">
        <f t="shared" si="6"/>
        <v>0</v>
      </c>
      <c r="P4386" s="248" t="b">
        <f t="shared" si="7"/>
        <v>0</v>
      </c>
    </row>
    <row r="4387" ht="14.25" customHeight="1">
      <c r="A4387" s="248" t="s">
        <v>24</v>
      </c>
      <c r="B4387" s="248" t="s">
        <v>19</v>
      </c>
      <c r="C4387" s="273">
        <v>27274.0</v>
      </c>
      <c r="D4387" s="274">
        <v>45827.0</v>
      </c>
      <c r="E4387" s="275">
        <v>4062775.0</v>
      </c>
      <c r="F4387" s="248" t="s">
        <v>447</v>
      </c>
      <c r="G4387" s="274">
        <f t="shared" si="1"/>
        <v>45857</v>
      </c>
      <c r="H4387" s="248" t="s">
        <v>443</v>
      </c>
      <c r="I4387" s="276" t="str">
        <f t="shared" si="2"/>
        <v>272744062775</v>
      </c>
      <c r="J4387" s="274">
        <v>45853.0</v>
      </c>
      <c r="K4387" s="275">
        <v>4062775.0</v>
      </c>
      <c r="L4387" s="275">
        <f t="shared" si="60"/>
        <v>0</v>
      </c>
      <c r="N4387" s="277"/>
      <c r="O4387" s="274">
        <f t="shared" si="6"/>
        <v>0</v>
      </c>
      <c r="P4387" s="248" t="b">
        <f t="shared" si="7"/>
        <v>0</v>
      </c>
    </row>
    <row r="4388" ht="14.25" customHeight="1">
      <c r="A4388" s="248" t="s">
        <v>445</v>
      </c>
      <c r="B4388" s="248" t="s">
        <v>19</v>
      </c>
      <c r="C4388" s="273">
        <v>3475208.0</v>
      </c>
      <c r="D4388" s="274">
        <v>45827.0</v>
      </c>
      <c r="E4388" s="275">
        <v>449790.0</v>
      </c>
      <c r="F4388" s="248" t="s">
        <v>447</v>
      </c>
      <c r="G4388" s="274">
        <f t="shared" si="1"/>
        <v>45857</v>
      </c>
      <c r="H4388" s="248" t="s">
        <v>443</v>
      </c>
      <c r="I4388" s="276" t="str">
        <f t="shared" si="2"/>
        <v>3475208449790</v>
      </c>
      <c r="J4388" s="274">
        <v>45827.0</v>
      </c>
      <c r="K4388" s="275">
        <v>449790.0</v>
      </c>
      <c r="L4388" s="275">
        <f t="shared" si="60"/>
        <v>0</v>
      </c>
      <c r="N4388" s="277"/>
      <c r="O4388" s="274">
        <f t="shared" si="6"/>
        <v>0</v>
      </c>
      <c r="P4388" s="248" t="b">
        <f t="shared" si="7"/>
        <v>0</v>
      </c>
    </row>
    <row r="4389" ht="14.25" customHeight="1">
      <c r="A4389" s="248" t="s">
        <v>463</v>
      </c>
      <c r="B4389" s="248" t="s">
        <v>468</v>
      </c>
      <c r="C4389" s="273">
        <v>2.7469809E7</v>
      </c>
      <c r="D4389" s="274">
        <v>45828.0</v>
      </c>
      <c r="E4389" s="275">
        <v>-149990.0</v>
      </c>
      <c r="F4389" s="248" t="s">
        <v>447</v>
      </c>
      <c r="G4389" s="274">
        <f t="shared" si="1"/>
        <v>45858</v>
      </c>
      <c r="H4389" s="248" t="s">
        <v>469</v>
      </c>
      <c r="I4389" s="276" t="str">
        <f t="shared" si="2"/>
        <v>27469809-149990</v>
      </c>
      <c r="J4389" s="274"/>
      <c r="K4389" s="275"/>
      <c r="L4389" s="275">
        <f t="shared" si="60"/>
        <v>149990</v>
      </c>
      <c r="M4389" s="248" t="s">
        <v>1020</v>
      </c>
      <c r="N4389" s="277"/>
      <c r="O4389" s="274">
        <f t="shared" si="6"/>
        <v>0</v>
      </c>
      <c r="P4389" s="248" t="b">
        <f t="shared" si="7"/>
        <v>1</v>
      </c>
    </row>
    <row r="4390" ht="14.25" customHeight="1">
      <c r="A4390" s="248" t="s">
        <v>463</v>
      </c>
      <c r="B4390" s="248" t="s">
        <v>19</v>
      </c>
      <c r="C4390" s="273">
        <v>5332473.0</v>
      </c>
      <c r="D4390" s="274">
        <v>45828.0</v>
      </c>
      <c r="E4390" s="275">
        <v>683980.0</v>
      </c>
      <c r="F4390" s="248" t="s">
        <v>447</v>
      </c>
      <c r="G4390" s="274">
        <f t="shared" si="1"/>
        <v>45858</v>
      </c>
      <c r="H4390" s="248" t="s">
        <v>443</v>
      </c>
      <c r="I4390" s="276" t="str">
        <f t="shared" si="2"/>
        <v>5332473683980</v>
      </c>
      <c r="J4390" s="274">
        <v>45827.0</v>
      </c>
      <c r="K4390" s="275">
        <v>683980.0</v>
      </c>
      <c r="L4390" s="275">
        <f t="shared" si="60"/>
        <v>0</v>
      </c>
      <c r="N4390" s="277"/>
      <c r="O4390" s="274">
        <f t="shared" si="6"/>
        <v>0</v>
      </c>
      <c r="P4390" s="248" t="b">
        <f t="shared" si="7"/>
        <v>0</v>
      </c>
    </row>
    <row r="4391" ht="14.25" customHeight="1">
      <c r="A4391" s="248" t="s">
        <v>989</v>
      </c>
      <c r="B4391" s="248" t="s">
        <v>19</v>
      </c>
      <c r="C4391" s="273">
        <v>9911.0</v>
      </c>
      <c r="D4391" s="274">
        <v>45830.0</v>
      </c>
      <c r="E4391" s="275">
        <v>523934.0</v>
      </c>
      <c r="F4391" s="248" t="s">
        <v>447</v>
      </c>
      <c r="G4391" s="274">
        <f t="shared" si="1"/>
        <v>45860</v>
      </c>
      <c r="H4391" s="248" t="s">
        <v>443</v>
      </c>
      <c r="I4391" s="276" t="str">
        <f t="shared" si="2"/>
        <v>9911523934</v>
      </c>
      <c r="J4391" s="274">
        <v>45853.0</v>
      </c>
      <c r="K4391" s="275">
        <v>523934.0</v>
      </c>
      <c r="L4391" s="275">
        <f t="shared" si="60"/>
        <v>0</v>
      </c>
      <c r="N4391" s="277"/>
      <c r="O4391" s="274"/>
    </row>
    <row r="4392" ht="14.25" customHeight="1">
      <c r="A4392" s="248" t="s">
        <v>830</v>
      </c>
      <c r="B4392" s="248" t="s">
        <v>19</v>
      </c>
      <c r="C4392" s="273">
        <v>1954820.0</v>
      </c>
      <c r="D4392" s="274">
        <v>45831.0</v>
      </c>
      <c r="E4392" s="275">
        <v>1549990.0</v>
      </c>
      <c r="F4392" s="248" t="s">
        <v>447</v>
      </c>
      <c r="G4392" s="274">
        <f t="shared" si="1"/>
        <v>45861</v>
      </c>
      <c r="H4392" s="248" t="s">
        <v>443</v>
      </c>
      <c r="I4392" s="276" t="str">
        <f t="shared" si="2"/>
        <v>19548201549990</v>
      </c>
      <c r="J4392" s="274">
        <v>45827.0</v>
      </c>
      <c r="K4392" s="275">
        <v>1549990.0</v>
      </c>
      <c r="L4392" s="275">
        <f t="shared" si="60"/>
        <v>0</v>
      </c>
      <c r="N4392" s="277"/>
      <c r="O4392" s="274">
        <f>+IFERROR(VLOOKUP(I4392,'[1]Resumen pagos 2025'!$1:$1048576,9,0),0)</f>
        <v>0</v>
      </c>
      <c r="P4392" s="248" t="b">
        <f>+O4392=J4392</f>
        <v>0</v>
      </c>
    </row>
    <row r="4393" ht="14.25" customHeight="1">
      <c r="A4393" s="248" t="s">
        <v>274</v>
      </c>
      <c r="B4393" s="248" t="s">
        <v>19</v>
      </c>
      <c r="C4393" s="273">
        <v>14461.0</v>
      </c>
      <c r="D4393" s="274">
        <v>45831.0</v>
      </c>
      <c r="E4393" s="275">
        <v>7523002.0</v>
      </c>
      <c r="F4393" s="248" t="s">
        <v>447</v>
      </c>
      <c r="G4393" s="274">
        <f t="shared" si="1"/>
        <v>45861</v>
      </c>
      <c r="H4393" s="248" t="s">
        <v>443</v>
      </c>
      <c r="I4393" s="276" t="str">
        <f t="shared" si="2"/>
        <v>144617523002</v>
      </c>
      <c r="J4393" s="274">
        <v>45866.0</v>
      </c>
      <c r="K4393" s="275">
        <v>7523002.0</v>
      </c>
      <c r="L4393" s="275">
        <f t="shared" si="60"/>
        <v>0</v>
      </c>
      <c r="N4393" s="277"/>
      <c r="O4393" s="274"/>
    </row>
    <row r="4394" ht="14.25" customHeight="1">
      <c r="A4394" s="248" t="s">
        <v>418</v>
      </c>
      <c r="B4394" s="248" t="s">
        <v>19</v>
      </c>
      <c r="C4394" s="273">
        <v>1411.0</v>
      </c>
      <c r="D4394" s="274">
        <v>45831.0</v>
      </c>
      <c r="E4394" s="275">
        <v>37698.0</v>
      </c>
      <c r="F4394" s="248" t="s">
        <v>447</v>
      </c>
      <c r="G4394" s="274">
        <f t="shared" si="1"/>
        <v>45861</v>
      </c>
      <c r="H4394" s="248" t="s">
        <v>443</v>
      </c>
      <c r="I4394" s="276" t="str">
        <f t="shared" si="2"/>
        <v>141137698</v>
      </c>
      <c r="J4394" s="274">
        <v>45866.0</v>
      </c>
      <c r="K4394" s="275">
        <v>37698.0</v>
      </c>
      <c r="L4394" s="275">
        <f t="shared" si="60"/>
        <v>0</v>
      </c>
      <c r="N4394" s="277"/>
      <c r="O4394" s="274"/>
    </row>
    <row r="4395" ht="14.25" customHeight="1">
      <c r="A4395" s="248" t="s">
        <v>646</v>
      </c>
      <c r="B4395" s="248" t="s">
        <v>19</v>
      </c>
      <c r="C4395" s="273">
        <v>1.1339196E7</v>
      </c>
      <c r="D4395" s="274">
        <v>45831.0</v>
      </c>
      <c r="E4395" s="275">
        <v>594970.0</v>
      </c>
      <c r="F4395" s="248" t="s">
        <v>447</v>
      </c>
      <c r="G4395" s="274">
        <f t="shared" si="1"/>
        <v>45861</v>
      </c>
      <c r="H4395" s="248" t="s">
        <v>443</v>
      </c>
      <c r="I4395" s="276" t="str">
        <f t="shared" si="2"/>
        <v>11339196594970</v>
      </c>
      <c r="J4395" s="274">
        <v>45831.0</v>
      </c>
      <c r="K4395" s="275">
        <v>594970.0</v>
      </c>
      <c r="L4395" s="275">
        <f t="shared" si="60"/>
        <v>0</v>
      </c>
      <c r="N4395" s="277"/>
      <c r="O4395" s="274"/>
    </row>
    <row r="4396" ht="14.25" customHeight="1">
      <c r="A4396" s="248" t="s">
        <v>35</v>
      </c>
      <c r="B4396" s="248" t="s">
        <v>19</v>
      </c>
      <c r="C4396" s="273">
        <v>26334.0</v>
      </c>
      <c r="D4396" s="274">
        <v>45831.0</v>
      </c>
      <c r="E4396" s="275">
        <v>415465.0</v>
      </c>
      <c r="F4396" s="248" t="s">
        <v>447</v>
      </c>
      <c r="G4396" s="274">
        <f t="shared" si="1"/>
        <v>45861</v>
      </c>
      <c r="H4396" s="248" t="s">
        <v>443</v>
      </c>
      <c r="I4396" s="276" t="str">
        <f t="shared" si="2"/>
        <v>26334415465</v>
      </c>
      <c r="J4396" s="274">
        <v>45869.0</v>
      </c>
      <c r="K4396" s="275">
        <v>415465.0</v>
      </c>
      <c r="L4396" s="275">
        <f t="shared" si="60"/>
        <v>0</v>
      </c>
      <c r="N4396" s="277"/>
      <c r="O4396" s="274"/>
    </row>
    <row r="4397" ht="14.25" customHeight="1">
      <c r="A4397" s="248" t="s">
        <v>35</v>
      </c>
      <c r="B4397" s="248" t="s">
        <v>19</v>
      </c>
      <c r="C4397" s="273">
        <v>26335.0</v>
      </c>
      <c r="D4397" s="274">
        <v>45831.0</v>
      </c>
      <c r="E4397" s="275">
        <v>911532.0</v>
      </c>
      <c r="F4397" s="248" t="s">
        <v>447</v>
      </c>
      <c r="G4397" s="274">
        <f t="shared" si="1"/>
        <v>45861</v>
      </c>
      <c r="H4397" s="248" t="s">
        <v>443</v>
      </c>
      <c r="I4397" s="276" t="str">
        <f t="shared" si="2"/>
        <v>26335911532</v>
      </c>
      <c r="J4397" s="274">
        <v>45869.0</v>
      </c>
      <c r="K4397" s="275">
        <v>911532.0</v>
      </c>
      <c r="L4397" s="275">
        <f t="shared" si="60"/>
        <v>0</v>
      </c>
      <c r="N4397" s="277"/>
      <c r="O4397" s="274"/>
    </row>
    <row r="4398" ht="14.25" customHeight="1">
      <c r="A4398" s="248" t="s">
        <v>1021</v>
      </c>
      <c r="B4398" s="248" t="s">
        <v>19</v>
      </c>
      <c r="C4398" s="273">
        <v>2288.0</v>
      </c>
      <c r="D4398" s="274">
        <v>45831.0</v>
      </c>
      <c r="E4398" s="275">
        <v>306306.0</v>
      </c>
      <c r="F4398" s="248" t="s">
        <v>447</v>
      </c>
      <c r="G4398" s="274">
        <f t="shared" si="1"/>
        <v>45861</v>
      </c>
      <c r="H4398" s="248" t="s">
        <v>443</v>
      </c>
      <c r="I4398" s="276" t="str">
        <f t="shared" si="2"/>
        <v>2288306306</v>
      </c>
      <c r="J4398" s="274">
        <v>45833.0</v>
      </c>
      <c r="K4398" s="275">
        <v>306306.0</v>
      </c>
      <c r="L4398" s="275">
        <f t="shared" si="60"/>
        <v>0</v>
      </c>
      <c r="N4398" s="277"/>
      <c r="O4398" s="274"/>
    </row>
    <row r="4399" ht="14.25" customHeight="1">
      <c r="A4399" s="248" t="s">
        <v>24</v>
      </c>
      <c r="B4399" s="248" t="s">
        <v>19</v>
      </c>
      <c r="C4399" s="273">
        <v>27276.0</v>
      </c>
      <c r="D4399" s="274">
        <v>45831.0</v>
      </c>
      <c r="E4399" s="275">
        <v>359957.0</v>
      </c>
      <c r="F4399" s="248" t="s">
        <v>447</v>
      </c>
      <c r="G4399" s="274">
        <f t="shared" si="1"/>
        <v>45861</v>
      </c>
      <c r="H4399" s="248" t="s">
        <v>443</v>
      </c>
      <c r="I4399" s="276" t="str">
        <f t="shared" si="2"/>
        <v>27276359957</v>
      </c>
      <c r="J4399" s="274">
        <v>45866.0</v>
      </c>
      <c r="K4399" s="275">
        <v>359957.0</v>
      </c>
      <c r="L4399" s="275">
        <f t="shared" si="60"/>
        <v>0</v>
      </c>
      <c r="N4399" s="277"/>
      <c r="O4399" s="274"/>
    </row>
    <row r="4400" ht="14.25" customHeight="1">
      <c r="A4400" s="248" t="s">
        <v>989</v>
      </c>
      <c r="B4400" s="248" t="s">
        <v>19</v>
      </c>
      <c r="C4400" s="273">
        <v>9913.0</v>
      </c>
      <c r="D4400" s="274">
        <v>45831.0</v>
      </c>
      <c r="E4400" s="275">
        <v>19992.0</v>
      </c>
      <c r="F4400" s="248" t="s">
        <v>447</v>
      </c>
      <c r="G4400" s="274">
        <f t="shared" si="1"/>
        <v>45861</v>
      </c>
      <c r="H4400" s="248" t="s">
        <v>443</v>
      </c>
      <c r="I4400" s="276" t="str">
        <f t="shared" si="2"/>
        <v>991319992</v>
      </c>
      <c r="J4400" s="274">
        <v>45853.0</v>
      </c>
      <c r="K4400" s="275">
        <v>19992.0</v>
      </c>
      <c r="L4400" s="275">
        <f t="shared" si="60"/>
        <v>0</v>
      </c>
      <c r="N4400" s="277"/>
      <c r="O4400" s="274"/>
    </row>
    <row r="4401" ht="14.25" customHeight="1">
      <c r="A4401" s="248" t="s">
        <v>989</v>
      </c>
      <c r="B4401" s="248" t="s">
        <v>19</v>
      </c>
      <c r="C4401" s="273">
        <v>9914.0</v>
      </c>
      <c r="D4401" s="274">
        <v>45831.0</v>
      </c>
      <c r="E4401" s="275">
        <v>3600.0</v>
      </c>
      <c r="F4401" s="248" t="s">
        <v>447</v>
      </c>
      <c r="G4401" s="274">
        <f t="shared" si="1"/>
        <v>45861</v>
      </c>
      <c r="H4401" s="248" t="s">
        <v>443</v>
      </c>
      <c r="I4401" s="276" t="str">
        <f t="shared" si="2"/>
        <v>99143600</v>
      </c>
      <c r="J4401" s="274">
        <v>45853.0</v>
      </c>
      <c r="K4401" s="275">
        <v>3600.0</v>
      </c>
      <c r="L4401" s="275">
        <f t="shared" si="60"/>
        <v>0</v>
      </c>
      <c r="N4401" s="277"/>
      <c r="O4401" s="274"/>
    </row>
    <row r="4402" ht="14.25" customHeight="1">
      <c r="A4402" s="248" t="s">
        <v>644</v>
      </c>
      <c r="B4402" s="248" t="s">
        <v>19</v>
      </c>
      <c r="C4402" s="273">
        <v>5.2038362E7</v>
      </c>
      <c r="D4402" s="274">
        <v>45831.0</v>
      </c>
      <c r="E4402" s="275">
        <v>230.0</v>
      </c>
      <c r="F4402" s="248" t="s">
        <v>447</v>
      </c>
      <c r="G4402" s="274">
        <f t="shared" si="1"/>
        <v>45861</v>
      </c>
      <c r="H4402" s="248" t="s">
        <v>443</v>
      </c>
      <c r="I4402" s="276" t="str">
        <f t="shared" si="2"/>
        <v>52038362230</v>
      </c>
      <c r="J4402" s="274">
        <v>45831.0</v>
      </c>
      <c r="K4402" s="275">
        <v>230.0</v>
      </c>
      <c r="L4402" s="275">
        <f t="shared" si="60"/>
        <v>0</v>
      </c>
      <c r="N4402" s="277"/>
      <c r="O4402" s="274">
        <f>+IFERROR(VLOOKUP(I4402,'[1]Resumen pagos 2025'!$1:$1048576,9,0),0)</f>
        <v>0</v>
      </c>
      <c r="P4402" s="248" t="b">
        <f>+O4402=J4402</f>
        <v>0</v>
      </c>
    </row>
    <row r="4403" ht="14.25" customHeight="1">
      <c r="A4403" s="248" t="s">
        <v>34</v>
      </c>
      <c r="B4403" s="248" t="s">
        <v>19</v>
      </c>
      <c r="C4403" s="273">
        <v>130654.0</v>
      </c>
      <c r="D4403" s="274">
        <v>45832.0</v>
      </c>
      <c r="E4403" s="275">
        <v>685761.0</v>
      </c>
      <c r="F4403" s="248" t="s">
        <v>447</v>
      </c>
      <c r="G4403" s="274">
        <f t="shared" si="1"/>
        <v>45862</v>
      </c>
      <c r="H4403" s="248" t="s">
        <v>443</v>
      </c>
      <c r="I4403" s="276" t="str">
        <f t="shared" si="2"/>
        <v>130654685761</v>
      </c>
      <c r="J4403" s="274">
        <v>45866.0</v>
      </c>
      <c r="K4403" s="275">
        <v>685724.0</v>
      </c>
      <c r="L4403" s="275">
        <f t="shared" si="60"/>
        <v>-37</v>
      </c>
      <c r="N4403" s="277"/>
      <c r="O4403" s="274"/>
    </row>
    <row r="4404" ht="14.25" customHeight="1">
      <c r="A4404" s="248" t="s">
        <v>274</v>
      </c>
      <c r="B4404" s="248" t="s">
        <v>19</v>
      </c>
      <c r="C4404" s="273">
        <v>14466.0</v>
      </c>
      <c r="D4404" s="274">
        <v>45832.0</v>
      </c>
      <c r="E4404" s="275">
        <v>165724.0</v>
      </c>
      <c r="F4404" s="248" t="s">
        <v>447</v>
      </c>
      <c r="G4404" s="274">
        <f t="shared" si="1"/>
        <v>45862</v>
      </c>
      <c r="H4404" s="248" t="s">
        <v>443</v>
      </c>
      <c r="I4404" s="276" t="str">
        <f t="shared" si="2"/>
        <v>14466165724</v>
      </c>
      <c r="J4404" s="274">
        <v>45866.0</v>
      </c>
      <c r="K4404" s="275">
        <v>165724.0</v>
      </c>
      <c r="L4404" s="275">
        <f t="shared" si="60"/>
        <v>0</v>
      </c>
      <c r="N4404" s="277"/>
      <c r="O4404" s="274"/>
    </row>
    <row r="4405" ht="14.25" customHeight="1">
      <c r="A4405" s="248" t="s">
        <v>281</v>
      </c>
      <c r="B4405" s="248" t="s">
        <v>19</v>
      </c>
      <c r="C4405" s="273">
        <v>1192774.0</v>
      </c>
      <c r="D4405" s="274">
        <v>45832.0</v>
      </c>
      <c r="E4405" s="275">
        <v>5029848.0</v>
      </c>
      <c r="F4405" s="248" t="s">
        <v>447</v>
      </c>
      <c r="G4405" s="274">
        <f t="shared" si="1"/>
        <v>45862</v>
      </c>
      <c r="H4405" s="248" t="s">
        <v>443</v>
      </c>
      <c r="I4405" s="276" t="str">
        <f t="shared" si="2"/>
        <v>11927745029848</v>
      </c>
      <c r="J4405" s="274">
        <v>45866.0</v>
      </c>
      <c r="K4405" s="275">
        <v>5029848.0</v>
      </c>
      <c r="L4405" s="275">
        <f t="shared" si="60"/>
        <v>0</v>
      </c>
      <c r="N4405" s="277"/>
      <c r="O4405" s="274"/>
    </row>
    <row r="4406" ht="14.25" customHeight="1">
      <c r="A4406" s="248" t="s">
        <v>688</v>
      </c>
      <c r="B4406" s="248" t="s">
        <v>19</v>
      </c>
      <c r="C4406" s="273">
        <v>3253.0</v>
      </c>
      <c r="D4406" s="274">
        <v>45832.0</v>
      </c>
      <c r="E4406" s="275">
        <v>101052.0</v>
      </c>
      <c r="F4406" s="248" t="s">
        <v>447</v>
      </c>
      <c r="G4406" s="274">
        <f t="shared" si="1"/>
        <v>45862</v>
      </c>
      <c r="H4406" s="248" t="s">
        <v>443</v>
      </c>
      <c r="I4406" s="276" t="str">
        <f t="shared" si="2"/>
        <v>3253101052</v>
      </c>
      <c r="J4406" s="274">
        <v>45866.0</v>
      </c>
      <c r="K4406" s="275">
        <v>101052.0</v>
      </c>
      <c r="L4406" s="275">
        <f t="shared" si="60"/>
        <v>0</v>
      </c>
      <c r="N4406" s="277"/>
      <c r="O4406" s="274"/>
    </row>
    <row r="4407" ht="14.25" customHeight="1">
      <c r="A4407" s="248" t="s">
        <v>1022</v>
      </c>
      <c r="B4407" s="248" t="s">
        <v>19</v>
      </c>
      <c r="C4407" s="273">
        <v>31877.0</v>
      </c>
      <c r="D4407" s="274">
        <v>45832.0</v>
      </c>
      <c r="E4407" s="275">
        <v>1185659.0</v>
      </c>
      <c r="F4407" s="248" t="s">
        <v>447</v>
      </c>
      <c r="G4407" s="274">
        <f t="shared" si="1"/>
        <v>45862</v>
      </c>
      <c r="H4407" s="248" t="s">
        <v>443</v>
      </c>
      <c r="I4407" s="276" t="str">
        <f t="shared" si="2"/>
        <v>318771185659</v>
      </c>
      <c r="J4407" s="274">
        <v>45834.0</v>
      </c>
      <c r="K4407" s="275">
        <v>1185659.0</v>
      </c>
      <c r="L4407" s="275">
        <f t="shared" si="60"/>
        <v>0</v>
      </c>
      <c r="N4407" s="277"/>
      <c r="O4407" s="274">
        <f>+IFERROR(VLOOKUP(I4407,'[1]Resumen pagos 2025'!$1:$1048576,9,0),0)</f>
        <v>0</v>
      </c>
      <c r="P4407" s="248" t="b">
        <f>+O4407=J4407</f>
        <v>0</v>
      </c>
    </row>
    <row r="4408" ht="14.25" customHeight="1">
      <c r="A4408" s="248" t="s">
        <v>463</v>
      </c>
      <c r="B4408" s="248" t="s">
        <v>19</v>
      </c>
      <c r="C4408" s="273">
        <v>5333215.0</v>
      </c>
      <c r="D4408" s="274">
        <v>45832.0</v>
      </c>
      <c r="E4408" s="275">
        <v>757940.0</v>
      </c>
      <c r="F4408" s="248" t="s">
        <v>447</v>
      </c>
      <c r="G4408" s="274">
        <f t="shared" si="1"/>
        <v>45862</v>
      </c>
      <c r="H4408" s="248" t="s">
        <v>443</v>
      </c>
      <c r="I4408" s="276" t="str">
        <f t="shared" si="2"/>
        <v>5333215757940</v>
      </c>
      <c r="J4408" s="274">
        <v>45832.0</v>
      </c>
      <c r="K4408" s="275">
        <v>757940.0</v>
      </c>
      <c r="L4408" s="275">
        <f t="shared" si="60"/>
        <v>0</v>
      </c>
      <c r="N4408" s="277"/>
      <c r="O4408" s="274"/>
    </row>
    <row r="4409" ht="14.25" customHeight="1">
      <c r="A4409" s="248" t="s">
        <v>27</v>
      </c>
      <c r="B4409" s="248" t="s">
        <v>19</v>
      </c>
      <c r="C4409" s="273">
        <v>47813.0</v>
      </c>
      <c r="D4409" s="274">
        <v>45833.0</v>
      </c>
      <c r="E4409" s="275">
        <v>233821.0</v>
      </c>
      <c r="F4409" s="248" t="s">
        <v>447</v>
      </c>
      <c r="G4409" s="274">
        <f t="shared" si="1"/>
        <v>45863</v>
      </c>
      <c r="H4409" s="248" t="s">
        <v>443</v>
      </c>
      <c r="I4409" s="276" t="str">
        <f t="shared" si="2"/>
        <v>47813233821</v>
      </c>
      <c r="J4409" s="274">
        <v>45866.0</v>
      </c>
      <c r="K4409" s="275">
        <v>233821.0</v>
      </c>
      <c r="L4409" s="275">
        <f t="shared" si="60"/>
        <v>0</v>
      </c>
      <c r="N4409" s="277"/>
      <c r="O4409" s="274"/>
    </row>
    <row r="4410" ht="14.25" customHeight="1">
      <c r="A4410" s="248" t="s">
        <v>836</v>
      </c>
      <c r="B4410" s="248" t="s">
        <v>19</v>
      </c>
      <c r="C4410" s="273">
        <v>162.0</v>
      </c>
      <c r="D4410" s="274">
        <v>45833.0</v>
      </c>
      <c r="E4410" s="275">
        <v>29980.0</v>
      </c>
      <c r="F4410" s="248" t="s">
        <v>447</v>
      </c>
      <c r="G4410" s="274">
        <f t="shared" si="1"/>
        <v>45863</v>
      </c>
      <c r="H4410" s="248" t="s">
        <v>443</v>
      </c>
      <c r="I4410" s="276" t="str">
        <f t="shared" si="2"/>
        <v>16229980</v>
      </c>
      <c r="J4410" s="274">
        <v>45833.0</v>
      </c>
      <c r="K4410" s="275">
        <v>29980.0</v>
      </c>
      <c r="L4410" s="275">
        <f t="shared" si="60"/>
        <v>0</v>
      </c>
      <c r="N4410" s="277"/>
      <c r="O4410" s="274">
        <f>+IFERROR(VLOOKUP(I4410,'[1]Resumen pagos 2025'!$1:$1048576,9,0),0)</f>
        <v>0</v>
      </c>
      <c r="P4410" s="248" t="b">
        <f>+O4410=J4410</f>
        <v>0</v>
      </c>
    </row>
    <row r="4411" ht="14.25" customHeight="1">
      <c r="A4411" s="248" t="s">
        <v>275</v>
      </c>
      <c r="B4411" s="248" t="s">
        <v>19</v>
      </c>
      <c r="C4411" s="273">
        <v>135765.0</v>
      </c>
      <c r="D4411" s="274">
        <v>45833.0</v>
      </c>
      <c r="E4411" s="275">
        <v>279620.0</v>
      </c>
      <c r="F4411" s="248" t="s">
        <v>447</v>
      </c>
      <c r="G4411" s="274">
        <f t="shared" si="1"/>
        <v>45863</v>
      </c>
      <c r="H4411" s="248" t="s">
        <v>443</v>
      </c>
      <c r="I4411" s="276" t="str">
        <f t="shared" si="2"/>
        <v>135765279620</v>
      </c>
      <c r="J4411" s="274">
        <v>45866.0</v>
      </c>
      <c r="K4411" s="275">
        <v>279620.0</v>
      </c>
      <c r="L4411" s="275">
        <f t="shared" si="60"/>
        <v>0</v>
      </c>
      <c r="N4411" s="277"/>
      <c r="O4411" s="274"/>
    </row>
    <row r="4412" ht="14.25" customHeight="1">
      <c r="A4412" s="248" t="s">
        <v>646</v>
      </c>
      <c r="B4412" s="248" t="s">
        <v>19</v>
      </c>
      <c r="C4412" s="273">
        <v>1.1339672E7</v>
      </c>
      <c r="D4412" s="274">
        <v>45833.0</v>
      </c>
      <c r="E4412" s="275">
        <v>300980.0</v>
      </c>
      <c r="F4412" s="248" t="s">
        <v>447</v>
      </c>
      <c r="G4412" s="274">
        <f t="shared" si="1"/>
        <v>45863</v>
      </c>
      <c r="H4412" s="248" t="s">
        <v>443</v>
      </c>
      <c r="I4412" s="276" t="str">
        <f t="shared" si="2"/>
        <v>11339672300980</v>
      </c>
      <c r="J4412" s="274">
        <v>45832.0</v>
      </c>
      <c r="K4412" s="275">
        <v>300980.0</v>
      </c>
      <c r="L4412" s="275">
        <f t="shared" si="60"/>
        <v>0</v>
      </c>
      <c r="N4412" s="277"/>
      <c r="O4412" s="274"/>
    </row>
    <row r="4413" ht="14.25" customHeight="1">
      <c r="A4413" s="248" t="s">
        <v>36</v>
      </c>
      <c r="B4413" s="248" t="s">
        <v>19</v>
      </c>
      <c r="C4413" s="342">
        <v>99547.0</v>
      </c>
      <c r="D4413" s="338">
        <v>45833.0</v>
      </c>
      <c r="E4413" s="304">
        <v>2159880.0</v>
      </c>
      <c r="F4413" s="248" t="s">
        <v>447</v>
      </c>
      <c r="G4413" s="274">
        <f t="shared" si="1"/>
        <v>45863</v>
      </c>
      <c r="H4413" s="248" t="s">
        <v>443</v>
      </c>
      <c r="I4413" s="276" t="str">
        <f t="shared" si="2"/>
        <v>995472159880</v>
      </c>
      <c r="J4413" s="274">
        <v>45866.0</v>
      </c>
      <c r="K4413" s="275">
        <v>2159880.0</v>
      </c>
      <c r="L4413" s="275">
        <f t="shared" si="60"/>
        <v>0</v>
      </c>
      <c r="M4413" s="248" t="s">
        <v>1023</v>
      </c>
      <c r="N4413" s="277" t="s">
        <v>738</v>
      </c>
      <c r="O4413" s="274"/>
    </row>
    <row r="4414" ht="14.25" customHeight="1">
      <c r="A4414" s="248" t="s">
        <v>463</v>
      </c>
      <c r="B4414" s="248" t="s">
        <v>468</v>
      </c>
      <c r="C4414" s="273">
        <v>2.7646179E7</v>
      </c>
      <c r="D4414" s="274">
        <v>45833.0</v>
      </c>
      <c r="E4414" s="275">
        <v>-969970.0</v>
      </c>
      <c r="F4414" s="248" t="s">
        <v>447</v>
      </c>
      <c r="G4414" s="274">
        <f t="shared" si="1"/>
        <v>45863</v>
      </c>
      <c r="H4414" s="248" t="s">
        <v>469</v>
      </c>
      <c r="I4414" s="276" t="str">
        <f t="shared" si="2"/>
        <v>27646179-969970</v>
      </c>
      <c r="J4414" s="274"/>
      <c r="K4414" s="275"/>
      <c r="L4414" s="275">
        <f t="shared" si="60"/>
        <v>969970</v>
      </c>
      <c r="M4414" s="248" t="s">
        <v>1024</v>
      </c>
      <c r="N4414" s="277"/>
      <c r="O4414" s="274">
        <f t="shared" ref="O4414:O4415" si="61">+IFERROR(VLOOKUP(I4414,'[1]Resumen pagos 2025'!$1:$1048576,9,0),0)</f>
        <v>0</v>
      </c>
      <c r="P4414" s="248" t="b">
        <f t="shared" ref="P4414:P4415" si="62">+O4414=J4414</f>
        <v>1</v>
      </c>
    </row>
    <row r="4415" ht="14.25" customHeight="1">
      <c r="A4415" s="248" t="s">
        <v>463</v>
      </c>
      <c r="B4415" s="248" t="s">
        <v>468</v>
      </c>
      <c r="C4415" s="273">
        <v>2.7706494E7</v>
      </c>
      <c r="D4415" s="274">
        <v>45833.0</v>
      </c>
      <c r="E4415" s="275">
        <v>-209990.0</v>
      </c>
      <c r="F4415" s="248" t="s">
        <v>447</v>
      </c>
      <c r="G4415" s="274">
        <f t="shared" si="1"/>
        <v>45863</v>
      </c>
      <c r="H4415" s="248" t="s">
        <v>469</v>
      </c>
      <c r="I4415" s="276" t="str">
        <f t="shared" si="2"/>
        <v>27706494-209990</v>
      </c>
      <c r="J4415" s="274"/>
      <c r="K4415" s="275"/>
      <c r="L4415" s="275">
        <f t="shared" si="60"/>
        <v>209990</v>
      </c>
      <c r="M4415" s="248" t="s">
        <v>1025</v>
      </c>
      <c r="N4415" s="277"/>
      <c r="O4415" s="274">
        <f t="shared" si="61"/>
        <v>0</v>
      </c>
      <c r="P4415" s="248" t="b">
        <f t="shared" si="62"/>
        <v>1</v>
      </c>
    </row>
    <row r="4416" ht="14.25" customHeight="1">
      <c r="A4416" s="248" t="s">
        <v>463</v>
      </c>
      <c r="B4416" s="248" t="s">
        <v>19</v>
      </c>
      <c r="C4416" s="273">
        <v>5333532.0</v>
      </c>
      <c r="D4416" s="274">
        <v>45833.0</v>
      </c>
      <c r="E4416" s="275">
        <v>931961.0</v>
      </c>
      <c r="F4416" s="248" t="s">
        <v>447</v>
      </c>
      <c r="G4416" s="274">
        <f t="shared" si="1"/>
        <v>45863</v>
      </c>
      <c r="H4416" s="248" t="s">
        <v>443</v>
      </c>
      <c r="I4416" s="276" t="str">
        <f t="shared" si="2"/>
        <v>5333532931961</v>
      </c>
      <c r="J4416" s="274">
        <v>45833.0</v>
      </c>
      <c r="K4416" s="275">
        <v>931961.0</v>
      </c>
      <c r="L4416" s="275">
        <f t="shared" si="60"/>
        <v>0</v>
      </c>
      <c r="M4416" s="248" t="s">
        <v>1026</v>
      </c>
      <c r="N4416" s="277"/>
      <c r="O4416" s="274"/>
    </row>
    <row r="4417" ht="14.25" customHeight="1">
      <c r="A4417" s="248" t="s">
        <v>463</v>
      </c>
      <c r="B4417" s="248" t="s">
        <v>19</v>
      </c>
      <c r="C4417" s="273">
        <v>5333564.0</v>
      </c>
      <c r="D4417" s="274">
        <v>45833.0</v>
      </c>
      <c r="E4417" s="275">
        <v>1423980.0</v>
      </c>
      <c r="F4417" s="248" t="s">
        <v>447</v>
      </c>
      <c r="G4417" s="274">
        <f t="shared" si="1"/>
        <v>45863</v>
      </c>
      <c r="H4417" s="248" t="s">
        <v>443</v>
      </c>
      <c r="I4417" s="276" t="str">
        <f t="shared" si="2"/>
        <v>53335641423980</v>
      </c>
      <c r="J4417" s="274">
        <v>45833.0</v>
      </c>
      <c r="K4417" s="275">
        <v>1423980.0</v>
      </c>
      <c r="L4417" s="275">
        <f t="shared" si="60"/>
        <v>0</v>
      </c>
      <c r="N4417" s="277"/>
      <c r="O4417" s="274"/>
    </row>
    <row r="4418" ht="14.25" customHeight="1">
      <c r="A4418" s="248" t="s">
        <v>463</v>
      </c>
      <c r="B4418" s="248" t="s">
        <v>19</v>
      </c>
      <c r="C4418" s="273">
        <v>5333531.0</v>
      </c>
      <c r="D4418" s="274">
        <v>45833.0</v>
      </c>
      <c r="E4418" s="275">
        <v>1203980.0</v>
      </c>
      <c r="F4418" s="248" t="s">
        <v>447</v>
      </c>
      <c r="G4418" s="274">
        <f t="shared" si="1"/>
        <v>45863</v>
      </c>
      <c r="H4418" s="248" t="s">
        <v>443</v>
      </c>
      <c r="I4418" s="276" t="str">
        <f t="shared" si="2"/>
        <v>53335311203980</v>
      </c>
      <c r="J4418" s="274">
        <v>45833.0</v>
      </c>
      <c r="K4418" s="275">
        <v>1203980.0</v>
      </c>
      <c r="L4418" s="275">
        <f t="shared" si="60"/>
        <v>0</v>
      </c>
      <c r="N4418" s="277"/>
      <c r="O4418" s="274"/>
    </row>
    <row r="4419" ht="14.25" customHeight="1">
      <c r="A4419" s="248" t="s">
        <v>463</v>
      </c>
      <c r="B4419" s="248" t="s">
        <v>19</v>
      </c>
      <c r="C4419" s="273">
        <v>5333450.0</v>
      </c>
      <c r="D4419" s="274">
        <v>45833.0</v>
      </c>
      <c r="E4419" s="275">
        <v>723980.0</v>
      </c>
      <c r="F4419" s="248" t="s">
        <v>447</v>
      </c>
      <c r="G4419" s="274">
        <f t="shared" si="1"/>
        <v>45863</v>
      </c>
      <c r="H4419" s="248" t="s">
        <v>443</v>
      </c>
      <c r="I4419" s="276" t="str">
        <f t="shared" si="2"/>
        <v>5333450723980</v>
      </c>
      <c r="J4419" s="274">
        <v>45833.0</v>
      </c>
      <c r="K4419" s="275">
        <v>723980.0</v>
      </c>
      <c r="L4419" s="275">
        <f t="shared" si="60"/>
        <v>0</v>
      </c>
      <c r="M4419" s="276"/>
      <c r="N4419" s="277"/>
      <c r="O4419" s="274"/>
    </row>
    <row r="4420" ht="14.25" customHeight="1">
      <c r="A4420" s="248" t="s">
        <v>463</v>
      </c>
      <c r="B4420" s="248" t="s">
        <v>19</v>
      </c>
      <c r="C4420" s="273">
        <v>5333406.0</v>
      </c>
      <c r="D4420" s="274">
        <v>45833.0</v>
      </c>
      <c r="E4420" s="275">
        <v>489960.0</v>
      </c>
      <c r="F4420" s="248" t="s">
        <v>447</v>
      </c>
      <c r="G4420" s="274">
        <f t="shared" si="1"/>
        <v>45863</v>
      </c>
      <c r="H4420" s="248" t="s">
        <v>443</v>
      </c>
      <c r="I4420" s="276" t="str">
        <f t="shared" si="2"/>
        <v>5333406489960</v>
      </c>
      <c r="J4420" s="274">
        <v>45833.0</v>
      </c>
      <c r="K4420" s="275">
        <v>489960.0</v>
      </c>
      <c r="L4420" s="275">
        <f t="shared" si="60"/>
        <v>0</v>
      </c>
      <c r="N4420" s="339"/>
      <c r="O4420" s="274"/>
    </row>
    <row r="4421" ht="14.25" customHeight="1">
      <c r="A4421" s="248" t="s">
        <v>77</v>
      </c>
      <c r="B4421" s="248" t="s">
        <v>19</v>
      </c>
      <c r="C4421" s="273">
        <v>625541.0</v>
      </c>
      <c r="D4421" s="274">
        <v>45833.0</v>
      </c>
      <c r="E4421" s="275">
        <v>1070675.0</v>
      </c>
      <c r="F4421" s="248" t="s">
        <v>447</v>
      </c>
      <c r="G4421" s="274">
        <f t="shared" si="1"/>
        <v>45863</v>
      </c>
      <c r="H4421" s="248" t="s">
        <v>443</v>
      </c>
      <c r="I4421" s="276" t="str">
        <f t="shared" si="2"/>
        <v>6255411070675</v>
      </c>
      <c r="J4421" s="274">
        <v>45866.0</v>
      </c>
      <c r="K4421" s="275">
        <v>1070675.0</v>
      </c>
      <c r="L4421" s="275">
        <f t="shared" si="60"/>
        <v>0</v>
      </c>
      <c r="N4421" s="277"/>
      <c r="O4421" s="274"/>
    </row>
    <row r="4422" ht="14.25" customHeight="1">
      <c r="A4422" s="248" t="s">
        <v>475</v>
      </c>
      <c r="B4422" s="248" t="s">
        <v>19</v>
      </c>
      <c r="C4422" s="273">
        <v>2.4538595E7</v>
      </c>
      <c r="D4422" s="274">
        <v>45833.0</v>
      </c>
      <c r="E4422" s="275">
        <v>819960.0</v>
      </c>
      <c r="F4422" s="248" t="s">
        <v>447</v>
      </c>
      <c r="G4422" s="274">
        <f t="shared" si="1"/>
        <v>45863</v>
      </c>
      <c r="H4422" s="248" t="s">
        <v>443</v>
      </c>
      <c r="I4422" s="276" t="str">
        <f t="shared" si="2"/>
        <v>24538595819960</v>
      </c>
      <c r="J4422" s="274">
        <v>45833.0</v>
      </c>
      <c r="K4422" s="275">
        <v>819960.0</v>
      </c>
      <c r="L4422" s="275">
        <f t="shared" si="60"/>
        <v>0</v>
      </c>
      <c r="N4422" s="277"/>
      <c r="O4422" s="274">
        <f>+IFERROR(VLOOKUP(I4422,'[1]Resumen pagos 2025'!$1:$1048576,9,0),0)</f>
        <v>0</v>
      </c>
      <c r="P4422" s="248" t="b">
        <f>+O4422=J4422</f>
        <v>0</v>
      </c>
    </row>
    <row r="4423" ht="13.5" customHeight="1">
      <c r="A4423" s="248" t="s">
        <v>110</v>
      </c>
      <c r="B4423" s="248" t="s">
        <v>19</v>
      </c>
      <c r="C4423" s="273">
        <v>44174.0</v>
      </c>
      <c r="D4423" s="274">
        <v>45833.0</v>
      </c>
      <c r="E4423" s="275">
        <v>385179.0</v>
      </c>
      <c r="F4423" s="248" t="s">
        <v>447</v>
      </c>
      <c r="G4423" s="274">
        <f t="shared" si="1"/>
        <v>45863</v>
      </c>
      <c r="H4423" s="248" t="s">
        <v>443</v>
      </c>
      <c r="I4423" s="276" t="str">
        <f t="shared" si="2"/>
        <v>44174385179</v>
      </c>
      <c r="J4423" s="274">
        <v>45866.0</v>
      </c>
      <c r="K4423" s="275">
        <v>385179.0</v>
      </c>
      <c r="L4423" s="275">
        <f t="shared" si="60"/>
        <v>0</v>
      </c>
      <c r="N4423" s="277"/>
      <c r="O4423" s="274"/>
    </row>
    <row r="4424" ht="14.25" customHeight="1">
      <c r="A4424" s="248" t="s">
        <v>27</v>
      </c>
      <c r="B4424" s="248" t="s">
        <v>19</v>
      </c>
      <c r="C4424" s="273">
        <v>47841.0</v>
      </c>
      <c r="D4424" s="274">
        <v>45834.0</v>
      </c>
      <c r="E4424" s="275">
        <v>467641.0</v>
      </c>
      <c r="F4424" s="248" t="s">
        <v>447</v>
      </c>
      <c r="G4424" s="274">
        <f t="shared" si="1"/>
        <v>45864</v>
      </c>
      <c r="H4424" s="248" t="s">
        <v>443</v>
      </c>
      <c r="I4424" s="276" t="str">
        <f t="shared" si="2"/>
        <v>47841467641</v>
      </c>
      <c r="J4424" s="274">
        <v>45866.0</v>
      </c>
      <c r="K4424" s="275">
        <v>467641.0</v>
      </c>
      <c r="L4424" s="275">
        <f t="shared" si="60"/>
        <v>0</v>
      </c>
      <c r="N4424" s="277"/>
      <c r="O4424" s="274"/>
    </row>
    <row r="4425" ht="14.25" customHeight="1">
      <c r="A4425" s="248" t="s">
        <v>1027</v>
      </c>
      <c r="B4425" s="248" t="s">
        <v>19</v>
      </c>
      <c r="C4425" s="273">
        <v>17281.0</v>
      </c>
      <c r="D4425" s="274">
        <v>45834.0</v>
      </c>
      <c r="E4425" s="275">
        <v>42970.0</v>
      </c>
      <c r="F4425" s="248" t="s">
        <v>447</v>
      </c>
      <c r="G4425" s="274">
        <f t="shared" si="1"/>
        <v>45864</v>
      </c>
      <c r="H4425" s="248" t="s">
        <v>443</v>
      </c>
      <c r="I4425" s="276" t="str">
        <f t="shared" si="2"/>
        <v>1728142970</v>
      </c>
      <c r="J4425" s="274">
        <v>45833.0</v>
      </c>
      <c r="K4425" s="275">
        <v>42970.0</v>
      </c>
      <c r="L4425" s="275">
        <f t="shared" si="60"/>
        <v>0</v>
      </c>
      <c r="M4425" s="248" t="s">
        <v>1028</v>
      </c>
      <c r="N4425" s="277"/>
      <c r="O4425" s="274">
        <f t="shared" ref="O4425:O4426" si="63">+IFERROR(VLOOKUP(I4425,'[1]Resumen pagos 2025'!$1:$1048576,9,0),0)</f>
        <v>0</v>
      </c>
      <c r="P4425" s="248" t="b">
        <f t="shared" ref="P4425:P4426" si="64">+O4425=J4425</f>
        <v>0</v>
      </c>
    </row>
    <row r="4426" ht="14.25" customHeight="1">
      <c r="A4426" s="248" t="s">
        <v>509</v>
      </c>
      <c r="B4426" s="248" t="s">
        <v>19</v>
      </c>
      <c r="C4426" s="273">
        <v>5417683.0</v>
      </c>
      <c r="D4426" s="274">
        <v>45834.0</v>
      </c>
      <c r="E4426" s="275">
        <v>563980.0</v>
      </c>
      <c r="F4426" s="248" t="s">
        <v>447</v>
      </c>
      <c r="G4426" s="274">
        <f t="shared" si="1"/>
        <v>45864</v>
      </c>
      <c r="H4426" s="248" t="s">
        <v>443</v>
      </c>
      <c r="I4426" s="276" t="str">
        <f t="shared" si="2"/>
        <v>5417683563980</v>
      </c>
      <c r="J4426" s="274">
        <v>45834.0</v>
      </c>
      <c r="K4426" s="275">
        <v>563980.0</v>
      </c>
      <c r="L4426" s="275">
        <f t="shared" si="60"/>
        <v>0</v>
      </c>
      <c r="N4426" s="277"/>
      <c r="O4426" s="274">
        <f t="shared" si="63"/>
        <v>0</v>
      </c>
      <c r="P4426" s="248" t="b">
        <f t="shared" si="64"/>
        <v>0</v>
      </c>
    </row>
    <row r="4427" ht="14.25" customHeight="1">
      <c r="A4427" s="248" t="s">
        <v>274</v>
      </c>
      <c r="B4427" s="248" t="s">
        <v>19</v>
      </c>
      <c r="C4427" s="273">
        <v>14478.0</v>
      </c>
      <c r="D4427" s="274">
        <v>45834.0</v>
      </c>
      <c r="E4427" s="275">
        <v>4538000.0</v>
      </c>
      <c r="F4427" s="248" t="s">
        <v>447</v>
      </c>
      <c r="G4427" s="274">
        <f t="shared" si="1"/>
        <v>45864</v>
      </c>
      <c r="H4427" s="248" t="s">
        <v>443</v>
      </c>
      <c r="I4427" s="276" t="str">
        <f t="shared" si="2"/>
        <v>144784538000</v>
      </c>
      <c r="J4427" s="274">
        <v>45866.0</v>
      </c>
      <c r="K4427" s="275">
        <v>4538000.0</v>
      </c>
      <c r="L4427" s="275">
        <f t="shared" si="60"/>
        <v>0</v>
      </c>
      <c r="N4427" s="277"/>
      <c r="O4427" s="274"/>
    </row>
    <row r="4428" ht="14.25" customHeight="1">
      <c r="A4428" s="248" t="s">
        <v>23</v>
      </c>
      <c r="B4428" s="248" t="s">
        <v>19</v>
      </c>
      <c r="C4428" s="273">
        <v>10256.0</v>
      </c>
      <c r="D4428" s="274">
        <v>45834.0</v>
      </c>
      <c r="E4428" s="275">
        <v>359982.0</v>
      </c>
      <c r="F4428" s="248" t="s">
        <v>447</v>
      </c>
      <c r="G4428" s="274">
        <f t="shared" si="1"/>
        <v>45864</v>
      </c>
      <c r="H4428" s="248" t="s">
        <v>443</v>
      </c>
      <c r="I4428" s="276" t="str">
        <f t="shared" si="2"/>
        <v>10256359982</v>
      </c>
      <c r="J4428" s="274">
        <v>45869.0</v>
      </c>
      <c r="K4428" s="275">
        <v>359982.0</v>
      </c>
      <c r="L4428" s="275">
        <f t="shared" si="60"/>
        <v>0</v>
      </c>
      <c r="N4428" s="277" t="s">
        <v>769</v>
      </c>
      <c r="O4428" s="274"/>
    </row>
    <row r="4429" ht="14.25" customHeight="1">
      <c r="A4429" s="248" t="s">
        <v>1029</v>
      </c>
      <c r="B4429" s="248" t="s">
        <v>19</v>
      </c>
      <c r="C4429" s="273">
        <v>3969.0</v>
      </c>
      <c r="D4429" s="274">
        <v>45834.0</v>
      </c>
      <c r="E4429" s="275">
        <v>4902331.0</v>
      </c>
      <c r="F4429" s="248" t="s">
        <v>447</v>
      </c>
      <c r="G4429" s="274">
        <f t="shared" si="1"/>
        <v>45864</v>
      </c>
      <c r="H4429" s="248" t="s">
        <v>443</v>
      </c>
      <c r="I4429" s="276" t="str">
        <f t="shared" si="2"/>
        <v>39694902331</v>
      </c>
      <c r="J4429" s="343" t="s">
        <v>1030</v>
      </c>
      <c r="K4429" s="275">
        <v>4902331.0</v>
      </c>
      <c r="L4429" s="275">
        <f t="shared" si="60"/>
        <v>0</v>
      </c>
      <c r="M4429" s="248" t="s">
        <v>1031</v>
      </c>
      <c r="N4429" s="277"/>
      <c r="O4429" s="274">
        <f>+IFERROR(VLOOKUP(I4429,'[1]Resumen pagos 2025'!$1:$1048576,9,0),0)</f>
        <v>0</v>
      </c>
      <c r="P4429" s="248" t="b">
        <f>+O4429=J4429</f>
        <v>0</v>
      </c>
    </row>
    <row r="4430" ht="14.25" customHeight="1">
      <c r="A4430" s="248" t="s">
        <v>333</v>
      </c>
      <c r="B4430" s="248" t="s">
        <v>19</v>
      </c>
      <c r="C4430" s="273">
        <v>23727.0</v>
      </c>
      <c r="D4430" s="274">
        <v>45834.0</v>
      </c>
      <c r="E4430" s="275">
        <v>499325.0</v>
      </c>
      <c r="F4430" s="248" t="s">
        <v>447</v>
      </c>
      <c r="G4430" s="274">
        <f t="shared" si="1"/>
        <v>45864</v>
      </c>
      <c r="H4430" s="248" t="s">
        <v>443</v>
      </c>
      <c r="I4430" s="276" t="str">
        <f t="shared" si="2"/>
        <v>23727499325</v>
      </c>
      <c r="J4430" s="274">
        <v>45866.0</v>
      </c>
      <c r="K4430" s="275">
        <v>499325.0</v>
      </c>
      <c r="L4430" s="275">
        <f t="shared" si="60"/>
        <v>0</v>
      </c>
      <c r="N4430" s="277"/>
      <c r="O4430" s="274"/>
    </row>
    <row r="4431" ht="14.25" customHeight="1">
      <c r="A4431" s="248" t="s">
        <v>35</v>
      </c>
      <c r="B4431" s="248" t="s">
        <v>19</v>
      </c>
      <c r="C4431" s="273">
        <v>26355.0</v>
      </c>
      <c r="D4431" s="274">
        <v>45834.0</v>
      </c>
      <c r="E4431" s="275">
        <v>918809.0</v>
      </c>
      <c r="F4431" s="248" t="s">
        <v>447</v>
      </c>
      <c r="G4431" s="274">
        <f t="shared" si="1"/>
        <v>45864</v>
      </c>
      <c r="H4431" s="248" t="s">
        <v>443</v>
      </c>
      <c r="I4431" s="276" t="str">
        <f t="shared" si="2"/>
        <v>26355918809</v>
      </c>
      <c r="J4431" s="274">
        <v>45869.0</v>
      </c>
      <c r="K4431" s="275">
        <v>918809.0</v>
      </c>
      <c r="L4431" s="275">
        <f t="shared" si="60"/>
        <v>0</v>
      </c>
      <c r="N4431" s="277"/>
      <c r="O4431" s="274"/>
    </row>
    <row r="4432" ht="14.25" customHeight="1">
      <c r="A4432" s="248" t="s">
        <v>688</v>
      </c>
      <c r="B4432" s="248" t="s">
        <v>19</v>
      </c>
      <c r="C4432" s="273">
        <v>3262.0</v>
      </c>
      <c r="D4432" s="274">
        <v>45834.0</v>
      </c>
      <c r="E4432" s="275">
        <v>393865.0</v>
      </c>
      <c r="F4432" s="248" t="s">
        <v>447</v>
      </c>
      <c r="G4432" s="274">
        <f t="shared" si="1"/>
        <v>45864</v>
      </c>
      <c r="H4432" s="248" t="s">
        <v>443</v>
      </c>
      <c r="I4432" s="276" t="str">
        <f t="shared" si="2"/>
        <v>3262393865</v>
      </c>
      <c r="J4432" s="274">
        <v>45866.0</v>
      </c>
      <c r="K4432" s="275">
        <v>393865.0</v>
      </c>
      <c r="L4432" s="275">
        <f t="shared" si="60"/>
        <v>0</v>
      </c>
      <c r="N4432" s="277"/>
      <c r="O4432" s="274"/>
    </row>
    <row r="4433" ht="14.25" customHeight="1">
      <c r="A4433" s="248" t="s">
        <v>688</v>
      </c>
      <c r="B4433" s="248" t="s">
        <v>19</v>
      </c>
      <c r="C4433" s="273">
        <v>3260.0</v>
      </c>
      <c r="D4433" s="274">
        <v>45834.0</v>
      </c>
      <c r="E4433" s="275">
        <v>134990.0</v>
      </c>
      <c r="F4433" s="248" t="s">
        <v>447</v>
      </c>
      <c r="G4433" s="274">
        <f t="shared" si="1"/>
        <v>45864</v>
      </c>
      <c r="H4433" s="248" t="s">
        <v>443</v>
      </c>
      <c r="I4433" s="276" t="str">
        <f t="shared" si="2"/>
        <v>3260134990</v>
      </c>
      <c r="J4433" s="274">
        <v>45866.0</v>
      </c>
      <c r="K4433" s="275">
        <v>134990.0</v>
      </c>
      <c r="L4433" s="275">
        <f t="shared" si="60"/>
        <v>0</v>
      </c>
      <c r="N4433" s="277"/>
      <c r="O4433" s="274"/>
    </row>
    <row r="4434" ht="14.25" customHeight="1">
      <c r="A4434" s="248" t="s">
        <v>463</v>
      </c>
      <c r="B4434" s="248" t="s">
        <v>19</v>
      </c>
      <c r="C4434" s="273">
        <v>5335091.0</v>
      </c>
      <c r="D4434" s="274">
        <v>45834.0</v>
      </c>
      <c r="E4434" s="275">
        <v>1323980.0</v>
      </c>
      <c r="F4434" s="248" t="s">
        <v>447</v>
      </c>
      <c r="G4434" s="274">
        <f t="shared" si="1"/>
        <v>45864</v>
      </c>
      <c r="H4434" s="248" t="s">
        <v>443</v>
      </c>
      <c r="I4434" s="276" t="str">
        <f t="shared" si="2"/>
        <v>53350911323980</v>
      </c>
      <c r="J4434" s="274">
        <v>45834.0</v>
      </c>
      <c r="K4434" s="275">
        <v>1323980.0</v>
      </c>
      <c r="L4434" s="275">
        <f t="shared" si="60"/>
        <v>0</v>
      </c>
      <c r="M4434" s="276"/>
      <c r="N4434" s="277"/>
      <c r="O4434" s="274"/>
    </row>
    <row r="4435" ht="14.25" customHeight="1">
      <c r="A4435" s="248" t="s">
        <v>1002</v>
      </c>
      <c r="B4435" s="248" t="s">
        <v>19</v>
      </c>
      <c r="C4435" s="273">
        <v>84584.0</v>
      </c>
      <c r="D4435" s="274">
        <v>45834.0</v>
      </c>
      <c r="E4435" s="275">
        <v>85982.0</v>
      </c>
      <c r="F4435" s="248" t="s">
        <v>447</v>
      </c>
      <c r="G4435" s="274">
        <f t="shared" si="1"/>
        <v>45864</v>
      </c>
      <c r="H4435" s="248" t="s">
        <v>443</v>
      </c>
      <c r="I4435" s="276" t="str">
        <f t="shared" si="2"/>
        <v>8458485982</v>
      </c>
      <c r="J4435" s="274">
        <v>45833.0</v>
      </c>
      <c r="K4435" s="275">
        <v>85982.0</v>
      </c>
      <c r="L4435" s="275">
        <f t="shared" si="60"/>
        <v>0</v>
      </c>
      <c r="N4435" s="277"/>
      <c r="O4435" s="274"/>
    </row>
    <row r="4436" ht="14.25" customHeight="1">
      <c r="A4436" s="248" t="s">
        <v>989</v>
      </c>
      <c r="B4436" s="248" t="s">
        <v>19</v>
      </c>
      <c r="C4436" s="273">
        <v>9916.0</v>
      </c>
      <c r="D4436" s="274">
        <v>45834.0</v>
      </c>
      <c r="E4436" s="275">
        <v>139926.0</v>
      </c>
      <c r="F4436" s="248" t="s">
        <v>447</v>
      </c>
      <c r="G4436" s="274">
        <f t="shared" si="1"/>
        <v>45864</v>
      </c>
      <c r="H4436" s="248" t="s">
        <v>443</v>
      </c>
      <c r="I4436" s="276" t="str">
        <f t="shared" si="2"/>
        <v>9916139926</v>
      </c>
      <c r="J4436" s="274">
        <v>45866.0</v>
      </c>
      <c r="K4436" s="275">
        <v>139926.0</v>
      </c>
      <c r="L4436" s="275">
        <f t="shared" si="60"/>
        <v>0</v>
      </c>
      <c r="N4436" s="277"/>
      <c r="O4436" s="274"/>
    </row>
    <row r="4437" ht="14.25" customHeight="1">
      <c r="A4437" s="248" t="s">
        <v>475</v>
      </c>
      <c r="B4437" s="248" t="s">
        <v>19</v>
      </c>
      <c r="C4437" s="273">
        <v>2.4538794E7</v>
      </c>
      <c r="D4437" s="274">
        <v>45834.0</v>
      </c>
      <c r="E4437" s="275">
        <v>223940.0</v>
      </c>
      <c r="F4437" s="248" t="s">
        <v>447</v>
      </c>
      <c r="G4437" s="274">
        <f t="shared" si="1"/>
        <v>45864</v>
      </c>
      <c r="H4437" s="248" t="s">
        <v>443</v>
      </c>
      <c r="I4437" s="276" t="str">
        <f t="shared" si="2"/>
        <v>24538794223940</v>
      </c>
      <c r="J4437" s="274">
        <v>45834.0</v>
      </c>
      <c r="K4437" s="275">
        <v>223940.0</v>
      </c>
      <c r="L4437" s="275">
        <f t="shared" si="60"/>
        <v>0</v>
      </c>
      <c r="N4437" s="277"/>
      <c r="O4437" s="274">
        <f t="shared" ref="O4437:O4439" si="65">+IFERROR(VLOOKUP(I4437,'[1]Resumen pagos 2025'!$1:$1048576,9,0),0)</f>
        <v>0</v>
      </c>
      <c r="P4437" s="248" t="b">
        <f t="shared" ref="P4437:P4439" si="66">+O4437=J4437</f>
        <v>0</v>
      </c>
    </row>
    <row r="4438" ht="14.25" customHeight="1">
      <c r="A4438" s="248" t="s">
        <v>644</v>
      </c>
      <c r="B4438" s="248" t="s">
        <v>19</v>
      </c>
      <c r="C4438" s="273">
        <v>5.2063541E7</v>
      </c>
      <c r="D4438" s="274">
        <v>45834.0</v>
      </c>
      <c r="E4438" s="275">
        <v>13190.0</v>
      </c>
      <c r="F4438" s="248" t="s">
        <v>447</v>
      </c>
      <c r="G4438" s="274">
        <f t="shared" si="1"/>
        <v>45864</v>
      </c>
      <c r="H4438" s="248" t="s">
        <v>443</v>
      </c>
      <c r="I4438" s="276" t="str">
        <f t="shared" si="2"/>
        <v>5206354113190</v>
      </c>
      <c r="J4438" s="274">
        <v>45834.0</v>
      </c>
      <c r="K4438" s="275">
        <v>13190.0</v>
      </c>
      <c r="L4438" s="275">
        <f t="shared" si="60"/>
        <v>0</v>
      </c>
      <c r="N4438" s="277"/>
      <c r="O4438" s="274">
        <f t="shared" si="65"/>
        <v>0</v>
      </c>
      <c r="P4438" s="248" t="b">
        <f t="shared" si="66"/>
        <v>0</v>
      </c>
    </row>
    <row r="4439" ht="14.25" customHeight="1">
      <c r="A4439" s="248" t="s">
        <v>644</v>
      </c>
      <c r="B4439" s="248" t="s">
        <v>334</v>
      </c>
      <c r="C4439" s="273">
        <v>1.3702318E7</v>
      </c>
      <c r="D4439" s="274">
        <v>45834.0</v>
      </c>
      <c r="E4439" s="275">
        <v>6208.0</v>
      </c>
      <c r="F4439" s="248" t="s">
        <v>447</v>
      </c>
      <c r="G4439" s="274">
        <f t="shared" si="1"/>
        <v>45864</v>
      </c>
      <c r="H4439" s="248" t="s">
        <v>443</v>
      </c>
      <c r="I4439" s="276" t="str">
        <f t="shared" si="2"/>
        <v>137023186208</v>
      </c>
      <c r="J4439" s="274">
        <v>45834.0</v>
      </c>
      <c r="K4439" s="275">
        <v>6208.0</v>
      </c>
      <c r="L4439" s="275">
        <f t="shared" si="60"/>
        <v>0</v>
      </c>
      <c r="N4439" s="277"/>
      <c r="O4439" s="274">
        <f t="shared" si="65"/>
        <v>0</v>
      </c>
      <c r="P4439" s="248" t="b">
        <f t="shared" si="66"/>
        <v>0</v>
      </c>
    </row>
    <row r="4440" ht="14.25" customHeight="1">
      <c r="A4440" s="248" t="s">
        <v>84</v>
      </c>
      <c r="B4440" s="248" t="s">
        <v>19</v>
      </c>
      <c r="C4440" s="273">
        <v>6006.0</v>
      </c>
      <c r="D4440" s="274">
        <v>45834.0</v>
      </c>
      <c r="E4440" s="275">
        <v>99170.0</v>
      </c>
      <c r="F4440" s="248" t="s">
        <v>447</v>
      </c>
      <c r="G4440" s="274">
        <f t="shared" si="1"/>
        <v>45864</v>
      </c>
      <c r="H4440" s="248" t="s">
        <v>443</v>
      </c>
      <c r="I4440" s="276" t="str">
        <f t="shared" si="2"/>
        <v>600699170</v>
      </c>
      <c r="J4440" s="274">
        <v>45866.0</v>
      </c>
      <c r="K4440" s="275">
        <v>99170.0</v>
      </c>
      <c r="L4440" s="275">
        <f t="shared" si="60"/>
        <v>0</v>
      </c>
      <c r="N4440" s="277"/>
      <c r="O4440" s="274"/>
    </row>
    <row r="4441" ht="14.25" customHeight="1">
      <c r="A4441" s="248" t="s">
        <v>910</v>
      </c>
      <c r="B4441" s="248" t="s">
        <v>19</v>
      </c>
      <c r="C4441" s="273">
        <v>543.0</v>
      </c>
      <c r="D4441" s="274">
        <v>45834.0</v>
      </c>
      <c r="E4441" s="275">
        <v>14943.0</v>
      </c>
      <c r="F4441" s="248" t="s">
        <v>447</v>
      </c>
      <c r="G4441" s="274">
        <f t="shared" si="1"/>
        <v>45864</v>
      </c>
      <c r="H4441" s="248" t="s">
        <v>443</v>
      </c>
      <c r="I4441" s="276" t="str">
        <f t="shared" si="2"/>
        <v>54314943</v>
      </c>
      <c r="J4441" s="274">
        <v>45866.0</v>
      </c>
      <c r="K4441" s="275">
        <v>14943.0</v>
      </c>
      <c r="L4441" s="275">
        <f t="shared" si="60"/>
        <v>0</v>
      </c>
      <c r="N4441" s="277"/>
      <c r="O4441" s="274"/>
    </row>
    <row r="4442" ht="14.25" customHeight="1">
      <c r="A4442" s="248" t="s">
        <v>494</v>
      </c>
      <c r="B4442" s="248" t="s">
        <v>19</v>
      </c>
      <c r="C4442" s="273">
        <v>57194.0</v>
      </c>
      <c r="D4442" s="274">
        <v>45835.0</v>
      </c>
      <c r="E4442" s="275">
        <v>303870.0</v>
      </c>
      <c r="F4442" s="248" t="s">
        <v>447</v>
      </c>
      <c r="G4442" s="274">
        <f t="shared" si="1"/>
        <v>45865</v>
      </c>
      <c r="H4442" s="248" t="s">
        <v>443</v>
      </c>
      <c r="I4442" s="276" t="str">
        <f t="shared" si="2"/>
        <v>57194303870</v>
      </c>
      <c r="J4442" s="274">
        <v>45835.0</v>
      </c>
      <c r="K4442" s="275">
        <v>303870.0</v>
      </c>
      <c r="L4442" s="275">
        <f t="shared" si="60"/>
        <v>0</v>
      </c>
      <c r="N4442" s="277"/>
      <c r="O4442" s="274"/>
    </row>
    <row r="4443" ht="14.25" customHeight="1">
      <c r="A4443" s="248" t="s">
        <v>494</v>
      </c>
      <c r="B4443" s="248" t="s">
        <v>19</v>
      </c>
      <c r="C4443" s="273">
        <v>57180.0</v>
      </c>
      <c r="D4443" s="274">
        <v>45835.0</v>
      </c>
      <c r="E4443" s="275">
        <v>315930.0</v>
      </c>
      <c r="F4443" s="248" t="s">
        <v>447</v>
      </c>
      <c r="G4443" s="274">
        <f t="shared" si="1"/>
        <v>45865</v>
      </c>
      <c r="H4443" s="248" t="s">
        <v>443</v>
      </c>
      <c r="I4443" s="276" t="str">
        <f t="shared" si="2"/>
        <v>57180315930</v>
      </c>
      <c r="J4443" s="274">
        <v>45835.0</v>
      </c>
      <c r="K4443" s="275">
        <v>315930.0</v>
      </c>
      <c r="L4443" s="275">
        <f t="shared" si="60"/>
        <v>0</v>
      </c>
      <c r="N4443" s="277"/>
      <c r="O4443" s="274"/>
    </row>
    <row r="4444" ht="14.25" customHeight="1">
      <c r="A4444" s="248" t="s">
        <v>275</v>
      </c>
      <c r="B4444" s="248" t="s">
        <v>19</v>
      </c>
      <c r="C4444" s="273">
        <v>135900.0</v>
      </c>
      <c r="D4444" s="274">
        <v>45835.0</v>
      </c>
      <c r="E4444" s="275">
        <v>112639.0</v>
      </c>
      <c r="F4444" s="248" t="s">
        <v>447</v>
      </c>
      <c r="G4444" s="274">
        <f t="shared" si="1"/>
        <v>45865</v>
      </c>
      <c r="H4444" s="248" t="s">
        <v>443</v>
      </c>
      <c r="I4444" s="276" t="str">
        <f t="shared" si="2"/>
        <v>135900112639</v>
      </c>
      <c r="J4444" s="274">
        <v>45866.0</v>
      </c>
      <c r="K4444" s="275">
        <v>112639.0</v>
      </c>
      <c r="L4444" s="275">
        <f t="shared" si="60"/>
        <v>0</v>
      </c>
      <c r="N4444" s="277"/>
      <c r="O4444" s="274"/>
    </row>
    <row r="4445" ht="14.25" customHeight="1">
      <c r="A4445" s="248" t="s">
        <v>273</v>
      </c>
      <c r="B4445" s="248" t="s">
        <v>19</v>
      </c>
      <c r="C4445" s="273">
        <v>651.0</v>
      </c>
      <c r="D4445" s="274">
        <v>45835.0</v>
      </c>
      <c r="E4445" s="275">
        <v>179901.0</v>
      </c>
      <c r="F4445" s="248" t="s">
        <v>447</v>
      </c>
      <c r="G4445" s="274">
        <f t="shared" si="1"/>
        <v>45865</v>
      </c>
      <c r="H4445" s="248" t="s">
        <v>443</v>
      </c>
      <c r="I4445" s="276" t="str">
        <f t="shared" si="2"/>
        <v>651179901</v>
      </c>
      <c r="J4445" s="274">
        <v>45846.0</v>
      </c>
      <c r="K4445" s="275">
        <v>179901.0</v>
      </c>
      <c r="L4445" s="275">
        <f t="shared" si="60"/>
        <v>0</v>
      </c>
      <c r="N4445" s="277"/>
      <c r="O4445" s="274"/>
    </row>
    <row r="4446" ht="14.25" customHeight="1">
      <c r="A4446" s="248" t="s">
        <v>610</v>
      </c>
      <c r="B4446" s="248" t="s">
        <v>19</v>
      </c>
      <c r="C4446" s="273">
        <v>1956271.0</v>
      </c>
      <c r="D4446" s="274">
        <v>45835.0</v>
      </c>
      <c r="E4446" s="275">
        <v>1369990.0</v>
      </c>
      <c r="F4446" s="248" t="s">
        <v>447</v>
      </c>
      <c r="G4446" s="274">
        <f t="shared" si="1"/>
        <v>45865</v>
      </c>
      <c r="H4446" s="248" t="s">
        <v>443</v>
      </c>
      <c r="I4446" s="276" t="str">
        <f t="shared" si="2"/>
        <v>19562711369990</v>
      </c>
      <c r="J4446" s="274">
        <v>45834.0</v>
      </c>
      <c r="K4446" s="275">
        <v>1369990.0</v>
      </c>
      <c r="L4446" s="275">
        <f t="shared" si="60"/>
        <v>0</v>
      </c>
      <c r="N4446" s="277"/>
      <c r="O4446" s="274">
        <f>+IFERROR(VLOOKUP(I4446,'[1]Resumen pagos 2025'!$1:$1048576,9,0),0)</f>
        <v>0</v>
      </c>
      <c r="P4446" s="248" t="b">
        <f>+O4446=J4446</f>
        <v>0</v>
      </c>
    </row>
    <row r="4447" ht="14.25" customHeight="1">
      <c r="A4447" s="248" t="s">
        <v>281</v>
      </c>
      <c r="B4447" s="248" t="s">
        <v>19</v>
      </c>
      <c r="C4447" s="273">
        <v>1192903.0</v>
      </c>
      <c r="D4447" s="274">
        <v>45835.0</v>
      </c>
      <c r="E4447" s="275">
        <v>1009989.0</v>
      </c>
      <c r="F4447" s="248" t="s">
        <v>447</v>
      </c>
      <c r="G4447" s="274">
        <f t="shared" si="1"/>
        <v>45865</v>
      </c>
      <c r="H4447" s="248" t="s">
        <v>443</v>
      </c>
      <c r="I4447" s="276" t="str">
        <f t="shared" si="2"/>
        <v>11929031009989</v>
      </c>
      <c r="J4447" s="274">
        <v>45866.0</v>
      </c>
      <c r="K4447" s="275">
        <v>1009989.0</v>
      </c>
      <c r="L4447" s="275">
        <f t="shared" si="60"/>
        <v>0</v>
      </c>
      <c r="N4447" s="277"/>
      <c r="O4447" s="274"/>
    </row>
    <row r="4448" ht="14.25" customHeight="1">
      <c r="A4448" s="248" t="s">
        <v>36</v>
      </c>
      <c r="B4448" s="248" t="s">
        <v>19</v>
      </c>
      <c r="C4448" s="342">
        <v>99590.0</v>
      </c>
      <c r="D4448" s="338">
        <v>45835.0</v>
      </c>
      <c r="E4448" s="304">
        <v>1298928.0</v>
      </c>
      <c r="F4448" s="248" t="s">
        <v>447</v>
      </c>
      <c r="G4448" s="274">
        <f t="shared" si="1"/>
        <v>45865</v>
      </c>
      <c r="H4448" s="248" t="s">
        <v>443</v>
      </c>
      <c r="I4448" s="276" t="str">
        <f t="shared" si="2"/>
        <v>995901298928</v>
      </c>
      <c r="J4448" s="274">
        <v>45866.0</v>
      </c>
      <c r="K4448" s="275">
        <v>1298928.0</v>
      </c>
      <c r="L4448" s="275">
        <f t="shared" si="60"/>
        <v>0</v>
      </c>
      <c r="M4448" s="248" t="s">
        <v>1023</v>
      </c>
      <c r="N4448" s="277" t="s">
        <v>738</v>
      </c>
      <c r="O4448" s="274"/>
    </row>
    <row r="4449" ht="14.25" customHeight="1">
      <c r="A4449" s="248" t="s">
        <v>36</v>
      </c>
      <c r="B4449" s="248" t="s">
        <v>19</v>
      </c>
      <c r="C4449" s="273">
        <v>99591.0</v>
      </c>
      <c r="D4449" s="274">
        <v>45835.0</v>
      </c>
      <c r="E4449" s="275">
        <v>1941223.0</v>
      </c>
      <c r="F4449" s="248" t="s">
        <v>447</v>
      </c>
      <c r="G4449" s="274">
        <f t="shared" si="1"/>
        <v>45865</v>
      </c>
      <c r="H4449" s="248" t="s">
        <v>443</v>
      </c>
      <c r="I4449" s="276" t="str">
        <f t="shared" si="2"/>
        <v>995911941223</v>
      </c>
      <c r="J4449" s="344"/>
      <c r="K4449" s="275">
        <v>1941223.0</v>
      </c>
      <c r="L4449" s="275">
        <f t="shared" si="60"/>
        <v>0</v>
      </c>
      <c r="M4449" s="248" t="s">
        <v>1032</v>
      </c>
      <c r="N4449" s="277" t="s">
        <v>738</v>
      </c>
      <c r="O4449" s="274"/>
    </row>
    <row r="4450" ht="14.25" customHeight="1">
      <c r="A4450" s="248" t="s">
        <v>36</v>
      </c>
      <c r="B4450" s="248" t="s">
        <v>468</v>
      </c>
      <c r="C4450" s="273">
        <v>61201.0</v>
      </c>
      <c r="D4450" s="274">
        <v>45835.0</v>
      </c>
      <c r="E4450" s="275">
        <v>-1298928.0</v>
      </c>
      <c r="F4450" s="248" t="s">
        <v>447</v>
      </c>
      <c r="G4450" s="274">
        <f t="shared" si="1"/>
        <v>45865</v>
      </c>
      <c r="H4450" s="248" t="s">
        <v>469</v>
      </c>
      <c r="I4450" s="276" t="str">
        <f t="shared" si="2"/>
        <v>61201-1298928</v>
      </c>
      <c r="J4450" s="274"/>
      <c r="K4450" s="275"/>
      <c r="L4450" s="275">
        <f t="shared" si="60"/>
        <v>1298928</v>
      </c>
      <c r="N4450" s="277" t="s">
        <v>738</v>
      </c>
      <c r="O4450" s="274"/>
    </row>
    <row r="4451" ht="14.25" customHeight="1">
      <c r="A4451" s="248" t="s">
        <v>463</v>
      </c>
      <c r="B4451" s="248" t="s">
        <v>19</v>
      </c>
      <c r="C4451" s="273">
        <v>5335306.0</v>
      </c>
      <c r="D4451" s="274">
        <v>45835.0</v>
      </c>
      <c r="E4451" s="275">
        <v>2103970.0</v>
      </c>
      <c r="F4451" s="248" t="s">
        <v>447</v>
      </c>
      <c r="G4451" s="274">
        <f t="shared" si="1"/>
        <v>45865</v>
      </c>
      <c r="H4451" s="248" t="s">
        <v>443</v>
      </c>
      <c r="I4451" s="276" t="str">
        <f t="shared" si="2"/>
        <v>53353062103970</v>
      </c>
      <c r="J4451" s="274">
        <v>45835.0</v>
      </c>
      <c r="K4451" s="275">
        <v>2103970.0</v>
      </c>
      <c r="L4451" s="275">
        <f t="shared" si="60"/>
        <v>0</v>
      </c>
      <c r="M4451" s="276"/>
      <c r="N4451" s="277"/>
      <c r="O4451" s="274"/>
    </row>
    <row r="4452" ht="14.25" customHeight="1">
      <c r="A4452" s="248" t="s">
        <v>463</v>
      </c>
      <c r="B4452" s="248" t="s">
        <v>19</v>
      </c>
      <c r="C4452" s="273">
        <v>5335282.0</v>
      </c>
      <c r="D4452" s="274">
        <v>45835.0</v>
      </c>
      <c r="E4452" s="275">
        <v>1444470.0</v>
      </c>
      <c r="F4452" s="248" t="s">
        <v>447</v>
      </c>
      <c r="G4452" s="274">
        <f t="shared" si="1"/>
        <v>45865</v>
      </c>
      <c r="H4452" s="248" t="s">
        <v>443</v>
      </c>
      <c r="I4452" s="276" t="str">
        <f t="shared" si="2"/>
        <v>53352821444470</v>
      </c>
      <c r="J4452" s="274">
        <v>45835.0</v>
      </c>
      <c r="K4452" s="275">
        <v>1444470.0</v>
      </c>
      <c r="L4452" s="275">
        <f t="shared" si="60"/>
        <v>0</v>
      </c>
      <c r="M4452" s="276"/>
      <c r="N4452" s="277"/>
      <c r="O4452" s="274"/>
    </row>
    <row r="4453" ht="14.25" customHeight="1">
      <c r="A4453" s="248" t="s">
        <v>463</v>
      </c>
      <c r="B4453" s="248" t="s">
        <v>19</v>
      </c>
      <c r="C4453" s="273">
        <v>5335286.0</v>
      </c>
      <c r="D4453" s="274">
        <v>45835.0</v>
      </c>
      <c r="E4453" s="275">
        <v>724480.0</v>
      </c>
      <c r="F4453" s="248" t="s">
        <v>447</v>
      </c>
      <c r="G4453" s="274">
        <f t="shared" si="1"/>
        <v>45865</v>
      </c>
      <c r="H4453" s="248" t="s">
        <v>443</v>
      </c>
      <c r="I4453" s="276" t="str">
        <f t="shared" si="2"/>
        <v>5335286724480</v>
      </c>
      <c r="J4453" s="274">
        <v>45835.0</v>
      </c>
      <c r="K4453" s="275">
        <v>724480.0</v>
      </c>
      <c r="L4453" s="275">
        <f t="shared" si="60"/>
        <v>0</v>
      </c>
      <c r="N4453" s="277"/>
      <c r="O4453" s="274"/>
    </row>
    <row r="4454" ht="14.25" customHeight="1">
      <c r="A4454" s="248" t="s">
        <v>24</v>
      </c>
      <c r="B4454" s="248" t="s">
        <v>19</v>
      </c>
      <c r="C4454" s="273">
        <v>27322.0</v>
      </c>
      <c r="D4454" s="274">
        <v>45835.0</v>
      </c>
      <c r="E4454" s="275">
        <v>2236587.0</v>
      </c>
      <c r="F4454" s="248" t="s">
        <v>447</v>
      </c>
      <c r="G4454" s="274">
        <f t="shared" si="1"/>
        <v>45865</v>
      </c>
      <c r="H4454" s="248" t="s">
        <v>443</v>
      </c>
      <c r="I4454" s="276" t="str">
        <f t="shared" si="2"/>
        <v>273222236587</v>
      </c>
      <c r="J4454" s="274">
        <v>45866.0</v>
      </c>
      <c r="K4454" s="275">
        <v>2236587.0</v>
      </c>
      <c r="L4454" s="275">
        <f t="shared" si="60"/>
        <v>0</v>
      </c>
      <c r="N4454" s="277"/>
      <c r="O4454" s="274"/>
    </row>
    <row r="4455" ht="14.25" customHeight="1">
      <c r="A4455" s="248" t="s">
        <v>24</v>
      </c>
      <c r="B4455" s="248" t="s">
        <v>19</v>
      </c>
      <c r="C4455" s="273">
        <v>27327.0</v>
      </c>
      <c r="D4455" s="274">
        <v>45835.0</v>
      </c>
      <c r="E4455" s="275">
        <v>2236587.0</v>
      </c>
      <c r="F4455" s="248" t="s">
        <v>447</v>
      </c>
      <c r="G4455" s="274">
        <f t="shared" si="1"/>
        <v>45865</v>
      </c>
      <c r="H4455" s="248" t="s">
        <v>485</v>
      </c>
      <c r="I4455" s="276" t="str">
        <f t="shared" si="2"/>
        <v>273272236587</v>
      </c>
      <c r="J4455" s="274"/>
      <c r="K4455" s="275"/>
      <c r="L4455" s="275">
        <f t="shared" si="60"/>
        <v>-2236587</v>
      </c>
      <c r="M4455" s="248" t="s">
        <v>1033</v>
      </c>
      <c r="N4455" s="277"/>
      <c r="O4455" s="274"/>
    </row>
    <row r="4456" ht="14.25" customHeight="1">
      <c r="A4456" s="248" t="s">
        <v>24</v>
      </c>
      <c r="B4456" s="248" t="s">
        <v>468</v>
      </c>
      <c r="C4456" s="273">
        <v>4260.0</v>
      </c>
      <c r="D4456" s="274">
        <v>45835.0</v>
      </c>
      <c r="E4456" s="275">
        <v>-2236587.0</v>
      </c>
      <c r="F4456" s="248" t="s">
        <v>447</v>
      </c>
      <c r="G4456" s="274">
        <f t="shared" si="1"/>
        <v>45865</v>
      </c>
      <c r="H4456" s="248" t="s">
        <v>469</v>
      </c>
      <c r="I4456" s="276" t="str">
        <f t="shared" si="2"/>
        <v>4260-2236587</v>
      </c>
      <c r="J4456" s="274"/>
      <c r="K4456" s="275"/>
      <c r="L4456" s="275">
        <f t="shared" si="60"/>
        <v>2236587</v>
      </c>
      <c r="N4456" s="277"/>
      <c r="O4456" s="274"/>
    </row>
    <row r="4457" ht="14.25" customHeight="1">
      <c r="A4457" s="248" t="s">
        <v>475</v>
      </c>
      <c r="B4457" s="248" t="s">
        <v>19</v>
      </c>
      <c r="C4457" s="273">
        <v>2.4538908E7</v>
      </c>
      <c r="D4457" s="274">
        <v>45835.0</v>
      </c>
      <c r="E4457" s="275">
        <v>1803970.0</v>
      </c>
      <c r="F4457" s="248" t="s">
        <v>447</v>
      </c>
      <c r="G4457" s="274">
        <f t="shared" si="1"/>
        <v>45865</v>
      </c>
      <c r="H4457" s="248" t="s">
        <v>443</v>
      </c>
      <c r="I4457" s="276" t="str">
        <f t="shared" si="2"/>
        <v>245389081803970</v>
      </c>
      <c r="J4457" s="274">
        <v>45835.0</v>
      </c>
      <c r="K4457" s="275">
        <v>1803970.0</v>
      </c>
      <c r="L4457" s="275">
        <f t="shared" si="60"/>
        <v>0</v>
      </c>
      <c r="N4457" s="277"/>
      <c r="O4457" s="274">
        <f t="shared" ref="O4457:O4458" si="67">+IFERROR(VLOOKUP(I4457,'[1]Resumen pagos 2025'!$1:$1048576,9,0),0)</f>
        <v>0</v>
      </c>
      <c r="P4457" s="248" t="b">
        <f t="shared" ref="P4457:P4458" si="68">+O4457=J4457</f>
        <v>0</v>
      </c>
    </row>
    <row r="4458" ht="14.25" customHeight="1">
      <c r="A4458" s="248" t="s">
        <v>789</v>
      </c>
      <c r="B4458" s="248" t="s">
        <v>19</v>
      </c>
      <c r="C4458" s="273">
        <v>742.0</v>
      </c>
      <c r="D4458" s="274">
        <v>45837.0</v>
      </c>
      <c r="E4458" s="275">
        <v>249995.0</v>
      </c>
      <c r="F4458" s="248" t="s">
        <v>447</v>
      </c>
      <c r="G4458" s="274">
        <f t="shared" si="1"/>
        <v>45867</v>
      </c>
      <c r="H4458" s="248" t="s">
        <v>443</v>
      </c>
      <c r="I4458" s="276" t="str">
        <f t="shared" si="2"/>
        <v>742249995</v>
      </c>
      <c r="J4458" s="274">
        <v>45840.0</v>
      </c>
      <c r="K4458" s="275">
        <v>249995.0</v>
      </c>
      <c r="L4458" s="275">
        <f t="shared" si="60"/>
        <v>0</v>
      </c>
      <c r="N4458" s="277"/>
      <c r="O4458" s="274">
        <f t="shared" si="67"/>
        <v>0</v>
      </c>
      <c r="P4458" s="248" t="b">
        <f t="shared" si="68"/>
        <v>0</v>
      </c>
    </row>
    <row r="4459" ht="14.25" customHeight="1">
      <c r="A4459" s="248" t="s">
        <v>27</v>
      </c>
      <c r="B4459" s="248" t="s">
        <v>19</v>
      </c>
      <c r="C4459" s="273">
        <v>47898.0</v>
      </c>
      <c r="D4459" s="274">
        <v>45838.0</v>
      </c>
      <c r="E4459" s="275">
        <v>2216474.0</v>
      </c>
      <c r="F4459" s="248" t="s">
        <v>447</v>
      </c>
      <c r="G4459" s="274">
        <f t="shared" si="1"/>
        <v>45868</v>
      </c>
      <c r="H4459" s="248" t="s">
        <v>443</v>
      </c>
      <c r="I4459" s="276" t="str">
        <f t="shared" si="2"/>
        <v>478982216474</v>
      </c>
      <c r="J4459" s="274">
        <v>45869.0</v>
      </c>
      <c r="K4459" s="275">
        <v>2216474.0</v>
      </c>
      <c r="L4459" s="275">
        <f t="shared" si="60"/>
        <v>0</v>
      </c>
      <c r="N4459" s="277"/>
      <c r="O4459" s="274"/>
    </row>
    <row r="4460" ht="14.25" customHeight="1">
      <c r="A4460" s="248" t="s">
        <v>27</v>
      </c>
      <c r="B4460" s="248" t="s">
        <v>19</v>
      </c>
      <c r="C4460" s="273">
        <v>47893.0</v>
      </c>
      <c r="D4460" s="274">
        <v>45838.0</v>
      </c>
      <c r="E4460" s="275">
        <v>1279559.0</v>
      </c>
      <c r="F4460" s="248" t="s">
        <v>447</v>
      </c>
      <c r="G4460" s="274">
        <f t="shared" si="1"/>
        <v>45868</v>
      </c>
      <c r="H4460" s="248" t="s">
        <v>443</v>
      </c>
      <c r="I4460" s="276" t="str">
        <f t="shared" si="2"/>
        <v>478931279559</v>
      </c>
      <c r="J4460" s="274">
        <v>45869.0</v>
      </c>
      <c r="K4460" s="275">
        <v>1279559.0</v>
      </c>
      <c r="L4460" s="275">
        <f t="shared" si="60"/>
        <v>0</v>
      </c>
      <c r="N4460" s="277"/>
      <c r="O4460" s="274"/>
    </row>
    <row r="4461" ht="14.25" customHeight="1">
      <c r="A4461" s="248" t="s">
        <v>27</v>
      </c>
      <c r="B4461" s="248" t="s">
        <v>19</v>
      </c>
      <c r="C4461" s="273">
        <v>47897.0</v>
      </c>
      <c r="D4461" s="274">
        <v>45838.0</v>
      </c>
      <c r="E4461" s="275">
        <v>3535427.0</v>
      </c>
      <c r="F4461" s="248" t="s">
        <v>447</v>
      </c>
      <c r="G4461" s="274">
        <f t="shared" si="1"/>
        <v>45868</v>
      </c>
      <c r="H4461" s="248" t="s">
        <v>443</v>
      </c>
      <c r="I4461" s="276" t="str">
        <f t="shared" si="2"/>
        <v>478973535427</v>
      </c>
      <c r="J4461" s="274">
        <v>45869.0</v>
      </c>
      <c r="K4461" s="275">
        <v>3535427.0</v>
      </c>
      <c r="L4461" s="275">
        <f t="shared" si="60"/>
        <v>0</v>
      </c>
      <c r="N4461" s="277"/>
      <c r="O4461" s="274"/>
    </row>
    <row r="4462" ht="14.25" customHeight="1">
      <c r="A4462" s="248" t="s">
        <v>830</v>
      </c>
      <c r="B4462" s="248" t="s">
        <v>19</v>
      </c>
      <c r="C4462" s="273">
        <v>1956349.0</v>
      </c>
      <c r="D4462" s="274">
        <v>45838.0</v>
      </c>
      <c r="E4462" s="275">
        <v>579991.0</v>
      </c>
      <c r="F4462" s="248" t="s">
        <v>447</v>
      </c>
      <c r="G4462" s="274">
        <f t="shared" si="1"/>
        <v>45868</v>
      </c>
      <c r="H4462" s="248" t="s">
        <v>443</v>
      </c>
      <c r="I4462" s="276" t="str">
        <f t="shared" si="2"/>
        <v>1956349579991</v>
      </c>
      <c r="J4462" s="274">
        <v>45832.0</v>
      </c>
      <c r="K4462" s="275">
        <v>579990.0</v>
      </c>
      <c r="L4462" s="275">
        <f t="shared" si="60"/>
        <v>-1</v>
      </c>
      <c r="N4462" s="277"/>
      <c r="O4462" s="274"/>
    </row>
    <row r="4463" ht="14.25" customHeight="1">
      <c r="A4463" s="248" t="s">
        <v>830</v>
      </c>
      <c r="B4463" s="248" t="s">
        <v>19</v>
      </c>
      <c r="C4463" s="273">
        <v>1956366.0</v>
      </c>
      <c r="D4463" s="274">
        <v>45838.0</v>
      </c>
      <c r="E4463" s="275">
        <v>579991.0</v>
      </c>
      <c r="F4463" s="248" t="s">
        <v>447</v>
      </c>
      <c r="G4463" s="274">
        <f t="shared" si="1"/>
        <v>45868</v>
      </c>
      <c r="H4463" s="248" t="s">
        <v>443</v>
      </c>
      <c r="I4463" s="276" t="str">
        <f t="shared" si="2"/>
        <v>1956366579991</v>
      </c>
      <c r="J4463" s="274">
        <v>45832.0</v>
      </c>
      <c r="K4463" s="275">
        <v>579990.0</v>
      </c>
      <c r="L4463" s="275">
        <f t="shared" si="60"/>
        <v>-1</v>
      </c>
      <c r="N4463" s="277"/>
      <c r="O4463" s="274"/>
    </row>
    <row r="4464" ht="14.25" customHeight="1">
      <c r="A4464" s="248" t="s">
        <v>1034</v>
      </c>
      <c r="B4464" s="248" t="s">
        <v>19</v>
      </c>
      <c r="C4464" s="273">
        <v>377.0</v>
      </c>
      <c r="D4464" s="274">
        <v>45838.0</v>
      </c>
      <c r="E4464" s="275">
        <v>361677.0</v>
      </c>
      <c r="F4464" s="248" t="s">
        <v>447</v>
      </c>
      <c r="G4464" s="274">
        <f t="shared" si="1"/>
        <v>45868</v>
      </c>
      <c r="H4464" s="248" t="s">
        <v>443</v>
      </c>
      <c r="I4464" s="276" t="str">
        <f t="shared" si="2"/>
        <v>377361677</v>
      </c>
      <c r="J4464" s="274">
        <v>45834.0</v>
      </c>
      <c r="K4464" s="275">
        <v>361677.0</v>
      </c>
      <c r="L4464" s="275">
        <f t="shared" si="60"/>
        <v>0</v>
      </c>
      <c r="N4464" s="277"/>
      <c r="O4464" s="274"/>
    </row>
    <row r="4465" ht="14.25" customHeight="1">
      <c r="A4465" s="248" t="s">
        <v>511</v>
      </c>
      <c r="B4465" s="248" t="s">
        <v>19</v>
      </c>
      <c r="C4465" s="273">
        <v>3765.0</v>
      </c>
      <c r="D4465" s="274">
        <v>45838.0</v>
      </c>
      <c r="E4465" s="275">
        <v>500097.0</v>
      </c>
      <c r="F4465" s="248" t="s">
        <v>447</v>
      </c>
      <c r="G4465" s="274">
        <f t="shared" si="1"/>
        <v>45868</v>
      </c>
      <c r="H4465" s="248" t="s">
        <v>443</v>
      </c>
      <c r="I4465" s="276" t="str">
        <f t="shared" si="2"/>
        <v>3765500097</v>
      </c>
      <c r="J4465" s="274">
        <v>45810.0</v>
      </c>
      <c r="K4465" s="275">
        <v>500097.0</v>
      </c>
      <c r="L4465" s="275">
        <f t="shared" si="60"/>
        <v>0</v>
      </c>
      <c r="N4465" s="277"/>
      <c r="O4465" s="274"/>
    </row>
    <row r="4466" ht="14.25" customHeight="1">
      <c r="A4466" s="248" t="s">
        <v>332</v>
      </c>
      <c r="B4466" s="248" t="s">
        <v>19</v>
      </c>
      <c r="C4466" s="273">
        <v>24500.0</v>
      </c>
      <c r="D4466" s="274">
        <v>45838.0</v>
      </c>
      <c r="E4466" s="275">
        <v>2469426.0</v>
      </c>
      <c r="F4466" s="248" t="s">
        <v>447</v>
      </c>
      <c r="G4466" s="274">
        <f t="shared" si="1"/>
        <v>45868</v>
      </c>
      <c r="H4466" s="248" t="s">
        <v>443</v>
      </c>
      <c r="I4466" s="276" t="str">
        <f t="shared" si="2"/>
        <v>245002469426</v>
      </c>
      <c r="J4466" s="274">
        <v>45869.0</v>
      </c>
      <c r="K4466" s="275">
        <v>2469426.0</v>
      </c>
      <c r="L4466" s="275">
        <f t="shared" si="60"/>
        <v>0</v>
      </c>
      <c r="N4466" s="277" t="s">
        <v>837</v>
      </c>
      <c r="O4466" s="274"/>
    </row>
    <row r="4467" ht="14.25" customHeight="1">
      <c r="A4467" s="248" t="s">
        <v>22</v>
      </c>
      <c r="B4467" s="248" t="s">
        <v>19</v>
      </c>
      <c r="C4467" s="273">
        <v>1192973.0</v>
      </c>
      <c r="D4467" s="274">
        <v>45838.0</v>
      </c>
      <c r="E4467" s="275">
        <v>1299989.0</v>
      </c>
      <c r="F4467" s="248" t="s">
        <v>447</v>
      </c>
      <c r="G4467" s="274">
        <f t="shared" si="1"/>
        <v>45868</v>
      </c>
      <c r="H4467" s="248" t="s">
        <v>443</v>
      </c>
      <c r="I4467" s="276" t="str">
        <f t="shared" si="2"/>
        <v>11929731299989</v>
      </c>
      <c r="J4467" s="274">
        <v>45869.0</v>
      </c>
      <c r="K4467" s="275">
        <v>1299989.0</v>
      </c>
      <c r="L4467" s="275">
        <f t="shared" si="60"/>
        <v>0</v>
      </c>
      <c r="N4467" s="109" t="s">
        <v>462</v>
      </c>
      <c r="O4467" s="274"/>
    </row>
    <row r="4468" ht="14.25" customHeight="1">
      <c r="A4468" s="248" t="s">
        <v>22</v>
      </c>
      <c r="B4468" s="248" t="s">
        <v>19</v>
      </c>
      <c r="C4468" s="273">
        <v>1192975.0</v>
      </c>
      <c r="D4468" s="274">
        <v>45838.0</v>
      </c>
      <c r="E4468" s="275">
        <v>62971.0</v>
      </c>
      <c r="F4468" s="248" t="s">
        <v>447</v>
      </c>
      <c r="G4468" s="274">
        <f t="shared" si="1"/>
        <v>45868</v>
      </c>
      <c r="H4468" s="248" t="s">
        <v>443</v>
      </c>
      <c r="I4468" s="276" t="str">
        <f t="shared" si="2"/>
        <v>119297562971</v>
      </c>
      <c r="J4468" s="274">
        <v>45869.0</v>
      </c>
      <c r="K4468" s="275">
        <v>62971.0</v>
      </c>
      <c r="L4468" s="275">
        <f t="shared" si="60"/>
        <v>0</v>
      </c>
      <c r="N4468" s="109" t="s">
        <v>462</v>
      </c>
      <c r="O4468" s="274"/>
    </row>
    <row r="4469" ht="14.25" customHeight="1">
      <c r="A4469" s="248" t="s">
        <v>22</v>
      </c>
      <c r="B4469" s="248" t="s">
        <v>19</v>
      </c>
      <c r="C4469" s="273">
        <v>1192974.0</v>
      </c>
      <c r="D4469" s="274">
        <v>45838.0</v>
      </c>
      <c r="E4469" s="275">
        <v>1670191.0</v>
      </c>
      <c r="F4469" s="248" t="s">
        <v>447</v>
      </c>
      <c r="G4469" s="274">
        <f t="shared" si="1"/>
        <v>45868</v>
      </c>
      <c r="H4469" s="248" t="s">
        <v>443</v>
      </c>
      <c r="I4469" s="276" t="str">
        <f t="shared" si="2"/>
        <v>11929741670191</v>
      </c>
      <c r="J4469" s="274">
        <v>45869.0</v>
      </c>
      <c r="K4469" s="275">
        <v>1670191.0</v>
      </c>
      <c r="L4469" s="275">
        <f t="shared" si="60"/>
        <v>0</v>
      </c>
      <c r="N4469" s="109" t="s">
        <v>462</v>
      </c>
      <c r="O4469" s="274"/>
    </row>
    <row r="4470" ht="14.25" customHeight="1">
      <c r="A4470" s="248" t="s">
        <v>463</v>
      </c>
      <c r="B4470" s="248" t="s">
        <v>19</v>
      </c>
      <c r="C4470" s="273">
        <v>5336113.0</v>
      </c>
      <c r="D4470" s="274">
        <v>45838.0</v>
      </c>
      <c r="E4470" s="275">
        <v>739980.0</v>
      </c>
      <c r="F4470" s="248" t="s">
        <v>447</v>
      </c>
      <c r="G4470" s="274">
        <f t="shared" si="1"/>
        <v>45868</v>
      </c>
      <c r="H4470" s="248" t="s">
        <v>443</v>
      </c>
      <c r="I4470" s="276" t="str">
        <f t="shared" si="2"/>
        <v>5336113739980</v>
      </c>
      <c r="J4470" s="274">
        <v>45838.0</v>
      </c>
      <c r="K4470" s="275">
        <v>739980.0</v>
      </c>
      <c r="L4470" s="275">
        <f t="shared" si="60"/>
        <v>0</v>
      </c>
      <c r="N4470" s="277"/>
      <c r="O4470" s="274"/>
    </row>
    <row r="4471" ht="14.25" customHeight="1">
      <c r="A4471" s="248" t="s">
        <v>736</v>
      </c>
      <c r="B4471" s="248" t="s">
        <v>19</v>
      </c>
      <c r="C4471" s="273">
        <v>195625.0</v>
      </c>
      <c r="D4471" s="274">
        <v>45838.0</v>
      </c>
      <c r="E4471" s="275">
        <v>328718.0</v>
      </c>
      <c r="F4471" s="248" t="s">
        <v>447</v>
      </c>
      <c r="G4471" s="274">
        <f t="shared" si="1"/>
        <v>45868</v>
      </c>
      <c r="H4471" s="248" t="s">
        <v>443</v>
      </c>
      <c r="I4471" s="276" t="str">
        <f t="shared" si="2"/>
        <v>195625328718</v>
      </c>
      <c r="J4471" s="274">
        <v>45869.0</v>
      </c>
      <c r="K4471" s="275">
        <v>328718.0</v>
      </c>
      <c r="L4471" s="275">
        <f t="shared" si="60"/>
        <v>0</v>
      </c>
      <c r="N4471" s="277"/>
      <c r="O4471" s="274"/>
    </row>
    <row r="4472" ht="14.25" customHeight="1">
      <c r="A4472" s="248" t="s">
        <v>113</v>
      </c>
      <c r="B4472" s="248" t="s">
        <v>19</v>
      </c>
      <c r="C4472" s="273">
        <v>275.0</v>
      </c>
      <c r="D4472" s="274">
        <v>45838.0</v>
      </c>
      <c r="E4472" s="275">
        <v>10000.0</v>
      </c>
      <c r="F4472" s="248" t="s">
        <v>447</v>
      </c>
      <c r="G4472" s="274">
        <f t="shared" si="1"/>
        <v>45868</v>
      </c>
      <c r="H4472" s="248" t="s">
        <v>443</v>
      </c>
      <c r="I4472" s="276" t="str">
        <f t="shared" si="2"/>
        <v>27510000</v>
      </c>
      <c r="J4472" s="274">
        <v>45869.0</v>
      </c>
      <c r="K4472" s="275">
        <v>10000.0</v>
      </c>
      <c r="L4472" s="275">
        <f t="shared" si="60"/>
        <v>0</v>
      </c>
      <c r="N4472" s="277"/>
      <c r="O4472" s="274"/>
    </row>
    <row r="4473" ht="14.25" customHeight="1">
      <c r="A4473" s="248" t="s">
        <v>56</v>
      </c>
      <c r="B4473" s="248" t="s">
        <v>19</v>
      </c>
      <c r="C4473" s="273">
        <v>37.0</v>
      </c>
      <c r="D4473" s="274">
        <v>45838.0</v>
      </c>
      <c r="E4473" s="275">
        <v>637904.0</v>
      </c>
      <c r="F4473" s="248" t="s">
        <v>447</v>
      </c>
      <c r="G4473" s="274">
        <f t="shared" si="1"/>
        <v>45868</v>
      </c>
      <c r="H4473" s="248" t="s">
        <v>443</v>
      </c>
      <c r="I4473" s="276" t="str">
        <f t="shared" si="2"/>
        <v>37637904</v>
      </c>
      <c r="J4473" s="274">
        <v>45860.0</v>
      </c>
      <c r="K4473" s="275">
        <v>637904.0</v>
      </c>
      <c r="L4473" s="275">
        <f t="shared" si="60"/>
        <v>0</v>
      </c>
      <c r="N4473" s="277"/>
      <c r="O4473" s="274"/>
    </row>
    <row r="4474" ht="14.25" customHeight="1">
      <c r="A4474" s="248" t="s">
        <v>640</v>
      </c>
      <c r="B4474" s="248" t="s">
        <v>334</v>
      </c>
      <c r="C4474" s="273">
        <v>246.0</v>
      </c>
      <c r="D4474" s="274">
        <v>45839.0</v>
      </c>
      <c r="E4474" s="275">
        <v>89161.0</v>
      </c>
      <c r="F4474" s="248" t="s">
        <v>447</v>
      </c>
      <c r="G4474" s="274">
        <f t="shared" si="1"/>
        <v>45869</v>
      </c>
      <c r="H4474" s="248" t="s">
        <v>443</v>
      </c>
      <c r="I4474" s="276" t="str">
        <f t="shared" si="2"/>
        <v>24689161</v>
      </c>
      <c r="J4474" s="274">
        <v>45338.0</v>
      </c>
      <c r="K4474" s="275">
        <v>89161.0</v>
      </c>
      <c r="L4474" s="275">
        <f t="shared" si="60"/>
        <v>0</v>
      </c>
      <c r="M4474" s="248" t="s">
        <v>1035</v>
      </c>
      <c r="N4474" s="277" t="s">
        <v>641</v>
      </c>
      <c r="O4474" s="274"/>
    </row>
    <row r="4475" ht="14.25" customHeight="1">
      <c r="A4475" s="248" t="s">
        <v>454</v>
      </c>
      <c r="B4475" s="248" t="s">
        <v>19</v>
      </c>
      <c r="C4475" s="273">
        <v>40230.0</v>
      </c>
      <c r="D4475" s="274">
        <v>45839.0</v>
      </c>
      <c r="E4475" s="275">
        <v>49207.0</v>
      </c>
      <c r="F4475" s="248" t="s">
        <v>447</v>
      </c>
      <c r="G4475" s="274">
        <f t="shared" si="1"/>
        <v>45869</v>
      </c>
      <c r="H4475" s="248" t="s">
        <v>443</v>
      </c>
      <c r="I4475" s="276" t="str">
        <f t="shared" si="2"/>
        <v>4023049207</v>
      </c>
      <c r="J4475" s="274">
        <v>45839.0</v>
      </c>
      <c r="K4475" s="275">
        <v>49207.0</v>
      </c>
      <c r="L4475" s="275">
        <f t="shared" si="60"/>
        <v>0</v>
      </c>
      <c r="N4475" s="277"/>
      <c r="O4475" s="274"/>
    </row>
    <row r="4476" ht="14.25" customHeight="1">
      <c r="A4476" s="248" t="s">
        <v>830</v>
      </c>
      <c r="B4476" s="248" t="s">
        <v>19</v>
      </c>
      <c r="C4476" s="273">
        <v>1956984.0</v>
      </c>
      <c r="D4476" s="274">
        <v>45839.0</v>
      </c>
      <c r="E4476" s="275">
        <v>739980.0</v>
      </c>
      <c r="F4476" s="248" t="s">
        <v>447</v>
      </c>
      <c r="G4476" s="274">
        <f t="shared" si="1"/>
        <v>45869</v>
      </c>
      <c r="H4476" s="248" t="s">
        <v>443</v>
      </c>
      <c r="I4476" s="276" t="str">
        <f t="shared" si="2"/>
        <v>1956984739980</v>
      </c>
      <c r="J4476" s="274">
        <v>45838.0</v>
      </c>
      <c r="K4476" s="275">
        <v>739980.0</v>
      </c>
      <c r="L4476" s="275">
        <f t="shared" si="60"/>
        <v>0</v>
      </c>
      <c r="N4476" s="277"/>
      <c r="O4476" s="274"/>
    </row>
    <row r="4477" ht="14.25" customHeight="1">
      <c r="A4477" s="248" t="s">
        <v>26</v>
      </c>
      <c r="B4477" s="248" t="s">
        <v>19</v>
      </c>
      <c r="C4477" s="273">
        <v>14485.0</v>
      </c>
      <c r="D4477" s="274">
        <v>45839.0</v>
      </c>
      <c r="E4477" s="275">
        <v>1.3989081E7</v>
      </c>
      <c r="F4477" s="248" t="s">
        <v>447</v>
      </c>
      <c r="G4477" s="274">
        <f t="shared" si="1"/>
        <v>45869</v>
      </c>
      <c r="H4477" s="248" t="s">
        <v>443</v>
      </c>
      <c r="I4477" s="276" t="str">
        <f t="shared" si="2"/>
        <v>1448513989081</v>
      </c>
      <c r="J4477" s="274">
        <v>45881.0</v>
      </c>
      <c r="K4477" s="275">
        <v>1.3989081E7</v>
      </c>
      <c r="L4477" s="275">
        <f t="shared" si="60"/>
        <v>0</v>
      </c>
      <c r="N4477" s="277"/>
      <c r="O4477" s="274"/>
    </row>
    <row r="4478" ht="14.25" customHeight="1">
      <c r="A4478" s="248" t="s">
        <v>23</v>
      </c>
      <c r="B4478" s="248" t="s">
        <v>19</v>
      </c>
      <c r="C4478" s="273">
        <v>10333.0</v>
      </c>
      <c r="D4478" s="274">
        <v>45839.0</v>
      </c>
      <c r="E4478" s="275">
        <v>539973.0</v>
      </c>
      <c r="F4478" s="248" t="s">
        <v>447</v>
      </c>
      <c r="G4478" s="274">
        <f t="shared" si="1"/>
        <v>45869</v>
      </c>
      <c r="H4478" s="248" t="s">
        <v>443</v>
      </c>
      <c r="I4478" s="276" t="str">
        <f t="shared" si="2"/>
        <v>10333539973</v>
      </c>
      <c r="J4478" s="274">
        <v>45869.0</v>
      </c>
      <c r="K4478" s="275">
        <v>539973.0</v>
      </c>
      <c r="L4478" s="275">
        <f t="shared" si="60"/>
        <v>0</v>
      </c>
      <c r="N4478" s="277" t="s">
        <v>769</v>
      </c>
      <c r="O4478" s="274"/>
    </row>
    <row r="4479" ht="14.25" customHeight="1">
      <c r="A4479" s="248" t="s">
        <v>106</v>
      </c>
      <c r="B4479" s="248" t="s">
        <v>334</v>
      </c>
      <c r="C4479" s="273">
        <v>252945.0</v>
      </c>
      <c r="D4479" s="274">
        <v>45839.0</v>
      </c>
      <c r="E4479" s="275">
        <v>102510.0</v>
      </c>
      <c r="F4479" s="248" t="s">
        <v>447</v>
      </c>
      <c r="G4479" s="274">
        <f t="shared" si="1"/>
        <v>45869</v>
      </c>
      <c r="H4479" s="248" t="s">
        <v>443</v>
      </c>
      <c r="I4479" s="276" t="str">
        <f t="shared" si="2"/>
        <v>252945102510</v>
      </c>
      <c r="J4479" s="274">
        <v>45869.0</v>
      </c>
      <c r="K4479" s="275">
        <v>102510.0</v>
      </c>
      <c r="L4479" s="275">
        <f t="shared" si="60"/>
        <v>0</v>
      </c>
      <c r="N4479" s="277"/>
      <c r="O4479" s="274"/>
    </row>
    <row r="4480" ht="14.25" customHeight="1">
      <c r="A4480" s="248" t="s">
        <v>418</v>
      </c>
      <c r="B4480" s="248" t="s">
        <v>19</v>
      </c>
      <c r="C4480" s="273">
        <v>1415.0</v>
      </c>
      <c r="D4480" s="274">
        <v>45839.0</v>
      </c>
      <c r="E4480" s="275">
        <v>35198.0</v>
      </c>
      <c r="F4480" s="248" t="s">
        <v>447</v>
      </c>
      <c r="G4480" s="274">
        <f t="shared" si="1"/>
        <v>45869</v>
      </c>
      <c r="H4480" s="248" t="s">
        <v>443</v>
      </c>
      <c r="I4480" s="276" t="str">
        <f t="shared" si="2"/>
        <v>141535198</v>
      </c>
      <c r="J4480" s="274">
        <v>45869.0</v>
      </c>
      <c r="K4480" s="275">
        <v>35198.0</v>
      </c>
      <c r="L4480" s="275">
        <f t="shared" si="60"/>
        <v>0</v>
      </c>
      <c r="N4480" s="277"/>
      <c r="O4480" s="274"/>
    </row>
    <row r="4481" ht="14.25" customHeight="1">
      <c r="A4481" s="248" t="s">
        <v>36</v>
      </c>
      <c r="B4481" s="248" t="s">
        <v>19</v>
      </c>
      <c r="C4481" s="273">
        <v>99630.0</v>
      </c>
      <c r="D4481" s="274">
        <v>45839.0</v>
      </c>
      <c r="E4481" s="275">
        <v>931407.0</v>
      </c>
      <c r="F4481" s="248" t="s">
        <v>447</v>
      </c>
      <c r="G4481" s="274">
        <f t="shared" si="1"/>
        <v>45869</v>
      </c>
      <c r="H4481" s="248" t="s">
        <v>443</v>
      </c>
      <c r="I4481" s="276" t="str">
        <f t="shared" si="2"/>
        <v>99630931407</v>
      </c>
      <c r="J4481" s="274">
        <v>45869.0</v>
      </c>
      <c r="K4481" s="275">
        <v>931407.0</v>
      </c>
      <c r="L4481" s="275">
        <f t="shared" si="60"/>
        <v>0</v>
      </c>
      <c r="N4481" s="277" t="s">
        <v>738</v>
      </c>
      <c r="O4481" s="274"/>
    </row>
    <row r="4482" ht="14.25" customHeight="1">
      <c r="A4482" s="248" t="s">
        <v>1036</v>
      </c>
      <c r="B4482" s="248" t="s">
        <v>19</v>
      </c>
      <c r="C4482" s="273">
        <v>4389.0</v>
      </c>
      <c r="D4482" s="274">
        <v>45839.0</v>
      </c>
      <c r="E4482" s="275">
        <v>1094160.0</v>
      </c>
      <c r="F4482" s="248" t="s">
        <v>447</v>
      </c>
      <c r="G4482" s="274">
        <f t="shared" si="1"/>
        <v>45869</v>
      </c>
      <c r="H4482" s="248" t="s">
        <v>443</v>
      </c>
      <c r="I4482" s="276" t="str">
        <f t="shared" si="2"/>
        <v>43891094160</v>
      </c>
      <c r="J4482" s="274">
        <v>45833.0</v>
      </c>
      <c r="K4482" s="275">
        <v>1094160.0</v>
      </c>
      <c r="L4482" s="275">
        <f t="shared" si="60"/>
        <v>0</v>
      </c>
      <c r="N4482" s="277"/>
      <c r="O4482" s="274"/>
    </row>
    <row r="4483" ht="14.25" customHeight="1">
      <c r="A4483" s="248" t="s">
        <v>110</v>
      </c>
      <c r="B4483" s="248" t="s">
        <v>19</v>
      </c>
      <c r="C4483" s="273">
        <v>44310.0</v>
      </c>
      <c r="D4483" s="274">
        <v>45839.0</v>
      </c>
      <c r="E4483" s="275">
        <v>200099.0</v>
      </c>
      <c r="F4483" s="248" t="s">
        <v>447</v>
      </c>
      <c r="G4483" s="274">
        <f t="shared" si="1"/>
        <v>45869</v>
      </c>
      <c r="H4483" s="248" t="s">
        <v>443</v>
      </c>
      <c r="I4483" s="276" t="str">
        <f t="shared" si="2"/>
        <v>44310200099</v>
      </c>
      <c r="J4483" s="274">
        <v>45869.0</v>
      </c>
      <c r="K4483" s="275">
        <v>200099.0</v>
      </c>
      <c r="L4483" s="275">
        <f t="shared" si="60"/>
        <v>0</v>
      </c>
      <c r="N4483" s="277"/>
      <c r="O4483" s="274"/>
    </row>
    <row r="4484" ht="14.25" customHeight="1">
      <c r="A4484" s="248" t="s">
        <v>805</v>
      </c>
      <c r="B4484" s="248" t="s">
        <v>19</v>
      </c>
      <c r="C4484" s="273">
        <v>3326.0</v>
      </c>
      <c r="D4484" s="274">
        <v>45839.0</v>
      </c>
      <c r="E4484" s="275">
        <v>107481.0</v>
      </c>
      <c r="F4484" s="248" t="s">
        <v>447</v>
      </c>
      <c r="G4484" s="274">
        <f t="shared" si="1"/>
        <v>45869</v>
      </c>
      <c r="H4484" s="248" t="s">
        <v>443</v>
      </c>
      <c r="I4484" s="276" t="str">
        <f t="shared" si="2"/>
        <v>3326107481</v>
      </c>
      <c r="J4484" s="274">
        <v>45840.0</v>
      </c>
      <c r="K4484" s="275">
        <v>107481.0</v>
      </c>
      <c r="L4484" s="275">
        <f t="shared" si="60"/>
        <v>0</v>
      </c>
      <c r="M4484" s="248" t="s">
        <v>735</v>
      </c>
      <c r="N4484" s="277"/>
      <c r="O4484" s="274"/>
    </row>
    <row r="4485" ht="14.25" customHeight="1">
      <c r="A4485" s="248" t="s">
        <v>830</v>
      </c>
      <c r="B4485" s="248" t="s">
        <v>19</v>
      </c>
      <c r="C4485" s="273">
        <v>1957241.0</v>
      </c>
      <c r="D4485" s="274">
        <v>45840.0</v>
      </c>
      <c r="E4485" s="275">
        <v>589095.0</v>
      </c>
      <c r="F4485" s="248" t="s">
        <v>447</v>
      </c>
      <c r="G4485" s="274">
        <f t="shared" si="1"/>
        <v>45870</v>
      </c>
      <c r="H4485" s="248" t="s">
        <v>443</v>
      </c>
      <c r="I4485" s="276" t="str">
        <f t="shared" si="2"/>
        <v>1957241589095</v>
      </c>
      <c r="J4485" s="274">
        <v>45840.0</v>
      </c>
      <c r="K4485" s="275">
        <v>589095.0</v>
      </c>
      <c r="L4485" s="275">
        <f t="shared" si="60"/>
        <v>0</v>
      </c>
      <c r="M4485" s="248" t="s">
        <v>735</v>
      </c>
      <c r="N4485" s="277"/>
      <c r="O4485" s="274"/>
    </row>
    <row r="4486" ht="14.25" customHeight="1">
      <c r="A4486" s="248" t="s">
        <v>26</v>
      </c>
      <c r="B4486" s="248" t="s">
        <v>19</v>
      </c>
      <c r="C4486" s="273">
        <v>14491.0</v>
      </c>
      <c r="D4486" s="274">
        <v>45840.0</v>
      </c>
      <c r="E4486" s="275">
        <v>2482745.0</v>
      </c>
      <c r="F4486" s="248" t="s">
        <v>447</v>
      </c>
      <c r="G4486" s="274">
        <f t="shared" si="1"/>
        <v>45870</v>
      </c>
      <c r="H4486" s="248" t="s">
        <v>443</v>
      </c>
      <c r="I4486" s="276" t="str">
        <f t="shared" si="2"/>
        <v>144912482745</v>
      </c>
      <c r="J4486" s="274">
        <v>45876.0</v>
      </c>
      <c r="K4486" s="275">
        <v>2482745.0</v>
      </c>
      <c r="L4486" s="275">
        <f t="shared" si="60"/>
        <v>0</v>
      </c>
      <c r="N4486" s="277"/>
      <c r="O4486" s="274"/>
    </row>
    <row r="4487" ht="13.5" customHeight="1">
      <c r="A4487" s="248" t="s">
        <v>42</v>
      </c>
      <c r="B4487" s="248" t="s">
        <v>19</v>
      </c>
      <c r="C4487" s="273">
        <v>5937.0</v>
      </c>
      <c r="D4487" s="274">
        <v>45840.0</v>
      </c>
      <c r="E4487" s="275">
        <v>552634.0</v>
      </c>
      <c r="F4487" s="248" t="s">
        <v>447</v>
      </c>
      <c r="G4487" s="274">
        <f t="shared" si="1"/>
        <v>45870</v>
      </c>
      <c r="H4487" s="248" t="s">
        <v>443</v>
      </c>
      <c r="I4487" s="276" t="str">
        <f t="shared" si="2"/>
        <v>5937552634</v>
      </c>
      <c r="J4487" s="274">
        <v>45834.0</v>
      </c>
      <c r="K4487" s="275">
        <v>552634.0</v>
      </c>
      <c r="L4487" s="275">
        <f t="shared" si="60"/>
        <v>0</v>
      </c>
      <c r="N4487" s="277" t="s">
        <v>717</v>
      </c>
      <c r="O4487" s="274"/>
    </row>
    <row r="4488" ht="14.25" customHeight="1">
      <c r="A4488" s="248" t="s">
        <v>42</v>
      </c>
      <c r="B4488" s="248" t="s">
        <v>19</v>
      </c>
      <c r="C4488" s="273">
        <v>5938.0</v>
      </c>
      <c r="D4488" s="274">
        <v>45840.0</v>
      </c>
      <c r="E4488" s="275">
        <v>552634.0</v>
      </c>
      <c r="F4488" s="248" t="s">
        <v>447</v>
      </c>
      <c r="G4488" s="274">
        <f t="shared" si="1"/>
        <v>45870</v>
      </c>
      <c r="H4488" s="248" t="s">
        <v>443</v>
      </c>
      <c r="I4488" s="276" t="str">
        <f t="shared" si="2"/>
        <v>5938552634</v>
      </c>
      <c r="J4488" s="274">
        <v>45835.0</v>
      </c>
      <c r="K4488" s="275">
        <v>552634.0</v>
      </c>
      <c r="L4488" s="275">
        <f t="shared" si="60"/>
        <v>0</v>
      </c>
      <c r="N4488" s="277" t="s">
        <v>717</v>
      </c>
      <c r="O4488" s="274"/>
    </row>
    <row r="4489" ht="14.25" customHeight="1">
      <c r="A4489" s="248" t="s">
        <v>89</v>
      </c>
      <c r="B4489" s="248" t="s">
        <v>19</v>
      </c>
      <c r="C4489" s="273">
        <v>9513.0</v>
      </c>
      <c r="D4489" s="274">
        <v>45840.0</v>
      </c>
      <c r="E4489" s="275">
        <v>357925.0</v>
      </c>
      <c r="F4489" s="248" t="s">
        <v>447</v>
      </c>
      <c r="G4489" s="274">
        <f t="shared" si="1"/>
        <v>45870</v>
      </c>
      <c r="H4489" s="248" t="s">
        <v>443</v>
      </c>
      <c r="I4489" s="276" t="str">
        <f t="shared" si="2"/>
        <v>9513357925</v>
      </c>
      <c r="J4489" s="274">
        <v>45876.0</v>
      </c>
      <c r="K4489" s="275">
        <v>357925.0</v>
      </c>
      <c r="L4489" s="275">
        <f t="shared" si="60"/>
        <v>0</v>
      </c>
      <c r="N4489" s="277"/>
      <c r="O4489" s="274"/>
    </row>
    <row r="4490" ht="14.25" customHeight="1">
      <c r="A4490" s="248" t="s">
        <v>56</v>
      </c>
      <c r="B4490" s="248" t="s">
        <v>19</v>
      </c>
      <c r="C4490" s="273">
        <v>38.0</v>
      </c>
      <c r="D4490" s="274">
        <v>45840.0</v>
      </c>
      <c r="E4490" s="275">
        <v>159948.0</v>
      </c>
      <c r="F4490" s="248" t="s">
        <v>447</v>
      </c>
      <c r="G4490" s="274">
        <f t="shared" si="1"/>
        <v>45870</v>
      </c>
      <c r="H4490" s="248" t="s">
        <v>443</v>
      </c>
      <c r="I4490" s="276" t="str">
        <f t="shared" si="2"/>
        <v>38159948</v>
      </c>
      <c r="J4490" s="274">
        <v>45840.0</v>
      </c>
      <c r="K4490" s="275">
        <v>159948.0</v>
      </c>
      <c r="L4490" s="275">
        <f t="shared" si="60"/>
        <v>0</v>
      </c>
      <c r="N4490" s="277"/>
      <c r="O4490" s="274"/>
    </row>
    <row r="4491" ht="14.25" customHeight="1">
      <c r="A4491" s="248" t="s">
        <v>525</v>
      </c>
      <c r="B4491" s="248" t="s">
        <v>19</v>
      </c>
      <c r="C4491" s="273">
        <v>67390.0</v>
      </c>
      <c r="D4491" s="274">
        <v>45840.0</v>
      </c>
      <c r="E4491" s="275">
        <v>342720.0</v>
      </c>
      <c r="F4491" s="248" t="s">
        <v>447</v>
      </c>
      <c r="G4491" s="274">
        <f t="shared" si="1"/>
        <v>45870</v>
      </c>
      <c r="H4491" s="248" t="s">
        <v>443</v>
      </c>
      <c r="I4491" s="276" t="str">
        <f t="shared" si="2"/>
        <v>67390342720</v>
      </c>
      <c r="J4491" s="274">
        <v>45835.0</v>
      </c>
      <c r="K4491" s="275">
        <v>342720.0</v>
      </c>
      <c r="L4491" s="275">
        <f t="shared" si="60"/>
        <v>0</v>
      </c>
      <c r="N4491" s="277"/>
      <c r="O4491" s="274"/>
    </row>
    <row r="4492" ht="14.25" customHeight="1">
      <c r="A4492" s="248" t="s">
        <v>60</v>
      </c>
      <c r="B4492" s="248" t="s">
        <v>19</v>
      </c>
      <c r="C4492" s="273">
        <v>9922.0</v>
      </c>
      <c r="D4492" s="274">
        <v>45840.0</v>
      </c>
      <c r="E4492" s="275">
        <v>976577.0</v>
      </c>
      <c r="F4492" s="248" t="s">
        <v>447</v>
      </c>
      <c r="G4492" s="274">
        <f t="shared" si="1"/>
        <v>45870</v>
      </c>
      <c r="H4492" s="248" t="s">
        <v>443</v>
      </c>
      <c r="I4492" s="276" t="str">
        <f t="shared" si="2"/>
        <v>9922976577</v>
      </c>
      <c r="J4492" s="274">
        <v>45876.0</v>
      </c>
      <c r="K4492" s="275">
        <v>976577.0</v>
      </c>
      <c r="L4492" s="275">
        <f t="shared" si="60"/>
        <v>0</v>
      </c>
      <c r="N4492" s="277"/>
      <c r="O4492" s="274"/>
    </row>
    <row r="4493" ht="14.25" customHeight="1">
      <c r="A4493" s="248" t="s">
        <v>1037</v>
      </c>
      <c r="B4493" s="248" t="s">
        <v>19</v>
      </c>
      <c r="C4493" s="273">
        <v>37841.0</v>
      </c>
      <c r="D4493" s="274">
        <v>45840.0</v>
      </c>
      <c r="E4493" s="275">
        <v>224600.0</v>
      </c>
      <c r="F4493" s="248" t="s">
        <v>447</v>
      </c>
      <c r="G4493" s="274">
        <f t="shared" si="1"/>
        <v>45870</v>
      </c>
      <c r="H4493" s="248" t="s">
        <v>443</v>
      </c>
      <c r="I4493" s="276" t="str">
        <f t="shared" si="2"/>
        <v>37841224600</v>
      </c>
      <c r="J4493" s="274">
        <v>45840.0</v>
      </c>
      <c r="K4493" s="275">
        <v>247060.0</v>
      </c>
      <c r="L4493" s="275">
        <f t="shared" si="60"/>
        <v>22460</v>
      </c>
      <c r="M4493" s="248" t="s">
        <v>1038</v>
      </c>
      <c r="N4493" s="277"/>
      <c r="O4493" s="274"/>
    </row>
    <row r="4494" ht="14.25" customHeight="1">
      <c r="A4494" s="248" t="s">
        <v>640</v>
      </c>
      <c r="B4494" s="248" t="s">
        <v>19</v>
      </c>
      <c r="C4494" s="273">
        <v>6901.0</v>
      </c>
      <c r="D4494" s="274">
        <v>45840.0</v>
      </c>
      <c r="E4494" s="275">
        <v>154000.0</v>
      </c>
      <c r="F4494" s="248" t="s">
        <v>447</v>
      </c>
      <c r="G4494" s="274">
        <f t="shared" si="1"/>
        <v>45870</v>
      </c>
      <c r="H4494" s="248" t="s">
        <v>443</v>
      </c>
      <c r="I4494" s="276" t="str">
        <f t="shared" si="2"/>
        <v>6901154000</v>
      </c>
      <c r="J4494" s="274">
        <v>45840.0</v>
      </c>
      <c r="K4494" s="275">
        <v>154000.0</v>
      </c>
      <c r="L4494" s="275">
        <f t="shared" si="60"/>
        <v>0</v>
      </c>
      <c r="M4494" s="248" t="s">
        <v>1039</v>
      </c>
      <c r="N4494" s="277"/>
      <c r="O4494" s="274"/>
    </row>
    <row r="4495" ht="14.25" customHeight="1">
      <c r="A4495" s="248" t="s">
        <v>30</v>
      </c>
      <c r="B4495" s="248" t="s">
        <v>19</v>
      </c>
      <c r="C4495" s="273">
        <v>15804.0</v>
      </c>
      <c r="D4495" s="274">
        <v>45841.0</v>
      </c>
      <c r="E4495" s="275">
        <v>363840.0</v>
      </c>
      <c r="F4495" s="248" t="s">
        <v>447</v>
      </c>
      <c r="G4495" s="274">
        <f t="shared" si="1"/>
        <v>45871</v>
      </c>
      <c r="H4495" s="248" t="s">
        <v>443</v>
      </c>
      <c r="I4495" s="276" t="str">
        <f t="shared" si="2"/>
        <v>15804363840</v>
      </c>
      <c r="J4495" s="274">
        <v>45834.0</v>
      </c>
      <c r="K4495" s="275">
        <v>367009.0</v>
      </c>
      <c r="L4495" s="275">
        <f t="shared" si="60"/>
        <v>3169</v>
      </c>
      <c r="N4495" s="277"/>
      <c r="O4495" s="274"/>
    </row>
    <row r="4496" ht="14.25" customHeight="1">
      <c r="A4496" s="248" t="s">
        <v>634</v>
      </c>
      <c r="B4496" s="248" t="s">
        <v>19</v>
      </c>
      <c r="C4496" s="273">
        <v>348302.0</v>
      </c>
      <c r="D4496" s="274">
        <v>45841.0</v>
      </c>
      <c r="E4496" s="275">
        <v>310980.0</v>
      </c>
      <c r="F4496" s="248" t="s">
        <v>447</v>
      </c>
      <c r="G4496" s="274">
        <f t="shared" si="1"/>
        <v>45871</v>
      </c>
      <c r="H4496" s="248" t="s">
        <v>443</v>
      </c>
      <c r="I4496" s="276" t="str">
        <f t="shared" si="2"/>
        <v>348302310980</v>
      </c>
      <c r="J4496" s="274">
        <v>45840.0</v>
      </c>
      <c r="K4496" s="275">
        <v>310980.0</v>
      </c>
      <c r="L4496" s="275">
        <f t="shared" si="60"/>
        <v>0</v>
      </c>
      <c r="N4496" s="277"/>
      <c r="O4496" s="274"/>
    </row>
    <row r="4497" ht="14.25" customHeight="1">
      <c r="A4497" s="248" t="s">
        <v>71</v>
      </c>
      <c r="B4497" s="248" t="s">
        <v>19</v>
      </c>
      <c r="C4497" s="273">
        <v>883215.0</v>
      </c>
      <c r="D4497" s="274">
        <v>45842.0</v>
      </c>
      <c r="E4497" s="275">
        <v>128251.0</v>
      </c>
      <c r="F4497" s="248" t="s">
        <v>447</v>
      </c>
      <c r="G4497" s="274">
        <f t="shared" si="1"/>
        <v>45872</v>
      </c>
      <c r="H4497" s="248" t="s">
        <v>443</v>
      </c>
      <c r="I4497" s="276" t="str">
        <f t="shared" si="2"/>
        <v>883215128251</v>
      </c>
      <c r="J4497" s="274">
        <v>45876.0</v>
      </c>
      <c r="K4497" s="275">
        <v>128251.0</v>
      </c>
      <c r="L4497" s="275">
        <f t="shared" si="60"/>
        <v>0</v>
      </c>
      <c r="N4497" s="277"/>
      <c r="O4497" s="274"/>
    </row>
    <row r="4498" ht="14.25" customHeight="1">
      <c r="A4498" s="248" t="s">
        <v>273</v>
      </c>
      <c r="B4498" s="248" t="s">
        <v>19</v>
      </c>
      <c r="C4498" s="273">
        <v>656.0</v>
      </c>
      <c r="D4498" s="274">
        <v>45842.0</v>
      </c>
      <c r="E4498" s="275">
        <v>183900.0</v>
      </c>
      <c r="F4498" s="248" t="s">
        <v>447</v>
      </c>
      <c r="G4498" s="274">
        <f t="shared" si="1"/>
        <v>45872</v>
      </c>
      <c r="H4498" s="248" t="s">
        <v>443</v>
      </c>
      <c r="I4498" s="276" t="str">
        <f t="shared" si="2"/>
        <v>656183900</v>
      </c>
      <c r="J4498" s="274">
        <v>45846.0</v>
      </c>
      <c r="K4498" s="275">
        <f>174900+9000</f>
        <v>183900</v>
      </c>
      <c r="L4498" s="275">
        <f t="shared" si="60"/>
        <v>0</v>
      </c>
      <c r="M4498" s="327" t="s">
        <v>1040</v>
      </c>
      <c r="N4498" s="277"/>
      <c r="O4498" s="274"/>
    </row>
    <row r="4499" ht="14.25" customHeight="1">
      <c r="A4499" s="248" t="s">
        <v>1041</v>
      </c>
      <c r="B4499" s="248" t="s">
        <v>334</v>
      </c>
      <c r="C4499" s="273">
        <v>310.0</v>
      </c>
      <c r="D4499" s="274">
        <v>45842.0</v>
      </c>
      <c r="E4499" s="275">
        <v>68000.0</v>
      </c>
      <c r="F4499" s="248" t="s">
        <v>447</v>
      </c>
      <c r="G4499" s="274">
        <f t="shared" si="1"/>
        <v>45872</v>
      </c>
      <c r="H4499" s="248" t="s">
        <v>443</v>
      </c>
      <c r="I4499" s="276" t="str">
        <f t="shared" si="2"/>
        <v>31068000</v>
      </c>
      <c r="J4499" s="274">
        <v>45842.0</v>
      </c>
      <c r="K4499" s="275">
        <v>68000.0</v>
      </c>
      <c r="L4499" s="275">
        <f t="shared" si="60"/>
        <v>0</v>
      </c>
      <c r="M4499" s="248" t="s">
        <v>735</v>
      </c>
      <c r="N4499" s="277"/>
      <c r="O4499" s="274"/>
    </row>
    <row r="4500" ht="14.25" customHeight="1">
      <c r="A4500" s="248" t="s">
        <v>23</v>
      </c>
      <c r="B4500" s="248" t="s">
        <v>19</v>
      </c>
      <c r="C4500" s="273">
        <v>10357.0</v>
      </c>
      <c r="D4500" s="274">
        <v>45842.0</v>
      </c>
      <c r="E4500" s="275">
        <v>107983.0</v>
      </c>
      <c r="F4500" s="248" t="s">
        <v>447</v>
      </c>
      <c r="G4500" s="274">
        <f t="shared" si="1"/>
        <v>45872</v>
      </c>
      <c r="H4500" s="248" t="s">
        <v>443</v>
      </c>
      <c r="I4500" s="276" t="str">
        <f t="shared" si="2"/>
        <v>10357107983</v>
      </c>
      <c r="J4500" s="274">
        <v>45876.0</v>
      </c>
      <c r="K4500" s="275">
        <v>107983.0</v>
      </c>
      <c r="L4500" s="275">
        <f t="shared" si="60"/>
        <v>0</v>
      </c>
      <c r="N4500" s="277" t="s">
        <v>769</v>
      </c>
      <c r="O4500" s="274"/>
    </row>
    <row r="4501" ht="14.25" customHeight="1">
      <c r="A4501" s="248" t="s">
        <v>783</v>
      </c>
      <c r="B4501" s="248" t="s">
        <v>19</v>
      </c>
      <c r="C4501" s="273">
        <v>6748.0</v>
      </c>
      <c r="D4501" s="274">
        <v>45842.0</v>
      </c>
      <c r="E4501" s="275">
        <v>95000.0</v>
      </c>
      <c r="F4501" s="248" t="s">
        <v>447</v>
      </c>
      <c r="G4501" s="274">
        <f t="shared" si="1"/>
        <v>45872</v>
      </c>
      <c r="H4501" s="248" t="s">
        <v>443</v>
      </c>
      <c r="I4501" s="276" t="str">
        <f t="shared" si="2"/>
        <v>674895000</v>
      </c>
      <c r="J4501" s="274">
        <v>45831.0</v>
      </c>
      <c r="K4501" s="275">
        <v>95000.0</v>
      </c>
      <c r="L4501" s="275">
        <f t="shared" si="60"/>
        <v>0</v>
      </c>
      <c r="N4501" s="277"/>
      <c r="O4501" s="274"/>
    </row>
    <row r="4502" ht="14.25" customHeight="1">
      <c r="A4502" s="248" t="s">
        <v>1042</v>
      </c>
      <c r="B4502" s="248" t="s">
        <v>19</v>
      </c>
      <c r="C4502" s="273">
        <v>757.0</v>
      </c>
      <c r="D4502" s="274">
        <v>45842.0</v>
      </c>
      <c r="E4502" s="275">
        <v>72259.0</v>
      </c>
      <c r="F4502" s="248" t="s">
        <v>447</v>
      </c>
      <c r="G4502" s="274">
        <f t="shared" si="1"/>
        <v>45872</v>
      </c>
      <c r="H4502" s="248" t="s">
        <v>443</v>
      </c>
      <c r="I4502" s="276" t="str">
        <f t="shared" si="2"/>
        <v>75772259</v>
      </c>
      <c r="J4502" s="274">
        <v>45842.0</v>
      </c>
      <c r="K4502" s="275">
        <v>72259.0</v>
      </c>
      <c r="L4502" s="275">
        <f t="shared" si="60"/>
        <v>0</v>
      </c>
      <c r="M4502" s="248" t="s">
        <v>735</v>
      </c>
      <c r="N4502" s="277"/>
      <c r="O4502" s="274"/>
    </row>
    <row r="4503" ht="14.25" customHeight="1">
      <c r="A4503" s="248" t="s">
        <v>1042</v>
      </c>
      <c r="B4503" s="248" t="s">
        <v>19</v>
      </c>
      <c r="C4503" s="273">
        <v>756.0</v>
      </c>
      <c r="D4503" s="274">
        <v>45842.0</v>
      </c>
      <c r="E4503" s="275">
        <v>111474.0</v>
      </c>
      <c r="F4503" s="248" t="s">
        <v>447</v>
      </c>
      <c r="G4503" s="274">
        <f t="shared" si="1"/>
        <v>45872</v>
      </c>
      <c r="H4503" s="248" t="s">
        <v>443</v>
      </c>
      <c r="I4503" s="276" t="str">
        <f t="shared" si="2"/>
        <v>756111474</v>
      </c>
      <c r="J4503" s="274">
        <v>45842.0</v>
      </c>
      <c r="K4503" s="275">
        <v>111474.0</v>
      </c>
      <c r="L4503" s="275">
        <f t="shared" si="60"/>
        <v>0</v>
      </c>
      <c r="M4503" s="248" t="s">
        <v>735</v>
      </c>
      <c r="N4503" s="277"/>
      <c r="O4503" s="274"/>
    </row>
    <row r="4504" ht="14.25" customHeight="1">
      <c r="A4504" s="248" t="s">
        <v>463</v>
      </c>
      <c r="B4504" s="248" t="s">
        <v>19</v>
      </c>
      <c r="C4504" s="273">
        <v>5337353.0</v>
      </c>
      <c r="D4504" s="274">
        <v>45842.0</v>
      </c>
      <c r="E4504" s="275">
        <v>656980.0</v>
      </c>
      <c r="F4504" s="248" t="s">
        <v>447</v>
      </c>
      <c r="G4504" s="274">
        <f t="shared" si="1"/>
        <v>45872</v>
      </c>
      <c r="H4504" s="248" t="s">
        <v>443</v>
      </c>
      <c r="I4504" s="276" t="str">
        <f t="shared" si="2"/>
        <v>5337353656980</v>
      </c>
      <c r="J4504" s="274">
        <v>45842.0</v>
      </c>
      <c r="K4504" s="275">
        <v>656980.0</v>
      </c>
      <c r="L4504" s="275">
        <f t="shared" si="60"/>
        <v>0</v>
      </c>
      <c r="N4504" s="277"/>
      <c r="O4504" s="274"/>
    </row>
    <row r="4505" ht="14.25" customHeight="1">
      <c r="A4505" s="248" t="s">
        <v>463</v>
      </c>
      <c r="B4505" s="248" t="s">
        <v>19</v>
      </c>
      <c r="C4505" s="273">
        <v>5337334.0</v>
      </c>
      <c r="D4505" s="274">
        <v>45842.0</v>
      </c>
      <c r="E4505" s="275">
        <v>1732470.0</v>
      </c>
      <c r="F4505" s="248" t="s">
        <v>447</v>
      </c>
      <c r="G4505" s="274">
        <f t="shared" si="1"/>
        <v>45872</v>
      </c>
      <c r="H4505" s="248" t="s">
        <v>443</v>
      </c>
      <c r="I4505" s="276" t="str">
        <f t="shared" si="2"/>
        <v>53373341732470</v>
      </c>
      <c r="J4505" s="274">
        <v>45842.0</v>
      </c>
      <c r="K4505" s="275">
        <v>1732470.0</v>
      </c>
      <c r="L4505" s="275">
        <f t="shared" si="60"/>
        <v>0</v>
      </c>
      <c r="N4505" s="277"/>
      <c r="O4505" s="274"/>
    </row>
    <row r="4506" ht="14.25" customHeight="1">
      <c r="A4506" s="248" t="s">
        <v>55</v>
      </c>
      <c r="B4506" s="248" t="s">
        <v>334</v>
      </c>
      <c r="C4506" s="273">
        <v>2400.0</v>
      </c>
      <c r="D4506" s="274">
        <v>45842.0</v>
      </c>
      <c r="E4506" s="275">
        <v>1343440.0</v>
      </c>
      <c r="F4506" s="248" t="s">
        <v>447</v>
      </c>
      <c r="G4506" s="274">
        <f t="shared" si="1"/>
        <v>45872</v>
      </c>
      <c r="H4506" s="248" t="s">
        <v>443</v>
      </c>
      <c r="I4506" s="276" t="str">
        <f t="shared" si="2"/>
        <v>24001343440</v>
      </c>
      <c r="J4506" s="274">
        <v>45869.0</v>
      </c>
      <c r="K4506" s="275">
        <v>1343440.0</v>
      </c>
      <c r="L4506" s="275">
        <f t="shared" si="60"/>
        <v>0</v>
      </c>
      <c r="M4506" s="276"/>
      <c r="N4506" s="277"/>
      <c r="O4506" s="274"/>
    </row>
    <row r="4507" ht="14.25" customHeight="1">
      <c r="A4507" s="248" t="s">
        <v>273</v>
      </c>
      <c r="B4507" s="248" t="s">
        <v>19</v>
      </c>
      <c r="C4507" s="273">
        <v>659.0</v>
      </c>
      <c r="D4507" s="274">
        <v>45843.0</v>
      </c>
      <c r="E4507" s="275">
        <v>183900.0</v>
      </c>
      <c r="F4507" s="248" t="s">
        <v>447</v>
      </c>
      <c r="G4507" s="274">
        <f t="shared" si="1"/>
        <v>45873</v>
      </c>
      <c r="H4507" s="248" t="s">
        <v>443</v>
      </c>
      <c r="I4507" s="276" t="str">
        <f t="shared" si="2"/>
        <v>659183900</v>
      </c>
      <c r="J4507" s="274">
        <v>45853.0</v>
      </c>
      <c r="K4507" s="275">
        <v>183900.0</v>
      </c>
      <c r="L4507" s="275">
        <f t="shared" si="60"/>
        <v>0</v>
      </c>
      <c r="N4507" s="277"/>
      <c r="O4507" s="274"/>
    </row>
    <row r="4508" ht="14.25" customHeight="1">
      <c r="A4508" s="248" t="s">
        <v>273</v>
      </c>
      <c r="B4508" s="248" t="s">
        <v>19</v>
      </c>
      <c r="C4508" s="273">
        <v>657.0</v>
      </c>
      <c r="D4508" s="274">
        <v>45843.0</v>
      </c>
      <c r="E4508" s="275">
        <v>188901.0</v>
      </c>
      <c r="F4508" s="248" t="s">
        <v>447</v>
      </c>
      <c r="G4508" s="274">
        <f t="shared" si="1"/>
        <v>45873</v>
      </c>
      <c r="H4508" s="248" t="s">
        <v>443</v>
      </c>
      <c r="I4508" s="276" t="str">
        <f t="shared" si="2"/>
        <v>657188901</v>
      </c>
      <c r="J4508" s="274">
        <v>45853.0</v>
      </c>
      <c r="K4508" s="275">
        <v>188901.0</v>
      </c>
      <c r="L4508" s="275">
        <f t="shared" si="60"/>
        <v>0</v>
      </c>
      <c r="M4508" s="327" t="s">
        <v>1043</v>
      </c>
      <c r="N4508" s="277"/>
      <c r="O4508" s="274"/>
    </row>
    <row r="4509" ht="14.25" customHeight="1">
      <c r="A4509" s="248" t="s">
        <v>273</v>
      </c>
      <c r="B4509" s="248" t="s">
        <v>468</v>
      </c>
      <c r="C4509" s="273">
        <v>1848.0</v>
      </c>
      <c r="D4509" s="274">
        <v>45843.0</v>
      </c>
      <c r="E4509" s="275">
        <v>-183900.0</v>
      </c>
      <c r="F4509" s="248" t="s">
        <v>447</v>
      </c>
      <c r="G4509" s="274">
        <f t="shared" si="1"/>
        <v>45873</v>
      </c>
      <c r="H4509" s="248" t="s">
        <v>469</v>
      </c>
      <c r="I4509" s="276" t="str">
        <f t="shared" si="2"/>
        <v>1848-183900</v>
      </c>
      <c r="J4509" s="274"/>
      <c r="K4509" s="275"/>
      <c r="L4509" s="275">
        <f t="shared" si="60"/>
        <v>183900</v>
      </c>
      <c r="M4509" s="305" t="s">
        <v>1044</v>
      </c>
      <c r="N4509" s="277" t="s">
        <v>710</v>
      </c>
      <c r="O4509" s="274"/>
    </row>
    <row r="4510" ht="14.25" customHeight="1">
      <c r="A4510" s="248" t="s">
        <v>273</v>
      </c>
      <c r="B4510" s="248" t="s">
        <v>468</v>
      </c>
      <c r="C4510" s="273">
        <v>1846.0</v>
      </c>
      <c r="D4510" s="274">
        <v>45843.0</v>
      </c>
      <c r="E4510" s="275">
        <v>-188901.0</v>
      </c>
      <c r="F4510" s="248" t="s">
        <v>447</v>
      </c>
      <c r="G4510" s="274">
        <f t="shared" si="1"/>
        <v>45873</v>
      </c>
      <c r="H4510" s="248" t="s">
        <v>469</v>
      </c>
      <c r="I4510" s="276" t="str">
        <f t="shared" si="2"/>
        <v>1846-188901</v>
      </c>
      <c r="J4510" s="274"/>
      <c r="K4510" s="275"/>
      <c r="L4510" s="275">
        <f t="shared" si="60"/>
        <v>188901</v>
      </c>
      <c r="M4510" s="305" t="s">
        <v>1019</v>
      </c>
      <c r="N4510" s="277" t="s">
        <v>710</v>
      </c>
      <c r="O4510" s="274"/>
    </row>
    <row r="4511" ht="14.25" customHeight="1">
      <c r="A4511" s="248" t="s">
        <v>273</v>
      </c>
      <c r="B4511" s="248" t="s">
        <v>468</v>
      </c>
      <c r="C4511" s="273">
        <v>1847.0</v>
      </c>
      <c r="D4511" s="274">
        <v>45843.0</v>
      </c>
      <c r="E4511" s="275">
        <v>-188901.0</v>
      </c>
      <c r="F4511" s="248" t="s">
        <v>447</v>
      </c>
      <c r="G4511" s="274">
        <f t="shared" si="1"/>
        <v>45873</v>
      </c>
      <c r="H4511" s="248" t="s">
        <v>469</v>
      </c>
      <c r="I4511" s="276" t="str">
        <f t="shared" si="2"/>
        <v>1847-188901</v>
      </c>
      <c r="J4511" s="274"/>
      <c r="K4511" s="275"/>
      <c r="L4511" s="275">
        <f t="shared" si="60"/>
        <v>188901</v>
      </c>
      <c r="M4511" s="305" t="s">
        <v>1045</v>
      </c>
      <c r="N4511" s="277" t="s">
        <v>710</v>
      </c>
      <c r="O4511" s="274"/>
    </row>
    <row r="4512" ht="14.25" customHeight="1">
      <c r="A4512" s="248" t="s">
        <v>273</v>
      </c>
      <c r="B4512" s="248" t="s">
        <v>747</v>
      </c>
      <c r="C4512" s="273">
        <v>55.0</v>
      </c>
      <c r="D4512" s="274">
        <v>45843.0</v>
      </c>
      <c r="E4512" s="275">
        <v>188901.0</v>
      </c>
      <c r="F4512" s="248" t="s">
        <v>447</v>
      </c>
      <c r="G4512" s="274">
        <f t="shared" si="1"/>
        <v>45873</v>
      </c>
      <c r="H4512" s="248" t="s">
        <v>443</v>
      </c>
      <c r="I4512" s="276" t="str">
        <f t="shared" si="2"/>
        <v>55188901</v>
      </c>
      <c r="J4512" s="345"/>
      <c r="K4512" s="346">
        <f>+K4508</f>
        <v>188901</v>
      </c>
      <c r="L4512" s="275">
        <f t="shared" si="60"/>
        <v>0</v>
      </c>
      <c r="N4512" s="277"/>
      <c r="O4512" s="274"/>
    </row>
    <row r="4513" ht="14.25" customHeight="1">
      <c r="A4513" s="248" t="s">
        <v>30</v>
      </c>
      <c r="B4513" s="248" t="s">
        <v>19</v>
      </c>
      <c r="C4513" s="273">
        <v>15819.0</v>
      </c>
      <c r="D4513" s="274">
        <v>45845.0</v>
      </c>
      <c r="E4513" s="275">
        <v>366130.0</v>
      </c>
      <c r="F4513" s="248" t="s">
        <v>447</v>
      </c>
      <c r="G4513" s="274">
        <f t="shared" si="1"/>
        <v>45875</v>
      </c>
      <c r="H4513" s="248" t="s">
        <v>443</v>
      </c>
      <c r="I4513" s="276" t="str">
        <f t="shared" si="2"/>
        <v>15819366130</v>
      </c>
      <c r="J4513" s="274">
        <v>45842.0</v>
      </c>
      <c r="K4513" s="275">
        <v>364570.0</v>
      </c>
      <c r="L4513" s="275">
        <f t="shared" si="60"/>
        <v>-1560</v>
      </c>
      <c r="M4513" s="276">
        <f>+L4491+L4513</f>
        <v>-1560</v>
      </c>
      <c r="N4513" s="277"/>
      <c r="O4513" s="274"/>
    </row>
    <row r="4514" ht="14.25" customHeight="1">
      <c r="A4514" s="248" t="s">
        <v>26</v>
      </c>
      <c r="B4514" s="248" t="s">
        <v>19</v>
      </c>
      <c r="C4514" s="273">
        <v>14498.0</v>
      </c>
      <c r="D4514" s="274">
        <v>45845.0</v>
      </c>
      <c r="E4514" s="275">
        <v>78816.0</v>
      </c>
      <c r="F4514" s="248" t="s">
        <v>447</v>
      </c>
      <c r="G4514" s="274">
        <f t="shared" si="1"/>
        <v>45875</v>
      </c>
      <c r="H4514" s="248" t="s">
        <v>443</v>
      </c>
      <c r="I4514" s="276" t="str">
        <f t="shared" si="2"/>
        <v>1449878816</v>
      </c>
      <c r="J4514" s="274">
        <v>45876.0</v>
      </c>
      <c r="K4514" s="275">
        <v>78816.0</v>
      </c>
      <c r="L4514" s="275">
        <f t="shared" si="60"/>
        <v>0</v>
      </c>
      <c r="N4514" s="277"/>
      <c r="O4514" s="274"/>
    </row>
    <row r="4515" ht="14.25" customHeight="1">
      <c r="A4515" s="248" t="s">
        <v>810</v>
      </c>
      <c r="B4515" s="248" t="s">
        <v>19</v>
      </c>
      <c r="C4515" s="273">
        <v>9541711.0</v>
      </c>
      <c r="D4515" s="274">
        <v>45845.0</v>
      </c>
      <c r="E4515" s="275">
        <v>7990.0</v>
      </c>
      <c r="F4515" s="248" t="s">
        <v>447</v>
      </c>
      <c r="G4515" s="274">
        <f t="shared" si="1"/>
        <v>45875</v>
      </c>
      <c r="H4515" s="248" t="s">
        <v>443</v>
      </c>
      <c r="I4515" s="276" t="str">
        <f t="shared" si="2"/>
        <v>95417117990</v>
      </c>
      <c r="J4515" s="274">
        <v>45845.0</v>
      </c>
      <c r="K4515" s="275">
        <v>7990.0</v>
      </c>
      <c r="L4515" s="275">
        <f t="shared" si="60"/>
        <v>0</v>
      </c>
      <c r="N4515" s="277"/>
      <c r="O4515" s="274"/>
    </row>
    <row r="4516" ht="14.25" customHeight="1">
      <c r="A4516" s="248" t="s">
        <v>1046</v>
      </c>
      <c r="B4516" s="248" t="s">
        <v>19</v>
      </c>
      <c r="C4516" s="273">
        <v>136282.0</v>
      </c>
      <c r="D4516" s="274">
        <v>45845.0</v>
      </c>
      <c r="E4516" s="275">
        <v>681843.0</v>
      </c>
      <c r="F4516" s="248" t="s">
        <v>447</v>
      </c>
      <c r="G4516" s="274">
        <f t="shared" si="1"/>
        <v>45875</v>
      </c>
      <c r="H4516" s="248" t="s">
        <v>443</v>
      </c>
      <c r="I4516" s="276" t="str">
        <f t="shared" si="2"/>
        <v>136282681843</v>
      </c>
      <c r="J4516" s="274">
        <v>45876.0</v>
      </c>
      <c r="K4516" s="275">
        <v>681843.0</v>
      </c>
      <c r="L4516" s="275">
        <f t="shared" si="60"/>
        <v>0</v>
      </c>
      <c r="N4516" s="277"/>
      <c r="O4516" s="274"/>
    </row>
    <row r="4517" ht="14.25" customHeight="1">
      <c r="A4517" s="248" t="s">
        <v>35</v>
      </c>
      <c r="B4517" s="248" t="s">
        <v>19</v>
      </c>
      <c r="C4517" s="273">
        <v>26381.0</v>
      </c>
      <c r="D4517" s="274">
        <v>45845.0</v>
      </c>
      <c r="E4517" s="275">
        <v>159792.0</v>
      </c>
      <c r="F4517" s="248" t="s">
        <v>447</v>
      </c>
      <c r="G4517" s="274">
        <f t="shared" si="1"/>
        <v>45875</v>
      </c>
      <c r="H4517" s="248" t="s">
        <v>443</v>
      </c>
      <c r="I4517" s="276" t="str">
        <f t="shared" si="2"/>
        <v>26381159792</v>
      </c>
      <c r="J4517" s="274">
        <v>45876.0</v>
      </c>
      <c r="K4517" s="275">
        <v>159792.0</v>
      </c>
      <c r="L4517" s="275">
        <f t="shared" si="60"/>
        <v>0</v>
      </c>
      <c r="N4517" s="277"/>
      <c r="O4517" s="274"/>
    </row>
    <row r="4518" ht="14.25" customHeight="1">
      <c r="A4518" s="248" t="s">
        <v>36</v>
      </c>
      <c r="B4518" s="248" t="s">
        <v>19</v>
      </c>
      <c r="C4518" s="273">
        <v>99709.0</v>
      </c>
      <c r="D4518" s="274">
        <v>45845.0</v>
      </c>
      <c r="E4518" s="275">
        <v>533582.0</v>
      </c>
      <c r="F4518" s="248" t="s">
        <v>447</v>
      </c>
      <c r="G4518" s="274">
        <f t="shared" si="1"/>
        <v>45875</v>
      </c>
      <c r="H4518" s="248" t="s">
        <v>443</v>
      </c>
      <c r="I4518" s="276" t="str">
        <f t="shared" si="2"/>
        <v>99709533582</v>
      </c>
      <c r="J4518" s="344"/>
      <c r="K4518" s="275">
        <v>533582.0</v>
      </c>
      <c r="L4518" s="275">
        <f t="shared" si="60"/>
        <v>0</v>
      </c>
      <c r="M4518" s="248" t="s">
        <v>1032</v>
      </c>
      <c r="N4518" s="277" t="s">
        <v>738</v>
      </c>
      <c r="O4518" s="274"/>
    </row>
    <row r="4519" ht="14.25" customHeight="1">
      <c r="A4519" s="248" t="s">
        <v>1018</v>
      </c>
      <c r="B4519" s="248" t="s">
        <v>19</v>
      </c>
      <c r="C4519" s="273">
        <v>5450.0</v>
      </c>
      <c r="D4519" s="274">
        <v>45845.0</v>
      </c>
      <c r="E4519" s="275">
        <v>48610.0</v>
      </c>
      <c r="F4519" s="248" t="s">
        <v>447</v>
      </c>
      <c r="G4519" s="274">
        <f t="shared" si="1"/>
        <v>45875</v>
      </c>
      <c r="H4519" s="248" t="s">
        <v>443</v>
      </c>
      <c r="I4519" s="276" t="str">
        <f t="shared" si="2"/>
        <v>545048610</v>
      </c>
      <c r="J4519" s="274">
        <v>45845.0</v>
      </c>
      <c r="K4519" s="275">
        <v>48610.0</v>
      </c>
      <c r="L4519" s="275">
        <f t="shared" si="60"/>
        <v>0</v>
      </c>
      <c r="M4519" s="248" t="s">
        <v>735</v>
      </c>
      <c r="N4519" s="277"/>
      <c r="O4519" s="274"/>
    </row>
    <row r="4520" ht="14.25" customHeight="1">
      <c r="A4520" s="248" t="s">
        <v>470</v>
      </c>
      <c r="B4520" s="248" t="s">
        <v>19</v>
      </c>
      <c r="C4520" s="273">
        <v>74305.0</v>
      </c>
      <c r="D4520" s="274">
        <v>45845.0</v>
      </c>
      <c r="E4520" s="275">
        <v>247520.0</v>
      </c>
      <c r="F4520" s="248" t="s">
        <v>447</v>
      </c>
      <c r="G4520" s="274">
        <f t="shared" si="1"/>
        <v>45875</v>
      </c>
      <c r="H4520" s="248" t="s">
        <v>443</v>
      </c>
      <c r="I4520" s="276" t="str">
        <f t="shared" si="2"/>
        <v>74305247520</v>
      </c>
      <c r="J4520" s="274"/>
      <c r="K4520" s="275"/>
      <c r="L4520" s="275">
        <f t="shared" si="60"/>
        <v>-247520</v>
      </c>
      <c r="N4520" s="277"/>
      <c r="O4520" s="274"/>
    </row>
    <row r="4521" ht="14.25" customHeight="1">
      <c r="A4521" s="248" t="s">
        <v>494</v>
      </c>
      <c r="B4521" s="248" t="s">
        <v>19</v>
      </c>
      <c r="C4521" s="273">
        <v>57677.0</v>
      </c>
      <c r="D4521" s="274">
        <v>45846.0</v>
      </c>
      <c r="E4521" s="275">
        <v>483930.0</v>
      </c>
      <c r="F4521" s="248" t="s">
        <v>447</v>
      </c>
      <c r="G4521" s="274">
        <f t="shared" si="1"/>
        <v>45876</v>
      </c>
      <c r="H4521" s="248" t="s">
        <v>443</v>
      </c>
      <c r="I4521" s="276" t="str">
        <f t="shared" si="2"/>
        <v>57677483930</v>
      </c>
      <c r="J4521" s="274">
        <v>45846.0</v>
      </c>
      <c r="K4521" s="275">
        <v>483930.0</v>
      </c>
      <c r="L4521" s="275">
        <f t="shared" si="60"/>
        <v>0</v>
      </c>
      <c r="N4521" s="277"/>
      <c r="O4521" s="274"/>
    </row>
    <row r="4522" ht="14.25" customHeight="1">
      <c r="A4522" s="248" t="s">
        <v>23</v>
      </c>
      <c r="B4522" s="248" t="s">
        <v>19</v>
      </c>
      <c r="C4522" s="273">
        <v>10381.0</v>
      </c>
      <c r="D4522" s="274">
        <v>45846.0</v>
      </c>
      <c r="E4522" s="275">
        <v>601131.0</v>
      </c>
      <c r="F4522" s="248" t="s">
        <v>447</v>
      </c>
      <c r="G4522" s="274">
        <f t="shared" si="1"/>
        <v>45876</v>
      </c>
      <c r="H4522" s="248" t="s">
        <v>443</v>
      </c>
      <c r="I4522" s="276" t="str">
        <f t="shared" si="2"/>
        <v>10381601131</v>
      </c>
      <c r="J4522" s="274">
        <v>45877.0</v>
      </c>
      <c r="K4522" s="275">
        <v>601131.0</v>
      </c>
      <c r="L4522" s="275">
        <f t="shared" si="60"/>
        <v>0</v>
      </c>
      <c r="N4522" s="277" t="s">
        <v>769</v>
      </c>
      <c r="O4522" s="274"/>
    </row>
    <row r="4523" ht="14.25" customHeight="1">
      <c r="A4523" s="248" t="s">
        <v>35</v>
      </c>
      <c r="B4523" s="248" t="s">
        <v>19</v>
      </c>
      <c r="C4523" s="273">
        <v>26386.0</v>
      </c>
      <c r="D4523" s="274">
        <v>45846.0</v>
      </c>
      <c r="E4523" s="275">
        <v>339569.0</v>
      </c>
      <c r="F4523" s="248" t="s">
        <v>447</v>
      </c>
      <c r="G4523" s="274">
        <f t="shared" si="1"/>
        <v>45876</v>
      </c>
      <c r="H4523" s="248" t="s">
        <v>443</v>
      </c>
      <c r="I4523" s="276" t="str">
        <f t="shared" si="2"/>
        <v>26386339569</v>
      </c>
      <c r="J4523" s="274">
        <v>45877.0</v>
      </c>
      <c r="K4523" s="275">
        <f>60008+279561</f>
        <v>339569</v>
      </c>
      <c r="L4523" s="275">
        <f t="shared" si="60"/>
        <v>0</v>
      </c>
      <c r="M4523" s="248" t="s">
        <v>1047</v>
      </c>
      <c r="N4523" s="277"/>
      <c r="O4523" s="274"/>
    </row>
    <row r="4524" ht="14.25" customHeight="1">
      <c r="A4524" s="248" t="s">
        <v>22</v>
      </c>
      <c r="B4524" s="248" t="s">
        <v>19</v>
      </c>
      <c r="C4524" s="273">
        <v>1193153.0</v>
      </c>
      <c r="D4524" s="274">
        <v>45846.0</v>
      </c>
      <c r="E4524" s="275">
        <v>1539990.0</v>
      </c>
      <c r="F4524" s="248" t="s">
        <v>447</v>
      </c>
      <c r="G4524" s="274">
        <f t="shared" si="1"/>
        <v>45876</v>
      </c>
      <c r="H4524" s="248" t="s">
        <v>443</v>
      </c>
      <c r="I4524" s="276" t="str">
        <f t="shared" si="2"/>
        <v>11931531539990</v>
      </c>
      <c r="J4524" s="274">
        <v>45877.0</v>
      </c>
      <c r="K4524" s="275">
        <v>1539990.0</v>
      </c>
      <c r="L4524" s="275">
        <f t="shared" si="60"/>
        <v>0</v>
      </c>
      <c r="N4524" s="109" t="s">
        <v>462</v>
      </c>
      <c r="O4524" s="274"/>
    </row>
    <row r="4525" ht="14.25" customHeight="1">
      <c r="A4525" s="248" t="s">
        <v>22</v>
      </c>
      <c r="B4525" s="248" t="s">
        <v>19</v>
      </c>
      <c r="C4525" s="273">
        <v>1193151.0</v>
      </c>
      <c r="D4525" s="274">
        <v>45846.0</v>
      </c>
      <c r="E4525" s="275">
        <v>1539990.0</v>
      </c>
      <c r="F4525" s="248" t="s">
        <v>447</v>
      </c>
      <c r="G4525" s="274">
        <f t="shared" si="1"/>
        <v>45876</v>
      </c>
      <c r="H4525" s="248" t="s">
        <v>443</v>
      </c>
      <c r="I4525" s="276" t="str">
        <f t="shared" si="2"/>
        <v>11931511539990</v>
      </c>
      <c r="J4525" s="274">
        <v>45877.0</v>
      </c>
      <c r="K4525" s="275">
        <v>1539990.0</v>
      </c>
      <c r="L4525" s="275">
        <f t="shared" si="60"/>
        <v>0</v>
      </c>
      <c r="N4525" s="109" t="s">
        <v>462</v>
      </c>
      <c r="O4525" s="274"/>
    </row>
    <row r="4526" ht="14.25" customHeight="1">
      <c r="A4526" s="248" t="s">
        <v>688</v>
      </c>
      <c r="B4526" s="248" t="s">
        <v>19</v>
      </c>
      <c r="C4526" s="273">
        <v>3311.0</v>
      </c>
      <c r="D4526" s="274">
        <v>45846.0</v>
      </c>
      <c r="E4526" s="275">
        <v>173275.0</v>
      </c>
      <c r="F4526" s="248" t="s">
        <v>447</v>
      </c>
      <c r="G4526" s="274">
        <f t="shared" si="1"/>
        <v>45876</v>
      </c>
      <c r="H4526" s="248" t="s">
        <v>443</v>
      </c>
      <c r="I4526" s="276" t="str">
        <f t="shared" si="2"/>
        <v>3311173275</v>
      </c>
      <c r="J4526" s="274">
        <v>45877.0</v>
      </c>
      <c r="K4526" s="275">
        <v>173275.0</v>
      </c>
      <c r="L4526" s="275">
        <f t="shared" si="60"/>
        <v>0</v>
      </c>
      <c r="N4526" s="277"/>
      <c r="O4526" s="274"/>
    </row>
    <row r="4527" ht="14.25" customHeight="1">
      <c r="A4527" s="248" t="s">
        <v>686</v>
      </c>
      <c r="B4527" s="248" t="s">
        <v>19</v>
      </c>
      <c r="C4527" s="273">
        <v>8180.0</v>
      </c>
      <c r="D4527" s="274">
        <v>45846.0</v>
      </c>
      <c r="E4527" s="275">
        <v>28800.0</v>
      </c>
      <c r="F4527" s="248" t="s">
        <v>447</v>
      </c>
      <c r="G4527" s="274">
        <f t="shared" si="1"/>
        <v>45876</v>
      </c>
      <c r="H4527" s="248" t="s">
        <v>443</v>
      </c>
      <c r="I4527" s="276" t="str">
        <f t="shared" si="2"/>
        <v>818028800</v>
      </c>
      <c r="J4527" s="274">
        <v>45846.0</v>
      </c>
      <c r="K4527" s="275">
        <v>28800.0</v>
      </c>
      <c r="L4527" s="275">
        <f t="shared" si="60"/>
        <v>0</v>
      </c>
      <c r="M4527" s="248" t="s">
        <v>1048</v>
      </c>
      <c r="N4527" s="277"/>
      <c r="O4527" s="274"/>
    </row>
    <row r="4528" ht="14.25" customHeight="1">
      <c r="A4528" s="248" t="s">
        <v>463</v>
      </c>
      <c r="B4528" s="248" t="s">
        <v>19</v>
      </c>
      <c r="C4528" s="273">
        <v>5338301.0</v>
      </c>
      <c r="D4528" s="274">
        <v>45846.0</v>
      </c>
      <c r="E4528" s="275">
        <v>1264480.0</v>
      </c>
      <c r="F4528" s="248" t="s">
        <v>447</v>
      </c>
      <c r="G4528" s="274">
        <f t="shared" si="1"/>
        <v>45876</v>
      </c>
      <c r="H4528" s="248" t="s">
        <v>443</v>
      </c>
      <c r="I4528" s="276" t="str">
        <f t="shared" si="2"/>
        <v>53383011264480</v>
      </c>
      <c r="J4528" s="274">
        <v>45846.0</v>
      </c>
      <c r="K4528" s="275">
        <v>1264480.0</v>
      </c>
      <c r="L4528" s="275">
        <f t="shared" si="60"/>
        <v>0</v>
      </c>
      <c r="N4528" s="277"/>
      <c r="O4528" s="274"/>
    </row>
    <row r="4529" ht="14.25" customHeight="1">
      <c r="A4529" s="248" t="s">
        <v>463</v>
      </c>
      <c r="B4529" s="248" t="s">
        <v>19</v>
      </c>
      <c r="C4529" s="273">
        <v>5338264.0</v>
      </c>
      <c r="D4529" s="274">
        <v>45846.0</v>
      </c>
      <c r="E4529" s="275">
        <v>2664470.0</v>
      </c>
      <c r="F4529" s="248" t="s">
        <v>447</v>
      </c>
      <c r="G4529" s="274">
        <f t="shared" si="1"/>
        <v>45876</v>
      </c>
      <c r="H4529" s="248" t="s">
        <v>443</v>
      </c>
      <c r="I4529" s="276" t="str">
        <f t="shared" si="2"/>
        <v>53382642664470</v>
      </c>
      <c r="J4529" s="274">
        <v>45846.0</v>
      </c>
      <c r="K4529" s="275">
        <v>2664470.0</v>
      </c>
      <c r="L4529" s="275">
        <f t="shared" si="60"/>
        <v>0</v>
      </c>
      <c r="N4529" s="277"/>
      <c r="O4529" s="274"/>
    </row>
    <row r="4530" ht="14.25" customHeight="1">
      <c r="A4530" s="248" t="s">
        <v>1049</v>
      </c>
      <c r="B4530" s="248" t="s">
        <v>19</v>
      </c>
      <c r="C4530" s="273">
        <v>1614695.0</v>
      </c>
      <c r="D4530" s="274">
        <v>45846.0</v>
      </c>
      <c r="E4530" s="275">
        <v>144240.0</v>
      </c>
      <c r="F4530" s="248" t="s">
        <v>447</v>
      </c>
      <c r="G4530" s="274">
        <f t="shared" si="1"/>
        <v>45876</v>
      </c>
      <c r="H4530" s="248" t="s">
        <v>443</v>
      </c>
      <c r="I4530" s="276" t="str">
        <f t="shared" si="2"/>
        <v>1614695144240</v>
      </c>
      <c r="J4530" s="274">
        <v>45846.0</v>
      </c>
      <c r="K4530" s="275">
        <v>144240.0</v>
      </c>
      <c r="L4530" s="275">
        <f t="shared" si="60"/>
        <v>0</v>
      </c>
      <c r="M4530" s="248" t="s">
        <v>1050</v>
      </c>
      <c r="N4530" s="277"/>
      <c r="O4530" s="274"/>
    </row>
    <row r="4531" ht="14.25" customHeight="1">
      <c r="A4531" s="248" t="s">
        <v>463</v>
      </c>
      <c r="B4531" s="248" t="s">
        <v>19</v>
      </c>
      <c r="C4531" s="273">
        <v>5338439.0</v>
      </c>
      <c r="D4531" s="274">
        <v>45846.0</v>
      </c>
      <c r="E4531" s="275">
        <v>384970.0</v>
      </c>
      <c r="F4531" s="248" t="s">
        <v>447</v>
      </c>
      <c r="G4531" s="274">
        <f t="shared" si="1"/>
        <v>45876</v>
      </c>
      <c r="H4531" s="248" t="s">
        <v>443</v>
      </c>
      <c r="I4531" s="276" t="str">
        <f t="shared" si="2"/>
        <v>5338439384970</v>
      </c>
      <c r="J4531" s="274">
        <v>45846.0</v>
      </c>
      <c r="K4531" s="275">
        <v>384970.0</v>
      </c>
      <c r="L4531" s="275">
        <f t="shared" si="60"/>
        <v>0</v>
      </c>
      <c r="N4531" s="277"/>
      <c r="O4531" s="274"/>
    </row>
    <row r="4532" ht="14.25" customHeight="1">
      <c r="A4532" s="248" t="s">
        <v>494</v>
      </c>
      <c r="B4532" s="248" t="s">
        <v>19</v>
      </c>
      <c r="C4532" s="273">
        <v>57710.0</v>
      </c>
      <c r="D4532" s="274">
        <v>45847.0</v>
      </c>
      <c r="E4532" s="275">
        <v>261930.0</v>
      </c>
      <c r="F4532" s="248" t="s">
        <v>447</v>
      </c>
      <c r="G4532" s="274">
        <f t="shared" si="1"/>
        <v>45877</v>
      </c>
      <c r="H4532" s="248" t="s">
        <v>443</v>
      </c>
      <c r="I4532" s="276" t="str">
        <f t="shared" si="2"/>
        <v>57710261930</v>
      </c>
      <c r="J4532" s="274">
        <v>45847.0</v>
      </c>
      <c r="K4532" s="275">
        <v>261930.0</v>
      </c>
      <c r="L4532" s="275">
        <f t="shared" si="60"/>
        <v>0</v>
      </c>
      <c r="N4532" s="277"/>
      <c r="O4532" s="274"/>
    </row>
    <row r="4533" ht="14.25" customHeight="1">
      <c r="A4533" s="248" t="s">
        <v>71</v>
      </c>
      <c r="B4533" s="248" t="s">
        <v>19</v>
      </c>
      <c r="C4533" s="273">
        <v>883403.0</v>
      </c>
      <c r="D4533" s="274">
        <v>45847.0</v>
      </c>
      <c r="E4533" s="275">
        <v>629123.0</v>
      </c>
      <c r="F4533" s="248" t="s">
        <v>447</v>
      </c>
      <c r="G4533" s="274">
        <f t="shared" si="1"/>
        <v>45877</v>
      </c>
      <c r="H4533" s="248" t="s">
        <v>443</v>
      </c>
      <c r="I4533" s="276" t="str">
        <f t="shared" si="2"/>
        <v>883403629123</v>
      </c>
      <c r="J4533" s="274">
        <v>45877.0</v>
      </c>
      <c r="K4533" s="275">
        <v>384970.0</v>
      </c>
      <c r="L4533" s="275">
        <f t="shared" si="60"/>
        <v>-244153</v>
      </c>
      <c r="N4533" s="277"/>
      <c r="O4533" s="274"/>
    </row>
    <row r="4534" ht="14.25" customHeight="1">
      <c r="A4534" s="248" t="s">
        <v>847</v>
      </c>
      <c r="B4534" s="248" t="s">
        <v>19</v>
      </c>
      <c r="C4534" s="273">
        <v>158.0</v>
      </c>
      <c r="D4534" s="274">
        <v>45847.0</v>
      </c>
      <c r="E4534" s="275">
        <v>227880.0</v>
      </c>
      <c r="F4534" s="248" t="s">
        <v>447</v>
      </c>
      <c r="G4534" s="274">
        <f t="shared" si="1"/>
        <v>45877</v>
      </c>
      <c r="H4534" s="248" t="s">
        <v>443</v>
      </c>
      <c r="I4534" s="276" t="str">
        <f t="shared" si="2"/>
        <v>158227880</v>
      </c>
      <c r="J4534" s="274">
        <v>45877.0</v>
      </c>
      <c r="K4534" s="275">
        <v>227880.0</v>
      </c>
      <c r="L4534" s="275">
        <f t="shared" si="60"/>
        <v>0</v>
      </c>
      <c r="N4534" s="277"/>
      <c r="O4534" s="274"/>
    </row>
    <row r="4535" ht="14.25" customHeight="1">
      <c r="A4535" s="248" t="s">
        <v>847</v>
      </c>
      <c r="B4535" s="248" t="s">
        <v>19</v>
      </c>
      <c r="C4535" s="273">
        <v>159.0</v>
      </c>
      <c r="D4535" s="274">
        <v>45847.0</v>
      </c>
      <c r="E4535" s="275">
        <v>15192.0</v>
      </c>
      <c r="F4535" s="248" t="s">
        <v>447</v>
      </c>
      <c r="G4535" s="274">
        <f t="shared" si="1"/>
        <v>45877</v>
      </c>
      <c r="H4535" s="248" t="s">
        <v>443</v>
      </c>
      <c r="I4535" s="276" t="str">
        <f t="shared" si="2"/>
        <v>15915192</v>
      </c>
      <c r="J4535" s="274">
        <v>45877.0</v>
      </c>
      <c r="K4535" s="275">
        <v>15192.0</v>
      </c>
      <c r="L4535" s="275">
        <f t="shared" si="60"/>
        <v>0</v>
      </c>
      <c r="N4535" s="277"/>
      <c r="O4535" s="274"/>
    </row>
    <row r="4536" ht="14.25" customHeight="1">
      <c r="A4536" s="248" t="s">
        <v>847</v>
      </c>
      <c r="B4536" s="248" t="s">
        <v>19</v>
      </c>
      <c r="C4536" s="273">
        <v>160.0</v>
      </c>
      <c r="D4536" s="274">
        <v>45847.0</v>
      </c>
      <c r="E4536" s="275">
        <v>75960.0</v>
      </c>
      <c r="F4536" s="248" t="s">
        <v>447</v>
      </c>
      <c r="G4536" s="274">
        <f t="shared" si="1"/>
        <v>45877</v>
      </c>
      <c r="H4536" s="248" t="s">
        <v>443</v>
      </c>
      <c r="I4536" s="276" t="str">
        <f t="shared" si="2"/>
        <v>16075960</v>
      </c>
      <c r="J4536" s="274">
        <v>45877.0</v>
      </c>
      <c r="K4536" s="275">
        <v>75960.0</v>
      </c>
      <c r="L4536" s="275">
        <f t="shared" si="60"/>
        <v>0</v>
      </c>
      <c r="N4536" s="277"/>
      <c r="O4536" s="274"/>
    </row>
    <row r="4537" ht="14.25" customHeight="1">
      <c r="A4537" s="248" t="s">
        <v>690</v>
      </c>
      <c r="B4537" s="248" t="s">
        <v>19</v>
      </c>
      <c r="C4537" s="273">
        <v>28959.0</v>
      </c>
      <c r="D4537" s="274">
        <v>45847.0</v>
      </c>
      <c r="E4537" s="275">
        <v>379848.0</v>
      </c>
      <c r="F4537" s="248" t="s">
        <v>447</v>
      </c>
      <c r="G4537" s="274">
        <f t="shared" si="1"/>
        <v>45877</v>
      </c>
      <c r="H4537" s="248" t="s">
        <v>443</v>
      </c>
      <c r="I4537" s="276" t="str">
        <f t="shared" si="2"/>
        <v>28959379848</v>
      </c>
      <c r="J4537" s="274"/>
      <c r="K4537" s="275"/>
      <c r="L4537" s="275">
        <f t="shared" si="60"/>
        <v>-379848</v>
      </c>
      <c r="N4537" s="277"/>
      <c r="O4537" s="274"/>
    </row>
    <row r="4538" ht="14.25" customHeight="1">
      <c r="A4538" s="248" t="s">
        <v>690</v>
      </c>
      <c r="B4538" s="248" t="s">
        <v>19</v>
      </c>
      <c r="C4538" s="273">
        <v>28960.0</v>
      </c>
      <c r="D4538" s="274">
        <v>45847.0</v>
      </c>
      <c r="E4538" s="275">
        <v>209440.0</v>
      </c>
      <c r="F4538" s="248" t="s">
        <v>447</v>
      </c>
      <c r="G4538" s="274">
        <f t="shared" si="1"/>
        <v>45877</v>
      </c>
      <c r="H4538" s="248" t="s">
        <v>443</v>
      </c>
      <c r="I4538" s="276" t="str">
        <f t="shared" si="2"/>
        <v>28960209440</v>
      </c>
      <c r="J4538" s="274"/>
      <c r="K4538" s="275"/>
      <c r="L4538" s="275">
        <f t="shared" si="60"/>
        <v>-209440</v>
      </c>
      <c r="N4538" s="277"/>
      <c r="O4538" s="274"/>
    </row>
    <row r="4539" ht="14.25" customHeight="1">
      <c r="A4539" s="248" t="s">
        <v>85</v>
      </c>
      <c r="B4539" s="248" t="s">
        <v>19</v>
      </c>
      <c r="C4539" s="273">
        <v>2267.0</v>
      </c>
      <c r="D4539" s="274">
        <v>45847.0</v>
      </c>
      <c r="E4539" s="275">
        <v>1099881.0</v>
      </c>
      <c r="F4539" s="248" t="s">
        <v>447</v>
      </c>
      <c r="G4539" s="274">
        <f t="shared" si="1"/>
        <v>45877</v>
      </c>
      <c r="H4539" s="248" t="s">
        <v>443</v>
      </c>
      <c r="I4539" s="276" t="str">
        <f t="shared" si="2"/>
        <v>22671099881</v>
      </c>
      <c r="J4539" s="274">
        <v>45877.0</v>
      </c>
      <c r="K4539" s="275">
        <v>1099881.0</v>
      </c>
      <c r="L4539" s="275">
        <f t="shared" si="60"/>
        <v>0</v>
      </c>
      <c r="N4539" s="277"/>
      <c r="O4539" s="274"/>
    </row>
    <row r="4540" ht="14.25" customHeight="1">
      <c r="A4540" s="248" t="s">
        <v>463</v>
      </c>
      <c r="B4540" s="248" t="s">
        <v>19</v>
      </c>
      <c r="C4540" s="273">
        <v>5338676.0</v>
      </c>
      <c r="D4540" s="274">
        <v>45847.0</v>
      </c>
      <c r="E4540" s="275">
        <v>646980.0</v>
      </c>
      <c r="F4540" s="248" t="s">
        <v>447</v>
      </c>
      <c r="G4540" s="274">
        <f t="shared" si="1"/>
        <v>45877</v>
      </c>
      <c r="H4540" s="248" t="s">
        <v>443</v>
      </c>
      <c r="I4540" s="276" t="str">
        <f t="shared" si="2"/>
        <v>5338676646980</v>
      </c>
      <c r="J4540" s="274">
        <v>45847.0</v>
      </c>
      <c r="K4540" s="275">
        <v>646980.0</v>
      </c>
      <c r="L4540" s="275">
        <f t="shared" si="60"/>
        <v>0</v>
      </c>
      <c r="N4540" s="277"/>
      <c r="O4540" s="274"/>
    </row>
    <row r="4541" ht="14.25" customHeight="1">
      <c r="A4541" s="248" t="s">
        <v>463</v>
      </c>
      <c r="B4541" s="248" t="s">
        <v>19</v>
      </c>
      <c r="C4541" s="273">
        <v>5338704.0</v>
      </c>
      <c r="D4541" s="274">
        <v>45847.0</v>
      </c>
      <c r="E4541" s="275">
        <v>3123970.0</v>
      </c>
      <c r="F4541" s="248" t="s">
        <v>447</v>
      </c>
      <c r="G4541" s="274">
        <f t="shared" si="1"/>
        <v>45877</v>
      </c>
      <c r="H4541" s="248" t="s">
        <v>443</v>
      </c>
      <c r="I4541" s="276" t="str">
        <f t="shared" si="2"/>
        <v>53387043123970</v>
      </c>
      <c r="J4541" s="274">
        <v>45847.0</v>
      </c>
      <c r="K4541" s="275">
        <v>3123970.0</v>
      </c>
      <c r="L4541" s="275">
        <f t="shared" si="60"/>
        <v>0</v>
      </c>
      <c r="N4541" s="277"/>
      <c r="O4541" s="274"/>
    </row>
    <row r="4542" ht="14.25" customHeight="1">
      <c r="A4542" s="248" t="s">
        <v>463</v>
      </c>
      <c r="B4542" s="248" t="s">
        <v>19</v>
      </c>
      <c r="C4542" s="273">
        <v>5338709.0</v>
      </c>
      <c r="D4542" s="274">
        <v>45847.0</v>
      </c>
      <c r="E4542" s="275">
        <v>1403980.0</v>
      </c>
      <c r="F4542" s="248" t="s">
        <v>447</v>
      </c>
      <c r="G4542" s="274">
        <f t="shared" si="1"/>
        <v>45877</v>
      </c>
      <c r="H4542" s="248" t="s">
        <v>443</v>
      </c>
      <c r="I4542" s="276" t="str">
        <f t="shared" si="2"/>
        <v>53387091403980</v>
      </c>
      <c r="J4542" s="274">
        <v>45847.0</v>
      </c>
      <c r="K4542" s="275">
        <v>1403980.0</v>
      </c>
      <c r="L4542" s="275">
        <f t="shared" si="60"/>
        <v>0</v>
      </c>
      <c r="N4542" s="277"/>
      <c r="O4542" s="274"/>
    </row>
    <row r="4543" ht="14.25" customHeight="1">
      <c r="A4543" s="248" t="s">
        <v>1014</v>
      </c>
      <c r="B4543" s="248" t="s">
        <v>19</v>
      </c>
      <c r="C4543" s="273">
        <v>9457.0</v>
      </c>
      <c r="D4543" s="274">
        <v>45847.0</v>
      </c>
      <c r="E4543" s="275">
        <v>154980.0</v>
      </c>
      <c r="F4543" s="248" t="s">
        <v>447</v>
      </c>
      <c r="G4543" s="274">
        <f t="shared" si="1"/>
        <v>45877</v>
      </c>
      <c r="H4543" s="248" t="s">
        <v>443</v>
      </c>
      <c r="I4543" s="276" t="str">
        <f t="shared" si="2"/>
        <v>9457154980</v>
      </c>
      <c r="J4543" s="274">
        <v>45847.0</v>
      </c>
      <c r="K4543" s="275">
        <v>154980.0</v>
      </c>
      <c r="L4543" s="275">
        <f t="shared" si="60"/>
        <v>0</v>
      </c>
      <c r="N4543" s="277"/>
      <c r="O4543" s="274"/>
    </row>
    <row r="4544" ht="14.25" customHeight="1">
      <c r="A4544" s="248" t="s">
        <v>493</v>
      </c>
      <c r="B4544" s="248" t="s">
        <v>19</v>
      </c>
      <c r="C4544" s="273">
        <v>13320.0</v>
      </c>
      <c r="D4544" s="274">
        <v>45847.0</v>
      </c>
      <c r="E4544" s="275">
        <v>55677.0</v>
      </c>
      <c r="F4544" s="248" t="s">
        <v>447</v>
      </c>
      <c r="G4544" s="274">
        <f t="shared" si="1"/>
        <v>45877</v>
      </c>
      <c r="H4544" s="248" t="s">
        <v>443</v>
      </c>
      <c r="I4544" s="276" t="str">
        <f t="shared" si="2"/>
        <v>1332055677</v>
      </c>
      <c r="J4544" s="274">
        <v>45847.0</v>
      </c>
      <c r="K4544" s="275">
        <v>55677.0</v>
      </c>
      <c r="L4544" s="275">
        <f t="shared" si="60"/>
        <v>0</v>
      </c>
      <c r="N4544" s="277"/>
      <c r="O4544" s="274"/>
    </row>
    <row r="4545" ht="14.25" customHeight="1">
      <c r="A4545" s="248" t="s">
        <v>1051</v>
      </c>
      <c r="B4545" s="248" t="s">
        <v>19</v>
      </c>
      <c r="C4545" s="273">
        <v>16144.0</v>
      </c>
      <c r="D4545" s="274">
        <v>45847.0</v>
      </c>
      <c r="E4545" s="275">
        <v>51730.0</v>
      </c>
      <c r="F4545" s="248" t="s">
        <v>447</v>
      </c>
      <c r="G4545" s="274">
        <f t="shared" si="1"/>
        <v>45877</v>
      </c>
      <c r="H4545" s="248" t="s">
        <v>443</v>
      </c>
      <c r="I4545" s="276" t="str">
        <f t="shared" si="2"/>
        <v>1614451730</v>
      </c>
      <c r="J4545" s="274">
        <v>45847.0</v>
      </c>
      <c r="K4545" s="275">
        <v>51730.0</v>
      </c>
      <c r="L4545" s="275">
        <f t="shared" si="60"/>
        <v>0</v>
      </c>
      <c r="N4545" s="277"/>
      <c r="O4545" s="274"/>
    </row>
    <row r="4546" ht="14.25" customHeight="1">
      <c r="A4546" s="248" t="s">
        <v>60</v>
      </c>
      <c r="B4546" s="248" t="s">
        <v>19</v>
      </c>
      <c r="C4546" s="273">
        <v>9929.0</v>
      </c>
      <c r="D4546" s="274">
        <v>45847.0</v>
      </c>
      <c r="E4546" s="275">
        <v>213084.0</v>
      </c>
      <c r="F4546" s="248" t="s">
        <v>447</v>
      </c>
      <c r="G4546" s="274">
        <f t="shared" si="1"/>
        <v>45877</v>
      </c>
      <c r="H4546" s="248" t="s">
        <v>443</v>
      </c>
      <c r="I4546" s="276" t="str">
        <f t="shared" si="2"/>
        <v>9929213084</v>
      </c>
      <c r="J4546" s="274">
        <v>45877.0</v>
      </c>
      <c r="K4546" s="275">
        <v>213084.0</v>
      </c>
      <c r="L4546" s="275">
        <f t="shared" si="60"/>
        <v>0</v>
      </c>
      <c r="N4546" s="277"/>
      <c r="O4546" s="274"/>
    </row>
    <row r="4547" ht="14.25" customHeight="1">
      <c r="A4547" s="248" t="s">
        <v>1052</v>
      </c>
      <c r="B4547" s="248" t="s">
        <v>334</v>
      </c>
      <c r="C4547" s="273">
        <v>10589.0</v>
      </c>
      <c r="D4547" s="274">
        <v>45847.0</v>
      </c>
      <c r="E4547" s="275">
        <v>555730.0</v>
      </c>
      <c r="F4547" s="248" t="s">
        <v>447</v>
      </c>
      <c r="G4547" s="274">
        <f t="shared" si="1"/>
        <v>45877</v>
      </c>
      <c r="H4547" s="248" t="s">
        <v>443</v>
      </c>
      <c r="I4547" s="276" t="str">
        <f t="shared" si="2"/>
        <v>10589555730</v>
      </c>
      <c r="J4547" s="274">
        <v>45860.0</v>
      </c>
      <c r="K4547" s="275">
        <v>555730.0</v>
      </c>
      <c r="L4547" s="275">
        <f t="shared" si="60"/>
        <v>0</v>
      </c>
      <c r="N4547" s="277"/>
      <c r="O4547" s="274"/>
    </row>
    <row r="4548" ht="14.25" customHeight="1">
      <c r="A4548" s="248" t="s">
        <v>470</v>
      </c>
      <c r="B4548" s="248" t="s">
        <v>19</v>
      </c>
      <c r="C4548" s="273">
        <v>74329.0</v>
      </c>
      <c r="D4548" s="274">
        <v>45847.0</v>
      </c>
      <c r="E4548" s="275">
        <v>318920.0</v>
      </c>
      <c r="F4548" s="248" t="s">
        <v>447</v>
      </c>
      <c r="G4548" s="274">
        <f t="shared" si="1"/>
        <v>45877</v>
      </c>
      <c r="H4548" s="248" t="s">
        <v>443</v>
      </c>
      <c r="I4548" s="276" t="str">
        <f t="shared" si="2"/>
        <v>74329318920</v>
      </c>
      <c r="J4548" s="274">
        <v>45812.0</v>
      </c>
      <c r="K4548" s="275">
        <v>318920.0</v>
      </c>
      <c r="L4548" s="275">
        <f t="shared" si="60"/>
        <v>0</v>
      </c>
      <c r="N4548" s="277"/>
      <c r="O4548" s="274"/>
    </row>
    <row r="4549" ht="14.25" customHeight="1">
      <c r="A4549" s="248" t="s">
        <v>85</v>
      </c>
      <c r="B4549" s="248" t="s">
        <v>19</v>
      </c>
      <c r="C4549" s="273">
        <v>2268.0</v>
      </c>
      <c r="D4549" s="274">
        <v>45848.0</v>
      </c>
      <c r="E4549" s="275">
        <v>1351792.0</v>
      </c>
      <c r="F4549" s="248" t="s">
        <v>447</v>
      </c>
      <c r="G4549" s="274">
        <f t="shared" si="1"/>
        <v>45878</v>
      </c>
      <c r="H4549" s="248" t="s">
        <v>443</v>
      </c>
      <c r="I4549" s="276" t="str">
        <f t="shared" si="2"/>
        <v>22681351792</v>
      </c>
      <c r="J4549" s="274">
        <v>45877.0</v>
      </c>
      <c r="K4549" s="275">
        <v>1351792.0</v>
      </c>
      <c r="L4549" s="275">
        <f t="shared" si="60"/>
        <v>0</v>
      </c>
      <c r="N4549" s="277"/>
      <c r="O4549" s="274"/>
    </row>
    <row r="4550" ht="14.25" customHeight="1">
      <c r="A4550" s="248" t="s">
        <v>85</v>
      </c>
      <c r="B4550" s="248" t="s">
        <v>19</v>
      </c>
      <c r="C4550" s="273">
        <v>2269.0</v>
      </c>
      <c r="D4550" s="274">
        <v>45848.0</v>
      </c>
      <c r="E4550" s="275">
        <v>2523675.0</v>
      </c>
      <c r="F4550" s="248" t="s">
        <v>447</v>
      </c>
      <c r="G4550" s="274">
        <f t="shared" si="1"/>
        <v>45878</v>
      </c>
      <c r="H4550" s="248" t="s">
        <v>443</v>
      </c>
      <c r="I4550" s="276" t="str">
        <f t="shared" si="2"/>
        <v>22692523675</v>
      </c>
      <c r="J4550" s="274">
        <v>45877.0</v>
      </c>
      <c r="K4550" s="275">
        <v>2523675.0</v>
      </c>
      <c r="L4550" s="275">
        <f t="shared" si="60"/>
        <v>0</v>
      </c>
      <c r="N4550" s="277"/>
      <c r="O4550" s="274"/>
    </row>
    <row r="4551" ht="14.25" customHeight="1">
      <c r="A4551" s="248" t="s">
        <v>85</v>
      </c>
      <c r="B4551" s="248" t="s">
        <v>468</v>
      </c>
      <c r="C4551" s="273">
        <v>1710.0</v>
      </c>
      <c r="D4551" s="274">
        <v>45848.0</v>
      </c>
      <c r="E4551" s="275">
        <v>-2120735.0</v>
      </c>
      <c r="F4551" s="248" t="s">
        <v>447</v>
      </c>
      <c r="G4551" s="274">
        <f t="shared" si="1"/>
        <v>45878</v>
      </c>
      <c r="H4551" s="248" t="s">
        <v>469</v>
      </c>
      <c r="I4551" s="276" t="str">
        <f t="shared" si="2"/>
        <v>1710-2120735</v>
      </c>
      <c r="J4551" s="274"/>
      <c r="K4551" s="275"/>
      <c r="L4551" s="275">
        <f t="shared" si="60"/>
        <v>2120735</v>
      </c>
      <c r="N4551" s="277"/>
      <c r="O4551" s="274"/>
    </row>
    <row r="4552" ht="14.25" customHeight="1">
      <c r="A4552" s="248" t="s">
        <v>18</v>
      </c>
      <c r="B4552" s="248" t="s">
        <v>19</v>
      </c>
      <c r="C4552" s="273">
        <v>6837.0</v>
      </c>
      <c r="D4552" s="274">
        <v>45848.0</v>
      </c>
      <c r="E4552" s="275">
        <v>2.0616408E7</v>
      </c>
      <c r="F4552" s="248" t="s">
        <v>447</v>
      </c>
      <c r="G4552" s="274">
        <f t="shared" si="1"/>
        <v>45878</v>
      </c>
      <c r="H4552" s="248" t="s">
        <v>443</v>
      </c>
      <c r="I4552" s="276" t="str">
        <f t="shared" si="2"/>
        <v>683720616408</v>
      </c>
      <c r="J4552" s="274">
        <v>45881.0</v>
      </c>
      <c r="K4552" s="275">
        <v>2.0616408E7</v>
      </c>
      <c r="L4552" s="275">
        <f t="shared" si="60"/>
        <v>0</v>
      </c>
      <c r="N4552" s="277"/>
      <c r="O4552" s="274"/>
    </row>
    <row r="4553" ht="14.25" customHeight="1">
      <c r="A4553" s="248" t="s">
        <v>22</v>
      </c>
      <c r="B4553" s="248" t="s">
        <v>19</v>
      </c>
      <c r="C4553" s="273">
        <v>1193209.0</v>
      </c>
      <c r="D4553" s="274">
        <v>45848.0</v>
      </c>
      <c r="E4553" s="275">
        <v>4687007.0</v>
      </c>
      <c r="F4553" s="248" t="s">
        <v>447</v>
      </c>
      <c r="G4553" s="274">
        <f t="shared" si="1"/>
        <v>45878</v>
      </c>
      <c r="H4553" s="248" t="s">
        <v>443</v>
      </c>
      <c r="I4553" s="276" t="str">
        <f t="shared" si="2"/>
        <v>11932094687007</v>
      </c>
      <c r="J4553" s="274">
        <v>45877.0</v>
      </c>
      <c r="K4553" s="275">
        <v>4687007.0</v>
      </c>
      <c r="L4553" s="275">
        <f t="shared" si="60"/>
        <v>0</v>
      </c>
      <c r="N4553" s="109" t="s">
        <v>462</v>
      </c>
      <c r="O4553" s="274"/>
    </row>
    <row r="4554" ht="14.25" customHeight="1">
      <c r="A4554" s="248" t="s">
        <v>36</v>
      </c>
      <c r="B4554" s="248" t="s">
        <v>19</v>
      </c>
      <c r="C4554" s="273">
        <v>99739.0</v>
      </c>
      <c r="D4554" s="274">
        <v>45848.0</v>
      </c>
      <c r="E4554" s="275">
        <v>883172.0</v>
      </c>
      <c r="F4554" s="248" t="s">
        <v>447</v>
      </c>
      <c r="G4554" s="274">
        <f t="shared" si="1"/>
        <v>45878</v>
      </c>
      <c r="H4554" s="248" t="s">
        <v>443</v>
      </c>
      <c r="I4554" s="276" t="str">
        <f t="shared" si="2"/>
        <v>99739883172</v>
      </c>
      <c r="J4554" s="344"/>
      <c r="K4554" s="275">
        <v>883172.0</v>
      </c>
      <c r="L4554" s="275">
        <f t="shared" si="60"/>
        <v>0</v>
      </c>
      <c r="M4554" s="248" t="s">
        <v>1032</v>
      </c>
      <c r="N4554" s="277" t="s">
        <v>738</v>
      </c>
      <c r="O4554" s="274"/>
    </row>
    <row r="4555" ht="14.25" customHeight="1">
      <c r="A4555" s="248" t="s">
        <v>875</v>
      </c>
      <c r="B4555" s="248" t="s">
        <v>19</v>
      </c>
      <c r="C4555" s="273">
        <v>5.1627782E7</v>
      </c>
      <c r="D4555" s="274">
        <v>45848.0</v>
      </c>
      <c r="E4555" s="275">
        <v>89271.0</v>
      </c>
      <c r="F4555" s="248" t="s">
        <v>447</v>
      </c>
      <c r="G4555" s="274">
        <f t="shared" si="1"/>
        <v>45878</v>
      </c>
      <c r="H4555" s="248" t="s">
        <v>443</v>
      </c>
      <c r="I4555" s="276" t="str">
        <f t="shared" si="2"/>
        <v>5162778289271</v>
      </c>
      <c r="J4555" s="274">
        <v>45870.0</v>
      </c>
      <c r="K4555" s="275">
        <v>89271.0</v>
      </c>
      <c r="L4555" s="275">
        <f t="shared" si="60"/>
        <v>0</v>
      </c>
      <c r="N4555" s="277"/>
      <c r="O4555" s="274"/>
    </row>
    <row r="4556" ht="14.25" customHeight="1">
      <c r="A4556" s="248" t="s">
        <v>89</v>
      </c>
      <c r="B4556" s="248" t="s">
        <v>19</v>
      </c>
      <c r="C4556" s="273">
        <v>9651.0</v>
      </c>
      <c r="D4556" s="274">
        <v>45848.0</v>
      </c>
      <c r="E4556" s="275">
        <v>70829.0</v>
      </c>
      <c r="F4556" s="248" t="s">
        <v>447</v>
      </c>
      <c r="G4556" s="274">
        <f t="shared" si="1"/>
        <v>45878</v>
      </c>
      <c r="H4556" s="248" t="s">
        <v>443</v>
      </c>
      <c r="I4556" s="276" t="str">
        <f t="shared" si="2"/>
        <v>965170829</v>
      </c>
      <c r="J4556" s="274">
        <v>45877.0</v>
      </c>
      <c r="K4556" s="275">
        <v>70829.0</v>
      </c>
      <c r="L4556" s="275">
        <f t="shared" si="60"/>
        <v>0</v>
      </c>
      <c r="N4556" s="277"/>
      <c r="O4556" s="274"/>
    </row>
    <row r="4557" ht="14.25" customHeight="1">
      <c r="A4557" s="248" t="s">
        <v>89</v>
      </c>
      <c r="B4557" s="248" t="s">
        <v>19</v>
      </c>
      <c r="C4557" s="273">
        <v>9650.0</v>
      </c>
      <c r="D4557" s="274">
        <v>45848.0</v>
      </c>
      <c r="E4557" s="275">
        <v>44839.0</v>
      </c>
      <c r="F4557" s="248" t="s">
        <v>447</v>
      </c>
      <c r="G4557" s="274">
        <f t="shared" si="1"/>
        <v>45878</v>
      </c>
      <c r="H4557" s="248" t="s">
        <v>443</v>
      </c>
      <c r="I4557" s="276" t="str">
        <f t="shared" si="2"/>
        <v>965044839</v>
      </c>
      <c r="J4557" s="274">
        <v>45877.0</v>
      </c>
      <c r="K4557" s="275">
        <v>44839.0</v>
      </c>
      <c r="L4557" s="275">
        <f t="shared" si="60"/>
        <v>0</v>
      </c>
      <c r="N4557" s="277"/>
      <c r="O4557" s="274"/>
    </row>
    <row r="4558" ht="14.25" customHeight="1">
      <c r="A4558" s="248" t="s">
        <v>815</v>
      </c>
      <c r="B4558" s="248" t="s">
        <v>334</v>
      </c>
      <c r="C4558" s="273">
        <v>3115903.0</v>
      </c>
      <c r="D4558" s="274">
        <v>45848.0</v>
      </c>
      <c r="E4558" s="275">
        <v>6865.0</v>
      </c>
      <c r="F4558" s="248" t="s">
        <v>447</v>
      </c>
      <c r="G4558" s="274">
        <f t="shared" si="1"/>
        <v>45878</v>
      </c>
      <c r="H4558" s="248" t="s">
        <v>443</v>
      </c>
      <c r="I4558" s="276" t="str">
        <f t="shared" si="2"/>
        <v>31159036865</v>
      </c>
      <c r="J4558" s="274">
        <v>45848.0</v>
      </c>
      <c r="K4558" s="275">
        <v>6865.0</v>
      </c>
      <c r="L4558" s="275">
        <f t="shared" si="60"/>
        <v>0</v>
      </c>
      <c r="N4558" s="277"/>
      <c r="O4558" s="274"/>
    </row>
    <row r="4559" ht="13.5" customHeight="1">
      <c r="A4559" s="248" t="s">
        <v>1053</v>
      </c>
      <c r="B4559" s="248" t="s">
        <v>19</v>
      </c>
      <c r="C4559" s="273">
        <v>4251.0</v>
      </c>
      <c r="D4559" s="274">
        <v>45848.0</v>
      </c>
      <c r="E4559" s="275">
        <v>21980.0</v>
      </c>
      <c r="F4559" s="248" t="s">
        <v>447</v>
      </c>
      <c r="G4559" s="274">
        <f t="shared" si="1"/>
        <v>45878</v>
      </c>
      <c r="H4559" s="305" t="s">
        <v>443</v>
      </c>
      <c r="I4559" s="276" t="str">
        <f t="shared" si="2"/>
        <v>425121980</v>
      </c>
      <c r="J4559" s="274">
        <v>45848.0</v>
      </c>
      <c r="K4559" s="275">
        <v>21980.0</v>
      </c>
      <c r="L4559" s="275">
        <f t="shared" si="60"/>
        <v>0</v>
      </c>
      <c r="M4559" s="248" t="s">
        <v>1054</v>
      </c>
      <c r="N4559" s="277"/>
      <c r="O4559" s="274"/>
    </row>
    <row r="4560" ht="14.25" customHeight="1">
      <c r="A4560" s="248" t="s">
        <v>591</v>
      </c>
      <c r="B4560" s="248" t="s">
        <v>19</v>
      </c>
      <c r="C4560" s="273">
        <v>7446.0</v>
      </c>
      <c r="D4560" s="274">
        <v>45849.0</v>
      </c>
      <c r="E4560" s="275">
        <v>952000.0</v>
      </c>
      <c r="F4560" s="248" t="s">
        <v>447</v>
      </c>
      <c r="G4560" s="274">
        <f t="shared" si="1"/>
        <v>45879</v>
      </c>
      <c r="H4560" s="248" t="s">
        <v>443</v>
      </c>
      <c r="I4560" s="276" t="str">
        <f t="shared" si="2"/>
        <v>7446952000</v>
      </c>
      <c r="J4560" s="274">
        <v>45819.0</v>
      </c>
      <c r="K4560" s="275">
        <v>952000.0</v>
      </c>
      <c r="L4560" s="275">
        <f t="shared" si="60"/>
        <v>0</v>
      </c>
      <c r="N4560" s="277"/>
      <c r="O4560" s="274"/>
    </row>
    <row r="4561" ht="14.25" customHeight="1">
      <c r="A4561" s="248" t="s">
        <v>273</v>
      </c>
      <c r="B4561" s="248" t="s">
        <v>19</v>
      </c>
      <c r="C4561" s="273">
        <v>663.0</v>
      </c>
      <c r="D4561" s="274">
        <v>45849.0</v>
      </c>
      <c r="E4561" s="275">
        <v>529701.0</v>
      </c>
      <c r="F4561" s="248" t="s">
        <v>447</v>
      </c>
      <c r="G4561" s="274">
        <f t="shared" si="1"/>
        <v>45879</v>
      </c>
      <c r="H4561" s="248" t="s">
        <v>443</v>
      </c>
      <c r="I4561" s="276" t="str">
        <f t="shared" si="2"/>
        <v>663529701</v>
      </c>
      <c r="J4561" s="345"/>
      <c r="K4561" s="346">
        <f>174900+183900+174900</f>
        <v>533700</v>
      </c>
      <c r="L4561" s="275">
        <f t="shared" si="60"/>
        <v>3999</v>
      </c>
      <c r="N4561" s="277"/>
      <c r="O4561" s="274"/>
    </row>
    <row r="4562" ht="14.25" customHeight="1">
      <c r="A4562" s="248" t="s">
        <v>783</v>
      </c>
      <c r="B4562" s="248" t="s">
        <v>19</v>
      </c>
      <c r="C4562" s="273">
        <v>6789.0</v>
      </c>
      <c r="D4562" s="274">
        <v>45849.0</v>
      </c>
      <c r="E4562" s="275">
        <v>95000.0</v>
      </c>
      <c r="F4562" s="248" t="s">
        <v>447</v>
      </c>
      <c r="G4562" s="274">
        <f t="shared" si="1"/>
        <v>45879</v>
      </c>
      <c r="H4562" s="248" t="s">
        <v>485</v>
      </c>
      <c r="I4562" s="276" t="str">
        <f t="shared" si="2"/>
        <v>678995000</v>
      </c>
      <c r="J4562" s="274"/>
      <c r="K4562" s="275"/>
      <c r="L4562" s="275">
        <f t="shared" si="60"/>
        <v>-95000</v>
      </c>
      <c r="N4562" s="277"/>
      <c r="O4562" s="274"/>
    </row>
    <row r="4563" ht="14.25" customHeight="1">
      <c r="A4563" s="248" t="s">
        <v>783</v>
      </c>
      <c r="B4563" s="248" t="s">
        <v>468</v>
      </c>
      <c r="C4563" s="273">
        <v>810.0</v>
      </c>
      <c r="D4563" s="274">
        <v>45849.0</v>
      </c>
      <c r="E4563" s="275">
        <v>-95000.0</v>
      </c>
      <c r="F4563" s="248" t="s">
        <v>447</v>
      </c>
      <c r="G4563" s="274">
        <f t="shared" si="1"/>
        <v>45879</v>
      </c>
      <c r="H4563" s="248" t="s">
        <v>469</v>
      </c>
      <c r="I4563" s="276" t="str">
        <f t="shared" si="2"/>
        <v>810-95000</v>
      </c>
      <c r="J4563" s="274"/>
      <c r="K4563" s="275"/>
      <c r="L4563" s="275">
        <f t="shared" si="60"/>
        <v>95000</v>
      </c>
      <c r="N4563" s="277"/>
      <c r="O4563" s="274"/>
    </row>
    <row r="4564" ht="14.25" customHeight="1">
      <c r="A4564" s="248" t="s">
        <v>934</v>
      </c>
      <c r="B4564" s="248" t="s">
        <v>19</v>
      </c>
      <c r="C4564" s="273">
        <v>1118228.0</v>
      </c>
      <c r="D4564" s="274">
        <v>45849.0</v>
      </c>
      <c r="E4564" s="275">
        <v>38930.0</v>
      </c>
      <c r="F4564" s="248" t="s">
        <v>447</v>
      </c>
      <c r="G4564" s="274">
        <f t="shared" si="1"/>
        <v>45879</v>
      </c>
      <c r="H4564" s="248" t="s">
        <v>443</v>
      </c>
      <c r="I4564" s="276" t="str">
        <f t="shared" si="2"/>
        <v>111822838930</v>
      </c>
      <c r="J4564" s="274">
        <v>45849.0</v>
      </c>
      <c r="K4564" s="275">
        <v>38930.0</v>
      </c>
      <c r="L4564" s="275">
        <f t="shared" si="60"/>
        <v>0</v>
      </c>
      <c r="M4564" s="248" t="s">
        <v>935</v>
      </c>
      <c r="N4564" s="277"/>
      <c r="O4564" s="274"/>
    </row>
    <row r="4565" ht="14.25" customHeight="1">
      <c r="A4565" s="248" t="s">
        <v>640</v>
      </c>
      <c r="B4565" s="248" t="s">
        <v>19</v>
      </c>
      <c r="C4565" s="273">
        <v>6915.0</v>
      </c>
      <c r="D4565" s="274">
        <v>45849.0</v>
      </c>
      <c r="E4565" s="275">
        <v>308001.0</v>
      </c>
      <c r="F4565" s="248" t="s">
        <v>447</v>
      </c>
      <c r="G4565" s="274">
        <f t="shared" si="1"/>
        <v>45879</v>
      </c>
      <c r="H4565" s="248" t="s">
        <v>443</v>
      </c>
      <c r="I4565" s="276" t="str">
        <f t="shared" si="2"/>
        <v>6915308001</v>
      </c>
      <c r="J4565" s="274">
        <v>45840.0</v>
      </c>
      <c r="K4565" s="275">
        <v>308001.0</v>
      </c>
      <c r="L4565" s="275">
        <f t="shared" si="60"/>
        <v>0</v>
      </c>
      <c r="M4565" s="248" t="s">
        <v>1039</v>
      </c>
      <c r="N4565" s="277"/>
      <c r="O4565" s="274"/>
    </row>
    <row r="4566" ht="14.25" customHeight="1">
      <c r="A4566" s="248" t="s">
        <v>495</v>
      </c>
      <c r="B4566" s="248" t="s">
        <v>19</v>
      </c>
      <c r="C4566" s="273">
        <v>1.41210874E8</v>
      </c>
      <c r="D4566" s="274">
        <v>45852.0</v>
      </c>
      <c r="E4566" s="275">
        <v>445570.0</v>
      </c>
      <c r="F4566" s="248" t="s">
        <v>447</v>
      </c>
      <c r="G4566" s="274">
        <f t="shared" si="1"/>
        <v>45882</v>
      </c>
      <c r="H4566" s="248" t="s">
        <v>443</v>
      </c>
      <c r="I4566" s="276" t="str">
        <f t="shared" si="2"/>
        <v>141210874445570</v>
      </c>
      <c r="J4566" s="274">
        <v>45852.0</v>
      </c>
      <c r="K4566" s="275">
        <v>445570.0</v>
      </c>
      <c r="L4566" s="275">
        <f t="shared" si="60"/>
        <v>0</v>
      </c>
      <c r="N4566" s="277"/>
      <c r="O4566" s="274"/>
    </row>
    <row r="4567" ht="14.25" customHeight="1">
      <c r="A4567" s="248" t="s">
        <v>418</v>
      </c>
      <c r="B4567" s="248" t="s">
        <v>19</v>
      </c>
      <c r="C4567" s="273">
        <v>1426.0</v>
      </c>
      <c r="D4567" s="274">
        <v>45852.0</v>
      </c>
      <c r="E4567" s="275">
        <v>35698.0</v>
      </c>
      <c r="F4567" s="248" t="s">
        <v>447</v>
      </c>
      <c r="G4567" s="274">
        <f t="shared" si="1"/>
        <v>45882</v>
      </c>
      <c r="H4567" s="248" t="s">
        <v>443</v>
      </c>
      <c r="I4567" s="276" t="str">
        <f t="shared" si="2"/>
        <v>142635698</v>
      </c>
      <c r="J4567" s="274">
        <v>45881.0</v>
      </c>
      <c r="K4567" s="275">
        <v>35698.0</v>
      </c>
      <c r="L4567" s="275">
        <f t="shared" si="60"/>
        <v>0</v>
      </c>
      <c r="N4567" s="277"/>
      <c r="O4567" s="274"/>
    </row>
    <row r="4568" ht="14.25" customHeight="1">
      <c r="A4568" s="248" t="s">
        <v>463</v>
      </c>
      <c r="B4568" s="248" t="s">
        <v>19</v>
      </c>
      <c r="C4568" s="273">
        <v>5339779.0</v>
      </c>
      <c r="D4568" s="274">
        <v>45852.0</v>
      </c>
      <c r="E4568" s="275">
        <v>3105420.0</v>
      </c>
      <c r="F4568" s="248" t="s">
        <v>447</v>
      </c>
      <c r="G4568" s="274">
        <f t="shared" si="1"/>
        <v>45882</v>
      </c>
      <c r="H4568" s="248" t="s">
        <v>443</v>
      </c>
      <c r="I4568" s="276" t="str">
        <f t="shared" si="2"/>
        <v>53397793105420</v>
      </c>
      <c r="J4568" s="274">
        <v>45852.0</v>
      </c>
      <c r="K4568" s="275">
        <v>3105420.0</v>
      </c>
      <c r="L4568" s="275">
        <f t="shared" si="60"/>
        <v>0</v>
      </c>
      <c r="N4568" s="277"/>
      <c r="O4568" s="274"/>
    </row>
    <row r="4569" ht="14.25" customHeight="1">
      <c r="A4569" s="248" t="s">
        <v>77</v>
      </c>
      <c r="B4569" s="248" t="s">
        <v>19</v>
      </c>
      <c r="C4569" s="273">
        <v>626189.0</v>
      </c>
      <c r="D4569" s="274">
        <v>45852.0</v>
      </c>
      <c r="E4569" s="275">
        <v>610590.0</v>
      </c>
      <c r="F4569" s="248" t="s">
        <v>447</v>
      </c>
      <c r="G4569" s="274">
        <f t="shared" si="1"/>
        <v>45882</v>
      </c>
      <c r="H4569" s="248" t="s">
        <v>443</v>
      </c>
      <c r="I4569" s="276" t="str">
        <f t="shared" si="2"/>
        <v>626189610590</v>
      </c>
      <c r="J4569" s="274">
        <v>45881.0</v>
      </c>
      <c r="K4569" s="275">
        <v>610590.0</v>
      </c>
      <c r="L4569" s="275">
        <f t="shared" si="60"/>
        <v>0</v>
      </c>
      <c r="N4569" s="277"/>
      <c r="O4569" s="274"/>
    </row>
    <row r="4570" ht="14.25" customHeight="1">
      <c r="A4570" s="248" t="s">
        <v>467</v>
      </c>
      <c r="B4570" s="248" t="s">
        <v>468</v>
      </c>
      <c r="C4570" s="273">
        <v>2249500.0</v>
      </c>
      <c r="D4570" s="274">
        <v>45852.0</v>
      </c>
      <c r="E4570" s="275">
        <v>-1649968.0</v>
      </c>
      <c r="F4570" s="248" t="s">
        <v>447</v>
      </c>
      <c r="G4570" s="274">
        <f t="shared" si="1"/>
        <v>45882</v>
      </c>
      <c r="H4570" s="248" t="s">
        <v>469</v>
      </c>
      <c r="I4570" s="276" t="str">
        <f t="shared" si="2"/>
        <v>2249500-1649968</v>
      </c>
      <c r="J4570" s="274"/>
      <c r="K4570" s="275"/>
      <c r="L4570" s="275">
        <f t="shared" si="60"/>
        <v>1649968</v>
      </c>
      <c r="N4570" s="277"/>
      <c r="O4570" s="274"/>
    </row>
    <row r="4571" ht="14.25" customHeight="1">
      <c r="A4571" s="248" t="s">
        <v>494</v>
      </c>
      <c r="B4571" s="248" t="s">
        <v>19</v>
      </c>
      <c r="C4571" s="273">
        <v>57970.0</v>
      </c>
      <c r="D4571" s="274">
        <v>45853.0</v>
      </c>
      <c r="E4571" s="275">
        <v>373920.0</v>
      </c>
      <c r="F4571" s="248" t="s">
        <v>447</v>
      </c>
      <c r="G4571" s="274">
        <f t="shared" si="1"/>
        <v>45883</v>
      </c>
      <c r="H4571" s="248" t="s">
        <v>443</v>
      </c>
      <c r="I4571" s="276" t="str">
        <f t="shared" si="2"/>
        <v>57970373920</v>
      </c>
      <c r="J4571" s="274">
        <v>45853.0</v>
      </c>
      <c r="K4571" s="275">
        <v>373920.0</v>
      </c>
      <c r="L4571" s="275">
        <f t="shared" si="60"/>
        <v>0</v>
      </c>
      <c r="N4571" s="277"/>
      <c r="O4571" s="274"/>
    </row>
    <row r="4572" ht="14.25" customHeight="1">
      <c r="A4572" s="248" t="s">
        <v>494</v>
      </c>
      <c r="B4572" s="248" t="s">
        <v>19</v>
      </c>
      <c r="C4572" s="273">
        <v>57992.0</v>
      </c>
      <c r="D4572" s="274">
        <v>45853.0</v>
      </c>
      <c r="E4572" s="275">
        <v>159930.0</v>
      </c>
      <c r="F4572" s="248" t="s">
        <v>447</v>
      </c>
      <c r="G4572" s="274">
        <f t="shared" si="1"/>
        <v>45883</v>
      </c>
      <c r="H4572" s="248" t="s">
        <v>443</v>
      </c>
      <c r="I4572" s="276" t="str">
        <f t="shared" si="2"/>
        <v>57992159930</v>
      </c>
      <c r="J4572" s="274">
        <v>45853.0</v>
      </c>
      <c r="K4572" s="275">
        <v>159930.0</v>
      </c>
      <c r="L4572" s="275">
        <f t="shared" si="60"/>
        <v>0</v>
      </c>
      <c r="N4572" s="277"/>
      <c r="O4572" s="274"/>
    </row>
    <row r="4573" ht="14.25" customHeight="1">
      <c r="A4573" s="248" t="s">
        <v>690</v>
      </c>
      <c r="B4573" s="248" t="s">
        <v>19</v>
      </c>
      <c r="C4573" s="273">
        <v>29023.0</v>
      </c>
      <c r="D4573" s="274">
        <v>45853.0</v>
      </c>
      <c r="E4573" s="275">
        <v>423640.0</v>
      </c>
      <c r="F4573" s="248" t="s">
        <v>447</v>
      </c>
      <c r="G4573" s="274">
        <f t="shared" si="1"/>
        <v>45883</v>
      </c>
      <c r="H4573" s="248" t="s">
        <v>443</v>
      </c>
      <c r="I4573" s="276" t="str">
        <f t="shared" si="2"/>
        <v>29023423640</v>
      </c>
      <c r="J4573" s="274"/>
      <c r="K4573" s="275"/>
      <c r="L4573" s="275">
        <f t="shared" si="60"/>
        <v>-423640</v>
      </c>
      <c r="N4573" s="277"/>
      <c r="O4573" s="274"/>
    </row>
    <row r="4574" ht="14.25" customHeight="1">
      <c r="A4574" s="248" t="s">
        <v>688</v>
      </c>
      <c r="B4574" s="248" t="s">
        <v>468</v>
      </c>
      <c r="C4574" s="273">
        <v>7672.0</v>
      </c>
      <c r="D4574" s="274">
        <v>45853.0</v>
      </c>
      <c r="E4574" s="275">
        <v>-299809.0</v>
      </c>
      <c r="F4574" s="248" t="s">
        <v>447</v>
      </c>
      <c r="G4574" s="274">
        <f t="shared" si="1"/>
        <v>45883</v>
      </c>
      <c r="H4574" s="248" t="s">
        <v>469</v>
      </c>
      <c r="I4574" s="276" t="str">
        <f t="shared" si="2"/>
        <v>7672-299809</v>
      </c>
      <c r="J4574" s="274"/>
      <c r="K4574" s="275"/>
      <c r="L4574" s="275">
        <f t="shared" si="60"/>
        <v>299809</v>
      </c>
      <c r="N4574" s="277"/>
      <c r="O4574" s="274"/>
    </row>
    <row r="4575" ht="14.25" customHeight="1">
      <c r="A4575" s="248" t="s">
        <v>688</v>
      </c>
      <c r="B4575" s="248" t="s">
        <v>468</v>
      </c>
      <c r="C4575" s="273">
        <v>7673.0</v>
      </c>
      <c r="D4575" s="274">
        <v>45853.0</v>
      </c>
      <c r="E4575" s="275">
        <v>-194876.0</v>
      </c>
      <c r="F4575" s="248" t="s">
        <v>447</v>
      </c>
      <c r="G4575" s="274">
        <f t="shared" si="1"/>
        <v>45883</v>
      </c>
      <c r="H4575" s="248" t="s">
        <v>469</v>
      </c>
      <c r="I4575" s="276" t="str">
        <f t="shared" si="2"/>
        <v>7673-194876</v>
      </c>
      <c r="J4575" s="274"/>
      <c r="K4575" s="275"/>
      <c r="L4575" s="275">
        <f t="shared" si="60"/>
        <v>194876</v>
      </c>
      <c r="N4575" s="277"/>
      <c r="O4575" s="274"/>
    </row>
    <row r="4576" ht="14.25" customHeight="1">
      <c r="A4576" s="248" t="s">
        <v>736</v>
      </c>
      <c r="B4576" s="248" t="s">
        <v>19</v>
      </c>
      <c r="C4576" s="273">
        <v>196063.0</v>
      </c>
      <c r="D4576" s="274">
        <v>45853.0</v>
      </c>
      <c r="E4576" s="275">
        <v>79962.0</v>
      </c>
      <c r="F4576" s="248" t="s">
        <v>447</v>
      </c>
      <c r="G4576" s="274">
        <f t="shared" si="1"/>
        <v>45883</v>
      </c>
      <c r="H4576" s="248" t="s">
        <v>443</v>
      </c>
      <c r="I4576" s="276" t="str">
        <f t="shared" si="2"/>
        <v>19606379962</v>
      </c>
      <c r="J4576" s="274">
        <v>45881.0</v>
      </c>
      <c r="K4576" s="275">
        <v>79962.0</v>
      </c>
      <c r="L4576" s="275">
        <f t="shared" si="60"/>
        <v>0</v>
      </c>
      <c r="N4576" s="277"/>
      <c r="O4576" s="274"/>
    </row>
    <row r="4577" ht="14.25" customHeight="1">
      <c r="A4577" s="248" t="s">
        <v>92</v>
      </c>
      <c r="B4577" s="248" t="s">
        <v>19</v>
      </c>
      <c r="C4577" s="273">
        <v>831745.0</v>
      </c>
      <c r="D4577" s="274">
        <v>45853.0</v>
      </c>
      <c r="E4577" s="275">
        <v>336337.0</v>
      </c>
      <c r="F4577" s="248" t="s">
        <v>447</v>
      </c>
      <c r="G4577" s="274">
        <f t="shared" si="1"/>
        <v>45883</v>
      </c>
      <c r="H4577" s="248" t="s">
        <v>443</v>
      </c>
      <c r="I4577" s="276" t="str">
        <f t="shared" si="2"/>
        <v>831745336337</v>
      </c>
      <c r="J4577" s="274">
        <v>45881.0</v>
      </c>
      <c r="K4577" s="275">
        <v>336337.0</v>
      </c>
      <c r="L4577" s="275">
        <f t="shared" si="60"/>
        <v>0</v>
      </c>
      <c r="N4577" s="277"/>
      <c r="O4577" s="274"/>
    </row>
    <row r="4578" ht="14.25" customHeight="1">
      <c r="A4578" s="248" t="s">
        <v>1011</v>
      </c>
      <c r="B4578" s="248" t="s">
        <v>19</v>
      </c>
      <c r="C4578" s="273">
        <v>1723.0</v>
      </c>
      <c r="D4578" s="274">
        <v>45853.0</v>
      </c>
      <c r="E4578" s="275">
        <v>208990.0</v>
      </c>
      <c r="F4578" s="248" t="s">
        <v>447</v>
      </c>
      <c r="G4578" s="274">
        <f t="shared" si="1"/>
        <v>45883</v>
      </c>
      <c r="H4578" s="248" t="s">
        <v>443</v>
      </c>
      <c r="I4578" s="276" t="str">
        <f t="shared" si="2"/>
        <v>1723208990</v>
      </c>
      <c r="J4578" s="274">
        <v>45853.0</v>
      </c>
      <c r="K4578" s="275">
        <v>208990.0</v>
      </c>
      <c r="L4578" s="275">
        <f t="shared" si="60"/>
        <v>0</v>
      </c>
      <c r="N4578" s="277"/>
      <c r="O4578" s="274"/>
    </row>
    <row r="4579" ht="14.25" customHeight="1">
      <c r="A4579" s="248" t="s">
        <v>273</v>
      </c>
      <c r="B4579" s="248" t="s">
        <v>19</v>
      </c>
      <c r="C4579" s="273">
        <v>674.0</v>
      </c>
      <c r="D4579" s="274">
        <v>45855.0</v>
      </c>
      <c r="E4579" s="275">
        <v>556701.0</v>
      </c>
      <c r="F4579" s="248" t="s">
        <v>447</v>
      </c>
      <c r="G4579" s="274">
        <f t="shared" si="1"/>
        <v>45885</v>
      </c>
      <c r="H4579" s="248" t="s">
        <v>443</v>
      </c>
      <c r="I4579" s="276" t="str">
        <f t="shared" si="2"/>
        <v>674556701</v>
      </c>
      <c r="J4579" s="274">
        <v>45876.0</v>
      </c>
      <c r="K4579" s="275">
        <v>556701.0</v>
      </c>
      <c r="L4579" s="275">
        <f t="shared" si="60"/>
        <v>0</v>
      </c>
      <c r="N4579" s="277"/>
      <c r="O4579" s="274"/>
    </row>
    <row r="4580" ht="14.25" customHeight="1">
      <c r="A4580" s="248" t="s">
        <v>273</v>
      </c>
      <c r="B4580" s="248" t="s">
        <v>19</v>
      </c>
      <c r="C4580" s="273">
        <v>672.0</v>
      </c>
      <c r="D4580" s="274">
        <v>45855.0</v>
      </c>
      <c r="E4580" s="275">
        <v>192900.0</v>
      </c>
      <c r="F4580" s="248" t="s">
        <v>447</v>
      </c>
      <c r="G4580" s="274">
        <f t="shared" si="1"/>
        <v>45885</v>
      </c>
      <c r="H4580" s="248" t="s">
        <v>443</v>
      </c>
      <c r="I4580" s="276" t="str">
        <f t="shared" si="2"/>
        <v>672192900</v>
      </c>
      <c r="J4580" s="345"/>
      <c r="K4580" s="346"/>
      <c r="L4580" s="275">
        <f t="shared" si="60"/>
        <v>-192900</v>
      </c>
      <c r="N4580" s="277"/>
      <c r="O4580" s="274"/>
    </row>
    <row r="4581" ht="14.25" customHeight="1">
      <c r="A4581" s="248" t="s">
        <v>561</v>
      </c>
      <c r="B4581" s="248" t="s">
        <v>19</v>
      </c>
      <c r="C4581" s="273">
        <v>469391.0</v>
      </c>
      <c r="D4581" s="274">
        <v>45855.0</v>
      </c>
      <c r="E4581" s="275">
        <v>1724970.0</v>
      </c>
      <c r="F4581" s="248" t="s">
        <v>447</v>
      </c>
      <c r="G4581" s="274">
        <f t="shared" si="1"/>
        <v>45885</v>
      </c>
      <c r="H4581" s="248" t="s">
        <v>443</v>
      </c>
      <c r="I4581" s="276" t="str">
        <f t="shared" si="2"/>
        <v>4693911724970</v>
      </c>
      <c r="J4581" s="274">
        <v>45852.0</v>
      </c>
      <c r="K4581" s="275">
        <v>1724970.0</v>
      </c>
      <c r="L4581" s="275">
        <f t="shared" si="60"/>
        <v>0</v>
      </c>
      <c r="N4581" s="277"/>
      <c r="O4581" s="274"/>
    </row>
    <row r="4582" ht="14.25" customHeight="1">
      <c r="A4582" s="248" t="s">
        <v>463</v>
      </c>
      <c r="B4582" s="248" t="s">
        <v>19</v>
      </c>
      <c r="C4582" s="273">
        <v>5340872.0</v>
      </c>
      <c r="D4582" s="274">
        <v>45855.0</v>
      </c>
      <c r="E4582" s="275">
        <v>1561444.0</v>
      </c>
      <c r="F4582" s="248" t="s">
        <v>447</v>
      </c>
      <c r="G4582" s="274">
        <f t="shared" si="1"/>
        <v>45885</v>
      </c>
      <c r="H4582" s="248" t="s">
        <v>443</v>
      </c>
      <c r="I4582" s="276" t="str">
        <f t="shared" si="2"/>
        <v>53408721561444</v>
      </c>
      <c r="J4582" s="274">
        <v>45855.0</v>
      </c>
      <c r="K4582" s="275">
        <v>1561444.0</v>
      </c>
      <c r="L4582" s="275">
        <f t="shared" si="60"/>
        <v>0</v>
      </c>
      <c r="N4582" s="277"/>
      <c r="O4582" s="274"/>
    </row>
    <row r="4583" ht="14.25" customHeight="1">
      <c r="A4583" s="248" t="s">
        <v>463</v>
      </c>
      <c r="B4583" s="248" t="s">
        <v>19</v>
      </c>
      <c r="C4583" s="273">
        <v>5340871.0</v>
      </c>
      <c r="D4583" s="274">
        <v>45855.0</v>
      </c>
      <c r="E4583" s="275">
        <v>383516.0</v>
      </c>
      <c r="F4583" s="248" t="s">
        <v>447</v>
      </c>
      <c r="G4583" s="274">
        <f t="shared" si="1"/>
        <v>45885</v>
      </c>
      <c r="H4583" s="248" t="s">
        <v>443</v>
      </c>
      <c r="I4583" s="276" t="str">
        <f t="shared" si="2"/>
        <v>5340871383516</v>
      </c>
      <c r="J4583" s="274">
        <v>45855.0</v>
      </c>
      <c r="K4583" s="275">
        <v>383516.0</v>
      </c>
      <c r="L4583" s="275">
        <f t="shared" si="60"/>
        <v>0</v>
      </c>
      <c r="N4583" s="277"/>
      <c r="O4583" s="274"/>
    </row>
    <row r="4584" ht="14.25" customHeight="1">
      <c r="A4584" s="248" t="s">
        <v>463</v>
      </c>
      <c r="B4584" s="248" t="s">
        <v>19</v>
      </c>
      <c r="C4584" s="273">
        <v>5340929.0</v>
      </c>
      <c r="D4584" s="274">
        <v>45855.0</v>
      </c>
      <c r="E4584" s="275">
        <v>903980.0</v>
      </c>
      <c r="F4584" s="248" t="s">
        <v>447</v>
      </c>
      <c r="G4584" s="274">
        <f t="shared" si="1"/>
        <v>45885</v>
      </c>
      <c r="H4584" s="248" t="s">
        <v>443</v>
      </c>
      <c r="I4584" s="276" t="str">
        <f t="shared" si="2"/>
        <v>5340929903980</v>
      </c>
      <c r="J4584" s="274">
        <v>45855.0</v>
      </c>
      <c r="K4584" s="275">
        <v>903980.0</v>
      </c>
      <c r="L4584" s="275">
        <f t="shared" si="60"/>
        <v>0</v>
      </c>
      <c r="N4584" s="277"/>
      <c r="O4584" s="274"/>
    </row>
    <row r="4585" ht="14.25" customHeight="1">
      <c r="A4585" s="248" t="s">
        <v>814</v>
      </c>
      <c r="B4585" s="248" t="s">
        <v>19</v>
      </c>
      <c r="C4585" s="273">
        <v>2113944.0</v>
      </c>
      <c r="D4585" s="274">
        <v>45855.0</v>
      </c>
      <c r="E4585" s="275">
        <v>1453960.0</v>
      </c>
      <c r="F4585" s="248" t="s">
        <v>447</v>
      </c>
      <c r="G4585" s="274">
        <f t="shared" si="1"/>
        <v>45885</v>
      </c>
      <c r="H4585" s="248" t="s">
        <v>443</v>
      </c>
      <c r="I4585" s="276" t="str">
        <f t="shared" si="2"/>
        <v>21139441453960</v>
      </c>
      <c r="J4585" s="274">
        <v>45855.0</v>
      </c>
      <c r="K4585" s="275">
        <v>1453960.0</v>
      </c>
      <c r="L4585" s="275">
        <f t="shared" si="60"/>
        <v>0</v>
      </c>
      <c r="N4585" s="277"/>
      <c r="O4585" s="274"/>
    </row>
    <row r="4586" ht="14.25" customHeight="1">
      <c r="A4586" s="248" t="s">
        <v>815</v>
      </c>
      <c r="B4586" s="248" t="s">
        <v>19</v>
      </c>
      <c r="C4586" s="273">
        <v>7358165.0</v>
      </c>
      <c r="D4586" s="274">
        <v>45855.0</v>
      </c>
      <c r="E4586" s="275">
        <v>14105.0</v>
      </c>
      <c r="F4586" s="248" t="s">
        <v>447</v>
      </c>
      <c r="G4586" s="274">
        <f t="shared" si="1"/>
        <v>45885</v>
      </c>
      <c r="H4586" s="248" t="s">
        <v>443</v>
      </c>
      <c r="I4586" s="276" t="str">
        <f t="shared" si="2"/>
        <v>735816514105</v>
      </c>
      <c r="J4586" s="274">
        <v>45855.0</v>
      </c>
      <c r="K4586" s="275">
        <v>14105.0</v>
      </c>
      <c r="L4586" s="275">
        <f t="shared" si="60"/>
        <v>0</v>
      </c>
      <c r="N4586" s="277"/>
      <c r="O4586" s="274"/>
    </row>
    <row r="4587" ht="14.25" customHeight="1">
      <c r="A4587" s="248" t="s">
        <v>95</v>
      </c>
      <c r="B4587" s="248" t="s">
        <v>19</v>
      </c>
      <c r="C4587" s="273">
        <v>136814.0</v>
      </c>
      <c r="D4587" s="274">
        <v>45856.0</v>
      </c>
      <c r="E4587" s="275">
        <v>225100.0</v>
      </c>
      <c r="F4587" s="248" t="s">
        <v>447</v>
      </c>
      <c r="G4587" s="274">
        <f t="shared" si="1"/>
        <v>45886</v>
      </c>
      <c r="H4587" s="248" t="s">
        <v>443</v>
      </c>
      <c r="I4587" s="276" t="str">
        <f t="shared" si="2"/>
        <v>136814225100</v>
      </c>
      <c r="J4587" s="274">
        <v>45881.0</v>
      </c>
      <c r="K4587" s="275">
        <v>225100.0</v>
      </c>
      <c r="L4587" s="275">
        <f t="shared" si="60"/>
        <v>0</v>
      </c>
      <c r="N4587" s="277"/>
      <c r="O4587" s="274"/>
    </row>
    <row r="4588" ht="14.25" customHeight="1">
      <c r="A4588" s="248" t="s">
        <v>23</v>
      </c>
      <c r="B4588" s="248" t="s">
        <v>19</v>
      </c>
      <c r="C4588" s="273">
        <v>10413.0</v>
      </c>
      <c r="D4588" s="274">
        <v>45856.0</v>
      </c>
      <c r="E4588" s="275">
        <v>1313929.0</v>
      </c>
      <c r="F4588" s="248" t="s">
        <v>447</v>
      </c>
      <c r="G4588" s="274">
        <f t="shared" si="1"/>
        <v>45886</v>
      </c>
      <c r="H4588" s="248" t="s">
        <v>443</v>
      </c>
      <c r="I4588" s="276" t="str">
        <f t="shared" si="2"/>
        <v>104131313929</v>
      </c>
      <c r="J4588" s="274">
        <v>45881.0</v>
      </c>
      <c r="K4588" s="275">
        <v>1313929.0</v>
      </c>
      <c r="L4588" s="275">
        <f t="shared" si="60"/>
        <v>0</v>
      </c>
      <c r="N4588" s="277" t="s">
        <v>769</v>
      </c>
      <c r="O4588" s="274"/>
    </row>
    <row r="4589" ht="14.25" customHeight="1">
      <c r="A4589" s="248" t="s">
        <v>35</v>
      </c>
      <c r="B4589" s="248" t="s">
        <v>19</v>
      </c>
      <c r="C4589" s="273">
        <v>26423.0</v>
      </c>
      <c r="D4589" s="274">
        <v>45856.0</v>
      </c>
      <c r="E4589" s="275">
        <v>345148.0</v>
      </c>
      <c r="F4589" s="248" t="s">
        <v>447</v>
      </c>
      <c r="G4589" s="274">
        <f t="shared" si="1"/>
        <v>45886</v>
      </c>
      <c r="H4589" s="248" t="s">
        <v>443</v>
      </c>
      <c r="I4589" s="276" t="str">
        <f t="shared" si="2"/>
        <v>26423345148</v>
      </c>
      <c r="J4589" s="274">
        <v>45881.0</v>
      </c>
      <c r="K4589" s="275">
        <v>345148.0</v>
      </c>
      <c r="L4589" s="275">
        <f t="shared" si="60"/>
        <v>0</v>
      </c>
      <c r="N4589" s="277"/>
      <c r="O4589" s="274"/>
    </row>
    <row r="4590" ht="14.25" customHeight="1">
      <c r="A4590" s="248" t="s">
        <v>22</v>
      </c>
      <c r="B4590" s="248" t="s">
        <v>19</v>
      </c>
      <c r="C4590" s="273">
        <v>1204801.0</v>
      </c>
      <c r="D4590" s="274">
        <v>45856.0</v>
      </c>
      <c r="E4590" s="275">
        <v>1180791.0</v>
      </c>
      <c r="F4590" s="248" t="s">
        <v>447</v>
      </c>
      <c r="G4590" s="274">
        <f t="shared" si="1"/>
        <v>45886</v>
      </c>
      <c r="H4590" s="248" t="s">
        <v>443</v>
      </c>
      <c r="I4590" s="276" t="str">
        <f t="shared" si="2"/>
        <v>12048011180791</v>
      </c>
      <c r="J4590" s="274">
        <v>45881.0</v>
      </c>
      <c r="K4590" s="275">
        <v>1180791.0</v>
      </c>
      <c r="L4590" s="275">
        <f t="shared" si="60"/>
        <v>0</v>
      </c>
      <c r="N4590" s="109" t="s">
        <v>462</v>
      </c>
      <c r="O4590" s="274"/>
    </row>
    <row r="4591" ht="14.25" customHeight="1">
      <c r="A4591" s="248" t="s">
        <v>22</v>
      </c>
      <c r="B4591" s="248" t="s">
        <v>19</v>
      </c>
      <c r="C4591" s="273">
        <v>1204802.0</v>
      </c>
      <c r="D4591" s="274">
        <v>45856.0</v>
      </c>
      <c r="E4591" s="275">
        <v>1973461.0</v>
      </c>
      <c r="F4591" s="248" t="s">
        <v>447</v>
      </c>
      <c r="G4591" s="274">
        <f t="shared" si="1"/>
        <v>45886</v>
      </c>
      <c r="H4591" s="248" t="s">
        <v>443</v>
      </c>
      <c r="I4591" s="276" t="str">
        <f t="shared" si="2"/>
        <v>12048021973461</v>
      </c>
      <c r="J4591" s="274">
        <v>45881.0</v>
      </c>
      <c r="K4591" s="275">
        <v>1973461.0</v>
      </c>
      <c r="L4591" s="275">
        <f t="shared" si="60"/>
        <v>0</v>
      </c>
      <c r="N4591" s="109" t="s">
        <v>462</v>
      </c>
      <c r="O4591" s="274"/>
    </row>
    <row r="4592" ht="14.25" customHeight="1">
      <c r="A4592" s="248" t="s">
        <v>1055</v>
      </c>
      <c r="B4592" s="248" t="s">
        <v>19</v>
      </c>
      <c r="C4592" s="273">
        <v>350078.0</v>
      </c>
      <c r="D4592" s="274">
        <v>45856.0</v>
      </c>
      <c r="E4592" s="275">
        <v>270980.0</v>
      </c>
      <c r="F4592" s="248" t="s">
        <v>447</v>
      </c>
      <c r="G4592" s="274">
        <f t="shared" si="1"/>
        <v>45886</v>
      </c>
      <c r="H4592" s="248" t="s">
        <v>443</v>
      </c>
      <c r="I4592" s="276" t="str">
        <f t="shared" si="2"/>
        <v>350078270980</v>
      </c>
      <c r="J4592" s="274">
        <v>45855.0</v>
      </c>
      <c r="K4592" s="275">
        <v>270980.0</v>
      </c>
      <c r="L4592" s="275">
        <f t="shared" si="60"/>
        <v>0</v>
      </c>
      <c r="N4592" s="277"/>
      <c r="O4592" s="274"/>
    </row>
    <row r="4593" ht="14.25" customHeight="1">
      <c r="A4593" s="248" t="s">
        <v>463</v>
      </c>
      <c r="B4593" s="248" t="s">
        <v>19</v>
      </c>
      <c r="C4593" s="273">
        <v>5341041.0</v>
      </c>
      <c r="D4593" s="274">
        <v>45856.0</v>
      </c>
      <c r="E4593" s="275">
        <v>1090960.0</v>
      </c>
      <c r="F4593" s="248" t="s">
        <v>447</v>
      </c>
      <c r="G4593" s="274">
        <f t="shared" si="1"/>
        <v>45886</v>
      </c>
      <c r="H4593" s="248" t="s">
        <v>443</v>
      </c>
      <c r="I4593" s="276" t="str">
        <f t="shared" si="2"/>
        <v>53410411090960</v>
      </c>
      <c r="J4593" s="274">
        <v>45856.0</v>
      </c>
      <c r="K4593" s="275">
        <v>1090960.0</v>
      </c>
      <c r="L4593" s="275">
        <f t="shared" si="60"/>
        <v>0</v>
      </c>
      <c r="N4593" s="277"/>
      <c r="O4593" s="274"/>
    </row>
    <row r="4594" ht="14.25" customHeight="1">
      <c r="A4594" s="248" t="s">
        <v>463</v>
      </c>
      <c r="B4594" s="248" t="s">
        <v>19</v>
      </c>
      <c r="C4594" s="273">
        <v>5341132.0</v>
      </c>
      <c r="D4594" s="274">
        <v>45856.0</v>
      </c>
      <c r="E4594" s="275">
        <v>1297980.0</v>
      </c>
      <c r="F4594" s="248" t="s">
        <v>447</v>
      </c>
      <c r="G4594" s="274">
        <f t="shared" si="1"/>
        <v>45886</v>
      </c>
      <c r="H4594" s="248" t="s">
        <v>443</v>
      </c>
      <c r="I4594" s="276" t="str">
        <f t="shared" si="2"/>
        <v>53411321297980</v>
      </c>
      <c r="J4594" s="274">
        <v>45856.0</v>
      </c>
      <c r="K4594" s="275">
        <v>1297980.0</v>
      </c>
      <c r="L4594" s="275">
        <f t="shared" si="60"/>
        <v>0</v>
      </c>
      <c r="N4594" s="277"/>
      <c r="O4594" s="274"/>
    </row>
    <row r="4595" ht="14.25" customHeight="1">
      <c r="A4595" s="248" t="s">
        <v>24</v>
      </c>
      <c r="B4595" s="248" t="s">
        <v>19</v>
      </c>
      <c r="C4595" s="273">
        <v>27510.0</v>
      </c>
      <c r="D4595" s="274">
        <v>45856.0</v>
      </c>
      <c r="E4595" s="275">
        <v>2659679.0</v>
      </c>
      <c r="F4595" s="248" t="s">
        <v>447</v>
      </c>
      <c r="G4595" s="274">
        <f t="shared" si="1"/>
        <v>45886</v>
      </c>
      <c r="H4595" s="248" t="s">
        <v>443</v>
      </c>
      <c r="I4595" s="276" t="str">
        <f t="shared" si="2"/>
        <v>275102659679</v>
      </c>
      <c r="J4595" s="274">
        <v>45881.0</v>
      </c>
      <c r="K4595" s="275">
        <v>2659679.0</v>
      </c>
      <c r="L4595" s="275">
        <f t="shared" si="60"/>
        <v>0</v>
      </c>
      <c r="N4595" s="277"/>
      <c r="O4595" s="274"/>
    </row>
    <row r="4596" ht="14.25" customHeight="1">
      <c r="A4596" s="248" t="s">
        <v>989</v>
      </c>
      <c r="B4596" s="248" t="s">
        <v>19</v>
      </c>
      <c r="C4596" s="273">
        <v>9950.0</v>
      </c>
      <c r="D4596" s="274">
        <v>45856.0</v>
      </c>
      <c r="E4596" s="275">
        <v>351470.0</v>
      </c>
      <c r="F4596" s="248" t="s">
        <v>447</v>
      </c>
      <c r="G4596" s="274">
        <f t="shared" si="1"/>
        <v>45886</v>
      </c>
      <c r="H4596" s="248" t="s">
        <v>443</v>
      </c>
      <c r="I4596" s="276" t="str">
        <f t="shared" si="2"/>
        <v>9950351470</v>
      </c>
      <c r="J4596" s="274">
        <v>45881.0</v>
      </c>
      <c r="K4596" s="275">
        <v>351470.0</v>
      </c>
      <c r="L4596" s="275">
        <f t="shared" si="60"/>
        <v>0</v>
      </c>
      <c r="N4596" s="277"/>
      <c r="O4596" s="274"/>
    </row>
    <row r="4597" ht="14.25" customHeight="1">
      <c r="A4597" s="248" t="s">
        <v>445</v>
      </c>
      <c r="B4597" s="248" t="s">
        <v>19</v>
      </c>
      <c r="C4597" s="273">
        <v>3485837.0</v>
      </c>
      <c r="D4597" s="274">
        <v>45856.0</v>
      </c>
      <c r="E4597" s="275">
        <v>363202.0</v>
      </c>
      <c r="F4597" s="248" t="s">
        <v>447</v>
      </c>
      <c r="G4597" s="274">
        <f t="shared" si="1"/>
        <v>45886</v>
      </c>
      <c r="H4597" s="248" t="s">
        <v>443</v>
      </c>
      <c r="I4597" s="276" t="str">
        <f t="shared" si="2"/>
        <v>3485837363202</v>
      </c>
      <c r="J4597" s="274">
        <v>45887.0</v>
      </c>
      <c r="K4597" s="275">
        <v>363202.0</v>
      </c>
      <c r="L4597" s="275">
        <f t="shared" si="60"/>
        <v>0</v>
      </c>
      <c r="N4597" s="277"/>
      <c r="O4597" s="274"/>
    </row>
    <row r="4598" ht="14.25" customHeight="1">
      <c r="A4598" s="248" t="s">
        <v>1018</v>
      </c>
      <c r="B4598" s="248" t="s">
        <v>19</v>
      </c>
      <c r="C4598" s="273">
        <v>5490.0</v>
      </c>
      <c r="D4598" s="274">
        <v>45857.0</v>
      </c>
      <c r="E4598" s="275">
        <v>26100.0</v>
      </c>
      <c r="F4598" s="248" t="s">
        <v>447</v>
      </c>
      <c r="G4598" s="274">
        <f t="shared" si="1"/>
        <v>45887</v>
      </c>
      <c r="H4598" s="248" t="s">
        <v>443</v>
      </c>
      <c r="I4598" s="276" t="str">
        <f t="shared" si="2"/>
        <v>549026100</v>
      </c>
      <c r="J4598" s="274">
        <v>45857.0</v>
      </c>
      <c r="K4598" s="275">
        <v>26100.0</v>
      </c>
      <c r="L4598" s="275">
        <f t="shared" si="60"/>
        <v>0</v>
      </c>
      <c r="N4598" s="277"/>
      <c r="O4598" s="274"/>
    </row>
    <row r="4599" ht="14.25" customHeight="1">
      <c r="A4599" s="248" t="s">
        <v>463</v>
      </c>
      <c r="B4599" s="248" t="s">
        <v>468</v>
      </c>
      <c r="C4599" s="273">
        <v>2.7810686E7</v>
      </c>
      <c r="D4599" s="274">
        <v>45858.0</v>
      </c>
      <c r="E4599" s="275">
        <v>-9990.0</v>
      </c>
      <c r="F4599" s="248" t="s">
        <v>447</v>
      </c>
      <c r="G4599" s="274">
        <f t="shared" si="1"/>
        <v>45888</v>
      </c>
      <c r="H4599" s="248" t="s">
        <v>469</v>
      </c>
      <c r="I4599" s="276" t="str">
        <f t="shared" si="2"/>
        <v>27810686-9990</v>
      </c>
      <c r="J4599" s="274"/>
      <c r="K4599" s="275"/>
      <c r="L4599" s="275">
        <f t="shared" si="60"/>
        <v>9990</v>
      </c>
      <c r="M4599" s="248" t="s">
        <v>1056</v>
      </c>
      <c r="N4599" s="277"/>
      <c r="O4599" s="274"/>
    </row>
    <row r="4600" ht="14.25" customHeight="1">
      <c r="A4600" s="248" t="s">
        <v>26</v>
      </c>
      <c r="B4600" s="248" t="s">
        <v>19</v>
      </c>
      <c r="C4600" s="273">
        <v>14525.0</v>
      </c>
      <c r="D4600" s="274">
        <v>45859.0</v>
      </c>
      <c r="E4600" s="275">
        <v>122017.0</v>
      </c>
      <c r="F4600" s="248" t="s">
        <v>447</v>
      </c>
      <c r="G4600" s="274">
        <f t="shared" si="1"/>
        <v>45889</v>
      </c>
      <c r="H4600" s="248" t="s">
        <v>443</v>
      </c>
      <c r="I4600" s="276" t="str">
        <f t="shared" si="2"/>
        <v>14525122017</v>
      </c>
      <c r="J4600" s="274">
        <v>45887.0</v>
      </c>
      <c r="K4600" s="275">
        <v>122017.0</v>
      </c>
      <c r="L4600" s="275">
        <f t="shared" si="60"/>
        <v>0</v>
      </c>
      <c r="N4600" s="277"/>
      <c r="O4600" s="274"/>
    </row>
    <row r="4601" ht="14.25" customHeight="1">
      <c r="A4601" s="248" t="s">
        <v>688</v>
      </c>
      <c r="B4601" s="248" t="s">
        <v>19</v>
      </c>
      <c r="C4601" s="273">
        <v>3353.0</v>
      </c>
      <c r="D4601" s="274">
        <v>45859.0</v>
      </c>
      <c r="E4601" s="275">
        <v>1012940.0</v>
      </c>
      <c r="F4601" s="248" t="s">
        <v>447</v>
      </c>
      <c r="G4601" s="274">
        <f t="shared" si="1"/>
        <v>45889</v>
      </c>
      <c r="H4601" s="248" t="s">
        <v>443</v>
      </c>
      <c r="I4601" s="276" t="str">
        <f t="shared" si="2"/>
        <v>33531012940</v>
      </c>
      <c r="J4601" s="274">
        <v>45887.0</v>
      </c>
      <c r="K4601" s="275">
        <f>588134+424806</f>
        <v>1012940</v>
      </c>
      <c r="L4601" s="275">
        <f t="shared" si="60"/>
        <v>0</v>
      </c>
      <c r="M4601" s="248" t="s">
        <v>1057</v>
      </c>
      <c r="N4601" s="277"/>
      <c r="O4601" s="274"/>
    </row>
    <row r="4602" ht="14.25" customHeight="1">
      <c r="A4602" s="248" t="s">
        <v>1058</v>
      </c>
      <c r="B4602" s="248" t="s">
        <v>19</v>
      </c>
      <c r="C4602" s="273">
        <v>2727724.0</v>
      </c>
      <c r="D4602" s="274">
        <v>45859.0</v>
      </c>
      <c r="E4602" s="275">
        <v>185980.0</v>
      </c>
      <c r="F4602" s="248" t="s">
        <v>447</v>
      </c>
      <c r="G4602" s="274">
        <f t="shared" si="1"/>
        <v>45889</v>
      </c>
      <c r="H4602" s="248" t="s">
        <v>443</v>
      </c>
      <c r="I4602" s="276" t="str">
        <f t="shared" si="2"/>
        <v>2727724185980</v>
      </c>
      <c r="J4602" s="274">
        <v>45856.0</v>
      </c>
      <c r="K4602" s="275">
        <v>185980.0</v>
      </c>
      <c r="L4602" s="275">
        <f t="shared" si="60"/>
        <v>0</v>
      </c>
      <c r="N4602" s="277"/>
      <c r="O4602" s="274"/>
    </row>
    <row r="4603" ht="14.25" customHeight="1">
      <c r="A4603" s="248" t="s">
        <v>814</v>
      </c>
      <c r="B4603" s="248" t="s">
        <v>19</v>
      </c>
      <c r="C4603" s="273">
        <v>2114129.0</v>
      </c>
      <c r="D4603" s="274">
        <v>45859.0</v>
      </c>
      <c r="E4603" s="275">
        <v>854940.0</v>
      </c>
      <c r="F4603" s="248" t="s">
        <v>447</v>
      </c>
      <c r="G4603" s="274">
        <f t="shared" si="1"/>
        <v>45889</v>
      </c>
      <c r="H4603" s="248" t="s">
        <v>443</v>
      </c>
      <c r="I4603" s="276" t="str">
        <f t="shared" si="2"/>
        <v>2114129854940</v>
      </c>
      <c r="J4603" s="274">
        <v>45857.0</v>
      </c>
      <c r="K4603" s="275">
        <v>854940.0</v>
      </c>
      <c r="L4603" s="275">
        <f t="shared" si="60"/>
        <v>0</v>
      </c>
      <c r="N4603" s="277"/>
      <c r="O4603" s="274"/>
    </row>
    <row r="4604" ht="14.25" customHeight="1">
      <c r="A4604" s="248" t="s">
        <v>107</v>
      </c>
      <c r="B4604" s="248" t="s">
        <v>19</v>
      </c>
      <c r="C4604" s="273">
        <v>23931.0</v>
      </c>
      <c r="D4604" s="274">
        <v>45860.0</v>
      </c>
      <c r="E4604" s="275">
        <v>540389.0</v>
      </c>
      <c r="F4604" s="248" t="s">
        <v>447</v>
      </c>
      <c r="G4604" s="274">
        <f t="shared" si="1"/>
        <v>45890</v>
      </c>
      <c r="H4604" s="248" t="s">
        <v>443</v>
      </c>
      <c r="I4604" s="276" t="str">
        <f t="shared" si="2"/>
        <v>23931540389</v>
      </c>
      <c r="J4604" s="274">
        <v>45887.0</v>
      </c>
      <c r="K4604" s="275">
        <v>540389.0</v>
      </c>
      <c r="L4604" s="275">
        <f t="shared" si="60"/>
        <v>0</v>
      </c>
      <c r="N4604" s="277"/>
      <c r="O4604" s="274"/>
    </row>
    <row r="4605" ht="14.25" customHeight="1">
      <c r="A4605" s="248" t="s">
        <v>1059</v>
      </c>
      <c r="B4605" s="248" t="s">
        <v>19</v>
      </c>
      <c r="C4605" s="273">
        <v>101399.0</v>
      </c>
      <c r="D4605" s="274">
        <v>45860.0</v>
      </c>
      <c r="E4605" s="275">
        <v>3480214.0</v>
      </c>
      <c r="F4605" s="248" t="s">
        <v>447</v>
      </c>
      <c r="G4605" s="274">
        <f t="shared" si="1"/>
        <v>45890</v>
      </c>
      <c r="H4605" s="248" t="s">
        <v>443</v>
      </c>
      <c r="I4605" s="276" t="str">
        <f t="shared" si="2"/>
        <v>1013993480214</v>
      </c>
      <c r="J4605" s="274">
        <v>45812.0</v>
      </c>
      <c r="K4605" s="275">
        <v>3480214.0</v>
      </c>
      <c r="L4605" s="275">
        <f t="shared" si="60"/>
        <v>0</v>
      </c>
      <c r="N4605" s="277"/>
      <c r="O4605" s="274"/>
    </row>
    <row r="4606" ht="14.25" customHeight="1">
      <c r="A4606" s="248" t="s">
        <v>87</v>
      </c>
      <c r="B4606" s="248" t="s">
        <v>19</v>
      </c>
      <c r="C4606" s="273">
        <v>27.0</v>
      </c>
      <c r="D4606" s="274">
        <v>45860.0</v>
      </c>
      <c r="E4606" s="275">
        <v>35943.0</v>
      </c>
      <c r="F4606" s="248" t="s">
        <v>447</v>
      </c>
      <c r="G4606" s="274">
        <f t="shared" si="1"/>
        <v>45890</v>
      </c>
      <c r="H4606" s="248" t="s">
        <v>443</v>
      </c>
      <c r="I4606" s="276" t="str">
        <f t="shared" si="2"/>
        <v>2735943</v>
      </c>
      <c r="J4606" s="274">
        <v>45887.0</v>
      </c>
      <c r="K4606" s="275">
        <v>35943.0</v>
      </c>
      <c r="L4606" s="275">
        <f t="shared" si="60"/>
        <v>0</v>
      </c>
      <c r="N4606" s="277"/>
      <c r="O4606" s="274"/>
    </row>
    <row r="4607" ht="14.25" customHeight="1">
      <c r="A4607" s="248" t="s">
        <v>22</v>
      </c>
      <c r="B4607" s="248" t="s">
        <v>19</v>
      </c>
      <c r="C4607" s="273">
        <v>1204880.0</v>
      </c>
      <c r="D4607" s="274">
        <v>45860.0</v>
      </c>
      <c r="E4607" s="275">
        <v>796847.0</v>
      </c>
      <c r="F4607" s="248" t="s">
        <v>447</v>
      </c>
      <c r="G4607" s="274">
        <f t="shared" si="1"/>
        <v>45890</v>
      </c>
      <c r="H4607" s="248" t="s">
        <v>443</v>
      </c>
      <c r="I4607" s="276" t="str">
        <f t="shared" si="2"/>
        <v>1204880796847</v>
      </c>
      <c r="J4607" s="274">
        <v>45887.0</v>
      </c>
      <c r="K4607" s="275">
        <v>796847.0</v>
      </c>
      <c r="L4607" s="275">
        <f t="shared" si="60"/>
        <v>0</v>
      </c>
      <c r="N4607" s="109" t="s">
        <v>462</v>
      </c>
      <c r="O4607" s="274"/>
    </row>
    <row r="4608" ht="14.25" customHeight="1">
      <c r="A4608" s="248" t="s">
        <v>84</v>
      </c>
      <c r="B4608" s="248" t="s">
        <v>19</v>
      </c>
      <c r="C4608" s="273">
        <v>6054.0</v>
      </c>
      <c r="D4608" s="274">
        <v>45860.0</v>
      </c>
      <c r="E4608" s="275">
        <v>21593.0</v>
      </c>
      <c r="F4608" s="248" t="s">
        <v>447</v>
      </c>
      <c r="G4608" s="274">
        <f t="shared" si="1"/>
        <v>45890</v>
      </c>
      <c r="H4608" s="248" t="s">
        <v>443</v>
      </c>
      <c r="I4608" s="276" t="str">
        <f t="shared" si="2"/>
        <v>605421593</v>
      </c>
      <c r="J4608" s="274">
        <v>45887.0</v>
      </c>
      <c r="K4608" s="275">
        <v>21593.0</v>
      </c>
      <c r="L4608" s="275">
        <f t="shared" si="60"/>
        <v>0</v>
      </c>
      <c r="N4608" s="277"/>
      <c r="O4608" s="274"/>
    </row>
    <row r="4609" ht="14.25" customHeight="1">
      <c r="A4609" s="248" t="s">
        <v>26</v>
      </c>
      <c r="B4609" s="248" t="s">
        <v>19</v>
      </c>
      <c r="C4609" s="273">
        <v>14537.0</v>
      </c>
      <c r="D4609" s="274">
        <v>45861.0</v>
      </c>
      <c r="E4609" s="275">
        <v>213536.0</v>
      </c>
      <c r="F4609" s="248" t="s">
        <v>447</v>
      </c>
      <c r="G4609" s="274">
        <f t="shared" si="1"/>
        <v>45891</v>
      </c>
      <c r="H4609" s="248" t="s">
        <v>443</v>
      </c>
      <c r="I4609" s="276" t="str">
        <f t="shared" si="2"/>
        <v>14537213536</v>
      </c>
      <c r="J4609" s="274">
        <v>45887.0</v>
      </c>
      <c r="K4609" s="275">
        <v>213536.0</v>
      </c>
      <c r="L4609" s="275">
        <f t="shared" si="60"/>
        <v>0</v>
      </c>
      <c r="N4609" s="277"/>
      <c r="O4609" s="274"/>
    </row>
    <row r="4610" ht="15.0" customHeight="1">
      <c r="A4610" s="248" t="s">
        <v>26</v>
      </c>
      <c r="B4610" s="248" t="s">
        <v>19</v>
      </c>
      <c r="C4610" s="273">
        <v>14536.0</v>
      </c>
      <c r="D4610" s="274">
        <v>45861.0</v>
      </c>
      <c r="E4610" s="275">
        <v>8175160.0</v>
      </c>
      <c r="F4610" s="248" t="s">
        <v>447</v>
      </c>
      <c r="G4610" s="274">
        <f t="shared" si="1"/>
        <v>45891</v>
      </c>
      <c r="H4610" s="248" t="s">
        <v>443</v>
      </c>
      <c r="I4610" s="276" t="str">
        <f t="shared" si="2"/>
        <v>145368175160</v>
      </c>
      <c r="J4610" s="274">
        <v>45887.0</v>
      </c>
      <c r="K4610" s="275">
        <v>8175160.0</v>
      </c>
      <c r="L4610" s="275">
        <f t="shared" si="60"/>
        <v>0</v>
      </c>
      <c r="N4610" s="277"/>
      <c r="O4610" s="274"/>
    </row>
    <row r="4611" ht="14.25" customHeight="1">
      <c r="A4611" s="248" t="s">
        <v>1060</v>
      </c>
      <c r="B4611" s="248" t="s">
        <v>19</v>
      </c>
      <c r="C4611" s="273">
        <v>157520.0</v>
      </c>
      <c r="D4611" s="274">
        <v>45861.0</v>
      </c>
      <c r="E4611" s="275">
        <v>704981.0</v>
      </c>
      <c r="F4611" s="248" t="s">
        <v>447</v>
      </c>
      <c r="G4611" s="274">
        <f t="shared" si="1"/>
        <v>45891</v>
      </c>
      <c r="H4611" s="248" t="s">
        <v>443</v>
      </c>
      <c r="I4611" s="276" t="str">
        <f t="shared" si="2"/>
        <v>157520704981</v>
      </c>
      <c r="J4611" s="274">
        <v>45859.0</v>
      </c>
      <c r="K4611" s="275">
        <v>704981.0</v>
      </c>
      <c r="L4611" s="275">
        <f t="shared" si="60"/>
        <v>0</v>
      </c>
      <c r="N4611" s="277"/>
      <c r="O4611" s="274"/>
    </row>
    <row r="4612" ht="14.25" customHeight="1">
      <c r="A4612" s="248" t="s">
        <v>688</v>
      </c>
      <c r="B4612" s="248" t="s">
        <v>19</v>
      </c>
      <c r="C4612" s="273">
        <v>3370.0</v>
      </c>
      <c r="D4612" s="274">
        <v>45861.0</v>
      </c>
      <c r="E4612" s="275">
        <v>222476.0</v>
      </c>
      <c r="F4612" s="248" t="s">
        <v>447</v>
      </c>
      <c r="G4612" s="274">
        <f t="shared" si="1"/>
        <v>45891</v>
      </c>
      <c r="H4612" s="248" t="s">
        <v>443</v>
      </c>
      <c r="I4612" s="276" t="str">
        <f t="shared" si="2"/>
        <v>3370222476</v>
      </c>
      <c r="J4612" s="274">
        <v>45887.0</v>
      </c>
      <c r="K4612" s="275">
        <v>222476.0</v>
      </c>
      <c r="L4612" s="275">
        <f t="shared" si="60"/>
        <v>0</v>
      </c>
      <c r="N4612" s="277"/>
      <c r="O4612" s="274"/>
    </row>
    <row r="4613" ht="14.25" customHeight="1">
      <c r="A4613" s="248" t="s">
        <v>463</v>
      </c>
      <c r="B4613" s="248" t="s">
        <v>19</v>
      </c>
      <c r="C4613" s="273">
        <v>5342406.0</v>
      </c>
      <c r="D4613" s="274">
        <v>45861.0</v>
      </c>
      <c r="E4613" s="275">
        <v>1743970.0</v>
      </c>
      <c r="F4613" s="248" t="s">
        <v>447</v>
      </c>
      <c r="G4613" s="274">
        <f t="shared" si="1"/>
        <v>45891</v>
      </c>
      <c r="H4613" s="248" t="s">
        <v>443</v>
      </c>
      <c r="I4613" s="276" t="str">
        <f t="shared" si="2"/>
        <v>53424061743970</v>
      </c>
      <c r="J4613" s="274">
        <v>45861.0</v>
      </c>
      <c r="K4613" s="275">
        <v>1743970.0</v>
      </c>
      <c r="L4613" s="275">
        <f t="shared" si="60"/>
        <v>0</v>
      </c>
      <c r="N4613" s="277"/>
      <c r="O4613" s="274"/>
    </row>
    <row r="4614" ht="14.25" customHeight="1">
      <c r="A4614" s="248" t="s">
        <v>463</v>
      </c>
      <c r="B4614" s="248" t="s">
        <v>19</v>
      </c>
      <c r="C4614" s="273">
        <v>5342467.0</v>
      </c>
      <c r="D4614" s="274">
        <v>45861.0</v>
      </c>
      <c r="E4614" s="275">
        <v>1240960.0</v>
      </c>
      <c r="F4614" s="248" t="s">
        <v>447</v>
      </c>
      <c r="G4614" s="274">
        <f t="shared" si="1"/>
        <v>45891</v>
      </c>
      <c r="H4614" s="248" t="s">
        <v>443</v>
      </c>
      <c r="I4614" s="276" t="str">
        <f t="shared" si="2"/>
        <v>53424671240960</v>
      </c>
      <c r="J4614" s="274">
        <v>45861.0</v>
      </c>
      <c r="K4614" s="275">
        <v>1240960.0</v>
      </c>
      <c r="L4614" s="275">
        <f t="shared" si="60"/>
        <v>0</v>
      </c>
      <c r="N4614" s="277"/>
      <c r="O4614" s="274"/>
    </row>
    <row r="4615" ht="14.25" customHeight="1">
      <c r="A4615" s="248" t="s">
        <v>108</v>
      </c>
      <c r="B4615" s="248" t="s">
        <v>19</v>
      </c>
      <c r="C4615" s="273">
        <v>5393.0</v>
      </c>
      <c r="D4615" s="274">
        <v>45861.0</v>
      </c>
      <c r="E4615" s="275">
        <v>175000.0</v>
      </c>
      <c r="F4615" s="248" t="s">
        <v>447</v>
      </c>
      <c r="G4615" s="274">
        <f t="shared" si="1"/>
        <v>45891</v>
      </c>
      <c r="H4615" s="248" t="s">
        <v>443</v>
      </c>
      <c r="I4615" s="276" t="str">
        <f t="shared" si="2"/>
        <v>5393175000</v>
      </c>
      <c r="J4615" s="274">
        <v>45887.0</v>
      </c>
      <c r="K4615" s="275">
        <v>175000.0</v>
      </c>
      <c r="L4615" s="275">
        <f t="shared" si="60"/>
        <v>0</v>
      </c>
      <c r="N4615" s="277"/>
      <c r="O4615" s="274"/>
    </row>
    <row r="4616" ht="14.25" customHeight="1">
      <c r="A4616" s="248" t="s">
        <v>56</v>
      </c>
      <c r="B4616" s="248" t="s">
        <v>19</v>
      </c>
      <c r="C4616" s="273">
        <v>39.0</v>
      </c>
      <c r="D4616" s="274">
        <v>45861.0</v>
      </c>
      <c r="E4616" s="275">
        <v>283926.0</v>
      </c>
      <c r="F4616" s="248" t="s">
        <v>447</v>
      </c>
      <c r="G4616" s="274">
        <f t="shared" si="1"/>
        <v>45891</v>
      </c>
      <c r="H4616" s="248" t="s">
        <v>443</v>
      </c>
      <c r="I4616" s="276" t="str">
        <f t="shared" si="2"/>
        <v>39283926</v>
      </c>
      <c r="J4616" s="274">
        <v>45887.0</v>
      </c>
      <c r="K4616" s="275">
        <v>283926.0</v>
      </c>
      <c r="L4616" s="275">
        <f t="shared" si="60"/>
        <v>0</v>
      </c>
      <c r="N4616" s="277"/>
      <c r="O4616" s="274"/>
    </row>
    <row r="4617" ht="14.25" customHeight="1">
      <c r="A4617" s="248" t="s">
        <v>560</v>
      </c>
      <c r="B4617" s="248" t="s">
        <v>19</v>
      </c>
      <c r="C4617" s="273">
        <v>45236.0</v>
      </c>
      <c r="D4617" s="274">
        <v>45861.0</v>
      </c>
      <c r="E4617" s="275">
        <v>4343500.0</v>
      </c>
      <c r="F4617" s="248" t="s">
        <v>447</v>
      </c>
      <c r="G4617" s="274">
        <f t="shared" si="1"/>
        <v>45891</v>
      </c>
      <c r="H4617" s="248" t="s">
        <v>443</v>
      </c>
      <c r="I4617" s="276" t="str">
        <f t="shared" si="2"/>
        <v>452364343500</v>
      </c>
      <c r="J4617" s="274">
        <v>45868.0</v>
      </c>
      <c r="K4617" s="275">
        <v>4343500.0</v>
      </c>
      <c r="L4617" s="275">
        <f t="shared" si="60"/>
        <v>0</v>
      </c>
      <c r="N4617" s="277"/>
      <c r="O4617" s="274"/>
    </row>
    <row r="4618" ht="14.25" customHeight="1">
      <c r="A4618" s="248" t="s">
        <v>463</v>
      </c>
      <c r="B4618" s="248" t="s">
        <v>19</v>
      </c>
      <c r="C4618" s="273">
        <v>5342347.0</v>
      </c>
      <c r="D4618" s="274">
        <v>45861.0</v>
      </c>
      <c r="E4618" s="275">
        <v>1305470.0</v>
      </c>
      <c r="F4618" s="248" t="s">
        <v>447</v>
      </c>
      <c r="G4618" s="274">
        <f t="shared" si="1"/>
        <v>45891</v>
      </c>
      <c r="H4618" s="248" t="s">
        <v>443</v>
      </c>
      <c r="I4618" s="276" t="str">
        <f t="shared" si="2"/>
        <v>53423471305470</v>
      </c>
      <c r="J4618" s="274">
        <v>45861.0</v>
      </c>
      <c r="K4618" s="275">
        <v>1305470.0</v>
      </c>
      <c r="L4618" s="275">
        <f t="shared" si="60"/>
        <v>0</v>
      </c>
      <c r="N4618" s="277"/>
      <c r="O4618" s="274"/>
    </row>
    <row r="4619" ht="14.25" customHeight="1">
      <c r="A4619" s="248" t="s">
        <v>23</v>
      </c>
      <c r="B4619" s="248" t="s">
        <v>19</v>
      </c>
      <c r="C4619" s="273">
        <v>10433.0</v>
      </c>
      <c r="D4619" s="274">
        <v>45862.0</v>
      </c>
      <c r="E4619" s="275">
        <v>1493920.0</v>
      </c>
      <c r="F4619" s="248" t="s">
        <v>447</v>
      </c>
      <c r="G4619" s="274">
        <f t="shared" si="1"/>
        <v>45892</v>
      </c>
      <c r="H4619" s="248" t="s">
        <v>443</v>
      </c>
      <c r="I4619" s="276" t="str">
        <f t="shared" si="2"/>
        <v>104331493920</v>
      </c>
      <c r="J4619" s="274">
        <v>45887.0</v>
      </c>
      <c r="K4619" s="275">
        <v>1493920.0</v>
      </c>
      <c r="L4619" s="275">
        <f t="shared" si="60"/>
        <v>0</v>
      </c>
      <c r="N4619" s="277" t="s">
        <v>769</v>
      </c>
      <c r="O4619" s="274"/>
    </row>
    <row r="4620" ht="14.25" customHeight="1">
      <c r="A4620" s="248" t="s">
        <v>22</v>
      </c>
      <c r="B4620" s="248" t="s">
        <v>19</v>
      </c>
      <c r="C4620" s="273">
        <v>1204958.0</v>
      </c>
      <c r="D4620" s="274">
        <v>45862.0</v>
      </c>
      <c r="E4620" s="275">
        <v>7991938.0</v>
      </c>
      <c r="F4620" s="248" t="s">
        <v>447</v>
      </c>
      <c r="G4620" s="274">
        <f t="shared" si="1"/>
        <v>45892</v>
      </c>
      <c r="H4620" s="248" t="s">
        <v>443</v>
      </c>
      <c r="I4620" s="276" t="str">
        <f t="shared" si="2"/>
        <v>12049587991938</v>
      </c>
      <c r="J4620" s="274">
        <v>45887.0</v>
      </c>
      <c r="K4620" s="275">
        <v>7991938.0</v>
      </c>
      <c r="L4620" s="275">
        <f t="shared" si="60"/>
        <v>0</v>
      </c>
      <c r="N4620" s="109" t="s">
        <v>462</v>
      </c>
      <c r="O4620" s="274"/>
    </row>
    <row r="4621" ht="14.25" customHeight="1">
      <c r="A4621" s="248" t="s">
        <v>708</v>
      </c>
      <c r="B4621" s="248" t="s">
        <v>19</v>
      </c>
      <c r="C4621" s="273">
        <v>258269.0</v>
      </c>
      <c r="D4621" s="274">
        <v>45862.0</v>
      </c>
      <c r="E4621" s="275">
        <v>696650.0</v>
      </c>
      <c r="F4621" s="248" t="s">
        <v>447</v>
      </c>
      <c r="G4621" s="274">
        <f t="shared" si="1"/>
        <v>45892</v>
      </c>
      <c r="H4621" s="248" t="s">
        <v>443</v>
      </c>
      <c r="I4621" s="276" t="str">
        <f t="shared" si="2"/>
        <v>258269696650</v>
      </c>
      <c r="J4621" s="274">
        <v>45887.0</v>
      </c>
      <c r="K4621" s="275">
        <v>696650.0</v>
      </c>
      <c r="L4621" s="275">
        <f t="shared" si="60"/>
        <v>0</v>
      </c>
      <c r="N4621" s="277"/>
      <c r="O4621" s="274"/>
    </row>
    <row r="4622" ht="14.25" customHeight="1">
      <c r="A4622" s="248" t="s">
        <v>709</v>
      </c>
      <c r="B4622" s="248" t="s">
        <v>19</v>
      </c>
      <c r="C4622" s="273">
        <v>14708.0</v>
      </c>
      <c r="D4622" s="274">
        <v>45862.0</v>
      </c>
      <c r="E4622" s="275">
        <v>133835.0</v>
      </c>
      <c r="F4622" s="248" t="s">
        <v>447</v>
      </c>
      <c r="G4622" s="274">
        <f t="shared" si="1"/>
        <v>45892</v>
      </c>
      <c r="H4622" s="248" t="s">
        <v>443</v>
      </c>
      <c r="I4622" s="276" t="str">
        <f t="shared" si="2"/>
        <v>14708133835</v>
      </c>
      <c r="J4622" s="274">
        <v>45887.0</v>
      </c>
      <c r="K4622" s="275">
        <v>133835.0</v>
      </c>
      <c r="L4622" s="275">
        <f t="shared" si="60"/>
        <v>0</v>
      </c>
      <c r="N4622" s="277"/>
      <c r="O4622" s="274"/>
    </row>
    <row r="4623" ht="14.25" customHeight="1">
      <c r="A4623" s="248" t="s">
        <v>475</v>
      </c>
      <c r="B4623" s="248" t="s">
        <v>19</v>
      </c>
      <c r="C4623" s="273">
        <v>2.4558515E7</v>
      </c>
      <c r="D4623" s="274">
        <v>45862.0</v>
      </c>
      <c r="E4623" s="275">
        <v>6303890.0</v>
      </c>
      <c r="F4623" s="248" t="s">
        <v>447</v>
      </c>
      <c r="G4623" s="274">
        <f t="shared" si="1"/>
        <v>45892</v>
      </c>
      <c r="H4623" s="248" t="s">
        <v>443</v>
      </c>
      <c r="I4623" s="276" t="str">
        <f t="shared" si="2"/>
        <v>245585156303890</v>
      </c>
      <c r="J4623" s="274">
        <v>45862.0</v>
      </c>
      <c r="K4623" s="275">
        <v>6303890.0</v>
      </c>
      <c r="L4623" s="275">
        <f t="shared" si="60"/>
        <v>0</v>
      </c>
      <c r="N4623" s="277"/>
      <c r="O4623" s="274"/>
    </row>
    <row r="4624" ht="14.25" customHeight="1">
      <c r="A4624" s="248" t="s">
        <v>494</v>
      </c>
      <c r="B4624" s="248" t="s">
        <v>19</v>
      </c>
      <c r="C4624" s="273">
        <v>58463.0</v>
      </c>
      <c r="D4624" s="274">
        <v>45863.0</v>
      </c>
      <c r="E4624" s="275">
        <v>237930.0</v>
      </c>
      <c r="F4624" s="248" t="s">
        <v>447</v>
      </c>
      <c r="G4624" s="274">
        <f t="shared" si="1"/>
        <v>45893</v>
      </c>
      <c r="H4624" s="248" t="s">
        <v>443</v>
      </c>
      <c r="I4624" s="276" t="str">
        <f t="shared" si="2"/>
        <v>58463237930</v>
      </c>
      <c r="J4624" s="274">
        <v>45863.0</v>
      </c>
      <c r="K4624" s="275">
        <v>237930.0</v>
      </c>
      <c r="L4624" s="275">
        <f t="shared" si="60"/>
        <v>0</v>
      </c>
      <c r="N4624" s="277"/>
      <c r="O4624" s="274"/>
    </row>
    <row r="4625" ht="14.25" customHeight="1">
      <c r="A4625" s="248" t="s">
        <v>34</v>
      </c>
      <c r="B4625" s="248" t="s">
        <v>19</v>
      </c>
      <c r="C4625" s="273">
        <v>131410.0</v>
      </c>
      <c r="D4625" s="274">
        <v>45863.0</v>
      </c>
      <c r="E4625" s="275">
        <v>10817.0</v>
      </c>
      <c r="F4625" s="248" t="s">
        <v>447</v>
      </c>
      <c r="G4625" s="274">
        <f t="shared" si="1"/>
        <v>45893</v>
      </c>
      <c r="H4625" s="248" t="s">
        <v>443</v>
      </c>
      <c r="I4625" s="276" t="str">
        <f t="shared" si="2"/>
        <v>13141010817</v>
      </c>
      <c r="J4625" s="274">
        <v>45887.0</v>
      </c>
      <c r="K4625" s="275">
        <v>10817.0</v>
      </c>
      <c r="L4625" s="275">
        <f t="shared" si="60"/>
        <v>0</v>
      </c>
      <c r="N4625" s="277"/>
      <c r="O4625" s="274"/>
    </row>
    <row r="4626" ht="14.25" customHeight="1">
      <c r="A4626" s="248" t="s">
        <v>273</v>
      </c>
      <c r="B4626" s="248" t="s">
        <v>19</v>
      </c>
      <c r="C4626" s="273">
        <v>680.0</v>
      </c>
      <c r="D4626" s="274">
        <v>45863.0</v>
      </c>
      <c r="E4626" s="275">
        <v>372801.0</v>
      </c>
      <c r="F4626" s="248" t="s">
        <v>447</v>
      </c>
      <c r="G4626" s="274">
        <f t="shared" si="1"/>
        <v>45893</v>
      </c>
      <c r="H4626" s="248" t="s">
        <v>443</v>
      </c>
      <c r="I4626" s="276" t="str">
        <f t="shared" si="2"/>
        <v>680372801</v>
      </c>
      <c r="J4626" s="274">
        <v>45876.0</v>
      </c>
      <c r="K4626" s="275">
        <v>372801.0</v>
      </c>
      <c r="L4626" s="275">
        <f t="shared" si="60"/>
        <v>0</v>
      </c>
      <c r="N4626" s="277"/>
      <c r="O4626" s="274"/>
    </row>
    <row r="4627" ht="14.25" customHeight="1">
      <c r="A4627" s="248" t="s">
        <v>688</v>
      </c>
      <c r="B4627" s="248" t="s">
        <v>19</v>
      </c>
      <c r="C4627" s="273">
        <v>3381.0</v>
      </c>
      <c r="D4627" s="274">
        <v>45863.0</v>
      </c>
      <c r="E4627" s="275">
        <v>946017.0</v>
      </c>
      <c r="F4627" s="248" t="s">
        <v>447</v>
      </c>
      <c r="G4627" s="274">
        <f t="shared" si="1"/>
        <v>45893</v>
      </c>
      <c r="H4627" s="248" t="s">
        <v>443</v>
      </c>
      <c r="I4627" s="276" t="str">
        <f t="shared" si="2"/>
        <v>3381946017</v>
      </c>
      <c r="J4627" s="274">
        <v>45887.0</v>
      </c>
      <c r="K4627" s="275">
        <v>946017.0</v>
      </c>
      <c r="L4627" s="275">
        <f t="shared" si="60"/>
        <v>0</v>
      </c>
      <c r="N4627" s="277"/>
      <c r="O4627" s="274"/>
    </row>
    <row r="4628" ht="14.25" customHeight="1">
      <c r="A4628" s="248" t="s">
        <v>36</v>
      </c>
      <c r="B4628" s="248" t="s">
        <v>19</v>
      </c>
      <c r="C4628" s="273">
        <v>99998.0</v>
      </c>
      <c r="D4628" s="274">
        <v>45863.0</v>
      </c>
      <c r="E4628" s="275">
        <v>1028009.0</v>
      </c>
      <c r="F4628" s="248" t="s">
        <v>447</v>
      </c>
      <c r="G4628" s="274">
        <f t="shared" si="1"/>
        <v>45893</v>
      </c>
      <c r="H4628" s="248" t="s">
        <v>443</v>
      </c>
      <c r="I4628" s="276" t="str">
        <f t="shared" si="2"/>
        <v>999981028009</v>
      </c>
      <c r="J4628" s="274">
        <v>45881.0</v>
      </c>
      <c r="K4628" s="275">
        <f>100831+927178</f>
        <v>1028009</v>
      </c>
      <c r="L4628" s="275">
        <f t="shared" si="60"/>
        <v>0</v>
      </c>
      <c r="M4628" s="248" t="s">
        <v>1061</v>
      </c>
      <c r="N4628" s="277" t="s">
        <v>738</v>
      </c>
      <c r="O4628" s="274"/>
    </row>
    <row r="4629" ht="14.25" customHeight="1">
      <c r="A4629" s="248" t="s">
        <v>463</v>
      </c>
      <c r="B4629" s="248" t="s">
        <v>19</v>
      </c>
      <c r="C4629" s="273">
        <v>5342994.0</v>
      </c>
      <c r="D4629" s="274">
        <v>45863.0</v>
      </c>
      <c r="E4629" s="275">
        <v>404470.0</v>
      </c>
      <c r="F4629" s="248" t="s">
        <v>447</v>
      </c>
      <c r="G4629" s="274">
        <f t="shared" si="1"/>
        <v>45893</v>
      </c>
      <c r="H4629" s="248" t="s">
        <v>443</v>
      </c>
      <c r="I4629" s="276" t="str">
        <f t="shared" si="2"/>
        <v>5342994404470</v>
      </c>
      <c r="J4629" s="274">
        <v>45863.0</v>
      </c>
      <c r="K4629" s="275">
        <v>404470.0</v>
      </c>
      <c r="L4629" s="275">
        <f t="shared" si="60"/>
        <v>0</v>
      </c>
      <c r="N4629" s="277"/>
      <c r="O4629" s="274"/>
    </row>
    <row r="4630" ht="14.25" customHeight="1">
      <c r="A4630" s="248" t="s">
        <v>463</v>
      </c>
      <c r="B4630" s="248" t="s">
        <v>19</v>
      </c>
      <c r="C4630" s="273">
        <v>5342997.0</v>
      </c>
      <c r="D4630" s="274">
        <v>45863.0</v>
      </c>
      <c r="E4630" s="275">
        <v>1364480.0</v>
      </c>
      <c r="F4630" s="248" t="s">
        <v>447</v>
      </c>
      <c r="G4630" s="274">
        <f t="shared" si="1"/>
        <v>45893</v>
      </c>
      <c r="H4630" s="248" t="s">
        <v>443</v>
      </c>
      <c r="I4630" s="276" t="str">
        <f t="shared" si="2"/>
        <v>53429971364480</v>
      </c>
      <c r="J4630" s="274">
        <v>45863.0</v>
      </c>
      <c r="K4630" s="275">
        <v>1364480.0</v>
      </c>
      <c r="L4630" s="275">
        <f t="shared" si="60"/>
        <v>0</v>
      </c>
      <c r="N4630" s="277"/>
      <c r="O4630" s="274"/>
    </row>
    <row r="4631" ht="14.25" customHeight="1">
      <c r="A4631" s="248" t="s">
        <v>463</v>
      </c>
      <c r="B4631" s="248" t="s">
        <v>19</v>
      </c>
      <c r="C4631" s="273">
        <v>5343007.0</v>
      </c>
      <c r="D4631" s="274">
        <v>45863.0</v>
      </c>
      <c r="E4631" s="275">
        <v>424480.0</v>
      </c>
      <c r="F4631" s="248" t="s">
        <v>447</v>
      </c>
      <c r="G4631" s="274">
        <f t="shared" si="1"/>
        <v>45893</v>
      </c>
      <c r="H4631" s="248" t="s">
        <v>443</v>
      </c>
      <c r="I4631" s="276" t="str">
        <f t="shared" si="2"/>
        <v>5343007424480</v>
      </c>
      <c r="J4631" s="274">
        <v>45863.0</v>
      </c>
      <c r="K4631" s="275">
        <v>424480.0</v>
      </c>
      <c r="L4631" s="275">
        <f t="shared" si="60"/>
        <v>0</v>
      </c>
      <c r="N4631" s="277"/>
      <c r="O4631" s="274"/>
    </row>
    <row r="4632" ht="14.25" customHeight="1">
      <c r="A4632" s="248" t="s">
        <v>77</v>
      </c>
      <c r="B4632" s="248" t="s">
        <v>19</v>
      </c>
      <c r="C4632" s="273">
        <v>626718.0</v>
      </c>
      <c r="D4632" s="274">
        <v>45863.0</v>
      </c>
      <c r="E4632" s="275">
        <v>246501.0</v>
      </c>
      <c r="F4632" s="248" t="s">
        <v>447</v>
      </c>
      <c r="G4632" s="274">
        <f t="shared" si="1"/>
        <v>45893</v>
      </c>
      <c r="H4632" s="248" t="s">
        <v>443</v>
      </c>
      <c r="I4632" s="276" t="str">
        <f t="shared" si="2"/>
        <v>626718246501</v>
      </c>
      <c r="J4632" s="274">
        <v>45887.0</v>
      </c>
      <c r="K4632" s="275">
        <v>246501.0</v>
      </c>
      <c r="L4632" s="275">
        <f t="shared" si="60"/>
        <v>0</v>
      </c>
      <c r="N4632" s="277"/>
      <c r="O4632" s="274"/>
    </row>
    <row r="4633" ht="14.25" customHeight="1">
      <c r="A4633" s="248" t="s">
        <v>989</v>
      </c>
      <c r="B4633" s="248" t="s">
        <v>19</v>
      </c>
      <c r="C4633" s="273">
        <v>9962.0</v>
      </c>
      <c r="D4633" s="274">
        <v>45863.0</v>
      </c>
      <c r="E4633" s="275">
        <v>13992.0</v>
      </c>
      <c r="F4633" s="248" t="s">
        <v>447</v>
      </c>
      <c r="G4633" s="274">
        <f t="shared" si="1"/>
        <v>45893</v>
      </c>
      <c r="H4633" s="248" t="s">
        <v>443</v>
      </c>
      <c r="I4633" s="276" t="str">
        <f t="shared" si="2"/>
        <v>996213992</v>
      </c>
      <c r="J4633" s="274">
        <v>45887.0</v>
      </c>
      <c r="K4633" s="275">
        <v>13992.0</v>
      </c>
      <c r="L4633" s="275">
        <f t="shared" si="60"/>
        <v>0</v>
      </c>
      <c r="N4633" s="277"/>
      <c r="O4633" s="274"/>
    </row>
    <row r="4634" ht="14.25" customHeight="1">
      <c r="A4634" s="248" t="s">
        <v>604</v>
      </c>
      <c r="B4634" s="248" t="s">
        <v>19</v>
      </c>
      <c r="C4634" s="273">
        <v>2885980.0</v>
      </c>
      <c r="D4634" s="274">
        <v>45864.0</v>
      </c>
      <c r="E4634" s="275">
        <v>46940.0</v>
      </c>
      <c r="F4634" s="248" t="s">
        <v>447</v>
      </c>
      <c r="G4634" s="274">
        <f t="shared" si="1"/>
        <v>45894</v>
      </c>
      <c r="H4634" s="248" t="s">
        <v>443</v>
      </c>
      <c r="I4634" s="276" t="str">
        <f t="shared" si="2"/>
        <v>288598046940</v>
      </c>
      <c r="J4634" s="274">
        <v>45864.0</v>
      </c>
      <c r="K4634" s="275">
        <v>46940.0</v>
      </c>
      <c r="L4634" s="275">
        <f t="shared" si="60"/>
        <v>0</v>
      </c>
      <c r="M4634" s="248" t="s">
        <v>735</v>
      </c>
      <c r="N4634" s="277"/>
      <c r="O4634" s="274"/>
    </row>
    <row r="4635" ht="14.25" customHeight="1">
      <c r="A4635" s="248" t="s">
        <v>273</v>
      </c>
      <c r="B4635" s="248" t="s">
        <v>19</v>
      </c>
      <c r="C4635" s="273">
        <v>681.0</v>
      </c>
      <c r="D4635" s="274">
        <v>45865.0</v>
      </c>
      <c r="E4635" s="275">
        <v>359801.0</v>
      </c>
      <c r="F4635" s="248" t="s">
        <v>447</v>
      </c>
      <c r="G4635" s="274">
        <f t="shared" si="1"/>
        <v>45895</v>
      </c>
      <c r="H4635" s="248" t="s">
        <v>443</v>
      </c>
      <c r="I4635" s="276" t="str">
        <f t="shared" si="2"/>
        <v>681359801</v>
      </c>
      <c r="J4635" s="274">
        <v>45876.0</v>
      </c>
      <c r="K4635" s="275">
        <v>359801.0</v>
      </c>
      <c r="L4635" s="275">
        <f t="shared" si="60"/>
        <v>0</v>
      </c>
      <c r="N4635" s="277"/>
      <c r="O4635" s="274"/>
    </row>
    <row r="4636" ht="14.25" customHeight="1">
      <c r="A4636" s="248" t="s">
        <v>463</v>
      </c>
      <c r="B4636" s="248" t="s">
        <v>19</v>
      </c>
      <c r="C4636" s="273">
        <v>5343814.0</v>
      </c>
      <c r="D4636" s="274">
        <v>45866.0</v>
      </c>
      <c r="E4636" s="275">
        <v>529990.0</v>
      </c>
      <c r="F4636" s="248" t="s">
        <v>447</v>
      </c>
      <c r="G4636" s="274">
        <f t="shared" si="1"/>
        <v>45896</v>
      </c>
      <c r="H4636" s="248" t="s">
        <v>443</v>
      </c>
      <c r="I4636" s="276" t="str">
        <f t="shared" si="2"/>
        <v>5343814529990</v>
      </c>
      <c r="J4636" s="274">
        <v>45866.0</v>
      </c>
      <c r="K4636" s="275">
        <v>529990.0</v>
      </c>
      <c r="L4636" s="275">
        <f t="shared" si="60"/>
        <v>0</v>
      </c>
      <c r="N4636" s="277"/>
      <c r="O4636" s="274"/>
    </row>
    <row r="4637" ht="14.25" customHeight="1">
      <c r="A4637" s="248" t="s">
        <v>89</v>
      </c>
      <c r="B4637" s="248" t="s">
        <v>19</v>
      </c>
      <c r="C4637" s="273">
        <v>9836.0</v>
      </c>
      <c r="D4637" s="274">
        <v>45866.0</v>
      </c>
      <c r="E4637" s="275">
        <v>2765888.0</v>
      </c>
      <c r="F4637" s="248" t="s">
        <v>447</v>
      </c>
      <c r="G4637" s="274">
        <f t="shared" si="1"/>
        <v>45896</v>
      </c>
      <c r="H4637" s="248" t="s">
        <v>443</v>
      </c>
      <c r="I4637" s="276" t="str">
        <f t="shared" si="2"/>
        <v>98362765888</v>
      </c>
      <c r="J4637" s="274">
        <v>45894.0</v>
      </c>
      <c r="K4637" s="275">
        <v>2765888.0</v>
      </c>
      <c r="L4637" s="275">
        <f t="shared" si="60"/>
        <v>0</v>
      </c>
      <c r="N4637" s="277"/>
      <c r="O4637" s="274"/>
    </row>
    <row r="4638" ht="14.25" customHeight="1">
      <c r="A4638" s="248" t="s">
        <v>30</v>
      </c>
      <c r="B4638" s="248" t="s">
        <v>19</v>
      </c>
      <c r="C4638" s="273">
        <v>15962.0</v>
      </c>
      <c r="D4638" s="274">
        <v>45866.0</v>
      </c>
      <c r="E4638" s="275">
        <v>4670808.0</v>
      </c>
      <c r="F4638" s="248" t="s">
        <v>447</v>
      </c>
      <c r="G4638" s="274">
        <f t="shared" si="1"/>
        <v>45896</v>
      </c>
      <c r="H4638" s="248" t="s">
        <v>443</v>
      </c>
      <c r="I4638" s="276" t="str">
        <f t="shared" si="2"/>
        <v>159624670808</v>
      </c>
      <c r="J4638" s="274">
        <v>45842.0</v>
      </c>
      <c r="K4638" s="275">
        <v>4506183.0</v>
      </c>
      <c r="L4638" s="275">
        <f t="shared" si="60"/>
        <v>-164625</v>
      </c>
      <c r="M4638" s="248" t="s">
        <v>1062</v>
      </c>
      <c r="N4638" s="277"/>
      <c r="O4638" s="274"/>
    </row>
    <row r="4639" ht="14.25" customHeight="1">
      <c r="A4639" s="248" t="s">
        <v>1063</v>
      </c>
      <c r="B4639" s="248" t="s">
        <v>19</v>
      </c>
      <c r="C4639" s="273">
        <v>5.5872806E7</v>
      </c>
      <c r="D4639" s="274">
        <v>45867.0</v>
      </c>
      <c r="E4639" s="275">
        <v>350.0</v>
      </c>
      <c r="F4639" s="248" t="s">
        <v>447</v>
      </c>
      <c r="G4639" s="274">
        <f t="shared" si="1"/>
        <v>45897</v>
      </c>
      <c r="H4639" s="248" t="s">
        <v>443</v>
      </c>
      <c r="I4639" s="276" t="str">
        <f t="shared" si="2"/>
        <v>55872806350</v>
      </c>
      <c r="J4639" s="274">
        <v>45867.0</v>
      </c>
      <c r="K4639" s="275">
        <v>350.0</v>
      </c>
      <c r="L4639" s="275">
        <f t="shared" si="60"/>
        <v>0</v>
      </c>
      <c r="N4639" s="277"/>
      <c r="O4639" s="274"/>
    </row>
    <row r="4640" ht="14.25" customHeight="1">
      <c r="A4640" s="248" t="s">
        <v>463</v>
      </c>
      <c r="B4640" s="248" t="s">
        <v>468</v>
      </c>
      <c r="C4640" s="273">
        <v>2.7787972E7</v>
      </c>
      <c r="D4640" s="274">
        <v>45867.0</v>
      </c>
      <c r="E4640" s="275">
        <v>-565880.0</v>
      </c>
      <c r="F4640" s="248" t="s">
        <v>447</v>
      </c>
      <c r="G4640" s="274">
        <f t="shared" si="1"/>
        <v>45897</v>
      </c>
      <c r="H4640" s="248" t="s">
        <v>469</v>
      </c>
      <c r="I4640" s="276" t="str">
        <f t="shared" si="2"/>
        <v>27787972-565880</v>
      </c>
      <c r="J4640" s="274"/>
      <c r="K4640" s="275"/>
      <c r="L4640" s="275">
        <f t="shared" si="60"/>
        <v>565880</v>
      </c>
      <c r="N4640" s="277"/>
      <c r="O4640" s="274"/>
    </row>
    <row r="4641" ht="14.25" customHeight="1">
      <c r="A4641" s="248" t="s">
        <v>914</v>
      </c>
      <c r="B4641" s="248" t="s">
        <v>19</v>
      </c>
      <c r="C4641" s="273">
        <v>2.4562092E7</v>
      </c>
      <c r="D4641" s="274">
        <v>45867.0</v>
      </c>
      <c r="E4641" s="275">
        <v>2006120.0</v>
      </c>
      <c r="F4641" s="248" t="s">
        <v>447</v>
      </c>
      <c r="G4641" s="274">
        <f t="shared" si="1"/>
        <v>45897</v>
      </c>
      <c r="H4641" s="248" t="s">
        <v>443</v>
      </c>
      <c r="I4641" s="276" t="str">
        <f t="shared" si="2"/>
        <v>245620922006120</v>
      </c>
      <c r="J4641" s="274">
        <v>45867.0</v>
      </c>
      <c r="K4641" s="275">
        <v>2006120.0</v>
      </c>
      <c r="L4641" s="275">
        <f t="shared" si="60"/>
        <v>0</v>
      </c>
      <c r="N4641" s="277"/>
      <c r="O4641" s="274"/>
    </row>
    <row r="4642" ht="14.25" customHeight="1">
      <c r="A4642" s="248" t="s">
        <v>644</v>
      </c>
      <c r="B4642" s="248" t="s">
        <v>19</v>
      </c>
      <c r="C4642" s="273">
        <v>5.2410744E7</v>
      </c>
      <c r="D4642" s="274">
        <v>45867.0</v>
      </c>
      <c r="E4642" s="275">
        <v>13217.0</v>
      </c>
      <c r="F4642" s="248" t="s">
        <v>447</v>
      </c>
      <c r="G4642" s="274">
        <f t="shared" si="1"/>
        <v>45897</v>
      </c>
      <c r="H4642" s="248" t="s">
        <v>443</v>
      </c>
      <c r="I4642" s="276" t="str">
        <f t="shared" si="2"/>
        <v>5241074413217</v>
      </c>
      <c r="J4642" s="274">
        <v>45867.0</v>
      </c>
      <c r="K4642" s="275">
        <v>13217.0</v>
      </c>
      <c r="L4642" s="275">
        <f t="shared" si="60"/>
        <v>0</v>
      </c>
      <c r="N4642" s="277"/>
      <c r="O4642" s="274"/>
    </row>
    <row r="4643" ht="14.25" customHeight="1">
      <c r="A4643" s="248" t="s">
        <v>644</v>
      </c>
      <c r="B4643" s="248" t="s">
        <v>334</v>
      </c>
      <c r="C4643" s="273">
        <v>1.3819363E7</v>
      </c>
      <c r="D4643" s="274">
        <v>45867.0</v>
      </c>
      <c r="E4643" s="275">
        <v>6220.0</v>
      </c>
      <c r="F4643" s="248" t="s">
        <v>447</v>
      </c>
      <c r="G4643" s="274">
        <f t="shared" si="1"/>
        <v>45897</v>
      </c>
      <c r="H4643" s="248" t="s">
        <v>443</v>
      </c>
      <c r="I4643" s="276" t="str">
        <f t="shared" si="2"/>
        <v>138193636220</v>
      </c>
      <c r="J4643" s="274">
        <v>45867.0</v>
      </c>
      <c r="K4643" s="275">
        <v>6220.0</v>
      </c>
      <c r="L4643" s="275">
        <f t="shared" si="60"/>
        <v>0</v>
      </c>
      <c r="N4643" s="277"/>
      <c r="O4643" s="274"/>
    </row>
    <row r="4644" ht="14.25" customHeight="1">
      <c r="A4644" s="248" t="s">
        <v>463</v>
      </c>
      <c r="B4644" s="248" t="s">
        <v>19</v>
      </c>
      <c r="C4644" s="273">
        <v>5343970.0</v>
      </c>
      <c r="D4644" s="274">
        <v>45867.0</v>
      </c>
      <c r="E4644" s="275">
        <v>1044930.0</v>
      </c>
      <c r="F4644" s="248" t="s">
        <v>447</v>
      </c>
      <c r="G4644" s="274">
        <f t="shared" si="1"/>
        <v>45897</v>
      </c>
      <c r="H4644" s="248" t="s">
        <v>443</v>
      </c>
      <c r="I4644" s="276" t="str">
        <f t="shared" si="2"/>
        <v>53439701044930</v>
      </c>
      <c r="J4644" s="274">
        <v>45867.0</v>
      </c>
      <c r="K4644" s="275">
        <v>1044930.0</v>
      </c>
      <c r="L4644" s="275">
        <f t="shared" si="60"/>
        <v>0</v>
      </c>
      <c r="N4644" s="277"/>
      <c r="O4644" s="274"/>
    </row>
    <row r="4645" ht="14.25" customHeight="1">
      <c r="A4645" s="248" t="s">
        <v>463</v>
      </c>
      <c r="B4645" s="248" t="s">
        <v>19</v>
      </c>
      <c r="C4645" s="273">
        <v>5343946.0</v>
      </c>
      <c r="D4645" s="274">
        <v>45867.0</v>
      </c>
      <c r="E4645" s="275">
        <v>456900.0</v>
      </c>
      <c r="F4645" s="248" t="s">
        <v>447</v>
      </c>
      <c r="G4645" s="274">
        <f t="shared" si="1"/>
        <v>45897</v>
      </c>
      <c r="H4645" s="248" t="s">
        <v>485</v>
      </c>
      <c r="I4645" s="276" t="str">
        <f t="shared" si="2"/>
        <v>5343946456900</v>
      </c>
      <c r="J4645" s="274"/>
      <c r="K4645" s="275"/>
      <c r="L4645" s="275">
        <f t="shared" si="60"/>
        <v>-456900</v>
      </c>
      <c r="M4645" s="305" t="s">
        <v>1064</v>
      </c>
      <c r="N4645" s="277"/>
      <c r="O4645" s="274"/>
    </row>
    <row r="4646" ht="14.25" customHeight="1">
      <c r="A4646" s="248" t="s">
        <v>1065</v>
      </c>
      <c r="B4646" s="248" t="s">
        <v>19</v>
      </c>
      <c r="C4646" s="273">
        <v>258656.0</v>
      </c>
      <c r="D4646" s="274">
        <v>45867.0</v>
      </c>
      <c r="E4646" s="275">
        <v>696650.0</v>
      </c>
      <c r="F4646" s="248" t="s">
        <v>447</v>
      </c>
      <c r="G4646" s="274">
        <f t="shared" si="1"/>
        <v>45897</v>
      </c>
      <c r="H4646" s="248" t="s">
        <v>485</v>
      </c>
      <c r="I4646" s="276" t="str">
        <f t="shared" si="2"/>
        <v>258656696650</v>
      </c>
      <c r="J4646" s="274"/>
      <c r="K4646" s="275"/>
      <c r="L4646" s="275">
        <f t="shared" si="60"/>
        <v>-696650</v>
      </c>
      <c r="N4646" s="277"/>
      <c r="O4646" s="274"/>
    </row>
    <row r="4647" ht="14.25" customHeight="1">
      <c r="A4647" s="248" t="s">
        <v>35</v>
      </c>
      <c r="B4647" s="248" t="s">
        <v>19</v>
      </c>
      <c r="C4647" s="273">
        <v>26465.0</v>
      </c>
      <c r="D4647" s="274">
        <v>45867.0</v>
      </c>
      <c r="E4647" s="275">
        <v>483545.0</v>
      </c>
      <c r="F4647" s="248" t="s">
        <v>447</v>
      </c>
      <c r="G4647" s="274">
        <f t="shared" si="1"/>
        <v>45897</v>
      </c>
      <c r="H4647" s="248" t="s">
        <v>443</v>
      </c>
      <c r="I4647" s="276" t="str">
        <f t="shared" si="2"/>
        <v>26465483545</v>
      </c>
      <c r="J4647" s="274">
        <v>45894.0</v>
      </c>
      <c r="K4647" s="275">
        <v>483545.0</v>
      </c>
      <c r="L4647" s="275">
        <f t="shared" si="60"/>
        <v>0</v>
      </c>
      <c r="N4647" s="277"/>
      <c r="O4647" s="274"/>
    </row>
    <row r="4648" ht="14.25" customHeight="1">
      <c r="A4648" s="248" t="s">
        <v>494</v>
      </c>
      <c r="B4648" s="248" t="s">
        <v>19</v>
      </c>
      <c r="C4648" s="273">
        <v>58587.0</v>
      </c>
      <c r="D4648" s="274">
        <v>45867.0</v>
      </c>
      <c r="E4648" s="275">
        <v>1017751.0</v>
      </c>
      <c r="F4648" s="248" t="s">
        <v>447</v>
      </c>
      <c r="G4648" s="274">
        <f t="shared" si="1"/>
        <v>45897</v>
      </c>
      <c r="H4648" s="248" t="s">
        <v>443</v>
      </c>
      <c r="I4648" s="276" t="str">
        <f t="shared" si="2"/>
        <v>585871017751</v>
      </c>
      <c r="J4648" s="274">
        <v>45867.0</v>
      </c>
      <c r="K4648" s="275">
        <v>1017751.0</v>
      </c>
      <c r="L4648" s="275">
        <f t="shared" si="60"/>
        <v>0</v>
      </c>
      <c r="N4648" s="277"/>
      <c r="O4648" s="274"/>
    </row>
    <row r="4649" ht="14.25" customHeight="1">
      <c r="A4649" s="248" t="s">
        <v>495</v>
      </c>
      <c r="B4649" s="248" t="s">
        <v>19</v>
      </c>
      <c r="C4649" s="273">
        <v>1.41575173E8</v>
      </c>
      <c r="D4649" s="274">
        <v>45868.0</v>
      </c>
      <c r="E4649" s="275">
        <v>268980.0</v>
      </c>
      <c r="F4649" s="248" t="s">
        <v>447</v>
      </c>
      <c r="G4649" s="274">
        <f t="shared" si="1"/>
        <v>45898</v>
      </c>
      <c r="H4649" s="248" t="s">
        <v>443</v>
      </c>
      <c r="I4649" s="276" t="str">
        <f t="shared" si="2"/>
        <v>141575173268980</v>
      </c>
      <c r="J4649" s="274">
        <v>45869.0</v>
      </c>
      <c r="K4649" s="275">
        <v>268980.0</v>
      </c>
      <c r="L4649" s="275">
        <f t="shared" si="60"/>
        <v>0</v>
      </c>
      <c r="N4649" s="277"/>
      <c r="O4649" s="274"/>
    </row>
    <row r="4650" ht="14.25" customHeight="1">
      <c r="A4650" s="248" t="s">
        <v>877</v>
      </c>
      <c r="B4650" s="248" t="s">
        <v>19</v>
      </c>
      <c r="C4650" s="273">
        <v>83346.0</v>
      </c>
      <c r="D4650" s="274">
        <v>45868.0</v>
      </c>
      <c r="E4650" s="275">
        <v>219969.0</v>
      </c>
      <c r="F4650" s="248" t="s">
        <v>447</v>
      </c>
      <c r="G4650" s="274">
        <f t="shared" si="1"/>
        <v>45898</v>
      </c>
      <c r="H4650" s="248" t="s">
        <v>443</v>
      </c>
      <c r="I4650" s="276" t="str">
        <f t="shared" si="2"/>
        <v>83346219969</v>
      </c>
      <c r="J4650" s="274">
        <v>45726.0</v>
      </c>
      <c r="K4650" s="275">
        <v>219969.0</v>
      </c>
      <c r="L4650" s="275">
        <f t="shared" si="60"/>
        <v>0</v>
      </c>
      <c r="M4650" s="248" t="s">
        <v>1066</v>
      </c>
      <c r="N4650" s="277"/>
      <c r="O4650" s="274"/>
    </row>
    <row r="4651" ht="14.25" customHeight="1">
      <c r="A4651" s="248" t="s">
        <v>1067</v>
      </c>
      <c r="B4651" s="248" t="s">
        <v>19</v>
      </c>
      <c r="C4651" s="273">
        <v>2492.0</v>
      </c>
      <c r="D4651" s="274">
        <v>45868.0</v>
      </c>
      <c r="E4651" s="275">
        <v>215760.0</v>
      </c>
      <c r="F4651" s="248" t="s">
        <v>447</v>
      </c>
      <c r="G4651" s="274">
        <f t="shared" si="1"/>
        <v>45898</v>
      </c>
      <c r="H4651" s="248" t="s">
        <v>443</v>
      </c>
      <c r="I4651" s="276" t="str">
        <f t="shared" si="2"/>
        <v>2492215760</v>
      </c>
      <c r="J4651" s="274">
        <v>45863.0</v>
      </c>
      <c r="K4651" s="275">
        <v>215760.0</v>
      </c>
      <c r="L4651" s="275">
        <f t="shared" si="60"/>
        <v>0</v>
      </c>
      <c r="N4651" s="277"/>
      <c r="O4651" s="274"/>
    </row>
    <row r="4652" ht="14.25" customHeight="1">
      <c r="A4652" s="248" t="s">
        <v>84</v>
      </c>
      <c r="B4652" s="248" t="s">
        <v>19</v>
      </c>
      <c r="C4652" s="273">
        <v>6070.0</v>
      </c>
      <c r="D4652" s="274">
        <v>45868.0</v>
      </c>
      <c r="E4652" s="275">
        <v>147959.0</v>
      </c>
      <c r="F4652" s="248" t="s">
        <v>447</v>
      </c>
      <c r="G4652" s="274">
        <f t="shared" si="1"/>
        <v>45898</v>
      </c>
      <c r="H4652" s="248" t="s">
        <v>443</v>
      </c>
      <c r="I4652" s="276" t="str">
        <f t="shared" si="2"/>
        <v>6070147959</v>
      </c>
      <c r="J4652" s="274">
        <v>45894.0</v>
      </c>
      <c r="K4652" s="275">
        <v>147959.0</v>
      </c>
      <c r="L4652" s="275">
        <f t="shared" si="60"/>
        <v>0</v>
      </c>
      <c r="N4652" s="277"/>
      <c r="O4652" s="274"/>
    </row>
    <row r="4653" ht="14.25" customHeight="1">
      <c r="A4653" s="248" t="s">
        <v>859</v>
      </c>
      <c r="B4653" s="248" t="s">
        <v>19</v>
      </c>
      <c r="C4653" s="273">
        <v>2544.0</v>
      </c>
      <c r="D4653" s="274">
        <v>45868.0</v>
      </c>
      <c r="E4653" s="275">
        <v>131940.0</v>
      </c>
      <c r="F4653" s="248" t="s">
        <v>447</v>
      </c>
      <c r="G4653" s="274">
        <f t="shared" si="1"/>
        <v>45898</v>
      </c>
      <c r="H4653" s="248" t="s">
        <v>443</v>
      </c>
      <c r="I4653" s="276" t="str">
        <f t="shared" si="2"/>
        <v>2544131940</v>
      </c>
      <c r="J4653" s="274">
        <v>45894.0</v>
      </c>
      <c r="K4653" s="275">
        <v>131940.0</v>
      </c>
      <c r="L4653" s="275">
        <f t="shared" si="60"/>
        <v>0</v>
      </c>
      <c r="N4653" s="277"/>
      <c r="O4653" s="274"/>
    </row>
    <row r="4654" ht="14.25" customHeight="1">
      <c r="A4654" s="248" t="s">
        <v>463</v>
      </c>
      <c r="B4654" s="248" t="s">
        <v>19</v>
      </c>
      <c r="C4654" s="273">
        <v>5344359.0</v>
      </c>
      <c r="D4654" s="274">
        <v>45868.0</v>
      </c>
      <c r="E4654" s="275">
        <v>1503980.0</v>
      </c>
      <c r="F4654" s="248" t="s">
        <v>447</v>
      </c>
      <c r="G4654" s="274">
        <f t="shared" si="1"/>
        <v>45898</v>
      </c>
      <c r="H4654" s="248" t="s">
        <v>443</v>
      </c>
      <c r="I4654" s="276" t="str">
        <f t="shared" si="2"/>
        <v>53443591503980</v>
      </c>
      <c r="J4654" s="274">
        <v>45869.0</v>
      </c>
      <c r="K4654" s="275">
        <v>1503980.0</v>
      </c>
      <c r="L4654" s="275">
        <f t="shared" si="60"/>
        <v>0</v>
      </c>
      <c r="N4654" s="277"/>
      <c r="O4654" s="274"/>
    </row>
    <row r="4655" ht="14.25" customHeight="1">
      <c r="A4655" s="248" t="s">
        <v>26</v>
      </c>
      <c r="B4655" s="248" t="s">
        <v>19</v>
      </c>
      <c r="C4655" s="273">
        <v>14559.0</v>
      </c>
      <c r="D4655" s="274">
        <v>45868.0</v>
      </c>
      <c r="E4655" s="275">
        <v>1811151.0</v>
      </c>
      <c r="F4655" s="248" t="s">
        <v>447</v>
      </c>
      <c r="G4655" s="274">
        <f t="shared" si="1"/>
        <v>45898</v>
      </c>
      <c r="H4655" s="248" t="s">
        <v>443</v>
      </c>
      <c r="I4655" s="276" t="str">
        <f t="shared" si="2"/>
        <v>145591811151</v>
      </c>
      <c r="J4655" s="274">
        <v>45894.0</v>
      </c>
      <c r="K4655" s="275">
        <v>1811151.0</v>
      </c>
      <c r="L4655" s="275">
        <f t="shared" si="60"/>
        <v>0</v>
      </c>
      <c r="N4655" s="277"/>
      <c r="O4655" s="274"/>
    </row>
    <row r="4656" ht="14.25" customHeight="1">
      <c r="A4656" s="248" t="s">
        <v>1068</v>
      </c>
      <c r="B4656" s="248" t="s">
        <v>334</v>
      </c>
      <c r="C4656" s="273">
        <v>291.0</v>
      </c>
      <c r="D4656" s="274">
        <v>45868.0</v>
      </c>
      <c r="E4656" s="275">
        <v>540000.0</v>
      </c>
      <c r="F4656" s="248" t="s">
        <v>447</v>
      </c>
      <c r="G4656" s="274">
        <f t="shared" si="1"/>
        <v>45898</v>
      </c>
      <c r="H4656" s="248" t="s">
        <v>443</v>
      </c>
      <c r="I4656" s="276" t="str">
        <f t="shared" si="2"/>
        <v>291540000</v>
      </c>
      <c r="J4656" s="274">
        <v>45869.0</v>
      </c>
      <c r="K4656" s="275">
        <v>540000.0</v>
      </c>
      <c r="L4656" s="275">
        <f t="shared" si="60"/>
        <v>0</v>
      </c>
      <c r="N4656" s="277"/>
      <c r="O4656" s="274"/>
    </row>
    <row r="4657" ht="14.25" customHeight="1">
      <c r="A4657" s="248" t="s">
        <v>1068</v>
      </c>
      <c r="B4657" s="248" t="s">
        <v>334</v>
      </c>
      <c r="C4657" s="273">
        <v>292.0</v>
      </c>
      <c r="D4657" s="274">
        <v>45868.0</v>
      </c>
      <c r="E4657" s="275">
        <v>300000.0</v>
      </c>
      <c r="F4657" s="248" t="s">
        <v>447</v>
      </c>
      <c r="G4657" s="274">
        <f t="shared" si="1"/>
        <v>45898</v>
      </c>
      <c r="H4657" s="248" t="s">
        <v>443</v>
      </c>
      <c r="I4657" s="276" t="str">
        <f t="shared" si="2"/>
        <v>292300000</v>
      </c>
      <c r="J4657" s="274">
        <v>45870.0</v>
      </c>
      <c r="K4657" s="275">
        <v>300000.0</v>
      </c>
      <c r="L4657" s="275">
        <f t="shared" si="60"/>
        <v>0</v>
      </c>
      <c r="N4657" s="277"/>
      <c r="O4657" s="274"/>
    </row>
    <row r="4658" ht="14.25" customHeight="1">
      <c r="A4658" s="248" t="s">
        <v>48</v>
      </c>
      <c r="B4658" s="248" t="s">
        <v>19</v>
      </c>
      <c r="C4658" s="273">
        <v>19514.0</v>
      </c>
      <c r="D4658" s="274">
        <v>45868.0</v>
      </c>
      <c r="E4658" s="275">
        <v>731121.0</v>
      </c>
      <c r="F4658" s="248" t="s">
        <v>447</v>
      </c>
      <c r="G4658" s="274">
        <f t="shared" si="1"/>
        <v>45898</v>
      </c>
      <c r="H4658" s="248" t="s">
        <v>443</v>
      </c>
      <c r="I4658" s="276" t="str">
        <f t="shared" si="2"/>
        <v>19514731121</v>
      </c>
      <c r="J4658" s="274">
        <v>45909.0</v>
      </c>
      <c r="K4658" s="275">
        <v>731121.0</v>
      </c>
      <c r="L4658" s="275">
        <f t="shared" si="60"/>
        <v>0</v>
      </c>
      <c r="N4658" s="277"/>
      <c r="O4658" s="274"/>
    </row>
    <row r="4659" ht="15.0" customHeight="1">
      <c r="A4659" s="248" t="s">
        <v>273</v>
      </c>
      <c r="B4659" s="248" t="s">
        <v>19</v>
      </c>
      <c r="C4659" s="273">
        <v>686.0</v>
      </c>
      <c r="D4659" s="274">
        <v>45869.0</v>
      </c>
      <c r="E4659" s="275">
        <v>183900.0</v>
      </c>
      <c r="F4659" s="248" t="s">
        <v>447</v>
      </c>
      <c r="G4659" s="274">
        <f t="shared" si="1"/>
        <v>45899</v>
      </c>
      <c r="H4659" s="248" t="s">
        <v>443</v>
      </c>
      <c r="I4659" s="276" t="str">
        <f t="shared" si="2"/>
        <v>686183900</v>
      </c>
      <c r="J4659" s="274">
        <v>45876.0</v>
      </c>
      <c r="K4659" s="275">
        <v>183900.0</v>
      </c>
      <c r="L4659" s="275">
        <f t="shared" si="60"/>
        <v>0</v>
      </c>
      <c r="N4659" s="277"/>
      <c r="O4659" s="274"/>
    </row>
    <row r="4660" ht="14.25" customHeight="1">
      <c r="A4660" s="248" t="s">
        <v>610</v>
      </c>
      <c r="B4660" s="248" t="s">
        <v>747</v>
      </c>
      <c r="C4660" s="273">
        <v>1627.0</v>
      </c>
      <c r="D4660" s="274">
        <v>45869.0</v>
      </c>
      <c r="E4660" s="275">
        <v>780895.0</v>
      </c>
      <c r="F4660" s="248" t="s">
        <v>447</v>
      </c>
      <c r="G4660" s="274">
        <f t="shared" si="1"/>
        <v>45899</v>
      </c>
      <c r="H4660" s="248" t="s">
        <v>443</v>
      </c>
      <c r="I4660" s="276" t="str">
        <f t="shared" si="2"/>
        <v>1627780895</v>
      </c>
      <c r="J4660" s="274">
        <v>45840.0</v>
      </c>
      <c r="K4660" s="275">
        <v>780895.0</v>
      </c>
      <c r="L4660" s="275">
        <f t="shared" si="60"/>
        <v>0</v>
      </c>
      <c r="M4660" s="248" t="s">
        <v>735</v>
      </c>
      <c r="N4660" s="277"/>
      <c r="O4660" s="274"/>
    </row>
    <row r="4661" ht="14.25" customHeight="1">
      <c r="A4661" s="248" t="s">
        <v>570</v>
      </c>
      <c r="B4661" s="248" t="s">
        <v>19</v>
      </c>
      <c r="C4661" s="273">
        <v>10323.0</v>
      </c>
      <c r="D4661" s="274">
        <v>45869.0</v>
      </c>
      <c r="E4661" s="275">
        <v>4085750.0</v>
      </c>
      <c r="F4661" s="248" t="s">
        <v>447</v>
      </c>
      <c r="G4661" s="274">
        <f t="shared" si="1"/>
        <v>45899</v>
      </c>
      <c r="H4661" s="248" t="s">
        <v>443</v>
      </c>
      <c r="I4661" s="276" t="str">
        <f t="shared" si="2"/>
        <v>103234085750</v>
      </c>
      <c r="J4661" s="274">
        <v>45868.0</v>
      </c>
      <c r="K4661" s="275">
        <v>4085750.0</v>
      </c>
      <c r="L4661" s="275">
        <f t="shared" si="60"/>
        <v>0</v>
      </c>
      <c r="N4661" s="277"/>
      <c r="O4661" s="274"/>
    </row>
    <row r="4662" ht="14.25" customHeight="1">
      <c r="A4662" s="248" t="s">
        <v>424</v>
      </c>
      <c r="B4662" s="248" t="s">
        <v>19</v>
      </c>
      <c r="C4662" s="273">
        <v>1079.0</v>
      </c>
      <c r="D4662" s="274">
        <v>45869.0</v>
      </c>
      <c r="E4662" s="275">
        <v>779688.0</v>
      </c>
      <c r="F4662" s="248" t="s">
        <v>447</v>
      </c>
      <c r="G4662" s="274">
        <f t="shared" si="1"/>
        <v>45899</v>
      </c>
      <c r="H4662" s="248" t="s">
        <v>443</v>
      </c>
      <c r="I4662" s="276" t="str">
        <f t="shared" si="2"/>
        <v>1079779688</v>
      </c>
      <c r="J4662" s="274">
        <v>45860.0</v>
      </c>
      <c r="K4662" s="275">
        <v>779688.0</v>
      </c>
      <c r="L4662" s="275">
        <f t="shared" si="60"/>
        <v>0</v>
      </c>
      <c r="N4662" s="277"/>
      <c r="O4662" s="274"/>
    </row>
    <row r="4663" ht="14.25" customHeight="1">
      <c r="A4663" s="248" t="s">
        <v>554</v>
      </c>
      <c r="B4663" s="248" t="s">
        <v>19</v>
      </c>
      <c r="C4663" s="273">
        <v>9975.0</v>
      </c>
      <c r="D4663" s="274">
        <v>45869.0</v>
      </c>
      <c r="E4663" s="275">
        <v>690000.0</v>
      </c>
      <c r="F4663" s="248" t="s">
        <v>447</v>
      </c>
      <c r="G4663" s="274">
        <f t="shared" si="1"/>
        <v>45899</v>
      </c>
      <c r="H4663" s="248" t="s">
        <v>443</v>
      </c>
      <c r="I4663" s="276" t="str">
        <f t="shared" si="2"/>
        <v>9975690000</v>
      </c>
      <c r="J4663" s="274">
        <v>45870.0</v>
      </c>
      <c r="K4663" s="275">
        <v>690000.0</v>
      </c>
      <c r="L4663" s="275">
        <f t="shared" si="60"/>
        <v>0</v>
      </c>
      <c r="N4663" s="277"/>
      <c r="O4663" s="274"/>
    </row>
    <row r="4664" ht="14.25" customHeight="1">
      <c r="A4664" s="248" t="s">
        <v>60</v>
      </c>
      <c r="B4664" s="248" t="s">
        <v>19</v>
      </c>
      <c r="C4664" s="273">
        <v>9976.0</v>
      </c>
      <c r="D4664" s="274">
        <v>45869.0</v>
      </c>
      <c r="E4664" s="275">
        <v>20392.0</v>
      </c>
      <c r="F4664" s="248" t="s">
        <v>447</v>
      </c>
      <c r="G4664" s="274">
        <f t="shared" si="1"/>
        <v>45899</v>
      </c>
      <c r="H4664" s="248" t="s">
        <v>443</v>
      </c>
      <c r="I4664" s="276" t="str">
        <f t="shared" si="2"/>
        <v>997620392</v>
      </c>
      <c r="J4664" s="274">
        <v>45894.0</v>
      </c>
      <c r="K4664" s="275">
        <v>20392.0</v>
      </c>
      <c r="L4664" s="275">
        <f t="shared" si="60"/>
        <v>0</v>
      </c>
      <c r="N4664" s="277"/>
      <c r="O4664" s="274"/>
    </row>
    <row r="4665" ht="14.25" customHeight="1">
      <c r="A4665" s="248" t="s">
        <v>736</v>
      </c>
      <c r="B4665" s="248" t="s">
        <v>19</v>
      </c>
      <c r="C4665" s="273">
        <v>196681.0</v>
      </c>
      <c r="D4665" s="274">
        <v>45869.0</v>
      </c>
      <c r="E4665" s="275">
        <v>287985.0</v>
      </c>
      <c r="F4665" s="248" t="s">
        <v>447</v>
      </c>
      <c r="G4665" s="274">
        <f t="shared" si="1"/>
        <v>45899</v>
      </c>
      <c r="H4665" s="248" t="s">
        <v>443</v>
      </c>
      <c r="I4665" s="276" t="str">
        <f t="shared" si="2"/>
        <v>196681287985</v>
      </c>
      <c r="J4665" s="274">
        <v>45894.0</v>
      </c>
      <c r="K4665" s="275">
        <v>287985.0</v>
      </c>
      <c r="L4665" s="275">
        <f t="shared" si="60"/>
        <v>0</v>
      </c>
      <c r="N4665" s="277"/>
      <c r="O4665" s="274"/>
    </row>
    <row r="4666" ht="15.75" customHeight="1">
      <c r="A4666" s="248" t="s">
        <v>463</v>
      </c>
      <c r="B4666" s="248" t="s">
        <v>19</v>
      </c>
      <c r="C4666" s="273">
        <v>5344846.0</v>
      </c>
      <c r="D4666" s="274">
        <v>45869.0</v>
      </c>
      <c r="E4666" s="275">
        <v>533980.0</v>
      </c>
      <c r="F4666" s="248" t="s">
        <v>447</v>
      </c>
      <c r="G4666" s="274">
        <f t="shared" si="1"/>
        <v>45899</v>
      </c>
      <c r="H4666" s="248" t="s">
        <v>443</v>
      </c>
      <c r="I4666" s="276" t="str">
        <f t="shared" si="2"/>
        <v>5344846533980</v>
      </c>
      <c r="J4666" s="274">
        <v>45869.0</v>
      </c>
      <c r="K4666" s="275">
        <v>533980.0</v>
      </c>
      <c r="L4666" s="275">
        <f t="shared" si="60"/>
        <v>0</v>
      </c>
      <c r="N4666" s="277"/>
      <c r="O4666" s="274"/>
    </row>
    <row r="4667" ht="15.75" customHeight="1">
      <c r="A4667" s="248" t="s">
        <v>766</v>
      </c>
      <c r="B4667" s="248" t="s">
        <v>19</v>
      </c>
      <c r="C4667" s="273">
        <v>66.0</v>
      </c>
      <c r="D4667" s="274">
        <v>45869.0</v>
      </c>
      <c r="E4667" s="275">
        <v>5589124.0</v>
      </c>
      <c r="F4667" s="248" t="s">
        <v>447</v>
      </c>
      <c r="G4667" s="274">
        <f t="shared" si="1"/>
        <v>45899</v>
      </c>
      <c r="H4667" s="248" t="s">
        <v>443</v>
      </c>
      <c r="I4667" s="276" t="str">
        <f t="shared" si="2"/>
        <v>665589124</v>
      </c>
      <c r="J4667" s="274">
        <v>45848.0</v>
      </c>
      <c r="K4667" s="275">
        <v>5589124.0</v>
      </c>
      <c r="L4667" s="275">
        <f t="shared" si="60"/>
        <v>0</v>
      </c>
      <c r="M4667" s="248" t="s">
        <v>767</v>
      </c>
      <c r="N4667" s="277"/>
      <c r="O4667" s="274"/>
    </row>
    <row r="4668" ht="15.75" customHeight="1">
      <c r="A4668" s="248" t="s">
        <v>23</v>
      </c>
      <c r="B4668" s="248" t="s">
        <v>19</v>
      </c>
      <c r="C4668" s="273">
        <v>10459.0</v>
      </c>
      <c r="D4668" s="274">
        <v>45869.0</v>
      </c>
      <c r="E4668" s="275">
        <v>431965.0</v>
      </c>
      <c r="F4668" s="248" t="s">
        <v>447</v>
      </c>
      <c r="G4668" s="274">
        <f t="shared" si="1"/>
        <v>45899</v>
      </c>
      <c r="H4668" s="248" t="s">
        <v>443</v>
      </c>
      <c r="I4668" s="276" t="str">
        <f t="shared" si="2"/>
        <v>10459431965</v>
      </c>
      <c r="J4668" s="274">
        <v>45894.0</v>
      </c>
      <c r="K4668" s="275">
        <v>431965.0</v>
      </c>
      <c r="L4668" s="275">
        <f t="shared" si="60"/>
        <v>0</v>
      </c>
      <c r="N4668" s="277" t="s">
        <v>769</v>
      </c>
      <c r="O4668" s="274"/>
    </row>
    <row r="4669" customHeight="1">
      <c r="A4669" s="248" t="s">
        <v>23</v>
      </c>
      <c r="B4669" s="248" t="s">
        <v>19</v>
      </c>
      <c r="C4669" s="273">
        <v>10460.0</v>
      </c>
      <c r="D4669" s="274">
        <v>45869.0</v>
      </c>
      <c r="E4669" s="275">
        <v>539973.0</v>
      </c>
      <c r="F4669" s="248" t="s">
        <v>447</v>
      </c>
      <c r="G4669" s="274">
        <f t="shared" si="1"/>
        <v>45899</v>
      </c>
      <c r="H4669" s="248" t="s">
        <v>443</v>
      </c>
      <c r="I4669" s="276" t="str">
        <f t="shared" si="2"/>
        <v>10460539973</v>
      </c>
      <c r="J4669" s="274">
        <v>45894.0</v>
      </c>
      <c r="K4669" s="275">
        <v>539973.0</v>
      </c>
      <c r="L4669" s="275">
        <f t="shared" si="60"/>
        <v>0</v>
      </c>
      <c r="N4669" s="277" t="s">
        <v>769</v>
      </c>
      <c r="O4669" s="274"/>
    </row>
    <row r="4670" ht="15.75" customHeight="1">
      <c r="A4670" s="248" t="s">
        <v>273</v>
      </c>
      <c r="B4670" s="248" t="s">
        <v>19</v>
      </c>
      <c r="C4670" s="273">
        <v>688.0</v>
      </c>
      <c r="D4670" s="274">
        <v>45870.0</v>
      </c>
      <c r="E4670" s="275">
        <v>179901.0</v>
      </c>
      <c r="F4670" s="248" t="s">
        <v>447</v>
      </c>
      <c r="G4670" s="274">
        <f t="shared" si="1"/>
        <v>45900</v>
      </c>
      <c r="H4670" s="248" t="s">
        <v>443</v>
      </c>
      <c r="I4670" s="276" t="str">
        <f t="shared" si="2"/>
        <v>688179901</v>
      </c>
      <c r="J4670" s="345"/>
      <c r="K4670" s="346"/>
      <c r="L4670" s="275">
        <f t="shared" si="60"/>
        <v>-179901</v>
      </c>
      <c r="N4670" s="277"/>
      <c r="O4670" s="274"/>
    </row>
    <row r="4671" ht="15.75" customHeight="1">
      <c r="A4671" s="248" t="s">
        <v>273</v>
      </c>
      <c r="B4671" s="248" t="s">
        <v>19</v>
      </c>
      <c r="C4671" s="273">
        <v>689.0</v>
      </c>
      <c r="D4671" s="274">
        <v>45870.0</v>
      </c>
      <c r="E4671" s="275">
        <v>183900.0</v>
      </c>
      <c r="F4671" s="248" t="s">
        <v>447</v>
      </c>
      <c r="G4671" s="274">
        <f t="shared" si="1"/>
        <v>45900</v>
      </c>
      <c r="H4671" s="248" t="s">
        <v>443</v>
      </c>
      <c r="I4671" s="276" t="str">
        <f t="shared" si="2"/>
        <v>689183900</v>
      </c>
      <c r="J4671" s="274">
        <v>45876.0</v>
      </c>
      <c r="K4671" s="275">
        <v>183900.0</v>
      </c>
      <c r="L4671" s="275">
        <f t="shared" si="60"/>
        <v>0</v>
      </c>
      <c r="N4671" s="277"/>
      <c r="O4671" s="274"/>
    </row>
    <row r="4672" ht="16.5" customHeight="1">
      <c r="A4672" s="248" t="s">
        <v>273</v>
      </c>
      <c r="B4672" s="248" t="s">
        <v>468</v>
      </c>
      <c r="C4672" s="273">
        <v>1904.0</v>
      </c>
      <c r="D4672" s="274">
        <v>45870.0</v>
      </c>
      <c r="E4672" s="275">
        <v>-179901.0</v>
      </c>
      <c r="F4672" s="248" t="s">
        <v>447</v>
      </c>
      <c r="G4672" s="274">
        <f t="shared" si="1"/>
        <v>45900</v>
      </c>
      <c r="H4672" s="248" t="s">
        <v>469</v>
      </c>
      <c r="I4672" s="276" t="str">
        <f t="shared" si="2"/>
        <v>1904-179901</v>
      </c>
      <c r="J4672" s="274"/>
      <c r="K4672" s="275"/>
      <c r="L4672" s="275">
        <f t="shared" si="60"/>
        <v>179901</v>
      </c>
      <c r="M4672" s="305" t="s">
        <v>1019</v>
      </c>
      <c r="N4672" s="277" t="s">
        <v>710</v>
      </c>
      <c r="O4672" s="274"/>
    </row>
    <row r="4673" ht="14.25" customHeight="1">
      <c r="A4673" s="248" t="s">
        <v>454</v>
      </c>
      <c r="B4673" s="248" t="s">
        <v>19</v>
      </c>
      <c r="C4673" s="273">
        <v>40805.0</v>
      </c>
      <c r="D4673" s="274">
        <v>45870.0</v>
      </c>
      <c r="E4673" s="275">
        <v>47600.0</v>
      </c>
      <c r="F4673" s="248" t="s">
        <v>447</v>
      </c>
      <c r="G4673" s="274">
        <f t="shared" si="1"/>
        <v>45900</v>
      </c>
      <c r="H4673" s="248" t="s">
        <v>443</v>
      </c>
      <c r="I4673" s="276" t="str">
        <f t="shared" si="2"/>
        <v>4080547600</v>
      </c>
      <c r="J4673" s="274">
        <v>45839.0</v>
      </c>
      <c r="K4673" s="275">
        <v>47600.0</v>
      </c>
      <c r="L4673" s="275">
        <f t="shared" si="60"/>
        <v>0</v>
      </c>
      <c r="N4673" s="277"/>
      <c r="O4673" s="274"/>
    </row>
    <row r="4674" ht="14.25" customHeight="1">
      <c r="A4674" s="248" t="s">
        <v>1069</v>
      </c>
      <c r="B4674" s="248" t="s">
        <v>19</v>
      </c>
      <c r="C4674" s="273">
        <v>1108.0</v>
      </c>
      <c r="D4674" s="274">
        <v>45870.0</v>
      </c>
      <c r="E4674" s="275">
        <v>90993.0</v>
      </c>
      <c r="F4674" s="248" t="s">
        <v>447</v>
      </c>
      <c r="G4674" s="274">
        <f t="shared" si="1"/>
        <v>45900</v>
      </c>
      <c r="H4674" s="248" t="s">
        <v>443</v>
      </c>
      <c r="I4674" s="276" t="str">
        <f t="shared" si="2"/>
        <v>110890993</v>
      </c>
      <c r="J4674" s="274">
        <v>45866.0</v>
      </c>
      <c r="K4674" s="275">
        <v>90993.0</v>
      </c>
      <c r="L4674" s="275">
        <f t="shared" si="60"/>
        <v>0</v>
      </c>
      <c r="N4674" s="277"/>
      <c r="O4674" s="274"/>
    </row>
    <row r="4675" ht="14.25" customHeight="1">
      <c r="A4675" s="248" t="s">
        <v>85</v>
      </c>
      <c r="B4675" s="248" t="s">
        <v>19</v>
      </c>
      <c r="C4675" s="273">
        <v>2329.0</v>
      </c>
      <c r="D4675" s="274">
        <v>45870.0</v>
      </c>
      <c r="E4675" s="275">
        <v>915878.0</v>
      </c>
      <c r="F4675" s="248" t="s">
        <v>447</v>
      </c>
      <c r="G4675" s="274">
        <f t="shared" si="1"/>
        <v>45900</v>
      </c>
      <c r="H4675" s="248" t="s">
        <v>443</v>
      </c>
      <c r="I4675" s="276" t="str">
        <f t="shared" si="2"/>
        <v>2329915878</v>
      </c>
      <c r="J4675" s="274">
        <v>45898.0</v>
      </c>
      <c r="K4675" s="275">
        <v>915878.0</v>
      </c>
      <c r="L4675" s="275">
        <f t="shared" si="60"/>
        <v>0</v>
      </c>
      <c r="N4675" s="277"/>
      <c r="O4675" s="274"/>
    </row>
    <row r="4676" customHeight="1">
      <c r="A4676" s="248" t="s">
        <v>85</v>
      </c>
      <c r="B4676" s="248" t="s">
        <v>19</v>
      </c>
      <c r="C4676" s="273">
        <v>2331.0</v>
      </c>
      <c r="D4676" s="274">
        <v>45870.0</v>
      </c>
      <c r="E4676" s="275">
        <v>2140513.0</v>
      </c>
      <c r="F4676" s="248" t="s">
        <v>447</v>
      </c>
      <c r="G4676" s="274">
        <f t="shared" si="1"/>
        <v>45900</v>
      </c>
      <c r="H4676" s="248" t="s">
        <v>443</v>
      </c>
      <c r="I4676" s="276" t="str">
        <f t="shared" si="2"/>
        <v>23312140513</v>
      </c>
      <c r="J4676" s="274">
        <v>45898.0</v>
      </c>
      <c r="K4676" s="275">
        <v>2140513.0</v>
      </c>
      <c r="L4676" s="275">
        <f t="shared" si="60"/>
        <v>0</v>
      </c>
      <c r="N4676" s="277"/>
      <c r="O4676" s="274"/>
    </row>
    <row r="4677" ht="14.25" customHeight="1">
      <c r="A4677" s="248" t="s">
        <v>24</v>
      </c>
      <c r="B4677" s="248" t="s">
        <v>19</v>
      </c>
      <c r="C4677" s="273">
        <v>27631.0</v>
      </c>
      <c r="D4677" s="274">
        <v>45870.0</v>
      </c>
      <c r="E4677" s="275">
        <v>5579181.0</v>
      </c>
      <c r="F4677" s="248" t="s">
        <v>447</v>
      </c>
      <c r="G4677" s="274">
        <f t="shared" si="1"/>
        <v>45900</v>
      </c>
      <c r="H4677" s="248" t="s">
        <v>443</v>
      </c>
      <c r="I4677" s="276" t="str">
        <f t="shared" si="2"/>
        <v>276315579181</v>
      </c>
      <c r="J4677" s="274">
        <v>45898.0</v>
      </c>
      <c r="K4677" s="275">
        <v>5579181.0</v>
      </c>
      <c r="L4677" s="275">
        <f t="shared" si="60"/>
        <v>0</v>
      </c>
      <c r="N4677" s="277"/>
      <c r="O4677" s="274"/>
    </row>
    <row r="4678" ht="14.25" customHeight="1">
      <c r="A4678" s="248" t="s">
        <v>36</v>
      </c>
      <c r="B4678" s="248" t="s">
        <v>19</v>
      </c>
      <c r="C4678" s="273">
        <v>100132.0</v>
      </c>
      <c r="D4678" s="274">
        <v>45870.0</v>
      </c>
      <c r="E4678" s="275">
        <v>3237300.0</v>
      </c>
      <c r="F4678" s="248" t="s">
        <v>447</v>
      </c>
      <c r="G4678" s="274">
        <f t="shared" si="1"/>
        <v>45900</v>
      </c>
      <c r="H4678" s="248" t="s">
        <v>443</v>
      </c>
      <c r="I4678" s="276" t="str">
        <f t="shared" si="2"/>
        <v>1001323237300</v>
      </c>
      <c r="J4678" s="274">
        <v>45898.0</v>
      </c>
      <c r="K4678" s="275">
        <v>3237300.0</v>
      </c>
      <c r="L4678" s="275">
        <f t="shared" si="60"/>
        <v>0</v>
      </c>
      <c r="N4678" s="277"/>
      <c r="O4678" s="274"/>
    </row>
    <row r="4679" ht="14.25" customHeight="1">
      <c r="A4679" s="248" t="s">
        <v>690</v>
      </c>
      <c r="B4679" s="248" t="s">
        <v>19</v>
      </c>
      <c r="C4679" s="273">
        <v>29145.0</v>
      </c>
      <c r="D4679" s="274">
        <v>45870.0</v>
      </c>
      <c r="E4679" s="275">
        <v>247520.0</v>
      </c>
      <c r="F4679" s="248" t="s">
        <v>447</v>
      </c>
      <c r="G4679" s="274">
        <f t="shared" si="1"/>
        <v>45900</v>
      </c>
      <c r="H4679" s="248" t="s">
        <v>443</v>
      </c>
      <c r="I4679" s="276" t="str">
        <f t="shared" si="2"/>
        <v>29145247520</v>
      </c>
      <c r="J4679" s="274">
        <v>45860.0</v>
      </c>
      <c r="K4679" s="275">
        <v>247520.0</v>
      </c>
      <c r="L4679" s="275">
        <f t="shared" si="60"/>
        <v>0</v>
      </c>
      <c r="N4679" s="277"/>
      <c r="O4679" s="274"/>
    </row>
    <row r="4680" ht="14.25" customHeight="1">
      <c r="A4680" s="248" t="s">
        <v>106</v>
      </c>
      <c r="B4680" s="248" t="s">
        <v>334</v>
      </c>
      <c r="C4680" s="273">
        <v>255884.0</v>
      </c>
      <c r="D4680" s="274">
        <v>45870.0</v>
      </c>
      <c r="E4680" s="275">
        <v>93279.0</v>
      </c>
      <c r="F4680" s="248" t="s">
        <v>447</v>
      </c>
      <c r="G4680" s="274">
        <f t="shared" si="1"/>
        <v>45900</v>
      </c>
      <c r="H4680" s="248" t="s">
        <v>443</v>
      </c>
      <c r="I4680" s="276" t="str">
        <f t="shared" si="2"/>
        <v>25588493279</v>
      </c>
      <c r="J4680" s="274">
        <v>45894.0</v>
      </c>
      <c r="K4680" s="275">
        <v>93279.0</v>
      </c>
      <c r="L4680" s="275">
        <f t="shared" si="60"/>
        <v>0</v>
      </c>
      <c r="N4680" s="277"/>
      <c r="O4680" s="274"/>
    </row>
    <row r="4681" ht="14.25" customHeight="1">
      <c r="A4681" s="248" t="s">
        <v>688</v>
      </c>
      <c r="B4681" s="248" t="s">
        <v>19</v>
      </c>
      <c r="C4681" s="273">
        <v>3407.0</v>
      </c>
      <c r="D4681" s="274">
        <v>45870.0</v>
      </c>
      <c r="E4681" s="275">
        <v>624651.0</v>
      </c>
      <c r="F4681" s="248" t="s">
        <v>447</v>
      </c>
      <c r="G4681" s="274">
        <f t="shared" si="1"/>
        <v>45900</v>
      </c>
      <c r="H4681" s="248" t="s">
        <v>443</v>
      </c>
      <c r="I4681" s="276" t="str">
        <f t="shared" si="2"/>
        <v>3407624651</v>
      </c>
      <c r="J4681" s="274">
        <v>45898.0</v>
      </c>
      <c r="K4681" s="275">
        <v>624651.0</v>
      </c>
      <c r="L4681" s="275">
        <f t="shared" si="60"/>
        <v>0</v>
      </c>
      <c r="N4681" s="277"/>
      <c r="O4681" s="274"/>
    </row>
    <row r="4682" ht="14.25" customHeight="1">
      <c r="A4682" s="248" t="s">
        <v>23</v>
      </c>
      <c r="B4682" s="248" t="s">
        <v>19</v>
      </c>
      <c r="C4682" s="273">
        <v>10465.0</v>
      </c>
      <c r="D4682" s="274">
        <v>45870.0</v>
      </c>
      <c r="E4682" s="275">
        <v>481439.0</v>
      </c>
      <c r="F4682" s="248" t="s">
        <v>447</v>
      </c>
      <c r="G4682" s="274">
        <f t="shared" si="1"/>
        <v>45900</v>
      </c>
      <c r="H4682" s="248" t="s">
        <v>443</v>
      </c>
      <c r="I4682" s="276" t="str">
        <f t="shared" si="2"/>
        <v>10465481439</v>
      </c>
      <c r="J4682" s="274">
        <v>45898.0</v>
      </c>
      <c r="K4682" s="275">
        <v>481439.0</v>
      </c>
      <c r="L4682" s="275">
        <f t="shared" si="60"/>
        <v>0</v>
      </c>
      <c r="N4682" s="277" t="s">
        <v>769</v>
      </c>
      <c r="O4682" s="274"/>
    </row>
    <row r="4683" ht="14.25" customHeight="1">
      <c r="A4683" s="248" t="s">
        <v>914</v>
      </c>
      <c r="B4683" s="248" t="s">
        <v>19</v>
      </c>
      <c r="C4683" s="273">
        <v>2.4564189E7</v>
      </c>
      <c r="D4683" s="274">
        <v>45870.0</v>
      </c>
      <c r="E4683" s="275">
        <v>4254940.0</v>
      </c>
      <c r="F4683" s="248" t="s">
        <v>447</v>
      </c>
      <c r="G4683" s="274">
        <f t="shared" si="1"/>
        <v>45900</v>
      </c>
      <c r="H4683" s="248" t="s">
        <v>443</v>
      </c>
      <c r="I4683" s="276" t="str">
        <f t="shared" si="2"/>
        <v>245641894254940</v>
      </c>
      <c r="J4683" s="274">
        <v>45867.0</v>
      </c>
      <c r="K4683" s="275">
        <v>4254940.0</v>
      </c>
      <c r="L4683" s="275">
        <f t="shared" si="60"/>
        <v>0</v>
      </c>
      <c r="N4683" s="277"/>
      <c r="O4683" s="274"/>
    </row>
    <row r="4684" ht="14.25" customHeight="1">
      <c r="A4684" s="248" t="s">
        <v>565</v>
      </c>
      <c r="B4684" s="248" t="s">
        <v>19</v>
      </c>
      <c r="C4684" s="273">
        <v>279528.0</v>
      </c>
      <c r="D4684" s="274">
        <v>45871.0</v>
      </c>
      <c r="E4684" s="275">
        <v>1291314.0</v>
      </c>
      <c r="F4684" s="248" t="s">
        <v>447</v>
      </c>
      <c r="G4684" s="274">
        <f t="shared" si="1"/>
        <v>45901</v>
      </c>
      <c r="H4684" s="248" t="s">
        <v>443</v>
      </c>
      <c r="I4684" s="276" t="str">
        <f t="shared" si="2"/>
        <v>2795281291314</v>
      </c>
      <c r="J4684" s="274">
        <v>45869.0</v>
      </c>
      <c r="K4684" s="275">
        <v>1291314.0</v>
      </c>
      <c r="L4684" s="275">
        <f t="shared" si="60"/>
        <v>0</v>
      </c>
      <c r="N4684" s="277"/>
      <c r="O4684" s="274"/>
    </row>
    <row r="4685" ht="14.25" customHeight="1">
      <c r="A4685" s="248" t="s">
        <v>805</v>
      </c>
      <c r="B4685" s="248" t="s">
        <v>19</v>
      </c>
      <c r="C4685" s="273">
        <v>3497.0</v>
      </c>
      <c r="D4685" s="274">
        <v>45871.0</v>
      </c>
      <c r="E4685" s="275">
        <v>107205.0</v>
      </c>
      <c r="F4685" s="248" t="s">
        <v>447</v>
      </c>
      <c r="G4685" s="274">
        <f t="shared" si="1"/>
        <v>45901</v>
      </c>
      <c r="H4685" s="248" t="s">
        <v>443</v>
      </c>
      <c r="I4685" s="276" t="str">
        <f t="shared" si="2"/>
        <v>3497107205</v>
      </c>
      <c r="J4685" s="274">
        <v>45873.0</v>
      </c>
      <c r="K4685" s="275">
        <v>107205.0</v>
      </c>
      <c r="L4685" s="275">
        <f t="shared" si="60"/>
        <v>0</v>
      </c>
      <c r="N4685" s="277"/>
      <c r="O4685" s="274"/>
    </row>
    <row r="4686" ht="14.25" customHeight="1">
      <c r="A4686" s="248" t="s">
        <v>934</v>
      </c>
      <c r="B4686" s="248" t="s">
        <v>19</v>
      </c>
      <c r="C4686" s="273">
        <v>1124343.0</v>
      </c>
      <c r="D4686" s="274">
        <v>45872.0</v>
      </c>
      <c r="E4686" s="275">
        <v>39680.0</v>
      </c>
      <c r="F4686" s="248" t="s">
        <v>447</v>
      </c>
      <c r="G4686" s="274">
        <f t="shared" si="1"/>
        <v>45902</v>
      </c>
      <c r="H4686" s="248" t="s">
        <v>443</v>
      </c>
      <c r="I4686" s="276" t="str">
        <f t="shared" si="2"/>
        <v>112434339680</v>
      </c>
      <c r="J4686" s="274">
        <v>45872.0</v>
      </c>
      <c r="K4686" s="275">
        <v>39680.0</v>
      </c>
      <c r="L4686" s="275">
        <f t="shared" si="60"/>
        <v>0</v>
      </c>
      <c r="M4686" s="248" t="s">
        <v>935</v>
      </c>
      <c r="N4686" s="277"/>
      <c r="O4686" s="274"/>
    </row>
    <row r="4687" ht="15.0" customHeight="1">
      <c r="A4687" s="248" t="s">
        <v>463</v>
      </c>
      <c r="B4687" s="248" t="s">
        <v>19</v>
      </c>
      <c r="C4687" s="273">
        <v>5354214.0</v>
      </c>
      <c r="D4687" s="274">
        <v>45872.0</v>
      </c>
      <c r="E4687" s="275">
        <v>333980.0</v>
      </c>
      <c r="F4687" s="248" t="s">
        <v>447</v>
      </c>
      <c r="G4687" s="274">
        <f t="shared" si="1"/>
        <v>45902</v>
      </c>
      <c r="H4687" s="248" t="s">
        <v>443</v>
      </c>
      <c r="I4687" s="276" t="str">
        <f t="shared" si="2"/>
        <v>5354214333980</v>
      </c>
      <c r="J4687" s="274">
        <v>45872.0</v>
      </c>
      <c r="K4687" s="275">
        <v>333980.0</v>
      </c>
      <c r="L4687" s="275">
        <f t="shared" si="60"/>
        <v>0</v>
      </c>
      <c r="N4687" s="277"/>
      <c r="O4687" s="274"/>
    </row>
    <row r="4688" ht="14.25" customHeight="1">
      <c r="A4688" s="248" t="s">
        <v>475</v>
      </c>
      <c r="B4688" s="248" t="s">
        <v>19</v>
      </c>
      <c r="C4688" s="273">
        <v>2.4608136E7</v>
      </c>
      <c r="D4688" s="274">
        <v>45873.0</v>
      </c>
      <c r="E4688" s="275">
        <v>1683960.0</v>
      </c>
      <c r="F4688" s="248" t="s">
        <v>447</v>
      </c>
      <c r="G4688" s="274">
        <f t="shared" si="1"/>
        <v>45903</v>
      </c>
      <c r="H4688" s="248" t="s">
        <v>443</v>
      </c>
      <c r="I4688" s="276" t="str">
        <f t="shared" si="2"/>
        <v>246081361683960</v>
      </c>
      <c r="J4688" s="274">
        <v>45873.0</v>
      </c>
      <c r="K4688" s="275">
        <v>1683960.0</v>
      </c>
      <c r="L4688" s="275">
        <f t="shared" si="60"/>
        <v>0</v>
      </c>
      <c r="N4688" s="277"/>
      <c r="O4688" s="274"/>
    </row>
    <row r="4689" ht="14.25" customHeight="1">
      <c r="A4689" s="248" t="s">
        <v>470</v>
      </c>
      <c r="B4689" s="248" t="s">
        <v>19</v>
      </c>
      <c r="C4689" s="273">
        <v>74767.0</v>
      </c>
      <c r="D4689" s="274">
        <v>45873.0</v>
      </c>
      <c r="E4689" s="275">
        <v>266560.0</v>
      </c>
      <c r="F4689" s="248" t="s">
        <v>447</v>
      </c>
      <c r="G4689" s="274">
        <f t="shared" si="1"/>
        <v>45903</v>
      </c>
      <c r="H4689" s="248" t="s">
        <v>443</v>
      </c>
      <c r="I4689" s="276" t="str">
        <f t="shared" si="2"/>
        <v>74767266560</v>
      </c>
      <c r="J4689" s="274">
        <v>45869.0</v>
      </c>
      <c r="K4689" s="275">
        <v>266560.0</v>
      </c>
      <c r="L4689" s="275">
        <f t="shared" si="60"/>
        <v>0</v>
      </c>
      <c r="N4689" s="277"/>
      <c r="O4689" s="274"/>
    </row>
    <row r="4690" ht="14.25" customHeight="1">
      <c r="A4690" s="248" t="s">
        <v>470</v>
      </c>
      <c r="B4690" s="248" t="s">
        <v>19</v>
      </c>
      <c r="C4690" s="273">
        <v>74770.0</v>
      </c>
      <c r="D4690" s="274">
        <v>45873.0</v>
      </c>
      <c r="E4690" s="275">
        <v>266560.0</v>
      </c>
      <c r="F4690" s="248" t="s">
        <v>447</v>
      </c>
      <c r="G4690" s="274">
        <f t="shared" si="1"/>
        <v>45903</v>
      </c>
      <c r="H4690" s="248" t="s">
        <v>443</v>
      </c>
      <c r="I4690" s="276" t="str">
        <f t="shared" si="2"/>
        <v>74770266560</v>
      </c>
      <c r="J4690" s="274">
        <v>45869.0</v>
      </c>
      <c r="K4690" s="275">
        <v>266560.0</v>
      </c>
      <c r="L4690" s="275">
        <f t="shared" si="60"/>
        <v>0</v>
      </c>
      <c r="N4690" s="277"/>
      <c r="O4690" s="274"/>
    </row>
    <row r="4691" ht="14.25" customHeight="1">
      <c r="A4691" s="248" t="s">
        <v>445</v>
      </c>
      <c r="B4691" s="248" t="s">
        <v>19</v>
      </c>
      <c r="C4691" s="273">
        <v>3492526.0</v>
      </c>
      <c r="D4691" s="274">
        <v>45873.0</v>
      </c>
      <c r="E4691" s="275">
        <v>195960.0</v>
      </c>
      <c r="F4691" s="248" t="s">
        <v>447</v>
      </c>
      <c r="G4691" s="274">
        <f t="shared" si="1"/>
        <v>45903</v>
      </c>
      <c r="H4691" s="248" t="s">
        <v>443</v>
      </c>
      <c r="I4691" s="276" t="str">
        <f t="shared" si="2"/>
        <v>3492526195960</v>
      </c>
      <c r="J4691" s="274">
        <v>45873.0</v>
      </c>
      <c r="K4691" s="275">
        <v>195960.0</v>
      </c>
      <c r="L4691" s="275">
        <f t="shared" si="60"/>
        <v>0</v>
      </c>
      <c r="N4691" s="277"/>
      <c r="O4691" s="274"/>
    </row>
    <row r="4692" ht="14.25" customHeight="1">
      <c r="A4692" s="248" t="s">
        <v>954</v>
      </c>
      <c r="B4692" s="248" t="s">
        <v>19</v>
      </c>
      <c r="C4692" s="273">
        <v>34070.0</v>
      </c>
      <c r="D4692" s="274">
        <v>45873.0</v>
      </c>
      <c r="E4692" s="275">
        <v>35630.0</v>
      </c>
      <c r="F4692" s="248" t="s">
        <v>447</v>
      </c>
      <c r="G4692" s="274">
        <f t="shared" si="1"/>
        <v>45903</v>
      </c>
      <c r="H4692" s="248" t="s">
        <v>485</v>
      </c>
      <c r="I4692" s="276" t="str">
        <f t="shared" si="2"/>
        <v>3407035630</v>
      </c>
      <c r="J4692" s="274"/>
      <c r="K4692" s="275"/>
      <c r="L4692" s="275">
        <f t="shared" si="60"/>
        <v>-35630</v>
      </c>
      <c r="N4692" s="277"/>
      <c r="O4692" s="274"/>
    </row>
    <row r="4693" ht="14.25" customHeight="1">
      <c r="A4693" s="248" t="s">
        <v>824</v>
      </c>
      <c r="B4693" s="248" t="s">
        <v>19</v>
      </c>
      <c r="C4693" s="273">
        <v>5.2622592E7</v>
      </c>
      <c r="D4693" s="274">
        <v>45874.0</v>
      </c>
      <c r="E4693" s="275">
        <v>2798.0</v>
      </c>
      <c r="F4693" s="248" t="s">
        <v>447</v>
      </c>
      <c r="G4693" s="274">
        <f t="shared" si="1"/>
        <v>45904</v>
      </c>
      <c r="H4693" s="248" t="s">
        <v>443</v>
      </c>
      <c r="I4693" s="276" t="str">
        <f t="shared" si="2"/>
        <v>526225922798</v>
      </c>
      <c r="J4693" s="274">
        <v>45874.0</v>
      </c>
      <c r="K4693" s="275">
        <v>2798.0</v>
      </c>
      <c r="L4693" s="275">
        <f t="shared" si="60"/>
        <v>0</v>
      </c>
      <c r="N4693" s="277"/>
      <c r="O4693" s="274"/>
    </row>
    <row r="4694" ht="14.25" customHeight="1">
      <c r="A4694" s="248" t="s">
        <v>574</v>
      </c>
      <c r="B4694" s="248" t="s">
        <v>19</v>
      </c>
      <c r="C4694" s="273">
        <v>32269.0</v>
      </c>
      <c r="D4694" s="274">
        <v>45874.0</v>
      </c>
      <c r="E4694" s="275">
        <v>500514.0</v>
      </c>
      <c r="F4694" s="248" t="s">
        <v>447</v>
      </c>
      <c r="G4694" s="274">
        <f t="shared" si="1"/>
        <v>45904</v>
      </c>
      <c r="H4694" s="248" t="s">
        <v>443</v>
      </c>
      <c r="I4694" s="276" t="str">
        <f t="shared" si="2"/>
        <v>32269500514</v>
      </c>
      <c r="J4694" s="274">
        <v>45861.0</v>
      </c>
      <c r="K4694" s="275">
        <v>500515.0</v>
      </c>
      <c r="L4694" s="275">
        <f t="shared" si="60"/>
        <v>1</v>
      </c>
      <c r="N4694" s="277"/>
      <c r="O4694" s="274"/>
    </row>
    <row r="4695" ht="14.25" customHeight="1">
      <c r="A4695" s="248" t="s">
        <v>561</v>
      </c>
      <c r="B4695" s="248" t="s">
        <v>19</v>
      </c>
      <c r="C4695" s="273">
        <v>470142.0</v>
      </c>
      <c r="D4695" s="274">
        <v>45874.0</v>
      </c>
      <c r="E4695" s="275">
        <v>644950.0</v>
      </c>
      <c r="F4695" s="248" t="s">
        <v>447</v>
      </c>
      <c r="G4695" s="274">
        <f t="shared" si="1"/>
        <v>45904</v>
      </c>
      <c r="H4695" s="248" t="s">
        <v>443</v>
      </c>
      <c r="I4695" s="276" t="str">
        <f t="shared" si="2"/>
        <v>470142644950</v>
      </c>
      <c r="J4695" s="274">
        <v>45874.0</v>
      </c>
      <c r="K4695" s="275">
        <v>644950.0</v>
      </c>
      <c r="L4695" s="275">
        <f t="shared" si="60"/>
        <v>0</v>
      </c>
      <c r="M4695" s="248" t="s">
        <v>1070</v>
      </c>
      <c r="N4695" s="277"/>
      <c r="O4695" s="274"/>
    </row>
    <row r="4696" ht="14.25" customHeight="1">
      <c r="A4696" s="248" t="s">
        <v>84</v>
      </c>
      <c r="B4696" s="248" t="s">
        <v>19</v>
      </c>
      <c r="C4696" s="273">
        <v>6082.0</v>
      </c>
      <c r="D4696" s="274">
        <v>45874.0</v>
      </c>
      <c r="E4696" s="275">
        <v>81563.0</v>
      </c>
      <c r="F4696" s="248" t="s">
        <v>447</v>
      </c>
      <c r="G4696" s="274">
        <f t="shared" si="1"/>
        <v>45904</v>
      </c>
      <c r="H4696" s="248" t="s">
        <v>443</v>
      </c>
      <c r="I4696" s="276" t="str">
        <f t="shared" si="2"/>
        <v>608281563</v>
      </c>
      <c r="J4696" s="274">
        <v>45902.0</v>
      </c>
      <c r="K4696" s="275">
        <v>81563.0</v>
      </c>
      <c r="L4696" s="275">
        <f t="shared" si="60"/>
        <v>0</v>
      </c>
      <c r="N4696" s="277"/>
      <c r="O4696" s="274"/>
    </row>
    <row r="4697" ht="14.25" customHeight="1">
      <c r="A4697" s="248" t="s">
        <v>55</v>
      </c>
      <c r="B4697" s="248" t="s">
        <v>334</v>
      </c>
      <c r="C4697" s="273">
        <v>2480.0</v>
      </c>
      <c r="D4697" s="274">
        <v>45874.0</v>
      </c>
      <c r="E4697" s="275">
        <v>1398206.0</v>
      </c>
      <c r="F4697" s="248" t="s">
        <v>447</v>
      </c>
      <c r="G4697" s="274">
        <f t="shared" si="1"/>
        <v>45904</v>
      </c>
      <c r="H4697" s="248" t="s">
        <v>443</v>
      </c>
      <c r="I4697" s="276" t="str">
        <f t="shared" si="2"/>
        <v>24801398206</v>
      </c>
      <c r="J4697" s="274">
        <v>45902.0</v>
      </c>
      <c r="K4697" s="275">
        <v>1398206.0</v>
      </c>
      <c r="L4697" s="275">
        <f t="shared" si="60"/>
        <v>0</v>
      </c>
      <c r="N4697" s="277"/>
      <c r="O4697" s="274"/>
    </row>
    <row r="4698" ht="14.25" customHeight="1">
      <c r="A4698" s="248" t="s">
        <v>1071</v>
      </c>
      <c r="B4698" s="248" t="s">
        <v>19</v>
      </c>
      <c r="C4698" s="273">
        <v>754.0</v>
      </c>
      <c r="D4698" s="274">
        <v>45875.0</v>
      </c>
      <c r="E4698" s="275">
        <v>200000.0</v>
      </c>
      <c r="F4698" s="248" t="s">
        <v>447</v>
      </c>
      <c r="G4698" s="274">
        <f t="shared" si="1"/>
        <v>45905</v>
      </c>
      <c r="H4698" s="248" t="s">
        <v>443</v>
      </c>
      <c r="I4698" s="276" t="str">
        <f t="shared" si="2"/>
        <v>754200000</v>
      </c>
      <c r="J4698" s="274">
        <v>45877.0</v>
      </c>
      <c r="K4698" s="275">
        <v>200000.0</v>
      </c>
      <c r="L4698" s="275">
        <f t="shared" si="60"/>
        <v>0</v>
      </c>
      <c r="N4698" s="277"/>
      <c r="O4698" s="274"/>
    </row>
    <row r="4699" ht="15.0" customHeight="1">
      <c r="A4699" s="248" t="s">
        <v>475</v>
      </c>
      <c r="B4699" s="248" t="s">
        <v>19</v>
      </c>
      <c r="C4699" s="273">
        <v>2.4611914E7</v>
      </c>
      <c r="D4699" s="274">
        <v>45875.0</v>
      </c>
      <c r="E4699" s="275">
        <v>203980.0</v>
      </c>
      <c r="F4699" s="248" t="s">
        <v>447</v>
      </c>
      <c r="G4699" s="274">
        <f t="shared" si="1"/>
        <v>45905</v>
      </c>
      <c r="H4699" s="248" t="s">
        <v>443</v>
      </c>
      <c r="I4699" s="276" t="str">
        <f t="shared" si="2"/>
        <v>24611914203980</v>
      </c>
      <c r="J4699" s="274">
        <v>45875.0</v>
      </c>
      <c r="K4699" s="275">
        <v>203980.0</v>
      </c>
      <c r="L4699" s="275">
        <f t="shared" si="60"/>
        <v>0</v>
      </c>
      <c r="N4699" s="277"/>
      <c r="O4699" s="274"/>
    </row>
    <row r="4700" ht="14.25" customHeight="1">
      <c r="A4700" s="248" t="s">
        <v>604</v>
      </c>
      <c r="B4700" s="248" t="s">
        <v>19</v>
      </c>
      <c r="C4700" s="273">
        <v>2890559.0</v>
      </c>
      <c r="D4700" s="274">
        <v>45875.0</v>
      </c>
      <c r="E4700" s="275">
        <v>7580.0</v>
      </c>
      <c r="F4700" s="248" t="s">
        <v>447</v>
      </c>
      <c r="G4700" s="274">
        <f t="shared" si="1"/>
        <v>45905</v>
      </c>
      <c r="H4700" s="248" t="s">
        <v>443</v>
      </c>
      <c r="I4700" s="276" t="str">
        <f t="shared" si="2"/>
        <v>28905597580</v>
      </c>
      <c r="J4700" s="274">
        <v>45875.0</v>
      </c>
      <c r="K4700" s="275">
        <v>7580.0</v>
      </c>
      <c r="L4700" s="275">
        <f t="shared" si="60"/>
        <v>0</v>
      </c>
      <c r="M4700" s="248" t="s">
        <v>735</v>
      </c>
      <c r="N4700" s="277"/>
      <c r="O4700" s="274"/>
    </row>
    <row r="4701" ht="14.25" customHeight="1">
      <c r="A4701" s="248" t="s">
        <v>593</v>
      </c>
      <c r="B4701" s="248" t="s">
        <v>19</v>
      </c>
      <c r="C4701" s="273">
        <v>2469490.0</v>
      </c>
      <c r="D4701" s="274">
        <v>45875.0</v>
      </c>
      <c r="E4701" s="275">
        <v>69187.0</v>
      </c>
      <c r="F4701" s="248" t="s">
        <v>447</v>
      </c>
      <c r="G4701" s="274">
        <f t="shared" si="1"/>
        <v>45905</v>
      </c>
      <c r="H4701" s="248" t="s">
        <v>443</v>
      </c>
      <c r="I4701" s="276" t="str">
        <f t="shared" si="2"/>
        <v>246949069187</v>
      </c>
      <c r="J4701" s="274">
        <v>45875.0</v>
      </c>
      <c r="K4701" s="275">
        <v>69187.0</v>
      </c>
      <c r="L4701" s="275">
        <f t="shared" si="60"/>
        <v>0</v>
      </c>
      <c r="N4701" s="277"/>
      <c r="O4701" s="274"/>
    </row>
    <row r="4702" ht="14.25" customHeight="1">
      <c r="A4702" s="248" t="s">
        <v>1072</v>
      </c>
      <c r="B4702" s="248" t="s">
        <v>19</v>
      </c>
      <c r="C4702" s="273">
        <v>481.0</v>
      </c>
      <c r="D4702" s="274">
        <v>45875.0</v>
      </c>
      <c r="E4702" s="275">
        <v>650001.0</v>
      </c>
      <c r="F4702" s="248" t="s">
        <v>447</v>
      </c>
      <c r="G4702" s="274">
        <f t="shared" si="1"/>
        <v>45905</v>
      </c>
      <c r="H4702" s="248" t="s">
        <v>443</v>
      </c>
      <c r="I4702" s="276" t="str">
        <f t="shared" si="2"/>
        <v>481650001</v>
      </c>
      <c r="J4702" s="274">
        <v>45834.0</v>
      </c>
      <c r="K4702" s="275">
        <v>650000.0</v>
      </c>
      <c r="L4702" s="275">
        <f t="shared" si="60"/>
        <v>-1</v>
      </c>
      <c r="N4702" s="277"/>
      <c r="O4702" s="274"/>
    </row>
    <row r="4703" ht="14.25" customHeight="1">
      <c r="A4703" s="248" t="s">
        <v>273</v>
      </c>
      <c r="B4703" s="248" t="s">
        <v>19</v>
      </c>
      <c r="C4703" s="273">
        <v>696.0</v>
      </c>
      <c r="D4703" s="274">
        <v>45875.0</v>
      </c>
      <c r="E4703" s="275">
        <v>183900.0</v>
      </c>
      <c r="F4703" s="248" t="s">
        <v>447</v>
      </c>
      <c r="G4703" s="274">
        <f t="shared" si="1"/>
        <v>45905</v>
      </c>
      <c r="H4703" s="248" t="s">
        <v>485</v>
      </c>
      <c r="I4703" s="276" t="str">
        <f t="shared" si="2"/>
        <v>696183900</v>
      </c>
      <c r="J4703" s="274"/>
      <c r="K4703" s="275"/>
      <c r="L4703" s="275">
        <f t="shared" si="60"/>
        <v>-183900</v>
      </c>
      <c r="N4703" s="277"/>
      <c r="O4703" s="274"/>
    </row>
    <row r="4704" ht="14.25" customHeight="1">
      <c r="A4704" s="248" t="s">
        <v>593</v>
      </c>
      <c r="B4704" s="248" t="s">
        <v>334</v>
      </c>
      <c r="C4704" s="273">
        <v>5162475.0</v>
      </c>
      <c r="D4704" s="274">
        <v>45875.0</v>
      </c>
      <c r="E4704" s="275">
        <v>872501.0</v>
      </c>
      <c r="F4704" s="248" t="s">
        <v>447</v>
      </c>
      <c r="G4704" s="274">
        <f t="shared" si="1"/>
        <v>45905</v>
      </c>
      <c r="H4704" s="248" t="s">
        <v>443</v>
      </c>
      <c r="I4704" s="276" t="str">
        <f t="shared" si="2"/>
        <v>5162475872501</v>
      </c>
      <c r="J4704" s="274">
        <v>45875.0</v>
      </c>
      <c r="K4704" s="275">
        <v>872501.0</v>
      </c>
      <c r="L4704" s="275">
        <f t="shared" si="60"/>
        <v>0</v>
      </c>
      <c r="N4704" s="277"/>
      <c r="O4704" s="274"/>
    </row>
    <row r="4705" ht="14.25" customHeight="1">
      <c r="A4705" s="248" t="s">
        <v>1002</v>
      </c>
      <c r="B4705" s="248" t="s">
        <v>19</v>
      </c>
      <c r="C4705" s="273">
        <v>87452.0</v>
      </c>
      <c r="D4705" s="274">
        <v>45875.0</v>
      </c>
      <c r="E4705" s="275">
        <v>46982.0</v>
      </c>
      <c r="F4705" s="248" t="s">
        <v>447</v>
      </c>
      <c r="G4705" s="274">
        <f t="shared" si="1"/>
        <v>45905</v>
      </c>
      <c r="H4705" s="248" t="s">
        <v>443</v>
      </c>
      <c r="I4705" s="276" t="str">
        <f t="shared" si="2"/>
        <v>8745246982</v>
      </c>
      <c r="J4705" s="274">
        <v>45875.0</v>
      </c>
      <c r="K4705" s="275">
        <v>46983.0</v>
      </c>
      <c r="L4705" s="275">
        <f t="shared" si="60"/>
        <v>1</v>
      </c>
      <c r="N4705" s="277"/>
      <c r="O4705" s="274"/>
    </row>
    <row r="4706" ht="14.25" customHeight="1">
      <c r="A4706" s="248" t="s">
        <v>463</v>
      </c>
      <c r="B4706" s="248" t="s">
        <v>19</v>
      </c>
      <c r="C4706" s="273">
        <v>5345473.0</v>
      </c>
      <c r="D4706" s="274">
        <v>45875.0</v>
      </c>
      <c r="E4706" s="275">
        <v>403970.0</v>
      </c>
      <c r="F4706" s="248" t="s">
        <v>447</v>
      </c>
      <c r="G4706" s="274">
        <f t="shared" si="1"/>
        <v>45905</v>
      </c>
      <c r="H4706" s="248" t="s">
        <v>443</v>
      </c>
      <c r="I4706" s="276" t="str">
        <f t="shared" si="2"/>
        <v>5345473403970</v>
      </c>
      <c r="J4706" s="274">
        <v>45875.0</v>
      </c>
      <c r="K4706" s="275">
        <v>403970.0</v>
      </c>
      <c r="L4706" s="275">
        <f t="shared" si="60"/>
        <v>0</v>
      </c>
      <c r="N4706" s="277"/>
      <c r="O4706" s="274"/>
    </row>
    <row r="4707" ht="14.25" customHeight="1">
      <c r="A4707" s="248" t="s">
        <v>810</v>
      </c>
      <c r="B4707" s="248" t="s">
        <v>19</v>
      </c>
      <c r="C4707" s="273">
        <v>9573745.0</v>
      </c>
      <c r="D4707" s="274">
        <v>45875.0</v>
      </c>
      <c r="E4707" s="275">
        <v>7990.0</v>
      </c>
      <c r="F4707" s="248" t="s">
        <v>447</v>
      </c>
      <c r="G4707" s="274">
        <f t="shared" si="1"/>
        <v>45905</v>
      </c>
      <c r="H4707" s="248" t="s">
        <v>443</v>
      </c>
      <c r="I4707" s="276" t="str">
        <f t="shared" si="2"/>
        <v>95737457990</v>
      </c>
      <c r="J4707" s="274">
        <v>45875.0</v>
      </c>
      <c r="K4707" s="275">
        <v>7990.0</v>
      </c>
      <c r="L4707" s="275">
        <f t="shared" si="60"/>
        <v>0</v>
      </c>
      <c r="N4707" s="277"/>
      <c r="O4707" s="274"/>
    </row>
    <row r="4708" ht="14.25" customHeight="1">
      <c r="A4708" s="248" t="s">
        <v>36</v>
      </c>
      <c r="B4708" s="248" t="s">
        <v>19</v>
      </c>
      <c r="C4708" s="273">
        <v>100177.0</v>
      </c>
      <c r="D4708" s="274">
        <v>45875.0</v>
      </c>
      <c r="E4708" s="275">
        <v>1981108.0</v>
      </c>
      <c r="F4708" s="248" t="s">
        <v>447</v>
      </c>
      <c r="G4708" s="274">
        <f t="shared" si="1"/>
        <v>45905</v>
      </c>
      <c r="H4708" s="248" t="s">
        <v>443</v>
      </c>
      <c r="I4708" s="276" t="str">
        <f t="shared" si="2"/>
        <v>1001771981108</v>
      </c>
      <c r="J4708" s="274">
        <v>45902.0</v>
      </c>
      <c r="K4708" s="275">
        <v>1981108.0</v>
      </c>
      <c r="L4708" s="275">
        <f t="shared" si="60"/>
        <v>0</v>
      </c>
      <c r="N4708" s="277"/>
      <c r="O4708" s="274"/>
    </row>
    <row r="4709" ht="14.25" customHeight="1">
      <c r="A4709" s="248" t="s">
        <v>26</v>
      </c>
      <c r="B4709" s="248" t="s">
        <v>19</v>
      </c>
      <c r="C4709" s="273">
        <v>14573.0</v>
      </c>
      <c r="D4709" s="274">
        <v>45875.0</v>
      </c>
      <c r="E4709" s="275">
        <v>8732637.0</v>
      </c>
      <c r="F4709" s="248" t="s">
        <v>447</v>
      </c>
      <c r="G4709" s="274">
        <f t="shared" si="1"/>
        <v>45905</v>
      </c>
      <c r="H4709" s="248" t="s">
        <v>443</v>
      </c>
      <c r="I4709" s="276" t="str">
        <f t="shared" si="2"/>
        <v>145738732637</v>
      </c>
      <c r="J4709" s="274">
        <v>45902.0</v>
      </c>
      <c r="K4709" s="275">
        <v>8732637.0</v>
      </c>
      <c r="L4709" s="275">
        <f t="shared" si="60"/>
        <v>0</v>
      </c>
      <c r="N4709" s="277"/>
      <c r="O4709" s="274"/>
    </row>
    <row r="4710" ht="14.25" customHeight="1">
      <c r="A4710" s="248" t="s">
        <v>464</v>
      </c>
      <c r="B4710" s="248" t="s">
        <v>19</v>
      </c>
      <c r="C4710" s="273">
        <v>2115936.0</v>
      </c>
      <c r="D4710" s="274">
        <v>45876.0</v>
      </c>
      <c r="E4710" s="275">
        <v>604970.0</v>
      </c>
      <c r="F4710" s="248" t="s">
        <v>447</v>
      </c>
      <c r="G4710" s="274">
        <f t="shared" si="1"/>
        <v>45906</v>
      </c>
      <c r="H4710" s="248" t="s">
        <v>443</v>
      </c>
      <c r="I4710" s="276" t="str">
        <f t="shared" si="2"/>
        <v>2115936604970</v>
      </c>
      <c r="J4710" s="274">
        <v>45875.0</v>
      </c>
      <c r="K4710" s="275">
        <v>604970.0</v>
      </c>
      <c r="L4710" s="275">
        <f t="shared" si="60"/>
        <v>0</v>
      </c>
      <c r="N4710" s="277"/>
      <c r="O4710" s="274"/>
    </row>
    <row r="4711" ht="14.25" customHeight="1">
      <c r="A4711" s="248" t="s">
        <v>903</v>
      </c>
      <c r="B4711" s="248" t="s">
        <v>19</v>
      </c>
      <c r="C4711" s="273">
        <v>3507.0</v>
      </c>
      <c r="D4711" s="274">
        <v>45876.0</v>
      </c>
      <c r="E4711" s="275">
        <v>1894960.0</v>
      </c>
      <c r="F4711" s="248" t="s">
        <v>447</v>
      </c>
      <c r="G4711" s="274">
        <f t="shared" si="1"/>
        <v>45906</v>
      </c>
      <c r="H4711" s="248" t="s">
        <v>443</v>
      </c>
      <c r="I4711" s="276" t="str">
        <f t="shared" si="2"/>
        <v>35071894960</v>
      </c>
      <c r="J4711" s="274">
        <v>45869.0</v>
      </c>
      <c r="K4711" s="275">
        <v>1894960.0</v>
      </c>
      <c r="L4711" s="275">
        <f t="shared" si="60"/>
        <v>0</v>
      </c>
      <c r="N4711" s="277"/>
      <c r="O4711" s="274"/>
    </row>
    <row r="4712" ht="14.25" customHeight="1">
      <c r="A4712" s="248" t="s">
        <v>903</v>
      </c>
      <c r="B4712" s="248" t="s">
        <v>19</v>
      </c>
      <c r="C4712" s="273">
        <v>3508.0</v>
      </c>
      <c r="D4712" s="274">
        <v>45876.0</v>
      </c>
      <c r="E4712" s="275">
        <v>633980.0</v>
      </c>
      <c r="F4712" s="248" t="s">
        <v>447</v>
      </c>
      <c r="G4712" s="274">
        <f t="shared" si="1"/>
        <v>45906</v>
      </c>
      <c r="H4712" s="248" t="s">
        <v>443</v>
      </c>
      <c r="I4712" s="276" t="str">
        <f t="shared" si="2"/>
        <v>3508633980</v>
      </c>
      <c r="J4712" s="274">
        <v>45868.0</v>
      </c>
      <c r="K4712" s="275">
        <v>633980.0</v>
      </c>
      <c r="L4712" s="275">
        <f t="shared" si="60"/>
        <v>0</v>
      </c>
      <c r="N4712" s="277"/>
      <c r="O4712" s="274"/>
    </row>
    <row r="4713" ht="14.25" customHeight="1">
      <c r="A4713" s="248" t="s">
        <v>790</v>
      </c>
      <c r="B4713" s="248" t="s">
        <v>19</v>
      </c>
      <c r="C4713" s="273">
        <v>1936.0</v>
      </c>
      <c r="D4713" s="274">
        <v>45876.0</v>
      </c>
      <c r="E4713" s="275">
        <v>12000.0</v>
      </c>
      <c r="F4713" s="248" t="s">
        <v>447</v>
      </c>
      <c r="G4713" s="274">
        <f t="shared" si="1"/>
        <v>45906</v>
      </c>
      <c r="H4713" s="248" t="s">
        <v>443</v>
      </c>
      <c r="I4713" s="276" t="str">
        <f t="shared" si="2"/>
        <v>193612000</v>
      </c>
      <c r="J4713" s="274">
        <v>45877.0</v>
      </c>
      <c r="K4713" s="275">
        <v>12000.0</v>
      </c>
      <c r="L4713" s="275">
        <f t="shared" si="60"/>
        <v>0</v>
      </c>
      <c r="N4713" s="277"/>
      <c r="O4713" s="274"/>
    </row>
    <row r="4714" ht="14.25" customHeight="1">
      <c r="A4714" s="248" t="s">
        <v>494</v>
      </c>
      <c r="B4714" s="248" t="s">
        <v>19</v>
      </c>
      <c r="C4714" s="273">
        <v>59101.0</v>
      </c>
      <c r="D4714" s="274">
        <v>45876.0</v>
      </c>
      <c r="E4714" s="275">
        <v>167671.0</v>
      </c>
      <c r="F4714" s="248" t="s">
        <v>1073</v>
      </c>
      <c r="G4714" s="274">
        <f t="shared" si="1"/>
        <v>45906</v>
      </c>
      <c r="H4714" s="248" t="s">
        <v>443</v>
      </c>
      <c r="I4714" s="276" t="str">
        <f t="shared" si="2"/>
        <v>59101167671</v>
      </c>
      <c r="J4714" s="274">
        <v>45876.0</v>
      </c>
      <c r="K4714" s="275">
        <v>167671.0</v>
      </c>
      <c r="L4714" s="275">
        <f t="shared" si="60"/>
        <v>0</v>
      </c>
      <c r="N4714" s="277"/>
      <c r="O4714" s="274"/>
    </row>
    <row r="4715" ht="14.25" customHeight="1">
      <c r="A4715" s="248" t="s">
        <v>463</v>
      </c>
      <c r="B4715" s="248" t="s">
        <v>468</v>
      </c>
      <c r="C4715" s="273">
        <v>2.7869661E7</v>
      </c>
      <c r="D4715" s="274">
        <v>45876.0</v>
      </c>
      <c r="E4715" s="275">
        <v>-263940.0</v>
      </c>
      <c r="F4715" s="248" t="s">
        <v>447</v>
      </c>
      <c r="G4715" s="274">
        <f t="shared" si="1"/>
        <v>45906</v>
      </c>
      <c r="H4715" s="248" t="s">
        <v>469</v>
      </c>
      <c r="I4715" s="276" t="str">
        <f t="shared" si="2"/>
        <v>27869661-263940</v>
      </c>
      <c r="J4715" s="274"/>
      <c r="K4715" s="275"/>
      <c r="L4715" s="275">
        <f t="shared" si="60"/>
        <v>263940</v>
      </c>
      <c r="N4715" s="277"/>
      <c r="O4715" s="274"/>
    </row>
    <row r="4716" ht="14.25" customHeight="1">
      <c r="A4716" s="248" t="s">
        <v>463</v>
      </c>
      <c r="B4716" s="248" t="s">
        <v>468</v>
      </c>
      <c r="C4716" s="273">
        <v>2.7869721E7</v>
      </c>
      <c r="D4716" s="274">
        <v>45876.0</v>
      </c>
      <c r="E4716" s="275">
        <v>-188970.0</v>
      </c>
      <c r="F4716" s="248" t="s">
        <v>447</v>
      </c>
      <c r="G4716" s="274">
        <f t="shared" si="1"/>
        <v>45906</v>
      </c>
      <c r="H4716" s="248" t="s">
        <v>469</v>
      </c>
      <c r="I4716" s="276" t="str">
        <f t="shared" si="2"/>
        <v>27869721-188970</v>
      </c>
      <c r="J4716" s="274"/>
      <c r="K4716" s="275"/>
      <c r="L4716" s="275">
        <f t="shared" si="60"/>
        <v>188970</v>
      </c>
      <c r="N4716" s="277"/>
      <c r="O4716" s="274"/>
    </row>
    <row r="4717" ht="14.25" customHeight="1">
      <c r="A4717" s="248" t="s">
        <v>1074</v>
      </c>
      <c r="B4717" s="248" t="s">
        <v>19</v>
      </c>
      <c r="C4717" s="273">
        <v>77.0</v>
      </c>
      <c r="D4717" s="274">
        <v>45876.0</v>
      </c>
      <c r="E4717" s="275">
        <v>89845.0</v>
      </c>
      <c r="F4717" s="248" t="s">
        <v>447</v>
      </c>
      <c r="G4717" s="274">
        <f t="shared" si="1"/>
        <v>45906</v>
      </c>
      <c r="H4717" s="248" t="s">
        <v>443</v>
      </c>
      <c r="I4717" s="276" t="str">
        <f t="shared" si="2"/>
        <v>7789845</v>
      </c>
      <c r="J4717" s="274">
        <v>45927.0</v>
      </c>
      <c r="K4717" s="275">
        <v>89950.0</v>
      </c>
      <c r="L4717" s="275">
        <f t="shared" si="60"/>
        <v>105</v>
      </c>
      <c r="M4717" s="248" t="s">
        <v>1075</v>
      </c>
      <c r="N4717" s="277"/>
      <c r="O4717" s="274"/>
    </row>
    <row r="4718" ht="14.25" customHeight="1">
      <c r="A4718" s="248" t="s">
        <v>60</v>
      </c>
      <c r="B4718" s="248" t="s">
        <v>19</v>
      </c>
      <c r="C4718" s="273">
        <v>9982.0</v>
      </c>
      <c r="D4718" s="274">
        <v>45876.0</v>
      </c>
      <c r="E4718" s="275">
        <v>447927.0</v>
      </c>
      <c r="F4718" s="248" t="s">
        <v>447</v>
      </c>
      <c r="G4718" s="274">
        <f t="shared" si="1"/>
        <v>45906</v>
      </c>
      <c r="H4718" s="248" t="s">
        <v>443</v>
      </c>
      <c r="I4718" s="276" t="str">
        <f t="shared" si="2"/>
        <v>9982447927</v>
      </c>
      <c r="J4718" s="274">
        <v>45902.0</v>
      </c>
      <c r="K4718" s="275">
        <v>447927.0</v>
      </c>
      <c r="L4718" s="275">
        <f t="shared" si="60"/>
        <v>0</v>
      </c>
      <c r="N4718" s="277"/>
      <c r="O4718" s="274"/>
    </row>
    <row r="4719" ht="14.25" customHeight="1">
      <c r="A4719" s="248" t="s">
        <v>1041</v>
      </c>
      <c r="B4719" s="248" t="s">
        <v>334</v>
      </c>
      <c r="C4719" s="273">
        <v>315.0</v>
      </c>
      <c r="D4719" s="274">
        <v>45876.0</v>
      </c>
      <c r="E4719" s="275">
        <v>85000.0</v>
      </c>
      <c r="F4719" s="248" t="s">
        <v>447</v>
      </c>
      <c r="G4719" s="274">
        <f t="shared" si="1"/>
        <v>45906</v>
      </c>
      <c r="H4719" s="248" t="s">
        <v>443</v>
      </c>
      <c r="I4719" s="276" t="str">
        <f t="shared" si="2"/>
        <v>31585000</v>
      </c>
      <c r="J4719" s="274">
        <v>45856.0</v>
      </c>
      <c r="K4719" s="275">
        <v>85000.0</v>
      </c>
      <c r="L4719" s="275">
        <f t="shared" si="60"/>
        <v>0</v>
      </c>
      <c r="N4719" s="277"/>
      <c r="O4719" s="274"/>
    </row>
    <row r="4720" ht="14.25" customHeight="1">
      <c r="A4720" s="248" t="s">
        <v>77</v>
      </c>
      <c r="B4720" s="248" t="s">
        <v>19</v>
      </c>
      <c r="C4720" s="273">
        <v>628040.0</v>
      </c>
      <c r="D4720" s="274">
        <v>45876.0</v>
      </c>
      <c r="E4720" s="275">
        <v>508773.0</v>
      </c>
      <c r="F4720" s="248" t="s">
        <v>447</v>
      </c>
      <c r="G4720" s="274">
        <f t="shared" si="1"/>
        <v>45906</v>
      </c>
      <c r="H4720" s="248" t="s">
        <v>443</v>
      </c>
      <c r="I4720" s="276" t="str">
        <f t="shared" si="2"/>
        <v>628040508773</v>
      </c>
      <c r="J4720" s="274">
        <v>45902.0</v>
      </c>
      <c r="K4720" s="275">
        <v>508773.0</v>
      </c>
      <c r="L4720" s="275">
        <f t="shared" si="60"/>
        <v>0</v>
      </c>
      <c r="N4720" s="277"/>
      <c r="O4720" s="274"/>
    </row>
    <row r="4721" ht="14.25" customHeight="1">
      <c r="A4721" s="248" t="s">
        <v>23</v>
      </c>
      <c r="B4721" s="248" t="s">
        <v>19</v>
      </c>
      <c r="C4721" s="273">
        <v>10488.0</v>
      </c>
      <c r="D4721" s="274">
        <v>45876.0</v>
      </c>
      <c r="E4721" s="275">
        <v>6713544.0</v>
      </c>
      <c r="F4721" s="248" t="s">
        <v>447</v>
      </c>
      <c r="G4721" s="274">
        <f t="shared" si="1"/>
        <v>45906</v>
      </c>
      <c r="H4721" s="248" t="s">
        <v>443</v>
      </c>
      <c r="I4721" s="276" t="str">
        <f t="shared" si="2"/>
        <v>104886713544</v>
      </c>
      <c r="J4721" s="274">
        <v>45902.0</v>
      </c>
      <c r="K4721" s="275">
        <v>6713544.0</v>
      </c>
      <c r="L4721" s="275">
        <f t="shared" si="60"/>
        <v>0</v>
      </c>
      <c r="N4721" s="277" t="s">
        <v>769</v>
      </c>
      <c r="O4721" s="274"/>
    </row>
    <row r="4722" ht="14.25" customHeight="1">
      <c r="A4722" s="248" t="s">
        <v>493</v>
      </c>
      <c r="B4722" s="248" t="s">
        <v>19</v>
      </c>
      <c r="C4722" s="273">
        <v>13591.0</v>
      </c>
      <c r="D4722" s="274">
        <v>45877.0</v>
      </c>
      <c r="E4722" s="275">
        <v>102980.0</v>
      </c>
      <c r="F4722" s="248" t="s">
        <v>447</v>
      </c>
      <c r="G4722" s="274">
        <f t="shared" si="1"/>
        <v>45907</v>
      </c>
      <c r="H4722" s="248" t="s">
        <v>443</v>
      </c>
      <c r="I4722" s="276" t="str">
        <f t="shared" si="2"/>
        <v>13591102980</v>
      </c>
      <c r="J4722" s="274">
        <v>45877.0</v>
      </c>
      <c r="K4722" s="275">
        <v>102980.0</v>
      </c>
      <c r="L4722" s="275">
        <f t="shared" si="60"/>
        <v>0</v>
      </c>
      <c r="N4722" s="277"/>
      <c r="O4722" s="274"/>
    </row>
    <row r="4723" ht="14.25" customHeight="1">
      <c r="A4723" s="248" t="s">
        <v>740</v>
      </c>
      <c r="B4723" s="248" t="s">
        <v>19</v>
      </c>
      <c r="C4723" s="273">
        <v>15528.0</v>
      </c>
      <c r="D4723" s="274">
        <v>45877.0</v>
      </c>
      <c r="E4723" s="275">
        <v>159990.0</v>
      </c>
      <c r="F4723" s="248" t="s">
        <v>447</v>
      </c>
      <c r="G4723" s="274">
        <f t="shared" si="1"/>
        <v>45907</v>
      </c>
      <c r="H4723" s="248" t="s">
        <v>443</v>
      </c>
      <c r="I4723" s="276" t="str">
        <f t="shared" si="2"/>
        <v>15528159990</v>
      </c>
      <c r="J4723" s="274">
        <v>45877.0</v>
      </c>
      <c r="K4723" s="275">
        <v>159990.0</v>
      </c>
      <c r="L4723" s="275">
        <f t="shared" si="60"/>
        <v>0</v>
      </c>
      <c r="N4723" s="277"/>
      <c r="O4723" s="274"/>
    </row>
    <row r="4724" ht="14.25" customHeight="1">
      <c r="A4724" s="248" t="s">
        <v>463</v>
      </c>
      <c r="B4724" s="248" t="s">
        <v>468</v>
      </c>
      <c r="C4724" s="273">
        <v>2.787031E7</v>
      </c>
      <c r="D4724" s="274">
        <v>45877.0</v>
      </c>
      <c r="E4724" s="275">
        <v>-3990.0</v>
      </c>
      <c r="F4724" s="248" t="s">
        <v>447</v>
      </c>
      <c r="G4724" s="274">
        <f t="shared" si="1"/>
        <v>45907</v>
      </c>
      <c r="H4724" s="248" t="s">
        <v>469</v>
      </c>
      <c r="I4724" s="276" t="str">
        <f t="shared" si="2"/>
        <v>27870310-3990</v>
      </c>
      <c r="J4724" s="274"/>
      <c r="K4724" s="275"/>
      <c r="L4724" s="275">
        <f t="shared" si="60"/>
        <v>3990</v>
      </c>
      <c r="N4724" s="277"/>
      <c r="O4724" s="274"/>
    </row>
    <row r="4725" ht="14.25" customHeight="1">
      <c r="A4725" s="248" t="s">
        <v>273</v>
      </c>
      <c r="B4725" s="248" t="s">
        <v>468</v>
      </c>
      <c r="C4725" s="273">
        <v>1925.0</v>
      </c>
      <c r="D4725" s="274">
        <v>45877.0</v>
      </c>
      <c r="E4725" s="275">
        <v>-183900.0</v>
      </c>
      <c r="F4725" s="248" t="s">
        <v>447</v>
      </c>
      <c r="G4725" s="274">
        <f t="shared" si="1"/>
        <v>45907</v>
      </c>
      <c r="H4725" s="248" t="s">
        <v>469</v>
      </c>
      <c r="I4725" s="276" t="str">
        <f t="shared" si="2"/>
        <v>1925-183900</v>
      </c>
      <c r="J4725" s="274"/>
      <c r="K4725" s="275"/>
      <c r="L4725" s="275">
        <f t="shared" si="60"/>
        <v>183900</v>
      </c>
      <c r="M4725" s="248" t="s">
        <v>1076</v>
      </c>
      <c r="N4725" s="277" t="s">
        <v>710</v>
      </c>
      <c r="O4725" s="274"/>
    </row>
    <row r="4726" ht="14.25" customHeight="1">
      <c r="A4726" s="248" t="s">
        <v>463</v>
      </c>
      <c r="B4726" s="248" t="s">
        <v>19</v>
      </c>
      <c r="C4726" s="273">
        <v>5346171.0</v>
      </c>
      <c r="D4726" s="274">
        <v>45877.0</v>
      </c>
      <c r="E4726" s="275">
        <v>573980.0</v>
      </c>
      <c r="F4726" s="248" t="s">
        <v>447</v>
      </c>
      <c r="G4726" s="274">
        <f t="shared" si="1"/>
        <v>45907</v>
      </c>
      <c r="H4726" s="248" t="s">
        <v>443</v>
      </c>
      <c r="I4726" s="276" t="str">
        <f t="shared" si="2"/>
        <v>5346171573980</v>
      </c>
      <c r="J4726" s="274">
        <v>45877.0</v>
      </c>
      <c r="K4726" s="275">
        <v>573980.0</v>
      </c>
      <c r="L4726" s="275">
        <f t="shared" si="60"/>
        <v>0</v>
      </c>
      <c r="N4726" s="277"/>
      <c r="O4726" s="274"/>
    </row>
    <row r="4727" ht="14.25" customHeight="1">
      <c r="A4727" s="248" t="s">
        <v>463</v>
      </c>
      <c r="B4727" s="248" t="s">
        <v>19</v>
      </c>
      <c r="C4727" s="273">
        <v>5346182.0</v>
      </c>
      <c r="D4727" s="274">
        <v>45877.0</v>
      </c>
      <c r="E4727" s="275">
        <v>1383980.0</v>
      </c>
      <c r="F4727" s="248" t="s">
        <v>447</v>
      </c>
      <c r="G4727" s="274">
        <f t="shared" si="1"/>
        <v>45907</v>
      </c>
      <c r="H4727" s="248" t="s">
        <v>443</v>
      </c>
      <c r="I4727" s="276" t="str">
        <f t="shared" si="2"/>
        <v>53461821383980</v>
      </c>
      <c r="J4727" s="274">
        <v>45877.0</v>
      </c>
      <c r="K4727" s="275">
        <v>1383980.0</v>
      </c>
      <c r="L4727" s="275">
        <f t="shared" si="60"/>
        <v>0</v>
      </c>
      <c r="N4727" s="277"/>
      <c r="O4727" s="274"/>
    </row>
    <row r="4728" ht="14.25" customHeight="1">
      <c r="A4728" s="248" t="s">
        <v>108</v>
      </c>
      <c r="B4728" s="248" t="s">
        <v>19</v>
      </c>
      <c r="C4728" s="273">
        <v>5438.0</v>
      </c>
      <c r="D4728" s="274">
        <v>45877.0</v>
      </c>
      <c r="E4728" s="275">
        <v>249980.0</v>
      </c>
      <c r="F4728" s="248" t="s">
        <v>447</v>
      </c>
      <c r="G4728" s="274">
        <f t="shared" si="1"/>
        <v>45907</v>
      </c>
      <c r="H4728" s="248" t="s">
        <v>443</v>
      </c>
      <c r="I4728" s="276" t="str">
        <f t="shared" si="2"/>
        <v>5438249980</v>
      </c>
      <c r="J4728" s="274">
        <v>45902.0</v>
      </c>
      <c r="K4728" s="275">
        <v>249980.0</v>
      </c>
      <c r="L4728" s="275">
        <f t="shared" si="60"/>
        <v>0</v>
      </c>
      <c r="N4728" s="277"/>
      <c r="O4728" s="274"/>
    </row>
    <row r="4729" ht="14.25" customHeight="1">
      <c r="A4729" s="248" t="s">
        <v>688</v>
      </c>
      <c r="B4729" s="248" t="s">
        <v>19</v>
      </c>
      <c r="C4729" s="273">
        <v>3445.0</v>
      </c>
      <c r="D4729" s="274">
        <v>45877.0</v>
      </c>
      <c r="E4729" s="275">
        <v>358213.0</v>
      </c>
      <c r="F4729" s="248" t="s">
        <v>447</v>
      </c>
      <c r="G4729" s="274">
        <f t="shared" si="1"/>
        <v>45907</v>
      </c>
      <c r="H4729" s="248" t="s">
        <v>443</v>
      </c>
      <c r="I4729" s="276" t="str">
        <f t="shared" si="2"/>
        <v>3445358213</v>
      </c>
      <c r="J4729" s="274">
        <v>45902.0</v>
      </c>
      <c r="K4729" s="275">
        <v>358213.0</v>
      </c>
      <c r="L4729" s="275">
        <f t="shared" si="60"/>
        <v>0</v>
      </c>
      <c r="N4729" s="277"/>
      <c r="O4729" s="274"/>
    </row>
    <row r="4730" ht="14.25" customHeight="1">
      <c r="A4730" s="248" t="s">
        <v>332</v>
      </c>
      <c r="B4730" s="248" t="s">
        <v>19</v>
      </c>
      <c r="C4730" s="273">
        <v>25029.0</v>
      </c>
      <c r="D4730" s="274">
        <v>45877.0</v>
      </c>
      <c r="E4730" s="275">
        <v>1937068.0</v>
      </c>
      <c r="F4730" s="248" t="s">
        <v>447</v>
      </c>
      <c r="G4730" s="274">
        <f t="shared" si="1"/>
        <v>45907</v>
      </c>
      <c r="H4730" s="248" t="s">
        <v>443</v>
      </c>
      <c r="I4730" s="276" t="str">
        <f t="shared" si="2"/>
        <v>250291937068</v>
      </c>
      <c r="J4730" s="274">
        <v>45902.0</v>
      </c>
      <c r="K4730" s="275">
        <v>1937068.0</v>
      </c>
      <c r="L4730" s="275">
        <f t="shared" si="60"/>
        <v>0</v>
      </c>
      <c r="N4730" s="277" t="s">
        <v>837</v>
      </c>
      <c r="O4730" s="274"/>
    </row>
    <row r="4731" ht="14.25" customHeight="1">
      <c r="A4731" s="248" t="s">
        <v>281</v>
      </c>
      <c r="B4731" s="248" t="s">
        <v>19</v>
      </c>
      <c r="C4731" s="273">
        <v>1209481.0</v>
      </c>
      <c r="D4731" s="274">
        <v>45877.0</v>
      </c>
      <c r="E4731" s="275">
        <v>3748452.0</v>
      </c>
      <c r="F4731" s="248" t="s">
        <v>447</v>
      </c>
      <c r="G4731" s="274">
        <f t="shared" si="1"/>
        <v>45907</v>
      </c>
      <c r="H4731" s="248" t="s">
        <v>443</v>
      </c>
      <c r="I4731" s="276" t="str">
        <f t="shared" si="2"/>
        <v>12094813748452</v>
      </c>
      <c r="J4731" s="274">
        <v>45912.0</v>
      </c>
      <c r="K4731" s="275">
        <v>3748452.0</v>
      </c>
      <c r="L4731" s="275">
        <f t="shared" si="60"/>
        <v>0</v>
      </c>
      <c r="N4731" s="277"/>
      <c r="O4731" s="274"/>
    </row>
    <row r="4732" ht="14.25" customHeight="1">
      <c r="A4732" s="248" t="s">
        <v>281</v>
      </c>
      <c r="B4732" s="248" t="s">
        <v>19</v>
      </c>
      <c r="C4732" s="273">
        <v>1209494.0</v>
      </c>
      <c r="D4732" s="274">
        <v>45877.0</v>
      </c>
      <c r="E4732" s="275">
        <v>3159978.0</v>
      </c>
      <c r="F4732" s="248" t="s">
        <v>447</v>
      </c>
      <c r="G4732" s="274">
        <f t="shared" si="1"/>
        <v>45907</v>
      </c>
      <c r="H4732" s="248" t="s">
        <v>443</v>
      </c>
      <c r="I4732" s="276" t="str">
        <f t="shared" si="2"/>
        <v>12094943159978</v>
      </c>
      <c r="J4732" s="274">
        <v>45912.0</v>
      </c>
      <c r="K4732" s="275">
        <v>3159978.0</v>
      </c>
      <c r="L4732" s="275">
        <f t="shared" si="60"/>
        <v>0</v>
      </c>
      <c r="N4732" s="277"/>
      <c r="O4732" s="274"/>
    </row>
    <row r="4733" ht="14.25" customHeight="1">
      <c r="A4733" s="248" t="s">
        <v>875</v>
      </c>
      <c r="B4733" s="248" t="s">
        <v>19</v>
      </c>
      <c r="C4733" s="273">
        <v>5.2003704E7</v>
      </c>
      <c r="D4733" s="274">
        <v>45879.0</v>
      </c>
      <c r="E4733" s="275">
        <v>89271.0</v>
      </c>
      <c r="F4733" s="248" t="s">
        <v>447</v>
      </c>
      <c r="G4733" s="274">
        <f t="shared" si="1"/>
        <v>45909</v>
      </c>
      <c r="H4733" s="248" t="s">
        <v>443</v>
      </c>
      <c r="I4733" s="276" t="str">
        <f t="shared" si="2"/>
        <v>5200370489271</v>
      </c>
      <c r="J4733" s="274">
        <v>45901.0</v>
      </c>
      <c r="K4733" s="275">
        <v>89271.0</v>
      </c>
      <c r="L4733" s="275">
        <f t="shared" si="60"/>
        <v>0</v>
      </c>
      <c r="N4733" s="277"/>
      <c r="O4733" s="274"/>
    </row>
    <row r="4734" ht="14.25" customHeight="1">
      <c r="A4734" s="248" t="s">
        <v>593</v>
      </c>
      <c r="B4734" s="248" t="s">
        <v>19</v>
      </c>
      <c r="C4734" s="273">
        <v>2465480.0</v>
      </c>
      <c r="D4734" s="274">
        <v>45880.0</v>
      </c>
      <c r="E4734" s="275">
        <v>67759.0</v>
      </c>
      <c r="F4734" s="248" t="s">
        <v>447</v>
      </c>
      <c r="G4734" s="274">
        <f t="shared" si="1"/>
        <v>45910</v>
      </c>
      <c r="H4734" s="248" t="s">
        <v>443</v>
      </c>
      <c r="I4734" s="276" t="str">
        <f t="shared" si="2"/>
        <v>246548067759</v>
      </c>
      <c r="J4734" s="274">
        <v>45783.0</v>
      </c>
      <c r="K4734" s="275">
        <v>67759.0</v>
      </c>
      <c r="L4734" s="275">
        <f t="shared" si="60"/>
        <v>0</v>
      </c>
      <c r="N4734" s="277"/>
      <c r="O4734" s="274"/>
    </row>
    <row r="4735" ht="14.25" customHeight="1">
      <c r="A4735" s="248" t="s">
        <v>593</v>
      </c>
      <c r="B4735" s="248" t="s">
        <v>334</v>
      </c>
      <c r="C4735" s="273">
        <v>5412226.0</v>
      </c>
      <c r="D4735" s="274">
        <v>45880.0</v>
      </c>
      <c r="E4735" s="275">
        <v>40807.0</v>
      </c>
      <c r="F4735" s="248" t="s">
        <v>447</v>
      </c>
      <c r="G4735" s="274">
        <f t="shared" si="1"/>
        <v>45910</v>
      </c>
      <c r="H4735" s="248" t="s">
        <v>443</v>
      </c>
      <c r="I4735" s="276" t="str">
        <f t="shared" si="2"/>
        <v>541222640807</v>
      </c>
      <c r="J4735" s="274">
        <v>45783.0</v>
      </c>
      <c r="K4735" s="275">
        <v>40807.0</v>
      </c>
      <c r="L4735" s="275">
        <f t="shared" si="60"/>
        <v>0</v>
      </c>
      <c r="N4735" s="277"/>
      <c r="O4735" s="274"/>
    </row>
    <row r="4736" ht="14.25" customHeight="1">
      <c r="A4736" s="248" t="s">
        <v>954</v>
      </c>
      <c r="B4736" s="248" t="s">
        <v>468</v>
      </c>
      <c r="C4736" s="273">
        <v>1868.0</v>
      </c>
      <c r="D4736" s="274">
        <v>45880.0</v>
      </c>
      <c r="E4736" s="275">
        <v>-35630.0</v>
      </c>
      <c r="F4736" s="248" t="s">
        <v>447</v>
      </c>
      <c r="G4736" s="274">
        <f t="shared" si="1"/>
        <v>45910</v>
      </c>
      <c r="H4736" s="248" t="s">
        <v>469</v>
      </c>
      <c r="I4736" s="276" t="str">
        <f t="shared" si="2"/>
        <v>1868-35630</v>
      </c>
      <c r="J4736" s="274"/>
      <c r="K4736" s="275"/>
      <c r="L4736" s="275">
        <f t="shared" si="60"/>
        <v>35630</v>
      </c>
      <c r="N4736" s="277"/>
      <c r="O4736" s="274"/>
    </row>
    <row r="4737" ht="13.5" customHeight="1">
      <c r="A4737" s="248" t="s">
        <v>24</v>
      </c>
      <c r="B4737" s="248" t="s">
        <v>19</v>
      </c>
      <c r="C4737" s="273">
        <v>27692.0</v>
      </c>
      <c r="D4737" s="274">
        <v>45880.0</v>
      </c>
      <c r="E4737" s="275">
        <v>5603286.0</v>
      </c>
      <c r="F4737" s="248" t="s">
        <v>447</v>
      </c>
      <c r="G4737" s="274">
        <f t="shared" si="1"/>
        <v>45910</v>
      </c>
      <c r="H4737" s="248" t="s">
        <v>443</v>
      </c>
      <c r="I4737" s="276" t="str">
        <f t="shared" si="2"/>
        <v>276925603286</v>
      </c>
      <c r="J4737" s="274">
        <v>45909.0</v>
      </c>
      <c r="K4737" s="275">
        <v>5603286.0</v>
      </c>
      <c r="L4737" s="275">
        <f t="shared" si="60"/>
        <v>0</v>
      </c>
      <c r="N4737" s="277"/>
      <c r="O4737" s="274"/>
    </row>
    <row r="4738" ht="14.25" customHeight="1">
      <c r="A4738" s="248" t="s">
        <v>89</v>
      </c>
      <c r="B4738" s="248" t="s">
        <v>19</v>
      </c>
      <c r="C4738" s="273">
        <v>9972.0</v>
      </c>
      <c r="D4738" s="274">
        <v>45880.0</v>
      </c>
      <c r="E4738" s="275">
        <v>1810778.0</v>
      </c>
      <c r="F4738" s="248" t="s">
        <v>447</v>
      </c>
      <c r="G4738" s="274">
        <f t="shared" si="1"/>
        <v>45910</v>
      </c>
      <c r="H4738" s="248" t="s">
        <v>443</v>
      </c>
      <c r="I4738" s="276" t="str">
        <f t="shared" si="2"/>
        <v>99721810778</v>
      </c>
      <c r="J4738" s="274">
        <v>45909.0</v>
      </c>
      <c r="K4738" s="275">
        <v>1810778.0</v>
      </c>
      <c r="L4738" s="275">
        <f t="shared" si="60"/>
        <v>0</v>
      </c>
      <c r="N4738" s="277"/>
      <c r="O4738" s="274"/>
    </row>
    <row r="4739" ht="14.25" customHeight="1">
      <c r="A4739" s="248" t="s">
        <v>463</v>
      </c>
      <c r="B4739" s="248" t="s">
        <v>19</v>
      </c>
      <c r="C4739" s="273">
        <v>5346733.0</v>
      </c>
      <c r="D4739" s="274">
        <v>45880.0</v>
      </c>
      <c r="E4739" s="275">
        <v>639990.0</v>
      </c>
      <c r="F4739" s="248" t="s">
        <v>447</v>
      </c>
      <c r="G4739" s="274">
        <f t="shared" si="1"/>
        <v>45910</v>
      </c>
      <c r="H4739" s="248" t="s">
        <v>443</v>
      </c>
      <c r="I4739" s="276" t="str">
        <f t="shared" si="2"/>
        <v>5346733639990</v>
      </c>
      <c r="J4739" s="274">
        <v>45880.0</v>
      </c>
      <c r="K4739" s="275">
        <v>639990.0</v>
      </c>
      <c r="L4739" s="275">
        <f t="shared" si="60"/>
        <v>0</v>
      </c>
      <c r="N4739" s="277"/>
      <c r="O4739" s="274"/>
    </row>
    <row r="4740" ht="14.25" customHeight="1">
      <c r="A4740" s="248" t="s">
        <v>36</v>
      </c>
      <c r="B4740" s="248" t="s">
        <v>19</v>
      </c>
      <c r="C4740" s="273">
        <v>100263.0</v>
      </c>
      <c r="D4740" s="274">
        <v>45880.0</v>
      </c>
      <c r="E4740" s="275">
        <v>1707301.0</v>
      </c>
      <c r="F4740" s="248" t="s">
        <v>447</v>
      </c>
      <c r="G4740" s="274">
        <f t="shared" si="1"/>
        <v>45910</v>
      </c>
      <c r="H4740" s="248" t="s">
        <v>443</v>
      </c>
      <c r="I4740" s="276" t="str">
        <f t="shared" si="2"/>
        <v>1002631707301</v>
      </c>
      <c r="J4740" s="274">
        <v>45909.0</v>
      </c>
      <c r="K4740" s="275">
        <v>1707301.0</v>
      </c>
      <c r="L4740" s="275">
        <f t="shared" si="60"/>
        <v>0</v>
      </c>
      <c r="N4740" s="277"/>
      <c r="O4740" s="274"/>
    </row>
    <row r="4741" ht="14.25" customHeight="1">
      <c r="A4741" s="248" t="s">
        <v>1003</v>
      </c>
      <c r="B4741" s="248" t="s">
        <v>19</v>
      </c>
      <c r="C4741" s="273">
        <v>2116326.0</v>
      </c>
      <c r="D4741" s="274">
        <v>45881.0</v>
      </c>
      <c r="E4741" s="275">
        <v>1254980.0</v>
      </c>
      <c r="F4741" s="248" t="s">
        <v>447</v>
      </c>
      <c r="G4741" s="274">
        <f t="shared" si="1"/>
        <v>45911</v>
      </c>
      <c r="H4741" s="248" t="s">
        <v>443</v>
      </c>
      <c r="I4741" s="276" t="str">
        <f t="shared" si="2"/>
        <v>21163261254980</v>
      </c>
      <c r="J4741" s="274">
        <v>45881.0</v>
      </c>
      <c r="K4741" s="275">
        <v>1254980.0</v>
      </c>
      <c r="L4741" s="275">
        <f t="shared" si="60"/>
        <v>0</v>
      </c>
      <c r="N4741" s="277"/>
      <c r="O4741" s="274"/>
    </row>
    <row r="4742" ht="15.0" customHeight="1">
      <c r="A4742" s="248" t="s">
        <v>1077</v>
      </c>
      <c r="B4742" s="248" t="s">
        <v>19</v>
      </c>
      <c r="C4742" s="273">
        <v>2420.0</v>
      </c>
      <c r="D4742" s="274">
        <v>45881.0</v>
      </c>
      <c r="E4742" s="275">
        <v>30940.0</v>
      </c>
      <c r="F4742" s="248" t="s">
        <v>447</v>
      </c>
      <c r="G4742" s="274">
        <f t="shared" si="1"/>
        <v>45911</v>
      </c>
      <c r="H4742" s="248" t="s">
        <v>443</v>
      </c>
      <c r="I4742" s="276" t="str">
        <f t="shared" si="2"/>
        <v>242030940</v>
      </c>
      <c r="J4742" s="274">
        <v>45881.0</v>
      </c>
      <c r="K4742" s="275">
        <v>30940.0</v>
      </c>
      <c r="L4742" s="275">
        <f t="shared" si="60"/>
        <v>0</v>
      </c>
      <c r="N4742" s="277"/>
      <c r="O4742" s="274"/>
    </row>
    <row r="4743" ht="14.25" customHeight="1">
      <c r="A4743" s="248" t="s">
        <v>463</v>
      </c>
      <c r="B4743" s="248" t="s">
        <v>19</v>
      </c>
      <c r="C4743" s="273">
        <v>5347165.0</v>
      </c>
      <c r="D4743" s="274">
        <v>45881.0</v>
      </c>
      <c r="E4743" s="275">
        <v>623980.0</v>
      </c>
      <c r="F4743" s="248" t="s">
        <v>447</v>
      </c>
      <c r="G4743" s="274">
        <f t="shared" si="1"/>
        <v>45911</v>
      </c>
      <c r="H4743" s="248" t="s">
        <v>443</v>
      </c>
      <c r="I4743" s="276" t="str">
        <f t="shared" si="2"/>
        <v>5347165623980</v>
      </c>
      <c r="J4743" s="274">
        <v>45881.0</v>
      </c>
      <c r="K4743" s="275">
        <v>623980.0</v>
      </c>
      <c r="L4743" s="275">
        <f t="shared" si="60"/>
        <v>0</v>
      </c>
      <c r="N4743" s="277"/>
      <c r="O4743" s="274"/>
    </row>
    <row r="4744" ht="14.25" customHeight="1">
      <c r="A4744" s="248" t="s">
        <v>1078</v>
      </c>
      <c r="B4744" s="248" t="s">
        <v>19</v>
      </c>
      <c r="C4744" s="273">
        <v>1478.0</v>
      </c>
      <c r="D4744" s="274">
        <v>45881.0</v>
      </c>
      <c r="E4744" s="275">
        <v>33945.0</v>
      </c>
      <c r="F4744" s="248" t="s">
        <v>447</v>
      </c>
      <c r="G4744" s="274">
        <f t="shared" si="1"/>
        <v>45911</v>
      </c>
      <c r="H4744" s="248" t="s">
        <v>443</v>
      </c>
      <c r="I4744" s="276" t="str">
        <f t="shared" si="2"/>
        <v>147833945</v>
      </c>
      <c r="J4744" s="274">
        <v>45881.0</v>
      </c>
      <c r="K4744" s="275">
        <v>33946.0</v>
      </c>
      <c r="L4744" s="275">
        <f t="shared" si="60"/>
        <v>1</v>
      </c>
      <c r="M4744" s="248" t="s">
        <v>1079</v>
      </c>
      <c r="N4744" s="277"/>
      <c r="O4744" s="274"/>
    </row>
    <row r="4745" ht="14.25" customHeight="1">
      <c r="A4745" s="248" t="s">
        <v>463</v>
      </c>
      <c r="B4745" s="248" t="s">
        <v>19</v>
      </c>
      <c r="C4745" s="273">
        <v>5347151.0</v>
      </c>
      <c r="D4745" s="274">
        <v>45881.0</v>
      </c>
      <c r="E4745" s="275">
        <v>1273980.0</v>
      </c>
      <c r="F4745" s="248" t="s">
        <v>447</v>
      </c>
      <c r="G4745" s="274">
        <f t="shared" si="1"/>
        <v>45911</v>
      </c>
      <c r="H4745" s="248" t="s">
        <v>443</v>
      </c>
      <c r="I4745" s="276" t="str">
        <f t="shared" si="2"/>
        <v>53471511273980</v>
      </c>
      <c r="J4745" s="274">
        <v>45881.0</v>
      </c>
      <c r="K4745" s="275">
        <v>1273980.0</v>
      </c>
      <c r="L4745" s="275">
        <f t="shared" si="60"/>
        <v>0</v>
      </c>
      <c r="N4745" s="277"/>
      <c r="O4745" s="274"/>
    </row>
    <row r="4746" ht="14.25" customHeight="1">
      <c r="A4746" s="248" t="s">
        <v>954</v>
      </c>
      <c r="B4746" s="248" t="s">
        <v>19</v>
      </c>
      <c r="C4746" s="273">
        <v>34108.0</v>
      </c>
      <c r="D4746" s="274">
        <v>45881.0</v>
      </c>
      <c r="E4746" s="275">
        <v>35630.0</v>
      </c>
      <c r="F4746" s="248" t="s">
        <v>447</v>
      </c>
      <c r="G4746" s="274">
        <f t="shared" si="1"/>
        <v>45911</v>
      </c>
      <c r="H4746" s="248" t="s">
        <v>443</v>
      </c>
      <c r="I4746" s="276" t="str">
        <f t="shared" si="2"/>
        <v>3410835630</v>
      </c>
      <c r="J4746" s="274">
        <v>45909.0</v>
      </c>
      <c r="K4746" s="275">
        <v>1273980.0</v>
      </c>
      <c r="L4746" s="275">
        <f t="shared" si="60"/>
        <v>1238350</v>
      </c>
      <c r="N4746" s="277"/>
      <c r="O4746" s="274"/>
    </row>
    <row r="4747" ht="14.25" customHeight="1">
      <c r="A4747" s="248" t="s">
        <v>107</v>
      </c>
      <c r="B4747" s="248" t="s">
        <v>19</v>
      </c>
      <c r="C4747" s="273">
        <v>24206.0</v>
      </c>
      <c r="D4747" s="274">
        <v>45881.0</v>
      </c>
      <c r="E4747" s="275">
        <v>1115149.0</v>
      </c>
      <c r="F4747" s="248" t="s">
        <v>447</v>
      </c>
      <c r="G4747" s="274">
        <f t="shared" si="1"/>
        <v>45911</v>
      </c>
      <c r="H4747" s="248" t="s">
        <v>443</v>
      </c>
      <c r="I4747" s="276" t="str">
        <f t="shared" si="2"/>
        <v>242061115149</v>
      </c>
      <c r="J4747" s="274">
        <v>45909.0</v>
      </c>
      <c r="K4747" s="275">
        <v>35630.0</v>
      </c>
      <c r="L4747" s="275">
        <f t="shared" si="60"/>
        <v>-1079519</v>
      </c>
      <c r="N4747" s="277"/>
      <c r="O4747" s="274"/>
    </row>
    <row r="4748" ht="14.25" customHeight="1">
      <c r="A4748" s="248" t="s">
        <v>71</v>
      </c>
      <c r="B4748" s="248" t="s">
        <v>19</v>
      </c>
      <c r="C4748" s="273">
        <v>885164.0</v>
      </c>
      <c r="D4748" s="274">
        <v>45881.0</v>
      </c>
      <c r="E4748" s="275">
        <v>186206.0</v>
      </c>
      <c r="F4748" s="248" t="s">
        <v>447</v>
      </c>
      <c r="G4748" s="274">
        <f t="shared" si="1"/>
        <v>45911</v>
      </c>
      <c r="H4748" s="248" t="s">
        <v>443</v>
      </c>
      <c r="I4748" s="276" t="str">
        <f t="shared" si="2"/>
        <v>885164186206</v>
      </c>
      <c r="J4748" s="274">
        <v>45909.0</v>
      </c>
      <c r="K4748" s="275">
        <v>186206.0</v>
      </c>
      <c r="L4748" s="275">
        <f t="shared" si="60"/>
        <v>0</v>
      </c>
      <c r="N4748" s="277"/>
      <c r="O4748" s="274"/>
    </row>
    <row r="4749" ht="14.25" customHeight="1">
      <c r="A4749" s="248" t="s">
        <v>71</v>
      </c>
      <c r="B4749" s="248" t="s">
        <v>19</v>
      </c>
      <c r="C4749" s="273">
        <v>885167.0</v>
      </c>
      <c r="D4749" s="274">
        <v>45881.0</v>
      </c>
      <c r="E4749" s="275">
        <v>1190775.0</v>
      </c>
      <c r="F4749" s="248" t="s">
        <v>447</v>
      </c>
      <c r="G4749" s="274">
        <f t="shared" si="1"/>
        <v>45911</v>
      </c>
      <c r="H4749" s="248" t="s">
        <v>443</v>
      </c>
      <c r="I4749" s="276" t="str">
        <f t="shared" si="2"/>
        <v>8851671190775</v>
      </c>
      <c r="J4749" s="274">
        <v>45909.0</v>
      </c>
      <c r="K4749" s="275">
        <v>1190775.0</v>
      </c>
      <c r="L4749" s="275">
        <f t="shared" si="60"/>
        <v>0</v>
      </c>
      <c r="N4749" s="277"/>
      <c r="O4749" s="274"/>
    </row>
    <row r="4750" ht="14.25" customHeight="1">
      <c r="A4750" s="248" t="s">
        <v>1005</v>
      </c>
      <c r="B4750" s="248" t="s">
        <v>19</v>
      </c>
      <c r="C4750" s="273">
        <v>2465490.0</v>
      </c>
      <c r="D4750" s="274">
        <v>45882.0</v>
      </c>
      <c r="E4750" s="275">
        <v>67759.0</v>
      </c>
      <c r="F4750" s="248" t="s">
        <v>447</v>
      </c>
      <c r="G4750" s="274">
        <f t="shared" si="1"/>
        <v>45912</v>
      </c>
      <c r="H4750" s="248" t="s">
        <v>443</v>
      </c>
      <c r="I4750" s="276" t="str">
        <f t="shared" si="2"/>
        <v>246549067759</v>
      </c>
      <c r="J4750" s="274">
        <v>45783.0</v>
      </c>
      <c r="K4750" s="275">
        <v>67759.0</v>
      </c>
      <c r="L4750" s="275">
        <f t="shared" si="60"/>
        <v>0</v>
      </c>
      <c r="N4750" s="277"/>
      <c r="O4750" s="274"/>
    </row>
    <row r="4751" ht="14.25" customHeight="1">
      <c r="A4751" s="248" t="s">
        <v>281</v>
      </c>
      <c r="B4751" s="248" t="s">
        <v>19</v>
      </c>
      <c r="C4751" s="273">
        <v>1197125.0</v>
      </c>
      <c r="D4751" s="274">
        <v>45882.0</v>
      </c>
      <c r="E4751" s="275">
        <v>326900.0</v>
      </c>
      <c r="F4751" s="248" t="s">
        <v>447</v>
      </c>
      <c r="G4751" s="274">
        <f t="shared" si="1"/>
        <v>45912</v>
      </c>
      <c r="H4751" s="248" t="s">
        <v>443</v>
      </c>
      <c r="I4751" s="276" t="str">
        <f t="shared" si="2"/>
        <v>1197125326900</v>
      </c>
      <c r="J4751" s="274">
        <v>45783.0</v>
      </c>
      <c r="K4751" s="275">
        <v>40807.0</v>
      </c>
      <c r="L4751" s="275">
        <f t="shared" si="60"/>
        <v>-286093</v>
      </c>
      <c r="N4751" s="277"/>
      <c r="O4751" s="274"/>
    </row>
    <row r="4752" ht="14.25" customHeight="1">
      <c r="A4752" s="248" t="s">
        <v>1080</v>
      </c>
      <c r="B4752" s="248" t="s">
        <v>19</v>
      </c>
      <c r="C4752" s="273">
        <v>7082.0</v>
      </c>
      <c r="D4752" s="274">
        <v>45882.0</v>
      </c>
      <c r="E4752" s="275">
        <v>98989.0</v>
      </c>
      <c r="F4752" s="248" t="s">
        <v>447</v>
      </c>
      <c r="G4752" s="274">
        <f t="shared" si="1"/>
        <v>45912</v>
      </c>
      <c r="H4752" s="248" t="s">
        <v>443</v>
      </c>
      <c r="I4752" s="276" t="str">
        <f t="shared" si="2"/>
        <v>708298989</v>
      </c>
      <c r="J4752" s="274">
        <v>45881.0</v>
      </c>
      <c r="K4752" s="275">
        <v>98989.0</v>
      </c>
      <c r="L4752" s="275">
        <f t="shared" si="60"/>
        <v>0</v>
      </c>
      <c r="N4752" s="277"/>
      <c r="O4752" s="274"/>
    </row>
    <row r="4753" ht="14.25" customHeight="1">
      <c r="A4753" s="248" t="s">
        <v>508</v>
      </c>
      <c r="B4753" s="248" t="s">
        <v>334</v>
      </c>
      <c r="C4753" s="273">
        <v>3178504.0</v>
      </c>
      <c r="D4753" s="274">
        <v>45882.0</v>
      </c>
      <c r="E4753" s="275">
        <v>7085.0</v>
      </c>
      <c r="F4753" s="248" t="s">
        <v>447</v>
      </c>
      <c r="G4753" s="274">
        <f t="shared" si="1"/>
        <v>45912</v>
      </c>
      <c r="H4753" s="248" t="s">
        <v>443</v>
      </c>
      <c r="I4753" s="276" t="str">
        <f t="shared" si="2"/>
        <v>31785047085</v>
      </c>
      <c r="J4753" s="274">
        <v>45882.0</v>
      </c>
      <c r="K4753" s="275">
        <v>7085.0</v>
      </c>
      <c r="L4753" s="275">
        <f t="shared" si="60"/>
        <v>0</v>
      </c>
      <c r="N4753" s="277"/>
      <c r="O4753" s="274"/>
    </row>
    <row r="4754" ht="14.25" customHeight="1">
      <c r="A4754" s="248" t="s">
        <v>1005</v>
      </c>
      <c r="B4754" s="248" t="s">
        <v>334</v>
      </c>
      <c r="C4754" s="273">
        <v>5412293.0</v>
      </c>
      <c r="D4754" s="274">
        <v>45882.0</v>
      </c>
      <c r="E4754" s="275">
        <v>40807.0</v>
      </c>
      <c r="F4754" s="248" t="s">
        <v>447</v>
      </c>
      <c r="G4754" s="274">
        <f t="shared" si="1"/>
        <v>45912</v>
      </c>
      <c r="H4754" s="248" t="s">
        <v>443</v>
      </c>
      <c r="I4754" s="276" t="str">
        <f t="shared" si="2"/>
        <v>541229340807</v>
      </c>
      <c r="J4754" s="274">
        <v>45783.0</v>
      </c>
      <c r="K4754" s="275">
        <v>40807.0</v>
      </c>
      <c r="L4754" s="275">
        <f t="shared" si="60"/>
        <v>0</v>
      </c>
      <c r="N4754" s="277"/>
      <c r="O4754" s="274"/>
    </row>
    <row r="4755" ht="14.25" customHeight="1">
      <c r="A4755" s="248" t="s">
        <v>708</v>
      </c>
      <c r="B4755" s="248" t="s">
        <v>468</v>
      </c>
      <c r="C4755" s="273">
        <v>16030.0</v>
      </c>
      <c r="D4755" s="274">
        <v>45882.0</v>
      </c>
      <c r="E4755" s="275">
        <v>-696650.0</v>
      </c>
      <c r="F4755" s="248" t="s">
        <v>447</v>
      </c>
      <c r="G4755" s="274">
        <f t="shared" si="1"/>
        <v>45912</v>
      </c>
      <c r="H4755" s="248" t="s">
        <v>469</v>
      </c>
      <c r="I4755" s="276" t="str">
        <f t="shared" si="2"/>
        <v>16030-696650</v>
      </c>
      <c r="J4755" s="274"/>
      <c r="K4755" s="275"/>
      <c r="L4755" s="275">
        <f t="shared" si="60"/>
        <v>696650</v>
      </c>
      <c r="N4755" s="277"/>
      <c r="O4755" s="274"/>
    </row>
    <row r="4756" ht="14.25" customHeight="1">
      <c r="A4756" s="248" t="s">
        <v>60</v>
      </c>
      <c r="B4756" s="248" t="s">
        <v>19</v>
      </c>
      <c r="C4756" s="273">
        <v>10000.0</v>
      </c>
      <c r="D4756" s="274">
        <v>45882.0</v>
      </c>
      <c r="E4756" s="275">
        <v>221476.0</v>
      </c>
      <c r="F4756" s="248" t="s">
        <v>447</v>
      </c>
      <c r="G4756" s="274">
        <f t="shared" si="1"/>
        <v>45912</v>
      </c>
      <c r="H4756" s="248" t="s">
        <v>485</v>
      </c>
      <c r="I4756" s="276" t="str">
        <f t="shared" si="2"/>
        <v>10000221476</v>
      </c>
      <c r="J4756" s="274"/>
      <c r="K4756" s="275"/>
      <c r="L4756" s="275">
        <f t="shared" si="60"/>
        <v>-221476</v>
      </c>
      <c r="N4756" s="277"/>
      <c r="O4756" s="274"/>
    </row>
    <row r="4757" ht="14.25" customHeight="1">
      <c r="A4757" s="248" t="s">
        <v>110</v>
      </c>
      <c r="B4757" s="248" t="s">
        <v>19</v>
      </c>
      <c r="C4757" s="273">
        <v>45394.0</v>
      </c>
      <c r="D4757" s="274">
        <v>45882.0</v>
      </c>
      <c r="E4757" s="275">
        <v>382633.0</v>
      </c>
      <c r="F4757" s="248" t="s">
        <v>447</v>
      </c>
      <c r="G4757" s="274">
        <f t="shared" si="1"/>
        <v>45912</v>
      </c>
      <c r="H4757" s="248" t="s">
        <v>443</v>
      </c>
      <c r="I4757" s="276" t="str">
        <f t="shared" si="2"/>
        <v>45394382633</v>
      </c>
      <c r="J4757" s="274">
        <v>45909.0</v>
      </c>
      <c r="K4757" s="275">
        <v>382633.0</v>
      </c>
      <c r="L4757" s="275">
        <f t="shared" si="60"/>
        <v>0</v>
      </c>
      <c r="N4757" s="277"/>
      <c r="O4757" s="274"/>
    </row>
    <row r="4758" ht="14.25" customHeight="1">
      <c r="A4758" s="248" t="s">
        <v>60</v>
      </c>
      <c r="B4758" s="248" t="s">
        <v>19</v>
      </c>
      <c r="C4758" s="273">
        <v>10002.0</v>
      </c>
      <c r="D4758" s="274">
        <v>45882.0</v>
      </c>
      <c r="E4758" s="275">
        <v>229476.0</v>
      </c>
      <c r="F4758" s="248" t="s">
        <v>447</v>
      </c>
      <c r="G4758" s="274">
        <f t="shared" si="1"/>
        <v>45912</v>
      </c>
      <c r="H4758" s="248" t="s">
        <v>443</v>
      </c>
      <c r="I4758" s="276" t="str">
        <f t="shared" si="2"/>
        <v>10002229476</v>
      </c>
      <c r="J4758" s="274">
        <v>45909.0</v>
      </c>
      <c r="K4758" s="275">
        <v>229476.0</v>
      </c>
      <c r="L4758" s="275">
        <f t="shared" si="60"/>
        <v>0</v>
      </c>
      <c r="N4758" s="277"/>
      <c r="O4758" s="274"/>
    </row>
    <row r="4759" ht="13.5" customHeight="1">
      <c r="A4759" s="248" t="s">
        <v>60</v>
      </c>
      <c r="B4759" s="248" t="s">
        <v>19</v>
      </c>
      <c r="C4759" s="273">
        <v>10001.0</v>
      </c>
      <c r="D4759" s="274">
        <v>45882.0</v>
      </c>
      <c r="E4759" s="275">
        <v>88493.0</v>
      </c>
      <c r="F4759" s="248" t="s">
        <v>447</v>
      </c>
      <c r="G4759" s="274">
        <f t="shared" si="1"/>
        <v>45912</v>
      </c>
      <c r="H4759" s="248" t="s">
        <v>443</v>
      </c>
      <c r="I4759" s="276" t="str">
        <f t="shared" si="2"/>
        <v>1000188493</v>
      </c>
      <c r="J4759" s="274">
        <v>45909.0</v>
      </c>
      <c r="K4759" s="275">
        <v>88493.0</v>
      </c>
      <c r="L4759" s="275">
        <f t="shared" si="60"/>
        <v>0</v>
      </c>
      <c r="N4759" s="277"/>
      <c r="O4759" s="274"/>
    </row>
    <row r="4760" ht="14.25" customHeight="1">
      <c r="A4760" s="248" t="s">
        <v>709</v>
      </c>
      <c r="B4760" s="248" t="s">
        <v>19</v>
      </c>
      <c r="C4760" s="273">
        <v>14829.0</v>
      </c>
      <c r="D4760" s="274">
        <v>45882.0</v>
      </c>
      <c r="E4760" s="275">
        <v>267669.0</v>
      </c>
      <c r="F4760" s="248" t="s">
        <v>447</v>
      </c>
      <c r="G4760" s="274">
        <f t="shared" si="1"/>
        <v>45912</v>
      </c>
      <c r="H4760" s="248" t="s">
        <v>443</v>
      </c>
      <c r="I4760" s="276" t="str">
        <f t="shared" si="2"/>
        <v>14829267669</v>
      </c>
      <c r="J4760" s="274">
        <v>45909.0</v>
      </c>
      <c r="K4760" s="275">
        <v>267669.0</v>
      </c>
      <c r="L4760" s="275">
        <f t="shared" si="60"/>
        <v>0</v>
      </c>
      <c r="N4760" s="277"/>
      <c r="O4760" s="274"/>
    </row>
    <row r="4761" ht="14.25" customHeight="1">
      <c r="A4761" s="248" t="s">
        <v>463</v>
      </c>
      <c r="B4761" s="248" t="s">
        <v>19</v>
      </c>
      <c r="C4761" s="273">
        <v>5347355.0</v>
      </c>
      <c r="D4761" s="274">
        <v>45882.0</v>
      </c>
      <c r="E4761" s="275">
        <v>1383980.0</v>
      </c>
      <c r="F4761" s="248" t="s">
        <v>447</v>
      </c>
      <c r="G4761" s="274">
        <f t="shared" si="1"/>
        <v>45912</v>
      </c>
      <c r="H4761" s="248" t="s">
        <v>443</v>
      </c>
      <c r="I4761" s="276" t="str">
        <f t="shared" si="2"/>
        <v>53473551383980</v>
      </c>
      <c r="J4761" s="274">
        <v>45882.0</v>
      </c>
      <c r="K4761" s="275">
        <v>1383980.0</v>
      </c>
      <c r="L4761" s="275">
        <f t="shared" si="60"/>
        <v>0</v>
      </c>
      <c r="N4761" s="277"/>
      <c r="O4761" s="274"/>
    </row>
    <row r="4762" ht="14.25" customHeight="1">
      <c r="A4762" s="248" t="s">
        <v>463</v>
      </c>
      <c r="B4762" s="248" t="s">
        <v>19</v>
      </c>
      <c r="C4762" s="273">
        <v>5347346.0</v>
      </c>
      <c r="D4762" s="274">
        <v>45882.0</v>
      </c>
      <c r="E4762" s="275">
        <v>573980.0</v>
      </c>
      <c r="F4762" s="248" t="s">
        <v>447</v>
      </c>
      <c r="G4762" s="274">
        <f t="shared" si="1"/>
        <v>45912</v>
      </c>
      <c r="H4762" s="248" t="s">
        <v>443</v>
      </c>
      <c r="I4762" s="276" t="str">
        <f t="shared" si="2"/>
        <v>5347346573980</v>
      </c>
      <c r="J4762" s="274">
        <v>45880.0</v>
      </c>
      <c r="K4762" s="275">
        <v>573980.0</v>
      </c>
      <c r="L4762" s="275">
        <f t="shared" si="60"/>
        <v>0</v>
      </c>
      <c r="N4762" s="277"/>
      <c r="O4762" s="274"/>
    </row>
    <row r="4763" ht="14.25" customHeight="1">
      <c r="A4763" s="248" t="s">
        <v>1081</v>
      </c>
      <c r="B4763" s="248" t="s">
        <v>19</v>
      </c>
      <c r="C4763" s="273">
        <v>8707.0</v>
      </c>
      <c r="D4763" s="274">
        <v>45882.0</v>
      </c>
      <c r="E4763" s="275">
        <v>95557.0</v>
      </c>
      <c r="F4763" s="248" t="s">
        <v>447</v>
      </c>
      <c r="G4763" s="274">
        <f t="shared" si="1"/>
        <v>45912</v>
      </c>
      <c r="H4763" s="248" t="s">
        <v>443</v>
      </c>
      <c r="I4763" s="276" t="str">
        <f t="shared" si="2"/>
        <v>870795557</v>
      </c>
      <c r="J4763" s="274">
        <v>45890.0</v>
      </c>
      <c r="K4763" s="275">
        <v>113713.0</v>
      </c>
      <c r="L4763" s="275">
        <f t="shared" si="60"/>
        <v>18156</v>
      </c>
      <c r="M4763" s="305" t="s">
        <v>1082</v>
      </c>
      <c r="N4763" s="277"/>
      <c r="O4763" s="274"/>
    </row>
    <row r="4764" ht="14.25" customHeight="1">
      <c r="A4764" s="248" t="s">
        <v>18</v>
      </c>
      <c r="B4764" s="248" t="s">
        <v>19</v>
      </c>
      <c r="C4764" s="273">
        <v>6885.0</v>
      </c>
      <c r="D4764" s="274">
        <v>45882.0</v>
      </c>
      <c r="E4764" s="275">
        <v>1.2378773E7</v>
      </c>
      <c r="F4764" s="248" t="s">
        <v>447</v>
      </c>
      <c r="G4764" s="274">
        <f t="shared" si="1"/>
        <v>45912</v>
      </c>
      <c r="H4764" s="248" t="s">
        <v>443</v>
      </c>
      <c r="I4764" s="276" t="str">
        <f t="shared" si="2"/>
        <v>688512378773</v>
      </c>
      <c r="J4764" s="274">
        <v>45909.0</v>
      </c>
      <c r="K4764" s="275">
        <v>1.2378773E7</v>
      </c>
      <c r="L4764" s="275">
        <f t="shared" si="60"/>
        <v>0</v>
      </c>
      <c r="N4764" s="277"/>
      <c r="O4764" s="274"/>
    </row>
    <row r="4765" ht="14.25" customHeight="1">
      <c r="A4765" s="248" t="s">
        <v>494</v>
      </c>
      <c r="B4765" s="248" t="s">
        <v>19</v>
      </c>
      <c r="C4765" s="273">
        <v>59374.0</v>
      </c>
      <c r="D4765" s="274">
        <v>45882.0</v>
      </c>
      <c r="E4765" s="275">
        <v>1954170.0</v>
      </c>
      <c r="F4765" s="248" t="s">
        <v>447</v>
      </c>
      <c r="G4765" s="274">
        <f t="shared" si="1"/>
        <v>45912</v>
      </c>
      <c r="H4765" s="248" t="s">
        <v>443</v>
      </c>
      <c r="I4765" s="276" t="str">
        <f t="shared" si="2"/>
        <v>593741954170</v>
      </c>
      <c r="J4765" s="274">
        <v>45882.0</v>
      </c>
      <c r="K4765" s="275">
        <v>1954170.0</v>
      </c>
      <c r="L4765" s="275">
        <f t="shared" si="60"/>
        <v>0</v>
      </c>
      <c r="N4765" s="277"/>
      <c r="O4765" s="274"/>
    </row>
    <row r="4766" ht="13.5" customHeight="1">
      <c r="A4766" s="248" t="s">
        <v>60</v>
      </c>
      <c r="B4766" s="248" t="s">
        <v>468</v>
      </c>
      <c r="C4766" s="273">
        <v>2397.0</v>
      </c>
      <c r="D4766" s="274">
        <v>45882.0</v>
      </c>
      <c r="E4766" s="275">
        <v>-221476.0</v>
      </c>
      <c r="F4766" s="248" t="s">
        <v>447</v>
      </c>
      <c r="G4766" s="274">
        <f t="shared" si="1"/>
        <v>45912</v>
      </c>
      <c r="H4766" s="248" t="s">
        <v>469</v>
      </c>
      <c r="I4766" s="276" t="str">
        <f t="shared" si="2"/>
        <v>2397-221476</v>
      </c>
      <c r="J4766" s="274"/>
      <c r="K4766" s="275"/>
      <c r="L4766" s="275">
        <f t="shared" si="60"/>
        <v>221476</v>
      </c>
      <c r="N4766" s="277"/>
      <c r="O4766" s="274"/>
    </row>
    <row r="4767" ht="14.25" customHeight="1">
      <c r="A4767" s="248" t="s">
        <v>26</v>
      </c>
      <c r="B4767" s="248" t="s">
        <v>19</v>
      </c>
      <c r="C4767" s="273">
        <v>14592.0</v>
      </c>
      <c r="D4767" s="274">
        <v>45882.0</v>
      </c>
      <c r="E4767" s="275">
        <v>2574421.0</v>
      </c>
      <c r="F4767" s="248" t="s">
        <v>447</v>
      </c>
      <c r="G4767" s="274">
        <f t="shared" si="1"/>
        <v>45912</v>
      </c>
      <c r="H4767" s="248" t="s">
        <v>443</v>
      </c>
      <c r="I4767" s="276" t="str">
        <f t="shared" si="2"/>
        <v>145922574421</v>
      </c>
      <c r="J4767" s="274">
        <v>45909.0</v>
      </c>
      <c r="K4767" s="275">
        <v>2574421.0</v>
      </c>
      <c r="L4767" s="275">
        <f t="shared" si="60"/>
        <v>0</v>
      </c>
      <c r="N4767" s="277"/>
      <c r="O4767" s="274"/>
    </row>
    <row r="4768" ht="14.25" customHeight="1">
      <c r="A4768" s="248" t="s">
        <v>1083</v>
      </c>
      <c r="B4768" s="248" t="s">
        <v>19</v>
      </c>
      <c r="C4768" s="273">
        <v>92648.0</v>
      </c>
      <c r="D4768" s="274">
        <v>45883.0</v>
      </c>
      <c r="E4768" s="275">
        <v>929990.0</v>
      </c>
      <c r="F4768" s="248" t="s">
        <v>447</v>
      </c>
      <c r="G4768" s="274">
        <f t="shared" si="1"/>
        <v>45913</v>
      </c>
      <c r="H4768" s="248" t="s">
        <v>443</v>
      </c>
      <c r="I4768" s="276" t="str">
        <f t="shared" si="2"/>
        <v>92648929990</v>
      </c>
      <c r="J4768" s="274">
        <v>45883.0</v>
      </c>
      <c r="K4768" s="275">
        <v>929990.0</v>
      </c>
      <c r="L4768" s="275">
        <f t="shared" si="60"/>
        <v>0</v>
      </c>
      <c r="M4768" s="248" t="s">
        <v>1084</v>
      </c>
      <c r="N4768" s="277"/>
      <c r="O4768" s="274"/>
    </row>
    <row r="4769" ht="14.25" customHeight="1">
      <c r="A4769" s="248" t="s">
        <v>92</v>
      </c>
      <c r="B4769" s="248" t="s">
        <v>19</v>
      </c>
      <c r="C4769" s="273">
        <v>836847.0</v>
      </c>
      <c r="D4769" s="274">
        <v>45883.0</v>
      </c>
      <c r="E4769" s="275">
        <v>338088.0</v>
      </c>
      <c r="F4769" s="248" t="s">
        <v>447</v>
      </c>
      <c r="G4769" s="274">
        <f t="shared" si="1"/>
        <v>45913</v>
      </c>
      <c r="H4769" s="248" t="s">
        <v>443</v>
      </c>
      <c r="I4769" s="276" t="str">
        <f t="shared" si="2"/>
        <v>836847338088</v>
      </c>
      <c r="J4769" s="274">
        <v>45909.0</v>
      </c>
      <c r="K4769" s="275">
        <v>338088.0</v>
      </c>
      <c r="L4769" s="275">
        <f t="shared" si="60"/>
        <v>0</v>
      </c>
      <c r="N4769" s="277"/>
      <c r="O4769" s="274"/>
    </row>
    <row r="4770" ht="14.25" customHeight="1">
      <c r="A4770" s="248" t="s">
        <v>688</v>
      </c>
      <c r="B4770" s="248" t="s">
        <v>19</v>
      </c>
      <c r="C4770" s="273">
        <v>3468.0</v>
      </c>
      <c r="D4770" s="274">
        <v>45883.0</v>
      </c>
      <c r="E4770" s="275">
        <v>1030679.0</v>
      </c>
      <c r="F4770" s="248" t="s">
        <v>447</v>
      </c>
      <c r="G4770" s="274">
        <f t="shared" si="1"/>
        <v>45913</v>
      </c>
      <c r="H4770" s="248" t="s">
        <v>443</v>
      </c>
      <c r="I4770" s="276" t="str">
        <f t="shared" si="2"/>
        <v>34681030679</v>
      </c>
      <c r="J4770" s="274">
        <v>45912.0</v>
      </c>
      <c r="K4770" s="275">
        <v>1030679.0</v>
      </c>
      <c r="L4770" s="275">
        <f t="shared" si="60"/>
        <v>0</v>
      </c>
      <c r="N4770" s="277"/>
      <c r="O4770" s="274"/>
    </row>
    <row r="4771" ht="14.25" customHeight="1">
      <c r="A4771" s="248" t="s">
        <v>1085</v>
      </c>
      <c r="B4771" s="248" t="s">
        <v>19</v>
      </c>
      <c r="C4771" s="273">
        <v>234859.0</v>
      </c>
      <c r="D4771" s="274">
        <v>45883.0</v>
      </c>
      <c r="E4771" s="275">
        <v>69990.0</v>
      </c>
      <c r="F4771" s="248" t="s">
        <v>447</v>
      </c>
      <c r="G4771" s="274">
        <f t="shared" si="1"/>
        <v>45913</v>
      </c>
      <c r="H4771" s="248" t="s">
        <v>443</v>
      </c>
      <c r="I4771" s="276" t="str">
        <f t="shared" si="2"/>
        <v>23485969990</v>
      </c>
      <c r="J4771" s="274">
        <v>45883.0</v>
      </c>
      <c r="K4771" s="275">
        <v>69990.0</v>
      </c>
      <c r="L4771" s="275">
        <f t="shared" si="60"/>
        <v>0</v>
      </c>
      <c r="M4771" s="248" t="s">
        <v>1086</v>
      </c>
      <c r="N4771" s="277"/>
      <c r="O4771" s="274"/>
    </row>
    <row r="4772" ht="14.25" customHeight="1">
      <c r="A4772" s="248" t="s">
        <v>464</v>
      </c>
      <c r="B4772" s="248" t="s">
        <v>19</v>
      </c>
      <c r="C4772" s="273">
        <v>2116749.0</v>
      </c>
      <c r="D4772" s="274">
        <v>45887.0</v>
      </c>
      <c r="E4772" s="275">
        <v>1444970.0</v>
      </c>
      <c r="F4772" s="248" t="s">
        <v>447</v>
      </c>
      <c r="G4772" s="274">
        <f t="shared" si="1"/>
        <v>45917</v>
      </c>
      <c r="H4772" s="248" t="s">
        <v>443</v>
      </c>
      <c r="I4772" s="276" t="str">
        <f t="shared" si="2"/>
        <v>21167491444970</v>
      </c>
      <c r="J4772" s="274">
        <v>45887.0</v>
      </c>
      <c r="K4772" s="275">
        <v>1444970.0</v>
      </c>
      <c r="L4772" s="275">
        <f t="shared" si="60"/>
        <v>0</v>
      </c>
      <c r="N4772" s="277"/>
      <c r="O4772" s="274"/>
    </row>
    <row r="4773" ht="14.25" customHeight="1">
      <c r="A4773" s="248" t="s">
        <v>593</v>
      </c>
      <c r="B4773" s="248" t="s">
        <v>19</v>
      </c>
      <c r="C4773" s="273">
        <v>2469688.0</v>
      </c>
      <c r="D4773" s="274">
        <v>45887.0</v>
      </c>
      <c r="E4773" s="275">
        <v>68473.0</v>
      </c>
      <c r="F4773" s="248" t="s">
        <v>447</v>
      </c>
      <c r="G4773" s="274">
        <f t="shared" si="1"/>
        <v>45917</v>
      </c>
      <c r="H4773" s="248" t="s">
        <v>443</v>
      </c>
      <c r="I4773" s="276" t="str">
        <f t="shared" si="2"/>
        <v>246968868473</v>
      </c>
      <c r="J4773" s="274">
        <v>45887.0</v>
      </c>
      <c r="K4773" s="275">
        <v>68473.0</v>
      </c>
      <c r="L4773" s="275">
        <f t="shared" si="60"/>
        <v>0</v>
      </c>
      <c r="N4773" s="277"/>
      <c r="O4773" s="274"/>
    </row>
    <row r="4774" ht="14.25" customHeight="1">
      <c r="A4774" s="248" t="s">
        <v>593</v>
      </c>
      <c r="B4774" s="248" t="s">
        <v>19</v>
      </c>
      <c r="C4774" s="273">
        <v>2469689.0</v>
      </c>
      <c r="D4774" s="274">
        <v>45887.0</v>
      </c>
      <c r="E4774" s="275">
        <v>19040.0</v>
      </c>
      <c r="F4774" s="248" t="s">
        <v>447</v>
      </c>
      <c r="G4774" s="274">
        <f t="shared" si="1"/>
        <v>45917</v>
      </c>
      <c r="H4774" s="248" t="s">
        <v>443</v>
      </c>
      <c r="I4774" s="276" t="str">
        <f t="shared" si="2"/>
        <v>246968919040</v>
      </c>
      <c r="J4774" s="274">
        <v>45887.0</v>
      </c>
      <c r="K4774" s="275">
        <v>19040.0</v>
      </c>
      <c r="L4774" s="275">
        <f t="shared" si="60"/>
        <v>0</v>
      </c>
      <c r="N4774" s="277"/>
      <c r="O4774" s="274"/>
    </row>
    <row r="4775" ht="14.25" customHeight="1">
      <c r="A4775" s="248" t="s">
        <v>593</v>
      </c>
      <c r="B4775" s="248" t="s">
        <v>334</v>
      </c>
      <c r="C4775" s="273">
        <v>5162984.0</v>
      </c>
      <c r="D4775" s="274">
        <v>45887.0</v>
      </c>
      <c r="E4775" s="275">
        <v>64591.0</v>
      </c>
      <c r="F4775" s="248" t="s">
        <v>447</v>
      </c>
      <c r="G4775" s="274">
        <f t="shared" si="1"/>
        <v>45917</v>
      </c>
      <c r="H4775" s="248" t="s">
        <v>443</v>
      </c>
      <c r="I4775" s="276" t="str">
        <f t="shared" si="2"/>
        <v>516298464591</v>
      </c>
      <c r="J4775" s="274">
        <v>45887.0</v>
      </c>
      <c r="K4775" s="275">
        <v>64591.0</v>
      </c>
      <c r="L4775" s="275">
        <f t="shared" si="60"/>
        <v>0</v>
      </c>
      <c r="N4775" s="277"/>
      <c r="O4775" s="274"/>
    </row>
    <row r="4776" ht="14.25" customHeight="1">
      <c r="A4776" s="248" t="s">
        <v>593</v>
      </c>
      <c r="B4776" s="248" t="s">
        <v>334</v>
      </c>
      <c r="C4776" s="273">
        <v>5162981.0</v>
      </c>
      <c r="D4776" s="274">
        <v>45887.0</v>
      </c>
      <c r="E4776" s="275">
        <v>2113639.0</v>
      </c>
      <c r="F4776" s="248" t="s">
        <v>447</v>
      </c>
      <c r="G4776" s="274">
        <f t="shared" si="1"/>
        <v>45917</v>
      </c>
      <c r="H4776" s="248" t="s">
        <v>443</v>
      </c>
      <c r="I4776" s="276" t="str">
        <f t="shared" si="2"/>
        <v>51629812113639</v>
      </c>
      <c r="J4776" s="274">
        <v>45887.0</v>
      </c>
      <c r="K4776" s="275">
        <v>2113639.0</v>
      </c>
      <c r="L4776" s="275">
        <f t="shared" si="60"/>
        <v>0</v>
      </c>
      <c r="N4776" s="277"/>
      <c r="O4776" s="274"/>
    </row>
    <row r="4777" ht="14.25" customHeight="1">
      <c r="A4777" s="248" t="s">
        <v>593</v>
      </c>
      <c r="B4777" s="248" t="s">
        <v>334</v>
      </c>
      <c r="C4777" s="273">
        <v>5162983.0</v>
      </c>
      <c r="D4777" s="274">
        <v>45887.0</v>
      </c>
      <c r="E4777" s="275">
        <v>235546.0</v>
      </c>
      <c r="F4777" s="248" t="s">
        <v>447</v>
      </c>
      <c r="G4777" s="274">
        <f t="shared" si="1"/>
        <v>45917</v>
      </c>
      <c r="H4777" s="248" t="s">
        <v>443</v>
      </c>
      <c r="I4777" s="276" t="str">
        <f t="shared" si="2"/>
        <v>5162983235546</v>
      </c>
      <c r="J4777" s="274">
        <v>45887.0</v>
      </c>
      <c r="K4777" s="275">
        <v>235546.0</v>
      </c>
      <c r="L4777" s="275">
        <f t="shared" si="60"/>
        <v>0</v>
      </c>
      <c r="N4777" s="277"/>
      <c r="O4777" s="274"/>
    </row>
    <row r="4778" ht="14.25" customHeight="1">
      <c r="A4778" s="248" t="s">
        <v>508</v>
      </c>
      <c r="B4778" s="248" t="s">
        <v>19</v>
      </c>
      <c r="C4778" s="273">
        <v>7414472.0</v>
      </c>
      <c r="D4778" s="274">
        <v>45887.0</v>
      </c>
      <c r="E4778" s="275">
        <v>14100.0</v>
      </c>
      <c r="F4778" s="248" t="s">
        <v>447</v>
      </c>
      <c r="G4778" s="274">
        <f t="shared" si="1"/>
        <v>45917</v>
      </c>
      <c r="H4778" s="248" t="s">
        <v>443</v>
      </c>
      <c r="I4778" s="276" t="str">
        <f t="shared" si="2"/>
        <v>741447214100</v>
      </c>
      <c r="J4778" s="274">
        <v>45887.0</v>
      </c>
      <c r="K4778" s="275">
        <v>14100.0</v>
      </c>
      <c r="L4778" s="275">
        <f t="shared" si="60"/>
        <v>0</v>
      </c>
      <c r="N4778" s="277"/>
      <c r="O4778" s="274"/>
    </row>
    <row r="4779" ht="14.25" customHeight="1">
      <c r="A4779" s="248" t="s">
        <v>48</v>
      </c>
      <c r="B4779" s="248" t="s">
        <v>19</v>
      </c>
      <c r="C4779" s="273">
        <v>19606.0</v>
      </c>
      <c r="D4779" s="274">
        <v>45887.0</v>
      </c>
      <c r="E4779" s="275">
        <v>527201.0</v>
      </c>
      <c r="F4779" s="248" t="s">
        <v>447</v>
      </c>
      <c r="G4779" s="274">
        <f t="shared" si="1"/>
        <v>45917</v>
      </c>
      <c r="H4779" s="248" t="s">
        <v>443</v>
      </c>
      <c r="I4779" s="276" t="str">
        <f t="shared" si="2"/>
        <v>19606527201</v>
      </c>
      <c r="J4779" s="274">
        <v>45912.0</v>
      </c>
      <c r="K4779" s="275">
        <v>527201.0</v>
      </c>
      <c r="L4779" s="275">
        <f t="shared" si="60"/>
        <v>0</v>
      </c>
      <c r="M4779" s="248" t="s">
        <v>1087</v>
      </c>
      <c r="N4779" s="277"/>
      <c r="O4779" s="274"/>
    </row>
    <row r="4780" ht="13.5" customHeight="1">
      <c r="A4780" s="248" t="s">
        <v>48</v>
      </c>
      <c r="B4780" s="248" t="s">
        <v>19</v>
      </c>
      <c r="C4780" s="273">
        <v>19607.0</v>
      </c>
      <c r="D4780" s="274">
        <v>45887.0</v>
      </c>
      <c r="E4780" s="275">
        <v>87682.0</v>
      </c>
      <c r="F4780" s="248" t="s">
        <v>447</v>
      </c>
      <c r="G4780" s="274">
        <f t="shared" si="1"/>
        <v>45917</v>
      </c>
      <c r="H4780" s="248" t="s">
        <v>443</v>
      </c>
      <c r="I4780" s="276" t="str">
        <f t="shared" si="2"/>
        <v>1960787682</v>
      </c>
      <c r="J4780" s="274">
        <v>45912.0</v>
      </c>
      <c r="K4780" s="275">
        <v>87682.0</v>
      </c>
      <c r="L4780" s="275">
        <f t="shared" si="60"/>
        <v>0</v>
      </c>
      <c r="M4780" s="248" t="s">
        <v>1087</v>
      </c>
      <c r="N4780" s="277"/>
      <c r="O4780" s="274"/>
    </row>
    <row r="4781" ht="14.25" customHeight="1">
      <c r="A4781" s="248" t="s">
        <v>24</v>
      </c>
      <c r="B4781" s="248" t="s">
        <v>19</v>
      </c>
      <c r="C4781" s="273">
        <v>27997.0</v>
      </c>
      <c r="D4781" s="274">
        <v>45887.0</v>
      </c>
      <c r="E4781" s="275">
        <v>3455601.0</v>
      </c>
      <c r="F4781" s="248" t="s">
        <v>447</v>
      </c>
      <c r="G4781" s="274">
        <f t="shared" si="1"/>
        <v>45917</v>
      </c>
      <c r="H4781" s="248" t="s">
        <v>443</v>
      </c>
      <c r="I4781" s="276" t="str">
        <f t="shared" si="2"/>
        <v>279973455601</v>
      </c>
      <c r="J4781" s="274">
        <v>45912.0</v>
      </c>
      <c r="K4781" s="275">
        <v>3455601.0</v>
      </c>
      <c r="L4781" s="275">
        <f t="shared" si="60"/>
        <v>0</v>
      </c>
      <c r="N4781" s="277"/>
      <c r="O4781" s="274"/>
    </row>
    <row r="4782" ht="14.25" customHeight="1">
      <c r="A4782" s="248" t="s">
        <v>463</v>
      </c>
      <c r="B4782" s="248" t="s">
        <v>19</v>
      </c>
      <c r="C4782" s="273">
        <v>5378877.0</v>
      </c>
      <c r="D4782" s="274">
        <v>45887.0</v>
      </c>
      <c r="E4782" s="275">
        <v>1713960.0</v>
      </c>
      <c r="F4782" s="248" t="s">
        <v>447</v>
      </c>
      <c r="G4782" s="274">
        <f t="shared" si="1"/>
        <v>45917</v>
      </c>
      <c r="H4782" s="248" t="s">
        <v>443</v>
      </c>
      <c r="I4782" s="276" t="str">
        <f t="shared" si="2"/>
        <v>53788771713960</v>
      </c>
      <c r="J4782" s="274">
        <v>45887.0</v>
      </c>
      <c r="K4782" s="275">
        <v>1713960.0</v>
      </c>
      <c r="L4782" s="275">
        <f t="shared" si="60"/>
        <v>0</v>
      </c>
      <c r="N4782" s="277"/>
      <c r="O4782" s="274"/>
    </row>
    <row r="4783" ht="14.25" customHeight="1">
      <c r="A4783" s="248" t="s">
        <v>35</v>
      </c>
      <c r="B4783" s="248" t="s">
        <v>19</v>
      </c>
      <c r="C4783" s="273">
        <v>26522.0</v>
      </c>
      <c r="D4783" s="274">
        <v>45887.0</v>
      </c>
      <c r="E4783" s="275">
        <v>729303.0</v>
      </c>
      <c r="F4783" s="248" t="s">
        <v>447</v>
      </c>
      <c r="G4783" s="274">
        <f t="shared" si="1"/>
        <v>45917</v>
      </c>
      <c r="H4783" s="248" t="s">
        <v>443</v>
      </c>
      <c r="I4783" s="276" t="str">
        <f t="shared" si="2"/>
        <v>26522729303</v>
      </c>
      <c r="J4783" s="274">
        <v>45912.0</v>
      </c>
      <c r="K4783" s="275">
        <v>729303.0</v>
      </c>
      <c r="L4783" s="275">
        <f t="shared" si="60"/>
        <v>0</v>
      </c>
      <c r="N4783" s="277"/>
      <c r="O4783" s="274"/>
    </row>
    <row r="4784" ht="14.25" customHeight="1">
      <c r="A4784" s="248" t="s">
        <v>1088</v>
      </c>
      <c r="B4784" s="248" t="s">
        <v>19</v>
      </c>
      <c r="C4784" s="273">
        <v>119950.0</v>
      </c>
      <c r="D4784" s="274">
        <v>45888.0</v>
      </c>
      <c r="E4784" s="275">
        <v>999900.0</v>
      </c>
      <c r="F4784" s="248" t="s">
        <v>447</v>
      </c>
      <c r="G4784" s="274">
        <f t="shared" si="1"/>
        <v>45918</v>
      </c>
      <c r="H4784" s="248" t="s">
        <v>443</v>
      </c>
      <c r="I4784" s="276" t="str">
        <f t="shared" si="2"/>
        <v>119950999900</v>
      </c>
      <c r="J4784" s="274">
        <v>45883.0</v>
      </c>
      <c r="K4784" s="275">
        <v>999990.0</v>
      </c>
      <c r="L4784" s="275">
        <f t="shared" si="60"/>
        <v>90</v>
      </c>
      <c r="N4784" s="277"/>
      <c r="O4784" s="274"/>
    </row>
    <row r="4785" ht="14.25" customHeight="1">
      <c r="A4785" s="248" t="s">
        <v>1089</v>
      </c>
      <c r="B4785" s="248" t="s">
        <v>19</v>
      </c>
      <c r="C4785" s="273">
        <v>100037.0</v>
      </c>
      <c r="D4785" s="274">
        <v>45888.0</v>
      </c>
      <c r="E4785" s="275">
        <v>383904.0</v>
      </c>
      <c r="F4785" s="248" t="s">
        <v>447</v>
      </c>
      <c r="G4785" s="274">
        <f t="shared" si="1"/>
        <v>45918</v>
      </c>
      <c r="H4785" s="248" t="s">
        <v>443</v>
      </c>
      <c r="I4785" s="276" t="str">
        <f t="shared" si="2"/>
        <v>100037383904</v>
      </c>
      <c r="J4785" s="274">
        <v>45888.0</v>
      </c>
      <c r="K4785" s="275">
        <v>395691.0</v>
      </c>
      <c r="L4785" s="275">
        <f t="shared" si="60"/>
        <v>11787</v>
      </c>
      <c r="M4785" s="248" t="s">
        <v>1090</v>
      </c>
      <c r="N4785" s="277"/>
      <c r="O4785" s="274"/>
    </row>
    <row r="4786" ht="13.5" customHeight="1">
      <c r="A4786" s="248" t="s">
        <v>1091</v>
      </c>
      <c r="B4786" s="248" t="s">
        <v>19</v>
      </c>
      <c r="C4786" s="273">
        <v>1195.0</v>
      </c>
      <c r="D4786" s="274">
        <v>45888.0</v>
      </c>
      <c r="E4786" s="275">
        <v>8990.0</v>
      </c>
      <c r="F4786" s="248" t="s">
        <v>447</v>
      </c>
      <c r="G4786" s="274">
        <f t="shared" si="1"/>
        <v>45918</v>
      </c>
      <c r="H4786" s="248" t="s">
        <v>443</v>
      </c>
      <c r="I4786" s="276" t="str">
        <f t="shared" si="2"/>
        <v>11958990</v>
      </c>
      <c r="J4786" s="274">
        <v>45888.0</v>
      </c>
      <c r="K4786" s="275">
        <v>8990.0</v>
      </c>
      <c r="L4786" s="275">
        <f t="shared" si="60"/>
        <v>0</v>
      </c>
      <c r="M4786" s="289" t="s">
        <v>1092</v>
      </c>
      <c r="N4786" s="277"/>
      <c r="O4786" s="274"/>
    </row>
    <row r="4787" ht="14.25" customHeight="1">
      <c r="A4787" s="248" t="s">
        <v>463</v>
      </c>
      <c r="B4787" s="248" t="s">
        <v>19</v>
      </c>
      <c r="C4787" s="273">
        <v>5379203.0</v>
      </c>
      <c r="D4787" s="274">
        <v>45888.0</v>
      </c>
      <c r="E4787" s="275">
        <v>753980.0</v>
      </c>
      <c r="F4787" s="248" t="s">
        <v>447</v>
      </c>
      <c r="G4787" s="274">
        <f t="shared" si="1"/>
        <v>45918</v>
      </c>
      <c r="H4787" s="248" t="s">
        <v>443</v>
      </c>
      <c r="I4787" s="276" t="str">
        <f t="shared" si="2"/>
        <v>5379203753980</v>
      </c>
      <c r="J4787" s="274">
        <v>45888.0</v>
      </c>
      <c r="K4787" s="275">
        <v>753980.0</v>
      </c>
      <c r="L4787" s="275">
        <f t="shared" si="60"/>
        <v>0</v>
      </c>
      <c r="N4787" s="277"/>
      <c r="O4787" s="274"/>
    </row>
    <row r="4788" ht="14.25" customHeight="1">
      <c r="A4788" s="248" t="s">
        <v>23</v>
      </c>
      <c r="B4788" s="248" t="s">
        <v>19</v>
      </c>
      <c r="C4788" s="273">
        <v>10520.0</v>
      </c>
      <c r="D4788" s="274">
        <v>45888.0</v>
      </c>
      <c r="E4788" s="275">
        <v>1754903.0</v>
      </c>
      <c r="F4788" s="248" t="s">
        <v>447</v>
      </c>
      <c r="G4788" s="274">
        <f t="shared" si="1"/>
        <v>45918</v>
      </c>
      <c r="H4788" s="248" t="s">
        <v>443</v>
      </c>
      <c r="I4788" s="276" t="str">
        <f t="shared" si="2"/>
        <v>105201754903</v>
      </c>
      <c r="J4788" s="274">
        <v>45912.0</v>
      </c>
      <c r="K4788" s="275">
        <v>1754903.0</v>
      </c>
      <c r="L4788" s="275">
        <f t="shared" si="60"/>
        <v>0</v>
      </c>
      <c r="N4788" s="277" t="s">
        <v>769</v>
      </c>
      <c r="O4788" s="274"/>
    </row>
    <row r="4789" ht="14.25" customHeight="1">
      <c r="A4789" s="248" t="s">
        <v>95</v>
      </c>
      <c r="B4789" s="248" t="s">
        <v>19</v>
      </c>
      <c r="C4789" s="273">
        <v>138017.0</v>
      </c>
      <c r="D4789" s="274">
        <v>45888.0</v>
      </c>
      <c r="E4789" s="275">
        <v>225279.0</v>
      </c>
      <c r="F4789" s="248" t="s">
        <v>447</v>
      </c>
      <c r="G4789" s="274">
        <f t="shared" si="1"/>
        <v>45918</v>
      </c>
      <c r="H4789" s="248" t="s">
        <v>443</v>
      </c>
      <c r="I4789" s="276" t="str">
        <f t="shared" si="2"/>
        <v>138017225279</v>
      </c>
      <c r="J4789" s="274">
        <v>45912.0</v>
      </c>
      <c r="K4789" s="275">
        <v>225279.0</v>
      </c>
      <c r="L4789" s="275">
        <f t="shared" si="60"/>
        <v>0</v>
      </c>
      <c r="N4789" s="277"/>
      <c r="O4789" s="274"/>
    </row>
    <row r="4790" ht="14.25" customHeight="1">
      <c r="A4790" s="248" t="s">
        <v>574</v>
      </c>
      <c r="B4790" s="248" t="s">
        <v>19</v>
      </c>
      <c r="C4790" s="273">
        <v>32713.0</v>
      </c>
      <c r="D4790" s="274">
        <v>45888.0</v>
      </c>
      <c r="E4790" s="275">
        <v>1532232.0</v>
      </c>
      <c r="F4790" s="248" t="s">
        <v>447</v>
      </c>
      <c r="G4790" s="274">
        <f t="shared" si="1"/>
        <v>45918</v>
      </c>
      <c r="H4790" s="248" t="s">
        <v>443</v>
      </c>
      <c r="I4790" s="276" t="str">
        <f t="shared" si="2"/>
        <v>327131532232</v>
      </c>
      <c r="J4790" s="274">
        <v>45888.0</v>
      </c>
      <c r="K4790" s="275">
        <v>1532232.0</v>
      </c>
      <c r="L4790" s="275">
        <f t="shared" si="60"/>
        <v>0</v>
      </c>
      <c r="N4790" s="277"/>
      <c r="O4790" s="274"/>
    </row>
    <row r="4791" ht="14.25" customHeight="1">
      <c r="A4791" s="248" t="s">
        <v>27</v>
      </c>
      <c r="B4791" s="248" t="s">
        <v>19</v>
      </c>
      <c r="C4791" s="273">
        <v>48587.0</v>
      </c>
      <c r="D4791" s="274">
        <v>45888.0</v>
      </c>
      <c r="E4791" s="275">
        <v>4685477.0</v>
      </c>
      <c r="F4791" s="248" t="s">
        <v>447</v>
      </c>
      <c r="G4791" s="274">
        <f t="shared" si="1"/>
        <v>45918</v>
      </c>
      <c r="H4791" s="248" t="s">
        <v>443</v>
      </c>
      <c r="I4791" s="276" t="str">
        <f t="shared" si="2"/>
        <v>485874685477</v>
      </c>
      <c r="J4791" s="274">
        <v>45912.0</v>
      </c>
      <c r="K4791" s="275">
        <v>4685477.0</v>
      </c>
      <c r="L4791" s="275">
        <f t="shared" si="60"/>
        <v>0</v>
      </c>
      <c r="N4791" s="277"/>
      <c r="O4791" s="274"/>
    </row>
    <row r="4792" ht="14.25" customHeight="1">
      <c r="A4792" s="248" t="s">
        <v>27</v>
      </c>
      <c r="B4792" s="248" t="s">
        <v>19</v>
      </c>
      <c r="C4792" s="273">
        <v>48588.0</v>
      </c>
      <c r="D4792" s="274">
        <v>45888.0</v>
      </c>
      <c r="E4792" s="275">
        <v>1065189.0</v>
      </c>
      <c r="F4792" s="248" t="s">
        <v>447</v>
      </c>
      <c r="G4792" s="274">
        <f t="shared" si="1"/>
        <v>45918</v>
      </c>
      <c r="H4792" s="248" t="s">
        <v>443</v>
      </c>
      <c r="I4792" s="276" t="str">
        <f t="shared" si="2"/>
        <v>485881065189</v>
      </c>
      <c r="J4792" s="274">
        <v>45912.0</v>
      </c>
      <c r="K4792" s="275">
        <v>1065189.0</v>
      </c>
      <c r="L4792" s="275">
        <f t="shared" si="60"/>
        <v>0</v>
      </c>
      <c r="N4792" s="277"/>
      <c r="O4792" s="274"/>
    </row>
    <row r="4793" ht="14.25" customHeight="1">
      <c r="A4793" s="248" t="s">
        <v>48</v>
      </c>
      <c r="B4793" s="248" t="s">
        <v>19</v>
      </c>
      <c r="C4793" s="273">
        <v>19684.0</v>
      </c>
      <c r="D4793" s="274">
        <v>45889.0</v>
      </c>
      <c r="E4793" s="275">
        <v>98879.0</v>
      </c>
      <c r="F4793" s="248" t="s">
        <v>447</v>
      </c>
      <c r="G4793" s="274">
        <f t="shared" si="1"/>
        <v>45919</v>
      </c>
      <c r="H4793" s="248" t="s">
        <v>443</v>
      </c>
      <c r="I4793" s="276" t="str">
        <f t="shared" si="2"/>
        <v>1968498879</v>
      </c>
      <c r="J4793" s="274">
        <v>45916.0</v>
      </c>
      <c r="K4793" s="275">
        <v>98879.0</v>
      </c>
      <c r="L4793" s="275">
        <f t="shared" si="60"/>
        <v>0</v>
      </c>
      <c r="M4793" s="248" t="s">
        <v>1087</v>
      </c>
      <c r="N4793" s="277"/>
      <c r="O4793" s="274"/>
    </row>
    <row r="4794" ht="14.25" customHeight="1">
      <c r="A4794" s="248" t="s">
        <v>463</v>
      </c>
      <c r="B4794" s="248" t="s">
        <v>19</v>
      </c>
      <c r="C4794" s="273">
        <v>5379691.0</v>
      </c>
      <c r="D4794" s="274">
        <v>45889.0</v>
      </c>
      <c r="E4794" s="275">
        <v>1383980.0</v>
      </c>
      <c r="F4794" s="248" t="s">
        <v>447</v>
      </c>
      <c r="G4794" s="274">
        <f t="shared" si="1"/>
        <v>45919</v>
      </c>
      <c r="H4794" s="248" t="s">
        <v>443</v>
      </c>
      <c r="I4794" s="276" t="str">
        <f t="shared" si="2"/>
        <v>53796911383980</v>
      </c>
      <c r="J4794" s="274">
        <v>45889.0</v>
      </c>
      <c r="K4794" s="275">
        <v>1383980.0</v>
      </c>
      <c r="L4794" s="275">
        <f t="shared" si="60"/>
        <v>0</v>
      </c>
      <c r="N4794" s="277"/>
      <c r="O4794" s="274"/>
    </row>
    <row r="4795" ht="14.25" customHeight="1">
      <c r="A4795" s="248" t="s">
        <v>36</v>
      </c>
      <c r="B4795" s="248" t="s">
        <v>19</v>
      </c>
      <c r="C4795" s="273">
        <v>100412.0</v>
      </c>
      <c r="D4795" s="274">
        <v>45889.0</v>
      </c>
      <c r="E4795" s="275">
        <v>802869.0</v>
      </c>
      <c r="F4795" s="248" t="s">
        <v>447</v>
      </c>
      <c r="G4795" s="274">
        <f t="shared" si="1"/>
        <v>45919</v>
      </c>
      <c r="H4795" s="248" t="s">
        <v>443</v>
      </c>
      <c r="I4795" s="276" t="str">
        <f t="shared" si="2"/>
        <v>100412802869</v>
      </c>
      <c r="J4795" s="274">
        <v>45912.0</v>
      </c>
      <c r="K4795" s="275">
        <v>802869.0</v>
      </c>
      <c r="L4795" s="275">
        <f t="shared" si="60"/>
        <v>0</v>
      </c>
      <c r="N4795" s="277"/>
      <c r="O4795" s="274"/>
    </row>
    <row r="4796" ht="14.25" customHeight="1">
      <c r="A4796" s="248" t="s">
        <v>688</v>
      </c>
      <c r="B4796" s="248" t="s">
        <v>19</v>
      </c>
      <c r="C4796" s="273">
        <v>3492.0</v>
      </c>
      <c r="D4796" s="274">
        <v>45889.0</v>
      </c>
      <c r="E4796" s="275">
        <v>142764.0</v>
      </c>
      <c r="F4796" s="248" t="s">
        <v>447</v>
      </c>
      <c r="G4796" s="274">
        <f t="shared" si="1"/>
        <v>45919</v>
      </c>
      <c r="H4796" s="248" t="s">
        <v>443</v>
      </c>
      <c r="I4796" s="276" t="str">
        <f t="shared" si="2"/>
        <v>3492142764</v>
      </c>
      <c r="J4796" s="274">
        <v>45912.0</v>
      </c>
      <c r="K4796" s="275">
        <v>142764.0</v>
      </c>
      <c r="L4796" s="275">
        <f t="shared" si="60"/>
        <v>0</v>
      </c>
      <c r="N4796" s="277"/>
      <c r="O4796" s="274"/>
    </row>
    <row r="4797" ht="14.25" customHeight="1">
      <c r="A4797" s="248" t="s">
        <v>35</v>
      </c>
      <c r="B4797" s="248" t="s">
        <v>19</v>
      </c>
      <c r="C4797" s="273">
        <v>26526.0</v>
      </c>
      <c r="D4797" s="274">
        <v>45889.0</v>
      </c>
      <c r="E4797" s="275">
        <v>729303.0</v>
      </c>
      <c r="F4797" s="248" t="s">
        <v>447</v>
      </c>
      <c r="G4797" s="274">
        <f t="shared" si="1"/>
        <v>45919</v>
      </c>
      <c r="H4797" s="248" t="s">
        <v>443</v>
      </c>
      <c r="I4797" s="276" t="str">
        <f t="shared" si="2"/>
        <v>26526729303</v>
      </c>
      <c r="J4797" s="274">
        <v>45912.0</v>
      </c>
      <c r="K4797" s="275">
        <v>729303.0</v>
      </c>
      <c r="L4797" s="275">
        <f t="shared" si="60"/>
        <v>0</v>
      </c>
      <c r="N4797" s="277"/>
      <c r="O4797" s="274"/>
    </row>
    <row r="4798" ht="14.25" customHeight="1">
      <c r="A4798" s="248" t="s">
        <v>42</v>
      </c>
      <c r="B4798" s="248" t="s">
        <v>19</v>
      </c>
      <c r="C4798" s="273">
        <v>6035.0</v>
      </c>
      <c r="D4798" s="274">
        <v>45889.0</v>
      </c>
      <c r="E4798" s="275">
        <v>5.2350052E7</v>
      </c>
      <c r="F4798" s="248" t="s">
        <v>447</v>
      </c>
      <c r="G4798" s="274">
        <f t="shared" si="1"/>
        <v>45919</v>
      </c>
      <c r="H4798" s="248" t="s">
        <v>443</v>
      </c>
      <c r="I4798" s="276" t="str">
        <f t="shared" si="2"/>
        <v>603552350052</v>
      </c>
      <c r="J4798" s="274">
        <v>45889.0</v>
      </c>
      <c r="K4798" s="275">
        <f>28000000+24350052</f>
        <v>52350052</v>
      </c>
      <c r="L4798" s="275">
        <f t="shared" si="60"/>
        <v>0</v>
      </c>
      <c r="M4798" s="248" t="s">
        <v>1093</v>
      </c>
      <c r="N4798" s="277" t="s">
        <v>717</v>
      </c>
      <c r="O4798" s="274"/>
    </row>
    <row r="4799" ht="14.25" customHeight="1">
      <c r="A4799" s="248" t="s">
        <v>107</v>
      </c>
      <c r="B4799" s="248" t="s">
        <v>19</v>
      </c>
      <c r="C4799" s="273">
        <v>24314.0</v>
      </c>
      <c r="D4799" s="274">
        <v>45889.0</v>
      </c>
      <c r="E4799" s="275">
        <v>192827.0</v>
      </c>
      <c r="F4799" s="248" t="s">
        <v>447</v>
      </c>
      <c r="G4799" s="274">
        <f t="shared" si="1"/>
        <v>45919</v>
      </c>
      <c r="H4799" s="248" t="s">
        <v>443</v>
      </c>
      <c r="I4799" s="276" t="str">
        <f t="shared" si="2"/>
        <v>24314192827</v>
      </c>
      <c r="J4799" s="274">
        <v>45912.0</v>
      </c>
      <c r="K4799" s="275">
        <v>192827.0</v>
      </c>
      <c r="L4799" s="275">
        <f t="shared" si="60"/>
        <v>0</v>
      </c>
      <c r="N4799" s="277"/>
      <c r="O4799" s="274"/>
    </row>
    <row r="4800" ht="14.25" customHeight="1">
      <c r="A4800" s="248" t="s">
        <v>554</v>
      </c>
      <c r="B4800" s="248" t="s">
        <v>19</v>
      </c>
      <c r="C4800" s="273">
        <v>10074.0</v>
      </c>
      <c r="D4800" s="274">
        <v>45890.0</v>
      </c>
      <c r="E4800" s="275">
        <v>2500000.0</v>
      </c>
      <c r="F4800" s="248" t="s">
        <v>447</v>
      </c>
      <c r="G4800" s="274">
        <f t="shared" si="1"/>
        <v>45920</v>
      </c>
      <c r="H4800" s="248" t="s">
        <v>443</v>
      </c>
      <c r="I4800" s="276" t="str">
        <f t="shared" si="2"/>
        <v>100742500000</v>
      </c>
      <c r="J4800" s="274">
        <v>45883.0</v>
      </c>
      <c r="K4800" s="275">
        <v>2500000.0</v>
      </c>
      <c r="L4800" s="275">
        <f t="shared" si="60"/>
        <v>0</v>
      </c>
      <c r="N4800" s="277"/>
      <c r="O4800" s="274"/>
    </row>
    <row r="4801" ht="14.25" customHeight="1">
      <c r="A4801" s="248" t="s">
        <v>22</v>
      </c>
      <c r="B4801" s="248" t="s">
        <v>19</v>
      </c>
      <c r="C4801" s="273">
        <v>1197360.0</v>
      </c>
      <c r="D4801" s="274">
        <v>45890.0</v>
      </c>
      <c r="E4801" s="275">
        <v>3249920.0</v>
      </c>
      <c r="F4801" s="248" t="s">
        <v>447</v>
      </c>
      <c r="G4801" s="274">
        <f t="shared" si="1"/>
        <v>45920</v>
      </c>
      <c r="H4801" s="248" t="s">
        <v>443</v>
      </c>
      <c r="I4801" s="276" t="str">
        <f t="shared" si="2"/>
        <v>11973603249920</v>
      </c>
      <c r="J4801" s="274">
        <v>45890.0</v>
      </c>
      <c r="K4801" s="275">
        <v>3249920.0</v>
      </c>
      <c r="L4801" s="275">
        <f t="shared" si="60"/>
        <v>0</v>
      </c>
      <c r="N4801" s="277"/>
      <c r="O4801" s="274"/>
    </row>
    <row r="4802" ht="14.25" customHeight="1">
      <c r="A4802" s="248" t="s">
        <v>22</v>
      </c>
      <c r="B4802" s="248" t="s">
        <v>19</v>
      </c>
      <c r="C4802" s="273">
        <v>1197361.0</v>
      </c>
      <c r="D4802" s="274">
        <v>45890.0</v>
      </c>
      <c r="E4802" s="275">
        <v>3299930.0</v>
      </c>
      <c r="F4802" s="248" t="s">
        <v>447</v>
      </c>
      <c r="G4802" s="274">
        <f t="shared" si="1"/>
        <v>45920</v>
      </c>
      <c r="H4802" s="248" t="s">
        <v>443</v>
      </c>
      <c r="I4802" s="276" t="str">
        <f t="shared" si="2"/>
        <v>11973613299930</v>
      </c>
      <c r="J4802" s="274">
        <v>45890.0</v>
      </c>
      <c r="K4802" s="275">
        <v>3299930.0</v>
      </c>
      <c r="L4802" s="275">
        <f t="shared" si="60"/>
        <v>0</v>
      </c>
      <c r="N4802" s="277"/>
      <c r="O4802" s="274"/>
    </row>
    <row r="4803" ht="14.25" customHeight="1">
      <c r="A4803" s="248" t="s">
        <v>1094</v>
      </c>
      <c r="B4803" s="248" t="s">
        <v>19</v>
      </c>
      <c r="C4803" s="273">
        <v>1185.0</v>
      </c>
      <c r="D4803" s="274">
        <v>45890.0</v>
      </c>
      <c r="E4803" s="275">
        <v>3944850.0</v>
      </c>
      <c r="F4803" s="248" t="s">
        <v>447</v>
      </c>
      <c r="G4803" s="274">
        <f t="shared" si="1"/>
        <v>45920</v>
      </c>
      <c r="H4803" s="248" t="s">
        <v>443</v>
      </c>
      <c r="I4803" s="276" t="str">
        <f t="shared" si="2"/>
        <v>11853944850</v>
      </c>
      <c r="J4803" s="274">
        <v>45894.0</v>
      </c>
      <c r="K4803" s="275">
        <v>3944850.0</v>
      </c>
      <c r="L4803" s="275">
        <f t="shared" si="60"/>
        <v>0</v>
      </c>
      <c r="N4803" s="277"/>
      <c r="O4803" s="274"/>
    </row>
    <row r="4804" ht="14.25" customHeight="1">
      <c r="A4804" s="248" t="s">
        <v>110</v>
      </c>
      <c r="B4804" s="248" t="s">
        <v>19</v>
      </c>
      <c r="C4804" s="273">
        <v>45597.0</v>
      </c>
      <c r="D4804" s="274">
        <v>45890.0</v>
      </c>
      <c r="E4804" s="275">
        <v>28919.0</v>
      </c>
      <c r="F4804" s="248" t="s">
        <v>447</v>
      </c>
      <c r="G4804" s="274">
        <f t="shared" si="1"/>
        <v>45920</v>
      </c>
      <c r="H4804" s="248" t="s">
        <v>443</v>
      </c>
      <c r="I4804" s="276" t="str">
        <f t="shared" si="2"/>
        <v>4559728919</v>
      </c>
      <c r="J4804" s="274">
        <v>45912.0</v>
      </c>
      <c r="K4804" s="275">
        <v>28919.0</v>
      </c>
      <c r="L4804" s="275">
        <f t="shared" si="60"/>
        <v>0</v>
      </c>
      <c r="N4804" s="277"/>
      <c r="O4804" s="274"/>
    </row>
    <row r="4805" ht="14.25" customHeight="1">
      <c r="A4805" s="248" t="s">
        <v>60</v>
      </c>
      <c r="B4805" s="248" t="s">
        <v>19</v>
      </c>
      <c r="C4805" s="273">
        <v>10017.0</v>
      </c>
      <c r="D4805" s="274">
        <v>45890.0</v>
      </c>
      <c r="E4805" s="275">
        <v>190484.0</v>
      </c>
      <c r="F4805" s="248" t="s">
        <v>447</v>
      </c>
      <c r="G4805" s="274">
        <f t="shared" si="1"/>
        <v>45920</v>
      </c>
      <c r="H4805" s="248" t="s">
        <v>443</v>
      </c>
      <c r="I4805" s="276" t="str">
        <f t="shared" si="2"/>
        <v>10017190484</v>
      </c>
      <c r="J4805" s="274">
        <v>45912.0</v>
      </c>
      <c r="K4805" s="275">
        <v>190484.0</v>
      </c>
      <c r="L4805" s="275">
        <f t="shared" si="60"/>
        <v>0</v>
      </c>
      <c r="N4805" s="277"/>
      <c r="O4805" s="274"/>
    </row>
    <row r="4806" ht="14.25" customHeight="1">
      <c r="A4806" s="248" t="s">
        <v>24</v>
      </c>
      <c r="B4806" s="248" t="s">
        <v>19</v>
      </c>
      <c r="C4806" s="273">
        <v>28016.0</v>
      </c>
      <c r="D4806" s="274">
        <v>45890.0</v>
      </c>
      <c r="E4806" s="275">
        <v>2023678.0</v>
      </c>
      <c r="F4806" s="248" t="s">
        <v>447</v>
      </c>
      <c r="G4806" s="274">
        <f t="shared" si="1"/>
        <v>45920</v>
      </c>
      <c r="H4806" s="248" t="s">
        <v>443</v>
      </c>
      <c r="I4806" s="276" t="str">
        <f t="shared" si="2"/>
        <v>280162023678</v>
      </c>
      <c r="J4806" s="274">
        <v>45912.0</v>
      </c>
      <c r="K4806" s="275">
        <v>2023678.0</v>
      </c>
      <c r="L4806" s="275">
        <f t="shared" si="60"/>
        <v>0</v>
      </c>
      <c r="N4806" s="277"/>
      <c r="O4806" s="274"/>
    </row>
    <row r="4807" ht="14.25" customHeight="1">
      <c r="A4807" s="248" t="s">
        <v>24</v>
      </c>
      <c r="B4807" s="248" t="s">
        <v>19</v>
      </c>
      <c r="C4807" s="273">
        <v>28017.0</v>
      </c>
      <c r="D4807" s="274">
        <v>45890.0</v>
      </c>
      <c r="E4807" s="275">
        <v>1679745.0</v>
      </c>
      <c r="F4807" s="248" t="s">
        <v>447</v>
      </c>
      <c r="G4807" s="274">
        <f t="shared" si="1"/>
        <v>45920</v>
      </c>
      <c r="H4807" s="248" t="s">
        <v>443</v>
      </c>
      <c r="I4807" s="276" t="str">
        <f t="shared" si="2"/>
        <v>280171679745</v>
      </c>
      <c r="J4807" s="274">
        <v>45912.0</v>
      </c>
      <c r="K4807" s="275">
        <v>1679745.0</v>
      </c>
      <c r="L4807" s="275">
        <f t="shared" si="60"/>
        <v>0</v>
      </c>
      <c r="N4807" s="277"/>
      <c r="O4807" s="274"/>
    </row>
    <row r="4808" ht="14.25" customHeight="1">
      <c r="A4808" s="248" t="s">
        <v>36</v>
      </c>
      <c r="B4808" s="248" t="s">
        <v>19</v>
      </c>
      <c r="C4808" s="273">
        <v>100440.0</v>
      </c>
      <c r="D4808" s="274">
        <v>45890.0</v>
      </c>
      <c r="E4808" s="275">
        <v>802869.0</v>
      </c>
      <c r="F4808" s="248" t="s">
        <v>447</v>
      </c>
      <c r="G4808" s="274">
        <f t="shared" si="1"/>
        <v>45920</v>
      </c>
      <c r="H4808" s="248" t="s">
        <v>443</v>
      </c>
      <c r="I4808" s="276" t="str">
        <f t="shared" si="2"/>
        <v>100440802869</v>
      </c>
      <c r="J4808" s="274">
        <v>45912.0</v>
      </c>
      <c r="K4808" s="275">
        <v>802869.0</v>
      </c>
      <c r="L4808" s="275">
        <f t="shared" si="60"/>
        <v>0</v>
      </c>
      <c r="N4808" s="277"/>
      <c r="O4808" s="274"/>
    </row>
    <row r="4809" ht="14.25" customHeight="1">
      <c r="A4809" s="248" t="s">
        <v>36</v>
      </c>
      <c r="B4809" s="248" t="s">
        <v>19</v>
      </c>
      <c r="C4809" s="273">
        <v>100441.0</v>
      </c>
      <c r="D4809" s="274">
        <v>45890.0</v>
      </c>
      <c r="E4809" s="275">
        <v>1673830.0</v>
      </c>
      <c r="F4809" s="248" t="s">
        <v>447</v>
      </c>
      <c r="G4809" s="274">
        <f t="shared" si="1"/>
        <v>45920</v>
      </c>
      <c r="H4809" s="248" t="s">
        <v>443</v>
      </c>
      <c r="I4809" s="276" t="str">
        <f t="shared" si="2"/>
        <v>1004411673830</v>
      </c>
      <c r="J4809" s="274">
        <v>45912.0</v>
      </c>
      <c r="K4809" s="275">
        <v>1673830.0</v>
      </c>
      <c r="L4809" s="275">
        <f t="shared" si="60"/>
        <v>0</v>
      </c>
      <c r="N4809" s="277"/>
      <c r="O4809" s="274"/>
    </row>
    <row r="4810" ht="14.25" customHeight="1">
      <c r="A4810" s="248" t="s">
        <v>763</v>
      </c>
      <c r="B4810" s="248" t="s">
        <v>19</v>
      </c>
      <c r="C4810" s="273">
        <v>2301.0</v>
      </c>
      <c r="D4810" s="274">
        <v>45890.0</v>
      </c>
      <c r="E4810" s="275">
        <v>241900.0</v>
      </c>
      <c r="F4810" s="248" t="s">
        <v>447</v>
      </c>
      <c r="G4810" s="274">
        <f t="shared" si="1"/>
        <v>45920</v>
      </c>
      <c r="H4810" s="248" t="s">
        <v>443</v>
      </c>
      <c r="I4810" s="276" t="str">
        <f t="shared" si="2"/>
        <v>2301241900</v>
      </c>
      <c r="J4810" s="274">
        <v>45881.0</v>
      </c>
      <c r="K4810" s="275">
        <v>241900.0</v>
      </c>
      <c r="L4810" s="275">
        <f t="shared" si="60"/>
        <v>0</v>
      </c>
      <c r="N4810" s="277"/>
      <c r="O4810" s="274"/>
    </row>
    <row r="4811" ht="14.25" customHeight="1">
      <c r="A4811" s="248" t="s">
        <v>23</v>
      </c>
      <c r="B4811" s="248" t="s">
        <v>19</v>
      </c>
      <c r="C4811" s="273">
        <v>10524.0</v>
      </c>
      <c r="D4811" s="274">
        <v>45890.0</v>
      </c>
      <c r="E4811" s="275">
        <v>674956.0</v>
      </c>
      <c r="F4811" s="248" t="s">
        <v>447</v>
      </c>
      <c r="G4811" s="274">
        <f t="shared" si="1"/>
        <v>45920</v>
      </c>
      <c r="H4811" s="248" t="s">
        <v>443</v>
      </c>
      <c r="I4811" s="276" t="str">
        <f t="shared" si="2"/>
        <v>10524674956</v>
      </c>
      <c r="J4811" s="274">
        <v>45912.0</v>
      </c>
      <c r="K4811" s="275">
        <v>674956.0</v>
      </c>
      <c r="L4811" s="275">
        <f t="shared" si="60"/>
        <v>0</v>
      </c>
      <c r="N4811" s="277" t="s">
        <v>769</v>
      </c>
      <c r="O4811" s="274"/>
    </row>
    <row r="4812" ht="14.25" customHeight="1">
      <c r="A4812" s="248" t="s">
        <v>467</v>
      </c>
      <c r="B4812" s="248" t="s">
        <v>19</v>
      </c>
      <c r="C4812" s="273">
        <v>818775.0</v>
      </c>
      <c r="D4812" s="274">
        <v>45891.0</v>
      </c>
      <c r="E4812" s="275">
        <v>4703940.0</v>
      </c>
      <c r="F4812" s="248" t="s">
        <v>447</v>
      </c>
      <c r="G4812" s="274">
        <f t="shared" si="1"/>
        <v>45921</v>
      </c>
      <c r="H4812" s="248" t="s">
        <v>443</v>
      </c>
      <c r="I4812" s="276" t="str">
        <f t="shared" si="2"/>
        <v>8187754703940</v>
      </c>
      <c r="J4812" s="274">
        <v>45891.0</v>
      </c>
      <c r="K4812" s="275">
        <v>4703940.0</v>
      </c>
      <c r="L4812" s="275">
        <f t="shared" si="60"/>
        <v>0</v>
      </c>
      <c r="N4812" s="277"/>
      <c r="O4812" s="274"/>
    </row>
    <row r="4813" ht="14.25" customHeight="1">
      <c r="A4813" s="248" t="s">
        <v>475</v>
      </c>
      <c r="B4813" s="248" t="s">
        <v>19</v>
      </c>
      <c r="C4813" s="273">
        <v>2.4619635E7</v>
      </c>
      <c r="D4813" s="274">
        <v>45891.0</v>
      </c>
      <c r="E4813" s="275">
        <v>2244970.0</v>
      </c>
      <c r="F4813" s="248" t="s">
        <v>447</v>
      </c>
      <c r="G4813" s="274">
        <f t="shared" si="1"/>
        <v>45921</v>
      </c>
      <c r="H4813" s="248" t="s">
        <v>443</v>
      </c>
      <c r="I4813" s="276" t="str">
        <f t="shared" si="2"/>
        <v>246196352244970</v>
      </c>
      <c r="J4813" s="274">
        <v>45891.0</v>
      </c>
      <c r="K4813" s="275">
        <v>2244970.0</v>
      </c>
      <c r="L4813" s="275">
        <f t="shared" si="60"/>
        <v>0</v>
      </c>
      <c r="N4813" s="277"/>
      <c r="O4813" s="274"/>
    </row>
    <row r="4814" ht="14.25" customHeight="1">
      <c r="A4814" s="248" t="s">
        <v>464</v>
      </c>
      <c r="B4814" s="248" t="s">
        <v>19</v>
      </c>
      <c r="C4814" s="273">
        <v>2117072.0</v>
      </c>
      <c r="D4814" s="274">
        <v>45891.0</v>
      </c>
      <c r="E4814" s="275">
        <v>1253980.0</v>
      </c>
      <c r="F4814" s="248" t="s">
        <v>447</v>
      </c>
      <c r="G4814" s="274">
        <f t="shared" si="1"/>
        <v>45921</v>
      </c>
      <c r="H4814" s="248" t="s">
        <v>443</v>
      </c>
      <c r="I4814" s="276" t="str">
        <f t="shared" si="2"/>
        <v>21170721253980</v>
      </c>
      <c r="J4814" s="274">
        <v>45891.0</v>
      </c>
      <c r="K4814" s="275">
        <v>1253980.0</v>
      </c>
      <c r="L4814" s="275">
        <f t="shared" si="60"/>
        <v>0</v>
      </c>
      <c r="N4814" s="277"/>
      <c r="O4814" s="274"/>
    </row>
    <row r="4815" ht="14.25" customHeight="1">
      <c r="A4815" s="248" t="s">
        <v>166</v>
      </c>
      <c r="B4815" s="248" t="s">
        <v>19</v>
      </c>
      <c r="C4815" s="273">
        <v>1197380.0</v>
      </c>
      <c r="D4815" s="274">
        <v>45891.0</v>
      </c>
      <c r="E4815" s="275">
        <v>449970.0</v>
      </c>
      <c r="F4815" s="248" t="s">
        <v>447</v>
      </c>
      <c r="G4815" s="274">
        <f t="shared" si="1"/>
        <v>45921</v>
      </c>
      <c r="H4815" s="248" t="s">
        <v>443</v>
      </c>
      <c r="I4815" s="276" t="str">
        <f t="shared" si="2"/>
        <v>1197380449970</v>
      </c>
      <c r="J4815" s="274">
        <v>45891.0</v>
      </c>
      <c r="K4815" s="275">
        <v>449970.0</v>
      </c>
      <c r="L4815" s="275">
        <f t="shared" si="60"/>
        <v>0</v>
      </c>
      <c r="N4815" s="277"/>
      <c r="O4815" s="274"/>
    </row>
    <row r="4816" ht="14.25" customHeight="1">
      <c r="A4816" s="248" t="s">
        <v>463</v>
      </c>
      <c r="B4816" s="248" t="s">
        <v>468</v>
      </c>
      <c r="C4816" s="273">
        <v>2.800422E7</v>
      </c>
      <c r="D4816" s="274">
        <v>45891.0</v>
      </c>
      <c r="E4816" s="275">
        <v>-803980.0</v>
      </c>
      <c r="F4816" s="248" t="s">
        <v>447</v>
      </c>
      <c r="G4816" s="274">
        <f t="shared" si="1"/>
        <v>45921</v>
      </c>
      <c r="H4816" s="248" t="s">
        <v>469</v>
      </c>
      <c r="I4816" s="276" t="str">
        <f t="shared" si="2"/>
        <v>28004220-803980</v>
      </c>
      <c r="J4816" s="274"/>
      <c r="K4816" s="275"/>
      <c r="L4816" s="275">
        <f t="shared" si="60"/>
        <v>803980</v>
      </c>
      <c r="N4816" s="277"/>
      <c r="O4816" s="274"/>
    </row>
    <row r="4817" ht="14.25" customHeight="1">
      <c r="A4817" s="248" t="s">
        <v>85</v>
      </c>
      <c r="B4817" s="248" t="s">
        <v>19</v>
      </c>
      <c r="C4817" s="273">
        <v>2403.0</v>
      </c>
      <c r="D4817" s="274">
        <v>45891.0</v>
      </c>
      <c r="E4817" s="275">
        <v>4103429.0</v>
      </c>
      <c r="F4817" s="248" t="s">
        <v>447</v>
      </c>
      <c r="G4817" s="274">
        <f t="shared" si="1"/>
        <v>45921</v>
      </c>
      <c r="H4817" s="248" t="s">
        <v>443</v>
      </c>
      <c r="I4817" s="276" t="str">
        <f t="shared" si="2"/>
        <v>24034103429</v>
      </c>
      <c r="J4817" s="274">
        <v>45912.0</v>
      </c>
      <c r="K4817" s="275">
        <v>4103429.0</v>
      </c>
      <c r="L4817" s="275">
        <f t="shared" si="60"/>
        <v>0</v>
      </c>
      <c r="N4817" s="277"/>
      <c r="O4817" s="274"/>
    </row>
    <row r="4818" ht="14.25" customHeight="1">
      <c r="A4818" s="248" t="s">
        <v>60</v>
      </c>
      <c r="B4818" s="248" t="s">
        <v>19</v>
      </c>
      <c r="C4818" s="273">
        <v>10022.0</v>
      </c>
      <c r="D4818" s="274">
        <v>45891.0</v>
      </c>
      <c r="E4818" s="275">
        <v>394091.0</v>
      </c>
      <c r="F4818" s="248" t="s">
        <v>447</v>
      </c>
      <c r="G4818" s="274">
        <f t="shared" si="1"/>
        <v>45921</v>
      </c>
      <c r="H4818" s="248" t="s">
        <v>443</v>
      </c>
      <c r="I4818" s="276" t="str">
        <f t="shared" si="2"/>
        <v>10022394091</v>
      </c>
      <c r="J4818" s="274">
        <v>45912.0</v>
      </c>
      <c r="K4818" s="275">
        <v>394091.0</v>
      </c>
      <c r="L4818" s="275">
        <f t="shared" si="60"/>
        <v>0</v>
      </c>
      <c r="N4818" s="277"/>
      <c r="O4818" s="274"/>
    </row>
    <row r="4819" ht="14.25" customHeight="1">
      <c r="A4819" s="248" t="s">
        <v>463</v>
      </c>
      <c r="B4819" s="248" t="s">
        <v>19</v>
      </c>
      <c r="C4819" s="273">
        <v>5380175.0</v>
      </c>
      <c r="D4819" s="274">
        <v>45891.0</v>
      </c>
      <c r="E4819" s="275">
        <v>803980.0</v>
      </c>
      <c r="F4819" s="248" t="s">
        <v>447</v>
      </c>
      <c r="G4819" s="274">
        <f t="shared" si="1"/>
        <v>45921</v>
      </c>
      <c r="H4819" s="248" t="s">
        <v>443</v>
      </c>
      <c r="I4819" s="276" t="str">
        <f t="shared" si="2"/>
        <v>5380175803980</v>
      </c>
      <c r="J4819" s="274">
        <v>45889.0</v>
      </c>
      <c r="K4819" s="275">
        <v>803980.0</v>
      </c>
      <c r="L4819" s="275">
        <f t="shared" si="60"/>
        <v>0</v>
      </c>
      <c r="N4819" s="277"/>
      <c r="O4819" s="274"/>
    </row>
    <row r="4820" ht="14.25" customHeight="1">
      <c r="A4820" s="248" t="s">
        <v>736</v>
      </c>
      <c r="B4820" s="248" t="s">
        <v>19</v>
      </c>
      <c r="C4820" s="273">
        <v>197516.0</v>
      </c>
      <c r="D4820" s="274">
        <v>45891.0</v>
      </c>
      <c r="E4820" s="275">
        <v>65093.0</v>
      </c>
      <c r="F4820" s="248" t="s">
        <v>447</v>
      </c>
      <c r="G4820" s="274">
        <f t="shared" si="1"/>
        <v>45921</v>
      </c>
      <c r="H4820" s="248" t="s">
        <v>443</v>
      </c>
      <c r="I4820" s="276" t="str">
        <f t="shared" si="2"/>
        <v>19751665093</v>
      </c>
      <c r="J4820" s="274">
        <v>45912.0</v>
      </c>
      <c r="K4820" s="275">
        <v>65093.0</v>
      </c>
      <c r="L4820" s="275">
        <f t="shared" si="60"/>
        <v>0</v>
      </c>
      <c r="N4820" s="277"/>
      <c r="O4820" s="274"/>
    </row>
    <row r="4821" ht="14.25" customHeight="1">
      <c r="A4821" s="248" t="s">
        <v>736</v>
      </c>
      <c r="B4821" s="248" t="s">
        <v>19</v>
      </c>
      <c r="C4821" s="273">
        <v>197518.0</v>
      </c>
      <c r="D4821" s="274">
        <v>45891.0</v>
      </c>
      <c r="E4821" s="275">
        <v>31957.0</v>
      </c>
      <c r="F4821" s="248" t="s">
        <v>447</v>
      </c>
      <c r="G4821" s="274">
        <f t="shared" si="1"/>
        <v>45921</v>
      </c>
      <c r="H4821" s="248" t="s">
        <v>443</v>
      </c>
      <c r="I4821" s="276" t="str">
        <f t="shared" si="2"/>
        <v>19751831957</v>
      </c>
      <c r="J4821" s="274">
        <v>45912.0</v>
      </c>
      <c r="K4821" s="275">
        <v>31957.0</v>
      </c>
      <c r="L4821" s="275">
        <f t="shared" si="60"/>
        <v>0</v>
      </c>
      <c r="N4821" s="277"/>
      <c r="O4821" s="274"/>
    </row>
    <row r="4822" ht="14.25" customHeight="1">
      <c r="A4822" s="248" t="s">
        <v>736</v>
      </c>
      <c r="B4822" s="248" t="s">
        <v>19</v>
      </c>
      <c r="C4822" s="273">
        <v>197517.0</v>
      </c>
      <c r="D4822" s="274">
        <v>45891.0</v>
      </c>
      <c r="E4822" s="275">
        <v>34392.0</v>
      </c>
      <c r="F4822" s="248" t="s">
        <v>447</v>
      </c>
      <c r="G4822" s="274">
        <f t="shared" si="1"/>
        <v>45921</v>
      </c>
      <c r="H4822" s="248" t="s">
        <v>443</v>
      </c>
      <c r="I4822" s="276" t="str">
        <f t="shared" si="2"/>
        <v>19751734392</v>
      </c>
      <c r="J4822" s="274">
        <v>45912.0</v>
      </c>
      <c r="K4822" s="275">
        <v>34392.0</v>
      </c>
      <c r="L4822" s="275">
        <f t="shared" si="60"/>
        <v>0</v>
      </c>
      <c r="N4822" s="277"/>
      <c r="O4822" s="274"/>
    </row>
    <row r="4823" ht="14.25" customHeight="1">
      <c r="A4823" s="248" t="s">
        <v>1018</v>
      </c>
      <c r="B4823" s="248" t="s">
        <v>19</v>
      </c>
      <c r="C4823" s="273">
        <v>5622.0</v>
      </c>
      <c r="D4823" s="274">
        <v>45894.0</v>
      </c>
      <c r="E4823" s="275">
        <v>26100.0</v>
      </c>
      <c r="F4823" s="248" t="s">
        <v>447</v>
      </c>
      <c r="G4823" s="274">
        <f t="shared" si="1"/>
        <v>45924</v>
      </c>
      <c r="H4823" s="248" t="s">
        <v>443</v>
      </c>
      <c r="I4823" s="276" t="str">
        <f t="shared" si="2"/>
        <v>562226100</v>
      </c>
      <c r="J4823" s="274">
        <v>45894.0</v>
      </c>
      <c r="K4823" s="275">
        <v>26100.0</v>
      </c>
      <c r="L4823" s="275">
        <f t="shared" si="60"/>
        <v>0</v>
      </c>
      <c r="M4823" s="248" t="s">
        <v>1095</v>
      </c>
      <c r="N4823" s="277"/>
      <c r="O4823" s="274"/>
    </row>
    <row r="4824" ht="14.25" customHeight="1">
      <c r="A4824" s="248" t="s">
        <v>85</v>
      </c>
      <c r="B4824" s="248" t="s">
        <v>19</v>
      </c>
      <c r="C4824" s="273">
        <v>2412.0</v>
      </c>
      <c r="D4824" s="274">
        <v>45894.0</v>
      </c>
      <c r="E4824" s="275">
        <v>535917.0</v>
      </c>
      <c r="F4824" s="248" t="s">
        <v>447</v>
      </c>
      <c r="G4824" s="274">
        <f t="shared" si="1"/>
        <v>45924</v>
      </c>
      <c r="H4824" s="248" t="s">
        <v>443</v>
      </c>
      <c r="I4824" s="276" t="str">
        <f t="shared" si="2"/>
        <v>2412535917</v>
      </c>
      <c r="J4824" s="274">
        <v>45929.0</v>
      </c>
      <c r="K4824" s="275">
        <v>535917.0</v>
      </c>
      <c r="L4824" s="275">
        <f t="shared" si="60"/>
        <v>0</v>
      </c>
      <c r="N4824" s="277"/>
      <c r="O4824" s="274"/>
    </row>
    <row r="4825" ht="14.25" customHeight="1">
      <c r="A4825" s="248" t="s">
        <v>85</v>
      </c>
      <c r="B4825" s="248" t="s">
        <v>19</v>
      </c>
      <c r="C4825" s="273">
        <v>2411.0</v>
      </c>
      <c r="D4825" s="274">
        <v>45894.0</v>
      </c>
      <c r="E4825" s="275">
        <v>803875.0</v>
      </c>
      <c r="F4825" s="248" t="s">
        <v>447</v>
      </c>
      <c r="G4825" s="274">
        <f t="shared" si="1"/>
        <v>45924</v>
      </c>
      <c r="H4825" s="248" t="s">
        <v>443</v>
      </c>
      <c r="I4825" s="276" t="str">
        <f t="shared" si="2"/>
        <v>2411803875</v>
      </c>
      <c r="J4825" s="274">
        <v>45929.0</v>
      </c>
      <c r="K4825" s="275">
        <v>803875.0</v>
      </c>
      <c r="L4825" s="275">
        <f t="shared" si="60"/>
        <v>0</v>
      </c>
      <c r="N4825" s="277"/>
      <c r="O4825" s="274"/>
    </row>
    <row r="4826" ht="14.25" customHeight="1">
      <c r="A4826" s="248" t="s">
        <v>824</v>
      </c>
      <c r="B4826" s="248" t="s">
        <v>19</v>
      </c>
      <c r="C4826" s="273">
        <v>5.2723605E7</v>
      </c>
      <c r="D4826" s="274">
        <v>45894.0</v>
      </c>
      <c r="E4826" s="275">
        <v>11814.0</v>
      </c>
      <c r="F4826" s="248" t="s">
        <v>447</v>
      </c>
      <c r="G4826" s="274">
        <f t="shared" si="1"/>
        <v>45924</v>
      </c>
      <c r="H4826" s="248" t="s">
        <v>443</v>
      </c>
      <c r="I4826" s="276" t="str">
        <f t="shared" si="2"/>
        <v>5272360511814</v>
      </c>
      <c r="J4826" s="274">
        <v>45894.0</v>
      </c>
      <c r="K4826" s="275">
        <v>11814.0</v>
      </c>
      <c r="L4826" s="275">
        <f t="shared" si="60"/>
        <v>0</v>
      </c>
      <c r="N4826" s="277"/>
      <c r="O4826" s="274"/>
    </row>
    <row r="4827" ht="14.25" customHeight="1">
      <c r="A4827" s="248" t="s">
        <v>470</v>
      </c>
      <c r="B4827" s="248" t="s">
        <v>19</v>
      </c>
      <c r="C4827" s="273">
        <v>75170.0</v>
      </c>
      <c r="D4827" s="274">
        <v>45894.0</v>
      </c>
      <c r="E4827" s="275">
        <v>290360.0</v>
      </c>
      <c r="F4827" s="248" t="s">
        <v>447</v>
      </c>
      <c r="G4827" s="274">
        <f t="shared" si="1"/>
        <v>45924</v>
      </c>
      <c r="H4827" s="248" t="s">
        <v>443</v>
      </c>
      <c r="I4827" s="276" t="str">
        <f t="shared" si="2"/>
        <v>75170290360</v>
      </c>
      <c r="J4827" s="274">
        <v>45890.0</v>
      </c>
      <c r="K4827" s="275">
        <v>290360.0</v>
      </c>
      <c r="L4827" s="275">
        <f t="shared" si="60"/>
        <v>0</v>
      </c>
      <c r="N4827" s="277"/>
      <c r="O4827" s="274"/>
    </row>
    <row r="4828" ht="14.25" customHeight="1">
      <c r="A4828" s="248" t="s">
        <v>24</v>
      </c>
      <c r="B4828" s="248" t="s">
        <v>19</v>
      </c>
      <c r="C4828" s="273">
        <v>28058.0</v>
      </c>
      <c r="D4828" s="274">
        <v>45894.0</v>
      </c>
      <c r="E4828" s="275">
        <v>2883595.0</v>
      </c>
      <c r="F4828" s="248" t="s">
        <v>447</v>
      </c>
      <c r="G4828" s="274">
        <f t="shared" si="1"/>
        <v>45924</v>
      </c>
      <c r="H4828" s="248" t="s">
        <v>443</v>
      </c>
      <c r="I4828" s="276" t="str">
        <f t="shared" si="2"/>
        <v>280582883595</v>
      </c>
      <c r="J4828" s="274">
        <v>45929.0</v>
      </c>
      <c r="K4828" s="275">
        <v>2883595.0</v>
      </c>
      <c r="L4828" s="275">
        <f t="shared" si="60"/>
        <v>0</v>
      </c>
      <c r="N4828" s="277"/>
      <c r="O4828" s="274"/>
    </row>
    <row r="4829" ht="14.25" customHeight="1">
      <c r="A4829" s="248" t="s">
        <v>36</v>
      </c>
      <c r="B4829" s="248" t="s">
        <v>19</v>
      </c>
      <c r="C4829" s="273">
        <v>100501.0</v>
      </c>
      <c r="D4829" s="274">
        <v>45894.0</v>
      </c>
      <c r="E4829" s="275">
        <v>1871828.0</v>
      </c>
      <c r="F4829" s="248" t="s">
        <v>447</v>
      </c>
      <c r="G4829" s="274">
        <f t="shared" si="1"/>
        <v>45924</v>
      </c>
      <c r="H4829" s="248" t="s">
        <v>443</v>
      </c>
      <c r="I4829" s="276" t="str">
        <f t="shared" si="2"/>
        <v>1005011871828</v>
      </c>
      <c r="J4829" s="274">
        <v>45929.0</v>
      </c>
      <c r="K4829" s="275">
        <v>1871828.0</v>
      </c>
      <c r="L4829" s="275">
        <f t="shared" si="60"/>
        <v>0</v>
      </c>
      <c r="N4829" s="277"/>
      <c r="O4829" s="274"/>
    </row>
    <row r="4830" ht="14.25" customHeight="1">
      <c r="A4830" s="248" t="s">
        <v>688</v>
      </c>
      <c r="B4830" s="248" t="s">
        <v>19</v>
      </c>
      <c r="C4830" s="273">
        <v>3504.0</v>
      </c>
      <c r="D4830" s="274">
        <v>45894.0</v>
      </c>
      <c r="E4830" s="275">
        <v>142764.0</v>
      </c>
      <c r="F4830" s="248" t="s">
        <v>447</v>
      </c>
      <c r="G4830" s="274">
        <f t="shared" si="1"/>
        <v>45924</v>
      </c>
      <c r="H4830" s="248" t="s">
        <v>443</v>
      </c>
      <c r="I4830" s="276" t="str">
        <f t="shared" si="2"/>
        <v>3504142764</v>
      </c>
      <c r="J4830" s="274">
        <v>45929.0</v>
      </c>
      <c r="K4830" s="275">
        <v>142764.0</v>
      </c>
      <c r="L4830" s="275">
        <f t="shared" si="60"/>
        <v>0</v>
      </c>
      <c r="N4830" s="277"/>
      <c r="O4830" s="274"/>
    </row>
    <row r="4831" ht="14.25" customHeight="1">
      <c r="A4831" s="248" t="s">
        <v>26</v>
      </c>
      <c r="B4831" s="248" t="s">
        <v>19</v>
      </c>
      <c r="C4831" s="273">
        <v>14605.0</v>
      </c>
      <c r="D4831" s="274">
        <v>45894.0</v>
      </c>
      <c r="E4831" s="275">
        <v>4254467.0</v>
      </c>
      <c r="F4831" s="248" t="s">
        <v>447</v>
      </c>
      <c r="G4831" s="274">
        <f t="shared" si="1"/>
        <v>45924</v>
      </c>
      <c r="H4831" s="248" t="s">
        <v>443</v>
      </c>
      <c r="I4831" s="276" t="str">
        <f t="shared" si="2"/>
        <v>146054254467</v>
      </c>
      <c r="J4831" s="274">
        <v>45929.0</v>
      </c>
      <c r="K4831" s="275">
        <v>4254467.0</v>
      </c>
      <c r="L4831" s="275">
        <f t="shared" si="60"/>
        <v>0</v>
      </c>
      <c r="N4831" s="277"/>
      <c r="O4831" s="274"/>
    </row>
    <row r="4832" ht="14.25" customHeight="1">
      <c r="A4832" s="248" t="s">
        <v>1096</v>
      </c>
      <c r="B4832" s="248" t="s">
        <v>19</v>
      </c>
      <c r="C4832" s="273">
        <v>1545174.0</v>
      </c>
      <c r="D4832" s="274">
        <v>45894.0</v>
      </c>
      <c r="E4832" s="275">
        <v>271970.0</v>
      </c>
      <c r="F4832" s="248" t="s">
        <v>447</v>
      </c>
      <c r="G4832" s="274">
        <f t="shared" si="1"/>
        <v>45924</v>
      </c>
      <c r="H4832" s="248" t="s">
        <v>443</v>
      </c>
      <c r="I4832" s="276" t="str">
        <f t="shared" si="2"/>
        <v>1545174271970</v>
      </c>
      <c r="J4832" s="274">
        <v>45891.0</v>
      </c>
      <c r="K4832" s="275">
        <v>271970.0</v>
      </c>
      <c r="L4832" s="275">
        <f t="shared" si="60"/>
        <v>0</v>
      </c>
      <c r="N4832" s="277"/>
      <c r="O4832" s="274"/>
    </row>
    <row r="4833" ht="14.25" customHeight="1">
      <c r="A4833" s="248" t="s">
        <v>34</v>
      </c>
      <c r="B4833" s="248" t="s">
        <v>19</v>
      </c>
      <c r="C4833" s="273">
        <v>132149.0</v>
      </c>
      <c r="D4833" s="274">
        <v>45894.0</v>
      </c>
      <c r="E4833" s="275">
        <v>2624854.0</v>
      </c>
      <c r="F4833" s="248" t="s">
        <v>447</v>
      </c>
      <c r="G4833" s="274">
        <f t="shared" si="1"/>
        <v>45924</v>
      </c>
      <c r="H4833" s="248" t="s">
        <v>443</v>
      </c>
      <c r="I4833" s="276" t="str">
        <f t="shared" si="2"/>
        <v>1321492624854</v>
      </c>
      <c r="J4833" s="274">
        <v>45929.0</v>
      </c>
      <c r="K4833" s="275">
        <v>2624854.0</v>
      </c>
      <c r="L4833" s="275">
        <f t="shared" si="60"/>
        <v>0</v>
      </c>
      <c r="N4833" s="277"/>
      <c r="O4833" s="274"/>
    </row>
    <row r="4834" ht="14.25" customHeight="1">
      <c r="A4834" s="248" t="s">
        <v>463</v>
      </c>
      <c r="B4834" s="248" t="s">
        <v>19</v>
      </c>
      <c r="C4834" s="273">
        <v>5380981.0</v>
      </c>
      <c r="D4834" s="274">
        <v>45895.0</v>
      </c>
      <c r="E4834" s="275">
        <v>1445470.0</v>
      </c>
      <c r="F4834" s="248" t="s">
        <v>447</v>
      </c>
      <c r="G4834" s="274">
        <f t="shared" si="1"/>
        <v>45925</v>
      </c>
      <c r="H4834" s="248" t="s">
        <v>443</v>
      </c>
      <c r="I4834" s="276" t="str">
        <f t="shared" si="2"/>
        <v>53809811445470</v>
      </c>
      <c r="J4834" s="274">
        <v>45895.0</v>
      </c>
      <c r="K4834" s="275">
        <v>1445470.0</v>
      </c>
      <c r="L4834" s="275">
        <f t="shared" si="60"/>
        <v>0</v>
      </c>
      <c r="N4834" s="277"/>
      <c r="O4834" s="274"/>
    </row>
    <row r="4835" ht="14.25" customHeight="1">
      <c r="A4835" s="248" t="s">
        <v>463</v>
      </c>
      <c r="B4835" s="248" t="s">
        <v>19</v>
      </c>
      <c r="C4835" s="273">
        <v>5380977.0</v>
      </c>
      <c r="D4835" s="274">
        <v>45895.0</v>
      </c>
      <c r="E4835" s="275">
        <v>1384970.0</v>
      </c>
      <c r="F4835" s="248" t="s">
        <v>447</v>
      </c>
      <c r="G4835" s="274">
        <f t="shared" si="1"/>
        <v>45925</v>
      </c>
      <c r="H4835" s="248" t="s">
        <v>443</v>
      </c>
      <c r="I4835" s="276" t="str">
        <f t="shared" si="2"/>
        <v>53809771384970</v>
      </c>
      <c r="J4835" s="274">
        <v>45895.0</v>
      </c>
      <c r="K4835" s="275">
        <v>1384970.0</v>
      </c>
      <c r="L4835" s="275">
        <f t="shared" si="60"/>
        <v>0</v>
      </c>
      <c r="N4835" s="277"/>
      <c r="O4835" s="274"/>
    </row>
    <row r="4836" ht="14.25" customHeight="1">
      <c r="A4836" s="248" t="s">
        <v>585</v>
      </c>
      <c r="B4836" s="248" t="s">
        <v>19</v>
      </c>
      <c r="C4836" s="273">
        <v>41981.0</v>
      </c>
      <c r="D4836" s="274">
        <v>45895.0</v>
      </c>
      <c r="E4836" s="275">
        <v>199990.0</v>
      </c>
      <c r="F4836" s="248" t="s">
        <v>447</v>
      </c>
      <c r="G4836" s="274">
        <f t="shared" si="1"/>
        <v>45925</v>
      </c>
      <c r="H4836" s="248" t="s">
        <v>443</v>
      </c>
      <c r="I4836" s="276" t="str">
        <f t="shared" si="2"/>
        <v>41981199990</v>
      </c>
      <c r="J4836" s="274">
        <v>45895.0</v>
      </c>
      <c r="K4836" s="275">
        <v>199990.0</v>
      </c>
      <c r="L4836" s="275">
        <f t="shared" si="60"/>
        <v>0</v>
      </c>
      <c r="N4836" s="277"/>
      <c r="O4836" s="274"/>
    </row>
    <row r="4837" ht="14.25" customHeight="1">
      <c r="A4837" s="248" t="s">
        <v>494</v>
      </c>
      <c r="B4837" s="248" t="s">
        <v>19</v>
      </c>
      <c r="C4837" s="273">
        <v>59931.0</v>
      </c>
      <c r="D4837" s="274">
        <v>45895.0</v>
      </c>
      <c r="E4837" s="275">
        <v>129810.0</v>
      </c>
      <c r="F4837" s="248" t="s">
        <v>447</v>
      </c>
      <c r="G4837" s="274">
        <f t="shared" si="1"/>
        <v>45925</v>
      </c>
      <c r="H4837" s="248" t="s">
        <v>443</v>
      </c>
      <c r="I4837" s="276" t="str">
        <f t="shared" si="2"/>
        <v>59931129810</v>
      </c>
      <c r="J4837" s="274">
        <v>45895.0</v>
      </c>
      <c r="K4837" s="275">
        <v>129810.0</v>
      </c>
      <c r="L4837" s="275">
        <f t="shared" si="60"/>
        <v>0</v>
      </c>
      <c r="N4837" s="277"/>
      <c r="O4837" s="274"/>
    </row>
    <row r="4838" ht="14.25" customHeight="1">
      <c r="A4838" s="248" t="s">
        <v>824</v>
      </c>
      <c r="B4838" s="248" t="s">
        <v>19</v>
      </c>
      <c r="C4838" s="273">
        <v>5.2744301E7</v>
      </c>
      <c r="D4838" s="274">
        <v>45896.0</v>
      </c>
      <c r="E4838" s="275">
        <v>7862.0</v>
      </c>
      <c r="F4838" s="248" t="s">
        <v>447</v>
      </c>
      <c r="G4838" s="274">
        <f t="shared" si="1"/>
        <v>45926</v>
      </c>
      <c r="H4838" s="248" t="s">
        <v>443</v>
      </c>
      <c r="I4838" s="276" t="str">
        <f t="shared" si="2"/>
        <v>527443017862</v>
      </c>
      <c r="J4838" s="274">
        <v>45896.0</v>
      </c>
      <c r="K4838" s="275">
        <v>7862.0</v>
      </c>
      <c r="L4838" s="275">
        <f t="shared" si="60"/>
        <v>0</v>
      </c>
      <c r="N4838" s="277"/>
      <c r="O4838" s="274"/>
    </row>
    <row r="4839" ht="14.25" customHeight="1">
      <c r="A4839" s="248" t="s">
        <v>740</v>
      </c>
      <c r="B4839" s="248" t="s">
        <v>19</v>
      </c>
      <c r="C4839" s="273">
        <v>15831.0</v>
      </c>
      <c r="D4839" s="274">
        <v>45896.0</v>
      </c>
      <c r="E4839" s="275">
        <v>343980.0</v>
      </c>
      <c r="F4839" s="248" t="s">
        <v>447</v>
      </c>
      <c r="G4839" s="274">
        <f t="shared" si="1"/>
        <v>45926</v>
      </c>
      <c r="H4839" s="248" t="s">
        <v>443</v>
      </c>
      <c r="I4839" s="276" t="str">
        <f t="shared" si="2"/>
        <v>15831343980</v>
      </c>
      <c r="J4839" s="274">
        <v>45896.0</v>
      </c>
      <c r="K4839" s="275">
        <v>343980.0</v>
      </c>
      <c r="L4839" s="275">
        <f t="shared" si="60"/>
        <v>0</v>
      </c>
      <c r="N4839" s="277"/>
      <c r="O4839" s="274"/>
    </row>
    <row r="4840" ht="14.25" customHeight="1">
      <c r="A4840" s="248" t="s">
        <v>508</v>
      </c>
      <c r="B4840" s="248" t="s">
        <v>334</v>
      </c>
      <c r="C4840" s="273">
        <v>3199316.0</v>
      </c>
      <c r="D4840" s="274">
        <v>45896.0</v>
      </c>
      <c r="E4840" s="275">
        <v>6262.0</v>
      </c>
      <c r="F4840" s="248" t="s">
        <v>447</v>
      </c>
      <c r="G4840" s="274">
        <f t="shared" si="1"/>
        <v>45926</v>
      </c>
      <c r="H4840" s="248" t="s">
        <v>443</v>
      </c>
      <c r="I4840" s="276" t="str">
        <f t="shared" si="2"/>
        <v>31993166262</v>
      </c>
      <c r="J4840" s="274">
        <v>45896.0</v>
      </c>
      <c r="K4840" s="275">
        <v>6262.0</v>
      </c>
      <c r="L4840" s="275">
        <f t="shared" si="60"/>
        <v>0</v>
      </c>
      <c r="N4840" s="277"/>
      <c r="O4840" s="274"/>
    </row>
    <row r="4841" ht="14.25" customHeight="1">
      <c r="A4841" s="248" t="s">
        <v>824</v>
      </c>
      <c r="B4841" s="248" t="s">
        <v>334</v>
      </c>
      <c r="C4841" s="273">
        <v>1.3931056E7</v>
      </c>
      <c r="D4841" s="274">
        <v>45896.0</v>
      </c>
      <c r="E4841" s="275">
        <v>3700.0</v>
      </c>
      <c r="F4841" s="248" t="s">
        <v>447</v>
      </c>
      <c r="G4841" s="274">
        <f t="shared" si="1"/>
        <v>45926</v>
      </c>
      <c r="H4841" s="248" t="s">
        <v>443</v>
      </c>
      <c r="I4841" s="276" t="str">
        <f t="shared" si="2"/>
        <v>139310563700</v>
      </c>
      <c r="J4841" s="274">
        <v>45896.0</v>
      </c>
      <c r="K4841" s="275">
        <v>3700.0</v>
      </c>
      <c r="L4841" s="275">
        <f t="shared" si="60"/>
        <v>0</v>
      </c>
      <c r="N4841" s="277"/>
      <c r="O4841" s="274"/>
    </row>
    <row r="4842" ht="14.25" customHeight="1">
      <c r="A4842" s="248" t="s">
        <v>1063</v>
      </c>
      <c r="B4842" s="248" t="s">
        <v>19</v>
      </c>
      <c r="C4842" s="273">
        <v>5.6176694E7</v>
      </c>
      <c r="D4842" s="274">
        <v>45896.0</v>
      </c>
      <c r="E4842" s="275">
        <v>3926.0</v>
      </c>
      <c r="F4842" s="248" t="s">
        <v>447</v>
      </c>
      <c r="G4842" s="274">
        <f t="shared" si="1"/>
        <v>45926</v>
      </c>
      <c r="H4842" s="248" t="s">
        <v>443</v>
      </c>
      <c r="I4842" s="276" t="str">
        <f t="shared" si="2"/>
        <v>561766943926</v>
      </c>
      <c r="J4842" s="274">
        <v>45896.0</v>
      </c>
      <c r="K4842" s="275">
        <v>3926.0</v>
      </c>
      <c r="L4842" s="275">
        <f t="shared" si="60"/>
        <v>0</v>
      </c>
      <c r="N4842" s="277"/>
      <c r="O4842" s="274"/>
    </row>
    <row r="4843" ht="14.25" customHeight="1">
      <c r="A4843" s="248" t="s">
        <v>445</v>
      </c>
      <c r="B4843" s="248" t="s">
        <v>19</v>
      </c>
      <c r="C4843" s="273">
        <v>3501361.0</v>
      </c>
      <c r="D4843" s="274">
        <v>45896.0</v>
      </c>
      <c r="E4843" s="275">
        <v>501960.0</v>
      </c>
      <c r="F4843" s="248" t="s">
        <v>447</v>
      </c>
      <c r="G4843" s="274">
        <f t="shared" si="1"/>
        <v>45926</v>
      </c>
      <c r="H4843" s="248" t="s">
        <v>443</v>
      </c>
      <c r="I4843" s="276" t="str">
        <f t="shared" si="2"/>
        <v>3501361501960</v>
      </c>
      <c r="J4843" s="274">
        <v>45896.0</v>
      </c>
      <c r="K4843" s="275">
        <v>501960.0</v>
      </c>
      <c r="L4843" s="275">
        <f t="shared" si="60"/>
        <v>0</v>
      </c>
      <c r="N4843" s="277"/>
      <c r="O4843" s="274"/>
    </row>
    <row r="4844" ht="14.25" customHeight="1">
      <c r="A4844" s="248" t="s">
        <v>48</v>
      </c>
      <c r="B4844" s="248" t="s">
        <v>19</v>
      </c>
      <c r="C4844" s="273">
        <v>19802.0</v>
      </c>
      <c r="D4844" s="274">
        <v>45896.0</v>
      </c>
      <c r="E4844" s="275">
        <v>78263.0</v>
      </c>
      <c r="F4844" s="248" t="s">
        <v>447</v>
      </c>
      <c r="G4844" s="274">
        <f t="shared" si="1"/>
        <v>45926</v>
      </c>
      <c r="H4844" s="248" t="s">
        <v>443</v>
      </c>
      <c r="I4844" s="276" t="str">
        <f t="shared" si="2"/>
        <v>1980278263</v>
      </c>
      <c r="J4844" s="274">
        <v>45929.0</v>
      </c>
      <c r="K4844" s="275">
        <v>78263.0</v>
      </c>
      <c r="L4844" s="275">
        <f t="shared" si="60"/>
        <v>0</v>
      </c>
      <c r="N4844" s="277"/>
      <c r="O4844" s="274"/>
    </row>
    <row r="4845" ht="14.25" customHeight="1">
      <c r="A4845" s="248" t="s">
        <v>48</v>
      </c>
      <c r="B4845" s="248" t="s">
        <v>19</v>
      </c>
      <c r="C4845" s="273">
        <v>19801.0</v>
      </c>
      <c r="D4845" s="274">
        <v>45896.0</v>
      </c>
      <c r="E4845" s="275">
        <v>23920.0</v>
      </c>
      <c r="F4845" s="248" t="s">
        <v>447</v>
      </c>
      <c r="G4845" s="274">
        <f t="shared" si="1"/>
        <v>45926</v>
      </c>
      <c r="H4845" s="248" t="s">
        <v>443</v>
      </c>
      <c r="I4845" s="276" t="str">
        <f t="shared" si="2"/>
        <v>1980123920</v>
      </c>
      <c r="J4845" s="274">
        <v>45930.0</v>
      </c>
      <c r="K4845" s="275">
        <v>23920.0</v>
      </c>
      <c r="L4845" s="275">
        <f t="shared" si="60"/>
        <v>0</v>
      </c>
      <c r="N4845" s="277"/>
      <c r="O4845" s="274"/>
    </row>
    <row r="4846" ht="14.25" customHeight="1">
      <c r="A4846" s="248" t="s">
        <v>48</v>
      </c>
      <c r="B4846" s="248" t="s">
        <v>19</v>
      </c>
      <c r="C4846" s="273">
        <v>19800.0</v>
      </c>
      <c r="D4846" s="274">
        <v>45896.0</v>
      </c>
      <c r="E4846" s="275">
        <v>37448.0</v>
      </c>
      <c r="F4846" s="248" t="s">
        <v>447</v>
      </c>
      <c r="G4846" s="274">
        <f t="shared" si="1"/>
        <v>45926</v>
      </c>
      <c r="H4846" s="248" t="s">
        <v>443</v>
      </c>
      <c r="I4846" s="276" t="str">
        <f t="shared" si="2"/>
        <v>1980037448</v>
      </c>
      <c r="J4846" s="274">
        <v>45929.0</v>
      </c>
      <c r="K4846" s="275">
        <v>37448.0</v>
      </c>
      <c r="L4846" s="275">
        <f t="shared" si="60"/>
        <v>0</v>
      </c>
      <c r="N4846" s="277"/>
      <c r="O4846" s="274"/>
    </row>
    <row r="4847" ht="14.25" customHeight="1">
      <c r="A4847" s="248" t="s">
        <v>48</v>
      </c>
      <c r="B4847" s="248" t="s">
        <v>19</v>
      </c>
      <c r="C4847" s="273">
        <v>19803.0</v>
      </c>
      <c r="D4847" s="274">
        <v>45896.0</v>
      </c>
      <c r="E4847" s="275">
        <v>68197.0</v>
      </c>
      <c r="F4847" s="248" t="s">
        <v>447</v>
      </c>
      <c r="G4847" s="274">
        <f t="shared" si="1"/>
        <v>45926</v>
      </c>
      <c r="H4847" s="248" t="s">
        <v>443</v>
      </c>
      <c r="I4847" s="276" t="str">
        <f t="shared" si="2"/>
        <v>1980368197</v>
      </c>
      <c r="J4847" s="274">
        <v>45929.0</v>
      </c>
      <c r="K4847" s="275">
        <v>68197.0</v>
      </c>
      <c r="L4847" s="275">
        <f t="shared" si="60"/>
        <v>0</v>
      </c>
      <c r="N4847" s="277"/>
      <c r="O4847" s="274"/>
    </row>
    <row r="4848" ht="14.25" customHeight="1">
      <c r="A4848" s="248" t="s">
        <v>463</v>
      </c>
      <c r="B4848" s="248" t="s">
        <v>19</v>
      </c>
      <c r="C4848" s="273">
        <v>5381263.0</v>
      </c>
      <c r="D4848" s="274">
        <v>45896.0</v>
      </c>
      <c r="E4848" s="275">
        <v>1143970.0</v>
      </c>
      <c r="F4848" s="248" t="s">
        <v>447</v>
      </c>
      <c r="G4848" s="274">
        <f t="shared" si="1"/>
        <v>45926</v>
      </c>
      <c r="H4848" s="248" t="s">
        <v>443</v>
      </c>
      <c r="I4848" s="276" t="str">
        <f t="shared" si="2"/>
        <v>53812631143970</v>
      </c>
      <c r="J4848" s="274">
        <v>45896.0</v>
      </c>
      <c r="K4848" s="275">
        <v>1143970.0</v>
      </c>
      <c r="L4848" s="275">
        <f t="shared" si="60"/>
        <v>0</v>
      </c>
      <c r="N4848" s="277"/>
      <c r="O4848" s="274"/>
    </row>
    <row r="4849" ht="14.25" customHeight="1">
      <c r="A4849" s="248" t="s">
        <v>463</v>
      </c>
      <c r="B4849" s="248" t="s">
        <v>19</v>
      </c>
      <c r="C4849" s="273">
        <v>5381376.0</v>
      </c>
      <c r="D4849" s="274">
        <v>45896.0</v>
      </c>
      <c r="E4849" s="275">
        <v>1383980.0</v>
      </c>
      <c r="F4849" s="248" t="s">
        <v>447</v>
      </c>
      <c r="G4849" s="274">
        <f t="shared" si="1"/>
        <v>45926</v>
      </c>
      <c r="H4849" s="248" t="s">
        <v>443</v>
      </c>
      <c r="I4849" s="276" t="str">
        <f t="shared" si="2"/>
        <v>53813761383980</v>
      </c>
      <c r="J4849" s="274">
        <v>45897.0</v>
      </c>
      <c r="K4849" s="275">
        <v>1383980.0</v>
      </c>
      <c r="L4849" s="275">
        <f t="shared" si="60"/>
        <v>0</v>
      </c>
      <c r="N4849" s="277"/>
      <c r="O4849" s="274"/>
    </row>
    <row r="4850" ht="14.25" customHeight="1">
      <c r="A4850" s="248" t="s">
        <v>940</v>
      </c>
      <c r="B4850" s="248" t="s">
        <v>19</v>
      </c>
      <c r="C4850" s="273">
        <v>1257.0</v>
      </c>
      <c r="D4850" s="274">
        <v>45896.0</v>
      </c>
      <c r="E4850" s="275">
        <v>1149990.0</v>
      </c>
      <c r="F4850" s="248" t="s">
        <v>447</v>
      </c>
      <c r="G4850" s="274">
        <f t="shared" si="1"/>
        <v>45926</v>
      </c>
      <c r="H4850" s="248" t="s">
        <v>443</v>
      </c>
      <c r="I4850" s="276" t="str">
        <f t="shared" si="2"/>
        <v>12571149990</v>
      </c>
      <c r="J4850" s="274">
        <v>45895.0</v>
      </c>
      <c r="K4850" s="275">
        <v>1153980.0</v>
      </c>
      <c r="L4850" s="275">
        <f t="shared" si="60"/>
        <v>3990</v>
      </c>
      <c r="M4850" s="248" t="s">
        <v>1097</v>
      </c>
      <c r="N4850" s="277"/>
      <c r="O4850" s="274"/>
    </row>
    <row r="4851" ht="14.25" customHeight="1">
      <c r="A4851" s="248" t="s">
        <v>22</v>
      </c>
      <c r="B4851" s="248" t="s">
        <v>19</v>
      </c>
      <c r="C4851" s="273">
        <v>1209935.0</v>
      </c>
      <c r="D4851" s="274">
        <v>45896.0</v>
      </c>
      <c r="E4851" s="275">
        <v>3432173.0</v>
      </c>
      <c r="F4851" s="248" t="s">
        <v>447</v>
      </c>
      <c r="G4851" s="274">
        <f t="shared" si="1"/>
        <v>45926</v>
      </c>
      <c r="H4851" s="248" t="s">
        <v>443</v>
      </c>
      <c r="I4851" s="276" t="str">
        <f t="shared" si="2"/>
        <v>12099353432173</v>
      </c>
      <c r="J4851" s="274">
        <v>45929.0</v>
      </c>
      <c r="K4851" s="275">
        <v>3432173.0</v>
      </c>
      <c r="L4851" s="275">
        <f t="shared" si="60"/>
        <v>0</v>
      </c>
      <c r="N4851" s="277"/>
      <c r="O4851" s="274"/>
    </row>
    <row r="4852" ht="14.25" customHeight="1">
      <c r="A4852" s="248" t="s">
        <v>22</v>
      </c>
      <c r="B4852" s="248" t="s">
        <v>19</v>
      </c>
      <c r="C4852" s="273">
        <v>1209933.0</v>
      </c>
      <c r="D4852" s="274">
        <v>45896.0</v>
      </c>
      <c r="E4852" s="275">
        <v>1229990.0</v>
      </c>
      <c r="F4852" s="248" t="s">
        <v>447</v>
      </c>
      <c r="G4852" s="274">
        <f t="shared" si="1"/>
        <v>45926</v>
      </c>
      <c r="H4852" s="248" t="s">
        <v>443</v>
      </c>
      <c r="I4852" s="276" t="str">
        <f t="shared" si="2"/>
        <v>12099331229990</v>
      </c>
      <c r="J4852" s="274">
        <v>45929.0</v>
      </c>
      <c r="K4852" s="275">
        <v>1229990.0</v>
      </c>
      <c r="L4852" s="275">
        <f t="shared" si="60"/>
        <v>0</v>
      </c>
      <c r="N4852" s="277"/>
      <c r="O4852" s="274"/>
    </row>
    <row r="4853" ht="14.25" customHeight="1">
      <c r="A4853" s="248" t="s">
        <v>1098</v>
      </c>
      <c r="B4853" s="248" t="s">
        <v>19</v>
      </c>
      <c r="C4853" s="273">
        <v>521786.0</v>
      </c>
      <c r="D4853" s="274">
        <v>45896.0</v>
      </c>
      <c r="E4853" s="275">
        <v>362980.0</v>
      </c>
      <c r="F4853" s="248" t="s">
        <v>447</v>
      </c>
      <c r="G4853" s="274">
        <f t="shared" si="1"/>
        <v>45926</v>
      </c>
      <c r="H4853" s="248" t="s">
        <v>443</v>
      </c>
      <c r="I4853" s="276" t="str">
        <f t="shared" si="2"/>
        <v>521786362980</v>
      </c>
      <c r="J4853" s="274">
        <v>45895.0</v>
      </c>
      <c r="K4853" s="275">
        <v>362980.0</v>
      </c>
      <c r="L4853" s="275">
        <f t="shared" si="60"/>
        <v>0</v>
      </c>
      <c r="N4853" s="277"/>
      <c r="O4853" s="274"/>
    </row>
    <row r="4854" ht="14.25" customHeight="1">
      <c r="A4854" s="248" t="s">
        <v>816</v>
      </c>
      <c r="B4854" s="248" t="s">
        <v>19</v>
      </c>
      <c r="C4854" s="273">
        <v>196.0</v>
      </c>
      <c r="D4854" s="274">
        <v>45896.0</v>
      </c>
      <c r="E4854" s="275">
        <v>4992050.0</v>
      </c>
      <c r="F4854" s="248" t="s">
        <v>447</v>
      </c>
      <c r="G4854" s="274">
        <f t="shared" si="1"/>
        <v>45926</v>
      </c>
      <c r="H4854" s="248" t="s">
        <v>443</v>
      </c>
      <c r="I4854" s="276" t="str">
        <f t="shared" si="2"/>
        <v>1964992050</v>
      </c>
      <c r="J4854" s="274">
        <v>45902.0</v>
      </c>
      <c r="K4854" s="275">
        <v>4992050.0</v>
      </c>
      <c r="L4854" s="275">
        <f t="shared" si="60"/>
        <v>0</v>
      </c>
      <c r="N4854" s="277"/>
      <c r="O4854" s="274"/>
    </row>
    <row r="4855" ht="14.25" customHeight="1">
      <c r="A4855" s="248" t="s">
        <v>71</v>
      </c>
      <c r="B4855" s="248" t="s">
        <v>19</v>
      </c>
      <c r="C4855" s="273">
        <v>885926.0</v>
      </c>
      <c r="D4855" s="274">
        <v>45896.0</v>
      </c>
      <c r="E4855" s="275">
        <v>450497.0</v>
      </c>
      <c r="F4855" s="248" t="s">
        <v>447</v>
      </c>
      <c r="G4855" s="274">
        <f t="shared" si="1"/>
        <v>45926</v>
      </c>
      <c r="H4855" s="248" t="s">
        <v>443</v>
      </c>
      <c r="I4855" s="276" t="str">
        <f t="shared" si="2"/>
        <v>885926450497</v>
      </c>
      <c r="J4855" s="274">
        <v>45929.0</v>
      </c>
      <c r="K4855" s="275">
        <v>450497.0</v>
      </c>
      <c r="L4855" s="275">
        <f t="shared" si="60"/>
        <v>0</v>
      </c>
      <c r="N4855" s="277"/>
      <c r="O4855" s="274"/>
    </row>
    <row r="4856" ht="14.25" customHeight="1">
      <c r="A4856" s="248" t="s">
        <v>789</v>
      </c>
      <c r="B4856" s="248" t="s">
        <v>19</v>
      </c>
      <c r="C4856" s="273">
        <v>758.0</v>
      </c>
      <c r="D4856" s="274">
        <v>45897.0</v>
      </c>
      <c r="E4856" s="275">
        <v>200001.0</v>
      </c>
      <c r="F4856" s="248" t="s">
        <v>447</v>
      </c>
      <c r="G4856" s="274">
        <f t="shared" si="1"/>
        <v>45927</v>
      </c>
      <c r="H4856" s="248" t="s">
        <v>443</v>
      </c>
      <c r="I4856" s="276" t="str">
        <f t="shared" si="2"/>
        <v>758200001</v>
      </c>
      <c r="J4856" s="274">
        <v>45898.0</v>
      </c>
      <c r="K4856" s="275">
        <v>200000.0</v>
      </c>
      <c r="L4856" s="275">
        <f t="shared" si="60"/>
        <v>-1</v>
      </c>
      <c r="N4856" s="277"/>
      <c r="O4856" s="274"/>
    </row>
    <row r="4857" ht="14.25" customHeight="1">
      <c r="A4857" s="248" t="s">
        <v>1099</v>
      </c>
      <c r="B4857" s="248" t="s">
        <v>19</v>
      </c>
      <c r="C4857" s="273">
        <v>20.0</v>
      </c>
      <c r="D4857" s="274">
        <v>45897.0</v>
      </c>
      <c r="E4857" s="275">
        <v>179990.0</v>
      </c>
      <c r="F4857" s="248" t="s">
        <v>447</v>
      </c>
      <c r="G4857" s="274">
        <f t="shared" si="1"/>
        <v>45927</v>
      </c>
      <c r="H4857" s="248" t="s">
        <v>443</v>
      </c>
      <c r="I4857" s="276" t="str">
        <f t="shared" si="2"/>
        <v>20179990</v>
      </c>
      <c r="J4857" s="274">
        <v>45897.0</v>
      </c>
      <c r="K4857" s="275">
        <v>179990.0</v>
      </c>
      <c r="L4857" s="275">
        <f t="shared" si="60"/>
        <v>0</v>
      </c>
      <c r="M4857" s="248" t="s">
        <v>1100</v>
      </c>
      <c r="N4857" s="277"/>
      <c r="O4857" s="274"/>
    </row>
    <row r="4858" ht="14.25" customHeight="1">
      <c r="A4858" s="248" t="s">
        <v>22</v>
      </c>
      <c r="B4858" s="248" t="s">
        <v>19</v>
      </c>
      <c r="C4858" s="273">
        <v>1209974.0</v>
      </c>
      <c r="D4858" s="274">
        <v>45897.0</v>
      </c>
      <c r="E4858" s="275">
        <v>1539990.0</v>
      </c>
      <c r="F4858" s="248" t="s">
        <v>447</v>
      </c>
      <c r="G4858" s="274">
        <f t="shared" si="1"/>
        <v>45927</v>
      </c>
      <c r="H4858" s="248" t="s">
        <v>443</v>
      </c>
      <c r="I4858" s="276" t="str">
        <f t="shared" si="2"/>
        <v>12099741539990</v>
      </c>
      <c r="J4858" s="274">
        <v>45929.0</v>
      </c>
      <c r="K4858" s="275">
        <v>1539990.0</v>
      </c>
      <c r="L4858" s="275">
        <f t="shared" si="60"/>
        <v>0</v>
      </c>
      <c r="N4858" s="277"/>
      <c r="O4858" s="274"/>
    </row>
    <row r="4859" ht="14.25" customHeight="1">
      <c r="A4859" s="248" t="s">
        <v>35</v>
      </c>
      <c r="B4859" s="248" t="s">
        <v>19</v>
      </c>
      <c r="C4859" s="273">
        <v>26541.0</v>
      </c>
      <c r="D4859" s="274">
        <v>45897.0</v>
      </c>
      <c r="E4859" s="275">
        <v>339569.0</v>
      </c>
      <c r="F4859" s="248" t="s">
        <v>447</v>
      </c>
      <c r="G4859" s="274">
        <f t="shared" si="1"/>
        <v>45927</v>
      </c>
      <c r="H4859" s="248" t="s">
        <v>443</v>
      </c>
      <c r="I4859" s="276" t="str">
        <f t="shared" si="2"/>
        <v>26541339569</v>
      </c>
      <c r="J4859" s="274">
        <v>45929.0</v>
      </c>
      <c r="K4859" s="275">
        <v>339569.0</v>
      </c>
      <c r="L4859" s="275">
        <f t="shared" si="60"/>
        <v>0</v>
      </c>
      <c r="N4859" s="277"/>
      <c r="O4859" s="274"/>
    </row>
    <row r="4860" ht="14.25" customHeight="1">
      <c r="A4860" s="248" t="s">
        <v>1011</v>
      </c>
      <c r="B4860" s="248" t="s">
        <v>19</v>
      </c>
      <c r="C4860" s="273">
        <v>1880.0</v>
      </c>
      <c r="D4860" s="274">
        <v>45897.0</v>
      </c>
      <c r="E4860" s="275">
        <v>349980.0</v>
      </c>
      <c r="F4860" s="248" t="s">
        <v>447</v>
      </c>
      <c r="G4860" s="274">
        <f t="shared" si="1"/>
        <v>45927</v>
      </c>
      <c r="H4860" s="248" t="s">
        <v>443</v>
      </c>
      <c r="I4860" s="276" t="str">
        <f t="shared" si="2"/>
        <v>1880349980</v>
      </c>
      <c r="J4860" s="274">
        <v>45897.0</v>
      </c>
      <c r="K4860" s="275">
        <v>349980.0</v>
      </c>
      <c r="L4860" s="275">
        <f t="shared" si="60"/>
        <v>0</v>
      </c>
      <c r="N4860" s="277"/>
      <c r="O4860" s="274"/>
    </row>
    <row r="4861" ht="14.25" customHeight="1">
      <c r="A4861" s="248" t="s">
        <v>570</v>
      </c>
      <c r="B4861" s="248" t="s">
        <v>19</v>
      </c>
      <c r="C4861" s="273">
        <v>10643.0</v>
      </c>
      <c r="D4861" s="274">
        <v>45898.0</v>
      </c>
      <c r="E4861" s="275">
        <v>1597000.0</v>
      </c>
      <c r="F4861" s="248" t="s">
        <v>447</v>
      </c>
      <c r="G4861" s="274">
        <f t="shared" si="1"/>
        <v>45928</v>
      </c>
      <c r="H4861" s="248" t="s">
        <v>443</v>
      </c>
      <c r="I4861" s="276" t="str">
        <f t="shared" si="2"/>
        <v>106431597000</v>
      </c>
      <c r="J4861" s="274">
        <v>45897.0</v>
      </c>
      <c r="K4861" s="275">
        <v>1597000.0</v>
      </c>
      <c r="L4861" s="275">
        <f t="shared" si="60"/>
        <v>0</v>
      </c>
      <c r="N4861" s="277"/>
      <c r="O4861" s="274"/>
    </row>
    <row r="4862" ht="14.25" customHeight="1">
      <c r="A4862" s="248" t="s">
        <v>824</v>
      </c>
      <c r="B4862" s="248" t="s">
        <v>19</v>
      </c>
      <c r="C4862" s="273">
        <v>5.2910496E7</v>
      </c>
      <c r="D4862" s="274">
        <v>45898.0</v>
      </c>
      <c r="E4862" s="275">
        <v>153307.0</v>
      </c>
      <c r="F4862" s="248" t="s">
        <v>447</v>
      </c>
      <c r="G4862" s="274">
        <f t="shared" si="1"/>
        <v>45928</v>
      </c>
      <c r="H4862" s="248" t="s">
        <v>443</v>
      </c>
      <c r="I4862" s="276" t="str">
        <f t="shared" si="2"/>
        <v>52910496153307</v>
      </c>
      <c r="J4862" s="274">
        <v>45898.0</v>
      </c>
      <c r="K4862" s="275">
        <v>153307.0</v>
      </c>
      <c r="L4862" s="275">
        <f t="shared" si="60"/>
        <v>0</v>
      </c>
      <c r="N4862" s="277"/>
      <c r="O4862" s="274"/>
    </row>
    <row r="4863" ht="14.25" customHeight="1">
      <c r="A4863" s="248" t="s">
        <v>824</v>
      </c>
      <c r="B4863" s="248" t="s">
        <v>334</v>
      </c>
      <c r="C4863" s="273">
        <v>1.3975906E7</v>
      </c>
      <c r="D4863" s="274">
        <v>45898.0</v>
      </c>
      <c r="E4863" s="275">
        <v>0.0</v>
      </c>
      <c r="F4863" s="248" t="s">
        <v>447</v>
      </c>
      <c r="G4863" s="274">
        <f t="shared" si="1"/>
        <v>45928</v>
      </c>
      <c r="H4863" s="248" t="s">
        <v>443</v>
      </c>
      <c r="I4863" s="276" t="str">
        <f t="shared" si="2"/>
        <v>139759060</v>
      </c>
      <c r="J4863" s="274">
        <v>45898.0</v>
      </c>
      <c r="K4863" s="275">
        <v>0.0</v>
      </c>
      <c r="L4863" s="275">
        <f t="shared" si="60"/>
        <v>0</v>
      </c>
      <c r="N4863" s="277"/>
      <c r="O4863" s="274"/>
    </row>
    <row r="4864" ht="14.25" customHeight="1">
      <c r="A4864" s="248" t="s">
        <v>60</v>
      </c>
      <c r="B4864" s="248" t="s">
        <v>19</v>
      </c>
      <c r="C4864" s="273">
        <v>10038.0</v>
      </c>
      <c r="D4864" s="274">
        <v>45898.0</v>
      </c>
      <c r="E4864" s="275">
        <v>487968.0</v>
      </c>
      <c r="F4864" s="248" t="s">
        <v>447</v>
      </c>
      <c r="G4864" s="274">
        <f t="shared" si="1"/>
        <v>45928</v>
      </c>
      <c r="H4864" s="248" t="s">
        <v>443</v>
      </c>
      <c r="I4864" s="276" t="str">
        <f t="shared" si="2"/>
        <v>10038487968</v>
      </c>
      <c r="J4864" s="274">
        <v>45929.0</v>
      </c>
      <c r="K4864" s="275">
        <v>487968.0</v>
      </c>
      <c r="L4864" s="275">
        <f t="shared" si="60"/>
        <v>0</v>
      </c>
      <c r="N4864" s="277"/>
      <c r="O4864" s="274"/>
    </row>
    <row r="4865" ht="14.25" customHeight="1">
      <c r="A4865" s="248" t="s">
        <v>60</v>
      </c>
      <c r="B4865" s="248" t="s">
        <v>19</v>
      </c>
      <c r="C4865" s="273">
        <v>10039.0</v>
      </c>
      <c r="D4865" s="274">
        <v>45898.0</v>
      </c>
      <c r="E4865" s="275">
        <v>20801.0</v>
      </c>
      <c r="F4865" s="248" t="s">
        <v>447</v>
      </c>
      <c r="G4865" s="274">
        <f t="shared" si="1"/>
        <v>45928</v>
      </c>
      <c r="H4865" s="248" t="s">
        <v>443</v>
      </c>
      <c r="I4865" s="276" t="str">
        <f t="shared" si="2"/>
        <v>1003920801</v>
      </c>
      <c r="J4865" s="274">
        <v>45929.0</v>
      </c>
      <c r="K4865" s="275">
        <v>20801.0</v>
      </c>
      <c r="L4865" s="275">
        <f t="shared" si="60"/>
        <v>0</v>
      </c>
      <c r="N4865" s="277"/>
      <c r="O4865" s="274"/>
    </row>
    <row r="4866" ht="14.25" customHeight="1">
      <c r="A4866" s="248" t="s">
        <v>24</v>
      </c>
      <c r="B4866" s="248" t="s">
        <v>19</v>
      </c>
      <c r="C4866" s="273">
        <v>30224.0</v>
      </c>
      <c r="D4866" s="274">
        <v>45898.0</v>
      </c>
      <c r="E4866" s="275">
        <v>1279845.0</v>
      </c>
      <c r="F4866" s="248" t="s">
        <v>447</v>
      </c>
      <c r="G4866" s="274">
        <f t="shared" si="1"/>
        <v>45928</v>
      </c>
      <c r="H4866" s="248" t="s">
        <v>443</v>
      </c>
      <c r="I4866" s="276" t="str">
        <f t="shared" si="2"/>
        <v>302241279845</v>
      </c>
      <c r="J4866" s="274">
        <v>45929.0</v>
      </c>
      <c r="K4866" s="275">
        <v>1279845.0</v>
      </c>
      <c r="L4866" s="275">
        <f t="shared" si="60"/>
        <v>0</v>
      </c>
      <c r="N4866" s="277"/>
      <c r="O4866" s="274"/>
    </row>
    <row r="4867" ht="14.25" customHeight="1">
      <c r="A4867" s="248" t="s">
        <v>89</v>
      </c>
      <c r="B4867" s="248" t="s">
        <v>19</v>
      </c>
      <c r="C4867" s="273">
        <v>10166.0</v>
      </c>
      <c r="D4867" s="274">
        <v>45898.0</v>
      </c>
      <c r="E4867" s="275">
        <v>319645.0</v>
      </c>
      <c r="F4867" s="248" t="s">
        <v>447</v>
      </c>
      <c r="G4867" s="274">
        <f t="shared" si="1"/>
        <v>45928</v>
      </c>
      <c r="H4867" s="248" t="s">
        <v>443</v>
      </c>
      <c r="I4867" s="276" t="str">
        <f t="shared" si="2"/>
        <v>10166319645</v>
      </c>
      <c r="J4867" s="274">
        <v>45929.0</v>
      </c>
      <c r="K4867" s="275">
        <v>319645.0</v>
      </c>
      <c r="L4867" s="275">
        <f t="shared" si="60"/>
        <v>0</v>
      </c>
      <c r="N4867" s="277"/>
      <c r="O4867" s="274"/>
    </row>
    <row r="4868" ht="14.25" customHeight="1">
      <c r="A4868" s="248" t="s">
        <v>89</v>
      </c>
      <c r="B4868" s="248" t="s">
        <v>19</v>
      </c>
      <c r="C4868" s="273">
        <v>10170.0</v>
      </c>
      <c r="D4868" s="274">
        <v>45898.0</v>
      </c>
      <c r="E4868" s="275">
        <v>1149176.0</v>
      </c>
      <c r="F4868" s="248" t="s">
        <v>447</v>
      </c>
      <c r="G4868" s="274">
        <f t="shared" si="1"/>
        <v>45928</v>
      </c>
      <c r="H4868" s="248" t="s">
        <v>443</v>
      </c>
      <c r="I4868" s="276" t="str">
        <f t="shared" si="2"/>
        <v>101701149176</v>
      </c>
      <c r="J4868" s="274">
        <v>45929.0</v>
      </c>
      <c r="K4868" s="275">
        <v>1149176.0</v>
      </c>
      <c r="L4868" s="275">
        <f t="shared" si="60"/>
        <v>0</v>
      </c>
      <c r="N4868" s="277"/>
      <c r="O4868" s="274"/>
    </row>
    <row r="4869" ht="14.25" customHeight="1">
      <c r="A4869" s="248" t="s">
        <v>89</v>
      </c>
      <c r="B4869" s="248" t="s">
        <v>19</v>
      </c>
      <c r="C4869" s="273">
        <v>10171.0</v>
      </c>
      <c r="D4869" s="274">
        <v>45898.0</v>
      </c>
      <c r="E4869" s="275">
        <v>108931.0</v>
      </c>
      <c r="F4869" s="248" t="s">
        <v>447</v>
      </c>
      <c r="G4869" s="274">
        <f t="shared" si="1"/>
        <v>45928</v>
      </c>
      <c r="H4869" s="248" t="s">
        <v>443</v>
      </c>
      <c r="I4869" s="276" t="str">
        <f t="shared" si="2"/>
        <v>10171108931</v>
      </c>
      <c r="J4869" s="274">
        <v>45929.0</v>
      </c>
      <c r="K4869" s="275">
        <v>108931.0</v>
      </c>
      <c r="L4869" s="275">
        <f t="shared" si="60"/>
        <v>0</v>
      </c>
      <c r="N4869" s="277"/>
      <c r="O4869" s="274"/>
    </row>
    <row r="4870" ht="14.25" customHeight="1">
      <c r="A4870" s="248" t="s">
        <v>1101</v>
      </c>
      <c r="B4870" s="248" t="s">
        <v>19</v>
      </c>
      <c r="C4870" s="273">
        <v>214.0</v>
      </c>
      <c r="D4870" s="274">
        <v>45898.0</v>
      </c>
      <c r="E4870" s="275">
        <v>154980.0</v>
      </c>
      <c r="F4870" s="248" t="s">
        <v>447</v>
      </c>
      <c r="G4870" s="274">
        <f t="shared" si="1"/>
        <v>45928</v>
      </c>
      <c r="H4870" s="248" t="s">
        <v>443</v>
      </c>
      <c r="I4870" s="276" t="str">
        <f t="shared" si="2"/>
        <v>214154980</v>
      </c>
      <c r="J4870" s="274">
        <v>45898.0</v>
      </c>
      <c r="K4870" s="275">
        <v>154980.0</v>
      </c>
      <c r="L4870" s="275">
        <f t="shared" si="60"/>
        <v>0</v>
      </c>
      <c r="M4870" s="248" t="s">
        <v>1102</v>
      </c>
      <c r="N4870" s="277"/>
      <c r="O4870" s="274"/>
    </row>
    <row r="4871" ht="14.25" customHeight="1">
      <c r="A4871" s="248" t="s">
        <v>23</v>
      </c>
      <c r="B4871" s="248" t="s">
        <v>19</v>
      </c>
      <c r="C4871" s="273">
        <v>10550.0</v>
      </c>
      <c r="D4871" s="274">
        <v>45898.0</v>
      </c>
      <c r="E4871" s="275">
        <v>728973.0</v>
      </c>
      <c r="F4871" s="248" t="s">
        <v>447</v>
      </c>
      <c r="G4871" s="274">
        <f t="shared" si="1"/>
        <v>45928</v>
      </c>
      <c r="H4871" s="248" t="s">
        <v>443</v>
      </c>
      <c r="I4871" s="276" t="str">
        <f t="shared" si="2"/>
        <v>10550728973</v>
      </c>
      <c r="J4871" s="274">
        <v>45929.0</v>
      </c>
      <c r="K4871" s="275">
        <v>728973.0</v>
      </c>
      <c r="L4871" s="275">
        <f t="shared" si="60"/>
        <v>0</v>
      </c>
      <c r="N4871" s="277" t="s">
        <v>769</v>
      </c>
      <c r="O4871" s="274"/>
    </row>
    <row r="4872" ht="14.25" customHeight="1">
      <c r="A4872" s="248" t="s">
        <v>1103</v>
      </c>
      <c r="B4872" s="248" t="s">
        <v>19</v>
      </c>
      <c r="C4872" s="273">
        <v>754.0</v>
      </c>
      <c r="D4872" s="274">
        <v>45898.0</v>
      </c>
      <c r="E4872" s="275">
        <v>276400.0</v>
      </c>
      <c r="F4872" s="248" t="s">
        <v>447</v>
      </c>
      <c r="G4872" s="274">
        <f t="shared" si="1"/>
        <v>45928</v>
      </c>
      <c r="H4872" s="248" t="s">
        <v>443</v>
      </c>
      <c r="I4872" s="276" t="str">
        <f t="shared" si="2"/>
        <v>754276400</v>
      </c>
      <c r="J4872" s="274">
        <v>45897.0</v>
      </c>
      <c r="K4872" s="275">
        <v>276400.0</v>
      </c>
      <c r="L4872" s="275">
        <f t="shared" si="60"/>
        <v>0</v>
      </c>
      <c r="N4872" s="277"/>
      <c r="O4872" s="274"/>
    </row>
    <row r="4873" ht="14.25" customHeight="1">
      <c r="A4873" s="248" t="s">
        <v>640</v>
      </c>
      <c r="B4873" s="248" t="s">
        <v>19</v>
      </c>
      <c r="C4873" s="273">
        <v>6973.0</v>
      </c>
      <c r="D4873" s="274">
        <v>45898.0</v>
      </c>
      <c r="E4873" s="275">
        <v>1847999.0</v>
      </c>
      <c r="F4873" s="248" t="s">
        <v>447</v>
      </c>
      <c r="G4873" s="274">
        <f t="shared" si="1"/>
        <v>45928</v>
      </c>
      <c r="H4873" s="248" t="s">
        <v>443</v>
      </c>
      <c r="I4873" s="276" t="str">
        <f t="shared" si="2"/>
        <v>69731847999</v>
      </c>
      <c r="J4873" s="274">
        <v>45849.0</v>
      </c>
      <c r="K4873" s="275">
        <v>1847999.0</v>
      </c>
      <c r="L4873" s="275">
        <f t="shared" si="60"/>
        <v>0</v>
      </c>
      <c r="M4873" s="248" t="s">
        <v>1039</v>
      </c>
      <c r="N4873" s="277"/>
      <c r="O4873" s="274"/>
    </row>
    <row r="4874" ht="14.25" customHeight="1">
      <c r="A4874" s="248" t="s">
        <v>107</v>
      </c>
      <c r="B4874" s="248" t="s">
        <v>19</v>
      </c>
      <c r="C4874" s="273">
        <v>24439.0</v>
      </c>
      <c r="D4874" s="274">
        <v>45898.0</v>
      </c>
      <c r="E4874" s="275">
        <v>679413.0</v>
      </c>
      <c r="F4874" s="248" t="s">
        <v>447</v>
      </c>
      <c r="G4874" s="274">
        <f t="shared" si="1"/>
        <v>45928</v>
      </c>
      <c r="H4874" s="248" t="s">
        <v>485</v>
      </c>
      <c r="I4874" s="276" t="str">
        <f t="shared" si="2"/>
        <v>24439679413</v>
      </c>
      <c r="J4874" s="274"/>
      <c r="K4874" s="275"/>
      <c r="L4874" s="275">
        <f t="shared" si="60"/>
        <v>-679413</v>
      </c>
      <c r="N4874" s="277"/>
      <c r="O4874" s="274"/>
    </row>
    <row r="4875" ht="14.25" customHeight="1">
      <c r="A4875" s="248" t="s">
        <v>27</v>
      </c>
      <c r="B4875" s="248" t="s">
        <v>19</v>
      </c>
      <c r="C4875" s="273">
        <v>48801.0</v>
      </c>
      <c r="D4875" s="274">
        <v>45898.0</v>
      </c>
      <c r="E4875" s="275">
        <v>969668.0</v>
      </c>
      <c r="F4875" s="248" t="s">
        <v>447</v>
      </c>
      <c r="G4875" s="274">
        <f t="shared" si="1"/>
        <v>45928</v>
      </c>
      <c r="H4875" s="248" t="s">
        <v>443</v>
      </c>
      <c r="I4875" s="276" t="str">
        <f t="shared" si="2"/>
        <v>48801969668</v>
      </c>
      <c r="J4875" s="274">
        <v>45929.0</v>
      </c>
      <c r="K4875" s="275">
        <v>969668.0</v>
      </c>
      <c r="L4875" s="275">
        <f t="shared" si="60"/>
        <v>0</v>
      </c>
      <c r="N4875" s="277"/>
      <c r="O4875" s="274"/>
    </row>
    <row r="4876" ht="14.25" customHeight="1">
      <c r="A4876" s="248" t="s">
        <v>18</v>
      </c>
      <c r="B4876" s="248" t="s">
        <v>19</v>
      </c>
      <c r="C4876" s="273">
        <v>6933.0</v>
      </c>
      <c r="D4876" s="274">
        <v>45898.0</v>
      </c>
      <c r="E4876" s="275">
        <v>1.5963405E7</v>
      </c>
      <c r="F4876" s="248" t="s">
        <v>447</v>
      </c>
      <c r="G4876" s="274">
        <f t="shared" si="1"/>
        <v>45928</v>
      </c>
      <c r="H4876" s="248" t="s">
        <v>443</v>
      </c>
      <c r="I4876" s="276" t="str">
        <f t="shared" si="2"/>
        <v>693315963405</v>
      </c>
      <c r="J4876" s="274">
        <v>45929.0</v>
      </c>
      <c r="K4876" s="275">
        <v>1.4850349E7</v>
      </c>
      <c r="L4876" s="275">
        <f t="shared" si="60"/>
        <v>-1113056</v>
      </c>
      <c r="M4876" s="248" t="s">
        <v>1104</v>
      </c>
      <c r="N4876" s="277"/>
      <c r="O4876" s="274"/>
    </row>
    <row r="4877" ht="14.25" customHeight="1">
      <c r="A4877" s="248" t="s">
        <v>30</v>
      </c>
      <c r="B4877" s="248" t="s">
        <v>468</v>
      </c>
      <c r="C4877" s="273">
        <v>1744.0</v>
      </c>
      <c r="D4877" s="274">
        <v>45900.0</v>
      </c>
      <c r="E4877" s="275">
        <v>-164625.0</v>
      </c>
      <c r="F4877" s="248" t="s">
        <v>447</v>
      </c>
      <c r="G4877" s="274">
        <f t="shared" si="1"/>
        <v>45930</v>
      </c>
      <c r="H4877" s="248" t="s">
        <v>469</v>
      </c>
      <c r="I4877" s="276" t="str">
        <f t="shared" si="2"/>
        <v>1744-164625</v>
      </c>
      <c r="J4877" s="274"/>
      <c r="K4877" s="275"/>
      <c r="L4877" s="275">
        <f t="shared" si="60"/>
        <v>164625</v>
      </c>
      <c r="N4877" s="277"/>
      <c r="O4877" s="274"/>
    </row>
    <row r="4878" ht="14.25" customHeight="1">
      <c r="A4878" s="248" t="s">
        <v>448</v>
      </c>
      <c r="B4878" s="248" t="s">
        <v>19</v>
      </c>
      <c r="C4878" s="273">
        <v>8823.0</v>
      </c>
      <c r="D4878" s="274">
        <v>45900.0</v>
      </c>
      <c r="E4878" s="275">
        <v>168437.0</v>
      </c>
      <c r="F4878" s="248" t="s">
        <v>447</v>
      </c>
      <c r="G4878" s="274">
        <f t="shared" si="1"/>
        <v>45930</v>
      </c>
      <c r="H4878" s="248" t="s">
        <v>443</v>
      </c>
      <c r="I4878" s="276" t="str">
        <f t="shared" si="2"/>
        <v>8823168437</v>
      </c>
      <c r="J4878" s="274">
        <v>45929.0</v>
      </c>
      <c r="K4878" s="275">
        <v>168437.0</v>
      </c>
      <c r="L4878" s="275">
        <f t="shared" si="60"/>
        <v>0</v>
      </c>
      <c r="N4878" s="277"/>
      <c r="O4878" s="274"/>
    </row>
    <row r="4879" ht="14.25" customHeight="1">
      <c r="A4879" s="248" t="s">
        <v>736</v>
      </c>
      <c r="B4879" s="248" t="s">
        <v>19</v>
      </c>
      <c r="C4879" s="273">
        <v>197909.0</v>
      </c>
      <c r="D4879" s="274">
        <v>45900.0</v>
      </c>
      <c r="E4879" s="275">
        <v>6990.0</v>
      </c>
      <c r="F4879" s="248" t="s">
        <v>447</v>
      </c>
      <c r="G4879" s="274">
        <f t="shared" si="1"/>
        <v>45930</v>
      </c>
      <c r="H4879" s="248" t="s">
        <v>443</v>
      </c>
      <c r="I4879" s="276" t="str">
        <f t="shared" si="2"/>
        <v>1979096990</v>
      </c>
      <c r="J4879" s="274">
        <v>45929.0</v>
      </c>
      <c r="K4879" s="275">
        <v>6990.0</v>
      </c>
      <c r="L4879" s="275">
        <f t="shared" si="60"/>
        <v>0</v>
      </c>
      <c r="N4879" s="277"/>
      <c r="O4879" s="274"/>
    </row>
    <row r="4880" ht="14.25" customHeight="1">
      <c r="A4880" s="248" t="s">
        <v>36</v>
      </c>
      <c r="B4880" s="248" t="s">
        <v>19</v>
      </c>
      <c r="C4880" s="273">
        <v>100642.0</v>
      </c>
      <c r="D4880" s="274">
        <v>45900.0</v>
      </c>
      <c r="E4880" s="275">
        <v>1331929.0</v>
      </c>
      <c r="F4880" s="248" t="s">
        <v>447</v>
      </c>
      <c r="G4880" s="274">
        <f t="shared" si="1"/>
        <v>45930</v>
      </c>
      <c r="H4880" s="248" t="s">
        <v>443</v>
      </c>
      <c r="I4880" s="276" t="str">
        <f t="shared" si="2"/>
        <v>1006421331929</v>
      </c>
      <c r="J4880" s="274">
        <v>45929.0</v>
      </c>
      <c r="K4880" s="275">
        <v>1331929.0</v>
      </c>
      <c r="L4880" s="275">
        <f t="shared" si="60"/>
        <v>0</v>
      </c>
      <c r="N4880" s="277"/>
      <c r="O4880" s="274"/>
    </row>
    <row r="4881" ht="14.25" customHeight="1">
      <c r="A4881" s="248" t="s">
        <v>805</v>
      </c>
      <c r="B4881" s="248" t="s">
        <v>19</v>
      </c>
      <c r="C4881" s="273">
        <v>3688.0</v>
      </c>
      <c r="D4881" s="274">
        <v>45901.0</v>
      </c>
      <c r="E4881" s="275">
        <v>107822.0</v>
      </c>
      <c r="F4881" s="248" t="s">
        <v>447</v>
      </c>
      <c r="G4881" s="274">
        <f t="shared" si="1"/>
        <v>45931</v>
      </c>
      <c r="H4881" s="248" t="s">
        <v>443</v>
      </c>
      <c r="I4881" s="276" t="str">
        <f t="shared" si="2"/>
        <v>3688107822</v>
      </c>
      <c r="J4881" s="274">
        <v>45902.0</v>
      </c>
      <c r="K4881" s="275">
        <v>107822.0</v>
      </c>
      <c r="L4881" s="275">
        <f t="shared" si="60"/>
        <v>0</v>
      </c>
      <c r="N4881" s="277"/>
      <c r="O4881" s="274"/>
    </row>
    <row r="4882" ht="14.25" customHeight="1">
      <c r="A4882" s="248" t="s">
        <v>454</v>
      </c>
      <c r="B4882" s="248" t="s">
        <v>19</v>
      </c>
      <c r="C4882" s="273">
        <v>41337.0</v>
      </c>
      <c r="D4882" s="274">
        <v>45901.0</v>
      </c>
      <c r="E4882" s="275">
        <v>47600.0</v>
      </c>
      <c r="F4882" s="248" t="s">
        <v>447</v>
      </c>
      <c r="G4882" s="274">
        <f t="shared" si="1"/>
        <v>45931</v>
      </c>
      <c r="H4882" s="248" t="s">
        <v>443</v>
      </c>
      <c r="I4882" s="276" t="str">
        <f t="shared" si="2"/>
        <v>4133747600</v>
      </c>
      <c r="J4882" s="274">
        <v>45901.0</v>
      </c>
      <c r="K4882" s="275">
        <v>47600.0</v>
      </c>
      <c r="L4882" s="275">
        <f t="shared" si="60"/>
        <v>0</v>
      </c>
      <c r="N4882" s="277"/>
      <c r="O4882" s="274"/>
    </row>
    <row r="4883" ht="14.25" customHeight="1">
      <c r="A4883" s="248" t="s">
        <v>508</v>
      </c>
      <c r="B4883" s="248" t="s">
        <v>334</v>
      </c>
      <c r="C4883" s="273">
        <v>3209371.0</v>
      </c>
      <c r="D4883" s="274">
        <v>45901.0</v>
      </c>
      <c r="E4883" s="275">
        <v>0.0</v>
      </c>
      <c r="F4883" s="248" t="s">
        <v>447</v>
      </c>
      <c r="G4883" s="274">
        <f t="shared" si="1"/>
        <v>45931</v>
      </c>
      <c r="H4883" s="248" t="s">
        <v>443</v>
      </c>
      <c r="I4883" s="276" t="str">
        <f t="shared" si="2"/>
        <v>32093710</v>
      </c>
      <c r="J4883" s="274">
        <v>45901.0</v>
      </c>
      <c r="K4883" s="275">
        <v>0.0</v>
      </c>
      <c r="L4883" s="275">
        <f t="shared" si="60"/>
        <v>0</v>
      </c>
      <c r="N4883" s="277"/>
      <c r="O4883" s="274"/>
    </row>
    <row r="4884" ht="14.25" customHeight="1">
      <c r="A4884" s="248" t="s">
        <v>463</v>
      </c>
      <c r="B4884" s="248" t="s">
        <v>19</v>
      </c>
      <c r="C4884" s="273">
        <v>5382639.0</v>
      </c>
      <c r="D4884" s="274">
        <v>45901.0</v>
      </c>
      <c r="E4884" s="275">
        <v>1333980.0</v>
      </c>
      <c r="F4884" s="248" t="s">
        <v>447</v>
      </c>
      <c r="G4884" s="274">
        <f t="shared" si="1"/>
        <v>45931</v>
      </c>
      <c r="H4884" s="248" t="s">
        <v>443</v>
      </c>
      <c r="I4884" s="276" t="str">
        <f t="shared" si="2"/>
        <v>53826391333980</v>
      </c>
      <c r="J4884" s="274">
        <v>45901.0</v>
      </c>
      <c r="K4884" s="275">
        <v>1333980.0</v>
      </c>
      <c r="L4884" s="275">
        <f t="shared" si="60"/>
        <v>0</v>
      </c>
      <c r="N4884" s="277"/>
      <c r="O4884" s="274"/>
    </row>
    <row r="4885" ht="14.25" customHeight="1">
      <c r="A4885" s="248" t="s">
        <v>1098</v>
      </c>
      <c r="B4885" s="248" t="s">
        <v>19</v>
      </c>
      <c r="C4885" s="273">
        <v>522520.0</v>
      </c>
      <c r="D4885" s="274">
        <v>45901.0</v>
      </c>
      <c r="E4885" s="275">
        <v>362980.0</v>
      </c>
      <c r="F4885" s="248" t="s">
        <v>447</v>
      </c>
      <c r="G4885" s="274">
        <f t="shared" si="1"/>
        <v>45931</v>
      </c>
      <c r="H4885" s="248" t="s">
        <v>443</v>
      </c>
      <c r="I4885" s="276" t="str">
        <f t="shared" si="2"/>
        <v>522520362980</v>
      </c>
      <c r="J4885" s="274">
        <v>45897.0</v>
      </c>
      <c r="K4885" s="275">
        <v>362980.0</v>
      </c>
      <c r="L4885" s="275">
        <f t="shared" si="60"/>
        <v>0</v>
      </c>
      <c r="M4885" s="248" t="s">
        <v>1105</v>
      </c>
      <c r="N4885" s="277"/>
      <c r="O4885" s="274"/>
    </row>
    <row r="4886" ht="14.25" customHeight="1">
      <c r="A4886" s="248" t="s">
        <v>106</v>
      </c>
      <c r="B4886" s="248" t="s">
        <v>19</v>
      </c>
      <c r="C4886" s="273">
        <v>35214.0</v>
      </c>
      <c r="D4886" s="274">
        <v>45901.0</v>
      </c>
      <c r="E4886" s="275">
        <v>6070.0</v>
      </c>
      <c r="F4886" s="248" t="s">
        <v>447</v>
      </c>
      <c r="G4886" s="274">
        <f t="shared" si="1"/>
        <v>45931</v>
      </c>
      <c r="H4886" s="248" t="s">
        <v>443</v>
      </c>
      <c r="I4886" s="276" t="str">
        <f t="shared" si="2"/>
        <v>352146070</v>
      </c>
      <c r="J4886" s="274">
        <v>45929.0</v>
      </c>
      <c r="K4886" s="275">
        <v>6070.0</v>
      </c>
      <c r="L4886" s="275">
        <f t="shared" si="60"/>
        <v>0</v>
      </c>
      <c r="N4886" s="277"/>
      <c r="O4886" s="274"/>
    </row>
    <row r="4887" ht="14.25" customHeight="1">
      <c r="A4887" s="248" t="s">
        <v>34</v>
      </c>
      <c r="B4887" s="248" t="s">
        <v>19</v>
      </c>
      <c r="C4887" s="273">
        <v>132321.0</v>
      </c>
      <c r="D4887" s="274">
        <v>45901.0</v>
      </c>
      <c r="E4887" s="275">
        <v>1178528.0</v>
      </c>
      <c r="F4887" s="248" t="s">
        <v>447</v>
      </c>
      <c r="G4887" s="274">
        <f t="shared" si="1"/>
        <v>45931</v>
      </c>
      <c r="H4887" s="248" t="s">
        <v>443</v>
      </c>
      <c r="I4887" s="276" t="str">
        <f t="shared" si="2"/>
        <v>1323211178528</v>
      </c>
      <c r="J4887" s="274">
        <v>45929.0</v>
      </c>
      <c r="K4887" s="275">
        <v>1178528.0</v>
      </c>
      <c r="L4887" s="275">
        <f t="shared" si="60"/>
        <v>0</v>
      </c>
      <c r="N4887" s="277"/>
      <c r="O4887" s="274"/>
    </row>
    <row r="4888" ht="14.25" customHeight="1">
      <c r="A4888" s="248" t="s">
        <v>27</v>
      </c>
      <c r="B4888" s="248" t="s">
        <v>19</v>
      </c>
      <c r="C4888" s="273">
        <v>48866.0</v>
      </c>
      <c r="D4888" s="274">
        <v>45901.0</v>
      </c>
      <c r="E4888" s="275">
        <v>165277.0</v>
      </c>
      <c r="F4888" s="248" t="s">
        <v>447</v>
      </c>
      <c r="G4888" s="274">
        <f t="shared" si="1"/>
        <v>45931</v>
      </c>
      <c r="H4888" s="248" t="s">
        <v>443</v>
      </c>
      <c r="I4888" s="276" t="str">
        <f t="shared" si="2"/>
        <v>48866165277</v>
      </c>
      <c r="J4888" s="274">
        <v>45929.0</v>
      </c>
      <c r="K4888" s="275">
        <v>165277.0</v>
      </c>
      <c r="L4888" s="275">
        <f t="shared" si="60"/>
        <v>0</v>
      </c>
      <c r="N4888" s="277"/>
      <c r="O4888" s="274"/>
    </row>
    <row r="4889" ht="14.25" customHeight="1">
      <c r="A4889" s="248" t="s">
        <v>106</v>
      </c>
      <c r="B4889" s="248" t="s">
        <v>334</v>
      </c>
      <c r="C4889" s="273">
        <v>258228.0</v>
      </c>
      <c r="D4889" s="274">
        <v>45901.0</v>
      </c>
      <c r="E4889" s="275">
        <v>69335.0</v>
      </c>
      <c r="F4889" s="248" t="s">
        <v>447</v>
      </c>
      <c r="G4889" s="274">
        <f t="shared" si="1"/>
        <v>45931</v>
      </c>
      <c r="H4889" s="248" t="s">
        <v>443</v>
      </c>
      <c r="I4889" s="276" t="str">
        <f t="shared" si="2"/>
        <v>25822869335</v>
      </c>
      <c r="J4889" s="274">
        <v>45929.0</v>
      </c>
      <c r="K4889" s="275">
        <v>69335.0</v>
      </c>
      <c r="L4889" s="275">
        <f t="shared" si="60"/>
        <v>0</v>
      </c>
      <c r="N4889" s="277"/>
      <c r="O4889" s="274"/>
    </row>
    <row r="4890" ht="14.25" customHeight="1">
      <c r="A4890" s="248" t="s">
        <v>464</v>
      </c>
      <c r="B4890" s="248" t="s">
        <v>19</v>
      </c>
      <c r="C4890" s="273">
        <v>2117934.0</v>
      </c>
      <c r="D4890" s="274">
        <v>45902.0</v>
      </c>
      <c r="E4890" s="275">
        <v>709970.0</v>
      </c>
      <c r="F4890" s="248" t="s">
        <v>447</v>
      </c>
      <c r="G4890" s="274">
        <f t="shared" si="1"/>
        <v>45932</v>
      </c>
      <c r="H4890" s="248" t="s">
        <v>443</v>
      </c>
      <c r="I4890" s="276" t="str">
        <f t="shared" si="2"/>
        <v>2117934709970</v>
      </c>
      <c r="J4890" s="274">
        <v>45902.0</v>
      </c>
      <c r="K4890" s="275">
        <v>709970.0</v>
      </c>
      <c r="L4890" s="275">
        <f t="shared" si="60"/>
        <v>0</v>
      </c>
      <c r="N4890" s="277"/>
      <c r="O4890" s="274"/>
    </row>
    <row r="4891" ht="14.25" customHeight="1">
      <c r="A4891" s="248" t="s">
        <v>493</v>
      </c>
      <c r="B4891" s="248" t="s">
        <v>19</v>
      </c>
      <c r="C4891" s="273">
        <v>13779.0</v>
      </c>
      <c r="D4891" s="274">
        <v>45902.0</v>
      </c>
      <c r="E4891" s="275">
        <v>37579.0</v>
      </c>
      <c r="F4891" s="248" t="s">
        <v>447</v>
      </c>
      <c r="G4891" s="274">
        <f t="shared" si="1"/>
        <v>45932</v>
      </c>
      <c r="H4891" s="248" t="s">
        <v>443</v>
      </c>
      <c r="I4891" s="276" t="str">
        <f t="shared" si="2"/>
        <v>1377937579</v>
      </c>
      <c r="J4891" s="274">
        <v>45902.0</v>
      </c>
      <c r="K4891" s="275">
        <v>37579.0</v>
      </c>
      <c r="L4891" s="275">
        <f t="shared" si="60"/>
        <v>0</v>
      </c>
      <c r="N4891" s="277"/>
      <c r="O4891" s="274"/>
    </row>
    <row r="4892" ht="14.25" customHeight="1">
      <c r="A4892" s="248" t="s">
        <v>610</v>
      </c>
      <c r="B4892" s="248" t="s">
        <v>19</v>
      </c>
      <c r="C4892" s="273">
        <v>1972737.0</v>
      </c>
      <c r="D4892" s="274">
        <v>45902.0</v>
      </c>
      <c r="E4892" s="275">
        <v>2099980.0</v>
      </c>
      <c r="F4892" s="248" t="s">
        <v>447</v>
      </c>
      <c r="G4892" s="274">
        <f t="shared" si="1"/>
        <v>45932</v>
      </c>
      <c r="H4892" s="248" t="s">
        <v>443</v>
      </c>
      <c r="I4892" s="276" t="str">
        <f t="shared" si="2"/>
        <v>19727372099980</v>
      </c>
      <c r="J4892" s="274">
        <v>45902.0</v>
      </c>
      <c r="K4892" s="275">
        <v>2099980.0</v>
      </c>
      <c r="L4892" s="275">
        <f t="shared" si="60"/>
        <v>0</v>
      </c>
      <c r="M4892" s="248" t="s">
        <v>735</v>
      </c>
      <c r="N4892" s="277"/>
      <c r="O4892" s="274"/>
    </row>
    <row r="4893" ht="14.25" customHeight="1">
      <c r="A4893" s="248" t="s">
        <v>610</v>
      </c>
      <c r="B4893" s="248" t="s">
        <v>19</v>
      </c>
      <c r="C4893" s="273">
        <v>1972738.0</v>
      </c>
      <c r="D4893" s="274">
        <v>45902.0</v>
      </c>
      <c r="E4893" s="275">
        <v>559979.0</v>
      </c>
      <c r="F4893" s="248" t="s">
        <v>447</v>
      </c>
      <c r="G4893" s="274">
        <f t="shared" si="1"/>
        <v>45932</v>
      </c>
      <c r="H4893" s="248" t="s">
        <v>443</v>
      </c>
      <c r="I4893" s="276" t="str">
        <f t="shared" si="2"/>
        <v>1972738559979</v>
      </c>
      <c r="J4893" s="274">
        <v>45902.0</v>
      </c>
      <c r="K4893" s="275">
        <v>559979.0</v>
      </c>
      <c r="L4893" s="275">
        <f t="shared" si="60"/>
        <v>0</v>
      </c>
      <c r="M4893" s="248" t="s">
        <v>735</v>
      </c>
      <c r="N4893" s="277"/>
      <c r="O4893" s="274"/>
    </row>
    <row r="4894" ht="14.25" customHeight="1">
      <c r="A4894" s="248" t="s">
        <v>107</v>
      </c>
      <c r="B4894" s="248" t="s">
        <v>468</v>
      </c>
      <c r="C4894" s="273">
        <v>3277.0</v>
      </c>
      <c r="D4894" s="274">
        <v>45902.0</v>
      </c>
      <c r="E4894" s="275">
        <v>-679414.0</v>
      </c>
      <c r="F4894" s="248" t="s">
        <v>447</v>
      </c>
      <c r="G4894" s="274">
        <f t="shared" si="1"/>
        <v>45932</v>
      </c>
      <c r="H4894" s="248" t="s">
        <v>469</v>
      </c>
      <c r="I4894" s="276" t="str">
        <f t="shared" si="2"/>
        <v>3277-679414</v>
      </c>
      <c r="J4894" s="274"/>
      <c r="K4894" s="275"/>
      <c r="L4894" s="275">
        <f t="shared" si="60"/>
        <v>679414</v>
      </c>
      <c r="N4894" s="277"/>
      <c r="O4894" s="274"/>
    </row>
    <row r="4895" ht="14.25" customHeight="1">
      <c r="A4895" s="248" t="s">
        <v>85</v>
      </c>
      <c r="B4895" s="248" t="s">
        <v>19</v>
      </c>
      <c r="C4895" s="273">
        <v>2449.0</v>
      </c>
      <c r="D4895" s="274">
        <v>45902.0</v>
      </c>
      <c r="E4895" s="275">
        <v>1179016.0</v>
      </c>
      <c r="F4895" s="248" t="s">
        <v>447</v>
      </c>
      <c r="G4895" s="274">
        <f t="shared" si="1"/>
        <v>45932</v>
      </c>
      <c r="H4895" s="248" t="s">
        <v>443</v>
      </c>
      <c r="I4895" s="276" t="str">
        <f t="shared" si="2"/>
        <v>24491179016</v>
      </c>
      <c r="J4895" s="274">
        <v>45936.0</v>
      </c>
      <c r="K4895" s="275">
        <v>1179016.0</v>
      </c>
      <c r="L4895" s="275">
        <f t="shared" si="60"/>
        <v>0</v>
      </c>
      <c r="N4895" s="277"/>
      <c r="O4895" s="274"/>
    </row>
    <row r="4896" ht="14.25" customHeight="1">
      <c r="A4896" s="248" t="s">
        <v>84</v>
      </c>
      <c r="B4896" s="248" t="s">
        <v>19</v>
      </c>
      <c r="C4896" s="273">
        <v>6146.0</v>
      </c>
      <c r="D4896" s="274">
        <v>45902.0</v>
      </c>
      <c r="E4896" s="275">
        <v>103177.0</v>
      </c>
      <c r="F4896" s="248" t="s">
        <v>447</v>
      </c>
      <c r="G4896" s="274">
        <f t="shared" si="1"/>
        <v>45932</v>
      </c>
      <c r="H4896" s="248" t="s">
        <v>443</v>
      </c>
      <c r="I4896" s="276" t="str">
        <f t="shared" si="2"/>
        <v>6146103177</v>
      </c>
      <c r="J4896" s="274">
        <v>45936.0</v>
      </c>
      <c r="K4896" s="275">
        <v>103177.0</v>
      </c>
      <c r="L4896" s="275">
        <f t="shared" si="60"/>
        <v>0</v>
      </c>
      <c r="N4896" s="277"/>
      <c r="O4896" s="274"/>
    </row>
    <row r="4897" ht="14.25" customHeight="1">
      <c r="A4897" s="248" t="s">
        <v>110</v>
      </c>
      <c r="B4897" s="248" t="s">
        <v>19</v>
      </c>
      <c r="C4897" s="273">
        <v>45873.0</v>
      </c>
      <c r="D4897" s="274">
        <v>45902.0</v>
      </c>
      <c r="E4897" s="275">
        <v>544749.0</v>
      </c>
      <c r="F4897" s="248" t="s">
        <v>447</v>
      </c>
      <c r="G4897" s="274">
        <f t="shared" si="1"/>
        <v>45932</v>
      </c>
      <c r="H4897" s="248" t="s">
        <v>443</v>
      </c>
      <c r="I4897" s="276" t="str">
        <f t="shared" si="2"/>
        <v>45873544749</v>
      </c>
      <c r="J4897" s="274">
        <v>45936.0</v>
      </c>
      <c r="K4897" s="275">
        <v>544749.0</v>
      </c>
      <c r="L4897" s="275">
        <f t="shared" si="60"/>
        <v>0</v>
      </c>
      <c r="N4897" s="277"/>
      <c r="O4897" s="274"/>
    </row>
    <row r="4898" ht="14.25" customHeight="1">
      <c r="A4898" s="248" t="s">
        <v>463</v>
      </c>
      <c r="B4898" s="248" t="s">
        <v>19</v>
      </c>
      <c r="C4898" s="273">
        <v>5383102.0</v>
      </c>
      <c r="D4898" s="274">
        <v>45902.0</v>
      </c>
      <c r="E4898" s="275">
        <v>757980.0</v>
      </c>
      <c r="F4898" s="248" t="s">
        <v>447</v>
      </c>
      <c r="G4898" s="274">
        <f t="shared" si="1"/>
        <v>45932</v>
      </c>
      <c r="H4898" s="248" t="s">
        <v>443</v>
      </c>
      <c r="I4898" s="276" t="str">
        <f t="shared" si="2"/>
        <v>5383102757980</v>
      </c>
      <c r="J4898" s="274">
        <v>45902.0</v>
      </c>
      <c r="K4898" s="275">
        <v>757980.0</v>
      </c>
      <c r="L4898" s="275">
        <f t="shared" si="60"/>
        <v>0</v>
      </c>
      <c r="N4898" s="277"/>
      <c r="O4898" s="274"/>
    </row>
    <row r="4899" ht="14.25" customHeight="1">
      <c r="A4899" s="248" t="s">
        <v>48</v>
      </c>
      <c r="B4899" s="248" t="s">
        <v>19</v>
      </c>
      <c r="C4899" s="273">
        <v>19814.0</v>
      </c>
      <c r="D4899" s="274">
        <v>45902.0</v>
      </c>
      <c r="E4899" s="275">
        <v>77868.0</v>
      </c>
      <c r="F4899" s="248" t="s">
        <v>447</v>
      </c>
      <c r="G4899" s="274">
        <f t="shared" si="1"/>
        <v>45932</v>
      </c>
      <c r="H4899" s="248" t="s">
        <v>443</v>
      </c>
      <c r="I4899" s="276" t="str">
        <f t="shared" si="2"/>
        <v>1981477868</v>
      </c>
      <c r="J4899" s="274">
        <v>45936.0</v>
      </c>
      <c r="K4899" s="275">
        <v>77868.0</v>
      </c>
      <c r="L4899" s="275">
        <f t="shared" si="60"/>
        <v>0</v>
      </c>
      <c r="N4899" s="277"/>
      <c r="O4899" s="274"/>
    </row>
    <row r="4900" ht="14.25" customHeight="1">
      <c r="A4900" s="248" t="s">
        <v>48</v>
      </c>
      <c r="B4900" s="248" t="s">
        <v>19</v>
      </c>
      <c r="C4900" s="273">
        <v>19813.0</v>
      </c>
      <c r="D4900" s="274">
        <v>45902.0</v>
      </c>
      <c r="E4900" s="275">
        <v>156321.0</v>
      </c>
      <c r="F4900" s="248" t="s">
        <v>447</v>
      </c>
      <c r="G4900" s="274">
        <f t="shared" si="1"/>
        <v>45932</v>
      </c>
      <c r="H4900" s="248" t="s">
        <v>443</v>
      </c>
      <c r="I4900" s="276" t="str">
        <f t="shared" si="2"/>
        <v>19813156321</v>
      </c>
      <c r="J4900" s="274">
        <v>45936.0</v>
      </c>
      <c r="K4900" s="275">
        <v>156321.0</v>
      </c>
      <c r="L4900" s="275">
        <f t="shared" si="60"/>
        <v>0</v>
      </c>
      <c r="N4900" s="277"/>
      <c r="O4900" s="274"/>
    </row>
    <row r="4901" ht="14.25" customHeight="1">
      <c r="A4901" s="248" t="s">
        <v>36</v>
      </c>
      <c r="B4901" s="248" t="s">
        <v>19</v>
      </c>
      <c r="C4901" s="273">
        <v>100660.0</v>
      </c>
      <c r="D4901" s="274">
        <v>45902.0</v>
      </c>
      <c r="E4901" s="275">
        <v>1725595.0</v>
      </c>
      <c r="F4901" s="248" t="s">
        <v>447</v>
      </c>
      <c r="G4901" s="274">
        <f t="shared" si="1"/>
        <v>45932</v>
      </c>
      <c r="H4901" s="248" t="s">
        <v>443</v>
      </c>
      <c r="I4901" s="276" t="str">
        <f t="shared" si="2"/>
        <v>1006601725595</v>
      </c>
      <c r="J4901" s="274">
        <v>45938.0</v>
      </c>
      <c r="K4901" s="275">
        <v>1725595.0</v>
      </c>
      <c r="L4901" s="275">
        <f t="shared" si="60"/>
        <v>0</v>
      </c>
      <c r="N4901" s="277"/>
      <c r="O4901" s="274"/>
    </row>
    <row r="4902" ht="14.25" customHeight="1">
      <c r="A4902" s="248" t="s">
        <v>511</v>
      </c>
      <c r="B4902" s="248" t="s">
        <v>19</v>
      </c>
      <c r="C4902" s="273">
        <v>3824.0</v>
      </c>
      <c r="D4902" s="274">
        <v>45902.0</v>
      </c>
      <c r="E4902" s="275">
        <v>719920.0</v>
      </c>
      <c r="F4902" s="248" t="s">
        <v>447</v>
      </c>
      <c r="G4902" s="274">
        <f t="shared" si="1"/>
        <v>45932</v>
      </c>
      <c r="H4902" s="248" t="s">
        <v>443</v>
      </c>
      <c r="I4902" s="276" t="str">
        <f t="shared" si="2"/>
        <v>3824719920</v>
      </c>
      <c r="J4902" s="274">
        <v>45895.0</v>
      </c>
      <c r="K4902" s="275">
        <v>719920.0</v>
      </c>
      <c r="L4902" s="275">
        <f t="shared" si="60"/>
        <v>0</v>
      </c>
      <c r="N4902" s="277"/>
      <c r="O4902" s="274"/>
    </row>
    <row r="4903" ht="14.25" customHeight="1">
      <c r="A4903" s="248" t="s">
        <v>107</v>
      </c>
      <c r="B4903" s="248" t="s">
        <v>19</v>
      </c>
      <c r="C4903" s="273">
        <v>24492.0</v>
      </c>
      <c r="D4903" s="274">
        <v>45902.0</v>
      </c>
      <c r="E4903" s="275">
        <v>1520993.0</v>
      </c>
      <c r="F4903" s="248" t="s">
        <v>447</v>
      </c>
      <c r="G4903" s="274">
        <f t="shared" si="1"/>
        <v>45932</v>
      </c>
      <c r="H4903" s="248" t="s">
        <v>443</v>
      </c>
      <c r="I4903" s="276" t="str">
        <f t="shared" si="2"/>
        <v>244921520993</v>
      </c>
      <c r="J4903" s="274">
        <v>45938.0</v>
      </c>
      <c r="K4903" s="275">
        <v>1520993.0</v>
      </c>
      <c r="L4903" s="275">
        <f t="shared" si="60"/>
        <v>0</v>
      </c>
      <c r="N4903" s="277"/>
      <c r="O4903" s="274"/>
    </row>
    <row r="4904" ht="14.25" customHeight="1">
      <c r="A4904" s="248" t="s">
        <v>570</v>
      </c>
      <c r="B4904" s="248" t="s">
        <v>19</v>
      </c>
      <c r="C4904" s="273">
        <v>10427.0</v>
      </c>
      <c r="D4904" s="274">
        <v>45903.0</v>
      </c>
      <c r="E4904" s="275">
        <v>336150.0</v>
      </c>
      <c r="F4904" s="248" t="s">
        <v>447</v>
      </c>
      <c r="G4904" s="274">
        <f t="shared" si="1"/>
        <v>45933</v>
      </c>
      <c r="H4904" s="248" t="s">
        <v>443</v>
      </c>
      <c r="I4904" s="276" t="str">
        <f t="shared" si="2"/>
        <v>10427336150</v>
      </c>
      <c r="J4904" s="274">
        <v>45903.0</v>
      </c>
      <c r="K4904" s="275">
        <v>336150.0</v>
      </c>
      <c r="L4904" s="275">
        <f t="shared" si="60"/>
        <v>0</v>
      </c>
      <c r="N4904" s="277"/>
      <c r="O4904" s="274"/>
    </row>
    <row r="4905" ht="14.25" customHeight="1">
      <c r="A4905" s="248" t="s">
        <v>570</v>
      </c>
      <c r="B4905" s="248" t="s">
        <v>19</v>
      </c>
      <c r="C4905" s="273">
        <v>10668.0</v>
      </c>
      <c r="D4905" s="274">
        <v>45903.0</v>
      </c>
      <c r="E4905" s="275">
        <v>3050272.0</v>
      </c>
      <c r="F4905" s="248" t="s">
        <v>447</v>
      </c>
      <c r="G4905" s="274">
        <f t="shared" si="1"/>
        <v>45933</v>
      </c>
      <c r="H4905" s="248" t="s">
        <v>443</v>
      </c>
      <c r="I4905" s="276" t="str">
        <f t="shared" si="2"/>
        <v>106683050272</v>
      </c>
      <c r="J4905" s="274">
        <v>45898.0</v>
      </c>
      <c r="K4905" s="275">
        <v>3050272.0</v>
      </c>
      <c r="L4905" s="275">
        <f t="shared" si="60"/>
        <v>0</v>
      </c>
      <c r="N4905" s="277"/>
      <c r="O4905" s="274"/>
    </row>
    <row r="4906" ht="14.25" customHeight="1">
      <c r="A4906" s="248" t="s">
        <v>464</v>
      </c>
      <c r="B4906" s="248" t="s">
        <v>19</v>
      </c>
      <c r="C4906" s="273">
        <v>2117986.0</v>
      </c>
      <c r="D4906" s="274">
        <v>45903.0</v>
      </c>
      <c r="E4906" s="275">
        <v>934980.0</v>
      </c>
      <c r="F4906" s="248" t="s">
        <v>447</v>
      </c>
      <c r="G4906" s="274">
        <f t="shared" si="1"/>
        <v>45933</v>
      </c>
      <c r="H4906" s="248" t="s">
        <v>443</v>
      </c>
      <c r="I4906" s="276" t="str">
        <f t="shared" si="2"/>
        <v>2117986934980</v>
      </c>
      <c r="J4906" s="274">
        <v>45903.0</v>
      </c>
      <c r="K4906" s="275">
        <v>934980.0</v>
      </c>
      <c r="L4906" s="275">
        <f t="shared" si="60"/>
        <v>0</v>
      </c>
      <c r="N4906" s="277"/>
      <c r="O4906" s="274"/>
    </row>
    <row r="4907" ht="14.25" customHeight="1">
      <c r="A4907" s="248" t="s">
        <v>463</v>
      </c>
      <c r="B4907" s="248" t="s">
        <v>19</v>
      </c>
      <c r="C4907" s="273">
        <v>5383401.0</v>
      </c>
      <c r="D4907" s="274">
        <v>45903.0</v>
      </c>
      <c r="E4907" s="275">
        <v>139980.0</v>
      </c>
      <c r="F4907" s="248" t="s">
        <v>447</v>
      </c>
      <c r="G4907" s="274">
        <f t="shared" si="1"/>
        <v>45933</v>
      </c>
      <c r="H4907" s="248" t="s">
        <v>443</v>
      </c>
      <c r="I4907" s="276" t="str">
        <f t="shared" si="2"/>
        <v>5383401139980</v>
      </c>
      <c r="J4907" s="274">
        <v>45903.0</v>
      </c>
      <c r="K4907" s="275">
        <v>139980.0</v>
      </c>
      <c r="L4907" s="275">
        <f t="shared" si="60"/>
        <v>0</v>
      </c>
      <c r="N4907" s="277"/>
      <c r="O4907" s="274"/>
    </row>
    <row r="4908" ht="14.25" customHeight="1">
      <c r="A4908" s="248" t="s">
        <v>23</v>
      </c>
      <c r="B4908" s="248" t="s">
        <v>19</v>
      </c>
      <c r="C4908" s="273">
        <v>10573.0</v>
      </c>
      <c r="D4908" s="274">
        <v>45903.0</v>
      </c>
      <c r="E4908" s="275">
        <v>539982.0</v>
      </c>
      <c r="F4908" s="248" t="s">
        <v>447</v>
      </c>
      <c r="G4908" s="274">
        <f t="shared" si="1"/>
        <v>45933</v>
      </c>
      <c r="H4908" s="248" t="s">
        <v>443</v>
      </c>
      <c r="I4908" s="276" t="str">
        <f t="shared" si="2"/>
        <v>10573539982</v>
      </c>
      <c r="J4908" s="274">
        <v>45938.0</v>
      </c>
      <c r="K4908" s="275">
        <v>539982.0</v>
      </c>
      <c r="L4908" s="275">
        <f t="shared" si="60"/>
        <v>0</v>
      </c>
      <c r="N4908" s="277" t="s">
        <v>769</v>
      </c>
      <c r="O4908" s="274"/>
    </row>
    <row r="4909" ht="15.0" customHeight="1">
      <c r="A4909" s="248" t="s">
        <v>26</v>
      </c>
      <c r="B4909" s="248" t="s">
        <v>19</v>
      </c>
      <c r="C4909" s="273">
        <v>14630.0</v>
      </c>
      <c r="D4909" s="274">
        <v>45903.0</v>
      </c>
      <c r="E4909" s="275">
        <v>3183121.0</v>
      </c>
      <c r="F4909" s="248" t="s">
        <v>447</v>
      </c>
      <c r="G4909" s="274">
        <f t="shared" si="1"/>
        <v>45933</v>
      </c>
      <c r="H4909" s="248" t="s">
        <v>443</v>
      </c>
      <c r="I4909" s="276" t="str">
        <f t="shared" si="2"/>
        <v>146303183121</v>
      </c>
      <c r="J4909" s="274">
        <v>45938.0</v>
      </c>
      <c r="K4909" s="275">
        <v>3183121.0</v>
      </c>
      <c r="L4909" s="275">
        <f t="shared" si="60"/>
        <v>0</v>
      </c>
      <c r="N4909" s="277"/>
      <c r="O4909" s="274"/>
    </row>
    <row r="4910" ht="14.25" customHeight="1">
      <c r="A4910" s="248" t="s">
        <v>634</v>
      </c>
      <c r="B4910" s="248" t="s">
        <v>19</v>
      </c>
      <c r="C4910" s="273">
        <v>379701.0</v>
      </c>
      <c r="D4910" s="274">
        <v>45904.0</v>
      </c>
      <c r="E4910" s="275">
        <v>52950.0</v>
      </c>
      <c r="F4910" s="248" t="s">
        <v>447</v>
      </c>
      <c r="G4910" s="274">
        <f t="shared" si="1"/>
        <v>45934</v>
      </c>
      <c r="H4910" s="248" t="s">
        <v>443</v>
      </c>
      <c r="I4910" s="276" t="str">
        <f t="shared" si="2"/>
        <v>37970152950</v>
      </c>
      <c r="J4910" s="274">
        <v>45903.0</v>
      </c>
      <c r="K4910" s="275">
        <v>52950.0</v>
      </c>
      <c r="L4910" s="275">
        <f t="shared" si="60"/>
        <v>0</v>
      </c>
      <c r="N4910" s="277"/>
      <c r="O4910" s="274"/>
    </row>
    <row r="4911" ht="14.25" customHeight="1">
      <c r="A4911" s="248" t="s">
        <v>576</v>
      </c>
      <c r="B4911" s="248" t="s">
        <v>19</v>
      </c>
      <c r="C4911" s="273">
        <v>519.0</v>
      </c>
      <c r="D4911" s="274">
        <v>45904.0</v>
      </c>
      <c r="E4911" s="275">
        <v>64260.0</v>
      </c>
      <c r="F4911" s="248" t="s">
        <v>447</v>
      </c>
      <c r="G4911" s="274">
        <f t="shared" si="1"/>
        <v>45934</v>
      </c>
      <c r="H4911" s="248" t="s">
        <v>443</v>
      </c>
      <c r="I4911" s="276" t="str">
        <f t="shared" si="2"/>
        <v>51964260</v>
      </c>
      <c r="J4911" s="274">
        <v>45905.0</v>
      </c>
      <c r="K4911" s="275">
        <v>64260.0</v>
      </c>
      <c r="L4911" s="275">
        <f t="shared" si="60"/>
        <v>0</v>
      </c>
      <c r="N4911" s="277"/>
      <c r="O4911" s="274"/>
    </row>
    <row r="4912" ht="13.5" customHeight="1">
      <c r="A4912" s="248" t="s">
        <v>56</v>
      </c>
      <c r="B4912" s="248" t="s">
        <v>19</v>
      </c>
      <c r="C4912" s="273">
        <v>40.0</v>
      </c>
      <c r="D4912" s="274">
        <v>45904.0</v>
      </c>
      <c r="E4912" s="275">
        <v>329305.0</v>
      </c>
      <c r="F4912" s="248" t="s">
        <v>447</v>
      </c>
      <c r="G4912" s="274">
        <f t="shared" si="1"/>
        <v>45934</v>
      </c>
      <c r="H4912" s="248" t="s">
        <v>443</v>
      </c>
      <c r="I4912" s="276" t="str">
        <f t="shared" si="2"/>
        <v>40329305</v>
      </c>
      <c r="J4912" s="274">
        <v>45905.0</v>
      </c>
      <c r="K4912" s="275">
        <v>329305.0</v>
      </c>
      <c r="L4912" s="275">
        <f t="shared" si="60"/>
        <v>0</v>
      </c>
      <c r="N4912" s="277"/>
      <c r="O4912" s="274"/>
    </row>
    <row r="4913" ht="14.25" customHeight="1">
      <c r="A4913" s="248" t="s">
        <v>463</v>
      </c>
      <c r="B4913" s="248" t="s">
        <v>19</v>
      </c>
      <c r="C4913" s="273">
        <v>5383826.0</v>
      </c>
      <c r="D4913" s="274">
        <v>45904.0</v>
      </c>
      <c r="E4913" s="275">
        <v>1023960.0</v>
      </c>
      <c r="F4913" s="248" t="s">
        <v>447</v>
      </c>
      <c r="G4913" s="274">
        <f t="shared" si="1"/>
        <v>45934</v>
      </c>
      <c r="H4913" s="248" t="s">
        <v>443</v>
      </c>
      <c r="I4913" s="276" t="str">
        <f t="shared" si="2"/>
        <v>53838261023960</v>
      </c>
      <c r="J4913" s="274">
        <v>45904.0</v>
      </c>
      <c r="K4913" s="275">
        <v>1023960.0</v>
      </c>
      <c r="L4913" s="275">
        <f t="shared" si="60"/>
        <v>0</v>
      </c>
      <c r="N4913" s="277"/>
      <c r="O4913" s="274"/>
    </row>
    <row r="4914" ht="14.25" customHeight="1">
      <c r="A4914" s="248" t="s">
        <v>783</v>
      </c>
      <c r="B4914" s="248" t="s">
        <v>19</v>
      </c>
      <c r="C4914" s="273">
        <v>7042.0</v>
      </c>
      <c r="D4914" s="274">
        <v>45904.0</v>
      </c>
      <c r="E4914" s="275">
        <v>95000.0</v>
      </c>
      <c r="F4914" s="248" t="s">
        <v>447</v>
      </c>
      <c r="G4914" s="274">
        <f t="shared" si="1"/>
        <v>45934</v>
      </c>
      <c r="H4914" s="248" t="s">
        <v>443</v>
      </c>
      <c r="I4914" s="276" t="str">
        <f t="shared" si="2"/>
        <v>704295000</v>
      </c>
      <c r="J4914" s="274">
        <v>45898.0</v>
      </c>
      <c r="K4914" s="275">
        <v>95000.0</v>
      </c>
      <c r="L4914" s="275">
        <f t="shared" si="60"/>
        <v>0</v>
      </c>
      <c r="N4914" s="277"/>
      <c r="O4914" s="274"/>
    </row>
    <row r="4915" ht="14.25" customHeight="1">
      <c r="A4915" s="248" t="s">
        <v>783</v>
      </c>
      <c r="B4915" s="248" t="s">
        <v>19</v>
      </c>
      <c r="C4915" s="273">
        <v>7043.0</v>
      </c>
      <c r="D4915" s="274">
        <v>45904.0</v>
      </c>
      <c r="E4915" s="275">
        <v>440000.0</v>
      </c>
      <c r="F4915" s="248" t="s">
        <v>447</v>
      </c>
      <c r="G4915" s="274">
        <f t="shared" si="1"/>
        <v>45934</v>
      </c>
      <c r="H4915" s="248" t="s">
        <v>443</v>
      </c>
      <c r="I4915" s="276" t="str">
        <f t="shared" si="2"/>
        <v>7043440000</v>
      </c>
      <c r="J4915" s="274">
        <v>45905.0</v>
      </c>
      <c r="K4915" s="275">
        <v>440000.0</v>
      </c>
      <c r="L4915" s="275">
        <f t="shared" si="60"/>
        <v>0</v>
      </c>
      <c r="N4915" s="277"/>
      <c r="O4915" s="274"/>
    </row>
    <row r="4916" ht="13.5" customHeight="1">
      <c r="A4916" s="248" t="s">
        <v>463</v>
      </c>
      <c r="B4916" s="248" t="s">
        <v>19</v>
      </c>
      <c r="C4916" s="273">
        <v>5383823.0</v>
      </c>
      <c r="D4916" s="274">
        <v>45904.0</v>
      </c>
      <c r="E4916" s="275">
        <v>1333980.0</v>
      </c>
      <c r="F4916" s="248" t="s">
        <v>447</v>
      </c>
      <c r="G4916" s="274">
        <f t="shared" si="1"/>
        <v>45934</v>
      </c>
      <c r="H4916" s="248" t="s">
        <v>443</v>
      </c>
      <c r="I4916" s="276" t="str">
        <f t="shared" si="2"/>
        <v>53838231333980</v>
      </c>
      <c r="J4916" s="274">
        <v>45904.0</v>
      </c>
      <c r="K4916" s="275">
        <v>1333980.0</v>
      </c>
      <c r="L4916" s="275">
        <f t="shared" si="60"/>
        <v>0</v>
      </c>
      <c r="N4916" s="277"/>
      <c r="O4916" s="274"/>
    </row>
    <row r="4917" ht="15.0" customHeight="1">
      <c r="A4917" s="248" t="s">
        <v>644</v>
      </c>
      <c r="B4917" s="248" t="s">
        <v>19</v>
      </c>
      <c r="C4917" s="273">
        <v>5.296745E7</v>
      </c>
      <c r="D4917" s="274">
        <v>45905.0</v>
      </c>
      <c r="E4917" s="275">
        <v>4217.0</v>
      </c>
      <c r="F4917" s="248" t="s">
        <v>447</v>
      </c>
      <c r="G4917" s="274">
        <f t="shared" si="1"/>
        <v>45935</v>
      </c>
      <c r="H4917" s="248" t="s">
        <v>443</v>
      </c>
      <c r="I4917" s="276" t="str">
        <f t="shared" si="2"/>
        <v>529674504217</v>
      </c>
      <c r="J4917" s="274">
        <v>45905.0</v>
      </c>
      <c r="K4917" s="275">
        <v>4217.0</v>
      </c>
      <c r="L4917" s="275">
        <f t="shared" si="60"/>
        <v>0</v>
      </c>
      <c r="N4917" s="277"/>
      <c r="O4917" s="274"/>
    </row>
    <row r="4918" ht="14.25" customHeight="1">
      <c r="A4918" s="248" t="s">
        <v>610</v>
      </c>
      <c r="B4918" s="248" t="s">
        <v>19</v>
      </c>
      <c r="C4918" s="273">
        <v>1973617.0</v>
      </c>
      <c r="D4918" s="274">
        <v>45905.0</v>
      </c>
      <c r="E4918" s="275">
        <v>379980.0</v>
      </c>
      <c r="F4918" s="248" t="s">
        <v>447</v>
      </c>
      <c r="G4918" s="274">
        <f t="shared" si="1"/>
        <v>45935</v>
      </c>
      <c r="H4918" s="248" t="s">
        <v>443</v>
      </c>
      <c r="I4918" s="276" t="str">
        <f t="shared" si="2"/>
        <v>1973617379980</v>
      </c>
      <c r="J4918" s="274">
        <v>45905.0</v>
      </c>
      <c r="K4918" s="275">
        <v>379980.0</v>
      </c>
      <c r="L4918" s="275">
        <f t="shared" si="60"/>
        <v>0</v>
      </c>
      <c r="N4918" s="277"/>
      <c r="O4918" s="274"/>
    </row>
    <row r="4919" ht="14.25" customHeight="1">
      <c r="A4919" s="248" t="s">
        <v>610</v>
      </c>
      <c r="B4919" s="248" t="s">
        <v>19</v>
      </c>
      <c r="C4919" s="273">
        <v>1973616.0</v>
      </c>
      <c r="D4919" s="274">
        <v>45905.0</v>
      </c>
      <c r="E4919" s="275">
        <v>2050970.0</v>
      </c>
      <c r="F4919" s="248" t="s">
        <v>447</v>
      </c>
      <c r="G4919" s="274">
        <f t="shared" si="1"/>
        <v>45935</v>
      </c>
      <c r="H4919" s="248" t="s">
        <v>443</v>
      </c>
      <c r="I4919" s="276" t="str">
        <f t="shared" si="2"/>
        <v>19736162050970</v>
      </c>
      <c r="J4919" s="274">
        <v>45905.0</v>
      </c>
      <c r="K4919" s="275">
        <v>2050970.0</v>
      </c>
      <c r="L4919" s="275">
        <f t="shared" si="60"/>
        <v>0</v>
      </c>
      <c r="N4919" s="277"/>
      <c r="O4919" s="274"/>
    </row>
    <row r="4920" ht="14.25" customHeight="1">
      <c r="A4920" s="248" t="s">
        <v>1106</v>
      </c>
      <c r="B4920" s="248" t="s">
        <v>19</v>
      </c>
      <c r="C4920" s="273">
        <v>67.0</v>
      </c>
      <c r="D4920" s="274">
        <v>45905.0</v>
      </c>
      <c r="E4920" s="275">
        <v>133000.0</v>
      </c>
      <c r="F4920" s="248" t="s">
        <v>447</v>
      </c>
      <c r="G4920" s="274">
        <f t="shared" si="1"/>
        <v>45935</v>
      </c>
      <c r="H4920" s="248" t="s">
        <v>443</v>
      </c>
      <c r="I4920" s="276" t="str">
        <f t="shared" si="2"/>
        <v>67133000</v>
      </c>
      <c r="J4920" s="274">
        <v>45902.0</v>
      </c>
      <c r="K4920" s="275">
        <v>133000.0</v>
      </c>
      <c r="L4920" s="275">
        <f t="shared" si="60"/>
        <v>0</v>
      </c>
      <c r="N4920" s="277"/>
      <c r="O4920" s="274"/>
    </row>
    <row r="4921" ht="14.25" customHeight="1">
      <c r="A4921" s="248" t="s">
        <v>1106</v>
      </c>
      <c r="B4921" s="248" t="s">
        <v>19</v>
      </c>
      <c r="C4921" s="273">
        <v>64.0</v>
      </c>
      <c r="D4921" s="274">
        <v>45905.0</v>
      </c>
      <c r="E4921" s="275">
        <v>37980.0</v>
      </c>
      <c r="F4921" s="248" t="s">
        <v>447</v>
      </c>
      <c r="G4921" s="274">
        <f t="shared" si="1"/>
        <v>45935</v>
      </c>
      <c r="H4921" s="248" t="s">
        <v>443</v>
      </c>
      <c r="I4921" s="276" t="str">
        <f t="shared" si="2"/>
        <v>6437980</v>
      </c>
      <c r="J4921" s="274">
        <v>45875.0</v>
      </c>
      <c r="K4921" s="275">
        <v>37980.0</v>
      </c>
      <c r="L4921" s="275">
        <f t="shared" si="60"/>
        <v>0</v>
      </c>
      <c r="N4921" s="277"/>
      <c r="O4921" s="274"/>
    </row>
    <row r="4922" ht="14.25" customHeight="1">
      <c r="A4922" s="248" t="s">
        <v>1107</v>
      </c>
      <c r="B4922" s="248" t="s">
        <v>19</v>
      </c>
      <c r="C4922" s="273">
        <v>6101061.0</v>
      </c>
      <c r="D4922" s="274">
        <v>45905.0</v>
      </c>
      <c r="E4922" s="275">
        <v>350991.0</v>
      </c>
      <c r="F4922" s="248" t="s">
        <v>447</v>
      </c>
      <c r="G4922" s="274">
        <f t="shared" si="1"/>
        <v>45935</v>
      </c>
      <c r="H4922" s="248" t="s">
        <v>443</v>
      </c>
      <c r="I4922" s="276" t="str">
        <f t="shared" si="2"/>
        <v>6101061350991</v>
      </c>
      <c r="J4922" s="274">
        <v>45905.0</v>
      </c>
      <c r="K4922" s="275">
        <v>350991.0</v>
      </c>
      <c r="L4922" s="275">
        <f t="shared" si="60"/>
        <v>0</v>
      </c>
      <c r="N4922" s="277"/>
      <c r="O4922" s="274"/>
    </row>
    <row r="4923" ht="14.25" customHeight="1">
      <c r="A4923" s="248" t="s">
        <v>463</v>
      </c>
      <c r="B4923" s="248" t="s">
        <v>19</v>
      </c>
      <c r="C4923" s="273">
        <v>5384008.0</v>
      </c>
      <c r="D4923" s="274">
        <v>45905.0</v>
      </c>
      <c r="E4923" s="275">
        <v>1333980.0</v>
      </c>
      <c r="F4923" s="248" t="s">
        <v>447</v>
      </c>
      <c r="G4923" s="274">
        <f t="shared" si="1"/>
        <v>45935</v>
      </c>
      <c r="H4923" s="248" t="s">
        <v>443</v>
      </c>
      <c r="I4923" s="276" t="str">
        <f t="shared" si="2"/>
        <v>53840081333980</v>
      </c>
      <c r="J4923" s="274">
        <v>45904.0</v>
      </c>
      <c r="K4923" s="275">
        <v>1333980.0</v>
      </c>
      <c r="L4923" s="275">
        <f t="shared" si="60"/>
        <v>0</v>
      </c>
      <c r="N4923" s="277"/>
      <c r="O4923" s="274"/>
    </row>
    <row r="4924" ht="15.0" customHeight="1">
      <c r="A4924" s="248" t="s">
        <v>583</v>
      </c>
      <c r="B4924" s="248" t="s">
        <v>19</v>
      </c>
      <c r="C4924" s="273">
        <v>9608231.0</v>
      </c>
      <c r="D4924" s="274">
        <v>45905.0</v>
      </c>
      <c r="E4924" s="275">
        <v>7990.0</v>
      </c>
      <c r="F4924" s="248" t="s">
        <v>447</v>
      </c>
      <c r="G4924" s="274">
        <f t="shared" si="1"/>
        <v>45935</v>
      </c>
      <c r="H4924" s="248" t="s">
        <v>443</v>
      </c>
      <c r="I4924" s="276" t="str">
        <f t="shared" si="2"/>
        <v>96082317990</v>
      </c>
      <c r="J4924" s="274">
        <v>45905.0</v>
      </c>
      <c r="K4924" s="275">
        <v>7990.0</v>
      </c>
      <c r="L4924" s="275">
        <f t="shared" si="60"/>
        <v>0</v>
      </c>
      <c r="N4924" s="277"/>
      <c r="O4924" s="274"/>
    </row>
    <row r="4925" ht="14.25" customHeight="1">
      <c r="A4925" s="248" t="s">
        <v>24</v>
      </c>
      <c r="B4925" s="248" t="s">
        <v>19</v>
      </c>
      <c r="C4925" s="273">
        <v>30365.0</v>
      </c>
      <c r="D4925" s="274">
        <v>45905.0</v>
      </c>
      <c r="E4925" s="275">
        <v>4879455.0</v>
      </c>
      <c r="F4925" s="248" t="s">
        <v>447</v>
      </c>
      <c r="G4925" s="274">
        <f t="shared" si="1"/>
        <v>45935</v>
      </c>
      <c r="H4925" s="248" t="s">
        <v>443</v>
      </c>
      <c r="I4925" s="276" t="str">
        <f t="shared" si="2"/>
        <v>303654879455</v>
      </c>
      <c r="J4925" s="274">
        <v>45938.0</v>
      </c>
      <c r="K4925" s="275">
        <v>4879455.0</v>
      </c>
      <c r="L4925" s="275">
        <f t="shared" si="60"/>
        <v>0</v>
      </c>
      <c r="N4925" s="277"/>
      <c r="O4925" s="274"/>
    </row>
    <row r="4926" ht="14.25" customHeight="1">
      <c r="A4926" s="248" t="s">
        <v>504</v>
      </c>
      <c r="B4926" s="248" t="s">
        <v>19</v>
      </c>
      <c r="C4926" s="273">
        <v>1161.0</v>
      </c>
      <c r="D4926" s="274">
        <v>45905.0</v>
      </c>
      <c r="E4926" s="275">
        <v>858000.0</v>
      </c>
      <c r="F4926" s="248" t="s">
        <v>447</v>
      </c>
      <c r="G4926" s="274">
        <f t="shared" si="1"/>
        <v>45935</v>
      </c>
      <c r="H4926" s="248" t="s">
        <v>443</v>
      </c>
      <c r="I4926" s="276" t="str">
        <f t="shared" si="2"/>
        <v>1161858000</v>
      </c>
      <c r="J4926" s="274">
        <v>45938.0</v>
      </c>
      <c r="K4926" s="275">
        <v>858000.0</v>
      </c>
      <c r="L4926" s="275">
        <f t="shared" si="60"/>
        <v>0</v>
      </c>
      <c r="N4926" s="277"/>
      <c r="O4926" s="274"/>
    </row>
    <row r="4927" ht="14.25" customHeight="1">
      <c r="A4927" s="248" t="s">
        <v>55</v>
      </c>
      <c r="B4927" s="248" t="s">
        <v>334</v>
      </c>
      <c r="C4927" s="273">
        <v>2556.0</v>
      </c>
      <c r="D4927" s="274">
        <v>45905.0</v>
      </c>
      <c r="E4927" s="275">
        <v>1408269.0</v>
      </c>
      <c r="F4927" s="248" t="s">
        <v>447</v>
      </c>
      <c r="G4927" s="274">
        <f t="shared" si="1"/>
        <v>45935</v>
      </c>
      <c r="H4927" s="248" t="s">
        <v>443</v>
      </c>
      <c r="I4927" s="276" t="str">
        <f t="shared" si="2"/>
        <v>25561408269</v>
      </c>
      <c r="J4927" s="274">
        <v>45938.0</v>
      </c>
      <c r="K4927" s="275">
        <v>1408269.0</v>
      </c>
      <c r="L4927" s="275">
        <f t="shared" si="60"/>
        <v>0</v>
      </c>
      <c r="N4927" s="277"/>
      <c r="O4927" s="274"/>
    </row>
    <row r="4928" ht="14.25" customHeight="1">
      <c r="A4928" s="248" t="s">
        <v>464</v>
      </c>
      <c r="B4928" s="248" t="s">
        <v>19</v>
      </c>
      <c r="C4928" s="273">
        <v>2118322.0</v>
      </c>
      <c r="D4928" s="274">
        <v>45908.0</v>
      </c>
      <c r="E4928" s="275">
        <v>1112980.0</v>
      </c>
      <c r="F4928" s="248" t="s">
        <v>447</v>
      </c>
      <c r="G4928" s="274">
        <f t="shared" si="1"/>
        <v>45938</v>
      </c>
      <c r="H4928" s="248" t="s">
        <v>443</v>
      </c>
      <c r="I4928" s="276" t="str">
        <f t="shared" si="2"/>
        <v>21183221112980</v>
      </c>
      <c r="J4928" s="274">
        <v>45908.0</v>
      </c>
      <c r="K4928" s="275">
        <v>1112980.0</v>
      </c>
      <c r="L4928" s="275">
        <f t="shared" si="60"/>
        <v>0</v>
      </c>
      <c r="N4928" s="277"/>
      <c r="O4928" s="274"/>
    </row>
    <row r="4929" ht="14.25" customHeight="1">
      <c r="A4929" s="248" t="s">
        <v>493</v>
      </c>
      <c r="B4929" s="248" t="s">
        <v>19</v>
      </c>
      <c r="C4929" s="273">
        <v>13835.0</v>
      </c>
      <c r="D4929" s="274">
        <v>45908.0</v>
      </c>
      <c r="E4929" s="275">
        <v>182970.0</v>
      </c>
      <c r="F4929" s="248" t="s">
        <v>447</v>
      </c>
      <c r="G4929" s="274">
        <f t="shared" si="1"/>
        <v>45938</v>
      </c>
      <c r="H4929" s="248" t="s">
        <v>443</v>
      </c>
      <c r="I4929" s="276" t="str">
        <f t="shared" si="2"/>
        <v>13835182970</v>
      </c>
      <c r="J4929" s="274">
        <v>45908.0</v>
      </c>
      <c r="K4929" s="275">
        <v>182970.0</v>
      </c>
      <c r="L4929" s="275">
        <f t="shared" si="60"/>
        <v>0</v>
      </c>
      <c r="N4929" s="277"/>
      <c r="O4929" s="274"/>
    </row>
    <row r="4930" ht="14.25" customHeight="1">
      <c r="A4930" s="248" t="s">
        <v>610</v>
      </c>
      <c r="B4930" s="248" t="s">
        <v>19</v>
      </c>
      <c r="C4930" s="273">
        <v>1973928.0</v>
      </c>
      <c r="D4930" s="274">
        <v>45908.0</v>
      </c>
      <c r="E4930" s="275">
        <v>1322980.0</v>
      </c>
      <c r="F4930" s="248" t="s">
        <v>447</v>
      </c>
      <c r="G4930" s="274">
        <f t="shared" si="1"/>
        <v>45938</v>
      </c>
      <c r="H4930" s="248" t="s">
        <v>443</v>
      </c>
      <c r="I4930" s="276" t="str">
        <f t="shared" si="2"/>
        <v>19739281322980</v>
      </c>
      <c r="J4930" s="274">
        <v>45908.0</v>
      </c>
      <c r="K4930" s="275">
        <v>1322980.0</v>
      </c>
      <c r="L4930" s="275">
        <f t="shared" si="60"/>
        <v>0</v>
      </c>
      <c r="N4930" s="277"/>
      <c r="O4930" s="274"/>
    </row>
    <row r="4931" ht="14.25" customHeight="1">
      <c r="A4931" s="248" t="s">
        <v>475</v>
      </c>
      <c r="B4931" s="248" t="s">
        <v>19</v>
      </c>
      <c r="C4931" s="273">
        <v>2.4631372E7</v>
      </c>
      <c r="D4931" s="274">
        <v>45908.0</v>
      </c>
      <c r="E4931" s="275">
        <v>56980.0</v>
      </c>
      <c r="F4931" s="248" t="s">
        <v>447</v>
      </c>
      <c r="G4931" s="274">
        <f t="shared" si="1"/>
        <v>45938</v>
      </c>
      <c r="H4931" s="248" t="s">
        <v>443</v>
      </c>
      <c r="I4931" s="276" t="str">
        <f t="shared" si="2"/>
        <v>2463137256980</v>
      </c>
      <c r="J4931" s="274">
        <v>45908.0</v>
      </c>
      <c r="K4931" s="275">
        <v>56980.0</v>
      </c>
      <c r="L4931" s="275">
        <f t="shared" si="60"/>
        <v>0</v>
      </c>
      <c r="N4931" s="277"/>
      <c r="O4931" s="274"/>
    </row>
    <row r="4932" ht="15.0" customHeight="1">
      <c r="A4932" s="248" t="s">
        <v>859</v>
      </c>
      <c r="B4932" s="248" t="s">
        <v>19</v>
      </c>
      <c r="C4932" s="273">
        <v>2692.0</v>
      </c>
      <c r="D4932" s="274">
        <v>45908.0</v>
      </c>
      <c r="E4932" s="275">
        <v>215941.0</v>
      </c>
      <c r="F4932" s="248" t="s">
        <v>447</v>
      </c>
      <c r="G4932" s="274">
        <f t="shared" si="1"/>
        <v>45938</v>
      </c>
      <c r="H4932" s="248" t="s">
        <v>443</v>
      </c>
      <c r="I4932" s="276" t="str">
        <f t="shared" si="2"/>
        <v>2692215941</v>
      </c>
      <c r="J4932" s="274">
        <v>45938.0</v>
      </c>
      <c r="K4932" s="275">
        <v>215941.0</v>
      </c>
      <c r="L4932" s="275">
        <f t="shared" si="60"/>
        <v>0</v>
      </c>
      <c r="N4932" s="277"/>
      <c r="O4932" s="274"/>
    </row>
    <row r="4933" ht="14.25" customHeight="1">
      <c r="A4933" s="248" t="s">
        <v>841</v>
      </c>
      <c r="B4933" s="248" t="s">
        <v>19</v>
      </c>
      <c r="C4933" s="273">
        <v>5714613.0</v>
      </c>
      <c r="D4933" s="274">
        <v>45908.0</v>
      </c>
      <c r="E4933" s="275">
        <v>746973.0</v>
      </c>
      <c r="F4933" s="248" t="s">
        <v>447</v>
      </c>
      <c r="G4933" s="274">
        <f t="shared" si="1"/>
        <v>45938</v>
      </c>
      <c r="H4933" s="248" t="s">
        <v>443</v>
      </c>
      <c r="I4933" s="276" t="str">
        <f t="shared" si="2"/>
        <v>5714613746973</v>
      </c>
      <c r="J4933" s="274">
        <v>45905.0</v>
      </c>
      <c r="K4933" s="275">
        <v>746973.0</v>
      </c>
      <c r="L4933" s="275">
        <f t="shared" si="60"/>
        <v>0</v>
      </c>
      <c r="N4933" s="277"/>
      <c r="O4933" s="274"/>
    </row>
    <row r="4934" ht="14.25" customHeight="1">
      <c r="A4934" s="248" t="s">
        <v>36</v>
      </c>
      <c r="B4934" s="248" t="s">
        <v>19</v>
      </c>
      <c r="C4934" s="273">
        <v>100731.0</v>
      </c>
      <c r="D4934" s="274">
        <v>45908.0</v>
      </c>
      <c r="E4934" s="275">
        <v>9604471.0</v>
      </c>
      <c r="F4934" s="248" t="s">
        <v>447</v>
      </c>
      <c r="G4934" s="274">
        <f t="shared" si="1"/>
        <v>45938</v>
      </c>
      <c r="H4934" s="248" t="s">
        <v>443</v>
      </c>
      <c r="I4934" s="276" t="str">
        <f t="shared" si="2"/>
        <v>1007319604471</v>
      </c>
      <c r="J4934" s="274">
        <v>45938.0</v>
      </c>
      <c r="K4934" s="275">
        <v>9604471.0</v>
      </c>
      <c r="L4934" s="275">
        <f t="shared" si="60"/>
        <v>0</v>
      </c>
      <c r="N4934" s="277"/>
      <c r="O4934" s="274"/>
    </row>
    <row r="4935" ht="14.25" customHeight="1">
      <c r="A4935" s="248" t="s">
        <v>107</v>
      </c>
      <c r="B4935" s="248" t="s">
        <v>19</v>
      </c>
      <c r="C4935" s="273">
        <v>24615.0</v>
      </c>
      <c r="D4935" s="274">
        <v>45908.0</v>
      </c>
      <c r="E4935" s="275">
        <v>831905.0</v>
      </c>
      <c r="F4935" s="248" t="s">
        <v>447</v>
      </c>
      <c r="G4935" s="274">
        <f t="shared" si="1"/>
        <v>45938</v>
      </c>
      <c r="H4935" s="248" t="s">
        <v>443</v>
      </c>
      <c r="I4935" s="276" t="str">
        <f t="shared" si="2"/>
        <v>24615831905</v>
      </c>
      <c r="J4935" s="274">
        <v>45938.0</v>
      </c>
      <c r="K4935" s="275">
        <v>831905.0</v>
      </c>
      <c r="L4935" s="275">
        <f t="shared" si="60"/>
        <v>0</v>
      </c>
      <c r="N4935" s="277"/>
      <c r="O4935" s="274"/>
    </row>
    <row r="4936" ht="14.25" customHeight="1">
      <c r="A4936" s="248" t="s">
        <v>27</v>
      </c>
      <c r="B4936" s="248" t="s">
        <v>19</v>
      </c>
      <c r="C4936" s="273">
        <v>48978.0</v>
      </c>
      <c r="D4936" s="274">
        <v>45908.0</v>
      </c>
      <c r="E4936" s="275">
        <v>329941.0</v>
      </c>
      <c r="F4936" s="248" t="s">
        <v>447</v>
      </c>
      <c r="G4936" s="274">
        <f t="shared" si="1"/>
        <v>45938</v>
      </c>
      <c r="H4936" s="248" t="s">
        <v>443</v>
      </c>
      <c r="I4936" s="276" t="str">
        <f t="shared" si="2"/>
        <v>48978329941</v>
      </c>
      <c r="J4936" s="274">
        <v>45938.0</v>
      </c>
      <c r="K4936" s="275">
        <v>329941.0</v>
      </c>
      <c r="L4936" s="275">
        <f t="shared" si="60"/>
        <v>0</v>
      </c>
      <c r="N4936" s="277"/>
      <c r="O4936" s="274"/>
    </row>
    <row r="4937" ht="14.25" customHeight="1">
      <c r="A4937" s="248" t="s">
        <v>836</v>
      </c>
      <c r="B4937" s="248" t="s">
        <v>19</v>
      </c>
      <c r="C4937" s="273">
        <v>191.0</v>
      </c>
      <c r="D4937" s="274">
        <v>45909.0</v>
      </c>
      <c r="E4937" s="275">
        <v>64970.0</v>
      </c>
      <c r="F4937" s="248" t="s">
        <v>447</v>
      </c>
      <c r="G4937" s="274">
        <f t="shared" si="1"/>
        <v>45939</v>
      </c>
      <c r="H4937" s="248" t="s">
        <v>443</v>
      </c>
      <c r="I4937" s="276" t="str">
        <f t="shared" si="2"/>
        <v>19164970</v>
      </c>
      <c r="J4937" s="274">
        <v>45909.0</v>
      </c>
      <c r="K4937" s="275">
        <v>64970.0</v>
      </c>
      <c r="L4937" s="275">
        <f t="shared" si="60"/>
        <v>0</v>
      </c>
      <c r="N4937" s="277"/>
      <c r="O4937" s="274"/>
    </row>
    <row r="4938" ht="14.25" customHeight="1">
      <c r="A4938" s="248" t="s">
        <v>60</v>
      </c>
      <c r="B4938" s="248" t="s">
        <v>19</v>
      </c>
      <c r="C4938" s="273">
        <v>10061.0</v>
      </c>
      <c r="D4938" s="274">
        <v>45909.0</v>
      </c>
      <c r="E4938" s="275">
        <v>310984.0</v>
      </c>
      <c r="F4938" s="248" t="s">
        <v>447</v>
      </c>
      <c r="G4938" s="274">
        <f t="shared" si="1"/>
        <v>45939</v>
      </c>
      <c r="H4938" s="248" t="s">
        <v>443</v>
      </c>
      <c r="I4938" s="276" t="str">
        <f t="shared" si="2"/>
        <v>10061310984</v>
      </c>
      <c r="J4938" s="274">
        <v>45938.0</v>
      </c>
      <c r="K4938" s="275">
        <v>310984.0</v>
      </c>
      <c r="L4938" s="275">
        <f t="shared" si="60"/>
        <v>0</v>
      </c>
      <c r="N4938" s="277"/>
      <c r="O4938" s="274"/>
    </row>
    <row r="4939" ht="14.25" customHeight="1">
      <c r="A4939" s="248" t="s">
        <v>859</v>
      </c>
      <c r="B4939" s="248" t="s">
        <v>19</v>
      </c>
      <c r="C4939" s="273">
        <v>2697.0</v>
      </c>
      <c r="D4939" s="274">
        <v>45909.0</v>
      </c>
      <c r="E4939" s="275">
        <v>338505.0</v>
      </c>
      <c r="F4939" s="248" t="s">
        <v>447</v>
      </c>
      <c r="G4939" s="274">
        <f t="shared" si="1"/>
        <v>45939</v>
      </c>
      <c r="H4939" s="248" t="s">
        <v>443</v>
      </c>
      <c r="I4939" s="276" t="str">
        <f t="shared" si="2"/>
        <v>2697338505</v>
      </c>
      <c r="J4939" s="274">
        <v>45938.0</v>
      </c>
      <c r="K4939" s="275">
        <v>338505.0</v>
      </c>
      <c r="L4939" s="275">
        <f t="shared" si="60"/>
        <v>0</v>
      </c>
      <c r="N4939" s="277"/>
      <c r="O4939" s="274"/>
    </row>
    <row r="4940" ht="14.25" customHeight="1">
      <c r="A4940" s="248" t="s">
        <v>24</v>
      </c>
      <c r="B4940" s="248" t="s">
        <v>19</v>
      </c>
      <c r="C4940" s="273">
        <v>30449.0</v>
      </c>
      <c r="D4940" s="274">
        <v>45909.0</v>
      </c>
      <c r="E4940" s="275">
        <v>623950.0</v>
      </c>
      <c r="F4940" s="248" t="s">
        <v>447</v>
      </c>
      <c r="G4940" s="274">
        <f t="shared" si="1"/>
        <v>45939</v>
      </c>
      <c r="H4940" s="248" t="s">
        <v>443</v>
      </c>
      <c r="I4940" s="276" t="str">
        <f t="shared" si="2"/>
        <v>30449623950</v>
      </c>
      <c r="J4940" s="274">
        <v>45938.0</v>
      </c>
      <c r="K4940" s="275">
        <v>623950.0</v>
      </c>
      <c r="L4940" s="275">
        <f t="shared" si="60"/>
        <v>0</v>
      </c>
      <c r="N4940" s="277"/>
      <c r="O4940" s="274"/>
    </row>
    <row r="4941" ht="14.25" customHeight="1">
      <c r="A4941" s="248" t="s">
        <v>736</v>
      </c>
      <c r="B4941" s="248" t="s">
        <v>19</v>
      </c>
      <c r="C4941" s="273">
        <v>198234.0</v>
      </c>
      <c r="D4941" s="274">
        <v>45909.0</v>
      </c>
      <c r="E4941" s="275">
        <v>66392.0</v>
      </c>
      <c r="F4941" s="248" t="s">
        <v>447</v>
      </c>
      <c r="G4941" s="274">
        <f t="shared" si="1"/>
        <v>45939</v>
      </c>
      <c r="H4941" s="248" t="s">
        <v>443</v>
      </c>
      <c r="I4941" s="276" t="str">
        <f t="shared" si="2"/>
        <v>19823466392</v>
      </c>
      <c r="J4941" s="274">
        <v>45938.0</v>
      </c>
      <c r="K4941" s="275">
        <v>66392.0</v>
      </c>
      <c r="L4941" s="275">
        <f t="shared" si="60"/>
        <v>0</v>
      </c>
      <c r="N4941" s="277"/>
      <c r="O4941" s="274"/>
    </row>
    <row r="4942" ht="14.25" customHeight="1">
      <c r="A4942" s="248" t="s">
        <v>22</v>
      </c>
      <c r="B4942" s="248" t="s">
        <v>19</v>
      </c>
      <c r="C4942" s="273">
        <v>1216359.0</v>
      </c>
      <c r="D4942" s="274">
        <v>45909.0</v>
      </c>
      <c r="E4942" s="275">
        <v>3991960.0</v>
      </c>
      <c r="F4942" s="248" t="s">
        <v>447</v>
      </c>
      <c r="G4942" s="274">
        <f t="shared" si="1"/>
        <v>45939</v>
      </c>
      <c r="H4942" s="248" t="s">
        <v>443</v>
      </c>
      <c r="I4942" s="276" t="str">
        <f t="shared" si="2"/>
        <v>12163593991960</v>
      </c>
      <c r="J4942" s="274">
        <v>45945.0</v>
      </c>
      <c r="K4942" s="275">
        <v>3991960.0</v>
      </c>
      <c r="L4942" s="275">
        <f t="shared" si="60"/>
        <v>0</v>
      </c>
      <c r="N4942" s="277"/>
      <c r="O4942" s="274"/>
    </row>
    <row r="4943" ht="14.25" customHeight="1">
      <c r="A4943" s="248" t="s">
        <v>23</v>
      </c>
      <c r="B4943" s="248" t="s">
        <v>19</v>
      </c>
      <c r="C4943" s="273">
        <v>10601.0</v>
      </c>
      <c r="D4943" s="274">
        <v>45909.0</v>
      </c>
      <c r="E4943" s="275">
        <v>809972.0</v>
      </c>
      <c r="F4943" s="248" t="s">
        <v>447</v>
      </c>
      <c r="G4943" s="274">
        <f t="shared" si="1"/>
        <v>45939</v>
      </c>
      <c r="H4943" s="248" t="s">
        <v>443</v>
      </c>
      <c r="I4943" s="276" t="str">
        <f t="shared" si="2"/>
        <v>10601809972</v>
      </c>
      <c r="J4943" s="274">
        <v>45938.0</v>
      </c>
      <c r="K4943" s="275">
        <v>809972.0</v>
      </c>
      <c r="L4943" s="275">
        <f t="shared" si="60"/>
        <v>0</v>
      </c>
      <c r="N4943" s="277" t="s">
        <v>769</v>
      </c>
      <c r="O4943" s="274"/>
    </row>
    <row r="4944" ht="14.25" customHeight="1">
      <c r="A4944" s="248" t="s">
        <v>1108</v>
      </c>
      <c r="B4944" s="248" t="s">
        <v>19</v>
      </c>
      <c r="C4944" s="273">
        <v>12384.0</v>
      </c>
      <c r="D4944" s="274">
        <v>45909.0</v>
      </c>
      <c r="E4944" s="275">
        <v>577979.0</v>
      </c>
      <c r="F4944" s="248" t="s">
        <v>447</v>
      </c>
      <c r="G4944" s="274">
        <f t="shared" si="1"/>
        <v>45939</v>
      </c>
      <c r="H4944" s="248" t="s">
        <v>443</v>
      </c>
      <c r="I4944" s="276" t="str">
        <f t="shared" si="2"/>
        <v>12384577979</v>
      </c>
      <c r="J4944" s="274">
        <v>45909.0</v>
      </c>
      <c r="K4944" s="275">
        <v>577979.0</v>
      </c>
      <c r="L4944" s="275">
        <f t="shared" si="60"/>
        <v>0</v>
      </c>
      <c r="N4944" s="277"/>
      <c r="O4944" s="274"/>
    </row>
    <row r="4945" ht="14.25" customHeight="1">
      <c r="A4945" s="248" t="s">
        <v>36</v>
      </c>
      <c r="B4945" s="248" t="s">
        <v>468</v>
      </c>
      <c r="C4945" s="273">
        <v>63061.0</v>
      </c>
      <c r="D4945" s="274">
        <v>45909.0</v>
      </c>
      <c r="E4945" s="275">
        <v>-9604471.0</v>
      </c>
      <c r="F4945" s="248" t="s">
        <v>447</v>
      </c>
      <c r="G4945" s="274">
        <f t="shared" si="1"/>
        <v>45939</v>
      </c>
      <c r="H4945" s="248" t="s">
        <v>469</v>
      </c>
      <c r="I4945" s="276" t="str">
        <f t="shared" si="2"/>
        <v>63061-9604471</v>
      </c>
      <c r="J4945" s="274"/>
      <c r="K4945" s="275"/>
      <c r="L4945" s="275">
        <f t="shared" si="60"/>
        <v>9604471</v>
      </c>
      <c r="M4945" s="248" t="s">
        <v>803</v>
      </c>
      <c r="N4945" s="277"/>
      <c r="O4945" s="274"/>
    </row>
    <row r="4946" ht="14.25" customHeight="1">
      <c r="A4946" s="248" t="s">
        <v>18</v>
      </c>
      <c r="B4946" s="248" t="s">
        <v>468</v>
      </c>
      <c r="C4946" s="273">
        <v>727.0</v>
      </c>
      <c r="D4946" s="274">
        <v>45910.0</v>
      </c>
      <c r="E4946" s="275">
        <v>-1113056.0</v>
      </c>
      <c r="F4946" s="248" t="s">
        <v>447</v>
      </c>
      <c r="G4946" s="274">
        <f t="shared" si="1"/>
        <v>45940</v>
      </c>
      <c r="H4946" s="248" t="s">
        <v>469</v>
      </c>
      <c r="I4946" s="276" t="str">
        <f t="shared" si="2"/>
        <v>727-1113056</v>
      </c>
      <c r="J4946" s="274"/>
      <c r="K4946" s="275"/>
      <c r="L4946" s="275">
        <f t="shared" si="60"/>
        <v>1113056</v>
      </c>
      <c r="M4946" s="248" t="s">
        <v>1109</v>
      </c>
      <c r="N4946" s="277"/>
      <c r="O4946" s="274"/>
    </row>
    <row r="4947" ht="14.25" customHeight="1">
      <c r="A4947" s="248" t="s">
        <v>77</v>
      </c>
      <c r="B4947" s="248" t="s">
        <v>19</v>
      </c>
      <c r="C4947" s="273">
        <v>629423.0</v>
      </c>
      <c r="D4947" s="274">
        <v>45910.0</v>
      </c>
      <c r="E4947" s="275">
        <v>307085.0</v>
      </c>
      <c r="F4947" s="248" t="s">
        <v>447</v>
      </c>
      <c r="G4947" s="274">
        <f t="shared" si="1"/>
        <v>45940</v>
      </c>
      <c r="H4947" s="248" t="s">
        <v>443</v>
      </c>
      <c r="I4947" s="276" t="str">
        <f t="shared" si="2"/>
        <v>629423307085</v>
      </c>
      <c r="J4947" s="274">
        <v>45938.0</v>
      </c>
      <c r="K4947" s="275">
        <v>307085.0</v>
      </c>
      <c r="L4947" s="275">
        <f t="shared" si="60"/>
        <v>0</v>
      </c>
      <c r="N4947" s="277"/>
      <c r="O4947" s="274"/>
    </row>
    <row r="4948" ht="14.25" customHeight="1">
      <c r="A4948" s="248" t="s">
        <v>458</v>
      </c>
      <c r="B4948" s="248" t="s">
        <v>19</v>
      </c>
      <c r="C4948" s="273">
        <v>5.1859133E7</v>
      </c>
      <c r="D4948" s="274">
        <v>45910.0</v>
      </c>
      <c r="E4948" s="275">
        <v>89271.0</v>
      </c>
      <c r="F4948" s="248" t="s">
        <v>447</v>
      </c>
      <c r="G4948" s="274">
        <f t="shared" si="1"/>
        <v>45940</v>
      </c>
      <c r="H4948" s="248" t="s">
        <v>443</v>
      </c>
      <c r="I4948" s="276" t="str">
        <f t="shared" si="2"/>
        <v>5185913389271</v>
      </c>
      <c r="J4948" s="274">
        <v>45931.0</v>
      </c>
      <c r="K4948" s="275">
        <v>89271.0</v>
      </c>
      <c r="L4948" s="275">
        <f t="shared" si="60"/>
        <v>0</v>
      </c>
      <c r="N4948" s="277"/>
      <c r="O4948" s="274"/>
    </row>
    <row r="4949" ht="14.25" customHeight="1">
      <c r="A4949" s="248" t="s">
        <v>1110</v>
      </c>
      <c r="B4949" s="248" t="s">
        <v>19</v>
      </c>
      <c r="C4949" s="273">
        <v>7143.0</v>
      </c>
      <c r="D4949" s="274">
        <v>45911.0</v>
      </c>
      <c r="E4949" s="275">
        <v>34700.0</v>
      </c>
      <c r="F4949" s="248" t="s">
        <v>447</v>
      </c>
      <c r="G4949" s="274">
        <f t="shared" si="1"/>
        <v>45941</v>
      </c>
      <c r="H4949" s="248" t="s">
        <v>443</v>
      </c>
      <c r="I4949" s="276" t="str">
        <f t="shared" si="2"/>
        <v>714334700</v>
      </c>
      <c r="J4949" s="274">
        <v>45911.0</v>
      </c>
      <c r="K4949" s="275">
        <v>34700.0</v>
      </c>
      <c r="L4949" s="275">
        <f t="shared" si="60"/>
        <v>0</v>
      </c>
      <c r="N4949" s="277"/>
      <c r="O4949" s="274"/>
    </row>
    <row r="4950" ht="14.25" customHeight="1">
      <c r="A4950" s="248" t="s">
        <v>1111</v>
      </c>
      <c r="B4950" s="248" t="s">
        <v>19</v>
      </c>
      <c r="C4950" s="273">
        <v>345.0</v>
      </c>
      <c r="D4950" s="274">
        <v>45911.0</v>
      </c>
      <c r="E4950" s="275">
        <v>173980.0</v>
      </c>
      <c r="F4950" s="248" t="s">
        <v>447</v>
      </c>
      <c r="G4950" s="274">
        <f t="shared" si="1"/>
        <v>45941</v>
      </c>
      <c r="H4950" s="248" t="s">
        <v>443</v>
      </c>
      <c r="I4950" s="276" t="str">
        <f t="shared" si="2"/>
        <v>345173980</v>
      </c>
      <c r="J4950" s="274">
        <v>45911.0</v>
      </c>
      <c r="K4950" s="275">
        <v>173980.0</v>
      </c>
      <c r="L4950" s="275">
        <f t="shared" si="60"/>
        <v>0</v>
      </c>
      <c r="N4950" s="277"/>
      <c r="O4950" s="274"/>
    </row>
    <row r="4951" ht="14.25" customHeight="1">
      <c r="A4951" s="248" t="s">
        <v>463</v>
      </c>
      <c r="B4951" s="248" t="s">
        <v>19</v>
      </c>
      <c r="C4951" s="273">
        <v>5385577.0</v>
      </c>
      <c r="D4951" s="274">
        <v>45911.0</v>
      </c>
      <c r="E4951" s="275">
        <v>890970.0</v>
      </c>
      <c r="F4951" s="248" t="s">
        <v>447</v>
      </c>
      <c r="G4951" s="274">
        <f t="shared" si="1"/>
        <v>45941</v>
      </c>
      <c r="H4951" s="248" t="s">
        <v>443</v>
      </c>
      <c r="I4951" s="276" t="str">
        <f t="shared" si="2"/>
        <v>5385577890970</v>
      </c>
      <c r="J4951" s="274">
        <v>45911.0</v>
      </c>
      <c r="K4951" s="275">
        <v>890970.0</v>
      </c>
      <c r="L4951" s="275">
        <f t="shared" si="60"/>
        <v>0</v>
      </c>
      <c r="N4951" s="277"/>
      <c r="O4951" s="274"/>
    </row>
    <row r="4952" ht="14.25" customHeight="1">
      <c r="A4952" s="248" t="s">
        <v>84</v>
      </c>
      <c r="B4952" s="248" t="s">
        <v>19</v>
      </c>
      <c r="C4952" s="273">
        <v>6173.0</v>
      </c>
      <c r="D4952" s="274">
        <v>45912.0</v>
      </c>
      <c r="E4952" s="275">
        <v>21593.0</v>
      </c>
      <c r="F4952" s="248" t="s">
        <v>447</v>
      </c>
      <c r="G4952" s="274">
        <f t="shared" si="1"/>
        <v>45942</v>
      </c>
      <c r="H4952" s="248" t="s">
        <v>443</v>
      </c>
      <c r="I4952" s="276" t="str">
        <f t="shared" si="2"/>
        <v>617321593</v>
      </c>
      <c r="J4952" s="274">
        <v>45945.0</v>
      </c>
      <c r="K4952" s="275">
        <v>21593.0</v>
      </c>
      <c r="L4952" s="275">
        <f t="shared" si="60"/>
        <v>0</v>
      </c>
      <c r="N4952" s="277"/>
      <c r="O4952" s="274"/>
    </row>
    <row r="4953" ht="14.25" customHeight="1">
      <c r="A4953" s="248" t="s">
        <v>24</v>
      </c>
      <c r="B4953" s="248" t="s">
        <v>19</v>
      </c>
      <c r="C4953" s="273">
        <v>30486.0</v>
      </c>
      <c r="D4953" s="274">
        <v>45912.0</v>
      </c>
      <c r="E4953" s="275">
        <v>227977.0</v>
      </c>
      <c r="F4953" s="248" t="s">
        <v>447</v>
      </c>
      <c r="G4953" s="274">
        <f t="shared" si="1"/>
        <v>45942</v>
      </c>
      <c r="H4953" s="248" t="s">
        <v>443</v>
      </c>
      <c r="I4953" s="276" t="str">
        <f t="shared" si="2"/>
        <v>30486227977</v>
      </c>
      <c r="J4953" s="274">
        <v>45945.0</v>
      </c>
      <c r="K4953" s="275">
        <v>227977.0</v>
      </c>
      <c r="L4953" s="275">
        <f t="shared" si="60"/>
        <v>0</v>
      </c>
      <c r="N4953" s="277"/>
      <c r="O4953" s="274"/>
    </row>
    <row r="4954" ht="14.25" customHeight="1">
      <c r="A4954" s="248" t="s">
        <v>463</v>
      </c>
      <c r="B4954" s="248" t="s">
        <v>19</v>
      </c>
      <c r="C4954" s="273">
        <v>5385807.0</v>
      </c>
      <c r="D4954" s="274">
        <v>45912.0</v>
      </c>
      <c r="E4954" s="275">
        <v>553980.0</v>
      </c>
      <c r="F4954" s="248" t="s">
        <v>447</v>
      </c>
      <c r="G4954" s="274">
        <f t="shared" si="1"/>
        <v>45942</v>
      </c>
      <c r="H4954" s="248" t="s">
        <v>443</v>
      </c>
      <c r="I4954" s="276" t="str">
        <f t="shared" si="2"/>
        <v>5385807553980</v>
      </c>
      <c r="J4954" s="274">
        <v>45912.0</v>
      </c>
      <c r="K4954" s="275">
        <v>553980.0</v>
      </c>
      <c r="L4954" s="275">
        <f t="shared" si="60"/>
        <v>0</v>
      </c>
      <c r="N4954" s="277"/>
      <c r="O4954" s="274"/>
    </row>
    <row r="4955" ht="14.25" customHeight="1">
      <c r="A4955" s="248" t="s">
        <v>22</v>
      </c>
      <c r="B4955" s="248" t="s">
        <v>19</v>
      </c>
      <c r="C4955" s="273">
        <v>1218211.0</v>
      </c>
      <c r="D4955" s="274">
        <v>45914.0</v>
      </c>
      <c r="E4955" s="275">
        <v>224980.0</v>
      </c>
      <c r="F4955" s="248" t="s">
        <v>447</v>
      </c>
      <c r="G4955" s="274">
        <f t="shared" si="1"/>
        <v>45944</v>
      </c>
      <c r="H4955" s="248" t="s">
        <v>443</v>
      </c>
      <c r="I4955" s="276" t="str">
        <f t="shared" si="2"/>
        <v>1218211224980</v>
      </c>
      <c r="J4955" s="274">
        <v>45914.0</v>
      </c>
      <c r="K4955" s="275">
        <v>224980.0</v>
      </c>
      <c r="L4955" s="275">
        <f t="shared" si="60"/>
        <v>0</v>
      </c>
      <c r="M4955" s="248" t="s">
        <v>735</v>
      </c>
      <c r="N4955" s="277"/>
      <c r="O4955" s="274"/>
    </row>
    <row r="4956" ht="14.25" customHeight="1">
      <c r="A4956" s="248" t="s">
        <v>92</v>
      </c>
      <c r="B4956" s="248" t="s">
        <v>19</v>
      </c>
      <c r="C4956" s="273">
        <v>842417.0</v>
      </c>
      <c r="D4956" s="274">
        <v>45914.0</v>
      </c>
      <c r="E4956" s="275">
        <v>414029.0</v>
      </c>
      <c r="F4956" s="248" t="s">
        <v>447</v>
      </c>
      <c r="G4956" s="274">
        <f t="shared" si="1"/>
        <v>45944</v>
      </c>
      <c r="H4956" s="248" t="s">
        <v>443</v>
      </c>
      <c r="I4956" s="276" t="str">
        <f t="shared" si="2"/>
        <v>842417414029</v>
      </c>
      <c r="J4956" s="274">
        <v>45938.0</v>
      </c>
      <c r="K4956" s="275">
        <v>414029.0</v>
      </c>
      <c r="L4956" s="275">
        <f t="shared" si="60"/>
        <v>0</v>
      </c>
      <c r="N4956" s="277"/>
      <c r="O4956" s="274"/>
    </row>
    <row r="4957" ht="14.25" customHeight="1">
      <c r="A4957" s="248" t="s">
        <v>838</v>
      </c>
      <c r="B4957" s="248" t="s">
        <v>19</v>
      </c>
      <c r="C4957" s="273">
        <v>468193.0</v>
      </c>
      <c r="D4957" s="274">
        <v>45915.0</v>
      </c>
      <c r="E4957" s="275">
        <v>1045990.0</v>
      </c>
      <c r="F4957" s="248" t="s">
        <v>447</v>
      </c>
      <c r="G4957" s="274">
        <f t="shared" si="1"/>
        <v>45945</v>
      </c>
      <c r="H4957" s="248" t="s">
        <v>443</v>
      </c>
      <c r="I4957" s="276" t="str">
        <f t="shared" si="2"/>
        <v>4681931045990</v>
      </c>
      <c r="J4957" s="274">
        <v>45915.0</v>
      </c>
      <c r="K4957" s="275">
        <v>1045990.0</v>
      </c>
      <c r="L4957" s="275">
        <f t="shared" si="60"/>
        <v>0</v>
      </c>
      <c r="N4957" s="277"/>
      <c r="O4957" s="274"/>
    </row>
    <row r="4958" ht="13.5" customHeight="1">
      <c r="A4958" s="248" t="s">
        <v>84</v>
      </c>
      <c r="B4958" s="248" t="s">
        <v>19</v>
      </c>
      <c r="C4958" s="273">
        <v>6180.0</v>
      </c>
      <c r="D4958" s="274">
        <v>45915.0</v>
      </c>
      <c r="E4958" s="275">
        <v>171961.0</v>
      </c>
      <c r="F4958" s="248" t="s">
        <v>447</v>
      </c>
      <c r="G4958" s="274">
        <f t="shared" si="1"/>
        <v>45945</v>
      </c>
      <c r="H4958" s="248" t="s">
        <v>443</v>
      </c>
      <c r="I4958" s="276" t="str">
        <f t="shared" si="2"/>
        <v>6180171961</v>
      </c>
      <c r="J4958" s="274">
        <v>45945.0</v>
      </c>
      <c r="K4958" s="275">
        <v>171961.0</v>
      </c>
      <c r="L4958" s="275">
        <f t="shared" si="60"/>
        <v>0</v>
      </c>
      <c r="N4958" s="277"/>
      <c r="O4958" s="274"/>
    </row>
    <row r="4959" ht="14.25" customHeight="1">
      <c r="A4959" s="248" t="s">
        <v>24</v>
      </c>
      <c r="B4959" s="248" t="s">
        <v>19</v>
      </c>
      <c r="C4959" s="273">
        <v>30503.0</v>
      </c>
      <c r="D4959" s="274">
        <v>45915.0</v>
      </c>
      <c r="E4959" s="275">
        <v>627936.0</v>
      </c>
      <c r="F4959" s="248" t="s">
        <v>447</v>
      </c>
      <c r="G4959" s="274">
        <f t="shared" si="1"/>
        <v>45945</v>
      </c>
      <c r="H4959" s="248" t="s">
        <v>443</v>
      </c>
      <c r="I4959" s="276" t="str">
        <f t="shared" si="2"/>
        <v>30503627936</v>
      </c>
      <c r="J4959" s="274">
        <v>45945.0</v>
      </c>
      <c r="K4959" s="275">
        <v>627936.0</v>
      </c>
      <c r="L4959" s="275">
        <f t="shared" si="60"/>
        <v>0</v>
      </c>
      <c r="N4959" s="277"/>
      <c r="O4959" s="274"/>
    </row>
    <row r="4960" ht="14.25" customHeight="1">
      <c r="A4960" s="248" t="s">
        <v>463</v>
      </c>
      <c r="B4960" s="248" t="s">
        <v>19</v>
      </c>
      <c r="C4960" s="273">
        <v>5386186.0</v>
      </c>
      <c r="D4960" s="274">
        <v>45915.0</v>
      </c>
      <c r="E4960" s="275">
        <v>1103970.0</v>
      </c>
      <c r="F4960" s="248" t="s">
        <v>447</v>
      </c>
      <c r="G4960" s="274">
        <f t="shared" si="1"/>
        <v>45945</v>
      </c>
      <c r="H4960" s="248" t="s">
        <v>443</v>
      </c>
      <c r="I4960" s="276" t="str">
        <f t="shared" si="2"/>
        <v>53861861103970</v>
      </c>
      <c r="J4960" s="274">
        <v>45915.0</v>
      </c>
      <c r="K4960" s="275">
        <v>1103970.0</v>
      </c>
      <c r="L4960" s="275">
        <f t="shared" si="60"/>
        <v>0</v>
      </c>
      <c r="N4960" s="277"/>
      <c r="O4960" s="274"/>
    </row>
    <row r="4961" ht="14.25" customHeight="1">
      <c r="A4961" s="248" t="s">
        <v>22</v>
      </c>
      <c r="B4961" s="248" t="s">
        <v>19</v>
      </c>
      <c r="C4961" s="273">
        <v>1216450.0</v>
      </c>
      <c r="D4961" s="274">
        <v>45915.0</v>
      </c>
      <c r="E4961" s="275">
        <v>3627970.0</v>
      </c>
      <c r="F4961" s="248" t="s">
        <v>447</v>
      </c>
      <c r="G4961" s="274">
        <f t="shared" si="1"/>
        <v>45945</v>
      </c>
      <c r="H4961" s="248" t="s">
        <v>443</v>
      </c>
      <c r="I4961" s="276" t="str">
        <f t="shared" si="2"/>
        <v>12164503627970</v>
      </c>
      <c r="J4961" s="274">
        <v>45954.0</v>
      </c>
      <c r="K4961" s="275">
        <v>3627970.0</v>
      </c>
      <c r="L4961" s="275">
        <f t="shared" si="60"/>
        <v>0</v>
      </c>
      <c r="N4961" s="277"/>
      <c r="O4961" s="274"/>
    </row>
    <row r="4962" ht="14.25" customHeight="1">
      <c r="A4962" s="248" t="s">
        <v>87</v>
      </c>
      <c r="B4962" s="248" t="s">
        <v>19</v>
      </c>
      <c r="C4962" s="273">
        <v>28.0</v>
      </c>
      <c r="D4962" s="274">
        <v>45915.0</v>
      </c>
      <c r="E4962" s="275">
        <v>101970.0</v>
      </c>
      <c r="F4962" s="248" t="s">
        <v>447</v>
      </c>
      <c r="G4962" s="274">
        <f t="shared" si="1"/>
        <v>45945</v>
      </c>
      <c r="H4962" s="248" t="s">
        <v>443</v>
      </c>
      <c r="I4962" s="276" t="str">
        <f t="shared" si="2"/>
        <v>28101970</v>
      </c>
      <c r="J4962" s="274">
        <v>45945.0</v>
      </c>
      <c r="K4962" s="275">
        <v>101970.0</v>
      </c>
      <c r="L4962" s="275">
        <f t="shared" si="60"/>
        <v>0</v>
      </c>
      <c r="N4962" s="277"/>
      <c r="O4962" s="274"/>
    </row>
    <row r="4963" ht="14.25" customHeight="1">
      <c r="A4963" s="248" t="s">
        <v>35</v>
      </c>
      <c r="B4963" s="248" t="s">
        <v>19</v>
      </c>
      <c r="C4963" s="273">
        <v>26567.0</v>
      </c>
      <c r="D4963" s="274">
        <v>45915.0</v>
      </c>
      <c r="E4963" s="275">
        <v>460976.0</v>
      </c>
      <c r="F4963" s="248" t="s">
        <v>447</v>
      </c>
      <c r="G4963" s="274">
        <f t="shared" si="1"/>
        <v>45945</v>
      </c>
      <c r="H4963" s="248" t="s">
        <v>443</v>
      </c>
      <c r="I4963" s="276" t="str">
        <f t="shared" si="2"/>
        <v>26567460976</v>
      </c>
      <c r="J4963" s="274">
        <v>45945.0</v>
      </c>
      <c r="K4963" s="275">
        <v>460976.0</v>
      </c>
      <c r="L4963" s="275">
        <f t="shared" si="60"/>
        <v>0</v>
      </c>
      <c r="N4963" s="277"/>
      <c r="O4963" s="274"/>
    </row>
    <row r="4964" ht="14.25" customHeight="1">
      <c r="A4964" s="248" t="s">
        <v>23</v>
      </c>
      <c r="B4964" s="248" t="s">
        <v>19</v>
      </c>
      <c r="C4964" s="273">
        <v>10615.0</v>
      </c>
      <c r="D4964" s="274">
        <v>45915.0</v>
      </c>
      <c r="E4964" s="275">
        <v>359982.0</v>
      </c>
      <c r="F4964" s="248" t="s">
        <v>447</v>
      </c>
      <c r="G4964" s="274">
        <f t="shared" si="1"/>
        <v>45945</v>
      </c>
      <c r="H4964" s="248" t="s">
        <v>443</v>
      </c>
      <c r="I4964" s="276" t="str">
        <f t="shared" si="2"/>
        <v>10615359982</v>
      </c>
      <c r="J4964" s="274">
        <v>45945.0</v>
      </c>
      <c r="K4964" s="275">
        <v>359982.0</v>
      </c>
      <c r="L4964" s="275">
        <f t="shared" si="60"/>
        <v>0</v>
      </c>
      <c r="N4964" s="277" t="s">
        <v>769</v>
      </c>
      <c r="O4964" s="274"/>
    </row>
    <row r="4965" ht="14.25" customHeight="1">
      <c r="A4965" s="248" t="s">
        <v>107</v>
      </c>
      <c r="B4965" s="248" t="s">
        <v>19</v>
      </c>
      <c r="C4965" s="273">
        <v>24737.0</v>
      </c>
      <c r="D4965" s="274">
        <v>45915.0</v>
      </c>
      <c r="E4965" s="275">
        <v>470121.0</v>
      </c>
      <c r="F4965" s="248" t="s">
        <v>447</v>
      </c>
      <c r="G4965" s="274">
        <f t="shared" si="1"/>
        <v>45945</v>
      </c>
      <c r="H4965" s="248" t="s">
        <v>443</v>
      </c>
      <c r="I4965" s="276" t="str">
        <f t="shared" si="2"/>
        <v>24737470121</v>
      </c>
      <c r="J4965" s="274">
        <v>45945.0</v>
      </c>
      <c r="K4965" s="275">
        <v>470121.0</v>
      </c>
      <c r="L4965" s="275">
        <f t="shared" si="60"/>
        <v>0</v>
      </c>
      <c r="N4965" s="277"/>
      <c r="O4965" s="274"/>
    </row>
    <row r="4966" ht="14.25" customHeight="1">
      <c r="A4966" s="248" t="s">
        <v>71</v>
      </c>
      <c r="B4966" s="248" t="s">
        <v>19</v>
      </c>
      <c r="C4966" s="273">
        <v>886851.0</v>
      </c>
      <c r="D4966" s="274">
        <v>45915.0</v>
      </c>
      <c r="E4966" s="275">
        <v>256502.0</v>
      </c>
      <c r="F4966" s="248" t="s">
        <v>447</v>
      </c>
      <c r="G4966" s="274">
        <f t="shared" si="1"/>
        <v>45945</v>
      </c>
      <c r="H4966" s="248" t="s">
        <v>443</v>
      </c>
      <c r="I4966" s="276" t="str">
        <f t="shared" si="2"/>
        <v>886851256502</v>
      </c>
      <c r="J4966" s="274">
        <v>45945.0</v>
      </c>
      <c r="K4966" s="275">
        <v>256502.0</v>
      </c>
      <c r="L4966" s="275">
        <f t="shared" si="60"/>
        <v>0</v>
      </c>
      <c r="N4966" s="277"/>
      <c r="O4966" s="274"/>
    </row>
    <row r="4967" ht="14.25" customHeight="1">
      <c r="A4967" s="248" t="s">
        <v>494</v>
      </c>
      <c r="B4967" s="248" t="s">
        <v>19</v>
      </c>
      <c r="C4967" s="273">
        <v>61573.0</v>
      </c>
      <c r="D4967" s="274">
        <v>45915.0</v>
      </c>
      <c r="E4967" s="275">
        <v>279870.0</v>
      </c>
      <c r="F4967" s="248" t="s">
        <v>447</v>
      </c>
      <c r="G4967" s="274">
        <f t="shared" si="1"/>
        <v>45945</v>
      </c>
      <c r="H4967" s="248" t="s">
        <v>443</v>
      </c>
      <c r="I4967" s="276" t="str">
        <f t="shared" si="2"/>
        <v>61573279870</v>
      </c>
      <c r="J4967" s="274">
        <v>45915.0</v>
      </c>
      <c r="K4967" s="275">
        <v>279870.0</v>
      </c>
      <c r="L4967" s="275">
        <f t="shared" si="60"/>
        <v>0</v>
      </c>
      <c r="N4967" s="277"/>
      <c r="O4967" s="274"/>
    </row>
    <row r="4968" ht="14.25" customHeight="1">
      <c r="A4968" s="248" t="s">
        <v>24</v>
      </c>
      <c r="B4968" s="248" t="s">
        <v>468</v>
      </c>
      <c r="C4968" s="273">
        <v>4447.0</v>
      </c>
      <c r="D4968" s="274">
        <v>45915.0</v>
      </c>
      <c r="E4968" s="275">
        <v>-227977.0</v>
      </c>
      <c r="F4968" s="248" t="s">
        <v>447</v>
      </c>
      <c r="G4968" s="274">
        <f t="shared" si="1"/>
        <v>45945</v>
      </c>
      <c r="H4968" s="248" t="s">
        <v>469</v>
      </c>
      <c r="I4968" s="276" t="str">
        <f t="shared" si="2"/>
        <v>4447-227977</v>
      </c>
      <c r="J4968" s="274"/>
      <c r="K4968" s="275"/>
      <c r="L4968" s="275">
        <f t="shared" si="60"/>
        <v>227977</v>
      </c>
      <c r="N4968" s="277"/>
      <c r="O4968" s="274"/>
    </row>
    <row r="4969" ht="14.25" customHeight="1">
      <c r="A4969" s="248" t="s">
        <v>475</v>
      </c>
      <c r="B4969" s="248" t="s">
        <v>19</v>
      </c>
      <c r="C4969" s="273">
        <v>2.4635386E7</v>
      </c>
      <c r="D4969" s="274">
        <v>45916.0</v>
      </c>
      <c r="E4969" s="275">
        <v>119960.0</v>
      </c>
      <c r="F4969" s="248" t="s">
        <v>447</v>
      </c>
      <c r="G4969" s="274">
        <f t="shared" si="1"/>
        <v>45946</v>
      </c>
      <c r="H4969" s="248" t="s">
        <v>443</v>
      </c>
      <c r="I4969" s="276" t="str">
        <f t="shared" si="2"/>
        <v>24635386119960</v>
      </c>
      <c r="J4969" s="274">
        <v>45916.0</v>
      </c>
      <c r="K4969" s="275">
        <v>119960.0</v>
      </c>
      <c r="L4969" s="275">
        <f t="shared" si="60"/>
        <v>0</v>
      </c>
      <c r="N4969" s="277"/>
      <c r="O4969" s="274"/>
    </row>
    <row r="4970" ht="14.25" customHeight="1">
      <c r="A4970" s="248" t="s">
        <v>475</v>
      </c>
      <c r="B4970" s="248" t="s">
        <v>19</v>
      </c>
      <c r="C4970" s="273">
        <v>2.4635387E7</v>
      </c>
      <c r="D4970" s="274">
        <v>45916.0</v>
      </c>
      <c r="E4970" s="275">
        <v>4599900.0</v>
      </c>
      <c r="F4970" s="248" t="s">
        <v>447</v>
      </c>
      <c r="G4970" s="274">
        <f t="shared" si="1"/>
        <v>45946</v>
      </c>
      <c r="H4970" s="248" t="s">
        <v>443</v>
      </c>
      <c r="I4970" s="276" t="str">
        <f t="shared" si="2"/>
        <v>246353874599900</v>
      </c>
      <c r="J4970" s="274">
        <v>45916.0</v>
      </c>
      <c r="K4970" s="275">
        <v>4599900.0</v>
      </c>
      <c r="L4970" s="275">
        <f t="shared" si="60"/>
        <v>0</v>
      </c>
      <c r="N4970" s="277"/>
      <c r="O4970" s="274"/>
    </row>
    <row r="4971" ht="14.25" customHeight="1">
      <c r="A4971" s="248" t="s">
        <v>60</v>
      </c>
      <c r="B4971" s="248" t="s">
        <v>19</v>
      </c>
      <c r="C4971" s="273">
        <v>10078.0</v>
      </c>
      <c r="D4971" s="274">
        <v>45916.0</v>
      </c>
      <c r="E4971" s="275">
        <v>105492.0</v>
      </c>
      <c r="F4971" s="248" t="s">
        <v>447</v>
      </c>
      <c r="G4971" s="274">
        <f t="shared" si="1"/>
        <v>45946</v>
      </c>
      <c r="H4971" s="248" t="s">
        <v>443</v>
      </c>
      <c r="I4971" s="276" t="str">
        <f t="shared" si="2"/>
        <v>10078105492</v>
      </c>
      <c r="J4971" s="274">
        <v>45945.0</v>
      </c>
      <c r="K4971" s="275">
        <v>105492.0</v>
      </c>
      <c r="L4971" s="275">
        <f t="shared" si="60"/>
        <v>0</v>
      </c>
      <c r="N4971" s="277"/>
      <c r="O4971" s="274"/>
    </row>
    <row r="4972" ht="14.25" customHeight="1">
      <c r="A4972" s="248" t="s">
        <v>60</v>
      </c>
      <c r="B4972" s="248" t="s">
        <v>19</v>
      </c>
      <c r="C4972" s="273">
        <v>10077.0</v>
      </c>
      <c r="D4972" s="274">
        <v>45916.0</v>
      </c>
      <c r="E4972" s="275">
        <v>177984.0</v>
      </c>
      <c r="F4972" s="248" t="s">
        <v>447</v>
      </c>
      <c r="G4972" s="274">
        <f t="shared" si="1"/>
        <v>45946</v>
      </c>
      <c r="H4972" s="248" t="s">
        <v>443</v>
      </c>
      <c r="I4972" s="276" t="str">
        <f t="shared" si="2"/>
        <v>10077177984</v>
      </c>
      <c r="J4972" s="274">
        <v>45945.0</v>
      </c>
      <c r="K4972" s="275">
        <v>177984.0</v>
      </c>
      <c r="L4972" s="275">
        <f t="shared" si="60"/>
        <v>0</v>
      </c>
      <c r="N4972" s="277"/>
      <c r="O4972" s="274"/>
    </row>
    <row r="4973" ht="14.25" customHeight="1">
      <c r="A4973" s="248" t="s">
        <v>56</v>
      </c>
      <c r="B4973" s="248" t="s">
        <v>19</v>
      </c>
      <c r="C4973" s="273">
        <v>41.0</v>
      </c>
      <c r="D4973" s="274">
        <v>45916.0</v>
      </c>
      <c r="E4973" s="275">
        <v>605643.0</v>
      </c>
      <c r="F4973" s="248" t="s">
        <v>447</v>
      </c>
      <c r="G4973" s="274">
        <f t="shared" si="1"/>
        <v>45946</v>
      </c>
      <c r="H4973" s="248" t="s">
        <v>443</v>
      </c>
      <c r="I4973" s="276" t="str">
        <f t="shared" si="2"/>
        <v>41605643</v>
      </c>
      <c r="J4973" s="274">
        <v>45945.0</v>
      </c>
      <c r="K4973" s="275">
        <v>605643.0</v>
      </c>
      <c r="L4973" s="275">
        <f t="shared" si="60"/>
        <v>0</v>
      </c>
      <c r="N4973" s="277"/>
      <c r="O4973" s="274"/>
    </row>
    <row r="4974" ht="14.25" customHeight="1">
      <c r="A4974" s="248" t="s">
        <v>1110</v>
      </c>
      <c r="B4974" s="248" t="s">
        <v>19</v>
      </c>
      <c r="C4974" s="273">
        <v>7228.0</v>
      </c>
      <c r="D4974" s="274">
        <v>45916.0</v>
      </c>
      <c r="E4974" s="275">
        <v>18800.0</v>
      </c>
      <c r="F4974" s="248" t="s">
        <v>447</v>
      </c>
      <c r="G4974" s="274">
        <f t="shared" si="1"/>
        <v>45946</v>
      </c>
      <c r="H4974" s="248" t="s">
        <v>443</v>
      </c>
      <c r="I4974" s="276" t="str">
        <f t="shared" si="2"/>
        <v>722818800</v>
      </c>
      <c r="J4974" s="274">
        <v>45916.0</v>
      </c>
      <c r="K4974" s="275">
        <v>18800.0</v>
      </c>
      <c r="L4974" s="275">
        <f t="shared" si="60"/>
        <v>0</v>
      </c>
      <c r="N4974" s="277"/>
      <c r="O4974" s="274"/>
    </row>
    <row r="4975" ht="14.25" customHeight="1">
      <c r="A4975" s="248" t="s">
        <v>168</v>
      </c>
      <c r="B4975" s="248" t="s">
        <v>19</v>
      </c>
      <c r="C4975" s="273">
        <v>17437.0</v>
      </c>
      <c r="D4975" s="274">
        <v>45916.0</v>
      </c>
      <c r="E4975" s="275">
        <v>2099001.0</v>
      </c>
      <c r="F4975" s="248" t="s">
        <v>447</v>
      </c>
      <c r="G4975" s="274">
        <f t="shared" si="1"/>
        <v>45946</v>
      </c>
      <c r="H4975" s="248" t="s">
        <v>443</v>
      </c>
      <c r="I4975" s="276" t="str">
        <f t="shared" si="2"/>
        <v>174372099001</v>
      </c>
      <c r="J4975" s="274">
        <v>45916.0</v>
      </c>
      <c r="K4975" s="275">
        <v>2098999.0</v>
      </c>
      <c r="L4975" s="275">
        <f t="shared" si="60"/>
        <v>-2</v>
      </c>
      <c r="N4975" s="277"/>
      <c r="O4975" s="274"/>
    </row>
    <row r="4976" ht="14.25" customHeight="1">
      <c r="A4976" s="248" t="s">
        <v>463</v>
      </c>
      <c r="B4976" s="248" t="s">
        <v>19</v>
      </c>
      <c r="C4976" s="273">
        <v>5386412.0</v>
      </c>
      <c r="D4976" s="274">
        <v>45916.0</v>
      </c>
      <c r="E4976" s="275">
        <v>1044890.0</v>
      </c>
      <c r="F4976" s="248" t="s">
        <v>447</v>
      </c>
      <c r="G4976" s="274">
        <f t="shared" si="1"/>
        <v>45946</v>
      </c>
      <c r="H4976" s="248" t="s">
        <v>443</v>
      </c>
      <c r="I4976" s="276" t="str">
        <f t="shared" si="2"/>
        <v>53864121044890</v>
      </c>
      <c r="J4976" s="274">
        <v>45916.0</v>
      </c>
      <c r="K4976" s="275">
        <v>1044890.0</v>
      </c>
      <c r="L4976" s="275">
        <f t="shared" si="60"/>
        <v>0</v>
      </c>
      <c r="N4976" s="277"/>
      <c r="O4976" s="274"/>
    </row>
    <row r="4977" ht="14.25" customHeight="1">
      <c r="A4977" s="248" t="s">
        <v>463</v>
      </c>
      <c r="B4977" s="248" t="s">
        <v>19</v>
      </c>
      <c r="C4977" s="273">
        <v>5386393.0</v>
      </c>
      <c r="D4977" s="274">
        <v>45916.0</v>
      </c>
      <c r="E4977" s="275">
        <v>823980.0</v>
      </c>
      <c r="F4977" s="248" t="s">
        <v>447</v>
      </c>
      <c r="G4977" s="274">
        <f t="shared" si="1"/>
        <v>45946</v>
      </c>
      <c r="H4977" s="248" t="s">
        <v>443</v>
      </c>
      <c r="I4977" s="276" t="str">
        <f t="shared" si="2"/>
        <v>5386393823980</v>
      </c>
      <c r="J4977" s="274">
        <v>45916.0</v>
      </c>
      <c r="K4977" s="275">
        <v>823980.0</v>
      </c>
      <c r="L4977" s="275">
        <f t="shared" si="60"/>
        <v>0</v>
      </c>
      <c r="N4977" s="277"/>
      <c r="O4977" s="274"/>
    </row>
    <row r="4978" ht="14.25" customHeight="1">
      <c r="A4978" s="248" t="s">
        <v>463</v>
      </c>
      <c r="B4978" s="248" t="s">
        <v>19</v>
      </c>
      <c r="C4978" s="273">
        <v>5386419.0</v>
      </c>
      <c r="D4978" s="274">
        <v>45916.0</v>
      </c>
      <c r="E4978" s="275">
        <v>1103940.0</v>
      </c>
      <c r="F4978" s="248" t="s">
        <v>447</v>
      </c>
      <c r="G4978" s="274">
        <f t="shared" si="1"/>
        <v>45946</v>
      </c>
      <c r="H4978" s="248" t="s">
        <v>443</v>
      </c>
      <c r="I4978" s="276" t="str">
        <f t="shared" si="2"/>
        <v>53864191103940</v>
      </c>
      <c r="J4978" s="274">
        <v>45916.0</v>
      </c>
      <c r="K4978" s="275">
        <v>1103940.0</v>
      </c>
      <c r="L4978" s="275">
        <f t="shared" si="60"/>
        <v>0</v>
      </c>
      <c r="M4978" s="248" t="s">
        <v>1112</v>
      </c>
      <c r="N4978" s="277"/>
      <c r="O4978" s="274"/>
    </row>
    <row r="4979" ht="14.25" customHeight="1">
      <c r="A4979" s="248" t="s">
        <v>463</v>
      </c>
      <c r="B4979" s="248" t="s">
        <v>19</v>
      </c>
      <c r="C4979" s="273">
        <v>5386415.0</v>
      </c>
      <c r="D4979" s="274">
        <v>45916.0</v>
      </c>
      <c r="E4979" s="275">
        <v>1373980.0</v>
      </c>
      <c r="F4979" s="248" t="s">
        <v>447</v>
      </c>
      <c r="G4979" s="274">
        <f t="shared" si="1"/>
        <v>45946</v>
      </c>
      <c r="H4979" s="248" t="s">
        <v>443</v>
      </c>
      <c r="I4979" s="276" t="str">
        <f t="shared" si="2"/>
        <v>53864151373980</v>
      </c>
      <c r="J4979" s="274">
        <v>45916.0</v>
      </c>
      <c r="K4979" s="275">
        <v>1373980.0</v>
      </c>
      <c r="L4979" s="275">
        <f t="shared" si="60"/>
        <v>0</v>
      </c>
      <c r="N4979" s="277"/>
      <c r="O4979" s="274"/>
    </row>
    <row r="4980" ht="14.25" customHeight="1">
      <c r="A4980" s="248" t="s">
        <v>22</v>
      </c>
      <c r="B4980" s="248" t="s">
        <v>19</v>
      </c>
      <c r="C4980" s="273">
        <v>1216482.0</v>
      </c>
      <c r="D4980" s="274">
        <v>45916.0</v>
      </c>
      <c r="E4980" s="275">
        <v>6917629.0</v>
      </c>
      <c r="F4980" s="248" t="s">
        <v>447</v>
      </c>
      <c r="G4980" s="274">
        <f t="shared" si="1"/>
        <v>45946</v>
      </c>
      <c r="H4980" s="248" t="s">
        <v>443</v>
      </c>
      <c r="I4980" s="276" t="str">
        <f t="shared" si="2"/>
        <v>12164826917629</v>
      </c>
      <c r="J4980" s="274">
        <v>45954.0</v>
      </c>
      <c r="K4980" s="275">
        <v>6917629.0</v>
      </c>
      <c r="L4980" s="275">
        <f t="shared" si="60"/>
        <v>0</v>
      </c>
      <c r="N4980" s="277"/>
      <c r="O4980" s="274"/>
    </row>
    <row r="4981" ht="14.25" customHeight="1">
      <c r="A4981" s="248" t="s">
        <v>22</v>
      </c>
      <c r="B4981" s="248" t="s">
        <v>19</v>
      </c>
      <c r="C4981" s="273">
        <v>1198121.0</v>
      </c>
      <c r="D4981" s="274">
        <v>45916.0</v>
      </c>
      <c r="E4981" s="275">
        <v>1684790.0</v>
      </c>
      <c r="F4981" s="248" t="s">
        <v>447</v>
      </c>
      <c r="G4981" s="274">
        <f t="shared" si="1"/>
        <v>45946</v>
      </c>
      <c r="H4981" s="248" t="s">
        <v>443</v>
      </c>
      <c r="I4981" s="276" t="str">
        <f t="shared" si="2"/>
        <v>11981211684790</v>
      </c>
      <c r="J4981" s="274">
        <v>45916.0</v>
      </c>
      <c r="K4981" s="275">
        <v>1684790.0</v>
      </c>
      <c r="L4981" s="275">
        <f t="shared" si="60"/>
        <v>0</v>
      </c>
      <c r="N4981" s="277"/>
      <c r="O4981" s="274"/>
    </row>
    <row r="4982" ht="14.25" customHeight="1">
      <c r="A4982" s="248" t="s">
        <v>22</v>
      </c>
      <c r="B4982" s="248" t="s">
        <v>19</v>
      </c>
      <c r="C4982" s="273">
        <v>1216483.0</v>
      </c>
      <c r="D4982" s="274">
        <v>45916.0</v>
      </c>
      <c r="E4982" s="275">
        <v>4663960.0</v>
      </c>
      <c r="F4982" s="248" t="s">
        <v>447</v>
      </c>
      <c r="G4982" s="274">
        <f t="shared" si="1"/>
        <v>45946</v>
      </c>
      <c r="H4982" s="248" t="s">
        <v>443</v>
      </c>
      <c r="I4982" s="276" t="str">
        <f t="shared" si="2"/>
        <v>12164834663960</v>
      </c>
      <c r="J4982" s="274">
        <v>45954.0</v>
      </c>
      <c r="K4982" s="275">
        <v>4663960.0</v>
      </c>
      <c r="L4982" s="275">
        <f t="shared" si="60"/>
        <v>0</v>
      </c>
      <c r="N4982" s="277"/>
      <c r="O4982" s="274"/>
    </row>
    <row r="4983" ht="15.0" customHeight="1">
      <c r="A4983" s="248" t="s">
        <v>23</v>
      </c>
      <c r="B4983" s="248" t="s">
        <v>19</v>
      </c>
      <c r="C4983" s="273">
        <v>10622.0</v>
      </c>
      <c r="D4983" s="274">
        <v>45916.0</v>
      </c>
      <c r="E4983" s="275">
        <v>9379271.0</v>
      </c>
      <c r="F4983" s="248" t="s">
        <v>447</v>
      </c>
      <c r="G4983" s="274">
        <f t="shared" si="1"/>
        <v>45946</v>
      </c>
      <c r="H4983" s="248" t="s">
        <v>443</v>
      </c>
      <c r="I4983" s="276" t="str">
        <f t="shared" si="2"/>
        <v>106229379271</v>
      </c>
      <c r="J4983" s="274">
        <v>45954.0</v>
      </c>
      <c r="K4983" s="275">
        <v>9379271.0</v>
      </c>
      <c r="L4983" s="275">
        <f t="shared" si="60"/>
        <v>0</v>
      </c>
      <c r="N4983" s="277" t="s">
        <v>769</v>
      </c>
      <c r="O4983" s="274"/>
    </row>
    <row r="4984" ht="14.25" customHeight="1">
      <c r="A4984" s="248" t="s">
        <v>26</v>
      </c>
      <c r="B4984" s="248" t="s">
        <v>19</v>
      </c>
      <c r="C4984" s="273">
        <v>14657.0</v>
      </c>
      <c r="D4984" s="274">
        <v>45916.0</v>
      </c>
      <c r="E4984" s="275">
        <v>108674.0</v>
      </c>
      <c r="F4984" s="248" t="s">
        <v>447</v>
      </c>
      <c r="G4984" s="274">
        <f t="shared" si="1"/>
        <v>45946</v>
      </c>
      <c r="H4984" s="248" t="s">
        <v>443</v>
      </c>
      <c r="I4984" s="276" t="str">
        <f t="shared" si="2"/>
        <v>14657108674</v>
      </c>
      <c r="J4984" s="274">
        <v>45954.0</v>
      </c>
      <c r="K4984" s="275">
        <v>108674.0</v>
      </c>
      <c r="L4984" s="275">
        <f t="shared" si="60"/>
        <v>0</v>
      </c>
      <c r="N4984" s="277"/>
      <c r="O4984" s="274"/>
    </row>
    <row r="4985" ht="14.25" customHeight="1">
      <c r="A4985" s="248" t="s">
        <v>1113</v>
      </c>
      <c r="B4985" s="248" t="s">
        <v>19</v>
      </c>
      <c r="C4985" s="273">
        <v>56263.0</v>
      </c>
      <c r="D4985" s="274">
        <v>45916.0</v>
      </c>
      <c r="E4985" s="275">
        <v>329905.0</v>
      </c>
      <c r="F4985" s="248" t="s">
        <v>447</v>
      </c>
      <c r="G4985" s="274">
        <f t="shared" si="1"/>
        <v>45946</v>
      </c>
      <c r="H4985" s="248" t="s">
        <v>443</v>
      </c>
      <c r="I4985" s="276" t="str">
        <f t="shared" si="2"/>
        <v>56263329905</v>
      </c>
      <c r="J4985" s="274">
        <v>45916.0</v>
      </c>
      <c r="K4985" s="275">
        <v>329905.0</v>
      </c>
      <c r="L4985" s="275">
        <f t="shared" si="60"/>
        <v>0</v>
      </c>
      <c r="M4985" s="335" t="s">
        <v>1114</v>
      </c>
      <c r="N4985" s="277">
        <f>323940-329905</f>
        <v>-5965</v>
      </c>
      <c r="O4985" s="274"/>
    </row>
    <row r="4986" ht="14.25" customHeight="1">
      <c r="A4986" s="248" t="s">
        <v>740</v>
      </c>
      <c r="B4986" s="248" t="s">
        <v>19</v>
      </c>
      <c r="C4986" s="273">
        <v>16087.0</v>
      </c>
      <c r="D4986" s="274">
        <v>45916.0</v>
      </c>
      <c r="E4986" s="275">
        <v>1684950.0</v>
      </c>
      <c r="F4986" s="248" t="s">
        <v>447</v>
      </c>
      <c r="G4986" s="274">
        <f t="shared" si="1"/>
        <v>45946</v>
      </c>
      <c r="H4986" s="248" t="s">
        <v>443</v>
      </c>
      <c r="I4986" s="276" t="str">
        <f t="shared" si="2"/>
        <v>160871684950</v>
      </c>
      <c r="J4986" s="274">
        <v>45916.0</v>
      </c>
      <c r="K4986" s="275">
        <v>1684950.0</v>
      </c>
      <c r="L4986" s="275">
        <f t="shared" si="60"/>
        <v>0</v>
      </c>
      <c r="N4986" s="277"/>
      <c r="O4986" s="274"/>
    </row>
    <row r="4987" ht="15.0" customHeight="1">
      <c r="A4987" s="248" t="s">
        <v>740</v>
      </c>
      <c r="B4987" s="248" t="s">
        <v>19</v>
      </c>
      <c r="C4987" s="273">
        <v>16088.0</v>
      </c>
      <c r="D4987" s="274">
        <v>45916.0</v>
      </c>
      <c r="E4987" s="275">
        <v>423980.0</v>
      </c>
      <c r="F4987" s="248" t="s">
        <v>447</v>
      </c>
      <c r="G4987" s="274">
        <f t="shared" si="1"/>
        <v>45946</v>
      </c>
      <c r="H4987" s="248" t="s">
        <v>443</v>
      </c>
      <c r="I4987" s="276" t="str">
        <f t="shared" si="2"/>
        <v>16088423980</v>
      </c>
      <c r="J4987" s="274">
        <v>46281.0</v>
      </c>
      <c r="K4987" s="275">
        <v>423980.0</v>
      </c>
      <c r="L4987" s="275">
        <f t="shared" si="60"/>
        <v>0</v>
      </c>
      <c r="M4987" s="335" t="s">
        <v>1115</v>
      </c>
      <c r="N4987" s="277"/>
      <c r="O4987" s="274"/>
    </row>
    <row r="4988" ht="14.25" customHeight="1">
      <c r="A4988" s="248" t="s">
        <v>71</v>
      </c>
      <c r="B4988" s="248" t="s">
        <v>19</v>
      </c>
      <c r="C4988" s="273">
        <v>886935.0</v>
      </c>
      <c r="D4988" s="274">
        <v>45916.0</v>
      </c>
      <c r="E4988" s="275">
        <v>372414.0</v>
      </c>
      <c r="F4988" s="248" t="s">
        <v>447</v>
      </c>
      <c r="G4988" s="274">
        <f t="shared" si="1"/>
        <v>45946</v>
      </c>
      <c r="H4988" s="248" t="s">
        <v>443</v>
      </c>
      <c r="I4988" s="276" t="str">
        <f t="shared" si="2"/>
        <v>886935372414</v>
      </c>
      <c r="J4988" s="274">
        <v>45954.0</v>
      </c>
      <c r="K4988" s="275">
        <v>372414.0</v>
      </c>
      <c r="L4988" s="275">
        <f t="shared" si="60"/>
        <v>0</v>
      </c>
      <c r="N4988" s="277"/>
      <c r="O4988" s="274"/>
    </row>
    <row r="4989" ht="14.25" customHeight="1">
      <c r="A4989" s="248" t="s">
        <v>24</v>
      </c>
      <c r="B4989" s="248" t="s">
        <v>19</v>
      </c>
      <c r="C4989" s="273">
        <v>30580.0</v>
      </c>
      <c r="D4989" s="274">
        <v>45917.0</v>
      </c>
      <c r="E4989" s="275">
        <v>1.2592663E7</v>
      </c>
      <c r="F4989" s="248" t="s">
        <v>447</v>
      </c>
      <c r="G4989" s="274">
        <f t="shared" si="1"/>
        <v>45947</v>
      </c>
      <c r="H4989" s="248" t="s">
        <v>443</v>
      </c>
      <c r="I4989" s="276" t="str">
        <f t="shared" si="2"/>
        <v>3058012592663</v>
      </c>
      <c r="J4989" s="274">
        <v>45954.0</v>
      </c>
      <c r="K4989" s="275">
        <v>1.2592663E7</v>
      </c>
      <c r="L4989" s="275">
        <f t="shared" si="60"/>
        <v>0</v>
      </c>
      <c r="N4989" s="277"/>
      <c r="O4989" s="274"/>
    </row>
    <row r="4990" ht="14.25" customHeight="1">
      <c r="A4990" s="248" t="s">
        <v>634</v>
      </c>
      <c r="B4990" s="248" t="s">
        <v>19</v>
      </c>
      <c r="C4990" s="273">
        <v>380947.0</v>
      </c>
      <c r="D4990" s="274">
        <v>45917.0</v>
      </c>
      <c r="E4990" s="275">
        <v>129990.0</v>
      </c>
      <c r="F4990" s="248" t="s">
        <v>447</v>
      </c>
      <c r="G4990" s="274">
        <f t="shared" si="1"/>
        <v>45947</v>
      </c>
      <c r="H4990" s="248" t="s">
        <v>443</v>
      </c>
      <c r="I4990" s="276" t="str">
        <f t="shared" si="2"/>
        <v>380947129990</v>
      </c>
      <c r="J4990" s="274">
        <v>45916.0</v>
      </c>
      <c r="K4990" s="275">
        <v>129990.0</v>
      </c>
      <c r="L4990" s="275">
        <f t="shared" si="60"/>
        <v>0</v>
      </c>
      <c r="N4990" s="277"/>
      <c r="O4990" s="274"/>
    </row>
    <row r="4991" ht="14.25" customHeight="1">
      <c r="A4991" s="248" t="s">
        <v>26</v>
      </c>
      <c r="B4991" s="248" t="s">
        <v>19</v>
      </c>
      <c r="C4991" s="273">
        <v>14659.0</v>
      </c>
      <c r="D4991" s="274">
        <v>45917.0</v>
      </c>
      <c r="E4991" s="275">
        <v>47075.0</v>
      </c>
      <c r="F4991" s="248" t="s">
        <v>447</v>
      </c>
      <c r="G4991" s="274">
        <f t="shared" si="1"/>
        <v>45947</v>
      </c>
      <c r="H4991" s="248" t="s">
        <v>443</v>
      </c>
      <c r="I4991" s="276" t="str">
        <f t="shared" si="2"/>
        <v>1465947075</v>
      </c>
      <c r="J4991" s="274">
        <v>45954.0</v>
      </c>
      <c r="K4991" s="275">
        <v>47075.0</v>
      </c>
      <c r="L4991" s="275">
        <f t="shared" si="60"/>
        <v>0</v>
      </c>
      <c r="N4991" s="277"/>
      <c r="O4991" s="274"/>
    </row>
    <row r="4992" ht="14.25" customHeight="1">
      <c r="A4992" s="248" t="s">
        <v>1116</v>
      </c>
      <c r="B4992" s="248" t="s">
        <v>19</v>
      </c>
      <c r="C4992" s="273">
        <v>7892.0</v>
      </c>
      <c r="D4992" s="274">
        <v>45917.0</v>
      </c>
      <c r="E4992" s="275">
        <v>69600.0</v>
      </c>
      <c r="F4992" s="248" t="s">
        <v>447</v>
      </c>
      <c r="G4992" s="274">
        <f t="shared" si="1"/>
        <v>45947</v>
      </c>
      <c r="H4992" s="248" t="s">
        <v>443</v>
      </c>
      <c r="I4992" s="276" t="str">
        <f t="shared" si="2"/>
        <v>789269600</v>
      </c>
      <c r="J4992" s="274">
        <v>45917.0</v>
      </c>
      <c r="K4992" s="275">
        <v>69600.0</v>
      </c>
      <c r="L4992" s="275">
        <f t="shared" si="60"/>
        <v>0</v>
      </c>
      <c r="N4992" s="277"/>
      <c r="O4992" s="274"/>
    </row>
    <row r="4993" ht="14.25" customHeight="1">
      <c r="A4993" s="248" t="s">
        <v>1116</v>
      </c>
      <c r="B4993" s="248" t="s">
        <v>19</v>
      </c>
      <c r="C4993" s="273">
        <v>7893.0</v>
      </c>
      <c r="D4993" s="274">
        <v>45917.0</v>
      </c>
      <c r="E4993" s="275">
        <v>269500.0</v>
      </c>
      <c r="F4993" s="248" t="s">
        <v>447</v>
      </c>
      <c r="G4993" s="274">
        <f t="shared" si="1"/>
        <v>45947</v>
      </c>
      <c r="H4993" s="248" t="s">
        <v>443</v>
      </c>
      <c r="I4993" s="276" t="str">
        <f t="shared" si="2"/>
        <v>7893269500</v>
      </c>
      <c r="J4993" s="274">
        <v>45881.0</v>
      </c>
      <c r="K4993" s="275">
        <v>269500.0</v>
      </c>
      <c r="L4993" s="275">
        <f t="shared" si="60"/>
        <v>0</v>
      </c>
      <c r="N4993" s="277"/>
      <c r="O4993" s="274"/>
    </row>
    <row r="4994" ht="14.25" customHeight="1">
      <c r="A4994" s="248" t="s">
        <v>77</v>
      </c>
      <c r="B4994" s="248" t="s">
        <v>19</v>
      </c>
      <c r="C4994" s="248">
        <v>629563.0</v>
      </c>
      <c r="D4994" s="274">
        <v>45922.0</v>
      </c>
      <c r="E4994" s="275">
        <v>279482.0</v>
      </c>
      <c r="F4994" s="248" t="s">
        <v>447</v>
      </c>
      <c r="G4994" s="274">
        <f t="shared" si="1"/>
        <v>45952</v>
      </c>
      <c r="H4994" s="248" t="s">
        <v>443</v>
      </c>
      <c r="I4994" s="276" t="str">
        <f t="shared" si="2"/>
        <v>629563279482</v>
      </c>
      <c r="J4994" s="274">
        <v>45954.0</v>
      </c>
      <c r="K4994" s="275">
        <v>279482.0</v>
      </c>
      <c r="L4994" s="275">
        <f t="shared" si="60"/>
        <v>0</v>
      </c>
      <c r="N4994" s="277"/>
      <c r="O4994" s="274"/>
    </row>
    <row r="4995" ht="14.25" customHeight="1">
      <c r="A4995" s="248" t="s">
        <v>77</v>
      </c>
      <c r="B4995" s="248" t="s">
        <v>19</v>
      </c>
      <c r="C4995" s="248">
        <v>630162.0</v>
      </c>
      <c r="D4995" s="274">
        <v>45922.0</v>
      </c>
      <c r="E4995" s="275">
        <v>147971.0</v>
      </c>
      <c r="F4995" s="248" t="s">
        <v>447</v>
      </c>
      <c r="G4995" s="274">
        <f t="shared" si="1"/>
        <v>45952</v>
      </c>
      <c r="H4995" s="248" t="s">
        <v>443</v>
      </c>
      <c r="I4995" s="276" t="str">
        <f t="shared" si="2"/>
        <v>630162147971</v>
      </c>
      <c r="J4995" s="274">
        <v>45954.0</v>
      </c>
      <c r="K4995" s="275">
        <v>147971.0</v>
      </c>
      <c r="L4995" s="275">
        <f t="shared" si="60"/>
        <v>0</v>
      </c>
      <c r="N4995" s="277"/>
      <c r="O4995" s="274"/>
    </row>
    <row r="4996" ht="14.25" customHeight="1">
      <c r="A4996" s="248" t="s">
        <v>903</v>
      </c>
      <c r="B4996" s="248" t="s">
        <v>19</v>
      </c>
      <c r="C4996" s="273">
        <v>3664.0</v>
      </c>
      <c r="D4996" s="274">
        <v>45923.0</v>
      </c>
      <c r="E4996" s="275">
        <v>1299991.0</v>
      </c>
      <c r="F4996" s="248" t="s">
        <v>447</v>
      </c>
      <c r="G4996" s="274">
        <f t="shared" si="1"/>
        <v>45953</v>
      </c>
      <c r="H4996" s="305" t="s">
        <v>443</v>
      </c>
      <c r="I4996" s="276" t="str">
        <f t="shared" si="2"/>
        <v>36641299991</v>
      </c>
      <c r="J4996" s="274"/>
      <c r="K4996" s="275"/>
      <c r="L4996" s="275">
        <f t="shared" si="60"/>
        <v>-1299991</v>
      </c>
      <c r="M4996" s="289" t="s">
        <v>1117</v>
      </c>
      <c r="N4996" s="277"/>
      <c r="O4996" s="274"/>
    </row>
    <row r="4997" ht="14.25" customHeight="1">
      <c r="A4997" s="248" t="s">
        <v>463</v>
      </c>
      <c r="B4997" s="248" t="s">
        <v>468</v>
      </c>
      <c r="C4997" s="273">
        <v>2.8050852E7</v>
      </c>
      <c r="D4997" s="274">
        <v>45923.0</v>
      </c>
      <c r="E4997" s="275">
        <v>-529990.0</v>
      </c>
      <c r="F4997" s="248" t="s">
        <v>447</v>
      </c>
      <c r="G4997" s="274">
        <f t="shared" si="1"/>
        <v>45953</v>
      </c>
      <c r="H4997" s="248" t="s">
        <v>469</v>
      </c>
      <c r="I4997" s="276" t="str">
        <f t="shared" si="2"/>
        <v>28050852-529990</v>
      </c>
      <c r="J4997" s="274"/>
      <c r="K4997" s="275"/>
      <c r="L4997" s="275">
        <f t="shared" si="60"/>
        <v>529990</v>
      </c>
      <c r="N4997" s="277"/>
      <c r="O4997" s="274"/>
    </row>
    <row r="4998" ht="14.25" customHeight="1">
      <c r="A4998" s="248" t="s">
        <v>26</v>
      </c>
      <c r="B4998" s="248" t="s">
        <v>19</v>
      </c>
      <c r="C4998" s="248">
        <v>14671.0</v>
      </c>
      <c r="D4998" s="274">
        <v>45923.0</v>
      </c>
      <c r="E4998" s="275">
        <v>5462906.0</v>
      </c>
      <c r="F4998" s="248" t="s">
        <v>447</v>
      </c>
      <c r="G4998" s="274">
        <f t="shared" si="1"/>
        <v>45953</v>
      </c>
      <c r="H4998" s="248" t="s">
        <v>443</v>
      </c>
      <c r="I4998" s="276" t="str">
        <f t="shared" si="2"/>
        <v>146715462906</v>
      </c>
      <c r="J4998" s="274">
        <v>45954.0</v>
      </c>
      <c r="K4998" s="275">
        <v>5462906.0</v>
      </c>
      <c r="L4998" s="275">
        <f t="shared" si="60"/>
        <v>0</v>
      </c>
      <c r="N4998" s="277"/>
      <c r="O4998" s="274"/>
    </row>
    <row r="4999" ht="14.25" customHeight="1">
      <c r="A4999" s="248" t="s">
        <v>26</v>
      </c>
      <c r="B4999" s="248" t="s">
        <v>19</v>
      </c>
      <c r="C4999" s="248">
        <v>14664.0</v>
      </c>
      <c r="D4999" s="274">
        <v>45923.0</v>
      </c>
      <c r="E4999" s="275">
        <v>1151599.0</v>
      </c>
      <c r="F4999" s="248" t="s">
        <v>447</v>
      </c>
      <c r="G4999" s="274">
        <f t="shared" si="1"/>
        <v>45953</v>
      </c>
      <c r="H4999" s="248" t="s">
        <v>443</v>
      </c>
      <c r="I4999" s="276" t="str">
        <f t="shared" si="2"/>
        <v>146641151599</v>
      </c>
      <c r="J4999" s="274">
        <v>45954.0</v>
      </c>
      <c r="K4999" s="275">
        <v>1151599.0</v>
      </c>
      <c r="L4999" s="275">
        <f t="shared" si="60"/>
        <v>0</v>
      </c>
      <c r="N4999" s="277"/>
      <c r="O4999" s="274"/>
    </row>
    <row r="5000" ht="14.25" customHeight="1">
      <c r="A5000" s="248" t="s">
        <v>463</v>
      </c>
      <c r="B5000" s="248" t="s">
        <v>19</v>
      </c>
      <c r="C5000" s="248">
        <v>5387402.0</v>
      </c>
      <c r="D5000" s="274">
        <v>45923.0</v>
      </c>
      <c r="E5000" s="275">
        <v>1023960.0</v>
      </c>
      <c r="F5000" s="248" t="s">
        <v>447</v>
      </c>
      <c r="G5000" s="274">
        <f t="shared" si="1"/>
        <v>45953</v>
      </c>
      <c r="H5000" s="248" t="s">
        <v>443</v>
      </c>
      <c r="I5000" s="276" t="str">
        <f t="shared" si="2"/>
        <v>53874021023960</v>
      </c>
      <c r="J5000" s="274">
        <v>45923.0</v>
      </c>
      <c r="K5000" s="275">
        <v>1023960.0</v>
      </c>
      <c r="L5000" s="275">
        <f t="shared" si="60"/>
        <v>0</v>
      </c>
      <c r="N5000" s="277"/>
      <c r="O5000" s="274"/>
    </row>
    <row r="5001" ht="14.25" customHeight="1">
      <c r="A5001" s="248" t="s">
        <v>1103</v>
      </c>
      <c r="B5001" s="248" t="s">
        <v>19</v>
      </c>
      <c r="C5001" s="248">
        <v>759.0</v>
      </c>
      <c r="D5001" s="274">
        <v>45923.0</v>
      </c>
      <c r="E5001" s="275">
        <v>87390.0</v>
      </c>
      <c r="F5001" s="248" t="s">
        <v>447</v>
      </c>
      <c r="G5001" s="274">
        <f t="shared" si="1"/>
        <v>45953</v>
      </c>
      <c r="H5001" s="248" t="s">
        <v>443</v>
      </c>
      <c r="I5001" s="276" t="str">
        <f t="shared" si="2"/>
        <v>75987390</v>
      </c>
      <c r="J5001" s="274">
        <v>45916.0</v>
      </c>
      <c r="K5001" s="275">
        <v>87390.0</v>
      </c>
      <c r="L5001" s="275">
        <f t="shared" si="60"/>
        <v>0</v>
      </c>
      <c r="N5001" s="277"/>
      <c r="O5001" s="274"/>
    </row>
    <row r="5002" ht="14.25" customHeight="1">
      <c r="A5002" s="248" t="s">
        <v>180</v>
      </c>
      <c r="B5002" s="248" t="s">
        <v>19</v>
      </c>
      <c r="C5002" s="273">
        <v>1405417.0</v>
      </c>
      <c r="D5002" s="274">
        <v>45924.0</v>
      </c>
      <c r="E5002" s="275">
        <v>1482046.0</v>
      </c>
      <c r="F5002" s="248" t="s">
        <v>447</v>
      </c>
      <c r="G5002" s="274">
        <f t="shared" si="1"/>
        <v>45954</v>
      </c>
      <c r="H5002" s="248" t="s">
        <v>443</v>
      </c>
      <c r="I5002" s="276" t="str">
        <f t="shared" si="2"/>
        <v>14054171482046</v>
      </c>
      <c r="J5002" s="274"/>
      <c r="K5002" s="275">
        <v>2757788.0</v>
      </c>
      <c r="L5002" s="275">
        <f t="shared" si="60"/>
        <v>1275742</v>
      </c>
      <c r="M5002" s="248" t="s">
        <v>1118</v>
      </c>
      <c r="N5002" s="277"/>
      <c r="O5002" s="274"/>
    </row>
    <row r="5003" ht="15.0" customHeight="1">
      <c r="A5003" s="248" t="s">
        <v>180</v>
      </c>
      <c r="B5003" s="248" t="s">
        <v>19</v>
      </c>
      <c r="C5003" s="273">
        <v>1405418.0</v>
      </c>
      <c r="D5003" s="274">
        <v>45924.0</v>
      </c>
      <c r="E5003" s="275">
        <v>155990.0</v>
      </c>
      <c r="F5003" s="248" t="s">
        <v>447</v>
      </c>
      <c r="G5003" s="274">
        <f t="shared" si="1"/>
        <v>45954</v>
      </c>
      <c r="H5003" s="248" t="s">
        <v>443</v>
      </c>
      <c r="I5003" s="276" t="str">
        <f t="shared" si="2"/>
        <v>1405418155990</v>
      </c>
      <c r="J5003" s="274"/>
      <c r="K5003" s="275">
        <f>+L4992</f>
        <v>0</v>
      </c>
      <c r="L5003" s="275">
        <f t="shared" si="60"/>
        <v>-155990</v>
      </c>
      <c r="M5003" s="248" t="s">
        <v>1118</v>
      </c>
      <c r="N5003" s="277"/>
      <c r="O5003" s="274"/>
    </row>
    <row r="5004" ht="14.25" customHeight="1">
      <c r="A5004" s="248" t="s">
        <v>180</v>
      </c>
      <c r="B5004" s="248" t="s">
        <v>19</v>
      </c>
      <c r="C5004" s="273">
        <v>1405419.0</v>
      </c>
      <c r="D5004" s="274">
        <v>45924.0</v>
      </c>
      <c r="E5004" s="275">
        <v>259990.0</v>
      </c>
      <c r="F5004" s="248" t="s">
        <v>447</v>
      </c>
      <c r="G5004" s="274">
        <f t="shared" si="1"/>
        <v>45954</v>
      </c>
      <c r="H5004" s="248" t="s">
        <v>443</v>
      </c>
      <c r="I5004" s="276" t="str">
        <f t="shared" si="2"/>
        <v>1405419259990</v>
      </c>
      <c r="J5004" s="274"/>
      <c r="K5004" s="275">
        <f>+L5003</f>
        <v>-155990</v>
      </c>
      <c r="L5004" s="275">
        <f t="shared" si="60"/>
        <v>-415980</v>
      </c>
      <c r="M5004" s="305" t="s">
        <v>1119</v>
      </c>
      <c r="N5004" s="277"/>
      <c r="O5004" s="274"/>
    </row>
    <row r="5005" ht="14.25" customHeight="1">
      <c r="A5005" s="248" t="s">
        <v>361</v>
      </c>
      <c r="B5005" s="248" t="s">
        <v>19</v>
      </c>
      <c r="C5005" s="248">
        <v>14.0</v>
      </c>
      <c r="D5005" s="274">
        <v>45924.0</v>
      </c>
      <c r="E5005" s="275">
        <v>127572.0</v>
      </c>
      <c r="F5005" s="248" t="s">
        <v>447</v>
      </c>
      <c r="G5005" s="274">
        <f t="shared" si="1"/>
        <v>45954</v>
      </c>
      <c r="H5005" s="248" t="s">
        <v>443</v>
      </c>
      <c r="I5005" s="276" t="str">
        <f t="shared" si="2"/>
        <v>14127572</v>
      </c>
      <c r="J5005" s="274">
        <v>45946.0</v>
      </c>
      <c r="K5005" s="275">
        <v>127572.0</v>
      </c>
      <c r="L5005" s="275">
        <f t="shared" si="60"/>
        <v>0</v>
      </c>
      <c r="N5005" s="277"/>
      <c r="O5005" s="274"/>
    </row>
    <row r="5006" ht="14.25" customHeight="1">
      <c r="A5006" s="248" t="s">
        <v>1120</v>
      </c>
      <c r="B5006" s="248" t="s">
        <v>19</v>
      </c>
      <c r="C5006" s="248">
        <v>7830.0</v>
      </c>
      <c r="D5006" s="274">
        <v>45924.0</v>
      </c>
      <c r="E5006" s="275">
        <v>1199990.0</v>
      </c>
      <c r="F5006" s="248" t="s">
        <v>447</v>
      </c>
      <c r="G5006" s="274">
        <f t="shared" si="1"/>
        <v>45954</v>
      </c>
      <c r="H5006" s="248" t="s">
        <v>443</v>
      </c>
      <c r="I5006" s="276" t="str">
        <f t="shared" si="2"/>
        <v>78301199990</v>
      </c>
      <c r="J5006" s="274">
        <v>45923.0</v>
      </c>
      <c r="K5006" s="275">
        <v>1204980.0</v>
      </c>
      <c r="L5006" s="275">
        <f t="shared" si="60"/>
        <v>4990</v>
      </c>
      <c r="M5006" s="248" t="s">
        <v>1121</v>
      </c>
      <c r="N5006" s="277"/>
      <c r="O5006" s="274"/>
    </row>
    <row r="5007" ht="15.0" customHeight="1">
      <c r="A5007" s="248" t="s">
        <v>107</v>
      </c>
      <c r="B5007" s="248" t="s">
        <v>19</v>
      </c>
      <c r="C5007" s="248">
        <v>24832.0</v>
      </c>
      <c r="D5007" s="274">
        <v>45924.0</v>
      </c>
      <c r="E5007" s="275">
        <v>1750215.0</v>
      </c>
      <c r="F5007" s="248" t="s">
        <v>447</v>
      </c>
      <c r="G5007" s="274">
        <f t="shared" si="1"/>
        <v>45954</v>
      </c>
      <c r="H5007" s="248" t="s">
        <v>443</v>
      </c>
      <c r="I5007" s="276" t="str">
        <f t="shared" si="2"/>
        <v>248321750215</v>
      </c>
      <c r="J5007" s="274">
        <v>45954.0</v>
      </c>
      <c r="K5007" s="275">
        <v>1750215.0</v>
      </c>
      <c r="L5007" s="275">
        <f t="shared" si="60"/>
        <v>0</v>
      </c>
      <c r="N5007" s="277"/>
      <c r="O5007" s="274"/>
    </row>
    <row r="5008" ht="14.25" customHeight="1">
      <c r="A5008" s="248" t="s">
        <v>60</v>
      </c>
      <c r="B5008" s="248" t="s">
        <v>19</v>
      </c>
      <c r="C5008" s="248">
        <v>10088.0</v>
      </c>
      <c r="D5008" s="274">
        <v>45925.0</v>
      </c>
      <c r="E5008" s="275">
        <v>215484.0</v>
      </c>
      <c r="F5008" s="248" t="s">
        <v>447</v>
      </c>
      <c r="G5008" s="274">
        <f t="shared" si="1"/>
        <v>45955</v>
      </c>
      <c r="H5008" s="248" t="s">
        <v>443</v>
      </c>
      <c r="I5008" s="276" t="str">
        <f t="shared" si="2"/>
        <v>10088215484</v>
      </c>
      <c r="J5008" s="274">
        <v>45954.0</v>
      </c>
      <c r="K5008" s="275">
        <v>215484.0</v>
      </c>
      <c r="L5008" s="275">
        <f t="shared" si="60"/>
        <v>0</v>
      </c>
      <c r="N5008" s="277"/>
      <c r="O5008" s="274"/>
    </row>
    <row r="5009" ht="14.25" customHeight="1">
      <c r="A5009" s="248" t="s">
        <v>736</v>
      </c>
      <c r="B5009" s="248" t="s">
        <v>19</v>
      </c>
      <c r="C5009" s="248">
        <v>198637.0</v>
      </c>
      <c r="D5009" s="274">
        <v>45925.0</v>
      </c>
      <c r="E5009" s="275">
        <v>79968.0</v>
      </c>
      <c r="F5009" s="248" t="s">
        <v>447</v>
      </c>
      <c r="G5009" s="274">
        <f t="shared" si="1"/>
        <v>45955</v>
      </c>
      <c r="H5009" s="248" t="s">
        <v>443</v>
      </c>
      <c r="I5009" s="276" t="str">
        <f t="shared" si="2"/>
        <v>19863779968</v>
      </c>
      <c r="J5009" s="274">
        <v>45954.0</v>
      </c>
      <c r="K5009" s="275">
        <v>79968.0</v>
      </c>
      <c r="L5009" s="275">
        <f t="shared" si="60"/>
        <v>0</v>
      </c>
      <c r="N5009" s="277"/>
      <c r="O5009" s="274"/>
    </row>
    <row r="5010" ht="14.25" customHeight="1">
      <c r="A5010" s="248" t="s">
        <v>463</v>
      </c>
      <c r="B5010" s="248" t="s">
        <v>19</v>
      </c>
      <c r="C5010" s="248">
        <v>5387980.0</v>
      </c>
      <c r="D5010" s="274">
        <v>45925.0</v>
      </c>
      <c r="E5010" s="275">
        <v>1370050.0</v>
      </c>
      <c r="F5010" s="248" t="s">
        <v>447</v>
      </c>
      <c r="G5010" s="274">
        <f t="shared" si="1"/>
        <v>45955</v>
      </c>
      <c r="H5010" s="248" t="s">
        <v>443</v>
      </c>
      <c r="I5010" s="276" t="str">
        <f t="shared" si="2"/>
        <v>53879801370050</v>
      </c>
      <c r="J5010" s="274">
        <v>45925.0</v>
      </c>
      <c r="K5010" s="275">
        <v>1370050.0</v>
      </c>
      <c r="L5010" s="275">
        <f t="shared" si="60"/>
        <v>0</v>
      </c>
      <c r="N5010" s="277"/>
      <c r="O5010" s="274"/>
    </row>
    <row r="5011" ht="14.25" customHeight="1">
      <c r="A5011" s="248" t="s">
        <v>463</v>
      </c>
      <c r="B5011" s="248" t="s">
        <v>19</v>
      </c>
      <c r="C5011" s="248">
        <v>5387803.0</v>
      </c>
      <c r="D5011" s="274">
        <v>45925.0</v>
      </c>
      <c r="E5011" s="275">
        <v>2184920.0</v>
      </c>
      <c r="F5011" s="248" t="s">
        <v>447</v>
      </c>
      <c r="G5011" s="274">
        <f t="shared" si="1"/>
        <v>45955</v>
      </c>
      <c r="H5011" s="248" t="s">
        <v>443</v>
      </c>
      <c r="I5011" s="276" t="str">
        <f t="shared" si="2"/>
        <v>53878032184920</v>
      </c>
      <c r="J5011" s="274">
        <v>45925.0</v>
      </c>
      <c r="K5011" s="275">
        <v>2184920.0</v>
      </c>
      <c r="L5011" s="275">
        <f t="shared" si="60"/>
        <v>0</v>
      </c>
      <c r="N5011" s="277"/>
      <c r="O5011" s="274"/>
    </row>
    <row r="5012" ht="14.25" customHeight="1">
      <c r="A5012" s="248" t="s">
        <v>463</v>
      </c>
      <c r="B5012" s="248" t="s">
        <v>19</v>
      </c>
      <c r="C5012" s="248">
        <v>5387981.0</v>
      </c>
      <c r="D5012" s="274">
        <v>45925.0</v>
      </c>
      <c r="E5012" s="275">
        <v>159920.0</v>
      </c>
      <c r="F5012" s="248" t="s">
        <v>447</v>
      </c>
      <c r="G5012" s="274">
        <f t="shared" si="1"/>
        <v>45955</v>
      </c>
      <c r="H5012" s="248" t="s">
        <v>443</v>
      </c>
      <c r="I5012" s="276" t="str">
        <f t="shared" si="2"/>
        <v>5387981159920</v>
      </c>
      <c r="J5012" s="274">
        <v>45925.0</v>
      </c>
      <c r="K5012" s="275">
        <v>159920.0</v>
      </c>
      <c r="L5012" s="275">
        <f t="shared" si="60"/>
        <v>0</v>
      </c>
      <c r="N5012" s="277"/>
      <c r="O5012" s="274"/>
    </row>
    <row r="5013" ht="14.25" customHeight="1">
      <c r="A5013" s="248" t="s">
        <v>35</v>
      </c>
      <c r="B5013" s="248" t="s">
        <v>19</v>
      </c>
      <c r="C5013" s="248">
        <v>26581.0</v>
      </c>
      <c r="D5013" s="274">
        <v>45925.0</v>
      </c>
      <c r="E5013" s="275">
        <v>217314.0</v>
      </c>
      <c r="F5013" s="248" t="s">
        <v>447</v>
      </c>
      <c r="G5013" s="274">
        <f t="shared" si="1"/>
        <v>45955</v>
      </c>
      <c r="H5013" s="248" t="s">
        <v>443</v>
      </c>
      <c r="I5013" s="276" t="str">
        <f t="shared" si="2"/>
        <v>26581217314</v>
      </c>
      <c r="J5013" s="274">
        <v>45954.0</v>
      </c>
      <c r="K5013" s="275">
        <v>217314.0</v>
      </c>
      <c r="L5013" s="275">
        <f t="shared" si="60"/>
        <v>0</v>
      </c>
      <c r="N5013" s="277"/>
      <c r="O5013" s="274"/>
    </row>
    <row r="5014" ht="15.0" customHeight="1">
      <c r="A5014" s="248" t="s">
        <v>30</v>
      </c>
      <c r="B5014" s="248" t="s">
        <v>19</v>
      </c>
      <c r="C5014" s="248">
        <v>16264.0</v>
      </c>
      <c r="D5014" s="274">
        <v>45925.0</v>
      </c>
      <c r="E5014" s="275">
        <v>3942327.0</v>
      </c>
      <c r="F5014" s="248" t="s">
        <v>447</v>
      </c>
      <c r="G5014" s="274">
        <f t="shared" si="1"/>
        <v>45955</v>
      </c>
      <c r="H5014" s="248" t="s">
        <v>443</v>
      </c>
      <c r="I5014" s="276" t="str">
        <f t="shared" si="2"/>
        <v>162643942327</v>
      </c>
      <c r="J5014" s="274">
        <v>45849.0</v>
      </c>
      <c r="K5014" s="275">
        <f>3909099+33228</f>
        <v>3942327</v>
      </c>
      <c r="L5014" s="275">
        <f t="shared" si="60"/>
        <v>0</v>
      </c>
      <c r="M5014" s="248" t="s">
        <v>1122</v>
      </c>
      <c r="N5014" s="277"/>
      <c r="O5014" s="274"/>
    </row>
    <row r="5015" ht="14.25" customHeight="1">
      <c r="A5015" s="248" t="s">
        <v>634</v>
      </c>
      <c r="B5015" s="248" t="s">
        <v>19</v>
      </c>
      <c r="C5015" s="273">
        <v>381505.0</v>
      </c>
      <c r="D5015" s="274">
        <v>45926.0</v>
      </c>
      <c r="E5015" s="275">
        <v>99990.0</v>
      </c>
      <c r="F5015" s="248" t="s">
        <v>447</v>
      </c>
      <c r="G5015" s="274">
        <f t="shared" si="1"/>
        <v>45956</v>
      </c>
      <c r="H5015" s="248" t="s">
        <v>443</v>
      </c>
      <c r="I5015" s="276" t="str">
        <f t="shared" si="2"/>
        <v>38150599990</v>
      </c>
      <c r="J5015" s="274">
        <v>45925.0</v>
      </c>
      <c r="K5015" s="275">
        <v>99990.0</v>
      </c>
      <c r="L5015" s="275">
        <f t="shared" si="60"/>
        <v>0</v>
      </c>
      <c r="N5015" s="277"/>
      <c r="O5015" s="274"/>
    </row>
    <row r="5016" ht="14.25" customHeight="1">
      <c r="A5016" s="248" t="s">
        <v>1060</v>
      </c>
      <c r="B5016" s="248" t="s">
        <v>19</v>
      </c>
      <c r="C5016" s="273">
        <v>160599.0</v>
      </c>
      <c r="D5016" s="274">
        <v>45926.0</v>
      </c>
      <c r="E5016" s="275">
        <v>616979.0</v>
      </c>
      <c r="F5016" s="248" t="s">
        <v>447</v>
      </c>
      <c r="G5016" s="274">
        <f t="shared" si="1"/>
        <v>45956</v>
      </c>
      <c r="H5016" s="248" t="s">
        <v>443</v>
      </c>
      <c r="I5016" s="276" t="str">
        <f t="shared" si="2"/>
        <v>160599616979</v>
      </c>
      <c r="J5016" s="274">
        <v>45925.0</v>
      </c>
      <c r="K5016" s="275">
        <v>616979.0</v>
      </c>
      <c r="L5016" s="275">
        <f t="shared" si="60"/>
        <v>0</v>
      </c>
      <c r="N5016" s="277"/>
      <c r="O5016" s="274"/>
    </row>
    <row r="5017" ht="14.25" customHeight="1">
      <c r="A5017" s="248" t="s">
        <v>610</v>
      </c>
      <c r="B5017" s="248" t="s">
        <v>19</v>
      </c>
      <c r="C5017" s="273">
        <v>1977746.0</v>
      </c>
      <c r="D5017" s="274">
        <v>45926.0</v>
      </c>
      <c r="E5017" s="275">
        <v>549989.0</v>
      </c>
      <c r="F5017" s="248" t="s">
        <v>447</v>
      </c>
      <c r="G5017" s="274">
        <f t="shared" si="1"/>
        <v>45956</v>
      </c>
      <c r="H5017" s="248" t="s">
        <v>443</v>
      </c>
      <c r="I5017" s="276" t="str">
        <f t="shared" si="2"/>
        <v>1977746549989</v>
      </c>
      <c r="J5017" s="274">
        <v>45925.0</v>
      </c>
      <c r="K5017" s="275">
        <v>549989.0</v>
      </c>
      <c r="L5017" s="275">
        <f t="shared" si="60"/>
        <v>0</v>
      </c>
      <c r="N5017" s="277"/>
      <c r="O5017" s="274"/>
    </row>
    <row r="5018" ht="14.25" customHeight="1">
      <c r="A5018" s="248" t="s">
        <v>824</v>
      </c>
      <c r="B5018" s="248" t="s">
        <v>19</v>
      </c>
      <c r="C5018" s="273">
        <v>5.3081181E7</v>
      </c>
      <c r="D5018" s="274">
        <v>45926.0</v>
      </c>
      <c r="E5018" s="275">
        <v>7897.0</v>
      </c>
      <c r="F5018" s="248" t="s">
        <v>447</v>
      </c>
      <c r="G5018" s="274">
        <f t="shared" si="1"/>
        <v>45956</v>
      </c>
      <c r="H5018" s="248" t="s">
        <v>443</v>
      </c>
      <c r="I5018" s="276" t="str">
        <f t="shared" si="2"/>
        <v>530811817897</v>
      </c>
      <c r="J5018" s="274">
        <v>45926.0</v>
      </c>
      <c r="K5018" s="275">
        <v>7897.0</v>
      </c>
      <c r="L5018" s="275">
        <f t="shared" si="60"/>
        <v>0</v>
      </c>
      <c r="N5018" s="277"/>
      <c r="O5018" s="274"/>
    </row>
    <row r="5019" ht="15.0" customHeight="1">
      <c r="A5019" s="248" t="s">
        <v>824</v>
      </c>
      <c r="B5019" s="248" t="s">
        <v>334</v>
      </c>
      <c r="C5019" s="273">
        <v>1.4054363E7</v>
      </c>
      <c r="D5019" s="274">
        <v>45926.0</v>
      </c>
      <c r="E5019" s="275">
        <v>3718.0</v>
      </c>
      <c r="F5019" s="248" t="s">
        <v>447</v>
      </c>
      <c r="G5019" s="274">
        <f t="shared" si="1"/>
        <v>45956</v>
      </c>
      <c r="H5019" s="248" t="s">
        <v>443</v>
      </c>
      <c r="I5019" s="276" t="str">
        <f t="shared" si="2"/>
        <v>140543633718</v>
      </c>
      <c r="J5019" s="274">
        <v>45926.0</v>
      </c>
      <c r="K5019" s="275">
        <v>3718.0</v>
      </c>
      <c r="L5019" s="275">
        <f t="shared" si="60"/>
        <v>0</v>
      </c>
      <c r="N5019" s="277"/>
      <c r="O5019" s="274"/>
    </row>
    <row r="5020" ht="14.25" customHeight="1">
      <c r="A5020" s="248" t="s">
        <v>1063</v>
      </c>
      <c r="B5020" s="248" t="s">
        <v>19</v>
      </c>
      <c r="C5020" s="248">
        <v>5.6366258E7</v>
      </c>
      <c r="D5020" s="274">
        <v>45926.0</v>
      </c>
      <c r="E5020" s="275">
        <v>3344.0</v>
      </c>
      <c r="F5020" s="248" t="s">
        <v>447</v>
      </c>
      <c r="G5020" s="274">
        <f t="shared" si="1"/>
        <v>45956</v>
      </c>
      <c r="H5020" s="248" t="s">
        <v>443</v>
      </c>
      <c r="I5020" s="276" t="str">
        <f t="shared" si="2"/>
        <v>563662583344</v>
      </c>
      <c r="J5020" s="274">
        <v>45561.0</v>
      </c>
      <c r="K5020" s="275">
        <v>3344.0</v>
      </c>
      <c r="L5020" s="275">
        <f t="shared" si="60"/>
        <v>0</v>
      </c>
      <c r="M5020" s="248" t="s">
        <v>1123</v>
      </c>
      <c r="N5020" s="277"/>
      <c r="O5020" s="274"/>
    </row>
    <row r="5021" ht="14.25" customHeight="1">
      <c r="A5021" s="248" t="s">
        <v>915</v>
      </c>
      <c r="B5021" s="248" t="s">
        <v>19</v>
      </c>
      <c r="C5021" s="248">
        <v>318.0</v>
      </c>
      <c r="D5021" s="274">
        <v>45926.0</v>
      </c>
      <c r="E5021" s="275">
        <v>543980.0</v>
      </c>
      <c r="F5021" s="248" t="s">
        <v>447</v>
      </c>
      <c r="G5021" s="274">
        <f t="shared" si="1"/>
        <v>45956</v>
      </c>
      <c r="H5021" s="248" t="s">
        <v>443</v>
      </c>
      <c r="I5021" s="276" t="str">
        <f t="shared" si="2"/>
        <v>318543980</v>
      </c>
      <c r="J5021" s="274">
        <v>45926.0</v>
      </c>
      <c r="K5021" s="275">
        <v>543980.0</v>
      </c>
      <c r="L5021" s="275">
        <f t="shared" si="60"/>
        <v>0</v>
      </c>
      <c r="N5021" s="277"/>
      <c r="O5021" s="274"/>
    </row>
    <row r="5022" ht="14.25" customHeight="1">
      <c r="A5022" s="248" t="s">
        <v>48</v>
      </c>
      <c r="B5022" s="248" t="s">
        <v>19</v>
      </c>
      <c r="C5022" s="248">
        <v>20187.0</v>
      </c>
      <c r="D5022" s="274">
        <v>45926.0</v>
      </c>
      <c r="E5022" s="275">
        <v>199361.0</v>
      </c>
      <c r="F5022" s="248" t="s">
        <v>447</v>
      </c>
      <c r="G5022" s="274">
        <f t="shared" si="1"/>
        <v>45956</v>
      </c>
      <c r="H5022" s="248" t="s">
        <v>443</v>
      </c>
      <c r="I5022" s="276" t="str">
        <f t="shared" si="2"/>
        <v>20187199361</v>
      </c>
      <c r="J5022" s="274">
        <v>45954.0</v>
      </c>
      <c r="K5022" s="275">
        <v>199361.0</v>
      </c>
      <c r="L5022" s="275">
        <f t="shared" si="60"/>
        <v>0</v>
      </c>
      <c r="N5022" s="277"/>
      <c r="O5022" s="274"/>
    </row>
    <row r="5023" ht="14.25" customHeight="1">
      <c r="A5023" s="248" t="s">
        <v>48</v>
      </c>
      <c r="B5023" s="248" t="s">
        <v>19</v>
      </c>
      <c r="C5023" s="248">
        <v>20182.0</v>
      </c>
      <c r="D5023" s="274">
        <v>45926.0</v>
      </c>
      <c r="E5023" s="275">
        <v>362905.0</v>
      </c>
      <c r="F5023" s="248" t="s">
        <v>447</v>
      </c>
      <c r="G5023" s="274">
        <f t="shared" si="1"/>
        <v>45956</v>
      </c>
      <c r="H5023" s="248" t="s">
        <v>443</v>
      </c>
      <c r="I5023" s="276" t="str">
        <f t="shared" si="2"/>
        <v>20182362905</v>
      </c>
      <c r="J5023" s="274">
        <v>45954.0</v>
      </c>
      <c r="K5023" s="275">
        <v>362905.0</v>
      </c>
      <c r="L5023" s="275">
        <f t="shared" si="60"/>
        <v>0</v>
      </c>
      <c r="N5023" s="277"/>
      <c r="O5023" s="274"/>
    </row>
    <row r="5024" ht="14.25" customHeight="1">
      <c r="A5024" s="248" t="s">
        <v>48</v>
      </c>
      <c r="B5024" s="248" t="s">
        <v>19</v>
      </c>
      <c r="C5024" s="248">
        <v>20184.0</v>
      </c>
      <c r="D5024" s="274">
        <v>45926.0</v>
      </c>
      <c r="E5024" s="275">
        <v>405219.0</v>
      </c>
      <c r="F5024" s="248" t="s">
        <v>447</v>
      </c>
      <c r="G5024" s="274">
        <f t="shared" si="1"/>
        <v>45956</v>
      </c>
      <c r="H5024" s="248" t="s">
        <v>443</v>
      </c>
      <c r="I5024" s="276" t="str">
        <f t="shared" si="2"/>
        <v>20184405219</v>
      </c>
      <c r="J5024" s="274">
        <v>45954.0</v>
      </c>
      <c r="K5024" s="275">
        <v>405219.0</v>
      </c>
      <c r="L5024" s="275">
        <f t="shared" si="60"/>
        <v>0</v>
      </c>
      <c r="N5024" s="277"/>
      <c r="O5024" s="274"/>
    </row>
    <row r="5025" ht="14.25" customHeight="1">
      <c r="A5025" s="248" t="s">
        <v>48</v>
      </c>
      <c r="B5025" s="248" t="s">
        <v>19</v>
      </c>
      <c r="C5025" s="248">
        <v>20185.0</v>
      </c>
      <c r="D5025" s="274">
        <v>45926.0</v>
      </c>
      <c r="E5025" s="275">
        <v>212162.0</v>
      </c>
      <c r="F5025" s="248" t="s">
        <v>447</v>
      </c>
      <c r="G5025" s="274">
        <f t="shared" si="1"/>
        <v>45956</v>
      </c>
      <c r="H5025" s="248" t="s">
        <v>443</v>
      </c>
      <c r="I5025" s="276" t="str">
        <f t="shared" si="2"/>
        <v>20185212162</v>
      </c>
      <c r="J5025" s="274">
        <v>45954.0</v>
      </c>
      <c r="K5025" s="275">
        <v>212162.0</v>
      </c>
      <c r="L5025" s="275">
        <f t="shared" si="60"/>
        <v>0</v>
      </c>
      <c r="N5025" s="277"/>
      <c r="O5025" s="274"/>
    </row>
    <row r="5026" ht="14.25" customHeight="1">
      <c r="A5026" s="248" t="s">
        <v>48</v>
      </c>
      <c r="B5026" s="248" t="s">
        <v>19</v>
      </c>
      <c r="C5026" s="248">
        <v>20186.0</v>
      </c>
      <c r="D5026" s="274">
        <v>45926.0</v>
      </c>
      <c r="E5026" s="275">
        <v>66233.0</v>
      </c>
      <c r="F5026" s="248" t="s">
        <v>447</v>
      </c>
      <c r="G5026" s="274">
        <f t="shared" si="1"/>
        <v>45956</v>
      </c>
      <c r="H5026" s="248" t="s">
        <v>443</v>
      </c>
      <c r="I5026" s="276" t="str">
        <f t="shared" si="2"/>
        <v>2018666233</v>
      </c>
      <c r="J5026" s="274">
        <v>45954.0</v>
      </c>
      <c r="K5026" s="275">
        <v>66233.0</v>
      </c>
      <c r="L5026" s="275">
        <f t="shared" si="60"/>
        <v>0</v>
      </c>
      <c r="N5026" s="277"/>
      <c r="O5026" s="274"/>
    </row>
    <row r="5027" ht="14.25" customHeight="1">
      <c r="A5027" s="248" t="s">
        <v>48</v>
      </c>
      <c r="B5027" s="248" t="s">
        <v>19</v>
      </c>
      <c r="C5027" s="248">
        <v>20188.0</v>
      </c>
      <c r="D5027" s="274">
        <v>45926.0</v>
      </c>
      <c r="E5027" s="275">
        <v>499281.0</v>
      </c>
      <c r="F5027" s="248" t="s">
        <v>447</v>
      </c>
      <c r="G5027" s="274">
        <f t="shared" si="1"/>
        <v>45956</v>
      </c>
      <c r="H5027" s="248" t="s">
        <v>443</v>
      </c>
      <c r="I5027" s="276" t="str">
        <f t="shared" si="2"/>
        <v>20188499281</v>
      </c>
      <c r="J5027" s="274">
        <v>45954.0</v>
      </c>
      <c r="K5027" s="275">
        <v>499281.0</v>
      </c>
      <c r="L5027" s="275">
        <f t="shared" si="60"/>
        <v>0</v>
      </c>
      <c r="N5027" s="277"/>
      <c r="O5027" s="274"/>
    </row>
    <row r="5028" ht="14.25" customHeight="1">
      <c r="A5028" s="248" t="s">
        <v>48</v>
      </c>
      <c r="B5028" s="248" t="s">
        <v>19</v>
      </c>
      <c r="C5028" s="248">
        <v>20183.0</v>
      </c>
      <c r="D5028" s="274">
        <v>45926.0</v>
      </c>
      <c r="E5028" s="275">
        <v>99680.0</v>
      </c>
      <c r="F5028" s="248" t="s">
        <v>447</v>
      </c>
      <c r="G5028" s="274">
        <f t="shared" si="1"/>
        <v>45956</v>
      </c>
      <c r="H5028" s="248" t="s">
        <v>443</v>
      </c>
      <c r="I5028" s="276" t="str">
        <f t="shared" si="2"/>
        <v>2018399680</v>
      </c>
      <c r="J5028" s="274">
        <v>45954.0</v>
      </c>
      <c r="K5028" s="275">
        <v>99680.0</v>
      </c>
      <c r="L5028" s="275">
        <f t="shared" si="60"/>
        <v>0</v>
      </c>
      <c r="N5028" s="277"/>
      <c r="O5028" s="274"/>
    </row>
    <row r="5029" ht="14.25" customHeight="1">
      <c r="A5029" s="248" t="s">
        <v>48</v>
      </c>
      <c r="B5029" s="248" t="s">
        <v>19</v>
      </c>
      <c r="C5029" s="248">
        <v>20181.0</v>
      </c>
      <c r="D5029" s="274">
        <v>45926.0</v>
      </c>
      <c r="E5029" s="275">
        <v>364424.0</v>
      </c>
      <c r="F5029" s="248" t="s">
        <v>447</v>
      </c>
      <c r="G5029" s="274">
        <f t="shared" si="1"/>
        <v>45956</v>
      </c>
      <c r="H5029" s="248" t="s">
        <v>443</v>
      </c>
      <c r="I5029" s="276" t="str">
        <f t="shared" si="2"/>
        <v>20181364424</v>
      </c>
      <c r="J5029" s="274">
        <v>45954.0</v>
      </c>
      <c r="K5029" s="275">
        <v>364424.0</v>
      </c>
      <c r="L5029" s="275">
        <f t="shared" si="60"/>
        <v>0</v>
      </c>
      <c r="N5029" s="277"/>
      <c r="O5029" s="274"/>
    </row>
    <row r="5030" ht="14.25" customHeight="1">
      <c r="A5030" s="248" t="s">
        <v>166</v>
      </c>
      <c r="B5030" s="248" t="s">
        <v>19</v>
      </c>
      <c r="C5030" s="248">
        <v>1216707.0</v>
      </c>
      <c r="D5030" s="274">
        <v>45926.0</v>
      </c>
      <c r="E5030" s="275">
        <v>3282990.0</v>
      </c>
      <c r="F5030" s="248" t="s">
        <v>447</v>
      </c>
      <c r="G5030" s="274">
        <f t="shared" si="1"/>
        <v>45956</v>
      </c>
      <c r="H5030" s="248" t="s">
        <v>443</v>
      </c>
      <c r="I5030" s="276" t="str">
        <f t="shared" si="2"/>
        <v>12167073282990</v>
      </c>
      <c r="J5030" s="274">
        <v>45954.0</v>
      </c>
      <c r="K5030" s="275">
        <v>3282990.0</v>
      </c>
      <c r="L5030" s="275">
        <f t="shared" si="60"/>
        <v>0</v>
      </c>
      <c r="N5030" s="277"/>
      <c r="O5030" s="274"/>
    </row>
    <row r="5031" ht="14.25" customHeight="1">
      <c r="A5031" s="248" t="s">
        <v>42</v>
      </c>
      <c r="B5031" s="248" t="s">
        <v>19</v>
      </c>
      <c r="C5031" s="248">
        <v>6126.0</v>
      </c>
      <c r="D5031" s="274">
        <v>45926.0</v>
      </c>
      <c r="E5031" s="275">
        <v>727152.0</v>
      </c>
      <c r="F5031" s="248" t="s">
        <v>447</v>
      </c>
      <c r="G5031" s="274">
        <f t="shared" si="1"/>
        <v>45956</v>
      </c>
      <c r="H5031" s="248" t="s">
        <v>443</v>
      </c>
      <c r="I5031" s="276" t="str">
        <f t="shared" si="2"/>
        <v>6126727152</v>
      </c>
      <c r="J5031" s="274">
        <v>45954.0</v>
      </c>
      <c r="K5031" s="275">
        <v>727152.0</v>
      </c>
      <c r="L5031" s="275">
        <f t="shared" si="60"/>
        <v>0</v>
      </c>
      <c r="N5031" s="277"/>
      <c r="O5031" s="274"/>
    </row>
    <row r="5032" ht="14.25" customHeight="1">
      <c r="A5032" s="248" t="s">
        <v>56</v>
      </c>
      <c r="B5032" s="248" t="s">
        <v>19</v>
      </c>
      <c r="C5032" s="248">
        <v>42.0</v>
      </c>
      <c r="D5032" s="274">
        <v>45928.0</v>
      </c>
      <c r="E5032" s="275">
        <v>527409.0</v>
      </c>
      <c r="F5032" s="248" t="s">
        <v>447</v>
      </c>
      <c r="G5032" s="274">
        <f t="shared" si="1"/>
        <v>45958</v>
      </c>
      <c r="H5032" s="248" t="s">
        <v>443</v>
      </c>
      <c r="I5032" s="276" t="str">
        <f t="shared" si="2"/>
        <v>42527409</v>
      </c>
      <c r="J5032" s="274">
        <v>45945.0</v>
      </c>
      <c r="K5032" s="275">
        <v>527409.0</v>
      </c>
      <c r="L5032" s="275">
        <f t="shared" si="60"/>
        <v>0</v>
      </c>
      <c r="N5032" s="277"/>
      <c r="O5032" s="274"/>
    </row>
    <row r="5033" ht="14.25" customHeight="1">
      <c r="A5033" s="248" t="s">
        <v>470</v>
      </c>
      <c r="B5033" s="248" t="s">
        <v>19</v>
      </c>
      <c r="C5033" s="248">
        <v>75616.0</v>
      </c>
      <c r="D5033" s="274">
        <v>45928.0</v>
      </c>
      <c r="E5033" s="275">
        <v>318920.0</v>
      </c>
      <c r="F5033" s="248" t="s">
        <v>447</v>
      </c>
      <c r="G5033" s="274">
        <f t="shared" si="1"/>
        <v>45958</v>
      </c>
      <c r="H5033" s="248" t="s">
        <v>443</v>
      </c>
      <c r="I5033" s="276" t="str">
        <f t="shared" si="2"/>
        <v>75616318920</v>
      </c>
      <c r="J5033" s="274">
        <v>45910.0</v>
      </c>
      <c r="K5033" s="275">
        <v>318920.0</v>
      </c>
      <c r="L5033" s="275">
        <f t="shared" si="60"/>
        <v>0</v>
      </c>
      <c r="N5033" s="277"/>
      <c r="O5033" s="274"/>
    </row>
    <row r="5034" ht="14.25" customHeight="1">
      <c r="A5034" s="248" t="s">
        <v>789</v>
      </c>
      <c r="B5034" s="248" t="s">
        <v>19</v>
      </c>
      <c r="C5034" s="248">
        <v>764.0</v>
      </c>
      <c r="D5034" s="274">
        <v>45929.0</v>
      </c>
      <c r="E5034" s="275">
        <v>250001.0</v>
      </c>
      <c r="F5034" s="248" t="s">
        <v>447</v>
      </c>
      <c r="G5034" s="274">
        <f t="shared" si="1"/>
        <v>45959</v>
      </c>
      <c r="H5034" s="248" t="s">
        <v>443</v>
      </c>
      <c r="I5034" s="276" t="str">
        <f t="shared" si="2"/>
        <v>764250001</v>
      </c>
      <c r="J5034" s="274">
        <v>45937.0</v>
      </c>
      <c r="K5034" s="275">
        <v>250000.0</v>
      </c>
      <c r="L5034" s="275">
        <f t="shared" si="60"/>
        <v>-1</v>
      </c>
      <c r="N5034" s="277"/>
      <c r="O5034" s="274"/>
    </row>
    <row r="5035" ht="14.25" customHeight="1">
      <c r="A5035" s="248" t="s">
        <v>1003</v>
      </c>
      <c r="B5035" s="248" t="s">
        <v>19</v>
      </c>
      <c r="C5035" s="248">
        <v>2119488.0</v>
      </c>
      <c r="D5035" s="274">
        <v>45929.0</v>
      </c>
      <c r="E5035" s="275">
        <v>574900.0</v>
      </c>
      <c r="F5035" s="248" t="s">
        <v>447</v>
      </c>
      <c r="G5035" s="274">
        <f t="shared" si="1"/>
        <v>45959</v>
      </c>
      <c r="H5035" s="248" t="s">
        <v>443</v>
      </c>
      <c r="I5035" s="276" t="str">
        <f t="shared" si="2"/>
        <v>2119488574900</v>
      </c>
      <c r="J5035" s="274">
        <v>45929.0</v>
      </c>
      <c r="K5035" s="275">
        <v>574900.0</v>
      </c>
      <c r="L5035" s="275">
        <f t="shared" si="60"/>
        <v>0</v>
      </c>
      <c r="N5035" s="277"/>
      <c r="O5035" s="274"/>
    </row>
    <row r="5036" ht="15.0" customHeight="1">
      <c r="A5036" s="248" t="s">
        <v>646</v>
      </c>
      <c r="B5036" s="248" t="s">
        <v>19</v>
      </c>
      <c r="C5036" s="248">
        <v>1.135102E7</v>
      </c>
      <c r="D5036" s="274">
        <v>45929.0</v>
      </c>
      <c r="E5036" s="275">
        <v>139990.0</v>
      </c>
      <c r="F5036" s="248" t="s">
        <v>447</v>
      </c>
      <c r="G5036" s="274">
        <f t="shared" si="1"/>
        <v>45959</v>
      </c>
      <c r="H5036" s="248" t="s">
        <v>443</v>
      </c>
      <c r="I5036" s="276" t="str">
        <f t="shared" si="2"/>
        <v>11351020139990</v>
      </c>
      <c r="J5036" s="274">
        <v>45929.0</v>
      </c>
      <c r="K5036" s="275">
        <v>139990.0</v>
      </c>
      <c r="L5036" s="275">
        <f t="shared" si="60"/>
        <v>0</v>
      </c>
      <c r="N5036" s="277"/>
      <c r="O5036" s="274"/>
    </row>
    <row r="5037" ht="14.25" customHeight="1">
      <c r="A5037" s="248" t="s">
        <v>1005</v>
      </c>
      <c r="B5037" s="248" t="s">
        <v>19</v>
      </c>
      <c r="C5037" s="248">
        <v>2470637.0</v>
      </c>
      <c r="D5037" s="274">
        <v>45929.0</v>
      </c>
      <c r="E5037" s="275">
        <v>91012.0</v>
      </c>
      <c r="F5037" s="248" t="s">
        <v>447</v>
      </c>
      <c r="G5037" s="274">
        <f t="shared" si="1"/>
        <v>45959</v>
      </c>
      <c r="H5037" s="248" t="s">
        <v>443</v>
      </c>
      <c r="I5037" s="276" t="str">
        <f t="shared" si="2"/>
        <v>247063791012</v>
      </c>
      <c r="J5037" s="274">
        <v>45929.0</v>
      </c>
      <c r="K5037" s="275">
        <v>91012.0</v>
      </c>
      <c r="L5037" s="275">
        <f t="shared" si="60"/>
        <v>0</v>
      </c>
      <c r="N5037" s="277"/>
      <c r="O5037" s="274"/>
    </row>
    <row r="5038" ht="14.25" customHeight="1">
      <c r="A5038" s="248" t="s">
        <v>1005</v>
      </c>
      <c r="B5038" s="248" t="s">
        <v>334</v>
      </c>
      <c r="C5038" s="248">
        <v>5165007.0</v>
      </c>
      <c r="D5038" s="274">
        <v>45929.0</v>
      </c>
      <c r="E5038" s="275">
        <v>1298575.0</v>
      </c>
      <c r="F5038" s="248" t="s">
        <v>447</v>
      </c>
      <c r="G5038" s="274">
        <f t="shared" si="1"/>
        <v>45959</v>
      </c>
      <c r="H5038" s="248" t="s">
        <v>443</v>
      </c>
      <c r="I5038" s="276" t="str">
        <f t="shared" si="2"/>
        <v>51650071298575</v>
      </c>
      <c r="J5038" s="274">
        <v>45929.0</v>
      </c>
      <c r="K5038" s="275">
        <v>1298575.0</v>
      </c>
      <c r="L5038" s="275">
        <f t="shared" si="60"/>
        <v>0</v>
      </c>
      <c r="N5038" s="277"/>
      <c r="O5038" s="274"/>
    </row>
    <row r="5039" ht="14.25" customHeight="1">
      <c r="A5039" s="248" t="s">
        <v>1005</v>
      </c>
      <c r="B5039" s="248" t="s">
        <v>334</v>
      </c>
      <c r="C5039" s="248">
        <v>5165006.0</v>
      </c>
      <c r="D5039" s="274">
        <v>45929.0</v>
      </c>
      <c r="E5039" s="275">
        <v>90782.0</v>
      </c>
      <c r="F5039" s="248" t="s">
        <v>447</v>
      </c>
      <c r="G5039" s="274">
        <f t="shared" si="1"/>
        <v>45959</v>
      </c>
      <c r="H5039" s="248" t="s">
        <v>443</v>
      </c>
      <c r="I5039" s="276" t="str">
        <f t="shared" si="2"/>
        <v>516500690782</v>
      </c>
      <c r="J5039" s="274">
        <v>45929.0</v>
      </c>
      <c r="K5039" s="275">
        <v>90782.0</v>
      </c>
      <c r="L5039" s="275">
        <f t="shared" si="60"/>
        <v>0</v>
      </c>
      <c r="N5039" s="277"/>
      <c r="O5039" s="274"/>
    </row>
    <row r="5040" ht="14.25" customHeight="1">
      <c r="A5040" s="248" t="s">
        <v>22</v>
      </c>
      <c r="B5040" s="248" t="s">
        <v>19</v>
      </c>
      <c r="C5040" s="248">
        <v>1221649.0</v>
      </c>
      <c r="D5040" s="274">
        <v>45929.0</v>
      </c>
      <c r="E5040" s="275">
        <v>1008961.0</v>
      </c>
      <c r="F5040" s="248" t="s">
        <v>447</v>
      </c>
      <c r="G5040" s="274">
        <f t="shared" si="1"/>
        <v>45959</v>
      </c>
      <c r="H5040" s="248" t="s">
        <v>443</v>
      </c>
      <c r="I5040" s="276" t="str">
        <f t="shared" si="2"/>
        <v>12216491008961</v>
      </c>
      <c r="J5040" s="274">
        <v>45959.0</v>
      </c>
      <c r="K5040" s="275"/>
      <c r="L5040" s="275">
        <f t="shared" si="60"/>
        <v>-1008961</v>
      </c>
      <c r="N5040" s="277"/>
      <c r="O5040" s="274"/>
    </row>
    <row r="5041" ht="14.25" customHeight="1">
      <c r="A5041" s="248" t="s">
        <v>87</v>
      </c>
      <c r="B5041" s="248" t="s">
        <v>19</v>
      </c>
      <c r="C5041" s="248">
        <v>29.0</v>
      </c>
      <c r="D5041" s="274">
        <v>45929.0</v>
      </c>
      <c r="E5041" s="275">
        <v>53943.0</v>
      </c>
      <c r="F5041" s="248" t="s">
        <v>447</v>
      </c>
      <c r="G5041" s="274">
        <f t="shared" si="1"/>
        <v>45959</v>
      </c>
      <c r="H5041" s="248" t="s">
        <v>443</v>
      </c>
      <c r="I5041" s="276" t="str">
        <f t="shared" si="2"/>
        <v>2953943</v>
      </c>
      <c r="J5041" s="274">
        <v>45959.0</v>
      </c>
      <c r="K5041" s="275"/>
      <c r="L5041" s="275">
        <f t="shared" si="60"/>
        <v>-53943</v>
      </c>
      <c r="N5041" s="277"/>
      <c r="O5041" s="274"/>
    </row>
    <row r="5042" ht="14.25" customHeight="1">
      <c r="A5042" s="248" t="s">
        <v>463</v>
      </c>
      <c r="B5042" s="248" t="s">
        <v>19</v>
      </c>
      <c r="C5042" s="248">
        <v>5401113.0</v>
      </c>
      <c r="D5042" s="274">
        <v>45929.0</v>
      </c>
      <c r="E5042" s="275">
        <v>714980.0</v>
      </c>
      <c r="F5042" s="248" t="s">
        <v>447</v>
      </c>
      <c r="G5042" s="274">
        <f t="shared" si="1"/>
        <v>45959</v>
      </c>
      <c r="H5042" s="248" t="s">
        <v>443</v>
      </c>
      <c r="I5042" s="276" t="str">
        <f t="shared" si="2"/>
        <v>5401113714980</v>
      </c>
      <c r="J5042" s="274">
        <v>45929.0</v>
      </c>
      <c r="K5042" s="275">
        <v>714980.0</v>
      </c>
      <c r="L5042" s="275">
        <f t="shared" si="60"/>
        <v>0</v>
      </c>
      <c r="N5042" s="277"/>
      <c r="O5042" s="274"/>
    </row>
    <row r="5043" ht="14.25" customHeight="1">
      <c r="A5043" s="248" t="s">
        <v>494</v>
      </c>
      <c r="B5043" s="248" t="s">
        <v>19</v>
      </c>
      <c r="C5043" s="248">
        <v>62056.0</v>
      </c>
      <c r="D5043" s="274">
        <v>45929.0</v>
      </c>
      <c r="E5043" s="275">
        <v>289200.0</v>
      </c>
      <c r="F5043" s="248" t="s">
        <v>447</v>
      </c>
      <c r="G5043" s="274">
        <f t="shared" si="1"/>
        <v>45959</v>
      </c>
      <c r="H5043" s="248" t="s">
        <v>443</v>
      </c>
      <c r="I5043" s="276" t="str">
        <f t="shared" si="2"/>
        <v>62056289200</v>
      </c>
      <c r="J5043" s="274">
        <v>45929.0</v>
      </c>
      <c r="K5043" s="275">
        <v>289200.0</v>
      </c>
      <c r="L5043" s="275">
        <f t="shared" si="60"/>
        <v>0</v>
      </c>
      <c r="N5043" s="277"/>
      <c r="O5043" s="274"/>
    </row>
    <row r="5044" ht="14.25" customHeight="1">
      <c r="A5044" s="248" t="s">
        <v>1003</v>
      </c>
      <c r="B5044" s="248" t="s">
        <v>19</v>
      </c>
      <c r="C5044" s="248">
        <v>2119537.0</v>
      </c>
      <c r="D5044" s="274">
        <v>45930.0</v>
      </c>
      <c r="E5044" s="275">
        <v>659850.0</v>
      </c>
      <c r="F5044" s="248" t="s">
        <v>447</v>
      </c>
      <c r="G5044" s="274">
        <f t="shared" si="1"/>
        <v>45960</v>
      </c>
      <c r="H5044" s="248" t="s">
        <v>443</v>
      </c>
      <c r="I5044" s="276" t="str">
        <f t="shared" si="2"/>
        <v>2119537659850</v>
      </c>
      <c r="J5044" s="274">
        <v>45930.0</v>
      </c>
      <c r="K5044" s="275">
        <v>659850.0</v>
      </c>
      <c r="L5044" s="275">
        <f t="shared" si="60"/>
        <v>0</v>
      </c>
      <c r="N5044" s="277"/>
      <c r="O5044" s="274"/>
    </row>
    <row r="5045" ht="14.25" customHeight="1">
      <c r="A5045" s="248" t="s">
        <v>899</v>
      </c>
      <c r="B5045" s="248" t="s">
        <v>19</v>
      </c>
      <c r="C5045" s="248">
        <v>542432.0</v>
      </c>
      <c r="D5045" s="274">
        <v>45930.0</v>
      </c>
      <c r="E5045" s="275">
        <v>499990.0</v>
      </c>
      <c r="F5045" s="248" t="s">
        <v>447</v>
      </c>
      <c r="G5045" s="274">
        <f t="shared" si="1"/>
        <v>45960</v>
      </c>
      <c r="H5045" s="248" t="s">
        <v>443</v>
      </c>
      <c r="I5045" s="276" t="str">
        <f t="shared" si="2"/>
        <v>542432499990</v>
      </c>
      <c r="J5045" s="274">
        <v>45929.0</v>
      </c>
      <c r="K5045" s="275">
        <v>499990.0</v>
      </c>
      <c r="L5045" s="275">
        <f t="shared" si="60"/>
        <v>0</v>
      </c>
      <c r="N5045" s="277"/>
      <c r="O5045" s="274"/>
    </row>
    <row r="5046" ht="14.25" customHeight="1">
      <c r="A5046" s="248" t="s">
        <v>740</v>
      </c>
      <c r="B5046" s="248" t="s">
        <v>19</v>
      </c>
      <c r="C5046" s="248">
        <v>16283.0</v>
      </c>
      <c r="D5046" s="274">
        <v>45930.0</v>
      </c>
      <c r="E5046" s="275">
        <v>2944920.0</v>
      </c>
      <c r="F5046" s="248" t="s">
        <v>447</v>
      </c>
      <c r="G5046" s="274">
        <f t="shared" si="1"/>
        <v>45960</v>
      </c>
      <c r="H5046" s="248" t="s">
        <v>443</v>
      </c>
      <c r="I5046" s="276" t="str">
        <f t="shared" si="2"/>
        <v>162832944920</v>
      </c>
      <c r="J5046" s="274">
        <v>45930.0</v>
      </c>
      <c r="K5046" s="275">
        <v>2944920.0</v>
      </c>
      <c r="L5046" s="275">
        <f t="shared" si="60"/>
        <v>0</v>
      </c>
      <c r="N5046" s="277"/>
      <c r="O5046" s="274"/>
    </row>
    <row r="5047" ht="14.25" customHeight="1">
      <c r="A5047" s="248" t="s">
        <v>1063</v>
      </c>
      <c r="B5047" s="248" t="s">
        <v>468</v>
      </c>
      <c r="C5047" s="248">
        <v>1.121859E7</v>
      </c>
      <c r="D5047" s="274">
        <v>45930.0</v>
      </c>
      <c r="E5047" s="275">
        <v>-481.0</v>
      </c>
      <c r="F5047" s="248" t="s">
        <v>447</v>
      </c>
      <c r="G5047" s="274">
        <f t="shared" si="1"/>
        <v>45960</v>
      </c>
      <c r="H5047" s="248" t="s">
        <v>469</v>
      </c>
      <c r="I5047" s="276" t="str">
        <f t="shared" si="2"/>
        <v>11218590-481</v>
      </c>
      <c r="J5047" s="274"/>
      <c r="K5047" s="275"/>
      <c r="L5047" s="275">
        <f t="shared" si="60"/>
        <v>481</v>
      </c>
      <c r="N5047" s="277"/>
      <c r="O5047" s="274"/>
    </row>
    <row r="5048" ht="14.25" customHeight="1">
      <c r="A5048" s="248" t="s">
        <v>475</v>
      </c>
      <c r="B5048" s="248" t="s">
        <v>19</v>
      </c>
      <c r="C5048" s="248">
        <v>2.4877068E7</v>
      </c>
      <c r="D5048" s="274">
        <v>45930.0</v>
      </c>
      <c r="E5048" s="275">
        <v>684950.0</v>
      </c>
      <c r="F5048" s="248" t="s">
        <v>447</v>
      </c>
      <c r="G5048" s="274">
        <f t="shared" si="1"/>
        <v>45960</v>
      </c>
      <c r="H5048" s="248" t="s">
        <v>443</v>
      </c>
      <c r="I5048" s="276" t="str">
        <f t="shared" si="2"/>
        <v>24877068684950</v>
      </c>
      <c r="J5048" s="274">
        <v>45930.0</v>
      </c>
      <c r="K5048" s="275">
        <v>684950.0</v>
      </c>
      <c r="L5048" s="275">
        <f t="shared" si="60"/>
        <v>0</v>
      </c>
      <c r="N5048" s="277"/>
      <c r="O5048" s="274"/>
    </row>
    <row r="5049" ht="14.25" customHeight="1">
      <c r="A5049" s="248" t="s">
        <v>60</v>
      </c>
      <c r="B5049" s="248" t="s">
        <v>19</v>
      </c>
      <c r="C5049" s="248">
        <v>10090.0</v>
      </c>
      <c r="D5049" s="274">
        <v>45930.0</v>
      </c>
      <c r="E5049" s="275">
        <v>141276.0</v>
      </c>
      <c r="F5049" s="248" t="s">
        <v>447</v>
      </c>
      <c r="G5049" s="274">
        <f t="shared" si="1"/>
        <v>45960</v>
      </c>
      <c r="H5049" s="248" t="s">
        <v>443</v>
      </c>
      <c r="I5049" s="276" t="str">
        <f t="shared" si="2"/>
        <v>10090141276</v>
      </c>
      <c r="J5049" s="274">
        <v>45959.0</v>
      </c>
      <c r="K5049" s="275">
        <v>141276.0</v>
      </c>
      <c r="L5049" s="275">
        <f t="shared" si="60"/>
        <v>0</v>
      </c>
      <c r="N5049" s="277"/>
      <c r="O5049" s="274"/>
    </row>
    <row r="5050" ht="14.25" customHeight="1">
      <c r="A5050" s="248" t="s">
        <v>859</v>
      </c>
      <c r="B5050" s="248" t="s">
        <v>19</v>
      </c>
      <c r="C5050" s="248">
        <v>2755.0</v>
      </c>
      <c r="D5050" s="274">
        <v>45930.0</v>
      </c>
      <c r="E5050" s="275">
        <v>64558.0</v>
      </c>
      <c r="F5050" s="248" t="s">
        <v>447</v>
      </c>
      <c r="G5050" s="274">
        <f t="shared" si="1"/>
        <v>45960</v>
      </c>
      <c r="H5050" s="248" t="s">
        <v>443</v>
      </c>
      <c r="I5050" s="276" t="str">
        <f t="shared" si="2"/>
        <v>275564558</v>
      </c>
      <c r="J5050" s="274">
        <v>45959.0</v>
      </c>
      <c r="K5050" s="275">
        <v>64558.0</v>
      </c>
      <c r="L5050" s="275">
        <f t="shared" si="60"/>
        <v>0</v>
      </c>
      <c r="N5050" s="277"/>
      <c r="O5050" s="274"/>
    </row>
    <row r="5051" ht="14.25" customHeight="1">
      <c r="A5051" s="248" t="s">
        <v>48</v>
      </c>
      <c r="B5051" s="248" t="s">
        <v>19</v>
      </c>
      <c r="C5051" s="248">
        <v>20253.0</v>
      </c>
      <c r="D5051" s="274">
        <v>45930.0</v>
      </c>
      <c r="E5051" s="275">
        <v>311481.0</v>
      </c>
      <c r="F5051" s="248" t="s">
        <v>447</v>
      </c>
      <c r="G5051" s="274">
        <f t="shared" si="1"/>
        <v>45960</v>
      </c>
      <c r="H5051" s="248" t="s">
        <v>443</v>
      </c>
      <c r="I5051" s="276" t="str">
        <f t="shared" si="2"/>
        <v>20253311481</v>
      </c>
      <c r="J5051" s="274">
        <v>45959.0</v>
      </c>
      <c r="K5051" s="275">
        <v>311481.0</v>
      </c>
      <c r="L5051" s="275">
        <f t="shared" si="60"/>
        <v>0</v>
      </c>
      <c r="N5051" s="277"/>
      <c r="O5051" s="274"/>
    </row>
    <row r="5052" ht="14.25" customHeight="1">
      <c r="A5052" s="248" t="s">
        <v>48</v>
      </c>
      <c r="B5052" s="248" t="s">
        <v>19</v>
      </c>
      <c r="C5052" s="248">
        <v>20252.0</v>
      </c>
      <c r="D5052" s="274">
        <v>45930.0</v>
      </c>
      <c r="E5052" s="275">
        <v>896650.0</v>
      </c>
      <c r="F5052" s="248" t="s">
        <v>447</v>
      </c>
      <c r="G5052" s="274">
        <f t="shared" si="1"/>
        <v>45960</v>
      </c>
      <c r="H5052" s="248" t="s">
        <v>443</v>
      </c>
      <c r="I5052" s="276" t="str">
        <f t="shared" si="2"/>
        <v>20252896650</v>
      </c>
      <c r="J5052" s="274">
        <v>45959.0</v>
      </c>
      <c r="K5052" s="275">
        <v>896650.0</v>
      </c>
      <c r="L5052" s="275">
        <f t="shared" si="60"/>
        <v>0</v>
      </c>
      <c r="N5052" s="277"/>
      <c r="O5052" s="274"/>
    </row>
    <row r="5053" ht="14.25" customHeight="1">
      <c r="A5053" s="248" t="s">
        <v>89</v>
      </c>
      <c r="B5053" s="248" t="s">
        <v>19</v>
      </c>
      <c r="C5053" s="248">
        <v>10472.0</v>
      </c>
      <c r="D5053" s="274">
        <v>45930.0</v>
      </c>
      <c r="E5053" s="275">
        <v>84823.0</v>
      </c>
      <c r="F5053" s="248" t="s">
        <v>447</v>
      </c>
      <c r="G5053" s="274">
        <f t="shared" si="1"/>
        <v>45960</v>
      </c>
      <c r="H5053" s="248" t="s">
        <v>443</v>
      </c>
      <c r="I5053" s="276" t="str">
        <f t="shared" si="2"/>
        <v>1047284823</v>
      </c>
      <c r="J5053" s="274">
        <v>45959.0</v>
      </c>
      <c r="K5053" s="275">
        <v>84823.0</v>
      </c>
      <c r="L5053" s="275">
        <f t="shared" si="60"/>
        <v>0</v>
      </c>
      <c r="N5053" s="277"/>
      <c r="O5053" s="274"/>
    </row>
    <row r="5054" ht="14.25" customHeight="1">
      <c r="A5054" s="248" t="s">
        <v>89</v>
      </c>
      <c r="B5054" s="248" t="s">
        <v>19</v>
      </c>
      <c r="C5054" s="248">
        <v>10473.0</v>
      </c>
      <c r="D5054" s="274">
        <v>45930.0</v>
      </c>
      <c r="E5054" s="275">
        <v>886676.0</v>
      </c>
      <c r="F5054" s="248" t="s">
        <v>447</v>
      </c>
      <c r="G5054" s="274">
        <f t="shared" si="1"/>
        <v>45960</v>
      </c>
      <c r="H5054" s="248" t="s">
        <v>443</v>
      </c>
      <c r="I5054" s="276" t="str">
        <f t="shared" si="2"/>
        <v>10473886676</v>
      </c>
      <c r="J5054" s="274">
        <v>45959.0</v>
      </c>
      <c r="K5054" s="275">
        <v>886676.0</v>
      </c>
      <c r="L5054" s="275">
        <f t="shared" si="60"/>
        <v>0</v>
      </c>
      <c r="N5054" s="277"/>
      <c r="O5054" s="274"/>
    </row>
    <row r="5055" ht="14.25" customHeight="1">
      <c r="A5055" s="248" t="s">
        <v>89</v>
      </c>
      <c r="B5055" s="248" t="s">
        <v>19</v>
      </c>
      <c r="C5055" s="248">
        <v>10478.0</v>
      </c>
      <c r="D5055" s="274">
        <v>45930.0</v>
      </c>
      <c r="E5055" s="275">
        <v>88346.0</v>
      </c>
      <c r="F5055" s="248" t="s">
        <v>447</v>
      </c>
      <c r="G5055" s="274">
        <f t="shared" si="1"/>
        <v>45960</v>
      </c>
      <c r="H5055" s="248" t="s">
        <v>443</v>
      </c>
      <c r="I5055" s="276" t="str">
        <f t="shared" si="2"/>
        <v>1047888346</v>
      </c>
      <c r="J5055" s="274">
        <v>45959.0</v>
      </c>
      <c r="K5055" s="275">
        <v>88346.0</v>
      </c>
      <c r="L5055" s="275">
        <f t="shared" si="60"/>
        <v>0</v>
      </c>
      <c r="N5055" s="277"/>
      <c r="O5055" s="274"/>
    </row>
    <row r="5056" ht="14.25" customHeight="1">
      <c r="A5056" s="248" t="s">
        <v>448</v>
      </c>
      <c r="B5056" s="248" t="s">
        <v>19</v>
      </c>
      <c r="C5056" s="248">
        <v>8904.0</v>
      </c>
      <c r="D5056" s="274">
        <v>45930.0</v>
      </c>
      <c r="E5056" s="275">
        <v>310458.0</v>
      </c>
      <c r="F5056" s="248" t="s">
        <v>447</v>
      </c>
      <c r="G5056" s="274">
        <f t="shared" si="1"/>
        <v>45960</v>
      </c>
      <c r="H5056" s="248" t="s">
        <v>443</v>
      </c>
      <c r="I5056" s="276" t="str">
        <f t="shared" si="2"/>
        <v>8904310458</v>
      </c>
      <c r="J5056" s="274">
        <v>45959.0</v>
      </c>
      <c r="K5056" s="275">
        <v>310458.0</v>
      </c>
      <c r="L5056" s="275">
        <f t="shared" si="60"/>
        <v>0</v>
      </c>
      <c r="N5056" s="277"/>
      <c r="O5056" s="274"/>
    </row>
    <row r="5057" ht="14.25" customHeight="1">
      <c r="A5057" s="248" t="s">
        <v>22</v>
      </c>
      <c r="B5057" s="248" t="s">
        <v>19</v>
      </c>
      <c r="C5057" s="248">
        <v>1221709.0</v>
      </c>
      <c r="D5057" s="274">
        <v>45930.0</v>
      </c>
      <c r="E5057" s="275">
        <v>2692257.0</v>
      </c>
      <c r="F5057" s="248" t="s">
        <v>447</v>
      </c>
      <c r="G5057" s="274">
        <f t="shared" si="1"/>
        <v>45960</v>
      </c>
      <c r="H5057" s="248" t="s">
        <v>443</v>
      </c>
      <c r="I5057" s="276" t="str">
        <f t="shared" si="2"/>
        <v>12217092692257</v>
      </c>
      <c r="J5057" s="274">
        <v>45959.0</v>
      </c>
      <c r="K5057" s="275">
        <v>2692257.0</v>
      </c>
      <c r="L5057" s="275">
        <f t="shared" si="60"/>
        <v>0</v>
      </c>
      <c r="N5057" s="277"/>
      <c r="O5057" s="274"/>
    </row>
    <row r="5058" ht="14.25" customHeight="1">
      <c r="A5058" s="248" t="s">
        <v>463</v>
      </c>
      <c r="B5058" s="248" t="s">
        <v>19</v>
      </c>
      <c r="C5058" s="248">
        <v>5401348.0</v>
      </c>
      <c r="D5058" s="274">
        <v>45930.0</v>
      </c>
      <c r="E5058" s="275">
        <v>1455870.0</v>
      </c>
      <c r="F5058" s="248" t="s">
        <v>447</v>
      </c>
      <c r="G5058" s="274">
        <f t="shared" si="1"/>
        <v>45960</v>
      </c>
      <c r="H5058" s="248" t="s">
        <v>443</v>
      </c>
      <c r="I5058" s="276" t="str">
        <f t="shared" si="2"/>
        <v>54013481455870</v>
      </c>
      <c r="J5058" s="274">
        <v>45930.0</v>
      </c>
      <c r="K5058" s="275">
        <v>1455870.0</v>
      </c>
      <c r="L5058" s="275">
        <f t="shared" si="60"/>
        <v>0</v>
      </c>
      <c r="N5058" s="277"/>
      <c r="O5058" s="274"/>
    </row>
    <row r="5059" ht="14.25" customHeight="1">
      <c r="A5059" s="248" t="s">
        <v>1124</v>
      </c>
      <c r="B5059" s="248" t="s">
        <v>19</v>
      </c>
      <c r="C5059" s="248">
        <v>85.0</v>
      </c>
      <c r="D5059" s="274">
        <v>45930.0</v>
      </c>
      <c r="E5059" s="275">
        <v>3716089.0</v>
      </c>
      <c r="F5059" s="248" t="s">
        <v>447</v>
      </c>
      <c r="G5059" s="274">
        <f t="shared" si="1"/>
        <v>45960</v>
      </c>
      <c r="H5059" s="248" t="s">
        <v>443</v>
      </c>
      <c r="I5059" s="276" t="str">
        <f t="shared" si="2"/>
        <v>853716089</v>
      </c>
      <c r="J5059" s="274">
        <v>45911.0</v>
      </c>
      <c r="K5059" s="275">
        <v>3716089.0</v>
      </c>
      <c r="L5059" s="275">
        <f t="shared" si="60"/>
        <v>0</v>
      </c>
      <c r="M5059" s="248" t="s">
        <v>767</v>
      </c>
      <c r="N5059" s="277"/>
      <c r="O5059" s="274"/>
    </row>
    <row r="5060" ht="14.25" customHeight="1">
      <c r="A5060" s="248" t="s">
        <v>1124</v>
      </c>
      <c r="B5060" s="248" t="s">
        <v>19</v>
      </c>
      <c r="C5060" s="248">
        <v>84.0</v>
      </c>
      <c r="D5060" s="274">
        <v>45930.0</v>
      </c>
      <c r="E5060" s="275">
        <v>6969440.0</v>
      </c>
      <c r="F5060" s="248" t="s">
        <v>447</v>
      </c>
      <c r="G5060" s="274">
        <f t="shared" si="1"/>
        <v>45960</v>
      </c>
      <c r="H5060" s="248" t="s">
        <v>443</v>
      </c>
      <c r="I5060" s="276" t="str">
        <f t="shared" si="2"/>
        <v>846969440</v>
      </c>
      <c r="J5060" s="274">
        <v>45880.0</v>
      </c>
      <c r="K5060" s="275">
        <v>6969440.0</v>
      </c>
      <c r="L5060" s="275">
        <f t="shared" si="60"/>
        <v>0</v>
      </c>
      <c r="M5060" s="248" t="s">
        <v>767</v>
      </c>
      <c r="N5060" s="277"/>
      <c r="O5060" s="274"/>
    </row>
    <row r="5061" ht="14.25" customHeight="1">
      <c r="A5061" s="248" t="s">
        <v>1124</v>
      </c>
      <c r="B5061" s="248" t="s">
        <v>19</v>
      </c>
      <c r="C5061" s="248">
        <v>86.0</v>
      </c>
      <c r="D5061" s="274">
        <v>45930.0</v>
      </c>
      <c r="E5061" s="275">
        <v>6303570.0</v>
      </c>
      <c r="F5061" s="248" t="s">
        <v>447</v>
      </c>
      <c r="G5061" s="274">
        <f t="shared" si="1"/>
        <v>45960</v>
      </c>
      <c r="H5061" s="248" t="s">
        <v>443</v>
      </c>
      <c r="I5061" s="276" t="str">
        <f t="shared" si="2"/>
        <v>866303570</v>
      </c>
      <c r="J5061" s="274">
        <v>45938.0</v>
      </c>
      <c r="K5061" s="275">
        <v>6303570.0</v>
      </c>
      <c r="L5061" s="275">
        <f t="shared" si="60"/>
        <v>0</v>
      </c>
      <c r="M5061" s="248" t="s">
        <v>767</v>
      </c>
      <c r="N5061" s="277"/>
      <c r="O5061" s="274"/>
    </row>
    <row r="5062" ht="14.25" customHeight="1">
      <c r="A5062" s="248" t="s">
        <v>1125</v>
      </c>
      <c r="B5062" s="248" t="s">
        <v>19</v>
      </c>
      <c r="C5062" s="248">
        <v>71.0</v>
      </c>
      <c r="D5062" s="274">
        <v>45930.0</v>
      </c>
      <c r="E5062" s="275">
        <v>260605.0</v>
      </c>
      <c r="F5062" s="248" t="s">
        <v>447</v>
      </c>
      <c r="G5062" s="274">
        <f t="shared" si="1"/>
        <v>45960</v>
      </c>
      <c r="H5062" s="248" t="s">
        <v>443</v>
      </c>
      <c r="I5062" s="276" t="str">
        <f t="shared" si="2"/>
        <v>71260605</v>
      </c>
      <c r="J5062" s="274">
        <v>45930.0</v>
      </c>
      <c r="K5062" s="275">
        <v>260605.0</v>
      </c>
      <c r="L5062" s="275">
        <f t="shared" si="60"/>
        <v>0</v>
      </c>
      <c r="N5062" s="277"/>
      <c r="O5062" s="274"/>
    </row>
    <row r="5063" ht="15.0" customHeight="1">
      <c r="A5063" s="248" t="s">
        <v>18</v>
      </c>
      <c r="B5063" s="248" t="s">
        <v>19</v>
      </c>
      <c r="C5063" s="273">
        <v>6975.0</v>
      </c>
      <c r="D5063" s="274">
        <v>45930.0</v>
      </c>
      <c r="E5063" s="275">
        <v>1.5011331E7</v>
      </c>
      <c r="F5063" s="248" t="s">
        <v>447</v>
      </c>
      <c r="G5063" s="274">
        <f t="shared" si="1"/>
        <v>45960</v>
      </c>
      <c r="H5063" s="248" t="s">
        <v>443</v>
      </c>
      <c r="I5063" s="276" t="str">
        <f t="shared" si="2"/>
        <v>697515011331</v>
      </c>
      <c r="J5063" s="274">
        <v>45960.0</v>
      </c>
      <c r="K5063" s="275">
        <f>15011331-82931-7094+90025</f>
        <v>15011331</v>
      </c>
      <c r="L5063" s="275">
        <f t="shared" si="60"/>
        <v>0</v>
      </c>
      <c r="M5063" s="248" t="s">
        <v>1126</v>
      </c>
      <c r="N5063" s="277"/>
      <c r="O5063" s="274"/>
    </row>
    <row r="5064" ht="14.25" customHeight="1">
      <c r="A5064" s="248" t="s">
        <v>709</v>
      </c>
      <c r="B5064" s="248" t="s">
        <v>19</v>
      </c>
      <c r="C5064" s="248">
        <v>15200.0</v>
      </c>
      <c r="D5064" s="274">
        <v>45930.0</v>
      </c>
      <c r="E5064" s="275">
        <v>133835.0</v>
      </c>
      <c r="F5064" s="248" t="s">
        <v>447</v>
      </c>
      <c r="G5064" s="274">
        <f t="shared" si="1"/>
        <v>45960</v>
      </c>
      <c r="H5064" s="248" t="s">
        <v>443</v>
      </c>
      <c r="I5064" s="276" t="str">
        <f t="shared" si="2"/>
        <v>15200133835</v>
      </c>
      <c r="J5064" s="274">
        <v>45959.0</v>
      </c>
      <c r="K5064" s="275">
        <v>133835.0</v>
      </c>
      <c r="L5064" s="275">
        <f t="shared" si="60"/>
        <v>0</v>
      </c>
      <c r="N5064" s="277"/>
      <c r="O5064" s="274"/>
    </row>
    <row r="5065" ht="14.25" customHeight="1">
      <c r="A5065" s="248" t="s">
        <v>454</v>
      </c>
      <c r="B5065" s="248" t="s">
        <v>19</v>
      </c>
      <c r="C5065" s="248">
        <v>41858.0</v>
      </c>
      <c r="D5065" s="274">
        <v>45931.0</v>
      </c>
      <c r="E5065" s="275">
        <v>47600.0</v>
      </c>
      <c r="F5065" s="248" t="s">
        <v>447</v>
      </c>
      <c r="G5065" s="274">
        <f t="shared" si="1"/>
        <v>45961</v>
      </c>
      <c r="H5065" s="248" t="s">
        <v>443</v>
      </c>
      <c r="I5065" s="276" t="str">
        <f t="shared" si="2"/>
        <v>4185847600</v>
      </c>
      <c r="J5065" s="274">
        <v>45931.0</v>
      </c>
      <c r="K5065" s="275">
        <v>47600.0</v>
      </c>
      <c r="L5065" s="275">
        <f t="shared" si="60"/>
        <v>0</v>
      </c>
      <c r="N5065" s="277"/>
      <c r="O5065" s="274"/>
    </row>
    <row r="5066" ht="14.25" customHeight="1">
      <c r="A5066" s="248" t="s">
        <v>22</v>
      </c>
      <c r="B5066" s="248" t="s">
        <v>19</v>
      </c>
      <c r="C5066" s="248">
        <v>1221760.0</v>
      </c>
      <c r="D5066" s="274">
        <v>45931.0</v>
      </c>
      <c r="E5066" s="275">
        <v>1295990.0</v>
      </c>
      <c r="F5066" s="248" t="s">
        <v>447</v>
      </c>
      <c r="G5066" s="274">
        <f t="shared" si="1"/>
        <v>45961</v>
      </c>
      <c r="H5066" s="248" t="s">
        <v>443</v>
      </c>
      <c r="I5066" s="276" t="str">
        <f t="shared" si="2"/>
        <v>12217601295990</v>
      </c>
      <c r="J5066" s="274">
        <v>45959.0</v>
      </c>
      <c r="K5066" s="275">
        <v>1295990.0</v>
      </c>
      <c r="L5066" s="275">
        <f t="shared" si="60"/>
        <v>0</v>
      </c>
      <c r="N5066" s="277"/>
      <c r="O5066" s="274"/>
    </row>
    <row r="5067" ht="14.25" customHeight="1">
      <c r="A5067" s="248" t="s">
        <v>35</v>
      </c>
      <c r="B5067" s="248" t="s">
        <v>19</v>
      </c>
      <c r="C5067" s="248">
        <v>26588.0</v>
      </c>
      <c r="D5067" s="274">
        <v>45931.0</v>
      </c>
      <c r="E5067" s="275">
        <v>620404.0</v>
      </c>
      <c r="F5067" s="248" t="s">
        <v>447</v>
      </c>
      <c r="G5067" s="274">
        <f t="shared" si="1"/>
        <v>45961</v>
      </c>
      <c r="H5067" s="248" t="s">
        <v>443</v>
      </c>
      <c r="I5067" s="276" t="str">
        <f t="shared" si="2"/>
        <v>26588620404</v>
      </c>
      <c r="J5067" s="274">
        <v>45959.0</v>
      </c>
      <c r="K5067" s="275">
        <v>620404.0</v>
      </c>
      <c r="L5067" s="275">
        <f t="shared" si="60"/>
        <v>0</v>
      </c>
      <c r="N5067" s="277"/>
      <c r="O5067" s="274"/>
    </row>
    <row r="5068" ht="14.25" customHeight="1">
      <c r="A5068" s="248" t="s">
        <v>23</v>
      </c>
      <c r="B5068" s="248" t="s">
        <v>19</v>
      </c>
      <c r="C5068" s="248">
        <v>10713.0</v>
      </c>
      <c r="D5068" s="274">
        <v>45931.0</v>
      </c>
      <c r="E5068" s="275">
        <v>809972.0</v>
      </c>
      <c r="F5068" s="248" t="s">
        <v>447</v>
      </c>
      <c r="G5068" s="274">
        <f t="shared" si="1"/>
        <v>45961</v>
      </c>
      <c r="H5068" s="248" t="s">
        <v>443</v>
      </c>
      <c r="I5068" s="276" t="str">
        <f t="shared" si="2"/>
        <v>10713809972</v>
      </c>
      <c r="J5068" s="274">
        <v>45959.0</v>
      </c>
      <c r="K5068" s="275">
        <v>809972.0</v>
      </c>
      <c r="L5068" s="275">
        <f t="shared" si="60"/>
        <v>0</v>
      </c>
      <c r="N5068" s="277" t="s">
        <v>769</v>
      </c>
      <c r="O5068" s="274"/>
    </row>
    <row r="5069" ht="14.25" customHeight="1">
      <c r="A5069" s="248" t="s">
        <v>106</v>
      </c>
      <c r="B5069" s="248" t="s">
        <v>334</v>
      </c>
      <c r="C5069" s="248">
        <v>263320.0</v>
      </c>
      <c r="D5069" s="274">
        <v>45931.0</v>
      </c>
      <c r="E5069" s="275">
        <v>92371.0</v>
      </c>
      <c r="F5069" s="248" t="s">
        <v>447</v>
      </c>
      <c r="G5069" s="274">
        <f t="shared" si="1"/>
        <v>45961</v>
      </c>
      <c r="H5069" s="248" t="s">
        <v>443</v>
      </c>
      <c r="I5069" s="276" t="str">
        <f t="shared" si="2"/>
        <v>26332092371</v>
      </c>
      <c r="J5069" s="274">
        <v>45959.0</v>
      </c>
      <c r="K5069" s="275">
        <v>92371.0</v>
      </c>
      <c r="L5069" s="275">
        <f t="shared" si="60"/>
        <v>0</v>
      </c>
      <c r="N5069" s="277"/>
      <c r="O5069" s="274"/>
    </row>
    <row r="5070" ht="14.25" customHeight="1">
      <c r="A5070" s="248" t="s">
        <v>463</v>
      </c>
      <c r="B5070" s="248" t="s">
        <v>19</v>
      </c>
      <c r="C5070" s="248">
        <v>5401586.0</v>
      </c>
      <c r="D5070" s="274">
        <v>45931.0</v>
      </c>
      <c r="E5070" s="275">
        <v>2743970.0</v>
      </c>
      <c r="F5070" s="248" t="s">
        <v>447</v>
      </c>
      <c r="G5070" s="274">
        <f t="shared" si="1"/>
        <v>45961</v>
      </c>
      <c r="H5070" s="248" t="s">
        <v>443</v>
      </c>
      <c r="I5070" s="276" t="str">
        <f t="shared" si="2"/>
        <v>54015862743970</v>
      </c>
      <c r="J5070" s="274">
        <v>45931.0</v>
      </c>
      <c r="K5070" s="275">
        <v>2743970.0</v>
      </c>
      <c r="L5070" s="275">
        <f t="shared" si="60"/>
        <v>0</v>
      </c>
      <c r="N5070" s="277"/>
      <c r="O5070" s="274"/>
    </row>
    <row r="5071" ht="14.25" customHeight="1">
      <c r="A5071" s="248" t="s">
        <v>805</v>
      </c>
      <c r="B5071" s="248" t="s">
        <v>19</v>
      </c>
      <c r="C5071" s="248">
        <v>3836.0</v>
      </c>
      <c r="D5071" s="274">
        <v>45932.0</v>
      </c>
      <c r="E5071" s="275">
        <v>108072.0</v>
      </c>
      <c r="F5071" s="248" t="s">
        <v>447</v>
      </c>
      <c r="G5071" s="274">
        <f t="shared" si="1"/>
        <v>45962</v>
      </c>
      <c r="H5071" s="248" t="s">
        <v>443</v>
      </c>
      <c r="I5071" s="276" t="str">
        <f t="shared" si="2"/>
        <v>3836108072</v>
      </c>
      <c r="J5071" s="274">
        <v>45936.0</v>
      </c>
      <c r="K5071" s="275">
        <v>108072.0</v>
      </c>
      <c r="L5071" s="275">
        <f t="shared" si="60"/>
        <v>0</v>
      </c>
      <c r="N5071" s="277"/>
      <c r="O5071" s="274"/>
    </row>
    <row r="5072" ht="14.25" customHeight="1">
      <c r="A5072" s="248" t="s">
        <v>927</v>
      </c>
      <c r="B5072" s="248" t="s">
        <v>19</v>
      </c>
      <c r="C5072" s="248">
        <v>5463986.0</v>
      </c>
      <c r="D5072" s="274">
        <v>45932.0</v>
      </c>
      <c r="E5072" s="275">
        <v>130350.0</v>
      </c>
      <c r="F5072" s="248" t="s">
        <v>447</v>
      </c>
      <c r="G5072" s="274">
        <f t="shared" si="1"/>
        <v>45962</v>
      </c>
      <c r="H5072" s="248" t="s">
        <v>443</v>
      </c>
      <c r="I5072" s="276" t="str">
        <f t="shared" si="2"/>
        <v>5463986130350</v>
      </c>
      <c r="J5072" s="274">
        <v>45932.0</v>
      </c>
      <c r="K5072" s="275">
        <v>130350.0</v>
      </c>
      <c r="L5072" s="275">
        <f t="shared" si="60"/>
        <v>0</v>
      </c>
      <c r="N5072" s="277"/>
      <c r="O5072" s="274"/>
    </row>
    <row r="5073" ht="14.25" customHeight="1">
      <c r="A5073" s="248" t="s">
        <v>85</v>
      </c>
      <c r="B5073" s="248" t="s">
        <v>19</v>
      </c>
      <c r="C5073" s="248">
        <v>2551.0</v>
      </c>
      <c r="D5073" s="274">
        <v>45932.0</v>
      </c>
      <c r="E5073" s="275">
        <v>841269.0</v>
      </c>
      <c r="F5073" s="248" t="s">
        <v>447</v>
      </c>
      <c r="G5073" s="274">
        <f t="shared" si="1"/>
        <v>45962</v>
      </c>
      <c r="H5073" s="248" t="s">
        <v>443</v>
      </c>
      <c r="I5073" s="276" t="str">
        <f t="shared" si="2"/>
        <v>2551841269</v>
      </c>
      <c r="J5073" s="274">
        <v>45959.0</v>
      </c>
      <c r="K5073" s="275">
        <v>841269.0</v>
      </c>
      <c r="L5073" s="275">
        <f t="shared" si="60"/>
        <v>0</v>
      </c>
      <c r="N5073" s="277"/>
      <c r="O5073" s="274"/>
    </row>
    <row r="5074" ht="14.25" customHeight="1">
      <c r="A5074" s="248" t="s">
        <v>85</v>
      </c>
      <c r="B5074" s="248" t="s">
        <v>19</v>
      </c>
      <c r="C5074" s="248">
        <v>2550.0</v>
      </c>
      <c r="D5074" s="274">
        <v>45932.0</v>
      </c>
      <c r="E5074" s="275">
        <v>3551575.0</v>
      </c>
      <c r="F5074" s="248" t="s">
        <v>447</v>
      </c>
      <c r="G5074" s="274">
        <f t="shared" si="1"/>
        <v>45962</v>
      </c>
      <c r="H5074" s="248" t="s">
        <v>443</v>
      </c>
      <c r="I5074" s="276" t="str">
        <f t="shared" si="2"/>
        <v>25503551575</v>
      </c>
      <c r="J5074" s="274">
        <v>45959.0</v>
      </c>
      <c r="K5074" s="275">
        <v>3551575.0</v>
      </c>
      <c r="L5074" s="275">
        <f t="shared" si="60"/>
        <v>0</v>
      </c>
      <c r="N5074" s="277"/>
      <c r="O5074" s="274"/>
    </row>
    <row r="5075" ht="14.25" customHeight="1">
      <c r="A5075" s="248" t="s">
        <v>59</v>
      </c>
      <c r="B5075" s="248" t="s">
        <v>19</v>
      </c>
      <c r="C5075" s="248">
        <v>1588.0</v>
      </c>
      <c r="D5075" s="274">
        <v>45932.0</v>
      </c>
      <c r="E5075" s="275">
        <v>203958.0</v>
      </c>
      <c r="F5075" s="248" t="s">
        <v>447</v>
      </c>
      <c r="G5075" s="274">
        <f t="shared" si="1"/>
        <v>45962</v>
      </c>
      <c r="H5075" s="248" t="s">
        <v>443</v>
      </c>
      <c r="I5075" s="276" t="str">
        <f t="shared" si="2"/>
        <v>1588203958</v>
      </c>
      <c r="J5075" s="274">
        <v>45965.0</v>
      </c>
      <c r="K5075" s="275">
        <v>203958.0</v>
      </c>
      <c r="L5075" s="275">
        <f t="shared" si="60"/>
        <v>0</v>
      </c>
      <c r="N5075" s="277"/>
      <c r="O5075" s="274"/>
    </row>
    <row r="5076" ht="14.25" customHeight="1">
      <c r="A5076" s="248" t="s">
        <v>48</v>
      </c>
      <c r="B5076" s="248" t="s">
        <v>19</v>
      </c>
      <c r="C5076" s="248">
        <v>20260.0</v>
      </c>
      <c r="D5076" s="274">
        <v>45932.0</v>
      </c>
      <c r="E5076" s="275">
        <v>27920.0</v>
      </c>
      <c r="F5076" s="248" t="s">
        <v>447</v>
      </c>
      <c r="G5076" s="274">
        <f t="shared" si="1"/>
        <v>45962</v>
      </c>
      <c r="H5076" s="248" t="s">
        <v>443</v>
      </c>
      <c r="I5076" s="276" t="str">
        <f t="shared" si="2"/>
        <v>2026027920</v>
      </c>
      <c r="J5076" s="274">
        <v>45960.0</v>
      </c>
      <c r="K5076" s="275">
        <v>27920.0</v>
      </c>
      <c r="L5076" s="275">
        <f t="shared" si="60"/>
        <v>0</v>
      </c>
      <c r="N5076" s="277"/>
      <c r="O5076" s="274"/>
    </row>
    <row r="5077" ht="14.25" customHeight="1">
      <c r="A5077" s="248" t="s">
        <v>71</v>
      </c>
      <c r="B5077" s="248" t="s">
        <v>19</v>
      </c>
      <c r="C5077" s="248">
        <v>887573.0</v>
      </c>
      <c r="D5077" s="274">
        <v>45932.0</v>
      </c>
      <c r="E5077" s="275">
        <v>128251.0</v>
      </c>
      <c r="F5077" s="248" t="s">
        <v>447</v>
      </c>
      <c r="G5077" s="274">
        <f t="shared" si="1"/>
        <v>45962</v>
      </c>
      <c r="H5077" s="248" t="s">
        <v>443</v>
      </c>
      <c r="I5077" s="276" t="str">
        <f t="shared" si="2"/>
        <v>887573128251</v>
      </c>
      <c r="J5077" s="274">
        <v>45960.0</v>
      </c>
      <c r="K5077" s="275">
        <v>128251.0</v>
      </c>
      <c r="L5077" s="275">
        <f t="shared" si="60"/>
        <v>0</v>
      </c>
      <c r="N5077" s="277"/>
      <c r="O5077" s="274"/>
    </row>
    <row r="5078" ht="14.25" customHeight="1">
      <c r="A5078" s="248" t="s">
        <v>463</v>
      </c>
      <c r="B5078" s="248" t="s">
        <v>19</v>
      </c>
      <c r="C5078" s="248">
        <v>5401953.0</v>
      </c>
      <c r="D5078" s="274">
        <v>45932.0</v>
      </c>
      <c r="E5078" s="275">
        <v>1023960.0</v>
      </c>
      <c r="F5078" s="248" t="s">
        <v>447</v>
      </c>
      <c r="G5078" s="274">
        <f t="shared" si="1"/>
        <v>45962</v>
      </c>
      <c r="H5078" s="248" t="s">
        <v>443</v>
      </c>
      <c r="I5078" s="276" t="str">
        <f t="shared" si="2"/>
        <v>54019531023960</v>
      </c>
      <c r="J5078" s="274">
        <v>45932.0</v>
      </c>
      <c r="K5078" s="275">
        <v>1023960.0</v>
      </c>
      <c r="L5078" s="275">
        <f t="shared" si="60"/>
        <v>0</v>
      </c>
      <c r="N5078" s="277"/>
      <c r="O5078" s="274"/>
    </row>
    <row r="5079" ht="14.25" customHeight="1">
      <c r="A5079" s="248" t="s">
        <v>463</v>
      </c>
      <c r="B5079" s="248" t="s">
        <v>19</v>
      </c>
      <c r="C5079" s="248">
        <v>5401937.0</v>
      </c>
      <c r="D5079" s="274">
        <v>45932.0</v>
      </c>
      <c r="E5079" s="275">
        <v>395535.0</v>
      </c>
      <c r="F5079" s="248" t="s">
        <v>447</v>
      </c>
      <c r="G5079" s="274">
        <f t="shared" si="1"/>
        <v>45962</v>
      </c>
      <c r="H5079" s="248" t="s">
        <v>443</v>
      </c>
      <c r="I5079" s="276" t="str">
        <f t="shared" si="2"/>
        <v>5401937395535</v>
      </c>
      <c r="J5079" s="274">
        <v>45932.0</v>
      </c>
      <c r="K5079" s="275">
        <v>395535.0</v>
      </c>
      <c r="L5079" s="275">
        <f t="shared" si="60"/>
        <v>0</v>
      </c>
      <c r="N5079" s="277"/>
      <c r="O5079" s="274"/>
    </row>
    <row r="5080" ht="14.25" customHeight="1">
      <c r="A5080" s="248" t="s">
        <v>1127</v>
      </c>
      <c r="B5080" s="248" t="s">
        <v>19</v>
      </c>
      <c r="C5080" s="248">
        <v>49445.0</v>
      </c>
      <c r="D5080" s="274">
        <v>45932.0</v>
      </c>
      <c r="E5080" s="275">
        <v>197820.0</v>
      </c>
      <c r="F5080" s="248" t="s">
        <v>447</v>
      </c>
      <c r="G5080" s="274">
        <f t="shared" si="1"/>
        <v>45962</v>
      </c>
      <c r="H5080" s="248" t="s">
        <v>443</v>
      </c>
      <c r="I5080" s="276" t="str">
        <f t="shared" si="2"/>
        <v>49445197820</v>
      </c>
      <c r="J5080" s="274">
        <v>45960.0</v>
      </c>
      <c r="K5080" s="275">
        <v>197820.0</v>
      </c>
      <c r="L5080" s="275">
        <f t="shared" si="60"/>
        <v>0</v>
      </c>
      <c r="N5080" s="277"/>
      <c r="O5080" s="274"/>
    </row>
    <row r="5081" ht="14.25" customHeight="1">
      <c r="A5081" s="248" t="s">
        <v>1128</v>
      </c>
      <c r="B5081" s="248" t="s">
        <v>19</v>
      </c>
      <c r="C5081" s="248">
        <v>6016.0</v>
      </c>
      <c r="D5081" s="274">
        <v>45933.0</v>
      </c>
      <c r="E5081" s="275">
        <v>498980.0</v>
      </c>
      <c r="F5081" s="248" t="s">
        <v>447</v>
      </c>
      <c r="G5081" s="274">
        <f t="shared" si="1"/>
        <v>45963</v>
      </c>
      <c r="H5081" s="248" t="s">
        <v>443</v>
      </c>
      <c r="I5081" s="276" t="str">
        <f t="shared" si="2"/>
        <v>6016498980</v>
      </c>
      <c r="J5081" s="274">
        <v>45932.0</v>
      </c>
      <c r="K5081" s="275">
        <v>498980.0</v>
      </c>
      <c r="L5081" s="275">
        <f t="shared" si="60"/>
        <v>0</v>
      </c>
      <c r="N5081" s="277"/>
      <c r="O5081" s="274"/>
    </row>
    <row r="5082" ht="14.25" customHeight="1">
      <c r="A5082" s="248" t="s">
        <v>77</v>
      </c>
      <c r="B5082" s="248" t="s">
        <v>19</v>
      </c>
      <c r="C5082" s="248">
        <v>629810.0</v>
      </c>
      <c r="D5082" s="274">
        <v>45933.0</v>
      </c>
      <c r="E5082" s="275">
        <v>177850.0</v>
      </c>
      <c r="F5082" s="248" t="s">
        <v>447</v>
      </c>
      <c r="G5082" s="274">
        <f t="shared" si="1"/>
        <v>45963</v>
      </c>
      <c r="H5082" s="248" t="s">
        <v>443</v>
      </c>
      <c r="I5082" s="276" t="str">
        <f t="shared" si="2"/>
        <v>629810177850</v>
      </c>
      <c r="J5082" s="274">
        <v>45960.0</v>
      </c>
      <c r="K5082" s="275">
        <v>177850.0</v>
      </c>
      <c r="L5082" s="275">
        <f t="shared" si="60"/>
        <v>0</v>
      </c>
      <c r="N5082" s="277"/>
      <c r="O5082" s="274"/>
    </row>
    <row r="5083" ht="14.25" customHeight="1">
      <c r="A5083" s="248" t="s">
        <v>24</v>
      </c>
      <c r="B5083" s="248" t="s">
        <v>19</v>
      </c>
      <c r="C5083" s="248">
        <v>30766.0</v>
      </c>
      <c r="D5083" s="274">
        <v>45933.0</v>
      </c>
      <c r="E5083" s="275">
        <v>1799756.0</v>
      </c>
      <c r="F5083" s="248" t="s">
        <v>447</v>
      </c>
      <c r="G5083" s="274">
        <f t="shared" si="1"/>
        <v>45963</v>
      </c>
      <c r="H5083" s="248" t="s">
        <v>443</v>
      </c>
      <c r="I5083" s="276" t="str">
        <f t="shared" si="2"/>
        <v>307661799756</v>
      </c>
      <c r="J5083" s="274">
        <v>45960.0</v>
      </c>
      <c r="K5083" s="275">
        <v>1799756.0</v>
      </c>
      <c r="L5083" s="275">
        <f t="shared" si="60"/>
        <v>0</v>
      </c>
      <c r="N5083" s="277"/>
      <c r="O5083" s="274"/>
    </row>
    <row r="5084" ht="14.25" customHeight="1">
      <c r="A5084" s="248" t="s">
        <v>810</v>
      </c>
      <c r="B5084" s="248" t="s">
        <v>19</v>
      </c>
      <c r="C5084" s="248">
        <v>1.0642987E7</v>
      </c>
      <c r="D5084" s="274">
        <v>45935.0</v>
      </c>
      <c r="E5084" s="275">
        <v>7990.0</v>
      </c>
      <c r="F5084" s="248" t="s">
        <v>447</v>
      </c>
      <c r="G5084" s="274">
        <f t="shared" si="1"/>
        <v>45965</v>
      </c>
      <c r="H5084" s="248" t="s">
        <v>443</v>
      </c>
      <c r="I5084" s="276" t="str">
        <f t="shared" si="2"/>
        <v>106429877990</v>
      </c>
      <c r="J5084" s="274">
        <v>45935.0</v>
      </c>
      <c r="K5084" s="275">
        <v>7990.0</v>
      </c>
      <c r="L5084" s="275">
        <f t="shared" si="60"/>
        <v>0</v>
      </c>
      <c r="N5084" s="277"/>
      <c r="O5084" s="274"/>
    </row>
    <row r="5085" ht="14.25" customHeight="1">
      <c r="A5085" s="248" t="s">
        <v>644</v>
      </c>
      <c r="B5085" s="248" t="s">
        <v>19</v>
      </c>
      <c r="C5085" s="248">
        <v>5.3312666E7</v>
      </c>
      <c r="D5085" s="274">
        <v>45936.0</v>
      </c>
      <c r="E5085" s="275">
        <v>8457.0</v>
      </c>
      <c r="F5085" s="248" t="s">
        <v>447</v>
      </c>
      <c r="G5085" s="274">
        <f t="shared" si="1"/>
        <v>45966</v>
      </c>
      <c r="H5085" s="248" t="s">
        <v>443</v>
      </c>
      <c r="I5085" s="276" t="str">
        <f t="shared" si="2"/>
        <v>533126668457</v>
      </c>
      <c r="J5085" s="274">
        <v>45936.0</v>
      </c>
      <c r="K5085" s="275">
        <v>8457.0</v>
      </c>
      <c r="L5085" s="275">
        <f t="shared" si="60"/>
        <v>0</v>
      </c>
      <c r="N5085" s="277"/>
      <c r="O5085" s="274"/>
    </row>
    <row r="5086" ht="14.25" customHeight="1">
      <c r="A5086" s="248" t="s">
        <v>475</v>
      </c>
      <c r="B5086" s="248" t="s">
        <v>19</v>
      </c>
      <c r="C5086" s="248">
        <v>2.4885524E7</v>
      </c>
      <c r="D5086" s="274">
        <v>45936.0</v>
      </c>
      <c r="E5086" s="275">
        <v>5503890.0</v>
      </c>
      <c r="F5086" s="248" t="s">
        <v>447</v>
      </c>
      <c r="G5086" s="274">
        <f t="shared" si="1"/>
        <v>45966</v>
      </c>
      <c r="H5086" s="248" t="s">
        <v>443</v>
      </c>
      <c r="I5086" s="276" t="str">
        <f t="shared" si="2"/>
        <v>248855245503890</v>
      </c>
      <c r="J5086" s="274">
        <v>45936.0</v>
      </c>
      <c r="K5086" s="275">
        <v>5503890.0</v>
      </c>
      <c r="L5086" s="275">
        <f t="shared" si="60"/>
        <v>0</v>
      </c>
      <c r="M5086" s="248" t="s">
        <v>1129</v>
      </c>
      <c r="N5086" s="277"/>
      <c r="O5086" s="274"/>
    </row>
    <row r="5087" ht="14.25" customHeight="1">
      <c r="A5087" s="248" t="s">
        <v>85</v>
      </c>
      <c r="B5087" s="248" t="s">
        <v>19</v>
      </c>
      <c r="C5087" s="248">
        <v>2555.0</v>
      </c>
      <c r="D5087" s="274">
        <v>45936.0</v>
      </c>
      <c r="E5087" s="275">
        <v>2048073.0</v>
      </c>
      <c r="F5087" s="248" t="s">
        <v>447</v>
      </c>
      <c r="G5087" s="274">
        <f t="shared" si="1"/>
        <v>45966</v>
      </c>
      <c r="H5087" s="248" t="s">
        <v>485</v>
      </c>
      <c r="I5087" s="276" t="str">
        <f t="shared" si="2"/>
        <v>25552048073</v>
      </c>
      <c r="J5087" s="274"/>
      <c r="K5087" s="275"/>
      <c r="L5087" s="275">
        <f t="shared" si="60"/>
        <v>-2048073</v>
      </c>
      <c r="N5087" s="277"/>
      <c r="O5087" s="274"/>
    </row>
    <row r="5088" ht="14.25" customHeight="1">
      <c r="A5088" s="248" t="s">
        <v>495</v>
      </c>
      <c r="B5088" s="248" t="s">
        <v>19</v>
      </c>
      <c r="C5088" s="248">
        <v>1.42772057E8</v>
      </c>
      <c r="D5088" s="274">
        <v>45936.0</v>
      </c>
      <c r="E5088" s="275">
        <v>68980.0</v>
      </c>
      <c r="F5088" s="248" t="s">
        <v>447</v>
      </c>
      <c r="G5088" s="274">
        <f t="shared" si="1"/>
        <v>45966</v>
      </c>
      <c r="H5088" s="248" t="s">
        <v>443</v>
      </c>
      <c r="I5088" s="276" t="str">
        <f t="shared" si="2"/>
        <v>14277205768980</v>
      </c>
      <c r="J5088" s="274">
        <v>45936.0</v>
      </c>
      <c r="K5088" s="275">
        <v>68980.0</v>
      </c>
      <c r="L5088" s="275">
        <f t="shared" si="60"/>
        <v>0</v>
      </c>
      <c r="N5088" s="277"/>
      <c r="O5088" s="274"/>
    </row>
    <row r="5089" ht="14.25" customHeight="1">
      <c r="A5089" s="248" t="s">
        <v>463</v>
      </c>
      <c r="B5089" s="248" t="s">
        <v>19</v>
      </c>
      <c r="C5089" s="248">
        <v>5430855.0</v>
      </c>
      <c r="D5089" s="274">
        <v>45936.0</v>
      </c>
      <c r="E5089" s="275">
        <v>1303980.0</v>
      </c>
      <c r="F5089" s="248" t="s">
        <v>447</v>
      </c>
      <c r="G5089" s="274">
        <f t="shared" si="1"/>
        <v>45966</v>
      </c>
      <c r="H5089" s="248" t="s">
        <v>443</v>
      </c>
      <c r="I5089" s="276" t="str">
        <f t="shared" si="2"/>
        <v>54308551303980</v>
      </c>
      <c r="J5089" s="274">
        <v>45936.0</v>
      </c>
      <c r="K5089" s="275">
        <v>1303980.0</v>
      </c>
      <c r="L5089" s="275">
        <f t="shared" si="60"/>
        <v>0</v>
      </c>
      <c r="N5089" s="277"/>
      <c r="O5089" s="274"/>
    </row>
    <row r="5090" ht="14.25" customHeight="1">
      <c r="A5090" s="248" t="s">
        <v>274</v>
      </c>
      <c r="B5090" s="248" t="s">
        <v>19</v>
      </c>
      <c r="C5090" s="248">
        <v>14688.0</v>
      </c>
      <c r="D5090" s="274">
        <v>45936.0</v>
      </c>
      <c r="E5090" s="275">
        <v>279924.0</v>
      </c>
      <c r="F5090" s="248" t="s">
        <v>447</v>
      </c>
      <c r="G5090" s="274">
        <f t="shared" si="1"/>
        <v>45966</v>
      </c>
      <c r="H5090" s="248" t="s">
        <v>443</v>
      </c>
      <c r="I5090" s="276" t="str">
        <f t="shared" si="2"/>
        <v>14688279924</v>
      </c>
      <c r="J5090" s="274">
        <v>45965.0</v>
      </c>
      <c r="K5090" s="275">
        <v>279924.0</v>
      </c>
      <c r="L5090" s="275">
        <f t="shared" si="60"/>
        <v>0</v>
      </c>
      <c r="N5090" s="277"/>
      <c r="O5090" s="274"/>
    </row>
    <row r="5091" ht="14.25" customHeight="1">
      <c r="A5091" s="248" t="s">
        <v>274</v>
      </c>
      <c r="B5091" s="248" t="s">
        <v>19</v>
      </c>
      <c r="C5091" s="248">
        <v>14687.0</v>
      </c>
      <c r="D5091" s="274">
        <v>45936.0</v>
      </c>
      <c r="E5091" s="275">
        <v>1266469.0</v>
      </c>
      <c r="F5091" s="248" t="s">
        <v>447</v>
      </c>
      <c r="G5091" s="274">
        <f t="shared" si="1"/>
        <v>45966</v>
      </c>
      <c r="H5091" s="248" t="s">
        <v>443</v>
      </c>
      <c r="I5091" s="276" t="str">
        <f t="shared" si="2"/>
        <v>146871266469</v>
      </c>
      <c r="J5091" s="274">
        <v>45965.0</v>
      </c>
      <c r="K5091" s="275">
        <v>1266469.0</v>
      </c>
      <c r="L5091" s="275">
        <f t="shared" si="60"/>
        <v>0</v>
      </c>
      <c r="N5091" s="277"/>
      <c r="O5091" s="274"/>
    </row>
    <row r="5092" ht="14.25" customHeight="1">
      <c r="A5092" s="248" t="s">
        <v>55</v>
      </c>
      <c r="B5092" s="248" t="s">
        <v>334</v>
      </c>
      <c r="C5092" s="248">
        <v>2622.0</v>
      </c>
      <c r="D5092" s="274">
        <v>45936.0</v>
      </c>
      <c r="E5092" s="275">
        <v>1396597.0</v>
      </c>
      <c r="F5092" s="248" t="s">
        <v>447</v>
      </c>
      <c r="G5092" s="274">
        <f t="shared" si="1"/>
        <v>45966</v>
      </c>
      <c r="H5092" s="248" t="s">
        <v>443</v>
      </c>
      <c r="I5092" s="276" t="str">
        <f t="shared" si="2"/>
        <v>26221396597</v>
      </c>
      <c r="J5092" s="274">
        <v>45965.0</v>
      </c>
      <c r="K5092" s="275">
        <v>1396597.0</v>
      </c>
      <c r="L5092" s="275">
        <f t="shared" si="60"/>
        <v>0</v>
      </c>
      <c r="N5092" s="277"/>
      <c r="O5092" s="274"/>
    </row>
    <row r="5093" ht="14.25" customHeight="1">
      <c r="A5093" s="248" t="s">
        <v>59</v>
      </c>
      <c r="B5093" s="248" t="s">
        <v>19</v>
      </c>
      <c r="C5093" s="248">
        <v>1591.0</v>
      </c>
      <c r="D5093" s="274">
        <v>45937.0</v>
      </c>
      <c r="E5093" s="275">
        <v>361165.0</v>
      </c>
      <c r="F5093" s="248" t="s">
        <v>447</v>
      </c>
      <c r="G5093" s="274">
        <f t="shared" si="1"/>
        <v>45967</v>
      </c>
      <c r="H5093" s="248" t="s">
        <v>485</v>
      </c>
      <c r="I5093" s="276" t="str">
        <f t="shared" si="2"/>
        <v>1591361165</v>
      </c>
      <c r="J5093" s="274"/>
      <c r="K5093" s="275"/>
      <c r="L5093" s="275">
        <f t="shared" si="60"/>
        <v>-361165</v>
      </c>
      <c r="N5093" s="277"/>
      <c r="O5093" s="274"/>
    </row>
    <row r="5094" customHeight="1">
      <c r="A5094" s="248" t="s">
        <v>927</v>
      </c>
      <c r="B5094" s="248" t="s">
        <v>19</v>
      </c>
      <c r="C5094" s="248">
        <v>5469027.0</v>
      </c>
      <c r="D5094" s="274">
        <v>45937.0</v>
      </c>
      <c r="E5094" s="275">
        <v>154580.0</v>
      </c>
      <c r="F5094" s="248" t="s">
        <v>447</v>
      </c>
      <c r="G5094" s="274">
        <f t="shared" si="1"/>
        <v>45967</v>
      </c>
      <c r="H5094" s="248" t="s">
        <v>443</v>
      </c>
      <c r="I5094" s="276" t="str">
        <f t="shared" si="2"/>
        <v>5469027154580</v>
      </c>
      <c r="J5094" s="274">
        <v>45937.0</v>
      </c>
      <c r="K5094" s="275">
        <v>154580.0</v>
      </c>
      <c r="L5094" s="275">
        <f t="shared" si="60"/>
        <v>0</v>
      </c>
      <c r="N5094" s="277"/>
      <c r="O5094" s="274"/>
    </row>
    <row r="5095" ht="14.25" customHeight="1">
      <c r="A5095" s="248" t="s">
        <v>85</v>
      </c>
      <c r="B5095" s="248" t="s">
        <v>468</v>
      </c>
      <c r="C5095" s="248">
        <v>1909.0</v>
      </c>
      <c r="D5095" s="274">
        <v>45937.0</v>
      </c>
      <c r="E5095" s="275">
        <v>-2048073.0</v>
      </c>
      <c r="F5095" s="248" t="s">
        <v>447</v>
      </c>
      <c r="G5095" s="274">
        <f t="shared" si="1"/>
        <v>45967</v>
      </c>
      <c r="H5095" s="248" t="s">
        <v>469</v>
      </c>
      <c r="I5095" s="276" t="str">
        <f t="shared" si="2"/>
        <v>1909-2048073</v>
      </c>
      <c r="J5095" s="274"/>
      <c r="K5095" s="275"/>
      <c r="L5095" s="275">
        <f t="shared" si="60"/>
        <v>2048073</v>
      </c>
      <c r="N5095" s="277"/>
      <c r="O5095" s="274"/>
    </row>
    <row r="5096" ht="14.25" customHeight="1">
      <c r="A5096" s="248" t="s">
        <v>59</v>
      </c>
      <c r="B5096" s="248" t="s">
        <v>468</v>
      </c>
      <c r="C5096" s="248">
        <v>979.0</v>
      </c>
      <c r="D5096" s="274">
        <v>45937.0</v>
      </c>
      <c r="E5096" s="275">
        <v>-361165.0</v>
      </c>
      <c r="F5096" s="248" t="s">
        <v>447</v>
      </c>
      <c r="G5096" s="274">
        <f t="shared" si="1"/>
        <v>45967</v>
      </c>
      <c r="H5096" s="248" t="s">
        <v>469</v>
      </c>
      <c r="I5096" s="276" t="str">
        <f t="shared" si="2"/>
        <v>979-361165</v>
      </c>
      <c r="J5096" s="274"/>
      <c r="K5096" s="275"/>
      <c r="L5096" s="275">
        <f t="shared" si="60"/>
        <v>361165</v>
      </c>
      <c r="N5096" s="277"/>
      <c r="O5096" s="274"/>
    </row>
    <row r="5097" ht="14.25" customHeight="1">
      <c r="A5097" s="248" t="s">
        <v>85</v>
      </c>
      <c r="B5097" s="248" t="s">
        <v>19</v>
      </c>
      <c r="C5097" s="248">
        <v>2567.0</v>
      </c>
      <c r="D5097" s="274">
        <v>45937.0</v>
      </c>
      <c r="E5097" s="275">
        <v>594917.0</v>
      </c>
      <c r="F5097" s="248" t="s">
        <v>447</v>
      </c>
      <c r="G5097" s="274">
        <f t="shared" si="1"/>
        <v>45967</v>
      </c>
      <c r="H5097" s="248" t="s">
        <v>443</v>
      </c>
      <c r="I5097" s="276" t="str">
        <f t="shared" si="2"/>
        <v>2567594917</v>
      </c>
      <c r="J5097" s="274">
        <v>45965.0</v>
      </c>
      <c r="K5097" s="275">
        <v>594917.0</v>
      </c>
      <c r="L5097" s="275">
        <f t="shared" si="60"/>
        <v>0</v>
      </c>
      <c r="N5097" s="277"/>
      <c r="O5097" s="274"/>
    </row>
    <row r="5098" ht="14.25" customHeight="1">
      <c r="A5098" s="248" t="s">
        <v>85</v>
      </c>
      <c r="B5098" s="248" t="s">
        <v>19</v>
      </c>
      <c r="C5098" s="248">
        <v>2568.0</v>
      </c>
      <c r="D5098" s="274">
        <v>45937.0</v>
      </c>
      <c r="E5098" s="275">
        <v>5200978.0</v>
      </c>
      <c r="F5098" s="248" t="s">
        <v>447</v>
      </c>
      <c r="G5098" s="274">
        <f t="shared" si="1"/>
        <v>45967</v>
      </c>
      <c r="H5098" s="248" t="s">
        <v>443</v>
      </c>
      <c r="I5098" s="276" t="str">
        <f t="shared" si="2"/>
        <v>25685200978</v>
      </c>
      <c r="J5098" s="274">
        <v>45965.0</v>
      </c>
      <c r="K5098" s="275">
        <v>5200978.0</v>
      </c>
      <c r="L5098" s="275">
        <f t="shared" si="60"/>
        <v>0</v>
      </c>
      <c r="N5098" s="277"/>
      <c r="O5098" s="274"/>
    </row>
    <row r="5099" ht="14.25" customHeight="1">
      <c r="A5099" s="248" t="s">
        <v>59</v>
      </c>
      <c r="B5099" s="248" t="s">
        <v>19</v>
      </c>
      <c r="C5099" s="248">
        <v>1592.0</v>
      </c>
      <c r="D5099" s="274">
        <v>45937.0</v>
      </c>
      <c r="E5099" s="275">
        <v>361165.0</v>
      </c>
      <c r="F5099" s="248" t="s">
        <v>447</v>
      </c>
      <c r="G5099" s="274">
        <f t="shared" si="1"/>
        <v>45967</v>
      </c>
      <c r="H5099" s="248" t="s">
        <v>443</v>
      </c>
      <c r="I5099" s="276" t="str">
        <f t="shared" si="2"/>
        <v>1592361165</v>
      </c>
      <c r="J5099" s="274">
        <v>45965.0</v>
      </c>
      <c r="K5099" s="275">
        <v>361165.0</v>
      </c>
      <c r="L5099" s="275">
        <f t="shared" si="60"/>
        <v>0</v>
      </c>
      <c r="N5099" s="277"/>
      <c r="O5099" s="274"/>
    </row>
    <row r="5100" ht="14.25" customHeight="1">
      <c r="A5100" s="248" t="s">
        <v>59</v>
      </c>
      <c r="B5100" s="248" t="s">
        <v>19</v>
      </c>
      <c r="C5100" s="248">
        <v>1590.0</v>
      </c>
      <c r="D5100" s="274">
        <v>45937.0</v>
      </c>
      <c r="E5100" s="275">
        <v>239975.0</v>
      </c>
      <c r="F5100" s="248" t="s">
        <v>447</v>
      </c>
      <c r="G5100" s="274">
        <f t="shared" si="1"/>
        <v>45967</v>
      </c>
      <c r="H5100" s="248" t="s">
        <v>443</v>
      </c>
      <c r="I5100" s="276" t="str">
        <f t="shared" si="2"/>
        <v>1590239975</v>
      </c>
      <c r="J5100" s="274">
        <v>45965.0</v>
      </c>
      <c r="K5100" s="275">
        <v>239975.0</v>
      </c>
      <c r="L5100" s="275">
        <f t="shared" si="60"/>
        <v>0</v>
      </c>
      <c r="N5100" s="277"/>
      <c r="O5100" s="274"/>
    </row>
    <row r="5101" ht="14.25" customHeight="1">
      <c r="A5101" s="248" t="s">
        <v>1130</v>
      </c>
      <c r="B5101" s="248" t="s">
        <v>19</v>
      </c>
      <c r="C5101" s="248">
        <v>205.0</v>
      </c>
      <c r="D5101" s="274">
        <v>45937.0</v>
      </c>
      <c r="E5101" s="275">
        <v>94950.0</v>
      </c>
      <c r="F5101" s="248" t="s">
        <v>447</v>
      </c>
      <c r="G5101" s="274">
        <f t="shared" si="1"/>
        <v>45967</v>
      </c>
      <c r="H5101" s="248" t="s">
        <v>443</v>
      </c>
      <c r="I5101" s="276" t="str">
        <f t="shared" si="2"/>
        <v>20594950</v>
      </c>
      <c r="J5101" s="274">
        <v>45954.0</v>
      </c>
      <c r="K5101" s="275">
        <v>94950.0</v>
      </c>
      <c r="L5101" s="275">
        <f t="shared" si="60"/>
        <v>0</v>
      </c>
      <c r="N5101" s="277"/>
      <c r="O5101" s="274"/>
    </row>
    <row r="5102" ht="14.25" customHeight="1">
      <c r="A5102" s="248" t="s">
        <v>1131</v>
      </c>
      <c r="B5102" s="248" t="s">
        <v>19</v>
      </c>
      <c r="C5102" s="248">
        <v>84711.0</v>
      </c>
      <c r="D5102" s="274">
        <v>45937.0</v>
      </c>
      <c r="E5102" s="275">
        <v>161940.0</v>
      </c>
      <c r="F5102" s="248" t="s">
        <v>447</v>
      </c>
      <c r="G5102" s="274">
        <f t="shared" si="1"/>
        <v>45967</v>
      </c>
      <c r="H5102" s="248" t="s">
        <v>443</v>
      </c>
      <c r="I5102" s="276" t="str">
        <f t="shared" si="2"/>
        <v>84711161940</v>
      </c>
      <c r="J5102" s="274">
        <v>45936.0</v>
      </c>
      <c r="K5102" s="275">
        <v>161940.0</v>
      </c>
      <c r="L5102" s="275">
        <f t="shared" si="60"/>
        <v>0</v>
      </c>
      <c r="N5102" s="277"/>
      <c r="O5102" s="274"/>
    </row>
    <row r="5103" ht="14.25" customHeight="1">
      <c r="A5103" s="248" t="s">
        <v>494</v>
      </c>
      <c r="B5103" s="248" t="s">
        <v>19</v>
      </c>
      <c r="C5103" s="248">
        <v>62636.0</v>
      </c>
      <c r="D5103" s="274">
        <v>45937.0</v>
      </c>
      <c r="E5103" s="275">
        <v>241911.0</v>
      </c>
      <c r="F5103" s="248" t="s">
        <v>447</v>
      </c>
      <c r="G5103" s="274">
        <f t="shared" si="1"/>
        <v>45967</v>
      </c>
      <c r="H5103" s="248" t="s">
        <v>443</v>
      </c>
      <c r="I5103" s="276" t="str">
        <f t="shared" si="2"/>
        <v>62636241911</v>
      </c>
      <c r="J5103" s="274">
        <v>45937.0</v>
      </c>
      <c r="K5103" s="275">
        <v>241911.0</v>
      </c>
      <c r="L5103" s="275">
        <f t="shared" si="60"/>
        <v>0</v>
      </c>
      <c r="N5103" s="277"/>
      <c r="O5103" s="274"/>
    </row>
    <row r="5104" ht="14.25" customHeight="1">
      <c r="A5104" s="248" t="s">
        <v>1113</v>
      </c>
      <c r="B5104" s="248" t="s">
        <v>19</v>
      </c>
      <c r="C5104" s="273">
        <v>56713.0</v>
      </c>
      <c r="D5104" s="274">
        <v>45937.0</v>
      </c>
      <c r="E5104" s="275">
        <v>323941.0</v>
      </c>
      <c r="F5104" s="248" t="s">
        <v>447</v>
      </c>
      <c r="G5104" s="274">
        <f t="shared" si="1"/>
        <v>45967</v>
      </c>
      <c r="H5104" s="248" t="s">
        <v>443</v>
      </c>
      <c r="I5104" s="276" t="str">
        <f t="shared" si="2"/>
        <v>56713323941</v>
      </c>
      <c r="J5104" s="274">
        <v>45954.0</v>
      </c>
      <c r="K5104" s="275">
        <v>323941.0</v>
      </c>
      <c r="L5104" s="275">
        <f t="shared" si="60"/>
        <v>0</v>
      </c>
      <c r="N5104" s="277"/>
      <c r="O5104" s="274"/>
    </row>
    <row r="5105" ht="14.25" customHeight="1">
      <c r="A5105" s="248" t="s">
        <v>60</v>
      </c>
      <c r="B5105" s="248" t="s">
        <v>19</v>
      </c>
      <c r="C5105" s="248">
        <v>10104.0</v>
      </c>
      <c r="D5105" s="274">
        <v>45937.0</v>
      </c>
      <c r="E5105" s="275">
        <v>195985.0</v>
      </c>
      <c r="F5105" s="248" t="s">
        <v>447</v>
      </c>
      <c r="G5105" s="274">
        <f t="shared" si="1"/>
        <v>45967</v>
      </c>
      <c r="H5105" s="248" t="s">
        <v>443</v>
      </c>
      <c r="I5105" s="276" t="str">
        <f t="shared" si="2"/>
        <v>10104195985</v>
      </c>
      <c r="J5105" s="274">
        <v>45965.0</v>
      </c>
      <c r="K5105" s="275">
        <v>195985.0</v>
      </c>
      <c r="L5105" s="275">
        <f t="shared" si="60"/>
        <v>0</v>
      </c>
      <c r="N5105" s="277"/>
      <c r="O5105" s="274"/>
    </row>
    <row r="5106" ht="14.25" customHeight="1">
      <c r="A5106" s="248" t="s">
        <v>463</v>
      </c>
      <c r="B5106" s="248" t="s">
        <v>19</v>
      </c>
      <c r="C5106" s="248">
        <v>5432556.0</v>
      </c>
      <c r="D5106" s="274">
        <v>45937.0</v>
      </c>
      <c r="E5106" s="275">
        <v>1463730.0</v>
      </c>
      <c r="F5106" s="248" t="s">
        <v>447</v>
      </c>
      <c r="G5106" s="274">
        <f t="shared" si="1"/>
        <v>45967</v>
      </c>
      <c r="H5106" s="248" t="s">
        <v>443</v>
      </c>
      <c r="I5106" s="276" t="str">
        <f t="shared" si="2"/>
        <v>54325561463730</v>
      </c>
      <c r="J5106" s="274">
        <v>45937.0</v>
      </c>
      <c r="K5106" s="275">
        <v>1463730.0</v>
      </c>
      <c r="L5106" s="275">
        <f t="shared" si="60"/>
        <v>0</v>
      </c>
      <c r="M5106" s="248" t="s">
        <v>1132</v>
      </c>
      <c r="N5106" s="277"/>
      <c r="O5106" s="274"/>
    </row>
    <row r="5107" ht="14.25" customHeight="1">
      <c r="A5107" s="248" t="s">
        <v>361</v>
      </c>
      <c r="B5107" s="248" t="s">
        <v>19</v>
      </c>
      <c r="C5107" s="248">
        <v>15.0</v>
      </c>
      <c r="D5107" s="274">
        <v>45937.0</v>
      </c>
      <c r="E5107" s="275">
        <v>68619.0</v>
      </c>
      <c r="F5107" s="248" t="s">
        <v>447</v>
      </c>
      <c r="G5107" s="274">
        <f t="shared" si="1"/>
        <v>45967</v>
      </c>
      <c r="H5107" s="248" t="s">
        <v>443</v>
      </c>
      <c r="I5107" s="276" t="str">
        <f t="shared" si="2"/>
        <v>1568619</v>
      </c>
      <c r="J5107" s="274">
        <v>45946.0</v>
      </c>
      <c r="K5107" s="275">
        <v>68619.0</v>
      </c>
      <c r="L5107" s="275">
        <f t="shared" si="60"/>
        <v>0</v>
      </c>
      <c r="N5107" s="277"/>
      <c r="O5107" s="274"/>
    </row>
    <row r="5108" ht="14.25" customHeight="1">
      <c r="A5108" s="248" t="s">
        <v>23</v>
      </c>
      <c r="B5108" s="248" t="s">
        <v>19</v>
      </c>
      <c r="C5108" s="248">
        <v>10838.0</v>
      </c>
      <c r="D5108" s="274">
        <v>45937.0</v>
      </c>
      <c r="E5108" s="275">
        <v>1541478.0</v>
      </c>
      <c r="F5108" s="248" t="s">
        <v>447</v>
      </c>
      <c r="G5108" s="274">
        <f t="shared" si="1"/>
        <v>45967</v>
      </c>
      <c r="H5108" s="248" t="s">
        <v>443</v>
      </c>
      <c r="I5108" s="276" t="str">
        <f t="shared" si="2"/>
        <v>108381541478</v>
      </c>
      <c r="J5108" s="274">
        <v>45965.0</v>
      </c>
      <c r="K5108" s="275">
        <v>1541478.0</v>
      </c>
      <c r="L5108" s="275">
        <f t="shared" si="60"/>
        <v>0</v>
      </c>
      <c r="N5108" s="277" t="s">
        <v>769</v>
      </c>
      <c r="O5108" s="274"/>
    </row>
    <row r="5109" ht="14.25" customHeight="1">
      <c r="A5109" s="248" t="s">
        <v>463</v>
      </c>
      <c r="B5109" s="248" t="s">
        <v>19</v>
      </c>
      <c r="C5109" s="248">
        <v>5433065.0</v>
      </c>
      <c r="D5109" s="274">
        <v>45937.0</v>
      </c>
      <c r="E5109" s="275">
        <v>819960.0</v>
      </c>
      <c r="F5109" s="248" t="s">
        <v>447</v>
      </c>
      <c r="G5109" s="274">
        <f t="shared" si="1"/>
        <v>45967</v>
      </c>
      <c r="H5109" s="248" t="s">
        <v>443</v>
      </c>
      <c r="I5109" s="276" t="str">
        <f t="shared" si="2"/>
        <v>5433065819960</v>
      </c>
      <c r="J5109" s="274">
        <v>45937.0</v>
      </c>
      <c r="K5109" s="275">
        <v>819960.0</v>
      </c>
      <c r="L5109" s="275">
        <f t="shared" si="60"/>
        <v>0</v>
      </c>
      <c r="N5109" s="277"/>
      <c r="O5109" s="274"/>
    </row>
    <row r="5110" ht="14.25" customHeight="1">
      <c r="A5110" s="248" t="s">
        <v>1133</v>
      </c>
      <c r="B5110" s="248" t="s">
        <v>19</v>
      </c>
      <c r="C5110" s="248">
        <v>5433214.0</v>
      </c>
      <c r="D5110" s="274">
        <v>45937.0</v>
      </c>
      <c r="E5110" s="275">
        <v>319700.0</v>
      </c>
      <c r="F5110" s="248" t="s">
        <v>447</v>
      </c>
      <c r="G5110" s="274">
        <f t="shared" si="1"/>
        <v>45967</v>
      </c>
      <c r="H5110" s="305" t="s">
        <v>443</v>
      </c>
      <c r="I5110" s="276" t="str">
        <f t="shared" si="2"/>
        <v>5433214319700</v>
      </c>
      <c r="J5110" s="274">
        <v>45937.0</v>
      </c>
      <c r="K5110" s="275">
        <v>319700.0</v>
      </c>
      <c r="L5110" s="275">
        <f t="shared" si="60"/>
        <v>0</v>
      </c>
      <c r="M5110" s="248" t="s">
        <v>1117</v>
      </c>
      <c r="N5110" s="277"/>
      <c r="O5110" s="274"/>
    </row>
    <row r="5111" ht="14.25" customHeight="1">
      <c r="A5111" s="248" t="s">
        <v>36</v>
      </c>
      <c r="B5111" s="248" t="s">
        <v>19</v>
      </c>
      <c r="C5111" s="273">
        <v>101281.0</v>
      </c>
      <c r="D5111" s="274">
        <v>45937.0</v>
      </c>
      <c r="E5111" s="275">
        <v>4557986.0</v>
      </c>
      <c r="F5111" s="248" t="s">
        <v>447</v>
      </c>
      <c r="G5111" s="274">
        <f t="shared" si="1"/>
        <v>45967</v>
      </c>
      <c r="H5111" s="248" t="s">
        <v>443</v>
      </c>
      <c r="I5111" s="276" t="str">
        <f t="shared" si="2"/>
        <v>1012814557986</v>
      </c>
      <c r="J5111" s="274">
        <v>45965.0</v>
      </c>
      <c r="K5111" s="275">
        <v>4557986.0</v>
      </c>
      <c r="L5111" s="275">
        <f t="shared" si="60"/>
        <v>0</v>
      </c>
      <c r="N5111" s="277"/>
      <c r="O5111" s="274"/>
    </row>
    <row r="5112" ht="14.25" customHeight="1">
      <c r="A5112" s="248" t="s">
        <v>989</v>
      </c>
      <c r="B5112" s="248" t="s">
        <v>19</v>
      </c>
      <c r="C5112" s="248">
        <v>10104.0</v>
      </c>
      <c r="D5112" s="274">
        <v>45937.0</v>
      </c>
      <c r="E5112" s="275">
        <v>105492.0</v>
      </c>
      <c r="F5112" s="248" t="s">
        <v>447</v>
      </c>
      <c r="G5112" s="274">
        <f t="shared" si="1"/>
        <v>45967</v>
      </c>
      <c r="H5112" s="248" t="s">
        <v>443</v>
      </c>
      <c r="I5112" s="276" t="str">
        <f t="shared" si="2"/>
        <v>10104105492</v>
      </c>
      <c r="J5112" s="274">
        <v>45965.0</v>
      </c>
      <c r="K5112" s="275">
        <v>105492.0</v>
      </c>
      <c r="L5112" s="275">
        <f t="shared" si="60"/>
        <v>0</v>
      </c>
      <c r="N5112" s="277"/>
      <c r="O5112" s="274"/>
    </row>
    <row r="5113" ht="14.25" customHeight="1">
      <c r="A5113" s="248" t="s">
        <v>989</v>
      </c>
      <c r="B5113" s="248" t="s">
        <v>19</v>
      </c>
      <c r="C5113" s="248">
        <v>10105.0</v>
      </c>
      <c r="D5113" s="274">
        <v>45937.0</v>
      </c>
      <c r="E5113" s="275">
        <v>195985.0</v>
      </c>
      <c r="F5113" s="248" t="s">
        <v>447</v>
      </c>
      <c r="G5113" s="274">
        <f t="shared" si="1"/>
        <v>45967</v>
      </c>
      <c r="H5113" s="248" t="s">
        <v>443</v>
      </c>
      <c r="I5113" s="276" t="str">
        <f t="shared" si="2"/>
        <v>10105195985</v>
      </c>
      <c r="J5113" s="274">
        <v>45972.0</v>
      </c>
      <c r="K5113" s="275">
        <v>195985.0</v>
      </c>
      <c r="L5113" s="275">
        <f t="shared" si="60"/>
        <v>0</v>
      </c>
      <c r="N5113" s="277"/>
      <c r="O5113" s="274"/>
    </row>
    <row r="5114" ht="14.25" customHeight="1">
      <c r="A5114" s="248" t="s">
        <v>71</v>
      </c>
      <c r="B5114" s="248" t="s">
        <v>19</v>
      </c>
      <c r="C5114" s="248">
        <v>887825.0</v>
      </c>
      <c r="D5114" s="274">
        <v>45937.0</v>
      </c>
      <c r="E5114" s="275">
        <v>662632.0</v>
      </c>
      <c r="F5114" s="248" t="s">
        <v>447</v>
      </c>
      <c r="G5114" s="274">
        <f t="shared" si="1"/>
        <v>45967</v>
      </c>
      <c r="H5114" s="248" t="s">
        <v>443</v>
      </c>
      <c r="I5114" s="276" t="str">
        <f t="shared" si="2"/>
        <v>887825662632</v>
      </c>
      <c r="J5114" s="274">
        <v>45965.0</v>
      </c>
      <c r="K5114" s="275">
        <v>662632.0</v>
      </c>
      <c r="L5114" s="275">
        <f t="shared" si="60"/>
        <v>0</v>
      </c>
      <c r="N5114" s="277"/>
      <c r="O5114" s="274"/>
    </row>
    <row r="5115" ht="14.25" customHeight="1">
      <c r="A5115" s="248" t="s">
        <v>85</v>
      </c>
      <c r="B5115" s="248" t="s">
        <v>468</v>
      </c>
      <c r="C5115" s="248">
        <v>1909.0</v>
      </c>
      <c r="D5115" s="274">
        <v>45937.0</v>
      </c>
      <c r="E5115" s="275">
        <v>2048073.0</v>
      </c>
      <c r="F5115" s="248" t="s">
        <v>1073</v>
      </c>
      <c r="G5115" s="274">
        <f t="shared" si="1"/>
        <v>45967</v>
      </c>
      <c r="H5115" s="248" t="s">
        <v>469</v>
      </c>
      <c r="I5115" s="276" t="str">
        <f t="shared" si="2"/>
        <v>19092048073</v>
      </c>
      <c r="J5115" s="274"/>
      <c r="K5115" s="275"/>
      <c r="L5115" s="275">
        <f t="shared" si="60"/>
        <v>-2048073</v>
      </c>
      <c r="N5115" s="277" t="s">
        <v>1134</v>
      </c>
      <c r="O5115" s="274"/>
    </row>
    <row r="5116" ht="14.25" customHeight="1">
      <c r="A5116" s="248" t="s">
        <v>59</v>
      </c>
      <c r="B5116" s="248" t="s">
        <v>468</v>
      </c>
      <c r="C5116" s="248">
        <v>979.0</v>
      </c>
      <c r="D5116" s="274">
        <v>45937.0</v>
      </c>
      <c r="E5116" s="275">
        <v>361165.0</v>
      </c>
      <c r="F5116" s="248" t="s">
        <v>1073</v>
      </c>
      <c r="G5116" s="274">
        <f t="shared" si="1"/>
        <v>45967</v>
      </c>
      <c r="H5116" s="248" t="s">
        <v>469</v>
      </c>
      <c r="I5116" s="276" t="str">
        <f t="shared" si="2"/>
        <v>979361165</v>
      </c>
      <c r="J5116" s="274"/>
      <c r="K5116" s="275"/>
      <c r="L5116" s="275">
        <f t="shared" si="60"/>
        <v>-361165</v>
      </c>
      <c r="N5116" s="277" t="s">
        <v>1135</v>
      </c>
      <c r="O5116" s="274"/>
    </row>
    <row r="5117" ht="14.25" customHeight="1">
      <c r="A5117" s="248" t="s">
        <v>644</v>
      </c>
      <c r="B5117" s="248" t="s">
        <v>19</v>
      </c>
      <c r="C5117" s="248">
        <v>5.3328013E7</v>
      </c>
      <c r="D5117" s="274">
        <v>45938.0</v>
      </c>
      <c r="E5117" s="275">
        <v>152428.0</v>
      </c>
      <c r="F5117" s="248" t="s">
        <v>447</v>
      </c>
      <c r="G5117" s="274">
        <f t="shared" si="1"/>
        <v>45968</v>
      </c>
      <c r="H5117" s="248" t="s">
        <v>443</v>
      </c>
      <c r="I5117" s="276" t="str">
        <f t="shared" si="2"/>
        <v>53328013152428</v>
      </c>
      <c r="J5117" s="274">
        <v>45938.0</v>
      </c>
      <c r="K5117" s="275">
        <v>152428.0</v>
      </c>
      <c r="L5117" s="275">
        <f t="shared" si="60"/>
        <v>0</v>
      </c>
      <c r="M5117" s="248" t="s">
        <v>1136</v>
      </c>
      <c r="N5117" s="277"/>
      <c r="O5117" s="274"/>
    </row>
    <row r="5118" ht="14.25" customHeight="1">
      <c r="A5118" s="248" t="s">
        <v>1137</v>
      </c>
      <c r="B5118" s="248" t="s">
        <v>19</v>
      </c>
      <c r="C5118" s="248">
        <v>2.4888512E7</v>
      </c>
      <c r="D5118" s="274">
        <v>45938.0</v>
      </c>
      <c r="E5118" s="275">
        <v>3999920.0</v>
      </c>
      <c r="F5118" s="248" t="s">
        <v>447</v>
      </c>
      <c r="G5118" s="274">
        <f t="shared" si="1"/>
        <v>45968</v>
      </c>
      <c r="H5118" s="248" t="s">
        <v>443</v>
      </c>
      <c r="I5118" s="276" t="str">
        <f t="shared" si="2"/>
        <v>248885123999920</v>
      </c>
      <c r="J5118" s="274">
        <v>45938.0</v>
      </c>
      <c r="K5118" s="275">
        <v>3999920.0</v>
      </c>
      <c r="L5118" s="275">
        <f t="shared" si="60"/>
        <v>0</v>
      </c>
      <c r="M5118" s="248" t="s">
        <v>1129</v>
      </c>
      <c r="N5118" s="277"/>
      <c r="O5118" s="274"/>
    </row>
    <row r="5119" ht="14.25" customHeight="1">
      <c r="A5119" s="248" t="s">
        <v>493</v>
      </c>
      <c r="B5119" s="248" t="s">
        <v>19</v>
      </c>
      <c r="C5119" s="248">
        <v>14100.0</v>
      </c>
      <c r="D5119" s="274">
        <v>45938.0</v>
      </c>
      <c r="E5119" s="275">
        <v>124969.0</v>
      </c>
      <c r="F5119" s="248" t="s">
        <v>447</v>
      </c>
      <c r="G5119" s="274">
        <f t="shared" si="1"/>
        <v>45968</v>
      </c>
      <c r="H5119" s="248" t="s">
        <v>443</v>
      </c>
      <c r="I5119" s="276" t="str">
        <f t="shared" si="2"/>
        <v>14100124969</v>
      </c>
      <c r="J5119" s="274">
        <v>45938.0</v>
      </c>
      <c r="K5119" s="275">
        <v>124969.0</v>
      </c>
      <c r="L5119" s="275">
        <f t="shared" si="60"/>
        <v>0</v>
      </c>
      <c r="N5119" s="277"/>
      <c r="O5119" s="274"/>
    </row>
    <row r="5120" ht="14.25" customHeight="1">
      <c r="A5120" s="248" t="s">
        <v>644</v>
      </c>
      <c r="B5120" s="248" t="s">
        <v>334</v>
      </c>
      <c r="C5120" s="248">
        <v>1.4121542E7</v>
      </c>
      <c r="D5120" s="274">
        <v>45938.0</v>
      </c>
      <c r="E5120" s="275">
        <v>0.0</v>
      </c>
      <c r="F5120" s="248" t="s">
        <v>447</v>
      </c>
      <c r="G5120" s="274">
        <f t="shared" si="1"/>
        <v>45968</v>
      </c>
      <c r="H5120" s="248" t="s">
        <v>443</v>
      </c>
      <c r="I5120" s="276" t="str">
        <f t="shared" si="2"/>
        <v>141215420</v>
      </c>
      <c r="J5120" s="274">
        <v>45938.0</v>
      </c>
      <c r="K5120" s="275">
        <v>0.0</v>
      </c>
      <c r="L5120" s="275">
        <f t="shared" si="60"/>
        <v>0</v>
      </c>
      <c r="N5120" s="277"/>
      <c r="O5120" s="274"/>
    </row>
    <row r="5121" ht="14.25" customHeight="1">
      <c r="A5121" s="248" t="s">
        <v>24</v>
      </c>
      <c r="B5121" s="248" t="s">
        <v>19</v>
      </c>
      <c r="C5121" s="273">
        <v>30940.0</v>
      </c>
      <c r="D5121" s="274">
        <v>45938.0</v>
      </c>
      <c r="E5121" s="275">
        <v>4370681.0</v>
      </c>
      <c r="F5121" s="248" t="s">
        <v>447</v>
      </c>
      <c r="G5121" s="274">
        <f t="shared" si="1"/>
        <v>45968</v>
      </c>
      <c r="H5121" s="248" t="s">
        <v>443</v>
      </c>
      <c r="I5121" s="276" t="str">
        <f t="shared" si="2"/>
        <v>309404370681</v>
      </c>
      <c r="J5121" s="274">
        <v>45966.0</v>
      </c>
      <c r="K5121" s="275">
        <v>4370681.0</v>
      </c>
      <c r="L5121" s="275">
        <f t="shared" si="60"/>
        <v>0</v>
      </c>
      <c r="M5121" s="305" t="s">
        <v>1138</v>
      </c>
      <c r="N5121" s="277"/>
      <c r="O5121" s="274"/>
    </row>
    <row r="5122" ht="14.25" customHeight="1">
      <c r="A5122" s="248" t="s">
        <v>23</v>
      </c>
      <c r="B5122" s="248" t="s">
        <v>19</v>
      </c>
      <c r="C5122" s="248">
        <v>10887.0</v>
      </c>
      <c r="D5122" s="274">
        <v>45938.0</v>
      </c>
      <c r="E5122" s="275">
        <v>6173559.0</v>
      </c>
      <c r="F5122" s="248" t="s">
        <v>447</v>
      </c>
      <c r="G5122" s="274">
        <f t="shared" si="1"/>
        <v>45968</v>
      </c>
      <c r="H5122" s="248" t="s">
        <v>443</v>
      </c>
      <c r="I5122" s="276" t="str">
        <f t="shared" si="2"/>
        <v>108876173559</v>
      </c>
      <c r="J5122" s="274">
        <v>45987.0</v>
      </c>
      <c r="K5122" s="275">
        <v>6173559.0</v>
      </c>
      <c r="L5122" s="275">
        <f t="shared" si="60"/>
        <v>0</v>
      </c>
      <c r="N5122" s="277" t="s">
        <v>769</v>
      </c>
      <c r="O5122" s="274"/>
    </row>
    <row r="5123" ht="14.25" customHeight="1">
      <c r="A5123" s="248" t="s">
        <v>463</v>
      </c>
      <c r="B5123" s="248" t="s">
        <v>19</v>
      </c>
      <c r="C5123" s="248">
        <v>5435201.0</v>
      </c>
      <c r="D5123" s="274">
        <v>45938.0</v>
      </c>
      <c r="E5123" s="275">
        <v>5010890.0</v>
      </c>
      <c r="F5123" s="248" t="s">
        <v>447</v>
      </c>
      <c r="G5123" s="274">
        <f t="shared" si="1"/>
        <v>45968</v>
      </c>
      <c r="H5123" s="248" t="s">
        <v>443</v>
      </c>
      <c r="I5123" s="276" t="str">
        <f t="shared" si="2"/>
        <v>54352015010890</v>
      </c>
      <c r="J5123" s="274">
        <v>45938.0</v>
      </c>
      <c r="K5123" s="275">
        <v>5010890.0</v>
      </c>
      <c r="L5123" s="275">
        <f t="shared" si="60"/>
        <v>0</v>
      </c>
      <c r="N5123" s="277"/>
      <c r="O5123" s="274"/>
    </row>
    <row r="5124" ht="14.25" customHeight="1">
      <c r="A5124" s="248" t="s">
        <v>463</v>
      </c>
      <c r="B5124" s="248" t="s">
        <v>19</v>
      </c>
      <c r="C5124" s="248">
        <v>5435468.0</v>
      </c>
      <c r="D5124" s="274">
        <v>45938.0</v>
      </c>
      <c r="E5124" s="275">
        <v>4863940.0</v>
      </c>
      <c r="F5124" s="248" t="s">
        <v>447</v>
      </c>
      <c r="G5124" s="274">
        <f t="shared" si="1"/>
        <v>45968</v>
      </c>
      <c r="H5124" s="248" t="s">
        <v>443</v>
      </c>
      <c r="I5124" s="276" t="str">
        <f t="shared" si="2"/>
        <v>54354684863940</v>
      </c>
      <c r="J5124" s="274">
        <v>45938.0</v>
      </c>
      <c r="K5124" s="275">
        <v>4863940.0</v>
      </c>
      <c r="L5124" s="275">
        <f t="shared" si="60"/>
        <v>0</v>
      </c>
      <c r="N5124" s="277"/>
      <c r="O5124" s="274"/>
    </row>
    <row r="5125" ht="14.25" customHeight="1">
      <c r="A5125" s="248" t="s">
        <v>22</v>
      </c>
      <c r="B5125" s="248" t="s">
        <v>19</v>
      </c>
      <c r="C5125" s="248">
        <v>1222020.0</v>
      </c>
      <c r="D5125" s="274">
        <v>45938.0</v>
      </c>
      <c r="E5125" s="275">
        <v>4096611.0</v>
      </c>
      <c r="F5125" s="248" t="s">
        <v>447</v>
      </c>
      <c r="G5125" s="274">
        <f t="shared" si="1"/>
        <v>45968</v>
      </c>
      <c r="H5125" s="248" t="s">
        <v>443</v>
      </c>
      <c r="I5125" s="276" t="str">
        <f t="shared" si="2"/>
        <v>12220204096611</v>
      </c>
      <c r="J5125" s="274">
        <v>45987.0</v>
      </c>
      <c r="K5125" s="275">
        <v>4096611.0</v>
      </c>
      <c r="L5125" s="275">
        <f t="shared" si="60"/>
        <v>0</v>
      </c>
      <c r="N5125" s="277"/>
      <c r="O5125" s="274"/>
    </row>
    <row r="5126" ht="14.25" customHeight="1">
      <c r="A5126" s="248" t="s">
        <v>22</v>
      </c>
      <c r="B5126" s="248" t="s">
        <v>19</v>
      </c>
      <c r="C5126" s="248">
        <v>1222050.0</v>
      </c>
      <c r="D5126" s="274">
        <v>45939.0</v>
      </c>
      <c r="E5126" s="275">
        <v>6695929.0</v>
      </c>
      <c r="F5126" s="248" t="s">
        <v>447</v>
      </c>
      <c r="G5126" s="274">
        <f t="shared" si="1"/>
        <v>45969</v>
      </c>
      <c r="H5126" s="248" t="s">
        <v>443</v>
      </c>
      <c r="I5126" s="276" t="str">
        <f t="shared" si="2"/>
        <v>12220506695929</v>
      </c>
      <c r="J5126" s="274">
        <v>45966.0</v>
      </c>
      <c r="K5126" s="275">
        <v>6695929.0</v>
      </c>
      <c r="L5126" s="275">
        <f t="shared" si="60"/>
        <v>0</v>
      </c>
      <c r="N5126" s="277"/>
      <c r="O5126" s="274"/>
    </row>
    <row r="5127" ht="14.25" customHeight="1">
      <c r="A5127" s="248" t="s">
        <v>35</v>
      </c>
      <c r="B5127" s="248" t="s">
        <v>19</v>
      </c>
      <c r="C5127" s="248">
        <v>26596.0</v>
      </c>
      <c r="D5127" s="274">
        <v>45939.0</v>
      </c>
      <c r="E5127" s="275">
        <v>779551.0</v>
      </c>
      <c r="F5127" s="248" t="s">
        <v>447</v>
      </c>
      <c r="G5127" s="274">
        <f t="shared" si="1"/>
        <v>45969</v>
      </c>
      <c r="H5127" s="248" t="s">
        <v>443</v>
      </c>
      <c r="I5127" s="276" t="str">
        <f t="shared" si="2"/>
        <v>26596779551</v>
      </c>
      <c r="J5127" s="274">
        <v>45966.0</v>
      </c>
      <c r="K5127" s="275">
        <v>779551.0</v>
      </c>
      <c r="L5127" s="275">
        <f t="shared" si="60"/>
        <v>0</v>
      </c>
      <c r="N5127" s="277"/>
      <c r="O5127" s="274"/>
    </row>
    <row r="5128" ht="14.25" customHeight="1">
      <c r="A5128" s="248" t="s">
        <v>77</v>
      </c>
      <c r="B5128" s="248" t="s">
        <v>19</v>
      </c>
      <c r="C5128" s="248">
        <v>630162.0</v>
      </c>
      <c r="D5128" s="274">
        <v>45939.0</v>
      </c>
      <c r="E5128" s="275">
        <v>143971.0</v>
      </c>
      <c r="F5128" s="248" t="s">
        <v>447</v>
      </c>
      <c r="G5128" s="274">
        <f t="shared" si="1"/>
        <v>45969</v>
      </c>
      <c r="H5128" s="248" t="s">
        <v>443</v>
      </c>
      <c r="I5128" s="276" t="str">
        <f t="shared" si="2"/>
        <v>630162143971</v>
      </c>
      <c r="J5128" s="274">
        <v>45966.0</v>
      </c>
      <c r="K5128" s="275">
        <v>143971.0</v>
      </c>
      <c r="L5128" s="275">
        <f t="shared" si="60"/>
        <v>0</v>
      </c>
      <c r="N5128" s="277"/>
      <c r="O5128" s="274"/>
    </row>
    <row r="5129" ht="14.25" customHeight="1">
      <c r="A5129" s="248" t="s">
        <v>35</v>
      </c>
      <c r="B5129" s="248" t="s">
        <v>19</v>
      </c>
      <c r="C5129" s="248">
        <v>26597.0</v>
      </c>
      <c r="D5129" s="274">
        <v>45939.0</v>
      </c>
      <c r="E5129" s="275">
        <v>779552.0</v>
      </c>
      <c r="F5129" s="248" t="s">
        <v>447</v>
      </c>
      <c r="G5129" s="274">
        <f t="shared" si="1"/>
        <v>45969</v>
      </c>
      <c r="H5129" s="248" t="s">
        <v>443</v>
      </c>
      <c r="I5129" s="276" t="str">
        <f t="shared" si="2"/>
        <v>26597779552</v>
      </c>
      <c r="J5129" s="274">
        <v>45966.0</v>
      </c>
      <c r="K5129" s="275">
        <v>779552.0</v>
      </c>
      <c r="L5129" s="275">
        <f t="shared" si="60"/>
        <v>0</v>
      </c>
      <c r="N5129" s="277"/>
      <c r="O5129" s="274"/>
    </row>
    <row r="5130" ht="14.25" customHeight="1">
      <c r="A5130" s="248" t="s">
        <v>740</v>
      </c>
      <c r="B5130" s="248" t="s">
        <v>19</v>
      </c>
      <c r="C5130" s="248">
        <v>16622.0</v>
      </c>
      <c r="D5130" s="274">
        <v>45940.0</v>
      </c>
      <c r="E5130" s="275">
        <v>1954940.0</v>
      </c>
      <c r="F5130" s="248" t="s">
        <v>447</v>
      </c>
      <c r="G5130" s="274">
        <f t="shared" si="1"/>
        <v>45970</v>
      </c>
      <c r="H5130" s="248" t="s">
        <v>443</v>
      </c>
      <c r="I5130" s="276" t="str">
        <f t="shared" si="2"/>
        <v>166221954940</v>
      </c>
      <c r="J5130" s="274">
        <v>45940.0</v>
      </c>
      <c r="K5130" s="275">
        <v>1954940.0</v>
      </c>
      <c r="L5130" s="275">
        <f t="shared" si="60"/>
        <v>0</v>
      </c>
      <c r="N5130" s="277"/>
      <c r="O5130" s="274"/>
    </row>
    <row r="5131" ht="14.25" customHeight="1">
      <c r="A5131" s="248" t="s">
        <v>495</v>
      </c>
      <c r="B5131" s="248" t="s">
        <v>19</v>
      </c>
      <c r="C5131" s="248">
        <v>1.42788623E8</v>
      </c>
      <c r="D5131" s="274">
        <v>45940.0</v>
      </c>
      <c r="E5131" s="275">
        <v>489960.0</v>
      </c>
      <c r="F5131" s="248" t="s">
        <v>447</v>
      </c>
      <c r="G5131" s="274">
        <f t="shared" si="1"/>
        <v>45970</v>
      </c>
      <c r="H5131" s="248" t="s">
        <v>443</v>
      </c>
      <c r="I5131" s="276" t="str">
        <f t="shared" si="2"/>
        <v>142788623489960</v>
      </c>
      <c r="J5131" s="274">
        <v>45940.0</v>
      </c>
      <c r="K5131" s="275">
        <v>489960.0</v>
      </c>
      <c r="L5131" s="275">
        <f t="shared" si="60"/>
        <v>0</v>
      </c>
      <c r="N5131" s="277"/>
      <c r="O5131" s="274"/>
    </row>
    <row r="5132" ht="14.25" customHeight="1">
      <c r="A5132" s="248" t="s">
        <v>458</v>
      </c>
      <c r="B5132" s="248" t="s">
        <v>19</v>
      </c>
      <c r="C5132" s="273">
        <v>5.2371725E7</v>
      </c>
      <c r="D5132" s="274">
        <v>45940.0</v>
      </c>
      <c r="E5132" s="275">
        <v>89271.0</v>
      </c>
      <c r="F5132" s="248" t="s">
        <v>447</v>
      </c>
      <c r="G5132" s="274">
        <f t="shared" si="1"/>
        <v>45970</v>
      </c>
      <c r="H5132" s="248" t="s">
        <v>443</v>
      </c>
      <c r="I5132" s="276" t="str">
        <f t="shared" si="2"/>
        <v>5237172589271</v>
      </c>
      <c r="J5132" s="274">
        <v>45964.0</v>
      </c>
      <c r="K5132" s="275">
        <v>89271.0</v>
      </c>
      <c r="L5132" s="275">
        <f t="shared" si="60"/>
        <v>0</v>
      </c>
      <c r="N5132" s="277"/>
      <c r="O5132" s="274"/>
    </row>
    <row r="5133" ht="14.25" customHeight="1">
      <c r="A5133" s="248" t="s">
        <v>511</v>
      </c>
      <c r="B5133" s="248" t="s">
        <v>19</v>
      </c>
      <c r="C5133" s="273">
        <v>3857.0</v>
      </c>
      <c r="D5133" s="274">
        <v>45940.0</v>
      </c>
      <c r="E5133" s="275">
        <v>130860.0</v>
      </c>
      <c r="F5133" s="248" t="s">
        <v>447</v>
      </c>
      <c r="G5133" s="274">
        <f t="shared" si="1"/>
        <v>45970</v>
      </c>
      <c r="H5133" s="248" t="s">
        <v>443</v>
      </c>
      <c r="I5133" s="276" t="str">
        <f t="shared" si="2"/>
        <v>3857130860</v>
      </c>
      <c r="J5133" s="274">
        <v>45904.0</v>
      </c>
      <c r="K5133" s="275">
        <v>719920.0</v>
      </c>
      <c r="L5133" s="275">
        <f t="shared" si="60"/>
        <v>589060</v>
      </c>
      <c r="N5133" s="277"/>
      <c r="O5133" s="274"/>
    </row>
    <row r="5134" ht="15.0" customHeight="1">
      <c r="A5134" s="248" t="s">
        <v>511</v>
      </c>
      <c r="B5134" s="248" t="s">
        <v>19</v>
      </c>
      <c r="C5134" s="273">
        <v>3858.0</v>
      </c>
      <c r="D5134" s="274">
        <v>45940.0</v>
      </c>
      <c r="E5134" s="275">
        <v>690570.0</v>
      </c>
      <c r="F5134" s="248" t="s">
        <v>447</v>
      </c>
      <c r="G5134" s="274">
        <f t="shared" si="1"/>
        <v>45970</v>
      </c>
      <c r="H5134" s="248" t="s">
        <v>443</v>
      </c>
      <c r="I5134" s="276" t="str">
        <f t="shared" si="2"/>
        <v>3858690570</v>
      </c>
      <c r="J5134" s="274">
        <v>45904.0</v>
      </c>
      <c r="K5134" s="275">
        <v>719920.0</v>
      </c>
      <c r="L5134" s="275">
        <f t="shared" si="60"/>
        <v>29350</v>
      </c>
      <c r="N5134" s="277"/>
      <c r="O5134" s="274"/>
    </row>
    <row r="5135" ht="14.25" customHeight="1">
      <c r="A5135" s="248" t="s">
        <v>26</v>
      </c>
      <c r="B5135" s="248" t="s">
        <v>19</v>
      </c>
      <c r="C5135" s="248">
        <v>14704.0</v>
      </c>
      <c r="D5135" s="274">
        <v>45940.0</v>
      </c>
      <c r="E5135" s="275">
        <v>2937726.0</v>
      </c>
      <c r="F5135" s="248" t="s">
        <v>447</v>
      </c>
      <c r="G5135" s="274">
        <f t="shared" si="1"/>
        <v>45970</v>
      </c>
      <c r="H5135" s="248" t="s">
        <v>443</v>
      </c>
      <c r="I5135" s="276" t="str">
        <f t="shared" si="2"/>
        <v>147042937726</v>
      </c>
      <c r="J5135" s="274">
        <v>45966.0</v>
      </c>
      <c r="K5135" s="275">
        <v>2937726.0</v>
      </c>
      <c r="L5135" s="275">
        <f t="shared" si="60"/>
        <v>0</v>
      </c>
      <c r="N5135" s="277"/>
      <c r="O5135" s="274"/>
    </row>
    <row r="5136" ht="14.25" customHeight="1">
      <c r="A5136" s="248" t="s">
        <v>84</v>
      </c>
      <c r="B5136" s="248" t="s">
        <v>19</v>
      </c>
      <c r="C5136" s="273">
        <v>6235.0</v>
      </c>
      <c r="D5136" s="274">
        <v>45940.0</v>
      </c>
      <c r="E5136" s="275">
        <v>179958.0</v>
      </c>
      <c r="F5136" s="248" t="s">
        <v>447</v>
      </c>
      <c r="G5136" s="274">
        <f t="shared" si="1"/>
        <v>45970</v>
      </c>
      <c r="H5136" s="248" t="s">
        <v>443</v>
      </c>
      <c r="I5136" s="276" t="str">
        <f t="shared" si="2"/>
        <v>6235179958</v>
      </c>
      <c r="J5136" s="274">
        <v>45966.0</v>
      </c>
      <c r="K5136" s="275">
        <v>179958.0</v>
      </c>
      <c r="L5136" s="275">
        <f t="shared" si="60"/>
        <v>0</v>
      </c>
      <c r="N5136" s="277"/>
      <c r="O5136" s="274"/>
    </row>
    <row r="5137" ht="14.25" customHeight="1">
      <c r="A5137" s="248" t="s">
        <v>463</v>
      </c>
      <c r="B5137" s="248" t="s">
        <v>19</v>
      </c>
      <c r="C5137" s="248">
        <v>5437725.0</v>
      </c>
      <c r="D5137" s="274">
        <v>45940.0</v>
      </c>
      <c r="E5137" s="275">
        <v>1743970.0</v>
      </c>
      <c r="F5137" s="248" t="s">
        <v>447</v>
      </c>
      <c r="G5137" s="274">
        <f t="shared" si="1"/>
        <v>45970</v>
      </c>
      <c r="H5137" s="248" t="s">
        <v>443</v>
      </c>
      <c r="I5137" s="276" t="str">
        <f t="shared" si="2"/>
        <v>54377251743970</v>
      </c>
      <c r="J5137" s="274">
        <v>45940.0</v>
      </c>
      <c r="K5137" s="275">
        <v>1743970.0</v>
      </c>
      <c r="L5137" s="275">
        <f t="shared" si="60"/>
        <v>0</v>
      </c>
      <c r="N5137" s="277"/>
      <c r="O5137" s="274"/>
    </row>
    <row r="5138" ht="14.25" customHeight="1">
      <c r="A5138" s="248" t="s">
        <v>26</v>
      </c>
      <c r="B5138" s="248" t="s">
        <v>19</v>
      </c>
      <c r="C5138" s="248">
        <v>14707.0</v>
      </c>
      <c r="D5138" s="274">
        <v>45940.0</v>
      </c>
      <c r="E5138" s="275">
        <v>479915.0</v>
      </c>
      <c r="F5138" s="248" t="s">
        <v>447</v>
      </c>
      <c r="G5138" s="274">
        <f t="shared" si="1"/>
        <v>45970</v>
      </c>
      <c r="H5138" s="248" t="s">
        <v>443</v>
      </c>
      <c r="I5138" s="276" t="str">
        <f t="shared" si="2"/>
        <v>14707479915</v>
      </c>
      <c r="J5138" s="274">
        <v>45966.0</v>
      </c>
      <c r="K5138" s="275">
        <v>479915.0</v>
      </c>
      <c r="L5138" s="275">
        <f t="shared" si="60"/>
        <v>0</v>
      </c>
      <c r="N5138" s="277"/>
      <c r="O5138" s="274"/>
    </row>
    <row r="5139" ht="14.25" customHeight="1">
      <c r="A5139" s="248" t="s">
        <v>914</v>
      </c>
      <c r="B5139" s="248" t="s">
        <v>19</v>
      </c>
      <c r="C5139" s="248">
        <v>2.4889944E7</v>
      </c>
      <c r="D5139" s="274">
        <v>45940.0</v>
      </c>
      <c r="E5139" s="275">
        <v>324950.0</v>
      </c>
      <c r="F5139" s="248" t="s">
        <v>447</v>
      </c>
      <c r="G5139" s="274">
        <f t="shared" si="1"/>
        <v>45970</v>
      </c>
      <c r="H5139" s="248" t="s">
        <v>443</v>
      </c>
      <c r="I5139" s="276" t="str">
        <f t="shared" si="2"/>
        <v>24889944324950</v>
      </c>
      <c r="J5139" s="274">
        <v>45940.0</v>
      </c>
      <c r="K5139" s="275">
        <v>324950.0</v>
      </c>
      <c r="L5139" s="275">
        <f t="shared" si="60"/>
        <v>0</v>
      </c>
      <c r="N5139" s="277"/>
      <c r="O5139" s="274"/>
    </row>
    <row r="5140" ht="14.25" customHeight="1">
      <c r="A5140" s="248" t="s">
        <v>815</v>
      </c>
      <c r="B5140" s="248" t="s">
        <v>334</v>
      </c>
      <c r="C5140" s="248">
        <v>3297568.0</v>
      </c>
      <c r="D5140" s="274">
        <v>45940.0</v>
      </c>
      <c r="E5140" s="275">
        <v>6284.0</v>
      </c>
      <c r="F5140" s="248" t="s">
        <v>447</v>
      </c>
      <c r="G5140" s="274">
        <f t="shared" si="1"/>
        <v>45970</v>
      </c>
      <c r="H5140" s="248" t="s">
        <v>443</v>
      </c>
      <c r="I5140" s="276" t="str">
        <f t="shared" si="2"/>
        <v>32975686284</v>
      </c>
      <c r="J5140" s="274">
        <v>45940.0</v>
      </c>
      <c r="K5140" s="275">
        <v>6284.0</v>
      </c>
      <c r="L5140" s="275">
        <f t="shared" si="60"/>
        <v>0</v>
      </c>
      <c r="N5140" s="277"/>
      <c r="O5140" s="274"/>
    </row>
    <row r="5141" ht="14.25" customHeight="1">
      <c r="A5141" s="248" t="s">
        <v>1139</v>
      </c>
      <c r="B5141" s="248" t="s">
        <v>19</v>
      </c>
      <c r="C5141" s="248">
        <v>455517.0</v>
      </c>
      <c r="D5141" s="274">
        <v>45942.0</v>
      </c>
      <c r="E5141" s="275">
        <v>218549.0</v>
      </c>
      <c r="F5141" s="248" t="s">
        <v>447</v>
      </c>
      <c r="G5141" s="274">
        <f t="shared" si="1"/>
        <v>45972</v>
      </c>
      <c r="H5141" s="248" t="s">
        <v>443</v>
      </c>
      <c r="I5141" s="276" t="str">
        <f t="shared" si="2"/>
        <v>455517218549</v>
      </c>
      <c r="J5141" s="274">
        <v>45942.0</v>
      </c>
      <c r="K5141" s="275">
        <v>218549.0</v>
      </c>
      <c r="L5141" s="275">
        <f t="shared" si="60"/>
        <v>0</v>
      </c>
      <c r="M5141" s="248" t="s">
        <v>735</v>
      </c>
      <c r="N5141" s="277"/>
      <c r="O5141" s="274"/>
    </row>
    <row r="5142" ht="14.25" customHeight="1">
      <c r="A5142" s="248" t="s">
        <v>958</v>
      </c>
      <c r="B5142" s="248" t="s">
        <v>19</v>
      </c>
      <c r="C5142" s="248">
        <v>610.0</v>
      </c>
      <c r="D5142" s="274">
        <v>45942.0</v>
      </c>
      <c r="E5142" s="275">
        <v>26276.0</v>
      </c>
      <c r="F5142" s="248" t="s">
        <v>447</v>
      </c>
      <c r="G5142" s="274">
        <f t="shared" si="1"/>
        <v>45972</v>
      </c>
      <c r="H5142" s="248" t="s">
        <v>443</v>
      </c>
      <c r="I5142" s="276" t="str">
        <f t="shared" si="2"/>
        <v>61026276</v>
      </c>
      <c r="J5142" s="274">
        <v>45987.0</v>
      </c>
      <c r="K5142" s="275">
        <v>26276.0</v>
      </c>
      <c r="L5142" s="275">
        <f t="shared" si="60"/>
        <v>0</v>
      </c>
      <c r="N5142" s="277"/>
      <c r="O5142" s="274"/>
    </row>
    <row r="5143" ht="14.25" customHeight="1">
      <c r="A5143" s="248" t="s">
        <v>1125</v>
      </c>
      <c r="B5143" s="248" t="s">
        <v>19</v>
      </c>
      <c r="C5143" s="248">
        <v>74.0</v>
      </c>
      <c r="D5143" s="274">
        <v>45943.0</v>
      </c>
      <c r="E5143" s="275">
        <v>395060.0</v>
      </c>
      <c r="F5143" s="248" t="s">
        <v>447</v>
      </c>
      <c r="G5143" s="274">
        <f t="shared" si="1"/>
        <v>45973</v>
      </c>
      <c r="H5143" s="248" t="s">
        <v>443</v>
      </c>
      <c r="I5143" s="276" t="str">
        <f t="shared" si="2"/>
        <v>74395060</v>
      </c>
      <c r="J5143" s="274">
        <v>45943.0</v>
      </c>
      <c r="K5143" s="275">
        <v>395060.0</v>
      </c>
      <c r="L5143" s="275">
        <f t="shared" si="60"/>
        <v>0</v>
      </c>
      <c r="N5143" s="277"/>
      <c r="O5143" s="274"/>
    </row>
    <row r="5144" ht="14.25" customHeight="1">
      <c r="A5144" s="248" t="s">
        <v>23</v>
      </c>
      <c r="B5144" s="248" t="s">
        <v>19</v>
      </c>
      <c r="C5144" s="248">
        <v>10991.0</v>
      </c>
      <c r="D5144" s="274">
        <v>45943.0</v>
      </c>
      <c r="E5144" s="275">
        <v>1790911.0</v>
      </c>
      <c r="F5144" s="248" t="s">
        <v>447</v>
      </c>
      <c r="G5144" s="274">
        <f t="shared" si="1"/>
        <v>45973</v>
      </c>
      <c r="H5144" s="248" t="s">
        <v>443</v>
      </c>
      <c r="I5144" s="276" t="str">
        <f t="shared" si="2"/>
        <v>109911790911</v>
      </c>
      <c r="J5144" s="274">
        <v>45972.0</v>
      </c>
      <c r="K5144" s="275">
        <v>1790911.0</v>
      </c>
      <c r="L5144" s="275">
        <f t="shared" si="60"/>
        <v>0</v>
      </c>
      <c r="N5144" s="277" t="s">
        <v>769</v>
      </c>
      <c r="O5144" s="274"/>
    </row>
    <row r="5145" ht="14.25" customHeight="1">
      <c r="A5145" s="248" t="s">
        <v>736</v>
      </c>
      <c r="B5145" s="248" t="s">
        <v>19</v>
      </c>
      <c r="C5145" s="248">
        <v>199458.0</v>
      </c>
      <c r="D5145" s="274">
        <v>45943.0</v>
      </c>
      <c r="E5145" s="275">
        <v>107975.0</v>
      </c>
      <c r="F5145" s="248" t="s">
        <v>447</v>
      </c>
      <c r="G5145" s="274">
        <f t="shared" si="1"/>
        <v>45973</v>
      </c>
      <c r="H5145" s="248" t="s">
        <v>443</v>
      </c>
      <c r="I5145" s="276" t="str">
        <f t="shared" si="2"/>
        <v>199458107975</v>
      </c>
      <c r="J5145" s="274">
        <v>45972.0</v>
      </c>
      <c r="K5145" s="275">
        <v>107975.0</v>
      </c>
      <c r="L5145" s="275">
        <f t="shared" si="60"/>
        <v>0</v>
      </c>
      <c r="N5145" s="277"/>
      <c r="O5145" s="274"/>
    </row>
    <row r="5146" ht="14.25" customHeight="1">
      <c r="A5146" s="248" t="s">
        <v>824</v>
      </c>
      <c r="B5146" s="248" t="s">
        <v>19</v>
      </c>
      <c r="C5146" s="248">
        <v>5.3347703E7</v>
      </c>
      <c r="D5146" s="274">
        <v>45943.0</v>
      </c>
      <c r="E5146" s="275">
        <v>155808.0</v>
      </c>
      <c r="F5146" s="248" t="s">
        <v>447</v>
      </c>
      <c r="G5146" s="274">
        <f t="shared" si="1"/>
        <v>45973</v>
      </c>
      <c r="H5146" s="248" t="s">
        <v>443</v>
      </c>
      <c r="I5146" s="276" t="str">
        <f t="shared" si="2"/>
        <v>53347703155808</v>
      </c>
      <c r="J5146" s="274">
        <v>45943.0</v>
      </c>
      <c r="K5146" s="275">
        <v>155808.0</v>
      </c>
      <c r="L5146" s="275">
        <f t="shared" si="60"/>
        <v>0</v>
      </c>
      <c r="M5146" s="248" t="s">
        <v>1140</v>
      </c>
      <c r="N5146" s="277"/>
      <c r="O5146" s="274"/>
    </row>
    <row r="5147" ht="14.25" customHeight="1">
      <c r="A5147" s="248" t="s">
        <v>824</v>
      </c>
      <c r="B5147" s="248" t="s">
        <v>334</v>
      </c>
      <c r="C5147" s="248">
        <v>1.4134838E7</v>
      </c>
      <c r="D5147" s="274">
        <v>45943.0</v>
      </c>
      <c r="E5147" s="275">
        <v>0.0</v>
      </c>
      <c r="F5147" s="248" t="s">
        <v>447</v>
      </c>
      <c r="G5147" s="274">
        <f t="shared" si="1"/>
        <v>45973</v>
      </c>
      <c r="H5147" s="248" t="s">
        <v>443</v>
      </c>
      <c r="I5147" s="276" t="str">
        <f t="shared" si="2"/>
        <v>141348380</v>
      </c>
      <c r="J5147" s="274">
        <v>45943.0</v>
      </c>
      <c r="K5147" s="275">
        <v>0.0</v>
      </c>
      <c r="L5147" s="275">
        <f t="shared" si="60"/>
        <v>0</v>
      </c>
      <c r="N5147" s="277"/>
      <c r="O5147" s="274"/>
    </row>
    <row r="5148" ht="14.25" customHeight="1">
      <c r="A5148" s="248" t="s">
        <v>92</v>
      </c>
      <c r="B5148" s="248" t="s">
        <v>19</v>
      </c>
      <c r="C5148" s="273">
        <v>848175.0</v>
      </c>
      <c r="D5148" s="274">
        <v>45944.0</v>
      </c>
      <c r="E5148" s="275">
        <v>377567.0</v>
      </c>
      <c r="F5148" s="248" t="s">
        <v>447</v>
      </c>
      <c r="G5148" s="274">
        <f t="shared" si="1"/>
        <v>45974</v>
      </c>
      <c r="H5148" s="248" t="s">
        <v>443</v>
      </c>
      <c r="I5148" s="276" t="str">
        <f t="shared" si="2"/>
        <v>848175377567</v>
      </c>
      <c r="J5148" s="274">
        <v>45972.0</v>
      </c>
      <c r="K5148" s="275">
        <v>377567.0</v>
      </c>
      <c r="L5148" s="275">
        <f t="shared" si="60"/>
        <v>0</v>
      </c>
      <c r="N5148" s="277"/>
      <c r="O5148" s="274"/>
    </row>
    <row r="5149" ht="14.25" customHeight="1">
      <c r="A5149" s="248" t="s">
        <v>107</v>
      </c>
      <c r="B5149" s="248" t="s">
        <v>19</v>
      </c>
      <c r="C5149" s="248">
        <v>25601.0</v>
      </c>
      <c r="D5149" s="274">
        <v>45944.0</v>
      </c>
      <c r="E5149" s="275">
        <v>558110.0</v>
      </c>
      <c r="F5149" s="248" t="s">
        <v>447</v>
      </c>
      <c r="G5149" s="274">
        <f t="shared" si="1"/>
        <v>45974</v>
      </c>
      <c r="H5149" s="248" t="s">
        <v>443</v>
      </c>
      <c r="I5149" s="276" t="str">
        <f t="shared" si="2"/>
        <v>25601558110</v>
      </c>
      <c r="J5149" s="274">
        <v>45972.0</v>
      </c>
      <c r="K5149" s="275">
        <v>558110.0</v>
      </c>
      <c r="L5149" s="275">
        <f t="shared" si="60"/>
        <v>0</v>
      </c>
      <c r="N5149" s="277"/>
      <c r="O5149" s="274"/>
    </row>
    <row r="5150" ht="14.25" customHeight="1">
      <c r="A5150" s="248" t="s">
        <v>71</v>
      </c>
      <c r="B5150" s="248" t="s">
        <v>19</v>
      </c>
      <c r="C5150" s="248">
        <v>888219.0</v>
      </c>
      <c r="D5150" s="274">
        <v>45944.0</v>
      </c>
      <c r="E5150" s="275">
        <v>324859.0</v>
      </c>
      <c r="F5150" s="248" t="s">
        <v>447</v>
      </c>
      <c r="G5150" s="274">
        <f t="shared" si="1"/>
        <v>45974</v>
      </c>
      <c r="H5150" s="248" t="s">
        <v>443</v>
      </c>
      <c r="I5150" s="276" t="str">
        <f t="shared" si="2"/>
        <v>888219324859</v>
      </c>
      <c r="J5150" s="274">
        <v>45972.0</v>
      </c>
      <c r="K5150" s="275">
        <v>324859.0</v>
      </c>
      <c r="L5150" s="275">
        <f t="shared" si="60"/>
        <v>0</v>
      </c>
      <c r="N5150" s="277"/>
      <c r="O5150" s="274"/>
    </row>
    <row r="5151" ht="14.25" customHeight="1">
      <c r="A5151" s="248" t="s">
        <v>22</v>
      </c>
      <c r="B5151" s="248" t="s">
        <v>19</v>
      </c>
      <c r="C5151" s="248">
        <v>1229177.0</v>
      </c>
      <c r="D5151" s="274">
        <v>45944.0</v>
      </c>
      <c r="E5151" s="275">
        <v>4499949.0</v>
      </c>
      <c r="F5151" s="248" t="s">
        <v>447</v>
      </c>
      <c r="G5151" s="274">
        <f t="shared" si="1"/>
        <v>45974</v>
      </c>
      <c r="H5151" s="248" t="s">
        <v>443</v>
      </c>
      <c r="I5151" s="276" t="str">
        <f t="shared" si="2"/>
        <v>12291774499949</v>
      </c>
      <c r="J5151" s="274">
        <v>45968.0</v>
      </c>
      <c r="K5151" s="275">
        <v>4499949.0</v>
      </c>
      <c r="L5151" s="275">
        <f t="shared" si="60"/>
        <v>0</v>
      </c>
      <c r="N5151" s="277"/>
      <c r="O5151" s="274"/>
    </row>
    <row r="5152" ht="14.25" customHeight="1">
      <c r="A5152" s="248" t="s">
        <v>22</v>
      </c>
      <c r="B5152" s="248" t="s">
        <v>19</v>
      </c>
      <c r="C5152" s="248">
        <v>1229180.0</v>
      </c>
      <c r="D5152" s="274">
        <v>45944.0</v>
      </c>
      <c r="E5152" s="275">
        <v>9195884.0</v>
      </c>
      <c r="F5152" s="248" t="s">
        <v>447</v>
      </c>
      <c r="G5152" s="274">
        <f t="shared" si="1"/>
        <v>45974</v>
      </c>
      <c r="H5152" s="248" t="s">
        <v>443</v>
      </c>
      <c r="I5152" s="276" t="str">
        <f t="shared" si="2"/>
        <v>12291809195884</v>
      </c>
      <c r="J5152" s="274">
        <v>45968.0</v>
      </c>
      <c r="K5152" s="275">
        <v>9195884.0</v>
      </c>
      <c r="L5152" s="275">
        <f t="shared" si="60"/>
        <v>0</v>
      </c>
      <c r="N5152" s="277"/>
      <c r="O5152" s="274"/>
    </row>
    <row r="5153" ht="14.25" customHeight="1">
      <c r="A5153" s="248" t="s">
        <v>361</v>
      </c>
      <c r="B5153" s="248" t="s">
        <v>19</v>
      </c>
      <c r="C5153" s="248">
        <v>16.0</v>
      </c>
      <c r="D5153" s="274">
        <v>45944.0</v>
      </c>
      <c r="E5153" s="275">
        <v>56956.0</v>
      </c>
      <c r="F5153" s="248" t="s">
        <v>447</v>
      </c>
      <c r="G5153" s="274">
        <f t="shared" si="1"/>
        <v>45974</v>
      </c>
      <c r="H5153" s="248" t="s">
        <v>443</v>
      </c>
      <c r="I5153" s="276" t="str">
        <f t="shared" si="2"/>
        <v>1656956</v>
      </c>
      <c r="J5153" s="274">
        <v>45946.0</v>
      </c>
      <c r="K5153" s="275">
        <v>56956.0</v>
      </c>
      <c r="L5153" s="275">
        <f t="shared" si="60"/>
        <v>0</v>
      </c>
      <c r="N5153" s="277"/>
      <c r="O5153" s="274"/>
    </row>
    <row r="5154" ht="14.25" customHeight="1">
      <c r="A5154" s="248" t="s">
        <v>914</v>
      </c>
      <c r="B5154" s="248" t="s">
        <v>19</v>
      </c>
      <c r="C5154" s="248">
        <v>2.4893373E7</v>
      </c>
      <c r="D5154" s="274">
        <v>45944.0</v>
      </c>
      <c r="E5154" s="275">
        <v>679990.0</v>
      </c>
      <c r="F5154" s="248" t="s">
        <v>447</v>
      </c>
      <c r="G5154" s="274">
        <f t="shared" si="1"/>
        <v>45974</v>
      </c>
      <c r="H5154" s="248" t="s">
        <v>443</v>
      </c>
      <c r="I5154" s="276" t="str">
        <f t="shared" si="2"/>
        <v>24893373679990</v>
      </c>
      <c r="J5154" s="274">
        <v>45944.0</v>
      </c>
      <c r="K5154" s="275">
        <v>679990.0</v>
      </c>
      <c r="L5154" s="275">
        <f t="shared" si="60"/>
        <v>0</v>
      </c>
      <c r="N5154" s="277"/>
      <c r="O5154" s="274"/>
    </row>
    <row r="5155" ht="14.25" customHeight="1">
      <c r="A5155" s="248" t="s">
        <v>914</v>
      </c>
      <c r="B5155" s="248" t="s">
        <v>19</v>
      </c>
      <c r="C5155" s="248">
        <v>2.4893344E7</v>
      </c>
      <c r="D5155" s="274">
        <v>45944.0</v>
      </c>
      <c r="E5155" s="275">
        <v>2039920.0</v>
      </c>
      <c r="F5155" s="248" t="s">
        <v>447</v>
      </c>
      <c r="G5155" s="274">
        <f t="shared" si="1"/>
        <v>45974</v>
      </c>
      <c r="H5155" s="248" t="s">
        <v>443</v>
      </c>
      <c r="I5155" s="276" t="str">
        <f t="shared" si="2"/>
        <v>248933442039920</v>
      </c>
      <c r="J5155" s="274">
        <v>45944.0</v>
      </c>
      <c r="K5155" s="275">
        <v>2039920.0</v>
      </c>
      <c r="L5155" s="275">
        <f t="shared" si="60"/>
        <v>0</v>
      </c>
      <c r="N5155" s="277"/>
      <c r="O5155" s="274"/>
    </row>
    <row r="5156" ht="15.0" customHeight="1">
      <c r="A5156" s="248" t="s">
        <v>1141</v>
      </c>
      <c r="B5156" s="248" t="s">
        <v>19</v>
      </c>
      <c r="C5156" s="248">
        <v>14.0</v>
      </c>
      <c r="D5156" s="274">
        <v>45944.0</v>
      </c>
      <c r="E5156" s="275">
        <v>1.5020249E7</v>
      </c>
      <c r="F5156" s="248" t="s">
        <v>447</v>
      </c>
      <c r="G5156" s="274">
        <f t="shared" si="1"/>
        <v>45974</v>
      </c>
      <c r="H5156" s="248" t="s">
        <v>443</v>
      </c>
      <c r="I5156" s="276" t="str">
        <f t="shared" si="2"/>
        <v>1415020249</v>
      </c>
      <c r="J5156" s="274">
        <v>45889.0</v>
      </c>
      <c r="K5156" s="275">
        <v>1.5020249E7</v>
      </c>
      <c r="L5156" s="275">
        <f t="shared" si="60"/>
        <v>0</v>
      </c>
      <c r="N5156" s="277"/>
      <c r="O5156" s="274"/>
    </row>
    <row r="5157" ht="14.25" customHeight="1">
      <c r="A5157" s="248" t="s">
        <v>830</v>
      </c>
      <c r="B5157" s="248" t="s">
        <v>19</v>
      </c>
      <c r="C5157" s="248">
        <v>1982802.0</v>
      </c>
      <c r="D5157" s="274">
        <v>45944.0</v>
      </c>
      <c r="E5157" s="275">
        <v>899990.0</v>
      </c>
      <c r="F5157" s="248" t="s">
        <v>447</v>
      </c>
      <c r="G5157" s="274">
        <f t="shared" si="1"/>
        <v>45974</v>
      </c>
      <c r="H5157" s="248" t="s">
        <v>443</v>
      </c>
      <c r="I5157" s="276" t="str">
        <f t="shared" si="2"/>
        <v>1982802899990</v>
      </c>
      <c r="J5157" s="274">
        <v>45944.0</v>
      </c>
      <c r="K5157" s="275">
        <v>899990.0</v>
      </c>
      <c r="L5157" s="275">
        <f t="shared" si="60"/>
        <v>0</v>
      </c>
      <c r="N5157" s="277"/>
      <c r="O5157" s="274"/>
    </row>
    <row r="5158" ht="14.25" customHeight="1">
      <c r="A5158" s="248" t="s">
        <v>495</v>
      </c>
      <c r="B5158" s="248" t="s">
        <v>19</v>
      </c>
      <c r="C5158" s="248">
        <v>1.42791142E8</v>
      </c>
      <c r="D5158" s="274">
        <v>45944.0</v>
      </c>
      <c r="E5158" s="275">
        <v>678970.0</v>
      </c>
      <c r="F5158" s="248" t="s">
        <v>447</v>
      </c>
      <c r="G5158" s="274">
        <f t="shared" si="1"/>
        <v>45974</v>
      </c>
      <c r="H5158" s="248" t="s">
        <v>443</v>
      </c>
      <c r="I5158" s="276" t="str">
        <f t="shared" si="2"/>
        <v>142791142678970</v>
      </c>
      <c r="J5158" s="274">
        <v>45944.0</v>
      </c>
      <c r="K5158" s="275">
        <v>678970.0</v>
      </c>
      <c r="L5158" s="275">
        <f t="shared" si="60"/>
        <v>0</v>
      </c>
      <c r="N5158" s="277"/>
      <c r="O5158" s="274"/>
    </row>
    <row r="5159" ht="14.25" customHeight="1">
      <c r="A5159" s="248" t="s">
        <v>493</v>
      </c>
      <c r="B5159" s="248" t="s">
        <v>19</v>
      </c>
      <c r="C5159" s="273">
        <v>14171.0</v>
      </c>
      <c r="D5159" s="274">
        <v>45944.0</v>
      </c>
      <c r="E5159" s="275">
        <v>412980.0</v>
      </c>
      <c r="F5159" s="248" t="s">
        <v>1073</v>
      </c>
      <c r="G5159" s="274">
        <f t="shared" si="1"/>
        <v>45974</v>
      </c>
      <c r="H5159" s="248" t="s">
        <v>443</v>
      </c>
      <c r="I5159" s="276" t="str">
        <f t="shared" si="2"/>
        <v>14171412980</v>
      </c>
      <c r="J5159" s="274">
        <v>45944.0</v>
      </c>
      <c r="K5159" s="275">
        <v>412980.0</v>
      </c>
      <c r="L5159" s="275">
        <f t="shared" si="60"/>
        <v>0</v>
      </c>
      <c r="M5159" s="305" t="s">
        <v>1142</v>
      </c>
      <c r="N5159" s="277"/>
      <c r="O5159" s="274"/>
    </row>
    <row r="5160" ht="14.25" customHeight="1">
      <c r="A5160" s="248" t="s">
        <v>60</v>
      </c>
      <c r="B5160" s="248" t="s">
        <v>19</v>
      </c>
      <c r="C5160" s="248">
        <v>10371.0</v>
      </c>
      <c r="D5160" s="274">
        <v>45945.0</v>
      </c>
      <c r="E5160" s="275">
        <v>428969.0</v>
      </c>
      <c r="F5160" s="248" t="s">
        <v>447</v>
      </c>
      <c r="G5160" s="274">
        <f t="shared" si="1"/>
        <v>45975</v>
      </c>
      <c r="H5160" s="248" t="s">
        <v>443</v>
      </c>
      <c r="I5160" s="276" t="str">
        <f t="shared" si="2"/>
        <v>10371428969</v>
      </c>
      <c r="J5160" s="274">
        <v>45972.0</v>
      </c>
      <c r="K5160" s="275">
        <v>428969.0</v>
      </c>
      <c r="L5160" s="275">
        <f t="shared" si="60"/>
        <v>0</v>
      </c>
      <c r="N5160" s="277"/>
      <c r="O5160" s="274"/>
    </row>
    <row r="5161" ht="14.25" customHeight="1">
      <c r="A5161" s="248" t="s">
        <v>26</v>
      </c>
      <c r="B5161" s="248" t="s">
        <v>19</v>
      </c>
      <c r="C5161" s="273">
        <v>14713.0</v>
      </c>
      <c r="D5161" s="274">
        <v>45945.0</v>
      </c>
      <c r="E5161" s="275">
        <v>190037.0</v>
      </c>
      <c r="F5161" s="248" t="s">
        <v>447</v>
      </c>
      <c r="G5161" s="274">
        <f t="shared" si="1"/>
        <v>45975</v>
      </c>
      <c r="H5161" s="248" t="s">
        <v>443</v>
      </c>
      <c r="I5161" s="276" t="str">
        <f t="shared" si="2"/>
        <v>14713190037</v>
      </c>
      <c r="J5161" s="274">
        <v>45972.0</v>
      </c>
      <c r="K5161" s="275">
        <v>190037.0</v>
      </c>
      <c r="L5161" s="275">
        <f t="shared" si="60"/>
        <v>0</v>
      </c>
      <c r="N5161" s="277"/>
      <c r="O5161" s="274"/>
    </row>
    <row r="5162" ht="13.5" customHeight="1">
      <c r="A5162" s="248" t="s">
        <v>1143</v>
      </c>
      <c r="B5162" s="248" t="s">
        <v>19</v>
      </c>
      <c r="C5162" s="248">
        <v>544.0</v>
      </c>
      <c r="D5162" s="274">
        <v>45945.0</v>
      </c>
      <c r="E5162" s="275">
        <v>271840.0</v>
      </c>
      <c r="F5162" s="248" t="s">
        <v>447</v>
      </c>
      <c r="G5162" s="274">
        <f t="shared" si="1"/>
        <v>45975</v>
      </c>
      <c r="H5162" s="305" t="s">
        <v>443</v>
      </c>
      <c r="I5162" s="276" t="str">
        <f t="shared" si="2"/>
        <v>544271840</v>
      </c>
      <c r="J5162" s="347"/>
      <c r="K5162" s="275"/>
      <c r="L5162" s="275">
        <f t="shared" si="60"/>
        <v>-271840</v>
      </c>
      <c r="M5162" s="305" t="s">
        <v>1144</v>
      </c>
      <c r="N5162" s="277"/>
      <c r="O5162" s="274"/>
    </row>
    <row r="5163" ht="14.25" customHeight="1">
      <c r="A5163" s="248" t="s">
        <v>495</v>
      </c>
      <c r="B5163" s="248" t="s">
        <v>19</v>
      </c>
      <c r="C5163" s="248">
        <v>1.42791951E8</v>
      </c>
      <c r="D5163" s="274">
        <v>45945.0</v>
      </c>
      <c r="E5163" s="275">
        <v>149980.0</v>
      </c>
      <c r="F5163" s="248" t="s">
        <v>447</v>
      </c>
      <c r="G5163" s="274">
        <f t="shared" si="1"/>
        <v>45975</v>
      </c>
      <c r="H5163" s="248" t="s">
        <v>443</v>
      </c>
      <c r="I5163" s="276" t="str">
        <f t="shared" si="2"/>
        <v>142791951149980</v>
      </c>
      <c r="J5163" s="274">
        <v>45945.0</v>
      </c>
      <c r="K5163" s="275">
        <v>149980.0</v>
      </c>
      <c r="L5163" s="275">
        <f t="shared" si="60"/>
        <v>0</v>
      </c>
      <c r="N5163" s="277"/>
      <c r="O5163" s="274"/>
    </row>
    <row r="5164" ht="14.25" customHeight="1">
      <c r="A5164" s="248" t="s">
        <v>834</v>
      </c>
      <c r="B5164" s="248" t="s">
        <v>19</v>
      </c>
      <c r="C5164" s="248">
        <v>75911.0</v>
      </c>
      <c r="D5164" s="274">
        <v>45945.0</v>
      </c>
      <c r="E5164" s="275">
        <v>295120.0</v>
      </c>
      <c r="F5164" s="248" t="s">
        <v>1073</v>
      </c>
      <c r="G5164" s="274">
        <f t="shared" si="1"/>
        <v>45975</v>
      </c>
      <c r="H5164" s="248" t="s">
        <v>443</v>
      </c>
      <c r="I5164" s="276" t="str">
        <f t="shared" si="2"/>
        <v>75911295120</v>
      </c>
      <c r="J5164" s="274">
        <v>45909.0</v>
      </c>
      <c r="K5164" s="275">
        <v>295120.0</v>
      </c>
      <c r="L5164" s="275">
        <f t="shared" si="60"/>
        <v>0</v>
      </c>
      <c r="M5164" s="248" t="s">
        <v>1145</v>
      </c>
      <c r="N5164" s="277" t="s">
        <v>1146</v>
      </c>
      <c r="O5164" s="274"/>
    </row>
    <row r="5165" ht="14.25" customHeight="1">
      <c r="A5165" s="248" t="s">
        <v>1147</v>
      </c>
      <c r="B5165" s="248" t="s">
        <v>19</v>
      </c>
      <c r="C5165" s="273">
        <v>9.1858526E7</v>
      </c>
      <c r="D5165" s="274">
        <v>45946.0</v>
      </c>
      <c r="E5165" s="275">
        <v>16480.0</v>
      </c>
      <c r="F5165" s="248" t="s">
        <v>447</v>
      </c>
      <c r="G5165" s="274">
        <f t="shared" si="1"/>
        <v>45976</v>
      </c>
      <c r="H5165" s="248" t="s">
        <v>443</v>
      </c>
      <c r="I5165" s="276" t="str">
        <f t="shared" si="2"/>
        <v>9185852616480</v>
      </c>
      <c r="J5165" s="274">
        <v>45944.0</v>
      </c>
      <c r="K5165" s="275">
        <v>16480.0</v>
      </c>
      <c r="L5165" s="275">
        <f t="shared" si="60"/>
        <v>0</v>
      </c>
      <c r="N5165" s="277"/>
      <c r="O5165" s="274"/>
    </row>
    <row r="5166" ht="14.25" customHeight="1">
      <c r="A5166" s="248" t="s">
        <v>95</v>
      </c>
      <c r="B5166" s="248" t="s">
        <v>19</v>
      </c>
      <c r="C5166" s="273">
        <v>140090.0</v>
      </c>
      <c r="D5166" s="274">
        <v>45946.0</v>
      </c>
      <c r="E5166" s="275">
        <v>559540.0</v>
      </c>
      <c r="F5166" s="248" t="s">
        <v>447</v>
      </c>
      <c r="G5166" s="274">
        <f t="shared" si="1"/>
        <v>45976</v>
      </c>
      <c r="H5166" s="248" t="s">
        <v>443</v>
      </c>
      <c r="I5166" s="276" t="str">
        <f t="shared" si="2"/>
        <v>140090559540</v>
      </c>
      <c r="J5166" s="274">
        <v>45972.0</v>
      </c>
      <c r="K5166" s="275">
        <v>559540.0</v>
      </c>
      <c r="L5166" s="275">
        <f t="shared" si="60"/>
        <v>0</v>
      </c>
      <c r="N5166" s="277"/>
      <c r="O5166" s="274"/>
    </row>
    <row r="5167" ht="14.25" customHeight="1">
      <c r="A5167" s="248" t="s">
        <v>23</v>
      </c>
      <c r="B5167" s="248" t="s">
        <v>19</v>
      </c>
      <c r="C5167" s="273">
        <v>11013.0</v>
      </c>
      <c r="D5167" s="274">
        <v>45946.0</v>
      </c>
      <c r="E5167" s="275">
        <v>377974.0</v>
      </c>
      <c r="F5167" s="248" t="s">
        <v>447</v>
      </c>
      <c r="G5167" s="274">
        <f t="shared" si="1"/>
        <v>45976</v>
      </c>
      <c r="H5167" s="248" t="s">
        <v>443</v>
      </c>
      <c r="I5167" s="276" t="str">
        <f t="shared" si="2"/>
        <v>11013377974</v>
      </c>
      <c r="J5167" s="274">
        <v>45972.0</v>
      </c>
      <c r="K5167" s="275">
        <v>377974.0</v>
      </c>
      <c r="L5167" s="275">
        <f t="shared" si="60"/>
        <v>0</v>
      </c>
      <c r="N5167" s="277" t="s">
        <v>769</v>
      </c>
      <c r="O5167" s="274"/>
    </row>
    <row r="5168" ht="14.25" customHeight="1">
      <c r="A5168" s="248" t="s">
        <v>1148</v>
      </c>
      <c r="B5168" s="248" t="s">
        <v>19</v>
      </c>
      <c r="C5168" s="273">
        <v>1229311.0</v>
      </c>
      <c r="D5168" s="274">
        <v>45946.0</v>
      </c>
      <c r="E5168" s="275">
        <v>4003171.0</v>
      </c>
      <c r="F5168" s="248" t="s">
        <v>447</v>
      </c>
      <c r="G5168" s="274">
        <f t="shared" si="1"/>
        <v>45976</v>
      </c>
      <c r="H5168" s="248" t="s">
        <v>443</v>
      </c>
      <c r="I5168" s="276" t="str">
        <f t="shared" si="2"/>
        <v>12293114003171</v>
      </c>
      <c r="J5168" s="274">
        <v>45972.0</v>
      </c>
      <c r="K5168" s="275">
        <v>4003171.0</v>
      </c>
      <c r="L5168" s="275">
        <f t="shared" si="60"/>
        <v>0</v>
      </c>
      <c r="N5168" s="277"/>
      <c r="O5168" s="274"/>
    </row>
    <row r="5169" ht="14.25" customHeight="1">
      <c r="A5169" s="248" t="s">
        <v>60</v>
      </c>
      <c r="B5169" s="248" t="s">
        <v>19</v>
      </c>
      <c r="C5169" s="273">
        <v>10377.0</v>
      </c>
      <c r="D5169" s="274">
        <v>45946.0</v>
      </c>
      <c r="E5169" s="275">
        <v>5800.0</v>
      </c>
      <c r="F5169" s="248" t="s">
        <v>447</v>
      </c>
      <c r="G5169" s="274">
        <f t="shared" si="1"/>
        <v>45976</v>
      </c>
      <c r="H5169" s="248" t="s">
        <v>443</v>
      </c>
      <c r="I5169" s="276" t="str">
        <f t="shared" si="2"/>
        <v>103775800</v>
      </c>
      <c r="J5169" s="274">
        <v>45972.0</v>
      </c>
      <c r="K5169" s="275">
        <v>5800.0</v>
      </c>
      <c r="L5169" s="275">
        <f t="shared" si="60"/>
        <v>0</v>
      </c>
      <c r="N5169" s="277"/>
      <c r="O5169" s="274"/>
    </row>
    <row r="5170" ht="14.25" customHeight="1">
      <c r="A5170" s="248" t="s">
        <v>36</v>
      </c>
      <c r="B5170" s="248" t="s">
        <v>19</v>
      </c>
      <c r="C5170" s="273">
        <v>101523.0</v>
      </c>
      <c r="D5170" s="274">
        <v>45946.0</v>
      </c>
      <c r="E5170" s="275">
        <v>914456.0</v>
      </c>
      <c r="F5170" s="248" t="s">
        <v>447</v>
      </c>
      <c r="G5170" s="274">
        <f t="shared" si="1"/>
        <v>45976</v>
      </c>
      <c r="H5170" s="248" t="s">
        <v>443</v>
      </c>
      <c r="I5170" s="276" t="str">
        <f t="shared" si="2"/>
        <v>101523914456</v>
      </c>
      <c r="J5170" s="274">
        <v>45972.0</v>
      </c>
      <c r="K5170" s="275">
        <v>914456.0</v>
      </c>
      <c r="L5170" s="275">
        <f t="shared" si="60"/>
        <v>0</v>
      </c>
      <c r="N5170" s="277"/>
      <c r="O5170" s="274"/>
    </row>
    <row r="5171" ht="14.25" customHeight="1">
      <c r="A5171" s="248" t="s">
        <v>815</v>
      </c>
      <c r="B5171" s="248" t="s">
        <v>19</v>
      </c>
      <c r="C5171" s="248">
        <v>7511073.0</v>
      </c>
      <c r="D5171" s="274">
        <v>45946.0</v>
      </c>
      <c r="E5171" s="275">
        <v>14203.0</v>
      </c>
      <c r="F5171" s="248" t="s">
        <v>447</v>
      </c>
      <c r="G5171" s="274">
        <f t="shared" si="1"/>
        <v>45976</v>
      </c>
      <c r="H5171" s="248" t="s">
        <v>443</v>
      </c>
      <c r="I5171" s="276" t="str">
        <f t="shared" si="2"/>
        <v>751107314203</v>
      </c>
      <c r="J5171" s="274">
        <v>45946.0</v>
      </c>
      <c r="K5171" s="275">
        <v>14203.0</v>
      </c>
      <c r="L5171" s="275">
        <f t="shared" si="60"/>
        <v>0</v>
      </c>
      <c r="N5171" s="277"/>
      <c r="O5171" s="274"/>
    </row>
    <row r="5172" ht="14.25" customHeight="1">
      <c r="A5172" s="248" t="s">
        <v>180</v>
      </c>
      <c r="B5172" s="248" t="s">
        <v>468</v>
      </c>
      <c r="C5172" s="248">
        <v>234664.0</v>
      </c>
      <c r="D5172" s="274">
        <v>45946.0</v>
      </c>
      <c r="E5172" s="275">
        <v>-269843.0</v>
      </c>
      <c r="F5172" s="248" t="s">
        <v>447</v>
      </c>
      <c r="G5172" s="274">
        <f t="shared" si="1"/>
        <v>45976</v>
      </c>
      <c r="H5172" s="248" t="s">
        <v>469</v>
      </c>
      <c r="I5172" s="276" t="str">
        <f t="shared" si="2"/>
        <v>234664-269843</v>
      </c>
      <c r="J5172" s="274"/>
      <c r="K5172" s="275"/>
      <c r="L5172" s="275">
        <f t="shared" si="60"/>
        <v>269843</v>
      </c>
      <c r="N5172" s="277"/>
      <c r="O5172" s="274"/>
    </row>
    <row r="5173" ht="14.25" customHeight="1">
      <c r="A5173" s="248" t="s">
        <v>1149</v>
      </c>
      <c r="B5173" s="248" t="s">
        <v>468</v>
      </c>
      <c r="C5173" s="248">
        <v>234664.0</v>
      </c>
      <c r="D5173" s="274">
        <v>45946.0</v>
      </c>
      <c r="E5173" s="275">
        <v>269843.0</v>
      </c>
      <c r="F5173" s="248" t="s">
        <v>1073</v>
      </c>
      <c r="G5173" s="274">
        <f t="shared" si="1"/>
        <v>45976</v>
      </c>
      <c r="H5173" s="248" t="s">
        <v>469</v>
      </c>
      <c r="I5173" s="276" t="str">
        <f t="shared" si="2"/>
        <v>234664269843</v>
      </c>
      <c r="J5173" s="274"/>
      <c r="K5173" s="275"/>
      <c r="L5173" s="275">
        <f t="shared" si="60"/>
        <v>-269843</v>
      </c>
      <c r="N5173" s="277" t="s">
        <v>1150</v>
      </c>
      <c r="O5173" s="274"/>
    </row>
    <row r="5174" ht="14.25" customHeight="1">
      <c r="A5174" s="335" t="s">
        <v>24</v>
      </c>
      <c r="B5174" s="248" t="s">
        <v>19</v>
      </c>
      <c r="C5174" s="273">
        <v>31091.0</v>
      </c>
      <c r="D5174" s="274">
        <v>45947.0</v>
      </c>
      <c r="E5174" s="275">
        <v>579875.0</v>
      </c>
      <c r="F5174" s="248" t="s">
        <v>447</v>
      </c>
      <c r="G5174" s="274">
        <f t="shared" si="1"/>
        <v>45977</v>
      </c>
      <c r="H5174" s="248" t="s">
        <v>443</v>
      </c>
      <c r="I5174" s="276" t="str">
        <f t="shared" si="2"/>
        <v>31091579875</v>
      </c>
      <c r="J5174" s="274">
        <v>45972.0</v>
      </c>
      <c r="K5174" s="275">
        <v>579875.0</v>
      </c>
      <c r="L5174" s="275">
        <f t="shared" si="60"/>
        <v>0</v>
      </c>
      <c r="N5174" s="277"/>
      <c r="O5174" s="274"/>
    </row>
    <row r="5175" ht="13.5" customHeight="1">
      <c r="A5175" s="248" t="s">
        <v>361</v>
      </c>
      <c r="B5175" s="248" t="s">
        <v>19</v>
      </c>
      <c r="C5175" s="273">
        <v>17.0</v>
      </c>
      <c r="D5175" s="274">
        <v>45947.0</v>
      </c>
      <c r="E5175" s="275">
        <v>56956.0</v>
      </c>
      <c r="F5175" s="248" t="s">
        <v>447</v>
      </c>
      <c r="G5175" s="274">
        <f t="shared" si="1"/>
        <v>45977</v>
      </c>
      <c r="H5175" s="248" t="s">
        <v>443</v>
      </c>
      <c r="I5175" s="276" t="str">
        <f t="shared" si="2"/>
        <v>1756956</v>
      </c>
      <c r="J5175" s="274">
        <v>45974.0</v>
      </c>
      <c r="K5175" s="275">
        <v>56956.0</v>
      </c>
      <c r="L5175" s="275">
        <f t="shared" si="60"/>
        <v>0</v>
      </c>
      <c r="N5175" s="277"/>
      <c r="O5175" s="274"/>
    </row>
    <row r="5176" ht="14.25" customHeight="1">
      <c r="A5176" s="335" t="s">
        <v>1148</v>
      </c>
      <c r="B5176" s="248" t="s">
        <v>19</v>
      </c>
      <c r="C5176" s="273">
        <v>1229368.0</v>
      </c>
      <c r="D5176" s="274">
        <v>45947.0</v>
      </c>
      <c r="E5176" s="275">
        <v>1180791.0</v>
      </c>
      <c r="F5176" s="248" t="s">
        <v>447</v>
      </c>
      <c r="G5176" s="274">
        <f t="shared" si="1"/>
        <v>45977</v>
      </c>
      <c r="H5176" s="248" t="s">
        <v>443</v>
      </c>
      <c r="I5176" s="276" t="str">
        <f t="shared" si="2"/>
        <v>12293681180791</v>
      </c>
      <c r="J5176" s="274">
        <v>45972.0</v>
      </c>
      <c r="K5176" s="275">
        <v>1180791.0</v>
      </c>
      <c r="L5176" s="275">
        <f t="shared" si="60"/>
        <v>0</v>
      </c>
      <c r="N5176" s="277"/>
      <c r="O5176" s="274"/>
    </row>
    <row r="5177" ht="14.25" customHeight="1">
      <c r="A5177" s="335" t="s">
        <v>1148</v>
      </c>
      <c r="B5177" s="335" t="s">
        <v>19</v>
      </c>
      <c r="C5177" s="273">
        <v>1229369.0</v>
      </c>
      <c r="D5177" s="274">
        <v>45947.0</v>
      </c>
      <c r="E5177" s="275">
        <v>185980.0</v>
      </c>
      <c r="F5177" s="335" t="s">
        <v>447</v>
      </c>
      <c r="G5177" s="274">
        <f t="shared" si="1"/>
        <v>45977</v>
      </c>
      <c r="H5177" s="248" t="s">
        <v>443</v>
      </c>
      <c r="I5177" s="276" t="str">
        <f t="shared" si="2"/>
        <v>1229369185980</v>
      </c>
      <c r="J5177" s="274">
        <v>45972.0</v>
      </c>
      <c r="K5177" s="275">
        <v>185980.0</v>
      </c>
      <c r="L5177" s="275">
        <f t="shared" si="60"/>
        <v>0</v>
      </c>
      <c r="N5177" s="277"/>
      <c r="O5177" s="274"/>
    </row>
    <row r="5178" ht="14.25" customHeight="1">
      <c r="A5178" s="335" t="s">
        <v>60</v>
      </c>
      <c r="B5178" s="248" t="s">
        <v>19</v>
      </c>
      <c r="C5178" s="273">
        <v>10380.0</v>
      </c>
      <c r="D5178" s="274">
        <v>45947.0</v>
      </c>
      <c r="E5178" s="275">
        <v>6000.0</v>
      </c>
      <c r="F5178" s="248" t="s">
        <v>447</v>
      </c>
      <c r="G5178" s="274">
        <f t="shared" si="1"/>
        <v>45977</v>
      </c>
      <c r="H5178" s="248" t="s">
        <v>443</v>
      </c>
      <c r="I5178" s="276" t="str">
        <f t="shared" si="2"/>
        <v>103806000</v>
      </c>
      <c r="J5178" s="274">
        <v>45972.0</v>
      </c>
      <c r="K5178" s="275">
        <v>6000.0</v>
      </c>
      <c r="L5178" s="275">
        <f t="shared" si="60"/>
        <v>0</v>
      </c>
      <c r="N5178" s="277"/>
      <c r="O5178" s="274"/>
    </row>
    <row r="5179" ht="14.25" customHeight="1">
      <c r="A5179" s="248" t="s">
        <v>1148</v>
      </c>
      <c r="B5179" s="248" t="s">
        <v>19</v>
      </c>
      <c r="C5179" s="273">
        <v>1229390.0</v>
      </c>
      <c r="D5179" s="274">
        <v>45947.0</v>
      </c>
      <c r="E5179" s="275">
        <v>1526837.0</v>
      </c>
      <c r="F5179" s="248" t="s">
        <v>447</v>
      </c>
      <c r="G5179" s="274">
        <f t="shared" si="1"/>
        <v>45977</v>
      </c>
      <c r="H5179" s="248" t="s">
        <v>443</v>
      </c>
      <c r="I5179" s="276" t="str">
        <f t="shared" si="2"/>
        <v>12293901526837</v>
      </c>
      <c r="J5179" s="274">
        <v>45972.0</v>
      </c>
      <c r="K5179" s="275">
        <v>1526837.0</v>
      </c>
      <c r="L5179" s="275">
        <f t="shared" si="60"/>
        <v>0</v>
      </c>
      <c r="N5179" s="277"/>
      <c r="O5179" s="274"/>
    </row>
    <row r="5180" ht="14.25" customHeight="1">
      <c r="A5180" s="248" t="s">
        <v>35</v>
      </c>
      <c r="B5180" s="248" t="s">
        <v>19</v>
      </c>
      <c r="C5180" s="273">
        <v>26613.0</v>
      </c>
      <c r="D5180" s="274">
        <v>45950.0</v>
      </c>
      <c r="E5180" s="275">
        <v>475376.0</v>
      </c>
      <c r="F5180" s="248" t="s">
        <v>447</v>
      </c>
      <c r="G5180" s="274">
        <f t="shared" si="1"/>
        <v>45980</v>
      </c>
      <c r="H5180" s="248" t="s">
        <v>443</v>
      </c>
      <c r="I5180" s="276" t="str">
        <f t="shared" si="2"/>
        <v>26613475376</v>
      </c>
      <c r="J5180" s="274">
        <v>45979.0</v>
      </c>
      <c r="K5180" s="275">
        <v>475376.0</v>
      </c>
      <c r="L5180" s="275">
        <f t="shared" si="60"/>
        <v>0</v>
      </c>
      <c r="N5180" s="277"/>
      <c r="O5180" s="274"/>
    </row>
    <row r="5181" ht="14.25" customHeight="1">
      <c r="A5181" s="248" t="s">
        <v>281</v>
      </c>
      <c r="B5181" s="248" t="s">
        <v>19</v>
      </c>
      <c r="C5181" s="248">
        <v>1229417.0</v>
      </c>
      <c r="D5181" s="274">
        <v>45950.0</v>
      </c>
      <c r="E5181" s="275">
        <v>2591979.0</v>
      </c>
      <c r="F5181" s="248" t="s">
        <v>447</v>
      </c>
      <c r="G5181" s="274">
        <f t="shared" si="1"/>
        <v>45980</v>
      </c>
      <c r="H5181" s="248" t="s">
        <v>443</v>
      </c>
      <c r="I5181" s="276" t="str">
        <f t="shared" si="2"/>
        <v>12294172591979</v>
      </c>
      <c r="J5181" s="274">
        <v>45979.0</v>
      </c>
      <c r="K5181" s="275">
        <v>2591979.0</v>
      </c>
      <c r="L5181" s="275">
        <f t="shared" si="60"/>
        <v>0</v>
      </c>
      <c r="N5181" s="277"/>
      <c r="O5181" s="274"/>
    </row>
    <row r="5182" ht="14.25" customHeight="1">
      <c r="A5182" s="248" t="s">
        <v>1151</v>
      </c>
      <c r="B5182" s="248" t="s">
        <v>19</v>
      </c>
      <c r="C5182" s="248">
        <v>163.0</v>
      </c>
      <c r="D5182" s="274">
        <v>45950.0</v>
      </c>
      <c r="E5182" s="275">
        <v>1.01269E7</v>
      </c>
      <c r="F5182" s="248" t="s">
        <v>447</v>
      </c>
      <c r="G5182" s="274">
        <f t="shared" si="1"/>
        <v>45980</v>
      </c>
      <c r="H5182" s="248" t="s">
        <v>443</v>
      </c>
      <c r="I5182" s="276" t="str">
        <f t="shared" si="2"/>
        <v>16310126900</v>
      </c>
      <c r="J5182" s="274">
        <v>45940.0</v>
      </c>
      <c r="K5182" s="275">
        <v>1.01269E7</v>
      </c>
      <c r="L5182" s="275">
        <f t="shared" si="60"/>
        <v>0</v>
      </c>
      <c r="N5182" s="277"/>
      <c r="O5182" s="274"/>
    </row>
    <row r="5183" ht="14.25" customHeight="1">
      <c r="A5183" s="248" t="s">
        <v>27</v>
      </c>
      <c r="B5183" s="248" t="s">
        <v>19</v>
      </c>
      <c r="C5183" s="248">
        <v>49637.0</v>
      </c>
      <c r="D5183" s="274">
        <v>45950.0</v>
      </c>
      <c r="E5183" s="275">
        <v>1068144.0</v>
      </c>
      <c r="F5183" s="248" t="s">
        <v>447</v>
      </c>
      <c r="G5183" s="274">
        <f t="shared" si="1"/>
        <v>45980</v>
      </c>
      <c r="H5183" s="248" t="s">
        <v>443</v>
      </c>
      <c r="I5183" s="276" t="str">
        <f t="shared" si="2"/>
        <v>496371068144</v>
      </c>
      <c r="J5183" s="274">
        <v>45979.0</v>
      </c>
      <c r="K5183" s="275">
        <v>1068144.0</v>
      </c>
      <c r="L5183" s="275">
        <f t="shared" si="60"/>
        <v>0</v>
      </c>
      <c r="N5183" s="277"/>
      <c r="O5183" s="274"/>
    </row>
    <row r="5184" ht="14.25" customHeight="1">
      <c r="A5184" s="248" t="s">
        <v>27</v>
      </c>
      <c r="B5184" s="248" t="s">
        <v>19</v>
      </c>
      <c r="C5184" s="248">
        <v>49664.0</v>
      </c>
      <c r="D5184" s="274">
        <v>45950.0</v>
      </c>
      <c r="E5184" s="275">
        <v>6645008.0</v>
      </c>
      <c r="F5184" s="248" t="s">
        <v>447</v>
      </c>
      <c r="G5184" s="274">
        <f t="shared" si="1"/>
        <v>45980</v>
      </c>
      <c r="H5184" s="248" t="s">
        <v>443</v>
      </c>
      <c r="I5184" s="276" t="str">
        <f t="shared" si="2"/>
        <v>496646645008</v>
      </c>
      <c r="J5184" s="274">
        <v>45979.0</v>
      </c>
      <c r="K5184" s="275">
        <v>6645008.0</v>
      </c>
      <c r="L5184" s="275">
        <f t="shared" si="60"/>
        <v>0</v>
      </c>
      <c r="N5184" s="277"/>
      <c r="O5184" s="274"/>
    </row>
    <row r="5185" ht="14.25" customHeight="1">
      <c r="A5185" s="248" t="s">
        <v>24</v>
      </c>
      <c r="B5185" s="248" t="s">
        <v>19</v>
      </c>
      <c r="C5185" s="273">
        <v>31126.0</v>
      </c>
      <c r="D5185" s="274">
        <v>45951.0</v>
      </c>
      <c r="E5185" s="275">
        <v>1600515.0</v>
      </c>
      <c r="F5185" s="248" t="s">
        <v>447</v>
      </c>
      <c r="G5185" s="274">
        <f t="shared" si="1"/>
        <v>45981</v>
      </c>
      <c r="H5185" s="248" t="s">
        <v>443</v>
      </c>
      <c r="I5185" s="276" t="str">
        <f t="shared" si="2"/>
        <v>311261600515</v>
      </c>
      <c r="J5185" s="274">
        <v>45979.0</v>
      </c>
      <c r="K5185" s="275">
        <v>1600515.0</v>
      </c>
      <c r="L5185" s="275">
        <f t="shared" si="60"/>
        <v>0</v>
      </c>
      <c r="N5185" s="277"/>
      <c r="O5185" s="274"/>
    </row>
    <row r="5186" ht="14.25" customHeight="1">
      <c r="A5186" s="248" t="s">
        <v>23</v>
      </c>
      <c r="B5186" s="248" t="s">
        <v>19</v>
      </c>
      <c r="C5186" s="273">
        <v>11030.0</v>
      </c>
      <c r="D5186" s="274">
        <v>45951.0</v>
      </c>
      <c r="E5186" s="275">
        <v>2204909.0</v>
      </c>
      <c r="F5186" s="248" t="s">
        <v>447</v>
      </c>
      <c r="G5186" s="274">
        <f t="shared" si="1"/>
        <v>45981</v>
      </c>
      <c r="H5186" s="248" t="s">
        <v>443</v>
      </c>
      <c r="I5186" s="276" t="str">
        <f t="shared" si="2"/>
        <v>110302204909</v>
      </c>
      <c r="J5186" s="274">
        <v>45979.0</v>
      </c>
      <c r="K5186" s="275">
        <v>2204909.0</v>
      </c>
      <c r="L5186" s="275">
        <f t="shared" si="60"/>
        <v>0</v>
      </c>
      <c r="N5186" s="277" t="s">
        <v>769</v>
      </c>
      <c r="O5186" s="274"/>
    </row>
    <row r="5187" ht="14.25" customHeight="1">
      <c r="A5187" s="248" t="s">
        <v>26</v>
      </c>
      <c r="B5187" s="248" t="s">
        <v>19</v>
      </c>
      <c r="C5187" s="273">
        <v>14730.0</v>
      </c>
      <c r="D5187" s="274">
        <v>45951.0</v>
      </c>
      <c r="E5187" s="275">
        <v>4084787.0</v>
      </c>
      <c r="F5187" s="248" t="s">
        <v>447</v>
      </c>
      <c r="G5187" s="274">
        <f t="shared" si="1"/>
        <v>45981</v>
      </c>
      <c r="H5187" s="248" t="s">
        <v>443</v>
      </c>
      <c r="I5187" s="276" t="str">
        <f t="shared" si="2"/>
        <v>147304084787</v>
      </c>
      <c r="J5187" s="274">
        <v>45979.0</v>
      </c>
      <c r="K5187" s="275">
        <v>4084787.0</v>
      </c>
      <c r="L5187" s="275">
        <f t="shared" si="60"/>
        <v>0</v>
      </c>
      <c r="N5187" s="277"/>
      <c r="O5187" s="274"/>
    </row>
    <row r="5188" ht="14.25" customHeight="1">
      <c r="A5188" s="248" t="s">
        <v>60</v>
      </c>
      <c r="B5188" s="248" t="s">
        <v>19</v>
      </c>
      <c r="C5188" s="273">
        <v>10391.0</v>
      </c>
      <c r="D5188" s="274">
        <v>45951.0</v>
      </c>
      <c r="E5188" s="275">
        <v>687135.0</v>
      </c>
      <c r="F5188" s="248" t="s">
        <v>447</v>
      </c>
      <c r="G5188" s="274">
        <f t="shared" si="1"/>
        <v>45981</v>
      </c>
      <c r="H5188" s="248" t="s">
        <v>443</v>
      </c>
      <c r="I5188" s="276" t="str">
        <f t="shared" si="2"/>
        <v>10391687135</v>
      </c>
      <c r="J5188" s="274">
        <v>45979.0</v>
      </c>
      <c r="K5188" s="275">
        <v>687135.0</v>
      </c>
      <c r="L5188" s="275">
        <f t="shared" si="60"/>
        <v>0</v>
      </c>
      <c r="N5188" s="277"/>
      <c r="O5188" s="274"/>
    </row>
    <row r="5189" ht="14.25" customHeight="1">
      <c r="A5189" s="248" t="s">
        <v>60</v>
      </c>
      <c r="B5189" s="248" t="s">
        <v>19</v>
      </c>
      <c r="C5189" s="273">
        <v>10392.0</v>
      </c>
      <c r="D5189" s="274">
        <v>45951.0</v>
      </c>
      <c r="E5189" s="275">
        <v>45102.0</v>
      </c>
      <c r="F5189" s="248" t="s">
        <v>447</v>
      </c>
      <c r="G5189" s="274">
        <f t="shared" si="1"/>
        <v>45981</v>
      </c>
      <c r="H5189" s="248" t="s">
        <v>443</v>
      </c>
      <c r="I5189" s="276" t="str">
        <f t="shared" si="2"/>
        <v>1039245102</v>
      </c>
      <c r="J5189" s="274">
        <v>45979.0</v>
      </c>
      <c r="K5189" s="275">
        <v>45102.0</v>
      </c>
      <c r="L5189" s="275">
        <f t="shared" si="60"/>
        <v>0</v>
      </c>
      <c r="N5189" s="277"/>
      <c r="O5189" s="274"/>
    </row>
    <row r="5190" ht="14.25" customHeight="1">
      <c r="A5190" s="248" t="s">
        <v>110</v>
      </c>
      <c r="B5190" s="248" t="s">
        <v>19</v>
      </c>
      <c r="C5190" s="273">
        <v>47030.0</v>
      </c>
      <c r="D5190" s="274">
        <v>45951.0</v>
      </c>
      <c r="E5190" s="275">
        <v>118417.0</v>
      </c>
      <c r="F5190" s="248" t="s">
        <v>447</v>
      </c>
      <c r="G5190" s="274">
        <f t="shared" si="1"/>
        <v>45981</v>
      </c>
      <c r="H5190" s="248" t="s">
        <v>443</v>
      </c>
      <c r="I5190" s="276" t="str">
        <f t="shared" si="2"/>
        <v>47030118417</v>
      </c>
      <c r="J5190" s="274">
        <v>45979.0</v>
      </c>
      <c r="K5190" s="275">
        <v>118417.0</v>
      </c>
      <c r="L5190" s="275">
        <f t="shared" si="60"/>
        <v>0</v>
      </c>
      <c r="N5190" s="277"/>
      <c r="O5190" s="274"/>
    </row>
    <row r="5191" ht="14.25" customHeight="1">
      <c r="A5191" s="248" t="s">
        <v>871</v>
      </c>
      <c r="B5191" s="248" t="s">
        <v>19</v>
      </c>
      <c r="C5191" s="248">
        <v>65935.0</v>
      </c>
      <c r="D5191" s="274">
        <v>45951.0</v>
      </c>
      <c r="E5191" s="275">
        <v>799990.0</v>
      </c>
      <c r="F5191" s="248" t="s">
        <v>447</v>
      </c>
      <c r="G5191" s="274">
        <f t="shared" si="1"/>
        <v>45981</v>
      </c>
      <c r="H5191" s="248" t="s">
        <v>443</v>
      </c>
      <c r="I5191" s="276" t="str">
        <f t="shared" si="2"/>
        <v>65935799990</v>
      </c>
      <c r="J5191" s="274">
        <v>45950.0</v>
      </c>
      <c r="K5191" s="275">
        <v>799990.0</v>
      </c>
      <c r="L5191" s="275">
        <f t="shared" si="60"/>
        <v>0</v>
      </c>
      <c r="N5191" s="277"/>
      <c r="O5191" s="274"/>
    </row>
    <row r="5192" ht="14.25" customHeight="1">
      <c r="A5192" s="248" t="s">
        <v>1003</v>
      </c>
      <c r="B5192" s="248" t="s">
        <v>19</v>
      </c>
      <c r="C5192" s="248">
        <v>2178098.0</v>
      </c>
      <c r="D5192" s="274">
        <v>45951.0</v>
      </c>
      <c r="E5192" s="275">
        <v>384980.0</v>
      </c>
      <c r="F5192" s="248" t="s">
        <v>447</v>
      </c>
      <c r="G5192" s="274">
        <f t="shared" si="1"/>
        <v>45981</v>
      </c>
      <c r="H5192" s="248" t="s">
        <v>443</v>
      </c>
      <c r="I5192" s="276" t="str">
        <f t="shared" si="2"/>
        <v>2178098384980</v>
      </c>
      <c r="J5192" s="274">
        <v>45951.0</v>
      </c>
      <c r="K5192" s="275">
        <v>384980.0</v>
      </c>
      <c r="L5192" s="275">
        <f t="shared" si="60"/>
        <v>0</v>
      </c>
      <c r="N5192" s="277"/>
      <c r="O5192" s="274"/>
    </row>
    <row r="5193" ht="14.25" customHeight="1">
      <c r="A5193" s="248" t="s">
        <v>56</v>
      </c>
      <c r="B5193" s="248" t="s">
        <v>19</v>
      </c>
      <c r="C5193" s="248">
        <v>43.0</v>
      </c>
      <c r="D5193" s="274">
        <v>45951.0</v>
      </c>
      <c r="E5193" s="275">
        <v>541164.0</v>
      </c>
      <c r="F5193" s="248" t="s">
        <v>447</v>
      </c>
      <c r="G5193" s="274">
        <f t="shared" si="1"/>
        <v>45981</v>
      </c>
      <c r="H5193" s="248" t="s">
        <v>443</v>
      </c>
      <c r="I5193" s="276" t="str">
        <f t="shared" si="2"/>
        <v>43541164</v>
      </c>
      <c r="J5193" s="274">
        <v>45987.0</v>
      </c>
      <c r="K5193" s="275">
        <v>541164.0</v>
      </c>
      <c r="L5193" s="275">
        <f t="shared" si="60"/>
        <v>0</v>
      </c>
      <c r="N5193" s="277"/>
      <c r="O5193" s="274"/>
    </row>
    <row r="5194" ht="14.25" customHeight="1">
      <c r="A5194" s="248" t="s">
        <v>493</v>
      </c>
      <c r="B5194" s="248" t="s">
        <v>19</v>
      </c>
      <c r="C5194" s="248">
        <v>14229.0</v>
      </c>
      <c r="D5194" s="274">
        <v>45951.0</v>
      </c>
      <c r="E5194" s="275">
        <v>439970.0</v>
      </c>
      <c r="F5194" s="248" t="s">
        <v>447</v>
      </c>
      <c r="G5194" s="274">
        <f t="shared" si="1"/>
        <v>45981</v>
      </c>
      <c r="H5194" s="248" t="s">
        <v>443</v>
      </c>
      <c r="I5194" s="276" t="str">
        <f t="shared" si="2"/>
        <v>14229439970</v>
      </c>
      <c r="J5194" s="274">
        <v>45951.0</v>
      </c>
      <c r="K5194" s="275">
        <v>439970.0</v>
      </c>
      <c r="L5194" s="275">
        <f t="shared" si="60"/>
        <v>0</v>
      </c>
      <c r="N5194" s="277"/>
      <c r="O5194" s="274"/>
    </row>
    <row r="5195" ht="14.25" customHeight="1">
      <c r="A5195" s="248" t="s">
        <v>493</v>
      </c>
      <c r="B5195" s="248" t="s">
        <v>19</v>
      </c>
      <c r="C5195" s="248">
        <v>14230.0</v>
      </c>
      <c r="D5195" s="274">
        <v>45951.0</v>
      </c>
      <c r="E5195" s="275">
        <v>212980.0</v>
      </c>
      <c r="F5195" s="248" t="s">
        <v>447</v>
      </c>
      <c r="G5195" s="274">
        <f t="shared" si="1"/>
        <v>45981</v>
      </c>
      <c r="H5195" s="248" t="s">
        <v>443</v>
      </c>
      <c r="I5195" s="276" t="str">
        <f t="shared" si="2"/>
        <v>14230212980</v>
      </c>
      <c r="J5195" s="274">
        <v>45951.0</v>
      </c>
      <c r="K5195" s="275">
        <v>212980.0</v>
      </c>
      <c r="L5195" s="275">
        <f t="shared" si="60"/>
        <v>0</v>
      </c>
      <c r="N5195" s="277"/>
      <c r="O5195" s="274"/>
    </row>
    <row r="5196" ht="14.25" customHeight="1">
      <c r="A5196" s="248" t="s">
        <v>1152</v>
      </c>
      <c r="B5196" s="248" t="s">
        <v>19</v>
      </c>
      <c r="C5196" s="248">
        <v>829301.0</v>
      </c>
      <c r="D5196" s="274">
        <v>45951.0</v>
      </c>
      <c r="E5196" s="275">
        <v>908460.0</v>
      </c>
      <c r="F5196" s="248" t="s">
        <v>447</v>
      </c>
      <c r="G5196" s="274">
        <f t="shared" si="1"/>
        <v>45981</v>
      </c>
      <c r="H5196" s="248" t="s">
        <v>443</v>
      </c>
      <c r="I5196" s="276" t="str">
        <f t="shared" si="2"/>
        <v>829301908460</v>
      </c>
      <c r="J5196" s="274">
        <v>45951.0</v>
      </c>
      <c r="K5196" s="275">
        <v>908460.0</v>
      </c>
      <c r="L5196" s="275">
        <f t="shared" si="60"/>
        <v>0</v>
      </c>
      <c r="N5196" s="277"/>
      <c r="O5196" s="274"/>
    </row>
    <row r="5197" ht="14.25" customHeight="1">
      <c r="A5197" s="248" t="s">
        <v>1152</v>
      </c>
      <c r="B5197" s="248" t="s">
        <v>19</v>
      </c>
      <c r="C5197" s="248">
        <v>829286.0</v>
      </c>
      <c r="D5197" s="274">
        <v>45951.0</v>
      </c>
      <c r="E5197" s="275">
        <v>539970.0</v>
      </c>
      <c r="F5197" s="248" t="s">
        <v>447</v>
      </c>
      <c r="G5197" s="274">
        <f t="shared" si="1"/>
        <v>45981</v>
      </c>
      <c r="H5197" s="248" t="s">
        <v>443</v>
      </c>
      <c r="I5197" s="276" t="str">
        <f t="shared" si="2"/>
        <v>829286539970</v>
      </c>
      <c r="J5197" s="274">
        <v>45951.0</v>
      </c>
      <c r="K5197" s="275">
        <v>539970.0</v>
      </c>
      <c r="L5197" s="275">
        <f t="shared" si="60"/>
        <v>0</v>
      </c>
      <c r="N5197" s="277"/>
      <c r="O5197" s="274"/>
    </row>
    <row r="5198" ht="14.25" customHeight="1">
      <c r="A5198" s="248" t="s">
        <v>274</v>
      </c>
      <c r="B5198" s="248" t="s">
        <v>19</v>
      </c>
      <c r="C5198" s="248">
        <v>14728.0</v>
      </c>
      <c r="D5198" s="274">
        <v>45951.0</v>
      </c>
      <c r="E5198" s="275">
        <v>180083.0</v>
      </c>
      <c r="F5198" s="248" t="s">
        <v>447</v>
      </c>
      <c r="G5198" s="274">
        <f t="shared" si="1"/>
        <v>45981</v>
      </c>
      <c r="H5198" s="248" t="s">
        <v>443</v>
      </c>
      <c r="I5198" s="276" t="str">
        <f t="shared" si="2"/>
        <v>14728180083</v>
      </c>
      <c r="J5198" s="274">
        <v>45979.0</v>
      </c>
      <c r="K5198" s="275">
        <v>180083.0</v>
      </c>
      <c r="L5198" s="275">
        <f t="shared" si="60"/>
        <v>0</v>
      </c>
      <c r="N5198" s="277"/>
      <c r="O5198" s="274"/>
    </row>
    <row r="5199" ht="14.25" customHeight="1">
      <c r="A5199" s="248" t="s">
        <v>274</v>
      </c>
      <c r="B5199" s="248" t="s">
        <v>19</v>
      </c>
      <c r="C5199" s="248">
        <v>14727.0</v>
      </c>
      <c r="D5199" s="274">
        <v>45951.0</v>
      </c>
      <c r="E5199" s="275">
        <v>98647.0</v>
      </c>
      <c r="F5199" s="248" t="s">
        <v>447</v>
      </c>
      <c r="G5199" s="274">
        <f t="shared" si="1"/>
        <v>45981</v>
      </c>
      <c r="H5199" s="248" t="s">
        <v>443</v>
      </c>
      <c r="I5199" s="276" t="str">
        <f t="shared" si="2"/>
        <v>1472798647</v>
      </c>
      <c r="J5199" s="274">
        <v>45979.0</v>
      </c>
      <c r="K5199" s="275">
        <v>98647.0</v>
      </c>
      <c r="L5199" s="275">
        <f t="shared" si="60"/>
        <v>0</v>
      </c>
      <c r="N5199" s="277"/>
      <c r="O5199" s="274"/>
    </row>
    <row r="5200" ht="14.25" customHeight="1">
      <c r="A5200" s="248" t="s">
        <v>830</v>
      </c>
      <c r="B5200" s="248" t="s">
        <v>19</v>
      </c>
      <c r="C5200" s="248">
        <v>1984380.0</v>
      </c>
      <c r="D5200" s="274">
        <v>45951.0</v>
      </c>
      <c r="E5200" s="275">
        <v>429990.0</v>
      </c>
      <c r="F5200" s="248" t="s">
        <v>447</v>
      </c>
      <c r="G5200" s="274">
        <f t="shared" si="1"/>
        <v>45981</v>
      </c>
      <c r="H5200" s="248" t="s">
        <v>443</v>
      </c>
      <c r="I5200" s="276" t="str">
        <f t="shared" si="2"/>
        <v>1984380429990</v>
      </c>
      <c r="J5200" s="274">
        <v>45950.0</v>
      </c>
      <c r="K5200" s="275">
        <v>429990.0</v>
      </c>
      <c r="L5200" s="275">
        <f t="shared" si="60"/>
        <v>0</v>
      </c>
      <c r="N5200" s="277"/>
      <c r="O5200" s="274"/>
    </row>
    <row r="5201" ht="14.25" customHeight="1">
      <c r="A5201" s="248" t="s">
        <v>740</v>
      </c>
      <c r="B5201" s="248" t="s">
        <v>19</v>
      </c>
      <c r="C5201" s="248">
        <v>16806.0</v>
      </c>
      <c r="D5201" s="274">
        <v>45951.0</v>
      </c>
      <c r="E5201" s="275">
        <v>359980.0</v>
      </c>
      <c r="F5201" s="248" t="s">
        <v>447</v>
      </c>
      <c r="G5201" s="274">
        <f t="shared" si="1"/>
        <v>45981</v>
      </c>
      <c r="H5201" s="248" t="s">
        <v>443</v>
      </c>
      <c r="I5201" s="276" t="str">
        <f t="shared" si="2"/>
        <v>16806359980</v>
      </c>
      <c r="J5201" s="274">
        <v>45951.0</v>
      </c>
      <c r="K5201" s="275">
        <v>359980.0</v>
      </c>
      <c r="L5201" s="275">
        <f t="shared" si="60"/>
        <v>0</v>
      </c>
      <c r="N5201" s="277"/>
      <c r="O5201" s="274"/>
    </row>
    <row r="5202" ht="14.25" customHeight="1">
      <c r="A5202" s="248" t="s">
        <v>35</v>
      </c>
      <c r="B5202" s="248" t="s">
        <v>19</v>
      </c>
      <c r="C5202" s="273">
        <v>26615.0</v>
      </c>
      <c r="D5202" s="274">
        <v>45952.0</v>
      </c>
      <c r="E5202" s="275">
        <v>135814.0</v>
      </c>
      <c r="F5202" s="248" t="s">
        <v>447</v>
      </c>
      <c r="G5202" s="274">
        <f t="shared" si="1"/>
        <v>45982</v>
      </c>
      <c r="H5202" s="248" t="s">
        <v>443</v>
      </c>
      <c r="I5202" s="276" t="str">
        <f t="shared" si="2"/>
        <v>26615135814</v>
      </c>
      <c r="J5202" s="274">
        <v>45979.0</v>
      </c>
      <c r="K5202" s="275">
        <v>135814.0</v>
      </c>
      <c r="L5202" s="275">
        <f t="shared" si="60"/>
        <v>0</v>
      </c>
      <c r="N5202" s="277"/>
      <c r="O5202" s="274"/>
    </row>
    <row r="5203" ht="15.75" customHeight="1">
      <c r="A5203" s="248" t="s">
        <v>84</v>
      </c>
      <c r="B5203" s="248" t="s">
        <v>19</v>
      </c>
      <c r="C5203" s="273">
        <v>6254.0</v>
      </c>
      <c r="D5203" s="274">
        <v>45952.0</v>
      </c>
      <c r="E5203" s="275">
        <v>427059.0</v>
      </c>
      <c r="F5203" s="248" t="s">
        <v>447</v>
      </c>
      <c r="G5203" s="274">
        <f t="shared" si="1"/>
        <v>45982</v>
      </c>
      <c r="H5203" s="248" t="s">
        <v>443</v>
      </c>
      <c r="I5203" s="276" t="str">
        <f t="shared" si="2"/>
        <v>6254427059</v>
      </c>
      <c r="J5203" s="274">
        <v>45979.0</v>
      </c>
      <c r="K5203" s="275">
        <v>427059.0</v>
      </c>
      <c r="L5203" s="275">
        <f t="shared" si="60"/>
        <v>0</v>
      </c>
      <c r="N5203" s="277"/>
      <c r="O5203" s="274"/>
    </row>
    <row r="5204" ht="14.25" customHeight="1">
      <c r="A5204" s="248" t="s">
        <v>604</v>
      </c>
      <c r="B5204" s="248" t="s">
        <v>19</v>
      </c>
      <c r="C5204" s="248">
        <v>2923141.0</v>
      </c>
      <c r="D5204" s="274">
        <v>45952.0</v>
      </c>
      <c r="E5204" s="275">
        <v>19560.0</v>
      </c>
      <c r="F5204" s="248" t="s">
        <v>447</v>
      </c>
      <c r="G5204" s="274">
        <f t="shared" si="1"/>
        <v>45982</v>
      </c>
      <c r="H5204" s="248" t="s">
        <v>443</v>
      </c>
      <c r="I5204" s="276" t="str">
        <f t="shared" si="2"/>
        <v>292314119560</v>
      </c>
      <c r="J5204" s="274">
        <v>45952.0</v>
      </c>
      <c r="K5204" s="275">
        <v>19560.0</v>
      </c>
      <c r="L5204" s="275">
        <f t="shared" si="60"/>
        <v>0</v>
      </c>
      <c r="M5204" s="248" t="s">
        <v>735</v>
      </c>
      <c r="N5204" s="277"/>
      <c r="O5204" s="274"/>
    </row>
    <row r="5205" ht="14.25" customHeight="1">
      <c r="A5205" s="248" t="s">
        <v>77</v>
      </c>
      <c r="B5205" s="248" t="s">
        <v>19</v>
      </c>
      <c r="C5205" s="248">
        <v>630856.0</v>
      </c>
      <c r="D5205" s="274">
        <v>45952.0</v>
      </c>
      <c r="E5205" s="275">
        <v>279481.0</v>
      </c>
      <c r="F5205" s="248" t="s">
        <v>1073</v>
      </c>
      <c r="G5205" s="274">
        <f t="shared" si="1"/>
        <v>45982</v>
      </c>
      <c r="H5205" s="248" t="s">
        <v>443</v>
      </c>
      <c r="I5205" s="276" t="str">
        <f t="shared" si="2"/>
        <v>630856279481</v>
      </c>
      <c r="J5205" s="274">
        <v>45979.0</v>
      </c>
      <c r="K5205" s="275">
        <v>279481.0</v>
      </c>
      <c r="L5205" s="275">
        <f t="shared" si="60"/>
        <v>0</v>
      </c>
      <c r="N5205" s="277"/>
      <c r="O5205" s="274"/>
    </row>
    <row r="5206" ht="14.25" customHeight="1">
      <c r="A5206" s="248" t="s">
        <v>77</v>
      </c>
      <c r="B5206" s="248" t="s">
        <v>19</v>
      </c>
      <c r="C5206" s="248">
        <v>630855.0</v>
      </c>
      <c r="D5206" s="274">
        <v>45952.0</v>
      </c>
      <c r="E5206" s="275">
        <v>929522.0</v>
      </c>
      <c r="F5206" s="248" t="s">
        <v>1073</v>
      </c>
      <c r="G5206" s="274">
        <f t="shared" si="1"/>
        <v>45982</v>
      </c>
      <c r="H5206" s="248" t="s">
        <v>443</v>
      </c>
      <c r="I5206" s="276" t="str">
        <f t="shared" si="2"/>
        <v>630855929522</v>
      </c>
      <c r="J5206" s="274">
        <v>45979.0</v>
      </c>
      <c r="K5206" s="275">
        <v>929522.0</v>
      </c>
      <c r="L5206" s="275">
        <f t="shared" si="60"/>
        <v>0</v>
      </c>
      <c r="N5206" s="277"/>
      <c r="O5206" s="274"/>
    </row>
    <row r="5207" ht="14.25" customHeight="1">
      <c r="A5207" s="248" t="s">
        <v>281</v>
      </c>
      <c r="B5207" s="248" t="s">
        <v>19</v>
      </c>
      <c r="C5207" s="248">
        <v>1229549.0</v>
      </c>
      <c r="D5207" s="274">
        <v>45952.0</v>
      </c>
      <c r="E5207" s="275">
        <v>1728410.0</v>
      </c>
      <c r="F5207" s="248" t="s">
        <v>1073</v>
      </c>
      <c r="G5207" s="274">
        <f t="shared" si="1"/>
        <v>45982</v>
      </c>
      <c r="H5207" s="248" t="s">
        <v>443</v>
      </c>
      <c r="I5207" s="276" t="str">
        <f t="shared" si="2"/>
        <v>12295491728410</v>
      </c>
      <c r="J5207" s="274">
        <v>45979.0</v>
      </c>
      <c r="K5207" s="275">
        <v>1728410.0</v>
      </c>
      <c r="L5207" s="275">
        <f t="shared" si="60"/>
        <v>0</v>
      </c>
      <c r="N5207" s="277"/>
      <c r="O5207" s="274"/>
    </row>
    <row r="5208" ht="14.25" customHeight="1">
      <c r="A5208" s="248" t="s">
        <v>281</v>
      </c>
      <c r="B5208" s="248" t="s">
        <v>19</v>
      </c>
      <c r="C5208" s="248">
        <v>1229550.0</v>
      </c>
      <c r="D5208" s="274">
        <v>45952.0</v>
      </c>
      <c r="E5208" s="275">
        <v>1.0360896E7</v>
      </c>
      <c r="F5208" s="248" t="s">
        <v>1073</v>
      </c>
      <c r="G5208" s="274">
        <f t="shared" si="1"/>
        <v>45982</v>
      </c>
      <c r="H5208" s="248" t="s">
        <v>443</v>
      </c>
      <c r="I5208" s="276" t="str">
        <f t="shared" si="2"/>
        <v>122955010360896</v>
      </c>
      <c r="J5208" s="274">
        <v>45979.0</v>
      </c>
      <c r="K5208" s="275">
        <v>1.0360896E7</v>
      </c>
      <c r="L5208" s="275">
        <f t="shared" si="60"/>
        <v>0</v>
      </c>
      <c r="N5208" s="277"/>
      <c r="O5208" s="274"/>
    </row>
    <row r="5209" ht="14.25" customHeight="1">
      <c r="A5209" s="248" t="s">
        <v>281</v>
      </c>
      <c r="B5209" s="248" t="s">
        <v>19</v>
      </c>
      <c r="C5209" s="248">
        <v>1229551.0</v>
      </c>
      <c r="D5209" s="274">
        <v>45952.0</v>
      </c>
      <c r="E5209" s="275">
        <v>677229.0</v>
      </c>
      <c r="F5209" s="248" t="s">
        <v>1073</v>
      </c>
      <c r="G5209" s="274">
        <f t="shared" si="1"/>
        <v>45982</v>
      </c>
      <c r="H5209" s="248" t="s">
        <v>443</v>
      </c>
      <c r="I5209" s="276" t="str">
        <f t="shared" si="2"/>
        <v>1229551677229</v>
      </c>
      <c r="J5209" s="274">
        <v>45979.0</v>
      </c>
      <c r="K5209" s="275">
        <v>677229.0</v>
      </c>
      <c r="L5209" s="275">
        <f t="shared" si="60"/>
        <v>0</v>
      </c>
      <c r="N5209" s="277"/>
      <c r="O5209" s="274"/>
    </row>
    <row r="5210" ht="14.25" customHeight="1">
      <c r="A5210" s="248" t="s">
        <v>1106</v>
      </c>
      <c r="B5210" s="248" t="s">
        <v>19</v>
      </c>
      <c r="C5210" s="248">
        <v>84.0</v>
      </c>
      <c r="D5210" s="274">
        <v>45952.0</v>
      </c>
      <c r="E5210" s="275">
        <v>84000.0</v>
      </c>
      <c r="F5210" s="248" t="s">
        <v>1073</v>
      </c>
      <c r="G5210" s="274">
        <f t="shared" si="1"/>
        <v>45982</v>
      </c>
      <c r="H5210" s="248" t="s">
        <v>443</v>
      </c>
      <c r="I5210" s="276" t="str">
        <f t="shared" si="2"/>
        <v>8484000</v>
      </c>
      <c r="J5210" s="274">
        <v>45952.0</v>
      </c>
      <c r="K5210" s="275">
        <v>84000.0</v>
      </c>
      <c r="L5210" s="275">
        <f t="shared" si="60"/>
        <v>0</v>
      </c>
      <c r="M5210" s="248" t="s">
        <v>735</v>
      </c>
      <c r="N5210" s="277"/>
      <c r="O5210" s="274"/>
    </row>
    <row r="5211" ht="14.25" customHeight="1">
      <c r="A5211" s="248" t="s">
        <v>989</v>
      </c>
      <c r="B5211" s="248" t="s">
        <v>19</v>
      </c>
      <c r="C5211" s="248">
        <v>10401.0</v>
      </c>
      <c r="D5211" s="274">
        <v>45953.0</v>
      </c>
      <c r="E5211" s="275">
        <v>105992.0</v>
      </c>
      <c r="F5211" s="248" t="s">
        <v>1073</v>
      </c>
      <c r="G5211" s="274">
        <f t="shared" si="1"/>
        <v>45983</v>
      </c>
      <c r="H5211" s="248" t="s">
        <v>443</v>
      </c>
      <c r="I5211" s="276" t="str">
        <f t="shared" si="2"/>
        <v>10401105992</v>
      </c>
      <c r="J5211" s="274">
        <v>45979.0</v>
      </c>
      <c r="K5211" s="275">
        <v>105992.0</v>
      </c>
      <c r="L5211" s="275">
        <f t="shared" si="60"/>
        <v>0</v>
      </c>
      <c r="N5211" s="277"/>
      <c r="O5211" s="274"/>
    </row>
    <row r="5212" ht="14.25" customHeight="1">
      <c r="A5212" s="248" t="s">
        <v>989</v>
      </c>
      <c r="B5212" s="248" t="s">
        <v>19</v>
      </c>
      <c r="C5212" s="248">
        <v>10403.0</v>
      </c>
      <c r="D5212" s="274">
        <v>45953.0</v>
      </c>
      <c r="E5212" s="275">
        <v>84492.0</v>
      </c>
      <c r="F5212" s="248" t="s">
        <v>1073</v>
      </c>
      <c r="G5212" s="274">
        <f t="shared" si="1"/>
        <v>45983</v>
      </c>
      <c r="H5212" s="248" t="s">
        <v>443</v>
      </c>
      <c r="I5212" s="276" t="str">
        <f t="shared" si="2"/>
        <v>1040384492</v>
      </c>
      <c r="J5212" s="274">
        <v>45979.0</v>
      </c>
      <c r="K5212" s="275">
        <v>84492.0</v>
      </c>
      <c r="L5212" s="275">
        <f t="shared" si="60"/>
        <v>0</v>
      </c>
      <c r="N5212" s="277"/>
      <c r="O5212" s="274"/>
    </row>
    <row r="5213" ht="13.5" customHeight="1">
      <c r="A5213" s="248" t="s">
        <v>989</v>
      </c>
      <c r="B5213" s="248" t="s">
        <v>19</v>
      </c>
      <c r="C5213" s="248">
        <v>10400.0</v>
      </c>
      <c r="D5213" s="274">
        <v>45953.0</v>
      </c>
      <c r="E5213" s="275">
        <v>489467.0</v>
      </c>
      <c r="F5213" s="248" t="s">
        <v>1073</v>
      </c>
      <c r="G5213" s="274">
        <f t="shared" si="1"/>
        <v>45983</v>
      </c>
      <c r="H5213" s="248" t="s">
        <v>443</v>
      </c>
      <c r="I5213" s="276" t="str">
        <f t="shared" si="2"/>
        <v>10400489467</v>
      </c>
      <c r="J5213" s="274">
        <v>45979.0</v>
      </c>
      <c r="K5213" s="275">
        <v>489467.0</v>
      </c>
      <c r="L5213" s="275">
        <f t="shared" si="60"/>
        <v>0</v>
      </c>
      <c r="N5213" s="277"/>
      <c r="O5213" s="274"/>
    </row>
    <row r="5214" ht="14.25" customHeight="1">
      <c r="A5214" s="248" t="s">
        <v>989</v>
      </c>
      <c r="B5214" s="248" t="s">
        <v>19</v>
      </c>
      <c r="C5214" s="248">
        <v>10397.0</v>
      </c>
      <c r="D5214" s="274">
        <v>45953.0</v>
      </c>
      <c r="E5214" s="275">
        <v>3600.0</v>
      </c>
      <c r="F5214" s="248" t="s">
        <v>1073</v>
      </c>
      <c r="G5214" s="274">
        <f t="shared" si="1"/>
        <v>45983</v>
      </c>
      <c r="H5214" s="248" t="s">
        <v>443</v>
      </c>
      <c r="I5214" s="276" t="str">
        <f t="shared" si="2"/>
        <v>103973600</v>
      </c>
      <c r="J5214" s="274">
        <v>45979.0</v>
      </c>
      <c r="K5214" s="275">
        <v>3600.0</v>
      </c>
      <c r="L5214" s="275">
        <f t="shared" si="60"/>
        <v>0</v>
      </c>
      <c r="N5214" s="277"/>
      <c r="O5214" s="274"/>
    </row>
    <row r="5215" ht="14.25" customHeight="1">
      <c r="A5215" s="248" t="s">
        <v>77</v>
      </c>
      <c r="B5215" s="248" t="s">
        <v>19</v>
      </c>
      <c r="C5215" s="248">
        <v>630859.0</v>
      </c>
      <c r="D5215" s="274">
        <v>45953.0</v>
      </c>
      <c r="E5215" s="275">
        <v>135502.0</v>
      </c>
      <c r="F5215" s="248" t="s">
        <v>1073</v>
      </c>
      <c r="G5215" s="274">
        <f t="shared" si="1"/>
        <v>45983</v>
      </c>
      <c r="H5215" s="248" t="s">
        <v>443</v>
      </c>
      <c r="I5215" s="276" t="str">
        <f t="shared" si="2"/>
        <v>630859135502</v>
      </c>
      <c r="J5215" s="274">
        <v>45979.0</v>
      </c>
      <c r="K5215" s="275">
        <v>135502.0</v>
      </c>
      <c r="L5215" s="275">
        <f t="shared" si="60"/>
        <v>0</v>
      </c>
      <c r="N5215" s="277"/>
      <c r="O5215" s="274"/>
    </row>
    <row r="5216" ht="14.25" customHeight="1">
      <c r="A5216" s="248" t="s">
        <v>1153</v>
      </c>
      <c r="B5216" s="248" t="s">
        <v>19</v>
      </c>
      <c r="C5216" s="248">
        <v>6272665.0</v>
      </c>
      <c r="D5216" s="274">
        <v>45953.0</v>
      </c>
      <c r="E5216" s="275">
        <v>835040.0</v>
      </c>
      <c r="F5216" s="248" t="s">
        <v>1073</v>
      </c>
      <c r="G5216" s="274">
        <f t="shared" si="1"/>
        <v>45983</v>
      </c>
      <c r="H5216" s="248" t="s">
        <v>443</v>
      </c>
      <c r="I5216" s="276" t="str">
        <f t="shared" si="2"/>
        <v>6272665835040</v>
      </c>
      <c r="J5216" s="274">
        <v>45954.0</v>
      </c>
      <c r="K5216" s="275">
        <v>835040.0</v>
      </c>
      <c r="L5216" s="275">
        <f t="shared" si="60"/>
        <v>0</v>
      </c>
      <c r="N5216" s="277"/>
      <c r="O5216" s="274"/>
    </row>
    <row r="5217" ht="14.25" customHeight="1">
      <c r="A5217" s="248" t="s">
        <v>276</v>
      </c>
      <c r="B5217" s="248" t="s">
        <v>19</v>
      </c>
      <c r="C5217" s="248">
        <v>11035.0</v>
      </c>
      <c r="D5217" s="274">
        <v>45953.0</v>
      </c>
      <c r="E5217" s="275">
        <v>629956.0</v>
      </c>
      <c r="F5217" s="248" t="s">
        <v>1073</v>
      </c>
      <c r="G5217" s="274">
        <f t="shared" si="1"/>
        <v>45983</v>
      </c>
      <c r="H5217" s="248" t="s">
        <v>443</v>
      </c>
      <c r="I5217" s="276" t="str">
        <f t="shared" si="2"/>
        <v>11035629956</v>
      </c>
      <c r="J5217" s="274">
        <v>45979.0</v>
      </c>
      <c r="K5217" s="275">
        <v>629956.0</v>
      </c>
      <c r="L5217" s="275">
        <f t="shared" si="60"/>
        <v>0</v>
      </c>
      <c r="N5217" s="277" t="s">
        <v>769</v>
      </c>
      <c r="O5217" s="274"/>
    </row>
    <row r="5218" ht="14.25" customHeight="1">
      <c r="A5218" s="248" t="s">
        <v>1154</v>
      </c>
      <c r="B5218" s="248" t="s">
        <v>19</v>
      </c>
      <c r="C5218" s="248">
        <v>27319.0</v>
      </c>
      <c r="D5218" s="274">
        <v>45954.0</v>
      </c>
      <c r="E5218" s="275">
        <v>329940.0</v>
      </c>
      <c r="F5218" s="248" t="s">
        <v>1073</v>
      </c>
      <c r="G5218" s="274">
        <f t="shared" si="1"/>
        <v>45984</v>
      </c>
      <c r="H5218" s="248" t="s">
        <v>443</v>
      </c>
      <c r="I5218" s="276" t="str">
        <f t="shared" si="2"/>
        <v>27319329940</v>
      </c>
      <c r="J5218" s="274">
        <v>45954.0</v>
      </c>
      <c r="K5218" s="275">
        <v>329940.0</v>
      </c>
      <c r="L5218" s="275">
        <f t="shared" si="60"/>
        <v>0</v>
      </c>
      <c r="N5218" s="277"/>
      <c r="O5218" s="274"/>
    </row>
    <row r="5219" ht="14.25" customHeight="1">
      <c r="A5219" s="248" t="s">
        <v>333</v>
      </c>
      <c r="B5219" s="248" t="s">
        <v>19</v>
      </c>
      <c r="C5219" s="248">
        <v>25990.0</v>
      </c>
      <c r="D5219" s="274">
        <v>45954.0</v>
      </c>
      <c r="E5219" s="275">
        <v>141610.0</v>
      </c>
      <c r="F5219" s="248" t="s">
        <v>1073</v>
      </c>
      <c r="G5219" s="274">
        <f t="shared" si="1"/>
        <v>45984</v>
      </c>
      <c r="H5219" s="248" t="s">
        <v>443</v>
      </c>
      <c r="I5219" s="276" t="str">
        <f t="shared" si="2"/>
        <v>25990141610</v>
      </c>
      <c r="J5219" s="274">
        <v>45979.0</v>
      </c>
      <c r="K5219" s="275">
        <v>141610.0</v>
      </c>
      <c r="L5219" s="275">
        <f t="shared" si="60"/>
        <v>0</v>
      </c>
      <c r="N5219" s="277"/>
      <c r="O5219" s="274"/>
    </row>
    <row r="5220" ht="14.25" customHeight="1">
      <c r="A5220" s="248" t="s">
        <v>1155</v>
      </c>
      <c r="B5220" s="248" t="s">
        <v>19</v>
      </c>
      <c r="C5220" s="248">
        <v>869.0</v>
      </c>
      <c r="D5220" s="274">
        <v>45954.0</v>
      </c>
      <c r="E5220" s="275">
        <v>797300.0</v>
      </c>
      <c r="F5220" s="248" t="s">
        <v>1073</v>
      </c>
      <c r="G5220" s="274">
        <f t="shared" si="1"/>
        <v>45984</v>
      </c>
      <c r="H5220" s="248" t="s">
        <v>443</v>
      </c>
      <c r="I5220" s="276" t="str">
        <f t="shared" si="2"/>
        <v>869797300</v>
      </c>
      <c r="J5220" s="274">
        <v>45910.0</v>
      </c>
      <c r="K5220" s="275">
        <v>670000.0</v>
      </c>
      <c r="L5220" s="275">
        <f t="shared" si="60"/>
        <v>-127300</v>
      </c>
      <c r="N5220" s="277"/>
      <c r="O5220" s="274"/>
    </row>
    <row r="5221" ht="14.25" customHeight="1">
      <c r="A5221" s="248" t="s">
        <v>1156</v>
      </c>
      <c r="B5221" s="248" t="s">
        <v>19</v>
      </c>
      <c r="C5221" s="248">
        <v>5443168.0</v>
      </c>
      <c r="D5221" s="274">
        <v>45954.0</v>
      </c>
      <c r="E5221" s="275">
        <v>394959.0</v>
      </c>
      <c r="F5221" s="248" t="s">
        <v>1073</v>
      </c>
      <c r="G5221" s="274">
        <f t="shared" si="1"/>
        <v>45984</v>
      </c>
      <c r="H5221" s="248" t="s">
        <v>443</v>
      </c>
      <c r="I5221" s="276" t="str">
        <f t="shared" si="2"/>
        <v>5443168394959</v>
      </c>
      <c r="J5221" s="274">
        <v>45954.0</v>
      </c>
      <c r="K5221" s="275">
        <v>394959.0</v>
      </c>
      <c r="L5221" s="275">
        <f t="shared" si="60"/>
        <v>0</v>
      </c>
      <c r="N5221" s="277"/>
      <c r="O5221" s="274"/>
    </row>
    <row r="5222" ht="14.25" customHeight="1">
      <c r="A5222" s="248" t="s">
        <v>1156</v>
      </c>
      <c r="B5222" s="248" t="s">
        <v>19</v>
      </c>
      <c r="C5222" s="248">
        <v>5443167.0</v>
      </c>
      <c r="D5222" s="274">
        <v>45954.0</v>
      </c>
      <c r="E5222" s="275">
        <v>271971.0</v>
      </c>
      <c r="F5222" s="248" t="s">
        <v>1073</v>
      </c>
      <c r="G5222" s="274">
        <f t="shared" si="1"/>
        <v>45984</v>
      </c>
      <c r="H5222" s="248" t="s">
        <v>443</v>
      </c>
      <c r="I5222" s="276" t="str">
        <f t="shared" si="2"/>
        <v>5443167271971</v>
      </c>
      <c r="J5222" s="274">
        <v>45954.0</v>
      </c>
      <c r="K5222" s="275">
        <v>271971.0</v>
      </c>
      <c r="L5222" s="275">
        <f t="shared" si="60"/>
        <v>0</v>
      </c>
      <c r="N5222" s="277"/>
      <c r="O5222" s="274"/>
    </row>
    <row r="5223" ht="14.25" customHeight="1">
      <c r="A5223" s="248" t="s">
        <v>1157</v>
      </c>
      <c r="B5223" s="248" t="s">
        <v>19</v>
      </c>
      <c r="C5223" s="248">
        <v>5074.0</v>
      </c>
      <c r="D5223" s="274">
        <v>45954.0</v>
      </c>
      <c r="E5223" s="275">
        <v>3154801.0</v>
      </c>
      <c r="F5223" s="248" t="s">
        <v>1073</v>
      </c>
      <c r="G5223" s="274">
        <f t="shared" si="1"/>
        <v>45984</v>
      </c>
      <c r="H5223" s="248" t="s">
        <v>443</v>
      </c>
      <c r="I5223" s="276" t="str">
        <f t="shared" si="2"/>
        <v>50743154801</v>
      </c>
      <c r="J5223" s="274">
        <v>45916.0</v>
      </c>
      <c r="K5223" s="275">
        <v>3154801.0</v>
      </c>
      <c r="L5223" s="275">
        <f t="shared" si="60"/>
        <v>0</v>
      </c>
      <c r="N5223" s="277" t="s">
        <v>1158</v>
      </c>
      <c r="O5223" s="274"/>
    </row>
    <row r="5224" ht="14.25" customHeight="1">
      <c r="A5224" s="248" t="s">
        <v>1159</v>
      </c>
      <c r="B5224" s="248" t="s">
        <v>468</v>
      </c>
      <c r="C5224" s="248">
        <v>1.1494442E7</v>
      </c>
      <c r="D5224" s="274">
        <v>45954.0</v>
      </c>
      <c r="E5224" s="275">
        <v>584.0</v>
      </c>
      <c r="F5224" s="248" t="s">
        <v>1073</v>
      </c>
      <c r="G5224" s="274">
        <f t="shared" si="1"/>
        <v>45984</v>
      </c>
      <c r="H5224" s="248" t="s">
        <v>469</v>
      </c>
      <c r="I5224" s="276" t="str">
        <f t="shared" si="2"/>
        <v>11494442584</v>
      </c>
      <c r="J5224" s="274"/>
      <c r="K5224" s="275"/>
      <c r="L5224" s="275">
        <f t="shared" si="60"/>
        <v>-584</v>
      </c>
      <c r="N5224" s="277" t="s">
        <v>1160</v>
      </c>
      <c r="O5224" s="274"/>
    </row>
    <row r="5225" ht="14.25" customHeight="1">
      <c r="A5225" s="248" t="s">
        <v>736</v>
      </c>
      <c r="B5225" s="248" t="s">
        <v>19</v>
      </c>
      <c r="C5225" s="248">
        <v>199776.0</v>
      </c>
      <c r="D5225" s="274">
        <v>45954.38263888889</v>
      </c>
      <c r="E5225" s="275">
        <v>13592.0</v>
      </c>
      <c r="F5225" s="248" t="s">
        <v>1073</v>
      </c>
      <c r="G5225" s="274">
        <f t="shared" si="1"/>
        <v>45984.38264</v>
      </c>
      <c r="H5225" s="248" t="s">
        <v>443</v>
      </c>
      <c r="I5225" s="276" t="str">
        <f t="shared" si="2"/>
        <v>19977613592</v>
      </c>
      <c r="J5225" s="274">
        <v>45979.0</v>
      </c>
      <c r="K5225" s="275">
        <v>13592.0</v>
      </c>
      <c r="L5225" s="275">
        <f t="shared" si="60"/>
        <v>0</v>
      </c>
      <c r="N5225" s="277"/>
      <c r="O5225" s="274"/>
    </row>
    <row r="5226" ht="14.25" customHeight="1">
      <c r="A5226" s="248" t="s">
        <v>84</v>
      </c>
      <c r="B5226" s="248" t="s">
        <v>19</v>
      </c>
      <c r="C5226" s="248">
        <v>6261.0</v>
      </c>
      <c r="D5226" s="274">
        <v>45957.0</v>
      </c>
      <c r="E5226" s="275">
        <v>171961.0</v>
      </c>
      <c r="F5226" s="248" t="s">
        <v>1073</v>
      </c>
      <c r="G5226" s="274">
        <f t="shared" si="1"/>
        <v>45987</v>
      </c>
      <c r="H5226" s="248" t="s">
        <v>443</v>
      </c>
      <c r="I5226" s="276" t="str">
        <f t="shared" si="2"/>
        <v>6261171961</v>
      </c>
      <c r="J5226" s="274">
        <v>45987.0</v>
      </c>
      <c r="K5226" s="275">
        <v>171961.0</v>
      </c>
      <c r="L5226" s="275">
        <f t="shared" si="60"/>
        <v>0</v>
      </c>
      <c r="N5226" s="277"/>
      <c r="O5226" s="274"/>
    </row>
    <row r="5227" ht="14.25" customHeight="1">
      <c r="A5227" s="248" t="s">
        <v>84</v>
      </c>
      <c r="B5227" s="248" t="s">
        <v>19</v>
      </c>
      <c r="C5227" s="248">
        <v>6262.0</v>
      </c>
      <c r="D5227" s="274">
        <v>45957.0</v>
      </c>
      <c r="E5227" s="275">
        <v>222352.0</v>
      </c>
      <c r="F5227" s="248" t="s">
        <v>1073</v>
      </c>
      <c r="G5227" s="274">
        <f t="shared" si="1"/>
        <v>45987</v>
      </c>
      <c r="H5227" s="248" t="s">
        <v>443</v>
      </c>
      <c r="I5227" s="276" t="str">
        <f t="shared" si="2"/>
        <v>6262222352</v>
      </c>
      <c r="J5227" s="274">
        <v>45987.0</v>
      </c>
      <c r="K5227" s="275">
        <v>222352.0</v>
      </c>
      <c r="L5227" s="275">
        <f t="shared" si="60"/>
        <v>0</v>
      </c>
      <c r="N5227" s="277"/>
      <c r="O5227" s="274"/>
    </row>
    <row r="5228" ht="14.25" customHeight="1">
      <c r="A5228" s="248" t="s">
        <v>77</v>
      </c>
      <c r="B5228" s="248" t="s">
        <v>19</v>
      </c>
      <c r="C5228" s="248">
        <v>630925.0</v>
      </c>
      <c r="D5228" s="274">
        <v>45957.0</v>
      </c>
      <c r="E5228" s="275">
        <v>307091.0</v>
      </c>
      <c r="F5228" s="248" t="s">
        <v>1073</v>
      </c>
      <c r="G5228" s="274">
        <f t="shared" si="1"/>
        <v>45987</v>
      </c>
      <c r="H5228" s="248" t="s">
        <v>443</v>
      </c>
      <c r="I5228" s="276" t="str">
        <f t="shared" si="2"/>
        <v>630925307091</v>
      </c>
      <c r="J5228" s="274">
        <v>45987.0</v>
      </c>
      <c r="K5228" s="275">
        <v>307091.0</v>
      </c>
      <c r="L5228" s="275">
        <f t="shared" si="60"/>
        <v>0</v>
      </c>
      <c r="N5228" s="277"/>
      <c r="O5228" s="274"/>
    </row>
    <row r="5229" ht="14.25" customHeight="1">
      <c r="A5229" s="248" t="s">
        <v>281</v>
      </c>
      <c r="B5229" s="248" t="s">
        <v>19</v>
      </c>
      <c r="C5229" s="248">
        <v>1229703.0</v>
      </c>
      <c r="D5229" s="274">
        <v>45957.0</v>
      </c>
      <c r="E5229" s="275">
        <v>2731074.0</v>
      </c>
      <c r="F5229" s="248" t="s">
        <v>1073</v>
      </c>
      <c r="G5229" s="274">
        <f t="shared" si="1"/>
        <v>45987</v>
      </c>
      <c r="H5229" s="248" t="s">
        <v>443</v>
      </c>
      <c r="I5229" s="276" t="str">
        <f t="shared" si="2"/>
        <v>12297032731074</v>
      </c>
      <c r="J5229" s="274">
        <v>45987.0</v>
      </c>
      <c r="K5229" s="275">
        <v>2731074.0</v>
      </c>
      <c r="L5229" s="275">
        <f t="shared" si="60"/>
        <v>0</v>
      </c>
      <c r="N5229" s="277"/>
      <c r="O5229" s="274"/>
    </row>
    <row r="5230" ht="14.25" customHeight="1">
      <c r="A5230" s="248" t="s">
        <v>281</v>
      </c>
      <c r="B5230" s="248" t="s">
        <v>19</v>
      </c>
      <c r="C5230" s="248">
        <v>1229704.0</v>
      </c>
      <c r="D5230" s="274">
        <v>45957.0</v>
      </c>
      <c r="E5230" s="275">
        <v>2228390.0</v>
      </c>
      <c r="F5230" s="248" t="s">
        <v>1073</v>
      </c>
      <c r="G5230" s="274">
        <f t="shared" si="1"/>
        <v>45987</v>
      </c>
      <c r="H5230" s="248" t="s">
        <v>443</v>
      </c>
      <c r="I5230" s="276" t="str">
        <f t="shared" si="2"/>
        <v>12297042228390</v>
      </c>
      <c r="J5230" s="274">
        <v>45987.0</v>
      </c>
      <c r="K5230" s="275">
        <v>2228390.0</v>
      </c>
      <c r="L5230" s="275">
        <f t="shared" si="60"/>
        <v>0</v>
      </c>
      <c r="N5230" s="277"/>
      <c r="O5230" s="274"/>
    </row>
    <row r="5231" ht="14.25" customHeight="1">
      <c r="A5231" s="248" t="s">
        <v>35</v>
      </c>
      <c r="B5231" s="248" t="s">
        <v>19</v>
      </c>
      <c r="C5231" s="248">
        <v>26624.0</v>
      </c>
      <c r="D5231" s="274">
        <v>45957.0</v>
      </c>
      <c r="E5231" s="275">
        <v>231991.0</v>
      </c>
      <c r="F5231" s="248" t="s">
        <v>1073</v>
      </c>
      <c r="G5231" s="274">
        <f t="shared" si="1"/>
        <v>45987</v>
      </c>
      <c r="H5231" s="248" t="s">
        <v>443</v>
      </c>
      <c r="I5231" s="276" t="str">
        <f t="shared" si="2"/>
        <v>26624231991</v>
      </c>
      <c r="J5231" s="274">
        <v>45987.0</v>
      </c>
      <c r="K5231" s="275">
        <v>231991.0</v>
      </c>
      <c r="L5231" s="275">
        <f t="shared" si="60"/>
        <v>0</v>
      </c>
      <c r="N5231" s="277"/>
      <c r="O5231" s="274"/>
    </row>
    <row r="5232" ht="14.25" customHeight="1">
      <c r="A5232" s="248" t="s">
        <v>838</v>
      </c>
      <c r="B5232" s="248" t="s">
        <v>19</v>
      </c>
      <c r="C5232" s="248">
        <v>474474.0</v>
      </c>
      <c r="D5232" s="274">
        <v>45957.0</v>
      </c>
      <c r="E5232" s="275">
        <v>1027990.0</v>
      </c>
      <c r="F5232" s="248" t="s">
        <v>1073</v>
      </c>
      <c r="G5232" s="274">
        <f t="shared" si="1"/>
        <v>45987</v>
      </c>
      <c r="H5232" s="248" t="s">
        <v>443</v>
      </c>
      <c r="I5232" s="276" t="str">
        <f t="shared" si="2"/>
        <v>4744741027990</v>
      </c>
      <c r="J5232" s="274">
        <v>45954.0</v>
      </c>
      <c r="K5232" s="275">
        <v>1027990.0</v>
      </c>
      <c r="L5232" s="275">
        <f t="shared" si="60"/>
        <v>0</v>
      </c>
      <c r="N5232" s="277"/>
      <c r="O5232" s="274"/>
    </row>
    <row r="5233" ht="14.25" customHeight="1">
      <c r="A5233" s="248" t="s">
        <v>27</v>
      </c>
      <c r="B5233" s="248" t="s">
        <v>19</v>
      </c>
      <c r="C5233" s="248">
        <v>49762.0</v>
      </c>
      <c r="D5233" s="274">
        <v>45957.0</v>
      </c>
      <c r="E5233" s="275">
        <v>167880.0</v>
      </c>
      <c r="F5233" s="248" t="s">
        <v>1073</v>
      </c>
      <c r="G5233" s="274">
        <f t="shared" si="1"/>
        <v>45987</v>
      </c>
      <c r="H5233" s="248" t="s">
        <v>443</v>
      </c>
      <c r="I5233" s="276" t="str">
        <f t="shared" si="2"/>
        <v>49762167880</v>
      </c>
      <c r="J5233" s="274">
        <v>45987.0</v>
      </c>
      <c r="K5233" s="275">
        <v>167880.0</v>
      </c>
      <c r="L5233" s="275">
        <f t="shared" si="60"/>
        <v>0</v>
      </c>
      <c r="N5233" s="277"/>
      <c r="O5233" s="274"/>
    </row>
    <row r="5234" ht="14.25" customHeight="1">
      <c r="A5234" s="248" t="s">
        <v>938</v>
      </c>
      <c r="B5234" s="248" t="s">
        <v>19</v>
      </c>
      <c r="C5234" s="248">
        <v>2.4897652E7</v>
      </c>
      <c r="D5234" s="274">
        <v>45957.0</v>
      </c>
      <c r="E5234" s="275">
        <v>1563950.0</v>
      </c>
      <c r="F5234" s="248" t="s">
        <v>1073</v>
      </c>
      <c r="G5234" s="274">
        <f t="shared" si="1"/>
        <v>45987</v>
      </c>
      <c r="H5234" s="248" t="s">
        <v>443</v>
      </c>
      <c r="I5234" s="276" t="str">
        <f t="shared" si="2"/>
        <v>248976521563950</v>
      </c>
      <c r="J5234" s="274">
        <v>45957.0</v>
      </c>
      <c r="K5234" s="275">
        <v>1563950.0</v>
      </c>
      <c r="L5234" s="275">
        <f t="shared" si="60"/>
        <v>0</v>
      </c>
      <c r="N5234" s="277" t="s">
        <v>1161</v>
      </c>
      <c r="O5234" s="274"/>
    </row>
    <row r="5235" ht="14.25" customHeight="1">
      <c r="A5235" s="248" t="s">
        <v>48</v>
      </c>
      <c r="B5235" s="248" t="s">
        <v>19</v>
      </c>
      <c r="C5235" s="248">
        <v>20975.0</v>
      </c>
      <c r="D5235" s="274">
        <v>45958.0</v>
      </c>
      <c r="E5235" s="275">
        <v>97689.0</v>
      </c>
      <c r="F5235" s="248" t="s">
        <v>1073</v>
      </c>
      <c r="G5235" s="274">
        <f t="shared" si="1"/>
        <v>45988</v>
      </c>
      <c r="H5235" s="248" t="s">
        <v>443</v>
      </c>
      <c r="I5235" s="276" t="str">
        <f t="shared" si="2"/>
        <v>2097597689</v>
      </c>
      <c r="J5235" s="274">
        <v>45987.0</v>
      </c>
      <c r="K5235" s="275">
        <v>97689.0</v>
      </c>
      <c r="L5235" s="275">
        <f t="shared" si="60"/>
        <v>0</v>
      </c>
      <c r="N5235" s="277"/>
      <c r="O5235" s="274"/>
    </row>
    <row r="5236" ht="14.25" customHeight="1">
      <c r="A5236" s="248" t="s">
        <v>48</v>
      </c>
      <c r="B5236" s="248" t="s">
        <v>19</v>
      </c>
      <c r="C5236" s="248">
        <v>20976.0</v>
      </c>
      <c r="D5236" s="274">
        <v>45958.0</v>
      </c>
      <c r="E5236" s="275">
        <v>271840.0</v>
      </c>
      <c r="F5236" s="248" t="s">
        <v>1073</v>
      </c>
      <c r="G5236" s="274">
        <f t="shared" si="1"/>
        <v>45988</v>
      </c>
      <c r="H5236" s="248" t="s">
        <v>443</v>
      </c>
      <c r="I5236" s="276" t="str">
        <f t="shared" si="2"/>
        <v>20976271840</v>
      </c>
      <c r="J5236" s="274">
        <v>45987.0</v>
      </c>
      <c r="K5236" s="275">
        <v>271840.0</v>
      </c>
      <c r="L5236" s="275">
        <f t="shared" si="60"/>
        <v>0</v>
      </c>
      <c r="N5236" s="277"/>
      <c r="O5236" s="274"/>
    </row>
    <row r="5237" ht="14.25" customHeight="1">
      <c r="A5237" s="248" t="s">
        <v>48</v>
      </c>
      <c r="B5237" s="248" t="s">
        <v>19</v>
      </c>
      <c r="C5237" s="248">
        <v>20977.0</v>
      </c>
      <c r="D5237" s="274">
        <v>45958.0</v>
      </c>
      <c r="E5237" s="275">
        <v>112031.0</v>
      </c>
      <c r="F5237" s="248" t="s">
        <v>1073</v>
      </c>
      <c r="G5237" s="274">
        <f t="shared" si="1"/>
        <v>45988</v>
      </c>
      <c r="H5237" s="248" t="s">
        <v>443</v>
      </c>
      <c r="I5237" s="276" t="str">
        <f t="shared" si="2"/>
        <v>20977112031</v>
      </c>
      <c r="J5237" s="274">
        <v>45987.0</v>
      </c>
      <c r="K5237" s="275">
        <v>112031.0</v>
      </c>
      <c r="L5237" s="275">
        <f t="shared" si="60"/>
        <v>0</v>
      </c>
      <c r="N5237" s="277"/>
      <c r="O5237" s="274"/>
    </row>
    <row r="5238" ht="14.25" customHeight="1">
      <c r="A5238" s="248" t="s">
        <v>48</v>
      </c>
      <c r="B5238" s="248" t="s">
        <v>19</v>
      </c>
      <c r="C5238" s="248">
        <v>20978.0</v>
      </c>
      <c r="D5238" s="274">
        <v>45958.0</v>
      </c>
      <c r="E5238" s="275">
        <v>263480.0</v>
      </c>
      <c r="F5238" s="248" t="s">
        <v>1073</v>
      </c>
      <c r="G5238" s="274">
        <f t="shared" si="1"/>
        <v>45988</v>
      </c>
      <c r="H5238" s="248" t="s">
        <v>443</v>
      </c>
      <c r="I5238" s="276" t="str">
        <f t="shared" si="2"/>
        <v>20978263480</v>
      </c>
      <c r="J5238" s="274">
        <v>45987.0</v>
      </c>
      <c r="K5238" s="275">
        <v>263480.0</v>
      </c>
      <c r="L5238" s="275">
        <f t="shared" si="60"/>
        <v>0</v>
      </c>
      <c r="N5238" s="277"/>
      <c r="O5238" s="274"/>
    </row>
    <row r="5239" ht="14.25" customHeight="1">
      <c r="A5239" s="248" t="s">
        <v>48</v>
      </c>
      <c r="B5239" s="248" t="s">
        <v>19</v>
      </c>
      <c r="C5239" s="248">
        <v>20979.0</v>
      </c>
      <c r="D5239" s="274">
        <v>45958.0</v>
      </c>
      <c r="E5239" s="275">
        <v>95760.0</v>
      </c>
      <c r="F5239" s="248" t="s">
        <v>1073</v>
      </c>
      <c r="G5239" s="274">
        <f t="shared" si="1"/>
        <v>45988</v>
      </c>
      <c r="H5239" s="248" t="s">
        <v>443</v>
      </c>
      <c r="I5239" s="276" t="str">
        <f t="shared" si="2"/>
        <v>2097995760</v>
      </c>
      <c r="J5239" s="274">
        <v>45987.0</v>
      </c>
      <c r="K5239" s="275">
        <v>95760.0</v>
      </c>
      <c r="L5239" s="275">
        <f t="shared" si="60"/>
        <v>0</v>
      </c>
      <c r="N5239" s="277"/>
      <c r="O5239" s="274"/>
    </row>
    <row r="5240" ht="14.25" customHeight="1">
      <c r="A5240" s="248" t="s">
        <v>48</v>
      </c>
      <c r="B5240" s="248" t="s">
        <v>19</v>
      </c>
      <c r="C5240" s="248">
        <v>20980.0</v>
      </c>
      <c r="D5240" s="274">
        <v>45958.0</v>
      </c>
      <c r="E5240" s="275">
        <v>48908.0</v>
      </c>
      <c r="F5240" s="248" t="s">
        <v>1073</v>
      </c>
      <c r="G5240" s="274">
        <f t="shared" si="1"/>
        <v>45988</v>
      </c>
      <c r="H5240" s="248" t="s">
        <v>443</v>
      </c>
      <c r="I5240" s="276" t="str">
        <f t="shared" si="2"/>
        <v>2098048908</v>
      </c>
      <c r="J5240" s="274">
        <v>45987.0</v>
      </c>
      <c r="K5240" s="275">
        <v>48908.0</v>
      </c>
      <c r="L5240" s="275">
        <f t="shared" si="60"/>
        <v>0</v>
      </c>
      <c r="N5240" s="277"/>
      <c r="O5240" s="274"/>
    </row>
    <row r="5241" ht="14.25" customHeight="1">
      <c r="A5241" s="248" t="s">
        <v>36</v>
      </c>
      <c r="B5241" s="248" t="s">
        <v>19</v>
      </c>
      <c r="C5241" s="248">
        <v>101722.0</v>
      </c>
      <c r="D5241" s="274">
        <v>45958.0</v>
      </c>
      <c r="E5241" s="275">
        <v>1618626.0</v>
      </c>
      <c r="F5241" s="248" t="s">
        <v>1073</v>
      </c>
      <c r="G5241" s="274">
        <f t="shared" si="1"/>
        <v>45988</v>
      </c>
      <c r="H5241" s="248" t="s">
        <v>443</v>
      </c>
      <c r="I5241" s="276" t="str">
        <f t="shared" si="2"/>
        <v>1017221618626</v>
      </c>
      <c r="J5241" s="274">
        <v>45978.0</v>
      </c>
      <c r="K5241" s="275">
        <v>1618626.0</v>
      </c>
      <c r="L5241" s="275">
        <f t="shared" si="60"/>
        <v>0</v>
      </c>
      <c r="M5241" s="248" t="s">
        <v>1162</v>
      </c>
      <c r="N5241" s="277"/>
      <c r="O5241" s="274"/>
    </row>
    <row r="5242" ht="14.25" customHeight="1">
      <c r="A5242" s="248" t="s">
        <v>22</v>
      </c>
      <c r="B5242" s="248" t="s">
        <v>19</v>
      </c>
      <c r="C5242" s="248">
        <v>1229765.0</v>
      </c>
      <c r="D5242" s="274">
        <v>45958.0</v>
      </c>
      <c r="E5242" s="275">
        <v>5462148.0</v>
      </c>
      <c r="F5242" s="248" t="s">
        <v>1073</v>
      </c>
      <c r="G5242" s="274">
        <f t="shared" si="1"/>
        <v>45988</v>
      </c>
      <c r="H5242" s="248" t="s">
        <v>443</v>
      </c>
      <c r="I5242" s="276" t="str">
        <f t="shared" si="2"/>
        <v>12297655462148</v>
      </c>
      <c r="J5242" s="274">
        <v>45986.0</v>
      </c>
      <c r="K5242" s="275">
        <v>5462148.0</v>
      </c>
      <c r="L5242" s="275">
        <f t="shared" si="60"/>
        <v>0</v>
      </c>
      <c r="N5242" s="277"/>
      <c r="O5242" s="274"/>
    </row>
    <row r="5243" ht="14.25" customHeight="1">
      <c r="A5243" s="248" t="s">
        <v>22</v>
      </c>
      <c r="B5243" s="248" t="s">
        <v>19</v>
      </c>
      <c r="C5243" s="248">
        <v>1229766.0</v>
      </c>
      <c r="D5243" s="274">
        <v>45958.0</v>
      </c>
      <c r="E5243" s="275">
        <v>1365537.0</v>
      </c>
      <c r="F5243" s="248" t="s">
        <v>1073</v>
      </c>
      <c r="G5243" s="274">
        <f t="shared" si="1"/>
        <v>45988</v>
      </c>
      <c r="H5243" s="248" t="s">
        <v>443</v>
      </c>
      <c r="I5243" s="276" t="str">
        <f t="shared" si="2"/>
        <v>12297661365537</v>
      </c>
      <c r="J5243" s="274">
        <v>45986.0</v>
      </c>
      <c r="K5243" s="275">
        <v>1365537.0</v>
      </c>
      <c r="L5243" s="275">
        <f t="shared" si="60"/>
        <v>0</v>
      </c>
      <c r="N5243" s="277"/>
      <c r="O5243" s="274"/>
    </row>
    <row r="5244" ht="14.25" customHeight="1">
      <c r="A5244" s="248" t="s">
        <v>26</v>
      </c>
      <c r="B5244" s="248" t="s">
        <v>19</v>
      </c>
      <c r="C5244" s="248">
        <v>14743.0</v>
      </c>
      <c r="D5244" s="274">
        <v>45958.0</v>
      </c>
      <c r="E5244" s="275">
        <v>527836.0</v>
      </c>
      <c r="F5244" s="248" t="s">
        <v>1073</v>
      </c>
      <c r="G5244" s="274">
        <f t="shared" si="1"/>
        <v>45988</v>
      </c>
      <c r="H5244" s="248" t="s">
        <v>443</v>
      </c>
      <c r="I5244" s="276" t="str">
        <f t="shared" si="2"/>
        <v>14743527836</v>
      </c>
      <c r="J5244" s="274">
        <v>45987.0</v>
      </c>
      <c r="K5244" s="275">
        <v>527836.0</v>
      </c>
      <c r="L5244" s="275">
        <f t="shared" si="60"/>
        <v>0</v>
      </c>
      <c r="N5244" s="277"/>
      <c r="O5244" s="274"/>
    </row>
    <row r="5245" ht="14.25" customHeight="1">
      <c r="A5245" s="248" t="s">
        <v>678</v>
      </c>
      <c r="B5245" s="248" t="s">
        <v>19</v>
      </c>
      <c r="C5245" s="248">
        <v>3985546.0</v>
      </c>
      <c r="D5245" s="274">
        <v>45958.0</v>
      </c>
      <c r="E5245" s="275">
        <v>27990.0</v>
      </c>
      <c r="F5245" s="248" t="s">
        <v>1073</v>
      </c>
      <c r="G5245" s="274">
        <f t="shared" si="1"/>
        <v>45988</v>
      </c>
      <c r="H5245" s="248" t="s">
        <v>443</v>
      </c>
      <c r="I5245" s="276" t="str">
        <f t="shared" si="2"/>
        <v>398554627990</v>
      </c>
      <c r="J5245" s="274">
        <v>45958.0</v>
      </c>
      <c r="K5245" s="275">
        <v>27990.0</v>
      </c>
      <c r="L5245" s="275">
        <f t="shared" si="60"/>
        <v>0</v>
      </c>
      <c r="M5245" s="248" t="s">
        <v>735</v>
      </c>
      <c r="N5245" s="277"/>
      <c r="O5245" s="274"/>
    </row>
    <row r="5246" ht="14.25" customHeight="1">
      <c r="A5246" s="248" t="s">
        <v>27</v>
      </c>
      <c r="B5246" s="248" t="s">
        <v>19</v>
      </c>
      <c r="C5246" s="248">
        <v>49797.0</v>
      </c>
      <c r="D5246" s="274">
        <v>45958.0</v>
      </c>
      <c r="E5246" s="275">
        <v>199007.0</v>
      </c>
      <c r="F5246" s="248" t="s">
        <v>1073</v>
      </c>
      <c r="G5246" s="274">
        <f t="shared" si="1"/>
        <v>45988</v>
      </c>
      <c r="H5246" s="248" t="s">
        <v>443</v>
      </c>
      <c r="I5246" s="276" t="str">
        <f t="shared" si="2"/>
        <v>49797199007</v>
      </c>
      <c r="J5246" s="274">
        <v>45987.0</v>
      </c>
      <c r="K5246" s="275">
        <v>199007.0</v>
      </c>
      <c r="L5246" s="275">
        <f t="shared" si="60"/>
        <v>0</v>
      </c>
      <c r="N5246" s="277"/>
      <c r="O5246" s="274"/>
    </row>
    <row r="5247" ht="14.25" customHeight="1">
      <c r="A5247" s="248" t="s">
        <v>1163</v>
      </c>
      <c r="B5247" s="248" t="s">
        <v>19</v>
      </c>
      <c r="C5247" s="248">
        <v>3337152.0</v>
      </c>
      <c r="D5247" s="274">
        <v>45958.0</v>
      </c>
      <c r="E5247" s="275">
        <v>4100000.0</v>
      </c>
      <c r="F5247" s="248" t="s">
        <v>1073</v>
      </c>
      <c r="G5247" s="274">
        <f t="shared" si="1"/>
        <v>45988</v>
      </c>
      <c r="H5247" s="248" t="s">
        <v>443</v>
      </c>
      <c r="I5247" s="276" t="str">
        <f t="shared" si="2"/>
        <v>33371524100000</v>
      </c>
      <c r="J5247" s="274">
        <v>45954.0</v>
      </c>
      <c r="K5247" s="275">
        <v>4100000.0</v>
      </c>
      <c r="L5247" s="275">
        <f t="shared" si="60"/>
        <v>0</v>
      </c>
      <c r="N5247" s="277" t="s">
        <v>1164</v>
      </c>
      <c r="O5247" s="274"/>
    </row>
    <row r="5248" ht="14.25" customHeight="1">
      <c r="A5248" s="248" t="s">
        <v>830</v>
      </c>
      <c r="B5248" s="248" t="s">
        <v>19</v>
      </c>
      <c r="C5248" s="248">
        <v>1985989.0</v>
      </c>
      <c r="D5248" s="274">
        <v>45958.0</v>
      </c>
      <c r="E5248" s="275">
        <v>959969.0</v>
      </c>
      <c r="F5248" s="248" t="s">
        <v>1073</v>
      </c>
      <c r="G5248" s="274">
        <f t="shared" si="1"/>
        <v>45988</v>
      </c>
      <c r="H5248" s="248" t="s">
        <v>443</v>
      </c>
      <c r="I5248" s="276" t="str">
        <f t="shared" si="2"/>
        <v>1985989959969</v>
      </c>
      <c r="J5248" s="274">
        <v>45958.0</v>
      </c>
      <c r="K5248" s="275">
        <v>959969.0</v>
      </c>
      <c r="L5248" s="275">
        <f t="shared" si="60"/>
        <v>0</v>
      </c>
      <c r="N5248" s="277" t="s">
        <v>1165</v>
      </c>
      <c r="O5248" s="274"/>
    </row>
    <row r="5249" ht="14.25" customHeight="1">
      <c r="A5249" s="248" t="s">
        <v>830</v>
      </c>
      <c r="B5249" s="248" t="s">
        <v>19</v>
      </c>
      <c r="C5249" s="248">
        <v>1986013.0</v>
      </c>
      <c r="D5249" s="274">
        <v>45958.0</v>
      </c>
      <c r="E5249" s="275">
        <v>839970.0</v>
      </c>
      <c r="F5249" s="248" t="s">
        <v>1073</v>
      </c>
      <c r="G5249" s="274">
        <f t="shared" si="1"/>
        <v>45988</v>
      </c>
      <c r="H5249" s="248" t="s">
        <v>443</v>
      </c>
      <c r="I5249" s="276" t="str">
        <f t="shared" si="2"/>
        <v>1986013839970</v>
      </c>
      <c r="J5249" s="274">
        <v>45958.0</v>
      </c>
      <c r="K5249" s="275">
        <v>839970.0</v>
      </c>
      <c r="L5249" s="275">
        <f t="shared" si="60"/>
        <v>0</v>
      </c>
      <c r="N5249" s="277" t="s">
        <v>1165</v>
      </c>
      <c r="O5249" s="274"/>
    </row>
    <row r="5250" ht="14.25" customHeight="1">
      <c r="A5250" s="248" t="s">
        <v>824</v>
      </c>
      <c r="B5250" s="248" t="s">
        <v>19</v>
      </c>
      <c r="C5250" s="248">
        <v>5.3456386E7</v>
      </c>
      <c r="D5250" s="274">
        <v>45958.0</v>
      </c>
      <c r="E5250" s="275">
        <v>8804.0</v>
      </c>
      <c r="F5250" s="248" t="s">
        <v>1073</v>
      </c>
      <c r="G5250" s="274">
        <f t="shared" si="1"/>
        <v>45988</v>
      </c>
      <c r="H5250" s="248" t="s">
        <v>443</v>
      </c>
      <c r="I5250" s="276" t="str">
        <f t="shared" si="2"/>
        <v>534563868804</v>
      </c>
      <c r="J5250" s="274">
        <v>45958.0</v>
      </c>
      <c r="K5250" s="275">
        <v>8804.0</v>
      </c>
      <c r="L5250" s="275">
        <f t="shared" si="60"/>
        <v>0</v>
      </c>
      <c r="N5250" s="277" t="s">
        <v>1166</v>
      </c>
      <c r="O5250" s="274"/>
    </row>
    <row r="5251" ht="14.25" customHeight="1">
      <c r="A5251" s="248" t="s">
        <v>824</v>
      </c>
      <c r="B5251" s="248" t="s">
        <v>334</v>
      </c>
      <c r="C5251" s="248">
        <v>1.4190771E7</v>
      </c>
      <c r="D5251" s="274">
        <v>45958.0</v>
      </c>
      <c r="E5251" s="275">
        <v>2848.0</v>
      </c>
      <c r="F5251" s="248" t="s">
        <v>1073</v>
      </c>
      <c r="G5251" s="274">
        <f t="shared" si="1"/>
        <v>45988</v>
      </c>
      <c r="H5251" s="248" t="s">
        <v>443</v>
      </c>
      <c r="I5251" s="276" t="str">
        <f t="shared" si="2"/>
        <v>141907712848</v>
      </c>
      <c r="J5251" s="274">
        <v>45958.0</v>
      </c>
      <c r="K5251" s="275">
        <v>2848.0</v>
      </c>
      <c r="L5251" s="275">
        <f t="shared" si="60"/>
        <v>0</v>
      </c>
      <c r="N5251" s="277" t="s">
        <v>1166</v>
      </c>
      <c r="O5251" s="274"/>
    </row>
    <row r="5252" ht="15.0" customHeight="1">
      <c r="A5252" s="248" t="s">
        <v>1063</v>
      </c>
      <c r="B5252" s="248" t="s">
        <v>19</v>
      </c>
      <c r="C5252" s="273">
        <v>5.6560926E7</v>
      </c>
      <c r="D5252" s="274">
        <v>45958.0</v>
      </c>
      <c r="E5252" s="275">
        <v>970.0</v>
      </c>
      <c r="F5252" s="248" t="s">
        <v>1073</v>
      </c>
      <c r="G5252" s="274">
        <f t="shared" si="1"/>
        <v>45988</v>
      </c>
      <c r="H5252" s="248" t="s">
        <v>443</v>
      </c>
      <c r="I5252" s="276" t="str">
        <f t="shared" si="2"/>
        <v>56560926970</v>
      </c>
      <c r="J5252" s="274">
        <v>45958.0</v>
      </c>
      <c r="K5252" s="275">
        <v>970.0</v>
      </c>
      <c r="L5252" s="275">
        <f t="shared" si="60"/>
        <v>0</v>
      </c>
      <c r="N5252" s="277"/>
      <c r="O5252" s="274"/>
    </row>
    <row r="5253" ht="13.5" customHeight="1">
      <c r="A5253" s="248" t="s">
        <v>26</v>
      </c>
      <c r="B5253" s="248" t="s">
        <v>19</v>
      </c>
      <c r="C5253" s="248">
        <v>14745.0</v>
      </c>
      <c r="D5253" s="274">
        <v>45959.0</v>
      </c>
      <c r="E5253" s="275">
        <v>22714.0</v>
      </c>
      <c r="F5253" s="248" t="s">
        <v>1073</v>
      </c>
      <c r="G5253" s="274">
        <f t="shared" si="1"/>
        <v>45989</v>
      </c>
      <c r="H5253" s="248" t="s">
        <v>443</v>
      </c>
      <c r="I5253" s="276" t="str">
        <f t="shared" si="2"/>
        <v>1474522714</v>
      </c>
      <c r="J5253" s="274">
        <v>45987.0</v>
      </c>
      <c r="K5253" s="275">
        <v>22714.0</v>
      </c>
      <c r="L5253" s="275">
        <f t="shared" si="60"/>
        <v>0</v>
      </c>
      <c r="N5253" s="277"/>
      <c r="O5253" s="274"/>
    </row>
    <row r="5254" ht="14.25" customHeight="1">
      <c r="A5254" s="248" t="s">
        <v>42</v>
      </c>
      <c r="B5254" s="248" t="s">
        <v>19</v>
      </c>
      <c r="C5254" s="248">
        <v>6275.0</v>
      </c>
      <c r="D5254" s="274">
        <v>45959.0</v>
      </c>
      <c r="E5254" s="275">
        <v>552634.0</v>
      </c>
      <c r="F5254" s="248" t="s">
        <v>1073</v>
      </c>
      <c r="G5254" s="274">
        <f t="shared" si="1"/>
        <v>45989</v>
      </c>
      <c r="H5254" s="248" t="s">
        <v>443</v>
      </c>
      <c r="I5254" s="276" t="str">
        <f t="shared" si="2"/>
        <v>6275552634</v>
      </c>
      <c r="J5254" s="274">
        <v>45987.0</v>
      </c>
      <c r="K5254" s="275">
        <v>552634.0</v>
      </c>
      <c r="L5254" s="275">
        <f t="shared" si="60"/>
        <v>0</v>
      </c>
      <c r="N5254" s="277"/>
      <c r="O5254" s="274"/>
    </row>
    <row r="5255" ht="14.25" customHeight="1">
      <c r="A5255" s="248" t="s">
        <v>859</v>
      </c>
      <c r="B5255" s="248" t="s">
        <v>19</v>
      </c>
      <c r="C5255" s="248">
        <v>2875.0</v>
      </c>
      <c r="D5255" s="274">
        <v>45959.0</v>
      </c>
      <c r="E5255" s="275">
        <v>244557.0</v>
      </c>
      <c r="F5255" s="248" t="s">
        <v>1073</v>
      </c>
      <c r="G5255" s="274">
        <f t="shared" si="1"/>
        <v>45989</v>
      </c>
      <c r="H5255" s="248" t="s">
        <v>443</v>
      </c>
      <c r="I5255" s="276" t="str">
        <f t="shared" si="2"/>
        <v>2875244557</v>
      </c>
      <c r="J5255" s="274">
        <v>45987.0</v>
      </c>
      <c r="K5255" s="275">
        <v>244557.0</v>
      </c>
      <c r="L5255" s="275">
        <f t="shared" si="60"/>
        <v>0</v>
      </c>
      <c r="N5255" s="277"/>
      <c r="O5255" s="274"/>
    </row>
    <row r="5256" ht="14.25" customHeight="1">
      <c r="A5256" s="248" t="s">
        <v>71</v>
      </c>
      <c r="B5256" s="248" t="s">
        <v>19</v>
      </c>
      <c r="C5256" s="248">
        <v>889012.0</v>
      </c>
      <c r="D5256" s="274">
        <v>45959.0</v>
      </c>
      <c r="E5256" s="275">
        <v>1115170.0</v>
      </c>
      <c r="F5256" s="248" t="s">
        <v>1073</v>
      </c>
      <c r="G5256" s="274">
        <f t="shared" si="1"/>
        <v>45989</v>
      </c>
      <c r="H5256" s="248" t="s">
        <v>443</v>
      </c>
      <c r="I5256" s="276" t="str">
        <f t="shared" si="2"/>
        <v>8890121115170</v>
      </c>
      <c r="J5256" s="274">
        <v>45987.0</v>
      </c>
      <c r="K5256" s="275">
        <v>1115170.0</v>
      </c>
      <c r="L5256" s="275">
        <f t="shared" si="60"/>
        <v>0</v>
      </c>
      <c r="N5256" s="277"/>
      <c r="O5256" s="274"/>
    </row>
    <row r="5257" ht="14.25" customHeight="1">
      <c r="A5257" s="248" t="s">
        <v>22</v>
      </c>
      <c r="B5257" s="248" t="s">
        <v>19</v>
      </c>
      <c r="C5257" s="248">
        <v>1232342.0</v>
      </c>
      <c r="D5257" s="274">
        <v>45959.0</v>
      </c>
      <c r="E5257" s="275">
        <v>749971.0</v>
      </c>
      <c r="F5257" s="248" t="s">
        <v>1073</v>
      </c>
      <c r="G5257" s="274">
        <f t="shared" si="1"/>
        <v>45989</v>
      </c>
      <c r="H5257" s="248" t="s">
        <v>443</v>
      </c>
      <c r="I5257" s="276" t="str">
        <f t="shared" si="2"/>
        <v>1232342749971</v>
      </c>
      <c r="J5257" s="274">
        <v>45986.0</v>
      </c>
      <c r="K5257" s="275">
        <v>749971.0</v>
      </c>
      <c r="L5257" s="275">
        <f t="shared" si="60"/>
        <v>0</v>
      </c>
      <c r="N5257" s="277"/>
      <c r="O5257" s="274"/>
    </row>
    <row r="5258" ht="14.25" customHeight="1">
      <c r="A5258" s="248" t="s">
        <v>36</v>
      </c>
      <c r="B5258" s="248" t="s">
        <v>19</v>
      </c>
      <c r="C5258" s="248">
        <v>101767.0</v>
      </c>
      <c r="D5258" s="274">
        <v>45959.0</v>
      </c>
      <c r="E5258" s="275">
        <v>722492.0</v>
      </c>
      <c r="F5258" s="248" t="s">
        <v>1073</v>
      </c>
      <c r="G5258" s="274">
        <f t="shared" si="1"/>
        <v>45989</v>
      </c>
      <c r="H5258" s="248" t="s">
        <v>443</v>
      </c>
      <c r="I5258" s="276" t="str">
        <f t="shared" si="2"/>
        <v>101767722492</v>
      </c>
      <c r="J5258" s="274">
        <v>45978.0</v>
      </c>
      <c r="K5258" s="275">
        <v>722492.0</v>
      </c>
      <c r="L5258" s="275">
        <f t="shared" si="60"/>
        <v>0</v>
      </c>
      <c r="M5258" s="248" t="s">
        <v>1162</v>
      </c>
      <c r="N5258" s="277"/>
      <c r="O5258" s="274"/>
    </row>
    <row r="5259" ht="14.25" customHeight="1">
      <c r="A5259" s="248" t="s">
        <v>909</v>
      </c>
      <c r="B5259" s="248" t="s">
        <v>19</v>
      </c>
      <c r="C5259" s="248">
        <v>2257076.0</v>
      </c>
      <c r="D5259" s="274">
        <v>45959.0</v>
      </c>
      <c r="E5259" s="275">
        <v>474311.0</v>
      </c>
      <c r="F5259" s="248" t="s">
        <v>1073</v>
      </c>
      <c r="G5259" s="274">
        <f t="shared" si="1"/>
        <v>45989</v>
      </c>
      <c r="H5259" s="248" t="s">
        <v>443</v>
      </c>
      <c r="I5259" s="276" t="str">
        <f t="shared" si="2"/>
        <v>2257076474311</v>
      </c>
      <c r="J5259" s="274">
        <v>45958.0</v>
      </c>
      <c r="K5259" s="275">
        <v>474310.0</v>
      </c>
      <c r="L5259" s="275">
        <f t="shared" si="60"/>
        <v>-1</v>
      </c>
      <c r="N5259" s="277" t="s">
        <v>1167</v>
      </c>
      <c r="O5259" s="274"/>
    </row>
    <row r="5260" ht="14.25" customHeight="1">
      <c r="A5260" s="248" t="s">
        <v>1157</v>
      </c>
      <c r="B5260" s="248" t="s">
        <v>19</v>
      </c>
      <c r="C5260" s="248">
        <v>5082.0</v>
      </c>
      <c r="D5260" s="274">
        <v>45959.0</v>
      </c>
      <c r="E5260" s="275">
        <v>259900.0</v>
      </c>
      <c r="F5260" s="248" t="s">
        <v>1073</v>
      </c>
      <c r="G5260" s="274">
        <f t="shared" si="1"/>
        <v>45989</v>
      </c>
      <c r="H5260" s="248" t="s">
        <v>443</v>
      </c>
      <c r="I5260" s="276" t="str">
        <f t="shared" si="2"/>
        <v>5082259900</v>
      </c>
      <c r="J5260" s="274">
        <v>45959.0</v>
      </c>
      <c r="K5260" s="275">
        <v>259900.0</v>
      </c>
      <c r="L5260" s="275">
        <f t="shared" si="60"/>
        <v>0</v>
      </c>
      <c r="N5260" s="277" t="s">
        <v>1168</v>
      </c>
      <c r="O5260" s="274"/>
    </row>
    <row r="5261" ht="13.5" customHeight="1">
      <c r="A5261" s="248" t="s">
        <v>1071</v>
      </c>
      <c r="B5261" s="248" t="s">
        <v>19</v>
      </c>
      <c r="C5261" s="248">
        <v>771.0</v>
      </c>
      <c r="D5261" s="274">
        <v>45959.0</v>
      </c>
      <c r="E5261" s="275">
        <v>200000.0</v>
      </c>
      <c r="F5261" s="248" t="s">
        <v>1073</v>
      </c>
      <c r="G5261" s="274">
        <f t="shared" si="1"/>
        <v>45989</v>
      </c>
      <c r="H5261" s="248" t="s">
        <v>443</v>
      </c>
      <c r="I5261" s="276" t="str">
        <f t="shared" si="2"/>
        <v>771200000</v>
      </c>
      <c r="J5261" s="274">
        <v>45968.0</v>
      </c>
      <c r="K5261" s="275">
        <v>200000.0</v>
      </c>
      <c r="L5261" s="275">
        <f t="shared" si="60"/>
        <v>0</v>
      </c>
      <c r="N5261" s="277" t="s">
        <v>1169</v>
      </c>
      <c r="O5261" s="274"/>
    </row>
    <row r="5262" ht="14.25" customHeight="1">
      <c r="A5262" s="248" t="s">
        <v>22</v>
      </c>
      <c r="B5262" s="248" t="s">
        <v>19</v>
      </c>
      <c r="C5262" s="248">
        <v>1232436.0</v>
      </c>
      <c r="D5262" s="274">
        <v>45960.0</v>
      </c>
      <c r="E5262" s="275">
        <v>2731074.0</v>
      </c>
      <c r="F5262" s="248" t="s">
        <v>1073</v>
      </c>
      <c r="G5262" s="274">
        <f t="shared" si="1"/>
        <v>45990</v>
      </c>
      <c r="H5262" s="248" t="s">
        <v>443</v>
      </c>
      <c r="I5262" s="276" t="str">
        <f t="shared" si="2"/>
        <v>12324362731074</v>
      </c>
      <c r="J5262" s="274">
        <v>45986.0</v>
      </c>
      <c r="K5262" s="275">
        <v>2731074.0</v>
      </c>
      <c r="L5262" s="275">
        <f t="shared" si="60"/>
        <v>0</v>
      </c>
      <c r="N5262" s="277" t="s">
        <v>462</v>
      </c>
      <c r="O5262" s="274"/>
    </row>
    <row r="5263" ht="14.25" customHeight="1">
      <c r="A5263" s="248" t="s">
        <v>22</v>
      </c>
      <c r="B5263" s="248" t="s">
        <v>19</v>
      </c>
      <c r="C5263" s="248">
        <v>1232439.0</v>
      </c>
      <c r="D5263" s="274">
        <v>45960.0</v>
      </c>
      <c r="E5263" s="275">
        <v>2864754.0</v>
      </c>
      <c r="F5263" s="248" t="s">
        <v>1073</v>
      </c>
      <c r="G5263" s="274">
        <f t="shared" si="1"/>
        <v>45990</v>
      </c>
      <c r="H5263" s="248" t="s">
        <v>443</v>
      </c>
      <c r="I5263" s="276" t="str">
        <f t="shared" si="2"/>
        <v>12324392864754</v>
      </c>
      <c r="J5263" s="274">
        <v>45986.0</v>
      </c>
      <c r="K5263" s="275">
        <v>2864754.0</v>
      </c>
      <c r="L5263" s="275">
        <f t="shared" si="60"/>
        <v>0</v>
      </c>
      <c r="N5263" s="277" t="s">
        <v>462</v>
      </c>
      <c r="O5263" s="274"/>
    </row>
    <row r="5264" ht="14.25" customHeight="1">
      <c r="A5264" s="248" t="s">
        <v>23</v>
      </c>
      <c r="B5264" s="248" t="s">
        <v>19</v>
      </c>
      <c r="C5264" s="248">
        <v>11071.0</v>
      </c>
      <c r="D5264" s="274">
        <v>45960.0</v>
      </c>
      <c r="E5264" s="275">
        <v>6452689.0</v>
      </c>
      <c r="F5264" s="248" t="s">
        <v>1073</v>
      </c>
      <c r="G5264" s="274">
        <f t="shared" si="1"/>
        <v>45990</v>
      </c>
      <c r="H5264" s="248" t="s">
        <v>443</v>
      </c>
      <c r="I5264" s="276" t="str">
        <f t="shared" si="2"/>
        <v>110716452689</v>
      </c>
      <c r="J5264" s="274">
        <v>45987.0</v>
      </c>
      <c r="K5264" s="275">
        <v>6452689.0</v>
      </c>
      <c r="L5264" s="275">
        <f t="shared" si="60"/>
        <v>0</v>
      </c>
      <c r="N5264" s="277" t="s">
        <v>769</v>
      </c>
      <c r="O5264" s="274"/>
    </row>
    <row r="5265" ht="14.25" customHeight="1">
      <c r="A5265" s="248" t="s">
        <v>493</v>
      </c>
      <c r="B5265" s="248" t="s">
        <v>19</v>
      </c>
      <c r="C5265" s="273">
        <v>14279.0</v>
      </c>
      <c r="D5265" s="274">
        <v>45960.0</v>
      </c>
      <c r="E5265" s="275">
        <v>439603.0</v>
      </c>
      <c r="F5265" s="248" t="s">
        <v>1073</v>
      </c>
      <c r="G5265" s="274">
        <f t="shared" si="1"/>
        <v>45990</v>
      </c>
      <c r="H5265" s="248" t="s">
        <v>443</v>
      </c>
      <c r="I5265" s="276" t="str">
        <f t="shared" si="2"/>
        <v>14279439603</v>
      </c>
      <c r="J5265" s="274">
        <v>45960.0</v>
      </c>
      <c r="K5265" s="275">
        <v>439603.0</v>
      </c>
      <c r="L5265" s="275">
        <f t="shared" si="60"/>
        <v>0</v>
      </c>
      <c r="N5265" s="277"/>
      <c r="O5265" s="274"/>
    </row>
    <row r="5266" ht="14.25" customHeight="1">
      <c r="A5266" s="248" t="s">
        <v>1152</v>
      </c>
      <c r="B5266" s="248" t="s">
        <v>19</v>
      </c>
      <c r="C5266" s="248">
        <v>830294.0</v>
      </c>
      <c r="D5266" s="274">
        <v>45960.0</v>
      </c>
      <c r="E5266" s="275">
        <v>123980.0</v>
      </c>
      <c r="F5266" s="248" t="s">
        <v>1073</v>
      </c>
      <c r="G5266" s="274">
        <f t="shared" si="1"/>
        <v>45990</v>
      </c>
      <c r="H5266" s="248" t="s">
        <v>443</v>
      </c>
      <c r="I5266" s="276" t="str">
        <f t="shared" si="2"/>
        <v>830294123980</v>
      </c>
      <c r="J5266" s="274">
        <v>45960.0</v>
      </c>
      <c r="K5266" s="275">
        <v>123980.0</v>
      </c>
      <c r="L5266" s="275">
        <f t="shared" si="60"/>
        <v>0</v>
      </c>
      <c r="N5266" s="277" t="s">
        <v>1170</v>
      </c>
      <c r="O5266" s="274"/>
    </row>
    <row r="5267" ht="15.0" customHeight="1">
      <c r="A5267" s="248" t="s">
        <v>1171</v>
      </c>
      <c r="B5267" s="248" t="s">
        <v>19</v>
      </c>
      <c r="C5267" s="248">
        <v>1370.0</v>
      </c>
      <c r="D5267" s="274">
        <v>45961.0</v>
      </c>
      <c r="E5267" s="275">
        <v>139990.0</v>
      </c>
      <c r="F5267" s="248" t="s">
        <v>1073</v>
      </c>
      <c r="G5267" s="274">
        <f t="shared" si="1"/>
        <v>45991</v>
      </c>
      <c r="H5267" s="305" t="s">
        <v>443</v>
      </c>
      <c r="I5267" s="276" t="str">
        <f t="shared" si="2"/>
        <v>1370139990</v>
      </c>
      <c r="J5267" s="347"/>
      <c r="K5267" s="275"/>
      <c r="L5267" s="275">
        <f t="shared" si="60"/>
        <v>-139990</v>
      </c>
      <c r="M5267" s="289" t="s">
        <v>1117</v>
      </c>
      <c r="N5267" s="277" t="s">
        <v>1172</v>
      </c>
      <c r="O5267" s="274"/>
    </row>
    <row r="5268" ht="14.25" customHeight="1">
      <c r="A5268" s="248" t="s">
        <v>106</v>
      </c>
      <c r="B5268" s="248" t="s">
        <v>334</v>
      </c>
      <c r="C5268" s="248">
        <v>266503.0</v>
      </c>
      <c r="D5268" s="274">
        <v>45962.0</v>
      </c>
      <c r="E5268" s="275">
        <v>65258.0</v>
      </c>
      <c r="F5268" s="248" t="s">
        <v>1073</v>
      </c>
      <c r="G5268" s="274">
        <f t="shared" si="1"/>
        <v>45992</v>
      </c>
      <c r="H5268" s="248" t="s">
        <v>443</v>
      </c>
      <c r="I5268" s="276" t="str">
        <f t="shared" si="2"/>
        <v>26650365258</v>
      </c>
      <c r="J5268" s="274">
        <v>45992.0</v>
      </c>
      <c r="K5268" s="275">
        <v>65258.0</v>
      </c>
      <c r="L5268" s="275">
        <f t="shared" si="60"/>
        <v>0</v>
      </c>
      <c r="N5268" s="277" t="s">
        <v>1173</v>
      </c>
      <c r="O5268" s="274"/>
    </row>
    <row r="5269" ht="14.25" customHeight="1">
      <c r="A5269" s="248" t="s">
        <v>26</v>
      </c>
      <c r="B5269" s="248" t="s">
        <v>19</v>
      </c>
      <c r="C5269" s="248">
        <v>14751.0</v>
      </c>
      <c r="D5269" s="274">
        <v>45964.0</v>
      </c>
      <c r="E5269" s="275">
        <v>540443.0</v>
      </c>
      <c r="F5269" s="248" t="s">
        <v>1073</v>
      </c>
      <c r="G5269" s="274">
        <f t="shared" si="1"/>
        <v>45994</v>
      </c>
      <c r="H5269" s="248" t="s">
        <v>443</v>
      </c>
      <c r="I5269" s="276" t="str">
        <f t="shared" si="2"/>
        <v>14751540443</v>
      </c>
      <c r="J5269" s="274">
        <v>45993.0</v>
      </c>
      <c r="K5269" s="275">
        <v>540443.0</v>
      </c>
      <c r="L5269" s="275">
        <f t="shared" si="60"/>
        <v>0</v>
      </c>
      <c r="N5269" s="277" t="s">
        <v>1174</v>
      </c>
      <c r="O5269" s="274"/>
    </row>
    <row r="5270" ht="14.25" customHeight="1">
      <c r="A5270" s="248" t="s">
        <v>1175</v>
      </c>
      <c r="B5270" s="248" t="s">
        <v>19</v>
      </c>
      <c r="C5270" s="248">
        <v>617.0</v>
      </c>
      <c r="D5270" s="274">
        <v>45964.0</v>
      </c>
      <c r="E5270" s="275">
        <v>50001.0</v>
      </c>
      <c r="F5270" s="248" t="s">
        <v>1073</v>
      </c>
      <c r="G5270" s="274">
        <f t="shared" si="1"/>
        <v>45994</v>
      </c>
      <c r="H5270" s="248" t="s">
        <v>443</v>
      </c>
      <c r="I5270" s="276" t="str">
        <f t="shared" si="2"/>
        <v>61750001</v>
      </c>
      <c r="J5270" s="274">
        <v>45967.0</v>
      </c>
      <c r="K5270" s="275">
        <v>50000.0</v>
      </c>
      <c r="L5270" s="275">
        <f t="shared" si="60"/>
        <v>-1</v>
      </c>
      <c r="N5270" s="277" t="s">
        <v>1176</v>
      </c>
      <c r="O5270" s="274"/>
    </row>
    <row r="5271" ht="14.25" customHeight="1">
      <c r="A5271" s="248" t="s">
        <v>60</v>
      </c>
      <c r="B5271" s="248" t="s">
        <v>19</v>
      </c>
      <c r="C5271" s="248">
        <v>10420.0</v>
      </c>
      <c r="D5271" s="274">
        <v>45964.0</v>
      </c>
      <c r="E5271" s="275">
        <v>210484.0</v>
      </c>
      <c r="F5271" s="248" t="s">
        <v>1073</v>
      </c>
      <c r="G5271" s="274">
        <f t="shared" si="1"/>
        <v>45994</v>
      </c>
      <c r="H5271" s="248" t="s">
        <v>443</v>
      </c>
      <c r="I5271" s="276" t="str">
        <f t="shared" si="2"/>
        <v>10420210484</v>
      </c>
      <c r="J5271" s="274">
        <v>45993.0</v>
      </c>
      <c r="K5271" s="275">
        <v>210484.0</v>
      </c>
      <c r="L5271" s="275">
        <f t="shared" si="60"/>
        <v>0</v>
      </c>
      <c r="N5271" s="277" t="s">
        <v>1177</v>
      </c>
      <c r="O5271" s="274"/>
    </row>
    <row r="5272" ht="14.25" customHeight="1">
      <c r="A5272" s="248" t="s">
        <v>110</v>
      </c>
      <c r="B5272" s="248" t="s">
        <v>19</v>
      </c>
      <c r="C5272" s="248">
        <v>47261.0</v>
      </c>
      <c r="D5272" s="274">
        <v>45964.0</v>
      </c>
      <c r="E5272" s="275">
        <v>190390.0</v>
      </c>
      <c r="F5272" s="248" t="s">
        <v>1073</v>
      </c>
      <c r="G5272" s="274">
        <f t="shared" si="1"/>
        <v>45994</v>
      </c>
      <c r="H5272" s="248" t="s">
        <v>443</v>
      </c>
      <c r="I5272" s="276" t="str">
        <f t="shared" si="2"/>
        <v>47261190390</v>
      </c>
      <c r="J5272" s="274">
        <v>45993.0</v>
      </c>
      <c r="K5272" s="275">
        <v>190390.0</v>
      </c>
      <c r="L5272" s="275">
        <f t="shared" si="60"/>
        <v>0</v>
      </c>
      <c r="N5272" s="277" t="s">
        <v>1178</v>
      </c>
      <c r="O5272" s="274"/>
    </row>
    <row r="5273" ht="14.25" customHeight="1">
      <c r="A5273" s="248" t="s">
        <v>42</v>
      </c>
      <c r="B5273" s="248" t="s">
        <v>19</v>
      </c>
      <c r="C5273" s="248">
        <v>6294.0</v>
      </c>
      <c r="D5273" s="274">
        <v>45964.0</v>
      </c>
      <c r="E5273" s="275">
        <v>552634.0</v>
      </c>
      <c r="F5273" s="248" t="s">
        <v>1073</v>
      </c>
      <c r="G5273" s="274">
        <f t="shared" si="1"/>
        <v>45994</v>
      </c>
      <c r="H5273" s="248" t="s">
        <v>443</v>
      </c>
      <c r="I5273" s="276" t="str">
        <f t="shared" si="2"/>
        <v>6294552634</v>
      </c>
      <c r="J5273" s="274">
        <v>45986.0</v>
      </c>
      <c r="K5273" s="275">
        <v>552634.0</v>
      </c>
      <c r="L5273" s="275">
        <f t="shared" si="60"/>
        <v>0</v>
      </c>
      <c r="N5273" s="277" t="s">
        <v>717</v>
      </c>
      <c r="O5273" s="274"/>
    </row>
    <row r="5274" ht="14.25" customHeight="1">
      <c r="A5274" s="248" t="s">
        <v>454</v>
      </c>
      <c r="B5274" s="248" t="s">
        <v>19</v>
      </c>
      <c r="C5274" s="273">
        <v>42422.0</v>
      </c>
      <c r="D5274" s="274">
        <v>45964.0</v>
      </c>
      <c r="E5274" s="275">
        <v>51366.0</v>
      </c>
      <c r="F5274" s="248" t="s">
        <v>1073</v>
      </c>
      <c r="G5274" s="274">
        <f t="shared" si="1"/>
        <v>45994</v>
      </c>
      <c r="H5274" s="248" t="s">
        <v>443</v>
      </c>
      <c r="I5274" s="276" t="str">
        <f t="shared" si="2"/>
        <v>4242251366</v>
      </c>
      <c r="J5274" s="274">
        <v>45964.0</v>
      </c>
      <c r="K5274" s="275">
        <v>51366.0</v>
      </c>
      <c r="L5274" s="275">
        <f t="shared" si="60"/>
        <v>0</v>
      </c>
      <c r="N5274" s="277"/>
      <c r="O5274" s="274"/>
    </row>
    <row r="5275" ht="14.25" customHeight="1">
      <c r="A5275" s="248" t="s">
        <v>805</v>
      </c>
      <c r="B5275" s="248" t="s">
        <v>19</v>
      </c>
      <c r="C5275" s="273">
        <v>4011.0</v>
      </c>
      <c r="D5275" s="274">
        <v>45964.0</v>
      </c>
      <c r="E5275" s="275">
        <v>108421.0</v>
      </c>
      <c r="F5275" s="248" t="s">
        <v>1073</v>
      </c>
      <c r="G5275" s="274">
        <f t="shared" si="1"/>
        <v>45994</v>
      </c>
      <c r="H5275" s="248" t="s">
        <v>443</v>
      </c>
      <c r="I5275" s="276" t="str">
        <f t="shared" si="2"/>
        <v>4011108421</v>
      </c>
      <c r="J5275" s="274">
        <v>45965.0</v>
      </c>
      <c r="K5275" s="275">
        <v>108421.0</v>
      </c>
      <c r="L5275" s="275">
        <f t="shared" si="60"/>
        <v>0</v>
      </c>
      <c r="N5275" s="277"/>
      <c r="O5275" s="274"/>
    </row>
    <row r="5276" ht="14.25" customHeight="1">
      <c r="A5276" s="248" t="s">
        <v>273</v>
      </c>
      <c r="B5276" s="248" t="s">
        <v>19</v>
      </c>
      <c r="C5276" s="273">
        <v>738.0</v>
      </c>
      <c r="D5276" s="274">
        <v>45964.0</v>
      </c>
      <c r="E5276" s="275">
        <v>967501.0</v>
      </c>
      <c r="F5276" s="248" t="s">
        <v>1073</v>
      </c>
      <c r="G5276" s="274">
        <f t="shared" si="1"/>
        <v>45994</v>
      </c>
      <c r="H5276" s="248" t="s">
        <v>443</v>
      </c>
      <c r="I5276" s="276" t="str">
        <f t="shared" si="2"/>
        <v>738967501</v>
      </c>
      <c r="J5276" s="274">
        <v>45974.0</v>
      </c>
      <c r="K5276" s="275">
        <f>+E5276-207900-K5315</f>
        <v>0</v>
      </c>
      <c r="L5276" s="275">
        <f t="shared" si="60"/>
        <v>-967501</v>
      </c>
      <c r="M5276" s="248" t="s">
        <v>1179</v>
      </c>
      <c r="N5276" s="277" t="s">
        <v>710</v>
      </c>
      <c r="O5276" s="274"/>
    </row>
    <row r="5277" ht="14.25" customHeight="1">
      <c r="A5277" s="248" t="s">
        <v>938</v>
      </c>
      <c r="B5277" s="248" t="s">
        <v>19</v>
      </c>
      <c r="C5277" s="248">
        <v>2.4906557E7</v>
      </c>
      <c r="D5277" s="274">
        <v>45964.0</v>
      </c>
      <c r="E5277" s="275">
        <v>1503980.0</v>
      </c>
      <c r="F5277" s="248" t="s">
        <v>1073</v>
      </c>
      <c r="G5277" s="274">
        <f t="shared" si="1"/>
        <v>45994</v>
      </c>
      <c r="H5277" s="248" t="s">
        <v>443</v>
      </c>
      <c r="I5277" s="276" t="str">
        <f t="shared" si="2"/>
        <v>249065571503980</v>
      </c>
      <c r="J5277" s="274">
        <v>45965.0</v>
      </c>
      <c r="K5277" s="275">
        <v>1503980.0</v>
      </c>
      <c r="L5277" s="275">
        <f t="shared" si="60"/>
        <v>0</v>
      </c>
      <c r="N5277" s="277" t="s">
        <v>1180</v>
      </c>
      <c r="O5277" s="274"/>
    </row>
    <row r="5278" ht="14.25" customHeight="1">
      <c r="A5278" s="248" t="s">
        <v>24</v>
      </c>
      <c r="B5278" s="248" t="s">
        <v>19</v>
      </c>
      <c r="C5278" s="248">
        <v>31352.0</v>
      </c>
      <c r="D5278" s="274">
        <v>45965.0</v>
      </c>
      <c r="E5278" s="275">
        <v>2587728.0</v>
      </c>
      <c r="F5278" s="248" t="s">
        <v>1073</v>
      </c>
      <c r="G5278" s="274">
        <f t="shared" si="1"/>
        <v>45995</v>
      </c>
      <c r="H5278" s="248" t="s">
        <v>443</v>
      </c>
      <c r="I5278" s="276" t="str">
        <f t="shared" si="2"/>
        <v>313522587728</v>
      </c>
      <c r="J5278" s="274">
        <v>45993.0</v>
      </c>
      <c r="K5278" s="275">
        <v>2587728.0</v>
      </c>
      <c r="L5278" s="275">
        <f t="shared" si="60"/>
        <v>0</v>
      </c>
      <c r="N5278" s="277" t="s">
        <v>1181</v>
      </c>
      <c r="O5278" s="274"/>
    </row>
    <row r="5279" ht="14.25" customHeight="1">
      <c r="A5279" s="248" t="s">
        <v>26</v>
      </c>
      <c r="B5279" s="248" t="s">
        <v>19</v>
      </c>
      <c r="C5279" s="248">
        <v>14761.0</v>
      </c>
      <c r="D5279" s="274">
        <v>45965.0</v>
      </c>
      <c r="E5279" s="275">
        <v>96960.0</v>
      </c>
      <c r="F5279" s="248" t="s">
        <v>1073</v>
      </c>
      <c r="G5279" s="274">
        <f t="shared" si="1"/>
        <v>45995</v>
      </c>
      <c r="H5279" s="248" t="s">
        <v>443</v>
      </c>
      <c r="I5279" s="276" t="str">
        <f t="shared" si="2"/>
        <v>1476196960</v>
      </c>
      <c r="J5279" s="274">
        <v>45993.0</v>
      </c>
      <c r="K5279" s="275">
        <v>96960.0</v>
      </c>
      <c r="L5279" s="275">
        <f t="shared" si="60"/>
        <v>0</v>
      </c>
      <c r="N5279" s="277" t="s">
        <v>1174</v>
      </c>
      <c r="O5279" s="274"/>
    </row>
    <row r="5280" ht="15.0" customHeight="1">
      <c r="A5280" s="248" t="s">
        <v>87</v>
      </c>
      <c r="B5280" s="248" t="s">
        <v>19</v>
      </c>
      <c r="C5280" s="248">
        <v>31.0</v>
      </c>
      <c r="D5280" s="274">
        <v>45965.0</v>
      </c>
      <c r="E5280" s="275">
        <v>1039498.0</v>
      </c>
      <c r="F5280" s="248" t="s">
        <v>1073</v>
      </c>
      <c r="G5280" s="274">
        <f t="shared" si="1"/>
        <v>45995</v>
      </c>
      <c r="H5280" s="248" t="s">
        <v>443</v>
      </c>
      <c r="I5280" s="276" t="str">
        <f t="shared" si="2"/>
        <v>311039498</v>
      </c>
      <c r="J5280" s="274">
        <v>45993.0</v>
      </c>
      <c r="K5280" s="275">
        <v>1039498.0</v>
      </c>
      <c r="L5280" s="275">
        <f t="shared" si="60"/>
        <v>0</v>
      </c>
      <c r="N5280" s="277" t="s">
        <v>1182</v>
      </c>
      <c r="O5280" s="274"/>
    </row>
    <row r="5281" ht="14.25" customHeight="1">
      <c r="A5281" s="248" t="s">
        <v>60</v>
      </c>
      <c r="B5281" s="248" t="s">
        <v>19</v>
      </c>
      <c r="C5281" s="248">
        <v>10426.0</v>
      </c>
      <c r="D5281" s="274">
        <v>45965.0</v>
      </c>
      <c r="E5281" s="275">
        <v>141982.0</v>
      </c>
      <c r="F5281" s="248" t="s">
        <v>1073</v>
      </c>
      <c r="G5281" s="274">
        <f t="shared" si="1"/>
        <v>45995</v>
      </c>
      <c r="H5281" s="248" t="s">
        <v>443</v>
      </c>
      <c r="I5281" s="276" t="str">
        <f t="shared" si="2"/>
        <v>10426141982</v>
      </c>
      <c r="J5281" s="274">
        <v>45993.0</v>
      </c>
      <c r="K5281" s="275">
        <v>141982.0</v>
      </c>
      <c r="L5281" s="275">
        <f t="shared" si="60"/>
        <v>0</v>
      </c>
      <c r="N5281" s="277" t="s">
        <v>1177</v>
      </c>
      <c r="O5281" s="274"/>
    </row>
    <row r="5282" ht="14.25" customHeight="1">
      <c r="A5282" s="248" t="s">
        <v>35</v>
      </c>
      <c r="B5282" s="248" t="s">
        <v>19</v>
      </c>
      <c r="C5282" s="248">
        <v>26632.0</v>
      </c>
      <c r="D5282" s="274">
        <v>45965.0</v>
      </c>
      <c r="E5282" s="275">
        <v>231100.0</v>
      </c>
      <c r="F5282" s="248" t="s">
        <v>1073</v>
      </c>
      <c r="G5282" s="274">
        <f t="shared" si="1"/>
        <v>45995</v>
      </c>
      <c r="H5282" s="248" t="s">
        <v>443</v>
      </c>
      <c r="I5282" s="276" t="str">
        <f t="shared" si="2"/>
        <v>26632231100</v>
      </c>
      <c r="J5282" s="274">
        <v>45993.0</v>
      </c>
      <c r="K5282" s="275">
        <v>231100.0</v>
      </c>
      <c r="L5282" s="275">
        <f t="shared" si="60"/>
        <v>0</v>
      </c>
      <c r="N5282" s="277" t="s">
        <v>759</v>
      </c>
      <c r="O5282" s="274"/>
    </row>
    <row r="5283" ht="14.25" customHeight="1">
      <c r="A5283" s="248" t="s">
        <v>463</v>
      </c>
      <c r="B5283" s="248" t="s">
        <v>19</v>
      </c>
      <c r="C5283" s="248">
        <v>5445738.0</v>
      </c>
      <c r="D5283" s="274">
        <v>45965.0</v>
      </c>
      <c r="E5283" s="275">
        <v>349940.0</v>
      </c>
      <c r="F5283" s="248" t="s">
        <v>1073</v>
      </c>
      <c r="G5283" s="274">
        <f t="shared" si="1"/>
        <v>45995</v>
      </c>
      <c r="H5283" s="248" t="s">
        <v>443</v>
      </c>
      <c r="I5283" s="276" t="str">
        <f t="shared" si="2"/>
        <v>5445738349940</v>
      </c>
      <c r="J5283" s="274">
        <v>45965.0</v>
      </c>
      <c r="K5283" s="275">
        <v>349940.0</v>
      </c>
      <c r="L5283" s="275">
        <f t="shared" si="60"/>
        <v>0</v>
      </c>
      <c r="N5283" s="277" t="s">
        <v>1183</v>
      </c>
      <c r="O5283" s="274"/>
    </row>
    <row r="5284" ht="14.25" customHeight="1">
      <c r="A5284" s="248" t="s">
        <v>463</v>
      </c>
      <c r="B5284" s="248" t="s">
        <v>19</v>
      </c>
      <c r="C5284" s="248">
        <v>5445736.0</v>
      </c>
      <c r="D5284" s="274">
        <v>45965.0</v>
      </c>
      <c r="E5284" s="275">
        <v>1160980.0</v>
      </c>
      <c r="F5284" s="248" t="s">
        <v>1073</v>
      </c>
      <c r="G5284" s="274">
        <f t="shared" si="1"/>
        <v>45995</v>
      </c>
      <c r="H5284" s="248" t="s">
        <v>443</v>
      </c>
      <c r="I5284" s="276" t="str">
        <f t="shared" si="2"/>
        <v>54457361160980</v>
      </c>
      <c r="J5284" s="274">
        <v>45965.0</v>
      </c>
      <c r="K5284" s="275">
        <v>1160980.0</v>
      </c>
      <c r="L5284" s="275">
        <f t="shared" si="60"/>
        <v>0</v>
      </c>
      <c r="N5284" s="277" t="s">
        <v>1183</v>
      </c>
      <c r="O5284" s="274"/>
    </row>
    <row r="5285" ht="14.25" customHeight="1">
      <c r="A5285" s="248" t="s">
        <v>108</v>
      </c>
      <c r="B5285" s="248" t="s">
        <v>19</v>
      </c>
      <c r="C5285" s="248">
        <v>5584.0</v>
      </c>
      <c r="D5285" s="274">
        <v>45965.0</v>
      </c>
      <c r="E5285" s="275">
        <v>80000.0</v>
      </c>
      <c r="F5285" s="248" t="s">
        <v>1073</v>
      </c>
      <c r="G5285" s="274">
        <f t="shared" si="1"/>
        <v>45995</v>
      </c>
      <c r="H5285" s="248" t="s">
        <v>443</v>
      </c>
      <c r="I5285" s="276" t="str">
        <f t="shared" si="2"/>
        <v>558480000</v>
      </c>
      <c r="J5285" s="274">
        <v>45993.0</v>
      </c>
      <c r="K5285" s="275">
        <v>80000.0</v>
      </c>
      <c r="L5285" s="275">
        <f t="shared" si="60"/>
        <v>0</v>
      </c>
      <c r="N5285" s="277" t="s">
        <v>1184</v>
      </c>
      <c r="O5285" s="274"/>
    </row>
    <row r="5286" ht="14.25" customHeight="1">
      <c r="A5286" s="248" t="s">
        <v>361</v>
      </c>
      <c r="B5286" s="248" t="s">
        <v>19</v>
      </c>
      <c r="C5286" s="248">
        <v>18.0</v>
      </c>
      <c r="D5286" s="274">
        <v>45965.0</v>
      </c>
      <c r="E5286" s="275">
        <v>58953.0</v>
      </c>
      <c r="F5286" s="248" t="s">
        <v>1073</v>
      </c>
      <c r="G5286" s="274">
        <f t="shared" si="1"/>
        <v>45995</v>
      </c>
      <c r="H5286" s="248" t="s">
        <v>443</v>
      </c>
      <c r="I5286" s="276" t="str">
        <f t="shared" si="2"/>
        <v>1858953</v>
      </c>
      <c r="J5286" s="274">
        <v>45993.0</v>
      </c>
      <c r="K5286" s="275">
        <v>58953.0</v>
      </c>
      <c r="L5286" s="275">
        <f t="shared" si="60"/>
        <v>0</v>
      </c>
      <c r="N5286" s="277" t="s">
        <v>1185</v>
      </c>
      <c r="O5286" s="274"/>
    </row>
    <row r="5287" ht="14.25" customHeight="1">
      <c r="A5287" s="248" t="s">
        <v>108</v>
      </c>
      <c r="B5287" s="248" t="s">
        <v>19</v>
      </c>
      <c r="C5287" s="248">
        <v>5585.0</v>
      </c>
      <c r="D5287" s="274">
        <v>45965.0</v>
      </c>
      <c r="E5287" s="275">
        <v>80000.0</v>
      </c>
      <c r="F5287" s="248" t="s">
        <v>1073</v>
      </c>
      <c r="G5287" s="274">
        <f t="shared" si="1"/>
        <v>45995</v>
      </c>
      <c r="H5287" s="248" t="s">
        <v>485</v>
      </c>
      <c r="I5287" s="276" t="str">
        <f t="shared" si="2"/>
        <v>558580000</v>
      </c>
      <c r="J5287" s="274"/>
      <c r="K5287" s="275"/>
      <c r="L5287" s="275">
        <f t="shared" si="60"/>
        <v>-80000</v>
      </c>
      <c r="N5287" s="277" t="s">
        <v>1184</v>
      </c>
      <c r="O5287" s="274"/>
    </row>
    <row r="5288" ht="14.25" customHeight="1">
      <c r="A5288" s="248" t="s">
        <v>108</v>
      </c>
      <c r="B5288" s="248" t="s">
        <v>468</v>
      </c>
      <c r="C5288" s="248">
        <v>282.0</v>
      </c>
      <c r="D5288" s="274">
        <v>45965.0</v>
      </c>
      <c r="E5288" s="275">
        <v>-80000.0</v>
      </c>
      <c r="F5288" s="248" t="s">
        <v>1073</v>
      </c>
      <c r="G5288" s="274">
        <f t="shared" si="1"/>
        <v>45995</v>
      </c>
      <c r="H5288" s="248" t="s">
        <v>469</v>
      </c>
      <c r="I5288" s="276" t="str">
        <f t="shared" si="2"/>
        <v>282-80000</v>
      </c>
      <c r="J5288" s="274"/>
      <c r="K5288" s="275"/>
      <c r="L5288" s="275">
        <f t="shared" si="60"/>
        <v>80000</v>
      </c>
      <c r="N5288" s="277" t="s">
        <v>1184</v>
      </c>
      <c r="O5288" s="274"/>
    </row>
    <row r="5289" ht="14.25" customHeight="1">
      <c r="A5289" s="248" t="s">
        <v>1186</v>
      </c>
      <c r="B5289" s="248" t="s">
        <v>19</v>
      </c>
      <c r="C5289" s="248">
        <v>1.0677581E7</v>
      </c>
      <c r="D5289" s="274">
        <v>45965.0</v>
      </c>
      <c r="E5289" s="275">
        <v>7990.0</v>
      </c>
      <c r="F5289" s="248" t="s">
        <v>1073</v>
      </c>
      <c r="G5289" s="274">
        <f t="shared" si="1"/>
        <v>45995</v>
      </c>
      <c r="H5289" s="248" t="s">
        <v>443</v>
      </c>
      <c r="I5289" s="276" t="str">
        <f t="shared" si="2"/>
        <v>106775817990</v>
      </c>
      <c r="J5289" s="274">
        <v>45965.0</v>
      </c>
      <c r="K5289" s="275">
        <v>7990.0</v>
      </c>
      <c r="L5289" s="275">
        <f t="shared" si="60"/>
        <v>0</v>
      </c>
      <c r="N5289" s="277" t="s">
        <v>1187</v>
      </c>
      <c r="O5289" s="274"/>
    </row>
    <row r="5290" ht="14.25" customHeight="1">
      <c r="A5290" s="248" t="s">
        <v>273</v>
      </c>
      <c r="B5290" s="248" t="s">
        <v>19</v>
      </c>
      <c r="C5290" s="273">
        <v>739.0</v>
      </c>
      <c r="D5290" s="274">
        <v>45965.0</v>
      </c>
      <c r="E5290" s="275">
        <v>202900.0</v>
      </c>
      <c r="F5290" s="248" t="s">
        <v>1073</v>
      </c>
      <c r="G5290" s="274">
        <f t="shared" si="1"/>
        <v>45995</v>
      </c>
      <c r="H5290" s="248" t="s">
        <v>443</v>
      </c>
      <c r="I5290" s="276" t="str">
        <f t="shared" si="2"/>
        <v>739202900</v>
      </c>
      <c r="J5290" s="274">
        <v>45974.0</v>
      </c>
      <c r="K5290" s="275">
        <v>202900.0</v>
      </c>
      <c r="L5290" s="275">
        <f t="shared" si="60"/>
        <v>0</v>
      </c>
      <c r="N5290" s="277"/>
      <c r="O5290" s="274"/>
    </row>
    <row r="5291" ht="14.25" customHeight="1">
      <c r="A5291" s="248" t="s">
        <v>830</v>
      </c>
      <c r="B5291" s="248" t="s">
        <v>19</v>
      </c>
      <c r="C5291" s="273">
        <v>1986995.0</v>
      </c>
      <c r="D5291" s="274">
        <v>45965.0</v>
      </c>
      <c r="E5291" s="275">
        <v>2099970.0</v>
      </c>
      <c r="F5291" s="248" t="s">
        <v>1073</v>
      </c>
      <c r="G5291" s="274">
        <f t="shared" si="1"/>
        <v>45995</v>
      </c>
      <c r="H5291" s="248" t="s">
        <v>443</v>
      </c>
      <c r="I5291" s="276" t="str">
        <f t="shared" si="2"/>
        <v>19869952099970</v>
      </c>
      <c r="J5291" s="274">
        <v>45965.0</v>
      </c>
      <c r="K5291" s="275">
        <v>2099970.0</v>
      </c>
      <c r="L5291" s="275">
        <f t="shared" si="60"/>
        <v>0</v>
      </c>
      <c r="N5291" s="277"/>
      <c r="O5291" s="274"/>
    </row>
    <row r="5292" ht="14.25" customHeight="1">
      <c r="A5292" s="248" t="s">
        <v>463</v>
      </c>
      <c r="B5292" s="248" t="s">
        <v>19</v>
      </c>
      <c r="C5292" s="248">
        <v>5446052.0</v>
      </c>
      <c r="D5292" s="274">
        <v>45966.0</v>
      </c>
      <c r="E5292" s="275">
        <v>1924960.0</v>
      </c>
      <c r="F5292" s="248" t="s">
        <v>1073</v>
      </c>
      <c r="G5292" s="274">
        <f t="shared" si="1"/>
        <v>45996</v>
      </c>
      <c r="H5292" s="248" t="s">
        <v>443</v>
      </c>
      <c r="I5292" s="276" t="str">
        <f t="shared" si="2"/>
        <v>54460521924960</v>
      </c>
      <c r="J5292" s="274">
        <v>45966.0</v>
      </c>
      <c r="K5292" s="275">
        <v>1924960.0</v>
      </c>
      <c r="L5292" s="275">
        <f t="shared" si="60"/>
        <v>0</v>
      </c>
      <c r="N5292" s="277" t="s">
        <v>1183</v>
      </c>
      <c r="O5292" s="274"/>
    </row>
    <row r="5293" ht="14.25" customHeight="1">
      <c r="A5293" s="248" t="s">
        <v>22</v>
      </c>
      <c r="B5293" s="248" t="s">
        <v>19</v>
      </c>
      <c r="C5293" s="248">
        <v>1232616.0</v>
      </c>
      <c r="D5293" s="274">
        <v>45966.0</v>
      </c>
      <c r="E5293" s="275">
        <v>4211202.0</v>
      </c>
      <c r="F5293" s="248" t="s">
        <v>1073</v>
      </c>
      <c r="G5293" s="274">
        <f t="shared" si="1"/>
        <v>45996</v>
      </c>
      <c r="H5293" s="248" t="s">
        <v>443</v>
      </c>
      <c r="I5293" s="276" t="str">
        <f t="shared" si="2"/>
        <v>12326164211202</v>
      </c>
      <c r="J5293" s="274">
        <v>45993.0</v>
      </c>
      <c r="K5293" s="275">
        <v>4211202.0</v>
      </c>
      <c r="L5293" s="275">
        <f t="shared" si="60"/>
        <v>0</v>
      </c>
      <c r="N5293" s="277" t="s">
        <v>462</v>
      </c>
      <c r="O5293" s="274"/>
    </row>
    <row r="5294" ht="14.25" customHeight="1">
      <c r="A5294" s="248" t="s">
        <v>1098</v>
      </c>
      <c r="B5294" s="248" t="s">
        <v>19</v>
      </c>
      <c r="C5294" s="248">
        <v>534156.0</v>
      </c>
      <c r="D5294" s="274">
        <v>45966.0</v>
      </c>
      <c r="E5294" s="275">
        <v>360980.0</v>
      </c>
      <c r="F5294" s="248" t="s">
        <v>1073</v>
      </c>
      <c r="G5294" s="274">
        <f t="shared" si="1"/>
        <v>45996</v>
      </c>
      <c r="H5294" s="248" t="s">
        <v>443</v>
      </c>
      <c r="I5294" s="276" t="str">
        <f t="shared" si="2"/>
        <v>534156360980</v>
      </c>
      <c r="J5294" s="274">
        <v>45966.0</v>
      </c>
      <c r="K5294" s="275">
        <v>360980.0</v>
      </c>
      <c r="L5294" s="275">
        <f t="shared" si="60"/>
        <v>0</v>
      </c>
      <c r="N5294" s="277" t="s">
        <v>1188</v>
      </c>
      <c r="O5294" s="274"/>
    </row>
    <row r="5295" ht="14.25" customHeight="1">
      <c r="A5295" s="248" t="s">
        <v>909</v>
      </c>
      <c r="B5295" s="248" t="s">
        <v>19</v>
      </c>
      <c r="C5295" s="273">
        <v>2257888.0</v>
      </c>
      <c r="D5295" s="274">
        <v>45966.0</v>
      </c>
      <c r="E5295" s="275">
        <v>315370.0</v>
      </c>
      <c r="F5295" s="248" t="s">
        <v>1073</v>
      </c>
      <c r="G5295" s="274">
        <f t="shared" si="1"/>
        <v>45996</v>
      </c>
      <c r="H5295" s="248" t="s">
        <v>443</v>
      </c>
      <c r="I5295" s="276" t="str">
        <f t="shared" si="2"/>
        <v>2257888315370</v>
      </c>
      <c r="J5295" s="274">
        <v>45965.0</v>
      </c>
      <c r="K5295" s="275">
        <v>315370.0</v>
      </c>
      <c r="L5295" s="275">
        <f t="shared" si="60"/>
        <v>0</v>
      </c>
      <c r="N5295" s="277"/>
      <c r="O5295" s="274"/>
    </row>
    <row r="5296" ht="14.25" customHeight="1">
      <c r="A5296" s="248" t="s">
        <v>1110</v>
      </c>
      <c r="B5296" s="248" t="s">
        <v>19</v>
      </c>
      <c r="C5296" s="273">
        <v>8339.0</v>
      </c>
      <c r="D5296" s="274">
        <v>45966.0</v>
      </c>
      <c r="E5296" s="275">
        <v>63500.0</v>
      </c>
      <c r="F5296" s="248" t="s">
        <v>1073</v>
      </c>
      <c r="G5296" s="274">
        <f t="shared" si="1"/>
        <v>45996</v>
      </c>
      <c r="H5296" s="248" t="s">
        <v>443</v>
      </c>
      <c r="I5296" s="276" t="str">
        <f t="shared" si="2"/>
        <v>833963500</v>
      </c>
      <c r="J5296" s="274">
        <v>45964.0</v>
      </c>
      <c r="K5296" s="275">
        <v>63500.0</v>
      </c>
      <c r="L5296" s="275">
        <f t="shared" si="60"/>
        <v>0</v>
      </c>
      <c r="N5296" s="277"/>
      <c r="O5296" s="274"/>
    </row>
    <row r="5297" ht="14.25" customHeight="1">
      <c r="A5297" s="248" t="s">
        <v>1189</v>
      </c>
      <c r="B5297" s="248" t="s">
        <v>19</v>
      </c>
      <c r="C5297" s="273">
        <v>235971.0</v>
      </c>
      <c r="D5297" s="274">
        <v>45966.0</v>
      </c>
      <c r="E5297" s="275">
        <v>925663.0</v>
      </c>
      <c r="F5297" s="248" t="s">
        <v>1073</v>
      </c>
      <c r="G5297" s="274">
        <f t="shared" si="1"/>
        <v>45996</v>
      </c>
      <c r="H5297" s="248" t="s">
        <v>443</v>
      </c>
      <c r="I5297" s="276" t="str">
        <f t="shared" si="2"/>
        <v>235971925663</v>
      </c>
      <c r="J5297" s="274">
        <v>45966.0</v>
      </c>
      <c r="K5297" s="275">
        <v>897660.0</v>
      </c>
      <c r="L5297" s="275">
        <f t="shared" si="60"/>
        <v>-28003</v>
      </c>
      <c r="N5297" s="277"/>
      <c r="O5297" s="274"/>
    </row>
    <row r="5298" ht="14.25" customHeight="1">
      <c r="A5298" s="248" t="s">
        <v>634</v>
      </c>
      <c r="B5298" s="248" t="s">
        <v>19</v>
      </c>
      <c r="C5298" s="273">
        <v>397009.0</v>
      </c>
      <c r="D5298" s="274">
        <v>45966.0</v>
      </c>
      <c r="E5298" s="275">
        <v>423980.0</v>
      </c>
      <c r="F5298" s="248" t="s">
        <v>1073</v>
      </c>
      <c r="G5298" s="274">
        <f t="shared" si="1"/>
        <v>45996</v>
      </c>
      <c r="H5298" s="248" t="s">
        <v>443</v>
      </c>
      <c r="I5298" s="276" t="str">
        <f t="shared" si="2"/>
        <v>397009423980</v>
      </c>
      <c r="J5298" s="274">
        <v>45966.0</v>
      </c>
      <c r="K5298" s="275">
        <v>423980.0</v>
      </c>
      <c r="L5298" s="275">
        <f t="shared" si="60"/>
        <v>0</v>
      </c>
      <c r="N5298" s="277" t="s">
        <v>1183</v>
      </c>
      <c r="O5298" s="274"/>
    </row>
    <row r="5299" ht="14.25" customHeight="1">
      <c r="A5299" s="248" t="s">
        <v>824</v>
      </c>
      <c r="B5299" s="248" t="s">
        <v>19</v>
      </c>
      <c r="C5299" s="273">
        <v>5.3649406E7</v>
      </c>
      <c r="D5299" s="274">
        <v>45966.0</v>
      </c>
      <c r="E5299" s="275">
        <v>4241.0</v>
      </c>
      <c r="F5299" s="248" t="s">
        <v>1073</v>
      </c>
      <c r="G5299" s="274">
        <f t="shared" si="1"/>
        <v>45996</v>
      </c>
      <c r="H5299" s="248" t="s">
        <v>443</v>
      </c>
      <c r="I5299" s="276" t="str">
        <f t="shared" si="2"/>
        <v>536494064241</v>
      </c>
      <c r="J5299" s="274">
        <v>45966.0</v>
      </c>
      <c r="K5299" s="275">
        <v>4241.0</v>
      </c>
      <c r="L5299" s="275">
        <f t="shared" si="60"/>
        <v>0</v>
      </c>
      <c r="N5299" s="277"/>
      <c r="O5299" s="274"/>
    </row>
    <row r="5300" ht="14.25" customHeight="1">
      <c r="A5300" s="248" t="s">
        <v>1190</v>
      </c>
      <c r="B5300" s="248" t="s">
        <v>19</v>
      </c>
      <c r="C5300" s="273">
        <v>2079.0</v>
      </c>
      <c r="D5300" s="274">
        <v>45966.0</v>
      </c>
      <c r="E5300" s="275">
        <v>9000.0</v>
      </c>
      <c r="F5300" s="248" t="s">
        <v>1073</v>
      </c>
      <c r="G5300" s="274">
        <f t="shared" si="1"/>
        <v>45996</v>
      </c>
      <c r="H5300" s="248" t="s">
        <v>443</v>
      </c>
      <c r="I5300" s="276" t="str">
        <f t="shared" si="2"/>
        <v>20799000</v>
      </c>
      <c r="J5300" s="274">
        <v>45968.0</v>
      </c>
      <c r="K5300" s="275">
        <v>9000.0</v>
      </c>
      <c r="L5300" s="275">
        <f t="shared" si="60"/>
        <v>0</v>
      </c>
      <c r="N5300" s="277"/>
      <c r="O5300" s="274"/>
    </row>
    <row r="5301" ht="14.25" customHeight="1">
      <c r="A5301" s="248" t="s">
        <v>525</v>
      </c>
      <c r="B5301" s="248" t="s">
        <v>19</v>
      </c>
      <c r="C5301" s="248">
        <v>71859.0</v>
      </c>
      <c r="D5301" s="274">
        <v>45967.0</v>
      </c>
      <c r="E5301" s="275">
        <v>1040060.0</v>
      </c>
      <c r="F5301" s="248" t="s">
        <v>1073</v>
      </c>
      <c r="G5301" s="274">
        <f t="shared" si="1"/>
        <v>45997</v>
      </c>
      <c r="H5301" s="248" t="s">
        <v>443</v>
      </c>
      <c r="I5301" s="276" t="str">
        <f t="shared" si="2"/>
        <v>718591040060</v>
      </c>
      <c r="J5301" s="274">
        <v>45967.0</v>
      </c>
      <c r="K5301" s="275">
        <v>1040060.0</v>
      </c>
      <c r="L5301" s="275">
        <f t="shared" si="60"/>
        <v>0</v>
      </c>
      <c r="N5301" s="277" t="s">
        <v>1191</v>
      </c>
      <c r="O5301" s="274"/>
    </row>
    <row r="5302" ht="14.25" customHeight="1">
      <c r="A5302" s="248" t="s">
        <v>22</v>
      </c>
      <c r="B5302" s="248" t="s">
        <v>19</v>
      </c>
      <c r="C5302" s="248">
        <v>1232655.0</v>
      </c>
      <c r="D5302" s="274">
        <v>45967.0</v>
      </c>
      <c r="E5302" s="275">
        <v>4096611.0</v>
      </c>
      <c r="F5302" s="248" t="s">
        <v>1073</v>
      </c>
      <c r="G5302" s="274">
        <f t="shared" si="1"/>
        <v>45997</v>
      </c>
      <c r="H5302" s="248" t="s">
        <v>443</v>
      </c>
      <c r="I5302" s="276" t="str">
        <f t="shared" si="2"/>
        <v>12326554096611</v>
      </c>
      <c r="J5302" s="274">
        <v>45993.0</v>
      </c>
      <c r="K5302" s="275">
        <v>4096611.0</v>
      </c>
      <c r="L5302" s="275">
        <f t="shared" si="60"/>
        <v>0</v>
      </c>
      <c r="N5302" s="277" t="s">
        <v>462</v>
      </c>
      <c r="O5302" s="274"/>
    </row>
    <row r="5303" ht="14.25" customHeight="1">
      <c r="A5303" s="248" t="s">
        <v>55</v>
      </c>
      <c r="B5303" s="248" t="s">
        <v>334</v>
      </c>
      <c r="C5303" s="248">
        <v>2702.0</v>
      </c>
      <c r="D5303" s="274">
        <v>45967.0</v>
      </c>
      <c r="E5303" s="275">
        <v>1370439.0</v>
      </c>
      <c r="F5303" s="248" t="s">
        <v>1073</v>
      </c>
      <c r="G5303" s="274">
        <f t="shared" si="1"/>
        <v>45997</v>
      </c>
      <c r="H5303" s="248" t="s">
        <v>443</v>
      </c>
      <c r="I5303" s="276" t="str">
        <f t="shared" si="2"/>
        <v>27021370439</v>
      </c>
      <c r="J5303" s="274">
        <v>45993.0</v>
      </c>
      <c r="K5303" s="275">
        <v>1370439.0</v>
      </c>
      <c r="L5303" s="275">
        <f t="shared" si="60"/>
        <v>0</v>
      </c>
      <c r="N5303" s="277" t="s">
        <v>1192</v>
      </c>
      <c r="O5303" s="274"/>
    </row>
    <row r="5304" ht="14.25" customHeight="1">
      <c r="A5304" s="248" t="s">
        <v>1193</v>
      </c>
      <c r="B5304" s="248" t="s">
        <v>19</v>
      </c>
      <c r="C5304" s="248">
        <v>32.0</v>
      </c>
      <c r="D5304" s="274">
        <v>45967.0</v>
      </c>
      <c r="E5304" s="275">
        <v>1047901.0</v>
      </c>
      <c r="F5304" s="248" t="s">
        <v>1073</v>
      </c>
      <c r="G5304" s="274">
        <f t="shared" si="1"/>
        <v>45997</v>
      </c>
      <c r="H5304" s="248" t="s">
        <v>443</v>
      </c>
      <c r="I5304" s="276" t="str">
        <f t="shared" si="2"/>
        <v>321047901</v>
      </c>
      <c r="J5304" s="274">
        <v>45959.0</v>
      </c>
      <c r="K5304" s="275">
        <v>1047901.0</v>
      </c>
      <c r="L5304" s="275">
        <f t="shared" si="60"/>
        <v>0</v>
      </c>
      <c r="N5304" s="277" t="s">
        <v>1194</v>
      </c>
      <c r="O5304" s="274"/>
    </row>
    <row r="5305" ht="14.25" customHeight="1">
      <c r="A5305" s="248" t="s">
        <v>22</v>
      </c>
      <c r="B5305" s="248" t="s">
        <v>19</v>
      </c>
      <c r="C5305" s="248">
        <v>1232660.0</v>
      </c>
      <c r="D5305" s="274">
        <v>45967.0</v>
      </c>
      <c r="E5305" s="275">
        <v>884990.0</v>
      </c>
      <c r="F5305" s="248" t="s">
        <v>1073</v>
      </c>
      <c r="G5305" s="274">
        <f t="shared" si="1"/>
        <v>45997</v>
      </c>
      <c r="H5305" s="248" t="s">
        <v>443</v>
      </c>
      <c r="I5305" s="276" t="str">
        <f t="shared" si="2"/>
        <v>1232660884990</v>
      </c>
      <c r="J5305" s="274">
        <v>45993.0</v>
      </c>
      <c r="K5305" s="275">
        <v>884990.0</v>
      </c>
      <c r="L5305" s="275">
        <f t="shared" si="60"/>
        <v>0</v>
      </c>
      <c r="N5305" s="277" t="s">
        <v>462</v>
      </c>
      <c r="O5305" s="274"/>
    </row>
    <row r="5306" ht="14.25" customHeight="1">
      <c r="A5306" s="248" t="s">
        <v>783</v>
      </c>
      <c r="B5306" s="248" t="s">
        <v>19</v>
      </c>
      <c r="C5306" s="248">
        <v>7121.0</v>
      </c>
      <c r="D5306" s="274">
        <v>45967.0</v>
      </c>
      <c r="E5306" s="275">
        <v>95000.0</v>
      </c>
      <c r="F5306" s="248" t="s">
        <v>1073</v>
      </c>
      <c r="G5306" s="274">
        <f t="shared" si="1"/>
        <v>45997</v>
      </c>
      <c r="H5306" s="248" t="s">
        <v>443</v>
      </c>
      <c r="I5306" s="276" t="str">
        <f t="shared" si="2"/>
        <v>712195000</v>
      </c>
      <c r="J5306" s="274">
        <v>45959.0</v>
      </c>
      <c r="K5306" s="275">
        <v>95000.0</v>
      </c>
      <c r="L5306" s="275">
        <f t="shared" si="60"/>
        <v>0</v>
      </c>
      <c r="N5306" s="277" t="s">
        <v>1195</v>
      </c>
      <c r="O5306" s="274"/>
    </row>
    <row r="5307" ht="14.25" customHeight="1">
      <c r="A5307" s="248" t="s">
        <v>1196</v>
      </c>
      <c r="B5307" s="248" t="s">
        <v>19</v>
      </c>
      <c r="C5307" s="273">
        <v>31.0</v>
      </c>
      <c r="D5307" s="274">
        <v>45967.0</v>
      </c>
      <c r="E5307" s="275">
        <v>357000.0</v>
      </c>
      <c r="F5307" s="248" t="s">
        <v>1073</v>
      </c>
      <c r="G5307" s="274">
        <f t="shared" si="1"/>
        <v>45997</v>
      </c>
      <c r="H5307" s="248" t="s">
        <v>443</v>
      </c>
      <c r="I5307" s="276" t="str">
        <f t="shared" si="2"/>
        <v>31357000</v>
      </c>
      <c r="J5307" s="274">
        <v>45968.0</v>
      </c>
      <c r="K5307" s="275">
        <v>350000.0</v>
      </c>
      <c r="L5307" s="275">
        <f t="shared" si="60"/>
        <v>-7000</v>
      </c>
      <c r="N5307" s="277"/>
      <c r="O5307" s="274"/>
    </row>
    <row r="5308" ht="14.25" customHeight="1">
      <c r="A5308" s="248" t="s">
        <v>830</v>
      </c>
      <c r="B5308" s="248" t="s">
        <v>19</v>
      </c>
      <c r="C5308" s="273">
        <v>1987419.0</v>
      </c>
      <c r="D5308" s="274">
        <v>45967.0</v>
      </c>
      <c r="E5308" s="275">
        <v>1099990.0</v>
      </c>
      <c r="F5308" s="248" t="s">
        <v>1073</v>
      </c>
      <c r="G5308" s="274">
        <f t="shared" si="1"/>
        <v>45997</v>
      </c>
      <c r="H5308" s="248" t="s">
        <v>443</v>
      </c>
      <c r="I5308" s="276" t="str">
        <f t="shared" si="2"/>
        <v>19874191099990</v>
      </c>
      <c r="J5308" s="274">
        <v>45966.0</v>
      </c>
      <c r="K5308" s="275">
        <v>1099990.0</v>
      </c>
      <c r="L5308" s="275">
        <f t="shared" si="60"/>
        <v>0</v>
      </c>
      <c r="N5308" s="277"/>
      <c r="O5308" s="274"/>
    </row>
    <row r="5309" ht="13.5" customHeight="1">
      <c r="A5309" s="248" t="s">
        <v>830</v>
      </c>
      <c r="B5309" s="248" t="s">
        <v>19</v>
      </c>
      <c r="C5309" s="273">
        <v>1987485.0</v>
      </c>
      <c r="D5309" s="274">
        <v>45967.0</v>
      </c>
      <c r="E5309" s="275">
        <v>133980.0</v>
      </c>
      <c r="F5309" s="248" t="s">
        <v>1073</v>
      </c>
      <c r="G5309" s="274">
        <f t="shared" si="1"/>
        <v>45997</v>
      </c>
      <c r="H5309" s="248" t="s">
        <v>443</v>
      </c>
      <c r="I5309" s="276" t="str">
        <f t="shared" si="2"/>
        <v>1987485133980</v>
      </c>
      <c r="J5309" s="274">
        <v>45966.0</v>
      </c>
      <c r="K5309" s="275">
        <v>133980.0</v>
      </c>
      <c r="L5309" s="275">
        <f t="shared" si="60"/>
        <v>0</v>
      </c>
      <c r="N5309" s="277"/>
      <c r="O5309" s="274"/>
    </row>
    <row r="5310" ht="14.25" customHeight="1">
      <c r="A5310" s="248" t="s">
        <v>1074</v>
      </c>
      <c r="B5310" s="248" t="s">
        <v>19</v>
      </c>
      <c r="C5310" s="273">
        <v>151.0</v>
      </c>
      <c r="D5310" s="274">
        <v>45967.0</v>
      </c>
      <c r="E5310" s="275">
        <v>119000.0</v>
      </c>
      <c r="F5310" s="248" t="s">
        <v>1073</v>
      </c>
      <c r="G5310" s="274">
        <f t="shared" si="1"/>
        <v>45997</v>
      </c>
      <c r="H5310" s="305" t="s">
        <v>443</v>
      </c>
      <c r="I5310" s="276" t="str">
        <f t="shared" si="2"/>
        <v>151119000</v>
      </c>
      <c r="J5310" s="347"/>
      <c r="K5310" s="275"/>
      <c r="L5310" s="275">
        <f t="shared" si="60"/>
        <v>-119000</v>
      </c>
      <c r="M5310" s="305" t="s">
        <v>1144</v>
      </c>
      <c r="N5310" s="277"/>
      <c r="O5310" s="274"/>
    </row>
    <row r="5311" ht="14.25" customHeight="1">
      <c r="A5311" s="248" t="s">
        <v>824</v>
      </c>
      <c r="B5311" s="248" t="s">
        <v>19</v>
      </c>
      <c r="C5311" s="273">
        <v>5.3662758E7</v>
      </c>
      <c r="D5311" s="274">
        <v>45967.0</v>
      </c>
      <c r="E5311" s="275">
        <v>149587.0</v>
      </c>
      <c r="F5311" s="248" t="s">
        <v>1073</v>
      </c>
      <c r="G5311" s="274">
        <f t="shared" si="1"/>
        <v>45997</v>
      </c>
      <c r="H5311" s="248" t="s">
        <v>443</v>
      </c>
      <c r="I5311" s="276" t="str">
        <f t="shared" si="2"/>
        <v>53662758149587</v>
      </c>
      <c r="J5311" s="274">
        <v>45967.0</v>
      </c>
      <c r="K5311" s="275">
        <v>149587.0</v>
      </c>
      <c r="L5311" s="275">
        <f t="shared" si="60"/>
        <v>0</v>
      </c>
      <c r="N5311" s="277"/>
      <c r="O5311" s="274"/>
    </row>
    <row r="5312" ht="14.25" customHeight="1">
      <c r="A5312" s="248" t="s">
        <v>504</v>
      </c>
      <c r="B5312" s="248" t="s">
        <v>19</v>
      </c>
      <c r="C5312" s="273">
        <v>1179.0</v>
      </c>
      <c r="D5312" s="274">
        <v>45967.0</v>
      </c>
      <c r="E5312" s="275">
        <v>858000.0</v>
      </c>
      <c r="F5312" s="248" t="s">
        <v>1073</v>
      </c>
      <c r="G5312" s="274">
        <f t="shared" si="1"/>
        <v>45997</v>
      </c>
      <c r="H5312" s="248" t="s">
        <v>443</v>
      </c>
      <c r="I5312" s="276" t="str">
        <f t="shared" si="2"/>
        <v>1179858000</v>
      </c>
      <c r="J5312" s="274">
        <v>45993.0</v>
      </c>
      <c r="K5312" s="275">
        <v>858000.0</v>
      </c>
      <c r="L5312" s="275">
        <f t="shared" si="60"/>
        <v>0</v>
      </c>
      <c r="N5312" s="277"/>
      <c r="O5312" s="274"/>
    </row>
    <row r="5313" ht="14.25" customHeight="1">
      <c r="A5313" s="248" t="s">
        <v>824</v>
      </c>
      <c r="B5313" s="248" t="s">
        <v>334</v>
      </c>
      <c r="C5313" s="248">
        <v>1.4243104E7</v>
      </c>
      <c r="D5313" s="274">
        <v>45967.0</v>
      </c>
      <c r="E5313" s="275">
        <v>0.0</v>
      </c>
      <c r="F5313" s="248" t="s">
        <v>1073</v>
      </c>
      <c r="G5313" s="274">
        <f t="shared" si="1"/>
        <v>45997</v>
      </c>
      <c r="H5313" s="248" t="s">
        <v>443</v>
      </c>
      <c r="I5313" s="276" t="str">
        <f t="shared" si="2"/>
        <v>142431040</v>
      </c>
      <c r="J5313" s="274">
        <v>45967.0</v>
      </c>
      <c r="K5313" s="275">
        <v>0.0</v>
      </c>
      <c r="L5313" s="275">
        <f t="shared" si="60"/>
        <v>0</v>
      </c>
      <c r="N5313" s="277" t="s">
        <v>1166</v>
      </c>
      <c r="O5313" s="274"/>
    </row>
    <row r="5314" ht="14.25" customHeight="1">
      <c r="A5314" s="248" t="s">
        <v>938</v>
      </c>
      <c r="B5314" s="248" t="s">
        <v>19</v>
      </c>
      <c r="C5314" s="248">
        <v>2.5398489E7</v>
      </c>
      <c r="D5314" s="274">
        <v>45967.0</v>
      </c>
      <c r="E5314" s="275">
        <v>255980.0</v>
      </c>
      <c r="F5314" s="248" t="s">
        <v>1073</v>
      </c>
      <c r="G5314" s="274">
        <f t="shared" si="1"/>
        <v>45997</v>
      </c>
      <c r="H5314" s="248" t="s">
        <v>443</v>
      </c>
      <c r="I5314" s="276" t="str">
        <f t="shared" si="2"/>
        <v>25398489255980</v>
      </c>
      <c r="J5314" s="274">
        <v>45967.0</v>
      </c>
      <c r="K5314" s="275">
        <v>255980.0</v>
      </c>
      <c r="L5314" s="275">
        <f t="shared" si="60"/>
        <v>0</v>
      </c>
      <c r="N5314" s="277" t="s">
        <v>1180</v>
      </c>
      <c r="O5314" s="274"/>
    </row>
    <row r="5315" ht="14.25" customHeight="1">
      <c r="A5315" s="248" t="s">
        <v>273</v>
      </c>
      <c r="B5315" s="248" t="s">
        <v>19</v>
      </c>
      <c r="C5315" s="273">
        <v>742.0</v>
      </c>
      <c r="D5315" s="274">
        <v>45968.0</v>
      </c>
      <c r="E5315" s="275">
        <v>759601.0</v>
      </c>
      <c r="F5315" s="248" t="s">
        <v>1073</v>
      </c>
      <c r="G5315" s="274">
        <f t="shared" si="1"/>
        <v>45998</v>
      </c>
      <c r="H5315" s="248" t="s">
        <v>443</v>
      </c>
      <c r="I5315" s="276" t="str">
        <f t="shared" si="2"/>
        <v>742759601</v>
      </c>
      <c r="J5315" s="274">
        <v>45974.0</v>
      </c>
      <c r="K5315" s="275">
        <v>759601.0</v>
      </c>
      <c r="L5315" s="275">
        <f t="shared" si="60"/>
        <v>0</v>
      </c>
      <c r="N5315" s="277"/>
      <c r="O5315" s="274"/>
    </row>
    <row r="5316" ht="14.25" customHeight="1">
      <c r="A5316" s="248" t="s">
        <v>493</v>
      </c>
      <c r="B5316" s="248" t="s">
        <v>19</v>
      </c>
      <c r="C5316" s="273">
        <v>14323.0</v>
      </c>
      <c r="D5316" s="274">
        <v>45968.0</v>
      </c>
      <c r="E5316" s="275">
        <v>339480.0</v>
      </c>
      <c r="F5316" s="248" t="s">
        <v>1073</v>
      </c>
      <c r="G5316" s="274">
        <f t="shared" si="1"/>
        <v>45998</v>
      </c>
      <c r="H5316" s="248" t="s">
        <v>443</v>
      </c>
      <c r="I5316" s="276" t="str">
        <f t="shared" si="2"/>
        <v>14323339480</v>
      </c>
      <c r="J5316" s="274">
        <v>45968.0</v>
      </c>
      <c r="K5316" s="275">
        <v>339480.0</v>
      </c>
      <c r="L5316" s="275">
        <f t="shared" si="60"/>
        <v>0</v>
      </c>
      <c r="N5316" s="277"/>
      <c r="O5316" s="274"/>
    </row>
    <row r="5317" ht="14.25" customHeight="1">
      <c r="A5317" s="248" t="s">
        <v>273</v>
      </c>
      <c r="B5317" s="248" t="s">
        <v>19</v>
      </c>
      <c r="C5317" s="273">
        <v>743.0</v>
      </c>
      <c r="D5317" s="274">
        <v>45968.0</v>
      </c>
      <c r="E5317" s="275">
        <v>1184401.0</v>
      </c>
      <c r="F5317" s="248" t="s">
        <v>1073</v>
      </c>
      <c r="G5317" s="274">
        <f t="shared" si="1"/>
        <v>45998</v>
      </c>
      <c r="H5317" s="248" t="s">
        <v>443</v>
      </c>
      <c r="I5317" s="276" t="str">
        <f t="shared" si="2"/>
        <v>7431184401</v>
      </c>
      <c r="J5317" s="274">
        <v>45974.0</v>
      </c>
      <c r="K5317" s="275">
        <v>1184401.0</v>
      </c>
      <c r="L5317" s="275">
        <f t="shared" si="60"/>
        <v>0</v>
      </c>
      <c r="N5317" s="277"/>
      <c r="O5317" s="274"/>
    </row>
    <row r="5318" ht="14.25" customHeight="1">
      <c r="A5318" s="248" t="s">
        <v>495</v>
      </c>
      <c r="B5318" s="248" t="s">
        <v>19</v>
      </c>
      <c r="C5318" s="273">
        <v>1.43458372E8</v>
      </c>
      <c r="D5318" s="274">
        <v>45968.0</v>
      </c>
      <c r="E5318" s="275">
        <v>1010940.0</v>
      </c>
      <c r="F5318" s="248" t="s">
        <v>1073</v>
      </c>
      <c r="G5318" s="274">
        <f t="shared" si="1"/>
        <v>45998</v>
      </c>
      <c r="H5318" s="248" t="s">
        <v>443</v>
      </c>
      <c r="I5318" s="276" t="str">
        <f t="shared" si="2"/>
        <v>1434583721010940</v>
      </c>
      <c r="J5318" s="274">
        <v>45968.0</v>
      </c>
      <c r="K5318" s="275">
        <v>1010940.0</v>
      </c>
      <c r="L5318" s="275">
        <f t="shared" si="60"/>
        <v>0</v>
      </c>
      <c r="N5318" s="277"/>
      <c r="O5318" s="274"/>
    </row>
    <row r="5319" ht="14.25" customHeight="1">
      <c r="A5319" s="248" t="s">
        <v>903</v>
      </c>
      <c r="B5319" s="248" t="s">
        <v>19</v>
      </c>
      <c r="C5319" s="273">
        <v>3786.0</v>
      </c>
      <c r="D5319" s="274">
        <v>45968.0</v>
      </c>
      <c r="E5319" s="275">
        <v>243980.0</v>
      </c>
      <c r="F5319" s="248" t="s">
        <v>1073</v>
      </c>
      <c r="G5319" s="274">
        <f t="shared" si="1"/>
        <v>45998</v>
      </c>
      <c r="H5319" s="248" t="s">
        <v>443</v>
      </c>
      <c r="I5319" s="276" t="str">
        <f t="shared" si="2"/>
        <v>3786243980</v>
      </c>
      <c r="J5319" s="274">
        <v>45959.0</v>
      </c>
      <c r="K5319" s="275">
        <v>243980.0</v>
      </c>
      <c r="L5319" s="275">
        <f t="shared" si="60"/>
        <v>0</v>
      </c>
      <c r="N5319" s="277"/>
      <c r="O5319" s="274"/>
    </row>
    <row r="5320" ht="14.25" customHeight="1">
      <c r="A5320" s="248" t="s">
        <v>1003</v>
      </c>
      <c r="B5320" s="248" t="s">
        <v>19</v>
      </c>
      <c r="C5320" s="273">
        <v>2179494.0</v>
      </c>
      <c r="D5320" s="274">
        <v>45968.0</v>
      </c>
      <c r="E5320" s="275">
        <v>1123970.0</v>
      </c>
      <c r="F5320" s="248" t="s">
        <v>1073</v>
      </c>
      <c r="G5320" s="274">
        <f t="shared" si="1"/>
        <v>45998</v>
      </c>
      <c r="H5320" s="248" t="s">
        <v>443</v>
      </c>
      <c r="I5320" s="276" t="str">
        <f t="shared" si="2"/>
        <v>21794941123970</v>
      </c>
      <c r="J5320" s="274">
        <v>45968.0</v>
      </c>
      <c r="K5320" s="275">
        <v>1123970.0</v>
      </c>
      <c r="L5320" s="275">
        <f t="shared" si="60"/>
        <v>0</v>
      </c>
      <c r="N5320" s="277"/>
      <c r="O5320" s="274"/>
    </row>
    <row r="5321" ht="14.25" customHeight="1">
      <c r="A5321" s="248" t="s">
        <v>830</v>
      </c>
      <c r="B5321" s="248" t="s">
        <v>19</v>
      </c>
      <c r="C5321" s="273">
        <v>1987721.0</v>
      </c>
      <c r="D5321" s="274">
        <v>45968.0</v>
      </c>
      <c r="E5321" s="275">
        <v>1499980.0</v>
      </c>
      <c r="F5321" s="248" t="s">
        <v>1073</v>
      </c>
      <c r="G5321" s="274">
        <f t="shared" si="1"/>
        <v>45998</v>
      </c>
      <c r="H5321" s="248" t="s">
        <v>443</v>
      </c>
      <c r="I5321" s="276" t="str">
        <f t="shared" si="2"/>
        <v>19877211499980</v>
      </c>
      <c r="J5321" s="274">
        <v>45968.0</v>
      </c>
      <c r="K5321" s="275">
        <v>1499980.0</v>
      </c>
      <c r="L5321" s="275">
        <f t="shared" si="60"/>
        <v>0</v>
      </c>
      <c r="N5321" s="277"/>
      <c r="O5321" s="274"/>
    </row>
    <row r="5322" ht="14.25" customHeight="1">
      <c r="A5322" s="248" t="s">
        <v>830</v>
      </c>
      <c r="B5322" s="248" t="s">
        <v>19</v>
      </c>
      <c r="C5322" s="273">
        <v>1987722.0</v>
      </c>
      <c r="D5322" s="274">
        <v>45968.0</v>
      </c>
      <c r="E5322" s="275">
        <v>1272979.0</v>
      </c>
      <c r="F5322" s="248" t="s">
        <v>1073</v>
      </c>
      <c r="G5322" s="274">
        <f t="shared" si="1"/>
        <v>45998</v>
      </c>
      <c r="H5322" s="248" t="s">
        <v>443</v>
      </c>
      <c r="I5322" s="276" t="str">
        <f t="shared" si="2"/>
        <v>19877221272979</v>
      </c>
      <c r="J5322" s="274">
        <v>45968.0</v>
      </c>
      <c r="K5322" s="275">
        <v>1272979.0</v>
      </c>
      <c r="L5322" s="275">
        <f t="shared" si="60"/>
        <v>0</v>
      </c>
      <c r="N5322" s="277"/>
      <c r="O5322" s="274"/>
    </row>
    <row r="5323" ht="14.25" customHeight="1">
      <c r="A5323" s="248" t="s">
        <v>273</v>
      </c>
      <c r="B5323" s="248" t="s">
        <v>468</v>
      </c>
      <c r="C5323" s="273">
        <v>2092.0</v>
      </c>
      <c r="D5323" s="274">
        <v>45968.0</v>
      </c>
      <c r="E5323" s="275">
        <v>-759601.0</v>
      </c>
      <c r="F5323" s="248" t="s">
        <v>1073</v>
      </c>
      <c r="G5323" s="274">
        <f t="shared" si="1"/>
        <v>45998</v>
      </c>
      <c r="H5323" s="248" t="s">
        <v>469</v>
      </c>
      <c r="I5323" s="276" t="str">
        <f t="shared" si="2"/>
        <v>2092-759601</v>
      </c>
      <c r="J5323" s="274"/>
      <c r="K5323" s="275"/>
      <c r="L5323" s="275">
        <f t="shared" si="60"/>
        <v>759601</v>
      </c>
      <c r="M5323" s="248" t="s">
        <v>1197</v>
      </c>
      <c r="N5323" s="277" t="s">
        <v>710</v>
      </c>
      <c r="O5323" s="274"/>
    </row>
    <row r="5324" ht="14.25" customHeight="1">
      <c r="A5324" s="248" t="s">
        <v>1198</v>
      </c>
      <c r="B5324" s="248" t="s">
        <v>19</v>
      </c>
      <c r="C5324" s="248">
        <v>2915.0</v>
      </c>
      <c r="D5324" s="274">
        <v>45971.0</v>
      </c>
      <c r="E5324" s="275">
        <v>614344.0</v>
      </c>
      <c r="F5324" s="248" t="s">
        <v>1073</v>
      </c>
      <c r="G5324" s="274">
        <f t="shared" si="1"/>
        <v>46001</v>
      </c>
      <c r="H5324" s="248" t="s">
        <v>443</v>
      </c>
      <c r="I5324" s="276" t="str">
        <f t="shared" si="2"/>
        <v>2915614344</v>
      </c>
      <c r="J5324" s="274">
        <v>45993.0</v>
      </c>
      <c r="K5324" s="275">
        <v>614344.0</v>
      </c>
      <c r="L5324" s="275">
        <f t="shared" si="60"/>
        <v>0</v>
      </c>
      <c r="N5324" s="277" t="s">
        <v>1199</v>
      </c>
      <c r="O5324" s="274"/>
    </row>
    <row r="5325" ht="14.25" customHeight="1">
      <c r="A5325" s="248" t="s">
        <v>834</v>
      </c>
      <c r="B5325" s="248" t="s">
        <v>19</v>
      </c>
      <c r="C5325" s="248">
        <v>76292.0</v>
      </c>
      <c r="D5325" s="274">
        <v>45971.0</v>
      </c>
      <c r="E5325" s="275">
        <v>580720.0</v>
      </c>
      <c r="F5325" s="248" t="s">
        <v>1073</v>
      </c>
      <c r="G5325" s="274">
        <f t="shared" si="1"/>
        <v>46001</v>
      </c>
      <c r="H5325" s="248" t="s">
        <v>443</v>
      </c>
      <c r="I5325" s="276" t="str">
        <f t="shared" si="2"/>
        <v>76292580720</v>
      </c>
      <c r="J5325" s="274">
        <v>45936.0</v>
      </c>
      <c r="K5325" s="275">
        <v>580720.0</v>
      </c>
      <c r="L5325" s="275">
        <f t="shared" si="60"/>
        <v>0</v>
      </c>
      <c r="N5325" s="277" t="s">
        <v>1200</v>
      </c>
      <c r="O5325" s="274"/>
    </row>
    <row r="5326" ht="13.5" customHeight="1">
      <c r="A5326" s="248" t="s">
        <v>875</v>
      </c>
      <c r="B5326" s="248" t="s">
        <v>19</v>
      </c>
      <c r="C5326" s="248">
        <v>5.2564749E7</v>
      </c>
      <c r="D5326" s="274">
        <v>45971.0</v>
      </c>
      <c r="E5326" s="275">
        <v>89271.0</v>
      </c>
      <c r="F5326" s="248" t="s">
        <v>1073</v>
      </c>
      <c r="G5326" s="274">
        <f t="shared" si="1"/>
        <v>46001</v>
      </c>
      <c r="H5326" s="248" t="s">
        <v>443</v>
      </c>
      <c r="I5326" s="276" t="str">
        <f t="shared" si="2"/>
        <v>5256474989271</v>
      </c>
      <c r="J5326" s="274">
        <v>45992.0</v>
      </c>
      <c r="K5326" s="275">
        <v>89271.0</v>
      </c>
      <c r="L5326" s="275">
        <f t="shared" si="60"/>
        <v>0</v>
      </c>
      <c r="N5326" s="277" t="s">
        <v>1201</v>
      </c>
      <c r="O5326" s="274"/>
    </row>
    <row r="5327" ht="14.25" customHeight="1">
      <c r="A5327" s="248" t="s">
        <v>1202</v>
      </c>
      <c r="B5327" s="248" t="s">
        <v>19</v>
      </c>
      <c r="C5327" s="273">
        <v>1275.0</v>
      </c>
      <c r="D5327" s="274">
        <v>45972.0</v>
      </c>
      <c r="E5327" s="275">
        <v>2062533.0</v>
      </c>
      <c r="F5327" s="248" t="s">
        <v>1073</v>
      </c>
      <c r="G5327" s="274">
        <f t="shared" si="1"/>
        <v>46002</v>
      </c>
      <c r="H5327" s="248" t="s">
        <v>443</v>
      </c>
      <c r="I5327" s="276" t="str">
        <f t="shared" si="2"/>
        <v>12752062533</v>
      </c>
      <c r="J5327" s="274">
        <v>45973.0</v>
      </c>
      <c r="K5327" s="275">
        <v>2062533.0</v>
      </c>
      <c r="L5327" s="275">
        <f t="shared" si="60"/>
        <v>0</v>
      </c>
      <c r="N5327" s="277"/>
      <c r="O5327" s="274"/>
    </row>
    <row r="5328" ht="14.25" customHeight="1">
      <c r="A5328" s="248" t="s">
        <v>740</v>
      </c>
      <c r="B5328" s="248" t="s">
        <v>19</v>
      </c>
      <c r="C5328" s="273">
        <v>17206.0</v>
      </c>
      <c r="D5328" s="274">
        <v>45972.0</v>
      </c>
      <c r="E5328" s="275">
        <v>328940.0</v>
      </c>
      <c r="F5328" s="248" t="s">
        <v>1073</v>
      </c>
      <c r="G5328" s="274">
        <f t="shared" si="1"/>
        <v>46002</v>
      </c>
      <c r="H5328" s="248" t="s">
        <v>443</v>
      </c>
      <c r="I5328" s="276" t="str">
        <f t="shared" si="2"/>
        <v>17206328940</v>
      </c>
      <c r="J5328" s="274">
        <v>45972.0</v>
      </c>
      <c r="K5328" s="275">
        <v>328940.0</v>
      </c>
      <c r="L5328" s="275">
        <f t="shared" si="60"/>
        <v>0</v>
      </c>
      <c r="N5328" s="277"/>
      <c r="O5328" s="274"/>
    </row>
    <row r="5329" ht="14.25" customHeight="1">
      <c r="A5329" s="248" t="s">
        <v>495</v>
      </c>
      <c r="B5329" s="248" t="s">
        <v>19</v>
      </c>
      <c r="C5329" s="273">
        <v>1.43573501E8</v>
      </c>
      <c r="D5329" s="274">
        <v>45972.0</v>
      </c>
      <c r="E5329" s="275">
        <v>263970.0</v>
      </c>
      <c r="F5329" s="248" t="s">
        <v>1073</v>
      </c>
      <c r="G5329" s="274">
        <f t="shared" si="1"/>
        <v>46002</v>
      </c>
      <c r="H5329" s="248" t="s">
        <v>443</v>
      </c>
      <c r="I5329" s="276" t="str">
        <f t="shared" si="2"/>
        <v>143573501263970</v>
      </c>
      <c r="J5329" s="274">
        <v>45972.0</v>
      </c>
      <c r="K5329" s="275">
        <v>263970.0</v>
      </c>
      <c r="L5329" s="275">
        <f t="shared" si="60"/>
        <v>0</v>
      </c>
      <c r="N5329" s="277"/>
      <c r="O5329" s="274"/>
    </row>
    <row r="5330" ht="14.25" customHeight="1">
      <c r="A5330" s="248" t="s">
        <v>1203</v>
      </c>
      <c r="B5330" s="248" t="s">
        <v>19</v>
      </c>
      <c r="C5330" s="273">
        <v>609247.0</v>
      </c>
      <c r="D5330" s="274">
        <v>45972.0</v>
      </c>
      <c r="E5330" s="275">
        <v>204990.0</v>
      </c>
      <c r="F5330" s="248" t="s">
        <v>1073</v>
      </c>
      <c r="G5330" s="274">
        <f t="shared" si="1"/>
        <v>46002</v>
      </c>
      <c r="H5330" s="248" t="s">
        <v>485</v>
      </c>
      <c r="I5330" s="276" t="str">
        <f t="shared" si="2"/>
        <v>609247204990</v>
      </c>
      <c r="J5330" s="274"/>
      <c r="K5330" s="275"/>
      <c r="L5330" s="275">
        <f t="shared" si="60"/>
        <v>-204990</v>
      </c>
      <c r="N5330" s="277"/>
      <c r="O5330" s="274"/>
    </row>
    <row r="5331" ht="14.25" customHeight="1">
      <c r="A5331" s="248" t="s">
        <v>1204</v>
      </c>
      <c r="B5331" s="248" t="s">
        <v>468</v>
      </c>
      <c r="C5331" s="273">
        <v>4661.0</v>
      </c>
      <c r="D5331" s="274">
        <v>45972.0</v>
      </c>
      <c r="E5331" s="275">
        <v>-153980.0</v>
      </c>
      <c r="F5331" s="248" t="s">
        <v>1073</v>
      </c>
      <c r="G5331" s="274">
        <f t="shared" si="1"/>
        <v>46002</v>
      </c>
      <c r="H5331" s="248" t="s">
        <v>469</v>
      </c>
      <c r="I5331" s="276" t="str">
        <f t="shared" si="2"/>
        <v>4661-153980</v>
      </c>
      <c r="J5331" s="274"/>
      <c r="K5331" s="275"/>
      <c r="L5331" s="275">
        <f t="shared" si="60"/>
        <v>153980</v>
      </c>
      <c r="N5331" s="277"/>
      <c r="O5331" s="274"/>
    </row>
    <row r="5332" ht="14.25" customHeight="1">
      <c r="A5332" s="248" t="s">
        <v>1203</v>
      </c>
      <c r="B5332" s="248" t="s">
        <v>468</v>
      </c>
      <c r="C5332" s="273">
        <v>1240561.0</v>
      </c>
      <c r="D5332" s="274">
        <v>45972.0</v>
      </c>
      <c r="E5332" s="275">
        <v>-204990.0</v>
      </c>
      <c r="F5332" s="248" t="s">
        <v>1073</v>
      </c>
      <c r="G5332" s="274">
        <f t="shared" si="1"/>
        <v>46002</v>
      </c>
      <c r="H5332" s="248" t="s">
        <v>469</v>
      </c>
      <c r="I5332" s="276" t="str">
        <f t="shared" si="2"/>
        <v>1240561-204990</v>
      </c>
      <c r="J5332" s="274"/>
      <c r="K5332" s="275"/>
      <c r="L5332" s="275">
        <f t="shared" si="60"/>
        <v>204990</v>
      </c>
      <c r="N5332" s="277"/>
      <c r="O5332" s="274"/>
    </row>
    <row r="5333" ht="14.25" customHeight="1">
      <c r="A5333" s="248" t="s">
        <v>910</v>
      </c>
      <c r="B5333" s="248" t="s">
        <v>19</v>
      </c>
      <c r="C5333" s="248">
        <v>560.0</v>
      </c>
      <c r="D5333" s="274">
        <v>45972.0</v>
      </c>
      <c r="E5333" s="275">
        <v>12997.0</v>
      </c>
      <c r="F5333" s="248" t="s">
        <v>1073</v>
      </c>
      <c r="G5333" s="274">
        <f t="shared" si="1"/>
        <v>46002</v>
      </c>
      <c r="H5333" s="248" t="s">
        <v>443</v>
      </c>
      <c r="I5333" s="276" t="str">
        <f t="shared" si="2"/>
        <v>56012997</v>
      </c>
      <c r="J5333" s="274">
        <v>45993.0</v>
      </c>
      <c r="K5333" s="275">
        <v>12997.0</v>
      </c>
      <c r="L5333" s="275">
        <f t="shared" si="60"/>
        <v>0</v>
      </c>
      <c r="N5333" s="277" t="s">
        <v>1205</v>
      </c>
      <c r="O5333" s="274"/>
    </row>
    <row r="5334" ht="14.25" customHeight="1">
      <c r="A5334" s="248" t="s">
        <v>1204</v>
      </c>
      <c r="B5334" s="248" t="s">
        <v>19</v>
      </c>
      <c r="C5334" s="248">
        <v>1195.0</v>
      </c>
      <c r="D5334" s="274">
        <v>45972.0</v>
      </c>
      <c r="E5334" s="275">
        <v>149990.0</v>
      </c>
      <c r="F5334" s="248" t="s">
        <v>1073</v>
      </c>
      <c r="G5334" s="274">
        <f t="shared" si="1"/>
        <v>46002</v>
      </c>
      <c r="H5334" s="248" t="s">
        <v>443</v>
      </c>
      <c r="I5334" s="276" t="str">
        <f t="shared" si="2"/>
        <v>1195149990</v>
      </c>
      <c r="J5334" s="274">
        <v>45947.0</v>
      </c>
      <c r="K5334" s="275">
        <v>149990.0</v>
      </c>
      <c r="L5334" s="275">
        <f t="shared" si="60"/>
        <v>0</v>
      </c>
      <c r="N5334" s="277" t="s">
        <v>1206</v>
      </c>
      <c r="O5334" s="274"/>
    </row>
    <row r="5335" ht="14.25" customHeight="1">
      <c r="A5335" s="248" t="s">
        <v>279</v>
      </c>
      <c r="B5335" s="248" t="s">
        <v>19</v>
      </c>
      <c r="C5335" s="248">
        <v>7029.0</v>
      </c>
      <c r="D5335" s="274">
        <v>45972.0</v>
      </c>
      <c r="E5335" s="275">
        <v>1.9059898E7</v>
      </c>
      <c r="F5335" s="248" t="s">
        <v>1073</v>
      </c>
      <c r="G5335" s="274">
        <f t="shared" si="1"/>
        <v>46002</v>
      </c>
      <c r="H5335" s="248" t="s">
        <v>443</v>
      </c>
      <c r="I5335" s="276" t="str">
        <f t="shared" si="2"/>
        <v>702919059898</v>
      </c>
      <c r="J5335" s="274">
        <v>45993.0</v>
      </c>
      <c r="K5335" s="275">
        <v>1.9059898E7</v>
      </c>
      <c r="L5335" s="275">
        <f t="shared" si="60"/>
        <v>0</v>
      </c>
      <c r="N5335" s="277" t="s">
        <v>1207</v>
      </c>
      <c r="O5335" s="274"/>
    </row>
    <row r="5336" ht="14.25" customHeight="1">
      <c r="A5336" s="248" t="s">
        <v>84</v>
      </c>
      <c r="B5336" s="248" t="s">
        <v>19</v>
      </c>
      <c r="C5336" s="248">
        <v>6302.0</v>
      </c>
      <c r="D5336" s="274">
        <v>45972.0</v>
      </c>
      <c r="E5336" s="275">
        <v>321502.0</v>
      </c>
      <c r="F5336" s="248" t="s">
        <v>1073</v>
      </c>
      <c r="G5336" s="274">
        <f t="shared" si="1"/>
        <v>46002</v>
      </c>
      <c r="H5336" s="248" t="s">
        <v>443</v>
      </c>
      <c r="I5336" s="276" t="str">
        <f t="shared" si="2"/>
        <v>6302321502</v>
      </c>
      <c r="J5336" s="274">
        <v>46000.0</v>
      </c>
      <c r="K5336" s="275">
        <v>31502.0</v>
      </c>
      <c r="L5336" s="275">
        <f t="shared" si="60"/>
        <v>-290000</v>
      </c>
      <c r="N5336" s="277" t="s">
        <v>1208</v>
      </c>
      <c r="O5336" s="274"/>
    </row>
    <row r="5337" ht="14.25" customHeight="1">
      <c r="A5337" s="248" t="s">
        <v>84</v>
      </c>
      <c r="B5337" s="248" t="s">
        <v>19</v>
      </c>
      <c r="C5337" s="248">
        <v>6303.0</v>
      </c>
      <c r="D5337" s="274">
        <v>45972.0</v>
      </c>
      <c r="E5337" s="275">
        <v>67961.0</v>
      </c>
      <c r="F5337" s="248" t="s">
        <v>1073</v>
      </c>
      <c r="G5337" s="274">
        <f t="shared" si="1"/>
        <v>46002</v>
      </c>
      <c r="H5337" s="248" t="s">
        <v>443</v>
      </c>
      <c r="I5337" s="276" t="str">
        <f t="shared" si="2"/>
        <v>630367961</v>
      </c>
      <c r="J5337" s="274">
        <v>46000.0</v>
      </c>
      <c r="K5337" s="275">
        <v>67961.0</v>
      </c>
      <c r="L5337" s="275">
        <f t="shared" si="60"/>
        <v>0</v>
      </c>
      <c r="N5337" s="277" t="s">
        <v>1208</v>
      </c>
      <c r="O5337" s="274"/>
    </row>
    <row r="5338" ht="14.25" customHeight="1">
      <c r="A5338" s="248" t="s">
        <v>273</v>
      </c>
      <c r="B5338" s="248" t="s">
        <v>19</v>
      </c>
      <c r="C5338" s="273">
        <v>748.0</v>
      </c>
      <c r="D5338" s="274">
        <v>45973.0</v>
      </c>
      <c r="E5338" s="275">
        <v>569700.0</v>
      </c>
      <c r="F5338" s="248" t="s">
        <v>1073</v>
      </c>
      <c r="G5338" s="274">
        <f t="shared" si="1"/>
        <v>46003</v>
      </c>
      <c r="H5338" s="248" t="s">
        <v>443</v>
      </c>
      <c r="I5338" s="276" t="str">
        <f t="shared" si="2"/>
        <v>748569700</v>
      </c>
      <c r="J5338" s="274">
        <v>45974.0</v>
      </c>
      <c r="K5338" s="275">
        <v>569700.0</v>
      </c>
      <c r="L5338" s="275">
        <f t="shared" si="60"/>
        <v>0</v>
      </c>
      <c r="N5338" s="277"/>
      <c r="O5338" s="274"/>
    </row>
    <row r="5339" ht="14.25" customHeight="1">
      <c r="A5339" s="248" t="s">
        <v>1209</v>
      </c>
      <c r="B5339" s="248" t="s">
        <v>19</v>
      </c>
      <c r="C5339" s="273">
        <v>162496.0</v>
      </c>
      <c r="D5339" s="274">
        <v>45973.0</v>
      </c>
      <c r="E5339" s="275">
        <v>756970.0</v>
      </c>
      <c r="F5339" s="248" t="s">
        <v>1073</v>
      </c>
      <c r="G5339" s="274">
        <f t="shared" si="1"/>
        <v>46003</v>
      </c>
      <c r="H5339" s="248" t="s">
        <v>443</v>
      </c>
      <c r="I5339" s="276" t="str">
        <f t="shared" si="2"/>
        <v>162496756970</v>
      </c>
      <c r="J5339" s="274">
        <v>45972.0</v>
      </c>
      <c r="K5339" s="275">
        <v>756970.0</v>
      </c>
      <c r="L5339" s="275">
        <f t="shared" si="60"/>
        <v>0</v>
      </c>
      <c r="N5339" s="277"/>
      <c r="O5339" s="274"/>
    </row>
    <row r="5340" ht="14.25" customHeight="1">
      <c r="A5340" s="248" t="s">
        <v>494</v>
      </c>
      <c r="B5340" s="248" t="s">
        <v>19</v>
      </c>
      <c r="C5340" s="248">
        <v>64613.0</v>
      </c>
      <c r="D5340" s="274">
        <v>45973.0</v>
      </c>
      <c r="E5340" s="275">
        <v>165930.0</v>
      </c>
      <c r="F5340" s="248" t="s">
        <v>1073</v>
      </c>
      <c r="G5340" s="274">
        <f t="shared" si="1"/>
        <v>46003</v>
      </c>
      <c r="H5340" s="248" t="s">
        <v>443</v>
      </c>
      <c r="I5340" s="276" t="str">
        <f t="shared" si="2"/>
        <v>64613165930</v>
      </c>
      <c r="J5340" s="274">
        <v>45973.0</v>
      </c>
      <c r="K5340" s="275">
        <v>165930.0</v>
      </c>
      <c r="L5340" s="275">
        <f t="shared" si="60"/>
        <v>0</v>
      </c>
      <c r="N5340" s="277" t="s">
        <v>1210</v>
      </c>
      <c r="O5340" s="274"/>
    </row>
    <row r="5341" ht="14.25" customHeight="1">
      <c r="A5341" s="248" t="s">
        <v>493</v>
      </c>
      <c r="B5341" s="248" t="s">
        <v>19</v>
      </c>
      <c r="C5341" s="248">
        <v>14357.0</v>
      </c>
      <c r="D5341" s="274">
        <v>45973.0</v>
      </c>
      <c r="E5341" s="275">
        <v>412980.0</v>
      </c>
      <c r="F5341" s="248" t="s">
        <v>1073</v>
      </c>
      <c r="G5341" s="274">
        <f t="shared" si="1"/>
        <v>46003</v>
      </c>
      <c r="H5341" s="248" t="s">
        <v>443</v>
      </c>
      <c r="I5341" s="276" t="str">
        <f t="shared" si="2"/>
        <v>14357412980</v>
      </c>
      <c r="J5341" s="274">
        <v>45944.0</v>
      </c>
      <c r="K5341" s="275">
        <v>412980.0</v>
      </c>
      <c r="L5341" s="275">
        <f t="shared" si="60"/>
        <v>0</v>
      </c>
      <c r="N5341" s="277" t="s">
        <v>1211</v>
      </c>
      <c r="O5341" s="274"/>
    </row>
    <row r="5342" ht="14.25" customHeight="1">
      <c r="A5342" s="248" t="s">
        <v>56</v>
      </c>
      <c r="B5342" s="248" t="s">
        <v>19</v>
      </c>
      <c r="C5342" s="248">
        <v>44.0</v>
      </c>
      <c r="D5342" s="274">
        <v>45973.0</v>
      </c>
      <c r="E5342" s="275">
        <v>1090528.0</v>
      </c>
      <c r="F5342" s="248" t="s">
        <v>1073</v>
      </c>
      <c r="G5342" s="274">
        <f t="shared" si="1"/>
        <v>46003</v>
      </c>
      <c r="H5342" s="248" t="s">
        <v>443</v>
      </c>
      <c r="I5342" s="276" t="str">
        <f t="shared" si="2"/>
        <v>441090528</v>
      </c>
      <c r="J5342" s="274">
        <v>45974.0</v>
      </c>
      <c r="K5342" s="275">
        <v>1090528.0</v>
      </c>
      <c r="L5342" s="275">
        <f t="shared" si="60"/>
        <v>0</v>
      </c>
      <c r="N5342" s="277" t="s">
        <v>1212</v>
      </c>
      <c r="O5342" s="274"/>
    </row>
    <row r="5343" ht="14.25" customHeight="1">
      <c r="A5343" s="248" t="s">
        <v>56</v>
      </c>
      <c r="B5343" s="248" t="s">
        <v>19</v>
      </c>
      <c r="C5343" s="248">
        <v>45.0</v>
      </c>
      <c r="D5343" s="274">
        <v>45973.0</v>
      </c>
      <c r="E5343" s="275">
        <v>927736.0</v>
      </c>
      <c r="F5343" s="248" t="s">
        <v>1073</v>
      </c>
      <c r="G5343" s="274">
        <f t="shared" si="1"/>
        <v>46003</v>
      </c>
      <c r="H5343" s="248" t="s">
        <v>443</v>
      </c>
      <c r="I5343" s="276" t="str">
        <f t="shared" si="2"/>
        <v>45927736</v>
      </c>
      <c r="J5343" s="274">
        <v>45974.0</v>
      </c>
      <c r="K5343" s="275">
        <v>927736.0</v>
      </c>
      <c r="L5343" s="275">
        <f t="shared" si="60"/>
        <v>0</v>
      </c>
      <c r="N5343" s="277" t="s">
        <v>1212</v>
      </c>
      <c r="O5343" s="274"/>
    </row>
    <row r="5344" ht="14.25" customHeight="1">
      <c r="A5344" s="248" t="s">
        <v>56</v>
      </c>
      <c r="B5344" s="248" t="s">
        <v>19</v>
      </c>
      <c r="C5344" s="248">
        <v>46.0</v>
      </c>
      <c r="D5344" s="274">
        <v>45973.0</v>
      </c>
      <c r="E5344" s="275">
        <v>934965.0</v>
      </c>
      <c r="F5344" s="248" t="s">
        <v>1073</v>
      </c>
      <c r="G5344" s="274">
        <f t="shared" si="1"/>
        <v>46003</v>
      </c>
      <c r="H5344" s="248" t="s">
        <v>443</v>
      </c>
      <c r="I5344" s="276" t="str">
        <f t="shared" si="2"/>
        <v>46934965</v>
      </c>
      <c r="J5344" s="274">
        <v>45974.0</v>
      </c>
      <c r="K5344" s="275">
        <v>934965.0</v>
      </c>
      <c r="L5344" s="275">
        <f t="shared" si="60"/>
        <v>0</v>
      </c>
      <c r="N5344" s="277" t="s">
        <v>1212</v>
      </c>
      <c r="O5344" s="274"/>
    </row>
    <row r="5345" ht="14.25" customHeight="1">
      <c r="A5345" s="248" t="s">
        <v>815</v>
      </c>
      <c r="B5345" s="248" t="s">
        <v>334</v>
      </c>
      <c r="C5345" s="248">
        <v>3364727.0</v>
      </c>
      <c r="D5345" s="274">
        <v>45973.0</v>
      </c>
      <c r="E5345" s="275">
        <v>6293.0</v>
      </c>
      <c r="F5345" s="248" t="s">
        <v>1073</v>
      </c>
      <c r="G5345" s="274">
        <f t="shared" si="1"/>
        <v>46003</v>
      </c>
      <c r="H5345" s="248" t="s">
        <v>443</v>
      </c>
      <c r="I5345" s="276" t="str">
        <f t="shared" si="2"/>
        <v>33647276293</v>
      </c>
      <c r="J5345" s="274">
        <v>45973.0</v>
      </c>
      <c r="K5345" s="275">
        <v>6293.0</v>
      </c>
      <c r="L5345" s="275">
        <f t="shared" si="60"/>
        <v>0</v>
      </c>
      <c r="N5345" s="277" t="s">
        <v>1213</v>
      </c>
      <c r="O5345" s="274"/>
    </row>
    <row r="5346" ht="14.25" customHeight="1">
      <c r="A5346" s="248" t="s">
        <v>989</v>
      </c>
      <c r="B5346" s="248" t="s">
        <v>19</v>
      </c>
      <c r="C5346" s="248">
        <v>10441.0</v>
      </c>
      <c r="D5346" s="274">
        <v>45973.0</v>
      </c>
      <c r="E5346" s="275">
        <v>326976.0</v>
      </c>
      <c r="F5346" s="248" t="s">
        <v>1073</v>
      </c>
      <c r="G5346" s="274">
        <f t="shared" si="1"/>
        <v>46003</v>
      </c>
      <c r="H5346" s="248" t="s">
        <v>443</v>
      </c>
      <c r="I5346" s="276" t="str">
        <f t="shared" si="2"/>
        <v>10441326976</v>
      </c>
      <c r="J5346" s="274">
        <v>46000.0</v>
      </c>
      <c r="K5346" s="275">
        <v>326976.0</v>
      </c>
      <c r="L5346" s="275">
        <f t="shared" si="60"/>
        <v>0</v>
      </c>
      <c r="N5346" s="277" t="s">
        <v>1214</v>
      </c>
      <c r="O5346" s="274"/>
    </row>
    <row r="5347" ht="14.25" customHeight="1">
      <c r="A5347" s="248" t="s">
        <v>281</v>
      </c>
      <c r="B5347" s="248" t="s">
        <v>19</v>
      </c>
      <c r="C5347" s="248">
        <v>1232853.0</v>
      </c>
      <c r="D5347" s="274">
        <v>45973.0</v>
      </c>
      <c r="E5347" s="275">
        <v>3159978.0</v>
      </c>
      <c r="F5347" s="248" t="s">
        <v>1073</v>
      </c>
      <c r="G5347" s="274">
        <f t="shared" si="1"/>
        <v>46003</v>
      </c>
      <c r="H5347" s="248" t="s">
        <v>443</v>
      </c>
      <c r="I5347" s="276" t="str">
        <f t="shared" si="2"/>
        <v>12328533159978</v>
      </c>
      <c r="J5347" s="274">
        <v>46000.0</v>
      </c>
      <c r="K5347" s="275">
        <v>3159978.0</v>
      </c>
      <c r="L5347" s="275">
        <f t="shared" si="60"/>
        <v>0</v>
      </c>
      <c r="N5347" s="277" t="s">
        <v>1215</v>
      </c>
      <c r="O5347" s="274"/>
    </row>
    <row r="5348" ht="14.25" customHeight="1">
      <c r="A5348" s="248" t="s">
        <v>281</v>
      </c>
      <c r="B5348" s="248" t="s">
        <v>19</v>
      </c>
      <c r="C5348" s="248">
        <v>1232854.0</v>
      </c>
      <c r="D5348" s="274">
        <v>45973.0</v>
      </c>
      <c r="E5348" s="275">
        <v>3250246.0</v>
      </c>
      <c r="F5348" s="248" t="s">
        <v>1073</v>
      </c>
      <c r="G5348" s="274">
        <f t="shared" si="1"/>
        <v>46003</v>
      </c>
      <c r="H5348" s="248" t="s">
        <v>443</v>
      </c>
      <c r="I5348" s="276" t="str">
        <f t="shared" si="2"/>
        <v>12328543250246</v>
      </c>
      <c r="J5348" s="274">
        <v>46000.0</v>
      </c>
      <c r="K5348" s="275">
        <v>3250246.0</v>
      </c>
      <c r="L5348" s="275">
        <f t="shared" si="60"/>
        <v>0</v>
      </c>
      <c r="N5348" s="277" t="s">
        <v>1215</v>
      </c>
      <c r="O5348" s="274"/>
    </row>
    <row r="5349" ht="14.25" customHeight="1">
      <c r="A5349" s="248" t="s">
        <v>1127</v>
      </c>
      <c r="B5349" s="248" t="s">
        <v>19</v>
      </c>
      <c r="C5349" s="248">
        <v>50063.0</v>
      </c>
      <c r="D5349" s="274">
        <v>45973.0</v>
      </c>
      <c r="E5349" s="275">
        <v>689941.0</v>
      </c>
      <c r="F5349" s="248" t="s">
        <v>1073</v>
      </c>
      <c r="G5349" s="274">
        <f t="shared" si="1"/>
        <v>46003</v>
      </c>
      <c r="H5349" s="248" t="s">
        <v>443</v>
      </c>
      <c r="I5349" s="276" t="str">
        <f t="shared" si="2"/>
        <v>50063689941</v>
      </c>
      <c r="J5349" s="274">
        <v>46000.0</v>
      </c>
      <c r="K5349" s="275">
        <v>689941.0</v>
      </c>
      <c r="L5349" s="275">
        <f t="shared" si="60"/>
        <v>0</v>
      </c>
      <c r="N5349" s="277" t="s">
        <v>1216</v>
      </c>
      <c r="O5349" s="274"/>
    </row>
    <row r="5350" ht="14.25" customHeight="1">
      <c r="A5350" s="248" t="s">
        <v>1003</v>
      </c>
      <c r="B5350" s="248" t="s">
        <v>19</v>
      </c>
      <c r="C5350" s="248">
        <v>2180055.0</v>
      </c>
      <c r="D5350" s="274">
        <v>45974.0</v>
      </c>
      <c r="E5350" s="275">
        <v>1123970.0</v>
      </c>
      <c r="F5350" s="248" t="s">
        <v>1073</v>
      </c>
      <c r="G5350" s="274">
        <f t="shared" si="1"/>
        <v>46004</v>
      </c>
      <c r="H5350" s="248" t="s">
        <v>443</v>
      </c>
      <c r="I5350" s="276" t="str">
        <f t="shared" si="2"/>
        <v>21800551123970</v>
      </c>
      <c r="J5350" s="274">
        <v>45974.0</v>
      </c>
      <c r="K5350" s="275">
        <v>1123970.0</v>
      </c>
      <c r="L5350" s="275">
        <f t="shared" si="60"/>
        <v>0</v>
      </c>
      <c r="N5350" s="277" t="s">
        <v>1217</v>
      </c>
      <c r="O5350" s="274"/>
    </row>
    <row r="5351" ht="14.25" customHeight="1">
      <c r="A5351" s="248" t="s">
        <v>1152</v>
      </c>
      <c r="B5351" s="248" t="s">
        <v>19</v>
      </c>
      <c r="C5351" s="248">
        <v>832473.0</v>
      </c>
      <c r="D5351" s="274">
        <v>45974.0</v>
      </c>
      <c r="E5351" s="275">
        <v>1449950.0</v>
      </c>
      <c r="F5351" s="248" t="s">
        <v>1073</v>
      </c>
      <c r="G5351" s="274">
        <f t="shared" si="1"/>
        <v>46004</v>
      </c>
      <c r="H5351" s="248" t="s">
        <v>443</v>
      </c>
      <c r="I5351" s="276" t="str">
        <f t="shared" si="2"/>
        <v>8324731449950</v>
      </c>
      <c r="J5351" s="274">
        <v>45974.0</v>
      </c>
      <c r="K5351" s="275">
        <v>1449950.0</v>
      </c>
      <c r="L5351" s="275">
        <f t="shared" si="60"/>
        <v>0</v>
      </c>
      <c r="N5351" s="277" t="s">
        <v>1170</v>
      </c>
      <c r="O5351" s="274"/>
    </row>
    <row r="5352" ht="14.25" customHeight="1">
      <c r="A5352" s="248" t="s">
        <v>1218</v>
      </c>
      <c r="B5352" s="248" t="s">
        <v>19</v>
      </c>
      <c r="C5352" s="248">
        <v>913.0</v>
      </c>
      <c r="D5352" s="274">
        <v>45974.0</v>
      </c>
      <c r="E5352" s="275">
        <v>570000.0</v>
      </c>
      <c r="F5352" s="248" t="s">
        <v>1073</v>
      </c>
      <c r="G5352" s="274">
        <f t="shared" si="1"/>
        <v>46004</v>
      </c>
      <c r="H5352" s="248" t="s">
        <v>443</v>
      </c>
      <c r="I5352" s="276" t="str">
        <f t="shared" si="2"/>
        <v>913570000</v>
      </c>
      <c r="J5352" s="274">
        <v>45947.0</v>
      </c>
      <c r="K5352" s="275">
        <v>570000.0</v>
      </c>
      <c r="L5352" s="275">
        <f t="shared" si="60"/>
        <v>0</v>
      </c>
      <c r="N5352" s="277" t="s">
        <v>1219</v>
      </c>
      <c r="O5352" s="274"/>
    </row>
    <row r="5353" ht="14.25" customHeight="1">
      <c r="A5353" s="248" t="s">
        <v>1218</v>
      </c>
      <c r="B5353" s="248" t="s">
        <v>19</v>
      </c>
      <c r="C5353" s="248">
        <v>914.0</v>
      </c>
      <c r="D5353" s="274">
        <v>45974.0</v>
      </c>
      <c r="E5353" s="275">
        <v>570000.0</v>
      </c>
      <c r="F5353" s="248" t="s">
        <v>1073</v>
      </c>
      <c r="G5353" s="274">
        <f t="shared" si="1"/>
        <v>46004</v>
      </c>
      <c r="H5353" s="248" t="s">
        <v>485</v>
      </c>
      <c r="I5353" s="276" t="str">
        <f t="shared" si="2"/>
        <v>914570000</v>
      </c>
      <c r="J5353" s="274"/>
      <c r="K5353" s="275"/>
      <c r="L5353" s="275">
        <f t="shared" si="60"/>
        <v>-570000</v>
      </c>
      <c r="N5353" s="277" t="s">
        <v>1219</v>
      </c>
      <c r="O5353" s="274"/>
    </row>
    <row r="5354" ht="14.25" customHeight="1">
      <c r="A5354" s="248" t="s">
        <v>495</v>
      </c>
      <c r="B5354" s="248" t="s">
        <v>19</v>
      </c>
      <c r="C5354" s="248">
        <v>1.4360526E8</v>
      </c>
      <c r="D5354" s="274">
        <v>45974.0</v>
      </c>
      <c r="E5354" s="275">
        <v>393960.0</v>
      </c>
      <c r="F5354" s="248" t="s">
        <v>1073</v>
      </c>
      <c r="G5354" s="274">
        <f t="shared" si="1"/>
        <v>46004</v>
      </c>
      <c r="H5354" s="248" t="s">
        <v>443</v>
      </c>
      <c r="I5354" s="276" t="str">
        <f t="shared" si="2"/>
        <v>143605260393960</v>
      </c>
      <c r="J5354" s="274">
        <v>45974.0</v>
      </c>
      <c r="K5354" s="275">
        <v>393960.0</v>
      </c>
      <c r="L5354" s="275">
        <f t="shared" si="60"/>
        <v>0</v>
      </c>
      <c r="N5354" s="277" t="s">
        <v>1220</v>
      </c>
      <c r="O5354" s="274"/>
    </row>
    <row r="5355" ht="14.25" customHeight="1">
      <c r="A5355" s="248" t="s">
        <v>1221</v>
      </c>
      <c r="B5355" s="248" t="s">
        <v>19</v>
      </c>
      <c r="C5355" s="248">
        <v>478209.0</v>
      </c>
      <c r="D5355" s="274">
        <v>45974.0</v>
      </c>
      <c r="E5355" s="275">
        <v>747990.0</v>
      </c>
      <c r="F5355" s="248" t="s">
        <v>1073</v>
      </c>
      <c r="G5355" s="274">
        <f t="shared" si="1"/>
        <v>46004</v>
      </c>
      <c r="H5355" s="248" t="s">
        <v>443</v>
      </c>
      <c r="I5355" s="276" t="str">
        <f t="shared" si="2"/>
        <v>478209747990</v>
      </c>
      <c r="J5355" s="274">
        <v>45974.0</v>
      </c>
      <c r="K5355" s="275">
        <v>747990.0</v>
      </c>
      <c r="L5355" s="275">
        <f t="shared" si="60"/>
        <v>0</v>
      </c>
      <c r="N5355" s="277" t="s">
        <v>1222</v>
      </c>
      <c r="O5355" s="274"/>
    </row>
    <row r="5356" ht="14.25" customHeight="1">
      <c r="A5356" s="248" t="s">
        <v>1218</v>
      </c>
      <c r="B5356" s="248" t="s">
        <v>468</v>
      </c>
      <c r="C5356" s="248">
        <v>124.0</v>
      </c>
      <c r="D5356" s="274">
        <v>45974.0</v>
      </c>
      <c r="E5356" s="275">
        <v>-570000.0</v>
      </c>
      <c r="F5356" s="248" t="s">
        <v>1073</v>
      </c>
      <c r="G5356" s="274">
        <f t="shared" si="1"/>
        <v>46004</v>
      </c>
      <c r="H5356" s="248" t="s">
        <v>469</v>
      </c>
      <c r="I5356" s="276" t="str">
        <f t="shared" si="2"/>
        <v>124-570000</v>
      </c>
      <c r="J5356" s="274"/>
      <c r="K5356" s="275"/>
      <c r="L5356" s="275">
        <f t="shared" si="60"/>
        <v>570000</v>
      </c>
      <c r="N5356" s="277" t="s">
        <v>1219</v>
      </c>
      <c r="O5356" s="274"/>
    </row>
    <row r="5357" ht="14.25" customHeight="1">
      <c r="A5357" s="248" t="s">
        <v>1223</v>
      </c>
      <c r="B5357" s="248" t="s">
        <v>19</v>
      </c>
      <c r="C5357" s="248">
        <v>17651.0</v>
      </c>
      <c r="D5357" s="274">
        <v>45974.0</v>
      </c>
      <c r="E5357" s="275">
        <v>40436.0</v>
      </c>
      <c r="F5357" s="248" t="s">
        <v>1073</v>
      </c>
      <c r="G5357" s="274">
        <f t="shared" si="1"/>
        <v>46004</v>
      </c>
      <c r="H5357" s="248" t="s">
        <v>443</v>
      </c>
      <c r="I5357" s="276" t="str">
        <f t="shared" si="2"/>
        <v>1765140436</v>
      </c>
      <c r="J5357" s="274">
        <v>45979.0</v>
      </c>
      <c r="K5357" s="275">
        <v>40436.0</v>
      </c>
      <c r="L5357" s="275">
        <f t="shared" si="60"/>
        <v>0</v>
      </c>
      <c r="N5357" s="277" t="s">
        <v>1224</v>
      </c>
      <c r="O5357" s="274"/>
    </row>
    <row r="5358" ht="14.25" customHeight="1">
      <c r="A5358" s="248" t="s">
        <v>77</v>
      </c>
      <c r="B5358" s="248" t="s">
        <v>19</v>
      </c>
      <c r="C5358" s="248">
        <v>631195.0</v>
      </c>
      <c r="D5358" s="274">
        <v>45974.0</v>
      </c>
      <c r="E5358" s="275">
        <v>635855.0</v>
      </c>
      <c r="F5358" s="248" t="s">
        <v>1073</v>
      </c>
      <c r="G5358" s="274">
        <f t="shared" si="1"/>
        <v>46004</v>
      </c>
      <c r="H5358" s="248" t="s">
        <v>443</v>
      </c>
      <c r="I5358" s="276" t="str">
        <f t="shared" si="2"/>
        <v>631195635855</v>
      </c>
      <c r="J5358" s="274">
        <v>46000.0</v>
      </c>
      <c r="K5358" s="275">
        <v>635855.0</v>
      </c>
      <c r="L5358" s="275">
        <f t="shared" si="60"/>
        <v>0</v>
      </c>
      <c r="N5358" s="277" t="s">
        <v>1225</v>
      </c>
      <c r="O5358" s="274"/>
    </row>
    <row r="5359" ht="14.25" customHeight="1">
      <c r="A5359" s="248" t="s">
        <v>1065</v>
      </c>
      <c r="B5359" s="248" t="s">
        <v>19</v>
      </c>
      <c r="C5359" s="248">
        <v>266109.0</v>
      </c>
      <c r="D5359" s="274">
        <v>45974.0</v>
      </c>
      <c r="E5359" s="275">
        <v>6771413.0</v>
      </c>
      <c r="F5359" s="248" t="s">
        <v>1073</v>
      </c>
      <c r="G5359" s="274">
        <f t="shared" si="1"/>
        <v>46004</v>
      </c>
      <c r="H5359" s="248" t="s">
        <v>443</v>
      </c>
      <c r="I5359" s="276" t="str">
        <f t="shared" si="2"/>
        <v>2661096771413</v>
      </c>
      <c r="J5359" s="274">
        <v>46000.0</v>
      </c>
      <c r="K5359" s="275">
        <v>6771413.0</v>
      </c>
      <c r="L5359" s="275">
        <f t="shared" si="60"/>
        <v>0</v>
      </c>
      <c r="N5359" s="277" t="s">
        <v>1226</v>
      </c>
      <c r="O5359" s="274"/>
    </row>
    <row r="5360" ht="14.25" customHeight="1">
      <c r="A5360" s="248" t="s">
        <v>281</v>
      </c>
      <c r="B5360" s="248" t="s">
        <v>19</v>
      </c>
      <c r="C5360" s="248">
        <v>1232885.0</v>
      </c>
      <c r="D5360" s="274">
        <v>45974.0</v>
      </c>
      <c r="E5360" s="275">
        <v>1728410.0</v>
      </c>
      <c r="F5360" s="248" t="s">
        <v>1073</v>
      </c>
      <c r="G5360" s="274">
        <f t="shared" si="1"/>
        <v>46004</v>
      </c>
      <c r="H5360" s="248" t="s">
        <v>443</v>
      </c>
      <c r="I5360" s="276" t="str">
        <f t="shared" si="2"/>
        <v>12328851728410</v>
      </c>
      <c r="J5360" s="274">
        <v>46000.0</v>
      </c>
      <c r="K5360" s="275">
        <v>1728410.0</v>
      </c>
      <c r="L5360" s="275">
        <f t="shared" si="60"/>
        <v>0</v>
      </c>
      <c r="N5360" s="277" t="s">
        <v>1215</v>
      </c>
      <c r="O5360" s="274"/>
    </row>
    <row r="5361" ht="14.25" customHeight="1">
      <c r="A5361" s="248" t="s">
        <v>281</v>
      </c>
      <c r="B5361" s="248" t="s">
        <v>19</v>
      </c>
      <c r="C5361" s="248">
        <v>1232886.0</v>
      </c>
      <c r="D5361" s="274">
        <v>45974.0</v>
      </c>
      <c r="E5361" s="275">
        <v>3456819.0</v>
      </c>
      <c r="F5361" s="248" t="s">
        <v>1073</v>
      </c>
      <c r="G5361" s="274">
        <f t="shared" si="1"/>
        <v>46004</v>
      </c>
      <c r="H5361" s="248" t="s">
        <v>443</v>
      </c>
      <c r="I5361" s="276" t="str">
        <f t="shared" si="2"/>
        <v>12328863456819</v>
      </c>
      <c r="J5361" s="274">
        <v>46000.0</v>
      </c>
      <c r="K5361" s="275">
        <v>3456819.0</v>
      </c>
      <c r="L5361" s="275">
        <f t="shared" si="60"/>
        <v>0</v>
      </c>
      <c r="N5361" s="277" t="s">
        <v>1215</v>
      </c>
      <c r="O5361" s="274"/>
    </row>
    <row r="5362" ht="14.25" customHeight="1">
      <c r="A5362" s="248" t="s">
        <v>281</v>
      </c>
      <c r="B5362" s="248" t="s">
        <v>19</v>
      </c>
      <c r="C5362" s="248">
        <v>1232887.0</v>
      </c>
      <c r="D5362" s="274">
        <v>45974.0</v>
      </c>
      <c r="E5362" s="275">
        <v>1728410.0</v>
      </c>
      <c r="F5362" s="248" t="s">
        <v>1073</v>
      </c>
      <c r="G5362" s="274">
        <f t="shared" si="1"/>
        <v>46004</v>
      </c>
      <c r="H5362" s="248" t="s">
        <v>443</v>
      </c>
      <c r="I5362" s="276" t="str">
        <f t="shared" si="2"/>
        <v>12328871728410</v>
      </c>
      <c r="J5362" s="274">
        <v>46000.0</v>
      </c>
      <c r="K5362" s="275">
        <v>1728410.0</v>
      </c>
      <c r="L5362" s="275">
        <f t="shared" si="60"/>
        <v>0</v>
      </c>
      <c r="N5362" s="277" t="s">
        <v>1215</v>
      </c>
      <c r="O5362" s="274"/>
    </row>
    <row r="5363" ht="14.25" customHeight="1">
      <c r="A5363" s="248" t="s">
        <v>281</v>
      </c>
      <c r="B5363" s="248" t="s">
        <v>19</v>
      </c>
      <c r="C5363" s="248">
        <v>1232888.0</v>
      </c>
      <c r="D5363" s="274">
        <v>45974.0</v>
      </c>
      <c r="E5363" s="275">
        <v>5595827.0</v>
      </c>
      <c r="F5363" s="248" t="s">
        <v>1073</v>
      </c>
      <c r="G5363" s="274">
        <f t="shared" si="1"/>
        <v>46004</v>
      </c>
      <c r="H5363" s="248" t="s">
        <v>443</v>
      </c>
      <c r="I5363" s="276" t="str">
        <f t="shared" si="2"/>
        <v>12328885595827</v>
      </c>
      <c r="J5363" s="274">
        <v>46000.0</v>
      </c>
      <c r="K5363" s="275">
        <v>5595827.0</v>
      </c>
      <c r="L5363" s="275">
        <f t="shared" si="60"/>
        <v>0</v>
      </c>
      <c r="N5363" s="277" t="s">
        <v>1215</v>
      </c>
      <c r="O5363" s="274"/>
    </row>
    <row r="5364" ht="14.25" customHeight="1">
      <c r="A5364" s="248" t="s">
        <v>71</v>
      </c>
      <c r="B5364" s="248" t="s">
        <v>19</v>
      </c>
      <c r="C5364" s="248">
        <v>889740.0</v>
      </c>
      <c r="D5364" s="274">
        <v>45974.0</v>
      </c>
      <c r="E5364" s="275">
        <v>4446753.0</v>
      </c>
      <c r="F5364" s="248" t="s">
        <v>1073</v>
      </c>
      <c r="G5364" s="274">
        <f t="shared" si="1"/>
        <v>46004</v>
      </c>
      <c r="H5364" s="248" t="s">
        <v>443</v>
      </c>
      <c r="I5364" s="276" t="str">
        <f t="shared" si="2"/>
        <v>8897404446753</v>
      </c>
      <c r="J5364" s="274">
        <v>46000.0</v>
      </c>
      <c r="K5364" s="275">
        <v>4446753.0</v>
      </c>
      <c r="L5364" s="275">
        <f t="shared" si="60"/>
        <v>0</v>
      </c>
      <c r="N5364" s="277" t="s">
        <v>1227</v>
      </c>
      <c r="O5364" s="274"/>
    </row>
    <row r="5365" ht="14.25" customHeight="1">
      <c r="A5365" s="248" t="s">
        <v>938</v>
      </c>
      <c r="B5365" s="248" t="s">
        <v>19</v>
      </c>
      <c r="C5365" s="248">
        <v>2.5402345E7</v>
      </c>
      <c r="D5365" s="274">
        <v>45975.0</v>
      </c>
      <c r="E5365" s="275">
        <v>399950.0</v>
      </c>
      <c r="F5365" s="248" t="s">
        <v>1073</v>
      </c>
      <c r="G5365" s="274">
        <f t="shared" si="1"/>
        <v>46005</v>
      </c>
      <c r="H5365" s="248" t="s">
        <v>443</v>
      </c>
      <c r="I5365" s="276" t="str">
        <f t="shared" si="2"/>
        <v>25402345399950</v>
      </c>
      <c r="J5365" s="274">
        <v>45975.0</v>
      </c>
      <c r="K5365" s="275">
        <v>399950.0</v>
      </c>
      <c r="L5365" s="275">
        <f t="shared" si="60"/>
        <v>0</v>
      </c>
      <c r="N5365" s="277" t="s">
        <v>1180</v>
      </c>
      <c r="O5365" s="274"/>
    </row>
    <row r="5366" ht="14.25" customHeight="1">
      <c r="A5366" s="248" t="s">
        <v>1152</v>
      </c>
      <c r="B5366" s="248" t="s">
        <v>19</v>
      </c>
      <c r="C5366" s="248">
        <v>832504.0</v>
      </c>
      <c r="D5366" s="274">
        <v>45975.0</v>
      </c>
      <c r="E5366" s="275">
        <v>253981.0</v>
      </c>
      <c r="F5366" s="248" t="s">
        <v>1073</v>
      </c>
      <c r="G5366" s="274">
        <f t="shared" si="1"/>
        <v>46005</v>
      </c>
      <c r="H5366" s="248" t="s">
        <v>443</v>
      </c>
      <c r="I5366" s="276" t="str">
        <f t="shared" si="2"/>
        <v>832504253981</v>
      </c>
      <c r="J5366" s="274">
        <v>45975.0</v>
      </c>
      <c r="K5366" s="275">
        <v>253981.0</v>
      </c>
      <c r="L5366" s="275">
        <f t="shared" si="60"/>
        <v>0</v>
      </c>
      <c r="N5366" s="277" t="s">
        <v>1170</v>
      </c>
      <c r="O5366" s="274"/>
    </row>
    <row r="5367" ht="14.25" customHeight="1">
      <c r="A5367" s="248" t="s">
        <v>495</v>
      </c>
      <c r="B5367" s="248" t="s">
        <v>19</v>
      </c>
      <c r="C5367" s="248">
        <v>1.43605985E8</v>
      </c>
      <c r="D5367" s="274">
        <v>45975.0</v>
      </c>
      <c r="E5367" s="275">
        <v>203980.0</v>
      </c>
      <c r="F5367" s="248" t="s">
        <v>1073</v>
      </c>
      <c r="G5367" s="274">
        <f t="shared" si="1"/>
        <v>46005</v>
      </c>
      <c r="H5367" s="248" t="s">
        <v>485</v>
      </c>
      <c r="I5367" s="276" t="str">
        <f t="shared" si="2"/>
        <v>143605985203980</v>
      </c>
      <c r="J5367" s="274"/>
      <c r="K5367" s="275"/>
      <c r="L5367" s="275">
        <f t="shared" si="60"/>
        <v>-203980</v>
      </c>
      <c r="N5367" s="277" t="s">
        <v>1220</v>
      </c>
      <c r="O5367" s="274"/>
    </row>
    <row r="5368" ht="14.25" customHeight="1">
      <c r="A5368" s="248" t="s">
        <v>830</v>
      </c>
      <c r="B5368" s="248" t="s">
        <v>19</v>
      </c>
      <c r="C5368" s="248">
        <v>1988795.0</v>
      </c>
      <c r="D5368" s="274">
        <v>45975.0</v>
      </c>
      <c r="E5368" s="275">
        <v>369980.0</v>
      </c>
      <c r="F5368" s="248" t="s">
        <v>1073</v>
      </c>
      <c r="G5368" s="274">
        <f t="shared" si="1"/>
        <v>46005</v>
      </c>
      <c r="H5368" s="248" t="s">
        <v>443</v>
      </c>
      <c r="I5368" s="276" t="str">
        <f t="shared" si="2"/>
        <v>1988795369980</v>
      </c>
      <c r="J5368" s="274">
        <v>45975.0</v>
      </c>
      <c r="K5368" s="275">
        <v>369980.0</v>
      </c>
      <c r="L5368" s="275">
        <f t="shared" si="60"/>
        <v>0</v>
      </c>
      <c r="N5368" s="277" t="s">
        <v>1165</v>
      </c>
      <c r="O5368" s="274"/>
    </row>
    <row r="5369" ht="14.25" customHeight="1">
      <c r="A5369" s="248" t="s">
        <v>830</v>
      </c>
      <c r="B5369" s="248" t="s">
        <v>19</v>
      </c>
      <c r="C5369" s="248">
        <v>1988847.0</v>
      </c>
      <c r="D5369" s="274">
        <v>45975.0</v>
      </c>
      <c r="E5369" s="275">
        <v>799991.0</v>
      </c>
      <c r="F5369" s="248" t="s">
        <v>1073</v>
      </c>
      <c r="G5369" s="274">
        <f t="shared" si="1"/>
        <v>46005</v>
      </c>
      <c r="H5369" s="248" t="s">
        <v>443</v>
      </c>
      <c r="I5369" s="276" t="str">
        <f t="shared" si="2"/>
        <v>1988847799991</v>
      </c>
      <c r="J5369" s="274">
        <v>45974.0</v>
      </c>
      <c r="K5369" s="275">
        <v>799990.0</v>
      </c>
      <c r="L5369" s="275">
        <f t="shared" si="60"/>
        <v>-1</v>
      </c>
      <c r="N5369" s="277" t="s">
        <v>1165</v>
      </c>
      <c r="O5369" s="274"/>
    </row>
    <row r="5370" ht="14.25" customHeight="1">
      <c r="A5370" s="248" t="s">
        <v>593</v>
      </c>
      <c r="B5370" s="248" t="s">
        <v>468</v>
      </c>
      <c r="C5370" s="248">
        <v>1319352.0</v>
      </c>
      <c r="D5370" s="274">
        <v>45975.0</v>
      </c>
      <c r="E5370" s="275">
        <v>-64591.0</v>
      </c>
      <c r="F5370" s="248" t="s">
        <v>1073</v>
      </c>
      <c r="G5370" s="274">
        <f t="shared" si="1"/>
        <v>46005</v>
      </c>
      <c r="H5370" s="248" t="s">
        <v>469</v>
      </c>
      <c r="I5370" s="276" t="str">
        <f t="shared" si="2"/>
        <v>1319352-64591</v>
      </c>
      <c r="J5370" s="274"/>
      <c r="K5370" s="275"/>
      <c r="L5370" s="275">
        <f t="shared" si="60"/>
        <v>64591</v>
      </c>
      <c r="N5370" s="277" t="s">
        <v>1228</v>
      </c>
      <c r="O5370" s="274"/>
    </row>
    <row r="5371" ht="14.25" customHeight="1">
      <c r="A5371" s="248" t="s">
        <v>495</v>
      </c>
      <c r="B5371" s="248" t="s">
        <v>468</v>
      </c>
      <c r="C5371" s="248">
        <v>6.2012089E7</v>
      </c>
      <c r="D5371" s="274">
        <v>45975.0</v>
      </c>
      <c r="E5371" s="275">
        <v>-203980.0</v>
      </c>
      <c r="F5371" s="248" t="s">
        <v>1073</v>
      </c>
      <c r="G5371" s="274">
        <f t="shared" si="1"/>
        <v>46005</v>
      </c>
      <c r="H5371" s="248" t="s">
        <v>469</v>
      </c>
      <c r="I5371" s="276" t="str">
        <f t="shared" si="2"/>
        <v>62012089-203980</v>
      </c>
      <c r="J5371" s="274"/>
      <c r="K5371" s="275"/>
      <c r="L5371" s="275">
        <f t="shared" si="60"/>
        <v>203980</v>
      </c>
      <c r="N5371" s="277" t="s">
        <v>1220</v>
      </c>
      <c r="O5371" s="274"/>
    </row>
    <row r="5372" ht="14.25" customHeight="1">
      <c r="A5372" s="248" t="s">
        <v>273</v>
      </c>
      <c r="B5372" s="248" t="s">
        <v>19</v>
      </c>
      <c r="C5372" s="248">
        <v>750.0</v>
      </c>
      <c r="D5372" s="274">
        <v>45975.0</v>
      </c>
      <c r="E5372" s="275">
        <v>379800.0</v>
      </c>
      <c r="F5372" s="248" t="s">
        <v>1073</v>
      </c>
      <c r="G5372" s="274">
        <f t="shared" si="1"/>
        <v>46005</v>
      </c>
      <c r="H5372" s="248" t="s">
        <v>443</v>
      </c>
      <c r="I5372" s="276" t="str">
        <f t="shared" si="2"/>
        <v>750379800</v>
      </c>
      <c r="J5372" s="274">
        <v>46000.0</v>
      </c>
      <c r="K5372" s="275">
        <v>379800.0</v>
      </c>
      <c r="L5372" s="275">
        <f t="shared" si="60"/>
        <v>0</v>
      </c>
      <c r="N5372" s="277" t="s">
        <v>1229</v>
      </c>
      <c r="O5372" s="274"/>
    </row>
    <row r="5373" ht="14.25" customHeight="1">
      <c r="A5373" s="248" t="s">
        <v>463</v>
      </c>
      <c r="B5373" s="248" t="s">
        <v>19</v>
      </c>
      <c r="C5373" s="248">
        <v>5448492.0</v>
      </c>
      <c r="D5373" s="274">
        <v>45975.0</v>
      </c>
      <c r="E5373" s="275">
        <v>514980.0</v>
      </c>
      <c r="F5373" s="248" t="s">
        <v>1073</v>
      </c>
      <c r="G5373" s="274">
        <f t="shared" si="1"/>
        <v>46005</v>
      </c>
      <c r="H5373" s="248" t="s">
        <v>485</v>
      </c>
      <c r="I5373" s="276" t="str">
        <f t="shared" si="2"/>
        <v>5448492514980</v>
      </c>
      <c r="J5373" s="274"/>
      <c r="K5373" s="275"/>
      <c r="L5373" s="275">
        <f t="shared" si="60"/>
        <v>-514980</v>
      </c>
      <c r="N5373" s="277" t="s">
        <v>1230</v>
      </c>
      <c r="O5373" s="274"/>
    </row>
    <row r="5374" ht="14.25" customHeight="1">
      <c r="A5374" s="248" t="s">
        <v>281</v>
      </c>
      <c r="B5374" s="248" t="s">
        <v>19</v>
      </c>
      <c r="C5374" s="248">
        <v>1237304.0</v>
      </c>
      <c r="D5374" s="274">
        <v>45975.0</v>
      </c>
      <c r="E5374" s="275">
        <v>5920512.0</v>
      </c>
      <c r="F5374" s="248" t="s">
        <v>1073</v>
      </c>
      <c r="G5374" s="274">
        <f t="shared" si="1"/>
        <v>46005</v>
      </c>
      <c r="H5374" s="248" t="s">
        <v>443</v>
      </c>
      <c r="I5374" s="276" t="str">
        <f t="shared" si="2"/>
        <v>12373045920512</v>
      </c>
      <c r="J5374" s="274">
        <v>46000.0</v>
      </c>
      <c r="K5374" s="275">
        <v>5920512.0</v>
      </c>
      <c r="L5374" s="275">
        <f t="shared" si="60"/>
        <v>0</v>
      </c>
      <c r="N5374" s="277" t="s">
        <v>1215</v>
      </c>
      <c r="O5374" s="274"/>
    </row>
    <row r="5375" ht="14.25" customHeight="1">
      <c r="A5375" s="248" t="s">
        <v>281</v>
      </c>
      <c r="B5375" s="248" t="s">
        <v>19</v>
      </c>
      <c r="C5375" s="248">
        <v>1237305.0</v>
      </c>
      <c r="D5375" s="274">
        <v>45975.0</v>
      </c>
      <c r="E5375" s="275">
        <v>3906789.0</v>
      </c>
      <c r="F5375" s="248" t="s">
        <v>1073</v>
      </c>
      <c r="G5375" s="274">
        <f t="shared" si="1"/>
        <v>46005</v>
      </c>
      <c r="H5375" s="248" t="s">
        <v>443</v>
      </c>
      <c r="I5375" s="276" t="str">
        <f t="shared" si="2"/>
        <v>12373053906789</v>
      </c>
      <c r="J5375" s="274">
        <v>46002.0</v>
      </c>
      <c r="K5375" s="275">
        <v>3906789.0</v>
      </c>
      <c r="L5375" s="275">
        <f t="shared" si="60"/>
        <v>0</v>
      </c>
      <c r="N5375" s="277" t="s">
        <v>1215</v>
      </c>
      <c r="O5375" s="274"/>
    </row>
    <row r="5376" ht="14.25" customHeight="1">
      <c r="A5376" s="248" t="s">
        <v>281</v>
      </c>
      <c r="B5376" s="248" t="s">
        <v>19</v>
      </c>
      <c r="C5376" s="248">
        <v>1237306.0</v>
      </c>
      <c r="D5376" s="274">
        <v>45975.0</v>
      </c>
      <c r="E5376" s="275">
        <v>4256246.0</v>
      </c>
      <c r="F5376" s="248" t="s">
        <v>1073</v>
      </c>
      <c r="G5376" s="274">
        <f t="shared" si="1"/>
        <v>46005</v>
      </c>
      <c r="H5376" s="248" t="s">
        <v>443</v>
      </c>
      <c r="I5376" s="276" t="str">
        <f t="shared" si="2"/>
        <v>12373064256246</v>
      </c>
      <c r="J5376" s="274">
        <v>46002.0</v>
      </c>
      <c r="K5376" s="275">
        <v>4256246.0</v>
      </c>
      <c r="L5376" s="275">
        <f t="shared" si="60"/>
        <v>0</v>
      </c>
      <c r="N5376" s="277" t="s">
        <v>1215</v>
      </c>
      <c r="O5376" s="274"/>
    </row>
    <row r="5377" ht="14.25" customHeight="1">
      <c r="A5377" s="248" t="s">
        <v>84</v>
      </c>
      <c r="B5377" s="248" t="s">
        <v>19</v>
      </c>
      <c r="C5377" s="248">
        <v>6315.0</v>
      </c>
      <c r="D5377" s="274">
        <v>45975.0</v>
      </c>
      <c r="E5377" s="275">
        <v>287985.0</v>
      </c>
      <c r="F5377" s="248" t="s">
        <v>1073</v>
      </c>
      <c r="G5377" s="274">
        <f t="shared" si="1"/>
        <v>46005</v>
      </c>
      <c r="H5377" s="248" t="s">
        <v>443</v>
      </c>
      <c r="I5377" s="276" t="str">
        <f t="shared" si="2"/>
        <v>6315287985</v>
      </c>
      <c r="J5377" s="274"/>
      <c r="K5377" s="275"/>
      <c r="L5377" s="275">
        <f t="shared" si="60"/>
        <v>-287985</v>
      </c>
      <c r="N5377" s="277" t="s">
        <v>1208</v>
      </c>
      <c r="O5377" s="274"/>
    </row>
    <row r="5378" ht="14.25" customHeight="1">
      <c r="A5378" s="248" t="s">
        <v>281</v>
      </c>
      <c r="B5378" s="248" t="s">
        <v>19</v>
      </c>
      <c r="C5378" s="248">
        <v>1237328.0</v>
      </c>
      <c r="D5378" s="274">
        <v>45975.0</v>
      </c>
      <c r="E5378" s="275">
        <v>954918.0</v>
      </c>
      <c r="F5378" s="248" t="s">
        <v>1073</v>
      </c>
      <c r="G5378" s="274">
        <f t="shared" si="1"/>
        <v>46005</v>
      </c>
      <c r="H5378" s="248" t="s">
        <v>443</v>
      </c>
      <c r="I5378" s="276" t="str">
        <f t="shared" si="2"/>
        <v>1237328954918</v>
      </c>
      <c r="J5378" s="274">
        <v>46008.0</v>
      </c>
      <c r="K5378" s="275">
        <v>954918.0</v>
      </c>
      <c r="L5378" s="275">
        <f t="shared" si="60"/>
        <v>0</v>
      </c>
      <c r="N5378" s="277" t="s">
        <v>1215</v>
      </c>
      <c r="O5378" s="274"/>
    </row>
    <row r="5379" ht="14.25" customHeight="1">
      <c r="A5379" s="248" t="s">
        <v>281</v>
      </c>
      <c r="B5379" s="248" t="s">
        <v>19</v>
      </c>
      <c r="C5379" s="248">
        <v>1237338.0</v>
      </c>
      <c r="D5379" s="274">
        <v>45975.0</v>
      </c>
      <c r="E5379" s="275">
        <v>954918.0</v>
      </c>
      <c r="F5379" s="248" t="s">
        <v>1073</v>
      </c>
      <c r="G5379" s="274">
        <f t="shared" si="1"/>
        <v>46005</v>
      </c>
      <c r="H5379" s="248" t="s">
        <v>443</v>
      </c>
      <c r="I5379" s="276" t="str">
        <f t="shared" si="2"/>
        <v>1237338954918</v>
      </c>
      <c r="J5379" s="274">
        <v>46008.0</v>
      </c>
      <c r="K5379" s="275">
        <v>954918.0</v>
      </c>
      <c r="L5379" s="275">
        <f t="shared" si="60"/>
        <v>0</v>
      </c>
      <c r="N5379" s="277" t="s">
        <v>1215</v>
      </c>
      <c r="O5379" s="274"/>
    </row>
    <row r="5380" ht="14.25" customHeight="1">
      <c r="A5380" s="248" t="s">
        <v>1231</v>
      </c>
      <c r="B5380" s="248" t="s">
        <v>19</v>
      </c>
      <c r="C5380" s="248">
        <v>853299.0</v>
      </c>
      <c r="D5380" s="274">
        <v>45975.0</v>
      </c>
      <c r="E5380" s="275">
        <v>378004.0</v>
      </c>
      <c r="F5380" s="248" t="s">
        <v>1073</v>
      </c>
      <c r="G5380" s="274">
        <f t="shared" si="1"/>
        <v>46005</v>
      </c>
      <c r="H5380" s="248" t="s">
        <v>443</v>
      </c>
      <c r="I5380" s="276" t="str">
        <f t="shared" si="2"/>
        <v>853299378004</v>
      </c>
      <c r="J5380" s="274">
        <v>45992.0</v>
      </c>
      <c r="K5380" s="275">
        <v>378004.0</v>
      </c>
      <c r="L5380" s="275">
        <f t="shared" si="60"/>
        <v>0</v>
      </c>
      <c r="N5380" s="277" t="s">
        <v>1232</v>
      </c>
      <c r="O5380" s="274"/>
    </row>
    <row r="5381" ht="14.25" customHeight="1">
      <c r="A5381" s="248" t="s">
        <v>444</v>
      </c>
      <c r="B5381" s="248" t="s">
        <v>19</v>
      </c>
      <c r="C5381" s="248">
        <v>1941.0</v>
      </c>
      <c r="D5381" s="274">
        <v>45975.0</v>
      </c>
      <c r="E5381" s="275">
        <v>449705.0</v>
      </c>
      <c r="F5381" s="248" t="s">
        <v>1073</v>
      </c>
      <c r="G5381" s="274">
        <f t="shared" si="1"/>
        <v>46005</v>
      </c>
      <c r="H5381" s="248" t="s">
        <v>443</v>
      </c>
      <c r="I5381" s="276" t="str">
        <f t="shared" si="2"/>
        <v>1941449705</v>
      </c>
      <c r="J5381" s="274">
        <v>46002.0</v>
      </c>
      <c r="K5381" s="275">
        <v>449705.0</v>
      </c>
      <c r="L5381" s="275">
        <f t="shared" si="60"/>
        <v>0</v>
      </c>
      <c r="N5381" s="277" t="s">
        <v>1233</v>
      </c>
      <c r="O5381" s="274"/>
    </row>
    <row r="5382" ht="14.25" customHeight="1">
      <c r="A5382" s="248" t="s">
        <v>444</v>
      </c>
      <c r="B5382" s="248" t="s">
        <v>19</v>
      </c>
      <c r="C5382" s="248">
        <v>1942.0</v>
      </c>
      <c r="D5382" s="274">
        <v>45975.0</v>
      </c>
      <c r="E5382" s="275">
        <v>90475.0</v>
      </c>
      <c r="F5382" s="248" t="s">
        <v>1073</v>
      </c>
      <c r="G5382" s="274">
        <f t="shared" si="1"/>
        <v>46005</v>
      </c>
      <c r="H5382" s="248" t="s">
        <v>485</v>
      </c>
      <c r="I5382" s="276" t="str">
        <f t="shared" si="2"/>
        <v>194290475</v>
      </c>
      <c r="J5382" s="274"/>
      <c r="K5382" s="275"/>
      <c r="L5382" s="275">
        <f t="shared" si="60"/>
        <v>-90475</v>
      </c>
      <c r="N5382" s="277" t="s">
        <v>1233</v>
      </c>
      <c r="O5382" s="274"/>
    </row>
    <row r="5383" ht="14.25" customHeight="1">
      <c r="A5383" s="248" t="s">
        <v>444</v>
      </c>
      <c r="B5383" s="248" t="s">
        <v>19</v>
      </c>
      <c r="C5383" s="248">
        <v>1943.0</v>
      </c>
      <c r="D5383" s="274">
        <v>45975.0</v>
      </c>
      <c r="E5383" s="275">
        <v>90475.0</v>
      </c>
      <c r="F5383" s="248" t="s">
        <v>1073</v>
      </c>
      <c r="G5383" s="274">
        <f t="shared" si="1"/>
        <v>46005</v>
      </c>
      <c r="H5383" s="248" t="s">
        <v>443</v>
      </c>
      <c r="I5383" s="276" t="str">
        <f t="shared" si="2"/>
        <v>194390475</v>
      </c>
      <c r="J5383" s="274">
        <v>46002.0</v>
      </c>
      <c r="K5383" s="275">
        <v>90475.0</v>
      </c>
      <c r="L5383" s="275">
        <f t="shared" si="60"/>
        <v>0</v>
      </c>
      <c r="N5383" s="277" t="s">
        <v>1233</v>
      </c>
      <c r="O5383" s="274"/>
    </row>
    <row r="5384" ht="14.25" customHeight="1">
      <c r="A5384" s="248" t="s">
        <v>444</v>
      </c>
      <c r="B5384" s="248" t="s">
        <v>19</v>
      </c>
      <c r="C5384" s="248">
        <v>1944.0</v>
      </c>
      <c r="D5384" s="274">
        <v>45975.0</v>
      </c>
      <c r="E5384" s="275">
        <v>86772.0</v>
      </c>
      <c r="F5384" s="248" t="s">
        <v>1073</v>
      </c>
      <c r="G5384" s="274">
        <f t="shared" si="1"/>
        <v>46005</v>
      </c>
      <c r="H5384" s="248" t="s">
        <v>443</v>
      </c>
      <c r="I5384" s="276" t="str">
        <f t="shared" si="2"/>
        <v>194486772</v>
      </c>
      <c r="J5384" s="274">
        <v>46002.0</v>
      </c>
      <c r="K5384" s="275">
        <v>86772.0</v>
      </c>
      <c r="L5384" s="275">
        <f t="shared" si="60"/>
        <v>0</v>
      </c>
      <c r="N5384" s="277" t="s">
        <v>1233</v>
      </c>
      <c r="O5384" s="274"/>
    </row>
    <row r="5385" ht="14.25" customHeight="1">
      <c r="A5385" s="248" t="s">
        <v>444</v>
      </c>
      <c r="B5385" s="248" t="s">
        <v>19</v>
      </c>
      <c r="C5385" s="248">
        <v>1945.0</v>
      </c>
      <c r="D5385" s="274">
        <v>45975.0</v>
      </c>
      <c r="E5385" s="275">
        <v>90475.0</v>
      </c>
      <c r="F5385" s="248" t="s">
        <v>1073</v>
      </c>
      <c r="G5385" s="274">
        <f t="shared" si="1"/>
        <v>46005</v>
      </c>
      <c r="H5385" s="248" t="s">
        <v>443</v>
      </c>
      <c r="I5385" s="276" t="str">
        <f t="shared" si="2"/>
        <v>194590475</v>
      </c>
      <c r="J5385" s="274">
        <v>46002.0</v>
      </c>
      <c r="K5385" s="275">
        <v>90475.0</v>
      </c>
      <c r="L5385" s="275">
        <f t="shared" si="60"/>
        <v>0</v>
      </c>
      <c r="N5385" s="277" t="s">
        <v>1233</v>
      </c>
      <c r="O5385" s="274"/>
    </row>
    <row r="5386" ht="14.25" customHeight="1">
      <c r="A5386" s="248" t="s">
        <v>444</v>
      </c>
      <c r="B5386" s="248" t="s">
        <v>19</v>
      </c>
      <c r="C5386" s="248">
        <v>1946.0</v>
      </c>
      <c r="D5386" s="274">
        <v>45975.0</v>
      </c>
      <c r="E5386" s="275">
        <v>722241.0</v>
      </c>
      <c r="F5386" s="248" t="s">
        <v>1073</v>
      </c>
      <c r="G5386" s="274">
        <f t="shared" si="1"/>
        <v>46005</v>
      </c>
      <c r="H5386" s="248" t="s">
        <v>485</v>
      </c>
      <c r="I5386" s="276" t="str">
        <f t="shared" si="2"/>
        <v>1946722241</v>
      </c>
      <c r="J5386" s="274"/>
      <c r="K5386" s="275"/>
      <c r="L5386" s="275">
        <f t="shared" si="60"/>
        <v>-722241</v>
      </c>
      <c r="N5386" s="277" t="s">
        <v>1233</v>
      </c>
      <c r="O5386" s="274"/>
    </row>
    <row r="5387" ht="14.25" customHeight="1">
      <c r="A5387" s="248" t="s">
        <v>444</v>
      </c>
      <c r="B5387" s="248" t="s">
        <v>19</v>
      </c>
      <c r="C5387" s="248">
        <v>1947.0</v>
      </c>
      <c r="D5387" s="274">
        <v>45975.0</v>
      </c>
      <c r="E5387" s="275">
        <v>722241.0</v>
      </c>
      <c r="F5387" s="248" t="s">
        <v>1073</v>
      </c>
      <c r="G5387" s="274">
        <f t="shared" si="1"/>
        <v>46005</v>
      </c>
      <c r="H5387" s="248" t="s">
        <v>443</v>
      </c>
      <c r="I5387" s="276" t="str">
        <f t="shared" si="2"/>
        <v>1947722241</v>
      </c>
      <c r="J5387" s="274">
        <v>46002.0</v>
      </c>
      <c r="K5387" s="275">
        <v>722241.0</v>
      </c>
      <c r="L5387" s="275">
        <f t="shared" si="60"/>
        <v>0</v>
      </c>
      <c r="N5387" s="277" t="s">
        <v>1233</v>
      </c>
      <c r="O5387" s="274"/>
    </row>
    <row r="5388" ht="14.25" customHeight="1">
      <c r="A5388" s="248" t="s">
        <v>444</v>
      </c>
      <c r="B5388" s="248" t="s">
        <v>19</v>
      </c>
      <c r="C5388" s="248">
        <v>1948.0</v>
      </c>
      <c r="D5388" s="274">
        <v>45975.0</v>
      </c>
      <c r="E5388" s="275">
        <v>573717.0</v>
      </c>
      <c r="F5388" s="248" t="s">
        <v>1073</v>
      </c>
      <c r="G5388" s="274">
        <f t="shared" si="1"/>
        <v>46005</v>
      </c>
      <c r="H5388" s="248" t="s">
        <v>443</v>
      </c>
      <c r="I5388" s="276" t="str">
        <f t="shared" si="2"/>
        <v>1948573717</v>
      </c>
      <c r="J5388" s="274">
        <v>46002.0</v>
      </c>
      <c r="K5388" s="275">
        <v>573717.0</v>
      </c>
      <c r="L5388" s="275">
        <f t="shared" si="60"/>
        <v>0</v>
      </c>
      <c r="N5388" s="277" t="s">
        <v>1233</v>
      </c>
      <c r="O5388" s="274"/>
    </row>
    <row r="5389" ht="14.25" customHeight="1">
      <c r="A5389" s="248" t="s">
        <v>463</v>
      </c>
      <c r="B5389" s="248" t="s">
        <v>468</v>
      </c>
      <c r="C5389" s="248">
        <v>2.8704831E7</v>
      </c>
      <c r="D5389" s="274">
        <v>45975.0</v>
      </c>
      <c r="E5389" s="275">
        <v>-514980.0</v>
      </c>
      <c r="F5389" s="248" t="s">
        <v>1073</v>
      </c>
      <c r="G5389" s="274">
        <f t="shared" si="1"/>
        <v>46005</v>
      </c>
      <c r="H5389" s="248" t="s">
        <v>469</v>
      </c>
      <c r="I5389" s="276" t="str">
        <f t="shared" si="2"/>
        <v>28704831-514980</v>
      </c>
      <c r="J5389" s="274"/>
      <c r="K5389" s="275"/>
      <c r="L5389" s="275">
        <f t="shared" si="60"/>
        <v>514980</v>
      </c>
      <c r="N5389" s="277" t="s">
        <v>1230</v>
      </c>
      <c r="O5389" s="274"/>
    </row>
    <row r="5390" ht="14.25" customHeight="1">
      <c r="A5390" s="248" t="s">
        <v>444</v>
      </c>
      <c r="B5390" s="248" t="s">
        <v>468</v>
      </c>
      <c r="C5390" s="248">
        <v>141.0</v>
      </c>
      <c r="D5390" s="274">
        <v>45975.0</v>
      </c>
      <c r="E5390" s="275">
        <v>-90475.0</v>
      </c>
      <c r="F5390" s="248" t="s">
        <v>1073</v>
      </c>
      <c r="G5390" s="274">
        <f t="shared" si="1"/>
        <v>46005</v>
      </c>
      <c r="H5390" s="248" t="s">
        <v>469</v>
      </c>
      <c r="I5390" s="276" t="str">
        <f t="shared" si="2"/>
        <v>141-90475</v>
      </c>
      <c r="J5390" s="274"/>
      <c r="K5390" s="275"/>
      <c r="L5390" s="275">
        <f t="shared" si="60"/>
        <v>90475</v>
      </c>
      <c r="N5390" s="277" t="s">
        <v>1233</v>
      </c>
      <c r="O5390" s="274"/>
    </row>
    <row r="5391" ht="14.25" customHeight="1">
      <c r="A5391" s="248" t="s">
        <v>444</v>
      </c>
      <c r="B5391" s="248" t="s">
        <v>468</v>
      </c>
      <c r="C5391" s="248">
        <v>142.0</v>
      </c>
      <c r="D5391" s="274">
        <v>45975.0</v>
      </c>
      <c r="E5391" s="275">
        <v>-722241.0</v>
      </c>
      <c r="F5391" s="248" t="s">
        <v>1073</v>
      </c>
      <c r="G5391" s="274">
        <f t="shared" si="1"/>
        <v>46005</v>
      </c>
      <c r="H5391" s="248" t="s">
        <v>469</v>
      </c>
      <c r="I5391" s="276" t="str">
        <f t="shared" si="2"/>
        <v>142-722241</v>
      </c>
      <c r="J5391" s="274"/>
      <c r="K5391" s="275"/>
      <c r="L5391" s="275">
        <f t="shared" si="60"/>
        <v>722241</v>
      </c>
      <c r="N5391" s="277" t="s">
        <v>1233</v>
      </c>
      <c r="O5391" s="274"/>
    </row>
    <row r="5392" ht="14.25" customHeight="1">
      <c r="A5392" s="248" t="s">
        <v>815</v>
      </c>
      <c r="B5392" s="248" t="s">
        <v>19</v>
      </c>
      <c r="C5392" s="248">
        <v>7559671.0</v>
      </c>
      <c r="D5392" s="274">
        <v>45978.0</v>
      </c>
      <c r="E5392" s="275">
        <v>14247.0</v>
      </c>
      <c r="F5392" s="248" t="s">
        <v>1073</v>
      </c>
      <c r="G5392" s="274">
        <f t="shared" si="1"/>
        <v>46008</v>
      </c>
      <c r="H5392" s="248" t="s">
        <v>443</v>
      </c>
      <c r="I5392" s="276" t="str">
        <f t="shared" si="2"/>
        <v>755967114247</v>
      </c>
      <c r="J5392" s="274">
        <v>45978.0</v>
      </c>
      <c r="K5392" s="275">
        <v>14247.0</v>
      </c>
      <c r="L5392" s="275">
        <f t="shared" si="60"/>
        <v>0</v>
      </c>
      <c r="N5392" s="277" t="s">
        <v>1213</v>
      </c>
      <c r="O5392" s="274"/>
    </row>
    <row r="5393" ht="14.25" customHeight="1">
      <c r="A5393" s="248" t="s">
        <v>1234</v>
      </c>
      <c r="B5393" s="248" t="s">
        <v>19</v>
      </c>
      <c r="C5393" s="248">
        <v>17821.0</v>
      </c>
      <c r="D5393" s="274">
        <v>45978.0</v>
      </c>
      <c r="E5393" s="275">
        <v>2099001.0</v>
      </c>
      <c r="F5393" s="248" t="s">
        <v>1073</v>
      </c>
      <c r="G5393" s="274">
        <f t="shared" si="1"/>
        <v>46008</v>
      </c>
      <c r="H5393" s="248" t="s">
        <v>443</v>
      </c>
      <c r="I5393" s="276" t="str">
        <f t="shared" si="2"/>
        <v>178212099001</v>
      </c>
      <c r="J5393" s="274">
        <v>45986.0</v>
      </c>
      <c r="K5393" s="275">
        <v>2099001.0</v>
      </c>
      <c r="L5393" s="275">
        <f t="shared" si="60"/>
        <v>0</v>
      </c>
      <c r="N5393" s="277" t="s">
        <v>1235</v>
      </c>
      <c r="O5393" s="274"/>
    </row>
    <row r="5394" ht="14.25" customHeight="1">
      <c r="A5394" s="248" t="s">
        <v>101</v>
      </c>
      <c r="B5394" s="248" t="s">
        <v>19</v>
      </c>
      <c r="C5394" s="248">
        <v>17484.0</v>
      </c>
      <c r="D5394" s="274">
        <v>45978.0</v>
      </c>
      <c r="E5394" s="275">
        <v>605251.0</v>
      </c>
      <c r="F5394" s="248" t="s">
        <v>1073</v>
      </c>
      <c r="G5394" s="274">
        <f t="shared" si="1"/>
        <v>46008</v>
      </c>
      <c r="H5394" s="248" t="s">
        <v>443</v>
      </c>
      <c r="I5394" s="276" t="str">
        <f t="shared" si="2"/>
        <v>17484605251</v>
      </c>
      <c r="J5394" s="274">
        <v>46006.0</v>
      </c>
      <c r="K5394" s="275">
        <v>605251.0</v>
      </c>
      <c r="L5394" s="275">
        <f t="shared" si="60"/>
        <v>0</v>
      </c>
      <c r="N5394" s="277" t="s">
        <v>1236</v>
      </c>
      <c r="O5394" s="274"/>
    </row>
    <row r="5395" ht="14.25" customHeight="1">
      <c r="A5395" s="248" t="s">
        <v>84</v>
      </c>
      <c r="B5395" s="248" t="s">
        <v>19</v>
      </c>
      <c r="C5395" s="248">
        <v>6321.0</v>
      </c>
      <c r="D5395" s="274">
        <v>45978.0</v>
      </c>
      <c r="E5395" s="275">
        <v>335976.0</v>
      </c>
      <c r="F5395" s="248" t="s">
        <v>1073</v>
      </c>
      <c r="G5395" s="274">
        <f t="shared" si="1"/>
        <v>46008</v>
      </c>
      <c r="H5395" s="248" t="s">
        <v>443</v>
      </c>
      <c r="I5395" s="276" t="str">
        <f t="shared" si="2"/>
        <v>6321335976</v>
      </c>
      <c r="J5395" s="274">
        <v>46006.0</v>
      </c>
      <c r="K5395" s="275">
        <v>335976.0</v>
      </c>
      <c r="L5395" s="275">
        <f t="shared" si="60"/>
        <v>0</v>
      </c>
      <c r="N5395" s="277" t="s">
        <v>1208</v>
      </c>
      <c r="O5395" s="274"/>
    </row>
    <row r="5396" ht="14.25" customHeight="1">
      <c r="A5396" s="248" t="s">
        <v>361</v>
      </c>
      <c r="B5396" s="248" t="s">
        <v>19</v>
      </c>
      <c r="C5396" s="248">
        <v>22.0</v>
      </c>
      <c r="D5396" s="274">
        <v>45978.0</v>
      </c>
      <c r="E5396" s="275">
        <v>58953.0</v>
      </c>
      <c r="F5396" s="248" t="s">
        <v>1073</v>
      </c>
      <c r="G5396" s="274">
        <f t="shared" si="1"/>
        <v>46008</v>
      </c>
      <c r="H5396" s="248" t="s">
        <v>443</v>
      </c>
      <c r="I5396" s="276" t="str">
        <f t="shared" si="2"/>
        <v>2258953</v>
      </c>
      <c r="J5396" s="274">
        <v>46008.0</v>
      </c>
      <c r="K5396" s="275">
        <v>58953.0</v>
      </c>
      <c r="L5396" s="275">
        <f t="shared" si="60"/>
        <v>0</v>
      </c>
      <c r="N5396" s="277" t="s">
        <v>1237</v>
      </c>
      <c r="O5396" s="274"/>
    </row>
    <row r="5397" ht="14.25" customHeight="1">
      <c r="A5397" s="248" t="s">
        <v>494</v>
      </c>
      <c r="B5397" s="248" t="s">
        <v>19</v>
      </c>
      <c r="C5397" s="248">
        <v>64840.0</v>
      </c>
      <c r="D5397" s="274">
        <v>45978.0</v>
      </c>
      <c r="E5397" s="275">
        <v>558160.0</v>
      </c>
      <c r="F5397" s="248" t="s">
        <v>1073</v>
      </c>
      <c r="G5397" s="274">
        <f t="shared" si="1"/>
        <v>46008</v>
      </c>
      <c r="H5397" s="248" t="s">
        <v>443</v>
      </c>
      <c r="I5397" s="276" t="str">
        <f t="shared" si="2"/>
        <v>64840558160</v>
      </c>
      <c r="J5397" s="274">
        <v>45978.0</v>
      </c>
      <c r="K5397" s="275">
        <v>558160.0</v>
      </c>
      <c r="L5397" s="275">
        <f t="shared" si="60"/>
        <v>0</v>
      </c>
      <c r="N5397" s="248" t="s">
        <v>1210</v>
      </c>
      <c r="O5397" s="274"/>
    </row>
    <row r="5398" ht="14.25" customHeight="1">
      <c r="A5398" s="248" t="s">
        <v>274</v>
      </c>
      <c r="B5398" s="248" t="s">
        <v>19</v>
      </c>
      <c r="C5398" s="248">
        <v>14795.0</v>
      </c>
      <c r="D5398" s="274">
        <v>45978.0</v>
      </c>
      <c r="E5398" s="275">
        <v>115199.0</v>
      </c>
      <c r="F5398" s="248" t="s">
        <v>1073</v>
      </c>
      <c r="G5398" s="274">
        <f t="shared" si="1"/>
        <v>46008</v>
      </c>
      <c r="H5398" s="248" t="s">
        <v>443</v>
      </c>
      <c r="I5398" s="276" t="str">
        <f t="shared" si="2"/>
        <v>14795115199</v>
      </c>
      <c r="J5398" s="274">
        <v>46006.0</v>
      </c>
      <c r="K5398" s="275">
        <v>115199.0</v>
      </c>
      <c r="L5398" s="275">
        <f t="shared" si="60"/>
        <v>0</v>
      </c>
      <c r="N5398" s="277"/>
      <c r="O5398" s="274"/>
    </row>
    <row r="5399" ht="14.25" customHeight="1">
      <c r="A5399" s="248" t="s">
        <v>281</v>
      </c>
      <c r="B5399" s="248" t="s">
        <v>19</v>
      </c>
      <c r="C5399" s="248">
        <v>1237388.0</v>
      </c>
      <c r="D5399" s="274">
        <v>45978.0</v>
      </c>
      <c r="E5399" s="275">
        <v>1631991.0</v>
      </c>
      <c r="F5399" s="248" t="s">
        <v>1073</v>
      </c>
      <c r="G5399" s="274">
        <f t="shared" si="1"/>
        <v>46008</v>
      </c>
      <c r="H5399" s="248" t="s">
        <v>443</v>
      </c>
      <c r="I5399" s="276" t="str">
        <f t="shared" si="2"/>
        <v>12373881631991</v>
      </c>
      <c r="J5399" s="274">
        <v>46006.0</v>
      </c>
      <c r="K5399" s="275">
        <v>1631991.0</v>
      </c>
      <c r="L5399" s="275">
        <f t="shared" si="60"/>
        <v>0</v>
      </c>
      <c r="N5399" s="277"/>
      <c r="O5399" s="274"/>
    </row>
    <row r="5400" ht="14.25" customHeight="1">
      <c r="A5400" s="248" t="s">
        <v>273</v>
      </c>
      <c r="B5400" s="248" t="s">
        <v>19</v>
      </c>
      <c r="C5400" s="248">
        <v>757.0</v>
      </c>
      <c r="D5400" s="274">
        <v>45978.0</v>
      </c>
      <c r="E5400" s="275">
        <v>189900.0</v>
      </c>
      <c r="F5400" s="248" t="s">
        <v>1073</v>
      </c>
      <c r="G5400" s="274">
        <f t="shared" si="1"/>
        <v>46008</v>
      </c>
      <c r="H5400" s="248" t="s">
        <v>443</v>
      </c>
      <c r="I5400" s="276" t="str">
        <f t="shared" si="2"/>
        <v>757189900</v>
      </c>
      <c r="J5400" s="274">
        <v>46000.0</v>
      </c>
      <c r="K5400" s="275">
        <v>189900.0</v>
      </c>
      <c r="L5400" s="275">
        <f t="shared" si="60"/>
        <v>0</v>
      </c>
      <c r="N5400" s="277"/>
      <c r="O5400" s="274"/>
    </row>
    <row r="5401" ht="14.25" customHeight="1">
      <c r="A5401" s="248" t="s">
        <v>944</v>
      </c>
      <c r="B5401" s="248" t="s">
        <v>19</v>
      </c>
      <c r="C5401" s="248">
        <v>356.0</v>
      </c>
      <c r="D5401" s="274">
        <v>45978.0</v>
      </c>
      <c r="E5401" s="275">
        <v>309000.0</v>
      </c>
      <c r="F5401" s="248" t="s">
        <v>1073</v>
      </c>
      <c r="G5401" s="274">
        <f t="shared" si="1"/>
        <v>46008</v>
      </c>
      <c r="H5401" s="248" t="s">
        <v>443</v>
      </c>
      <c r="I5401" s="276" t="str">
        <f t="shared" si="2"/>
        <v>356309000</v>
      </c>
      <c r="J5401" s="274">
        <v>45975.0</v>
      </c>
      <c r="K5401" s="275">
        <v>309000.0</v>
      </c>
      <c r="L5401" s="275">
        <f t="shared" si="60"/>
        <v>0</v>
      </c>
      <c r="N5401" s="277"/>
      <c r="O5401" s="274"/>
    </row>
    <row r="5402" ht="14.25" customHeight="1">
      <c r="A5402" s="248" t="s">
        <v>1238</v>
      </c>
      <c r="B5402" s="248" t="s">
        <v>334</v>
      </c>
      <c r="C5402" s="248">
        <v>30099.0</v>
      </c>
      <c r="D5402" s="274">
        <v>45978.0</v>
      </c>
      <c r="E5402" s="275">
        <v>487978.0</v>
      </c>
      <c r="F5402" s="248" t="s">
        <v>1073</v>
      </c>
      <c r="G5402" s="274">
        <f t="shared" si="1"/>
        <v>46008</v>
      </c>
      <c r="H5402" s="248" t="s">
        <v>443</v>
      </c>
      <c r="I5402" s="276" t="str">
        <f t="shared" si="2"/>
        <v>30099487978</v>
      </c>
      <c r="J5402" s="274">
        <v>45989.0</v>
      </c>
      <c r="K5402" s="275">
        <v>487978.0</v>
      </c>
      <c r="L5402" s="275">
        <f t="shared" si="60"/>
        <v>0</v>
      </c>
      <c r="N5402" s="277"/>
      <c r="O5402" s="274"/>
    </row>
    <row r="5403" ht="14.25" customHeight="1">
      <c r="A5403" s="248" t="s">
        <v>273</v>
      </c>
      <c r="B5403" s="248" t="s">
        <v>468</v>
      </c>
      <c r="C5403" s="248">
        <v>2105.0</v>
      </c>
      <c r="D5403" s="274">
        <v>45978.0</v>
      </c>
      <c r="E5403" s="275">
        <v>-189900.0</v>
      </c>
      <c r="F5403" s="248" t="s">
        <v>1073</v>
      </c>
      <c r="G5403" s="274">
        <f t="shared" si="1"/>
        <v>46008</v>
      </c>
      <c r="H5403" s="248" t="s">
        <v>469</v>
      </c>
      <c r="I5403" s="276" t="str">
        <f t="shared" si="2"/>
        <v>2105-189900</v>
      </c>
      <c r="J5403" s="274"/>
      <c r="K5403" s="275"/>
      <c r="L5403" s="275">
        <f t="shared" si="60"/>
        <v>189900</v>
      </c>
      <c r="M5403" s="248" t="s">
        <v>1239</v>
      </c>
      <c r="N5403" s="277" t="s">
        <v>710</v>
      </c>
      <c r="O5403" s="274"/>
    </row>
    <row r="5404" ht="14.25" customHeight="1">
      <c r="A5404" s="248" t="s">
        <v>84</v>
      </c>
      <c r="B5404" s="248" t="s">
        <v>19</v>
      </c>
      <c r="C5404" s="248">
        <v>6327.0</v>
      </c>
      <c r="D5404" s="274">
        <v>45979.0</v>
      </c>
      <c r="E5404" s="275">
        <v>335976.0</v>
      </c>
      <c r="F5404" s="248" t="s">
        <v>1073</v>
      </c>
      <c r="G5404" s="274">
        <f t="shared" si="1"/>
        <v>46009</v>
      </c>
      <c r="H5404" s="248" t="s">
        <v>443</v>
      </c>
      <c r="I5404" s="276" t="str">
        <f t="shared" si="2"/>
        <v>6327335976</v>
      </c>
      <c r="J5404" s="274">
        <v>46006.0</v>
      </c>
      <c r="K5404" s="275">
        <v>335976.0</v>
      </c>
      <c r="L5404" s="275">
        <f t="shared" si="60"/>
        <v>0</v>
      </c>
      <c r="N5404" s="277"/>
      <c r="O5404" s="274"/>
    </row>
    <row r="5405" ht="14.25" customHeight="1">
      <c r="A5405" s="248" t="s">
        <v>281</v>
      </c>
      <c r="B5405" s="248" t="s">
        <v>19</v>
      </c>
      <c r="C5405" s="248">
        <v>1227268.0</v>
      </c>
      <c r="D5405" s="274">
        <v>45979.0</v>
      </c>
      <c r="E5405" s="275">
        <v>151900.0</v>
      </c>
      <c r="F5405" s="248" t="s">
        <v>1073</v>
      </c>
      <c r="G5405" s="274">
        <f t="shared" si="1"/>
        <v>46009</v>
      </c>
      <c r="H5405" s="248" t="s">
        <v>443</v>
      </c>
      <c r="I5405" s="276" t="str">
        <f t="shared" si="2"/>
        <v>1227268151900</v>
      </c>
      <c r="J5405" s="274">
        <v>45979.0</v>
      </c>
      <c r="K5405" s="275">
        <v>151900.0</v>
      </c>
      <c r="L5405" s="275">
        <f t="shared" si="60"/>
        <v>0</v>
      </c>
      <c r="N5405" s="277"/>
      <c r="O5405" s="274"/>
    </row>
    <row r="5406" ht="14.25" customHeight="1">
      <c r="A5406" s="248" t="s">
        <v>1152</v>
      </c>
      <c r="B5406" s="248" t="s">
        <v>19</v>
      </c>
      <c r="C5406" s="248">
        <v>833014.0</v>
      </c>
      <c r="D5406" s="274">
        <v>45979.0</v>
      </c>
      <c r="E5406" s="275">
        <v>1349950.0</v>
      </c>
      <c r="F5406" s="248" t="s">
        <v>1073</v>
      </c>
      <c r="G5406" s="274">
        <f t="shared" si="1"/>
        <v>46009</v>
      </c>
      <c r="H5406" s="248" t="s">
        <v>443</v>
      </c>
      <c r="I5406" s="276" t="str">
        <f t="shared" si="2"/>
        <v>8330141349950</v>
      </c>
      <c r="J5406" s="274">
        <v>45979.0</v>
      </c>
      <c r="K5406" s="275">
        <v>1349950.0</v>
      </c>
      <c r="L5406" s="275">
        <f t="shared" si="60"/>
        <v>0</v>
      </c>
      <c r="N5406" s="277"/>
      <c r="O5406" s="274"/>
    </row>
    <row r="5407" ht="14.25" customHeight="1">
      <c r="A5407" s="248" t="s">
        <v>71</v>
      </c>
      <c r="B5407" s="248" t="s">
        <v>19</v>
      </c>
      <c r="C5407" s="248">
        <v>889934.0</v>
      </c>
      <c r="D5407" s="274">
        <v>45979.0</v>
      </c>
      <c r="E5407" s="275">
        <v>988407.0</v>
      </c>
      <c r="F5407" s="248" t="s">
        <v>1073</v>
      </c>
      <c r="G5407" s="274">
        <f t="shared" si="1"/>
        <v>46009</v>
      </c>
      <c r="H5407" s="248" t="s">
        <v>443</v>
      </c>
      <c r="I5407" s="276" t="str">
        <f t="shared" si="2"/>
        <v>889934988407</v>
      </c>
      <c r="J5407" s="274">
        <v>46006.0</v>
      </c>
      <c r="K5407" s="275">
        <v>988407.0</v>
      </c>
      <c r="L5407" s="275">
        <f t="shared" si="60"/>
        <v>0</v>
      </c>
      <c r="N5407" s="277"/>
      <c r="O5407" s="274"/>
    </row>
    <row r="5408" ht="14.25" customHeight="1">
      <c r="A5408" s="248" t="s">
        <v>24</v>
      </c>
      <c r="B5408" s="248" t="s">
        <v>19</v>
      </c>
      <c r="C5408" s="248">
        <v>31531.0</v>
      </c>
      <c r="D5408" s="274">
        <v>45979.0</v>
      </c>
      <c r="E5408" s="275">
        <v>1231869.0</v>
      </c>
      <c r="F5408" s="248" t="s">
        <v>1073</v>
      </c>
      <c r="G5408" s="274">
        <f t="shared" si="1"/>
        <v>46009</v>
      </c>
      <c r="H5408" s="248" t="s">
        <v>485</v>
      </c>
      <c r="I5408" s="276" t="str">
        <f t="shared" si="2"/>
        <v>315311231869</v>
      </c>
      <c r="J5408" s="274"/>
      <c r="K5408" s="275"/>
      <c r="L5408" s="275">
        <f t="shared" si="60"/>
        <v>-1231869</v>
      </c>
      <c r="M5408" s="248" t="s">
        <v>1240</v>
      </c>
      <c r="N5408" s="277"/>
      <c r="O5408" s="274"/>
    </row>
    <row r="5409" ht="14.25" customHeight="1">
      <c r="A5409" s="248" t="s">
        <v>273</v>
      </c>
      <c r="B5409" s="248" t="s">
        <v>19</v>
      </c>
      <c r="C5409" s="248">
        <v>758.0</v>
      </c>
      <c r="D5409" s="274">
        <v>45979.0</v>
      </c>
      <c r="E5409" s="275">
        <v>569700.0</v>
      </c>
      <c r="F5409" s="248" t="s">
        <v>1073</v>
      </c>
      <c r="G5409" s="274">
        <f t="shared" si="1"/>
        <v>46009</v>
      </c>
      <c r="H5409" s="248" t="s">
        <v>443</v>
      </c>
      <c r="I5409" s="276" t="str">
        <f t="shared" si="2"/>
        <v>758569700</v>
      </c>
      <c r="J5409" s="274">
        <v>46000.0</v>
      </c>
      <c r="K5409" s="275">
        <v>599700.0</v>
      </c>
      <c r="L5409" s="304">
        <f t="shared" si="60"/>
        <v>30000</v>
      </c>
      <c r="N5409" s="277"/>
      <c r="O5409" s="274"/>
    </row>
    <row r="5410" ht="14.25" customHeight="1">
      <c r="A5410" s="248" t="s">
        <v>1198</v>
      </c>
      <c r="B5410" s="248" t="s">
        <v>19</v>
      </c>
      <c r="C5410" s="248">
        <v>2933.0</v>
      </c>
      <c r="D5410" s="274">
        <v>45979.0</v>
      </c>
      <c r="E5410" s="275">
        <v>89950.0</v>
      </c>
      <c r="F5410" s="248" t="s">
        <v>1073</v>
      </c>
      <c r="G5410" s="274">
        <f t="shared" si="1"/>
        <v>46009</v>
      </c>
      <c r="H5410" s="248" t="s">
        <v>443</v>
      </c>
      <c r="I5410" s="276" t="str">
        <f t="shared" si="2"/>
        <v>293389950</v>
      </c>
      <c r="J5410" s="274">
        <v>46006.0</v>
      </c>
      <c r="K5410" s="275">
        <v>89950.0</v>
      </c>
      <c r="L5410" s="275">
        <f t="shared" si="60"/>
        <v>0</v>
      </c>
      <c r="N5410" s="277"/>
      <c r="O5410" s="274"/>
    </row>
    <row r="5411" ht="14.25" customHeight="1">
      <c r="A5411" s="248" t="s">
        <v>281</v>
      </c>
      <c r="B5411" s="248" t="s">
        <v>19</v>
      </c>
      <c r="C5411" s="248">
        <v>1237430.0</v>
      </c>
      <c r="D5411" s="274">
        <v>45979.0</v>
      </c>
      <c r="E5411" s="275">
        <v>2972951.0</v>
      </c>
      <c r="F5411" s="248" t="s">
        <v>1073</v>
      </c>
      <c r="G5411" s="274">
        <f t="shared" si="1"/>
        <v>46009</v>
      </c>
      <c r="H5411" s="248" t="s">
        <v>443</v>
      </c>
      <c r="I5411" s="276" t="str">
        <f t="shared" si="2"/>
        <v>12374302972951</v>
      </c>
      <c r="J5411" s="274">
        <v>46006.0</v>
      </c>
      <c r="K5411" s="275">
        <v>2972951.0</v>
      </c>
      <c r="L5411" s="275">
        <f t="shared" si="60"/>
        <v>0</v>
      </c>
      <c r="N5411" s="277"/>
      <c r="O5411" s="274"/>
    </row>
    <row r="5412" ht="14.25" customHeight="1">
      <c r="A5412" s="248" t="s">
        <v>1221</v>
      </c>
      <c r="B5412" s="248" t="s">
        <v>19</v>
      </c>
      <c r="C5412" s="248">
        <v>478681.0</v>
      </c>
      <c r="D5412" s="274">
        <v>45979.0</v>
      </c>
      <c r="E5412" s="275">
        <v>431934.0</v>
      </c>
      <c r="F5412" s="248" t="s">
        <v>1073</v>
      </c>
      <c r="G5412" s="274">
        <f t="shared" si="1"/>
        <v>46009</v>
      </c>
      <c r="H5412" s="248" t="s">
        <v>443</v>
      </c>
      <c r="I5412" s="276" t="str">
        <f t="shared" si="2"/>
        <v>478681431934</v>
      </c>
      <c r="J5412" s="274">
        <v>45975.0</v>
      </c>
      <c r="K5412" s="275">
        <v>431934.0</v>
      </c>
      <c r="L5412" s="275">
        <f t="shared" si="60"/>
        <v>0</v>
      </c>
      <c r="N5412" s="277"/>
      <c r="O5412" s="274"/>
    </row>
    <row r="5413" ht="14.25" customHeight="1">
      <c r="A5413" s="248" t="s">
        <v>463</v>
      </c>
      <c r="B5413" s="248" t="s">
        <v>19</v>
      </c>
      <c r="C5413" s="248">
        <v>5449619.0</v>
      </c>
      <c r="D5413" s="274">
        <v>45979.0</v>
      </c>
      <c r="E5413" s="275">
        <v>3000536.0</v>
      </c>
      <c r="F5413" s="248" t="s">
        <v>1073</v>
      </c>
      <c r="G5413" s="274">
        <f t="shared" si="1"/>
        <v>46009</v>
      </c>
      <c r="H5413" s="248" t="s">
        <v>443</v>
      </c>
      <c r="I5413" s="276" t="str">
        <f t="shared" si="2"/>
        <v>54496193000536</v>
      </c>
      <c r="J5413" s="274">
        <v>45979.0</v>
      </c>
      <c r="K5413" s="275">
        <v>3000536.0</v>
      </c>
      <c r="L5413" s="275">
        <f t="shared" si="60"/>
        <v>0</v>
      </c>
      <c r="N5413" s="277"/>
      <c r="O5413" s="274"/>
    </row>
    <row r="5414" ht="14.25" customHeight="1">
      <c r="A5414" s="248" t="s">
        <v>463</v>
      </c>
      <c r="B5414" s="248" t="s">
        <v>19</v>
      </c>
      <c r="C5414" s="248">
        <v>5449620.0</v>
      </c>
      <c r="D5414" s="274">
        <v>45979.0</v>
      </c>
      <c r="E5414" s="275">
        <v>559939.0</v>
      </c>
      <c r="F5414" s="248" t="s">
        <v>1073</v>
      </c>
      <c r="G5414" s="274">
        <f t="shared" si="1"/>
        <v>46009</v>
      </c>
      <c r="H5414" s="248" t="s">
        <v>443</v>
      </c>
      <c r="I5414" s="276" t="str">
        <f t="shared" si="2"/>
        <v>5449620559939</v>
      </c>
      <c r="J5414" s="274">
        <v>45979.0</v>
      </c>
      <c r="K5414" s="275">
        <v>559939.0</v>
      </c>
      <c r="L5414" s="275">
        <f t="shared" si="60"/>
        <v>0</v>
      </c>
      <c r="N5414" s="277"/>
      <c r="O5414" s="274"/>
    </row>
    <row r="5415" ht="14.25" customHeight="1">
      <c r="A5415" s="248" t="s">
        <v>36</v>
      </c>
      <c r="B5415" s="248" t="s">
        <v>19</v>
      </c>
      <c r="C5415" s="248">
        <v>102126.0</v>
      </c>
      <c r="D5415" s="274">
        <v>45979.0</v>
      </c>
      <c r="E5415" s="275">
        <v>1333954.0</v>
      </c>
      <c r="F5415" s="248" t="s">
        <v>1073</v>
      </c>
      <c r="G5415" s="274">
        <f t="shared" si="1"/>
        <v>46009</v>
      </c>
      <c r="H5415" s="248" t="s">
        <v>443</v>
      </c>
      <c r="I5415" s="276" t="str">
        <f t="shared" si="2"/>
        <v>1021261333954</v>
      </c>
      <c r="J5415" s="274">
        <v>46006.0</v>
      </c>
      <c r="K5415" s="275">
        <v>1333954.0</v>
      </c>
      <c r="L5415" s="275">
        <f t="shared" si="60"/>
        <v>0</v>
      </c>
      <c r="N5415" s="277"/>
      <c r="O5415" s="274"/>
    </row>
    <row r="5416" ht="14.25" customHeight="1">
      <c r="A5416" s="248" t="s">
        <v>274</v>
      </c>
      <c r="B5416" s="248" t="s">
        <v>19</v>
      </c>
      <c r="C5416" s="248">
        <v>14802.0</v>
      </c>
      <c r="D5416" s="274">
        <v>45979.0</v>
      </c>
      <c r="E5416" s="275">
        <v>919051.0</v>
      </c>
      <c r="F5416" s="248" t="s">
        <v>1073</v>
      </c>
      <c r="G5416" s="274">
        <f t="shared" si="1"/>
        <v>46009</v>
      </c>
      <c r="H5416" s="248" t="s">
        <v>443</v>
      </c>
      <c r="I5416" s="276" t="str">
        <f t="shared" si="2"/>
        <v>14802919051</v>
      </c>
      <c r="J5416" s="274">
        <v>46008.0</v>
      </c>
      <c r="K5416" s="275">
        <v>919051.0</v>
      </c>
      <c r="L5416" s="275">
        <f t="shared" si="60"/>
        <v>0</v>
      </c>
      <c r="N5416" s="277"/>
      <c r="O5416" s="274"/>
    </row>
    <row r="5417" ht="15.0" customHeight="1">
      <c r="A5417" s="248" t="s">
        <v>71</v>
      </c>
      <c r="B5417" s="248" t="s">
        <v>19</v>
      </c>
      <c r="C5417" s="248">
        <v>889989.0</v>
      </c>
      <c r="D5417" s="274">
        <v>45979.0</v>
      </c>
      <c r="E5417" s="275">
        <v>473775.0</v>
      </c>
      <c r="F5417" s="248" t="s">
        <v>1073</v>
      </c>
      <c r="G5417" s="274">
        <f t="shared" si="1"/>
        <v>46009</v>
      </c>
      <c r="H5417" s="248" t="s">
        <v>443</v>
      </c>
      <c r="I5417" s="276" t="str">
        <f t="shared" si="2"/>
        <v>889989473775</v>
      </c>
      <c r="J5417" s="274">
        <v>46008.0</v>
      </c>
      <c r="K5417" s="275">
        <v>473775.0</v>
      </c>
      <c r="L5417" s="275">
        <f t="shared" si="60"/>
        <v>0</v>
      </c>
      <c r="N5417" s="277"/>
      <c r="O5417" s="274"/>
    </row>
    <row r="5418" ht="14.25" customHeight="1">
      <c r="A5418" s="248" t="s">
        <v>845</v>
      </c>
      <c r="B5418" s="248" t="s">
        <v>19</v>
      </c>
      <c r="C5418" s="248">
        <v>120592.0</v>
      </c>
      <c r="D5418" s="274">
        <v>45979.0</v>
      </c>
      <c r="E5418" s="275">
        <v>59000.0</v>
      </c>
      <c r="F5418" s="248" t="s">
        <v>1073</v>
      </c>
      <c r="G5418" s="274">
        <f t="shared" si="1"/>
        <v>46009</v>
      </c>
      <c r="H5418" s="248" t="s">
        <v>443</v>
      </c>
      <c r="I5418" s="276" t="str">
        <f t="shared" si="2"/>
        <v>12059259000</v>
      </c>
      <c r="J5418" s="274">
        <v>45979.0</v>
      </c>
      <c r="K5418" s="275">
        <v>59000.0</v>
      </c>
      <c r="L5418" s="275">
        <f t="shared" si="60"/>
        <v>0</v>
      </c>
      <c r="M5418" s="248" t="s">
        <v>735</v>
      </c>
      <c r="N5418" s="277"/>
      <c r="O5418" s="274"/>
    </row>
    <row r="5419" ht="14.25" customHeight="1">
      <c r="A5419" s="248" t="s">
        <v>273</v>
      </c>
      <c r="B5419" s="248" t="s">
        <v>468</v>
      </c>
      <c r="C5419" s="248">
        <v>2106.0</v>
      </c>
      <c r="D5419" s="274">
        <v>45979.0</v>
      </c>
      <c r="E5419" s="275">
        <v>-569700.0</v>
      </c>
      <c r="F5419" s="248" t="s">
        <v>1073</v>
      </c>
      <c r="G5419" s="274">
        <f t="shared" si="1"/>
        <v>46009</v>
      </c>
      <c r="H5419" s="248" t="s">
        <v>469</v>
      </c>
      <c r="I5419" s="276" t="str">
        <f t="shared" si="2"/>
        <v>2106-569700</v>
      </c>
      <c r="J5419" s="274"/>
      <c r="K5419" s="275"/>
      <c r="L5419" s="275">
        <f t="shared" si="60"/>
        <v>569700</v>
      </c>
      <c r="M5419" s="248" t="s">
        <v>1241</v>
      </c>
      <c r="N5419" s="277" t="s">
        <v>710</v>
      </c>
      <c r="O5419" s="274"/>
    </row>
    <row r="5420" ht="14.25" customHeight="1">
      <c r="A5420" s="248" t="s">
        <v>1127</v>
      </c>
      <c r="B5420" s="248" t="s">
        <v>19</v>
      </c>
      <c r="C5420" s="248">
        <v>50188.0</v>
      </c>
      <c r="D5420" s="274">
        <v>45979.0</v>
      </c>
      <c r="E5420" s="275">
        <v>998046.0</v>
      </c>
      <c r="F5420" s="248" t="s">
        <v>1073</v>
      </c>
      <c r="G5420" s="274">
        <f t="shared" si="1"/>
        <v>46009</v>
      </c>
      <c r="H5420" s="248" t="s">
        <v>443</v>
      </c>
      <c r="I5420" s="276" t="str">
        <f t="shared" si="2"/>
        <v>50188998046</v>
      </c>
      <c r="J5420" s="274">
        <v>46008.0</v>
      </c>
      <c r="K5420" s="275">
        <v>998046.0</v>
      </c>
      <c r="L5420" s="275">
        <f t="shared" si="60"/>
        <v>0</v>
      </c>
      <c r="N5420" s="277" t="s">
        <v>1216</v>
      </c>
      <c r="O5420" s="274"/>
    </row>
    <row r="5421" ht="14.25" customHeight="1">
      <c r="A5421" s="248" t="s">
        <v>493</v>
      </c>
      <c r="B5421" s="248" t="s">
        <v>19</v>
      </c>
      <c r="C5421" s="248">
        <v>14389.0</v>
      </c>
      <c r="D5421" s="274">
        <v>45980.0</v>
      </c>
      <c r="E5421" s="275">
        <v>754460.0</v>
      </c>
      <c r="F5421" s="248" t="s">
        <v>1073</v>
      </c>
      <c r="G5421" s="274">
        <f t="shared" si="1"/>
        <v>46010</v>
      </c>
      <c r="H5421" s="248" t="s">
        <v>443</v>
      </c>
      <c r="I5421" s="276" t="str">
        <f t="shared" si="2"/>
        <v>14389754460</v>
      </c>
      <c r="J5421" s="274">
        <v>45980.0</v>
      </c>
      <c r="K5421" s="275">
        <v>754460.0</v>
      </c>
      <c r="L5421" s="275">
        <f t="shared" si="60"/>
        <v>0</v>
      </c>
      <c r="N5421" s="277"/>
      <c r="O5421" s="274"/>
    </row>
    <row r="5422" ht="14.25" customHeight="1">
      <c r="A5422" s="248" t="s">
        <v>280</v>
      </c>
      <c r="B5422" s="248" t="s">
        <v>19</v>
      </c>
      <c r="C5422" s="248">
        <v>26694.0</v>
      </c>
      <c r="D5422" s="274">
        <v>45980.0</v>
      </c>
      <c r="E5422" s="275">
        <v>294018.0</v>
      </c>
      <c r="F5422" s="248" t="s">
        <v>1073</v>
      </c>
      <c r="G5422" s="274">
        <f t="shared" si="1"/>
        <v>46010</v>
      </c>
      <c r="H5422" s="248" t="s">
        <v>443</v>
      </c>
      <c r="I5422" s="276" t="str">
        <f t="shared" si="2"/>
        <v>26694294018</v>
      </c>
      <c r="J5422" s="274">
        <v>46008.0</v>
      </c>
      <c r="K5422" s="275">
        <v>294018.0</v>
      </c>
      <c r="L5422" s="275">
        <f t="shared" si="60"/>
        <v>0</v>
      </c>
      <c r="N5422" s="277" t="s">
        <v>1242</v>
      </c>
      <c r="O5422" s="274"/>
    </row>
    <row r="5423" ht="14.25" customHeight="1">
      <c r="A5423" s="248" t="s">
        <v>1153</v>
      </c>
      <c r="B5423" s="248" t="s">
        <v>19</v>
      </c>
      <c r="C5423" s="248">
        <v>6274888.0</v>
      </c>
      <c r="D5423" s="274">
        <v>45980.0</v>
      </c>
      <c r="E5423" s="275">
        <v>9057679.0</v>
      </c>
      <c r="F5423" s="248" t="s">
        <v>1073</v>
      </c>
      <c r="G5423" s="274">
        <f t="shared" si="1"/>
        <v>46010</v>
      </c>
      <c r="H5423" s="248" t="s">
        <v>443</v>
      </c>
      <c r="I5423" s="276" t="str">
        <f t="shared" si="2"/>
        <v>62748889057679</v>
      </c>
      <c r="J5423" s="274">
        <v>45979.0</v>
      </c>
      <c r="K5423" s="275">
        <v>9057679.0</v>
      </c>
      <c r="L5423" s="275">
        <f t="shared" si="60"/>
        <v>0</v>
      </c>
      <c r="N5423" s="277" t="s">
        <v>1243</v>
      </c>
      <c r="O5423" s="274"/>
    </row>
    <row r="5424" ht="14.25" customHeight="1">
      <c r="A5424" s="248" t="s">
        <v>77</v>
      </c>
      <c r="B5424" s="248" t="s">
        <v>19</v>
      </c>
      <c r="C5424" s="248">
        <v>631300.0</v>
      </c>
      <c r="D5424" s="274">
        <v>45980.0</v>
      </c>
      <c r="E5424" s="275">
        <v>837163.0</v>
      </c>
      <c r="F5424" s="248" t="s">
        <v>1073</v>
      </c>
      <c r="G5424" s="274">
        <f t="shared" si="1"/>
        <v>46010</v>
      </c>
      <c r="H5424" s="248" t="s">
        <v>443</v>
      </c>
      <c r="I5424" s="276" t="str">
        <f t="shared" si="2"/>
        <v>631300837163</v>
      </c>
      <c r="J5424" s="274">
        <v>46008.0</v>
      </c>
      <c r="K5424" s="275">
        <v>837163.0</v>
      </c>
      <c r="L5424" s="275">
        <f t="shared" si="60"/>
        <v>0</v>
      </c>
      <c r="N5424" s="277" t="s">
        <v>1225</v>
      </c>
      <c r="O5424" s="274"/>
    </row>
    <row r="5425" ht="14.25" customHeight="1">
      <c r="A5425" s="248" t="s">
        <v>1244</v>
      </c>
      <c r="B5425" s="248" t="s">
        <v>19</v>
      </c>
      <c r="C5425" s="248">
        <v>6746.0</v>
      </c>
      <c r="D5425" s="274">
        <v>45980.0</v>
      </c>
      <c r="E5425" s="275">
        <v>2990000.0</v>
      </c>
      <c r="F5425" s="248" t="s">
        <v>1073</v>
      </c>
      <c r="G5425" s="274">
        <f t="shared" si="1"/>
        <v>46010</v>
      </c>
      <c r="H5425" s="248" t="s">
        <v>443</v>
      </c>
      <c r="I5425" s="276" t="str">
        <f t="shared" si="2"/>
        <v>67462990000</v>
      </c>
      <c r="J5425" s="274">
        <v>45973.0</v>
      </c>
      <c r="K5425" s="275">
        <v>2990000.0</v>
      </c>
      <c r="L5425" s="275">
        <f t="shared" si="60"/>
        <v>0</v>
      </c>
      <c r="N5425" s="277" t="s">
        <v>1245</v>
      </c>
      <c r="O5425" s="274"/>
    </row>
    <row r="5426" ht="14.25" customHeight="1">
      <c r="A5426" s="248" t="s">
        <v>495</v>
      </c>
      <c r="B5426" s="248" t="s">
        <v>19</v>
      </c>
      <c r="C5426" s="248">
        <v>1.43778356E8</v>
      </c>
      <c r="D5426" s="274">
        <v>45981.0</v>
      </c>
      <c r="E5426" s="275">
        <v>584970.0</v>
      </c>
      <c r="F5426" s="248" t="s">
        <v>1073</v>
      </c>
      <c r="G5426" s="274">
        <f t="shared" si="1"/>
        <v>46011</v>
      </c>
      <c r="H5426" s="248" t="s">
        <v>443</v>
      </c>
      <c r="I5426" s="276" t="str">
        <f t="shared" si="2"/>
        <v>143778356584970</v>
      </c>
      <c r="J5426" s="274">
        <v>45981.0</v>
      </c>
      <c r="K5426" s="275">
        <v>584970.0</v>
      </c>
      <c r="L5426" s="275">
        <f t="shared" si="60"/>
        <v>0</v>
      </c>
      <c r="N5426" s="277"/>
      <c r="O5426" s="274"/>
    </row>
    <row r="5427" ht="14.25" customHeight="1">
      <c r="A5427" s="248" t="s">
        <v>84</v>
      </c>
      <c r="B5427" s="248" t="s">
        <v>19</v>
      </c>
      <c r="C5427" s="248">
        <v>6333.0</v>
      </c>
      <c r="D5427" s="274">
        <v>45981.0</v>
      </c>
      <c r="E5427" s="275">
        <v>587723.0</v>
      </c>
      <c r="F5427" s="248" t="s">
        <v>1073</v>
      </c>
      <c r="G5427" s="274">
        <f t="shared" si="1"/>
        <v>46011</v>
      </c>
      <c r="H5427" s="248" t="s">
        <v>443</v>
      </c>
      <c r="I5427" s="276" t="str">
        <f t="shared" si="2"/>
        <v>6333587723</v>
      </c>
      <c r="J5427" s="274">
        <v>46008.0</v>
      </c>
      <c r="K5427" s="275">
        <v>587723.0</v>
      </c>
      <c r="L5427" s="275">
        <f t="shared" si="60"/>
        <v>0</v>
      </c>
      <c r="N5427" s="277" t="s">
        <v>1208</v>
      </c>
      <c r="O5427" s="274"/>
    </row>
    <row r="5428" ht="14.25" customHeight="1">
      <c r="A5428" s="248" t="s">
        <v>333</v>
      </c>
      <c r="B5428" s="248" t="s">
        <v>19</v>
      </c>
      <c r="C5428" s="248">
        <v>26527.0</v>
      </c>
      <c r="D5428" s="274">
        <v>45981.0</v>
      </c>
      <c r="E5428" s="275">
        <v>138823.0</v>
      </c>
      <c r="F5428" s="248" t="s">
        <v>1073</v>
      </c>
      <c r="G5428" s="274">
        <f t="shared" si="1"/>
        <v>46011</v>
      </c>
      <c r="H5428" s="248" t="s">
        <v>443</v>
      </c>
      <c r="I5428" s="276" t="str">
        <f t="shared" si="2"/>
        <v>26527138823</v>
      </c>
      <c r="J5428" s="274">
        <v>46021.0</v>
      </c>
      <c r="K5428" s="275">
        <v>138823.0</v>
      </c>
      <c r="L5428" s="275">
        <f t="shared" si="60"/>
        <v>0</v>
      </c>
      <c r="N5428" s="277" t="s">
        <v>1246</v>
      </c>
      <c r="O5428" s="274"/>
    </row>
    <row r="5429" ht="14.25" customHeight="1">
      <c r="A5429" s="248" t="s">
        <v>84</v>
      </c>
      <c r="B5429" s="248" t="s">
        <v>19</v>
      </c>
      <c r="C5429" s="248">
        <v>6335.0</v>
      </c>
      <c r="D5429" s="274">
        <v>45981.0</v>
      </c>
      <c r="E5429" s="275">
        <v>195136.0</v>
      </c>
      <c r="F5429" s="248" t="s">
        <v>1073</v>
      </c>
      <c r="G5429" s="274">
        <f t="shared" si="1"/>
        <v>46011</v>
      </c>
      <c r="H5429" s="248" t="s">
        <v>443</v>
      </c>
      <c r="I5429" s="276" t="str">
        <f t="shared" si="2"/>
        <v>6335195136</v>
      </c>
      <c r="J5429" s="274">
        <v>46008.0</v>
      </c>
      <c r="K5429" s="275">
        <v>195136.0</v>
      </c>
      <c r="L5429" s="275">
        <f t="shared" si="60"/>
        <v>0</v>
      </c>
      <c r="N5429" s="277" t="s">
        <v>1208</v>
      </c>
      <c r="O5429" s="274"/>
    </row>
    <row r="5430" ht="14.25" customHeight="1">
      <c r="A5430" s="248" t="s">
        <v>834</v>
      </c>
      <c r="B5430" s="248" t="s">
        <v>19</v>
      </c>
      <c r="C5430" s="248">
        <v>76445.0</v>
      </c>
      <c r="D5430" s="274">
        <v>45981.0</v>
      </c>
      <c r="E5430" s="275">
        <v>1056720.0</v>
      </c>
      <c r="F5430" s="248" t="s">
        <v>1073</v>
      </c>
      <c r="G5430" s="274">
        <f t="shared" si="1"/>
        <v>46011</v>
      </c>
      <c r="H5430" s="248" t="s">
        <v>443</v>
      </c>
      <c r="I5430" s="276" t="str">
        <f t="shared" si="2"/>
        <v>764451056720</v>
      </c>
      <c r="J5430" s="274">
        <v>45883.0</v>
      </c>
      <c r="K5430" s="275">
        <v>1056750.0</v>
      </c>
      <c r="L5430" s="275">
        <f t="shared" si="60"/>
        <v>30</v>
      </c>
      <c r="N5430" s="277" t="s">
        <v>1200</v>
      </c>
      <c r="O5430" s="274"/>
    </row>
    <row r="5431" ht="14.25" customHeight="1">
      <c r="A5431" s="248" t="s">
        <v>1198</v>
      </c>
      <c r="B5431" s="248" t="s">
        <v>19</v>
      </c>
      <c r="C5431" s="248">
        <v>2957.0</v>
      </c>
      <c r="D5431" s="274">
        <v>45981.0</v>
      </c>
      <c r="E5431" s="275">
        <v>418040.0</v>
      </c>
      <c r="F5431" s="248" t="s">
        <v>1073</v>
      </c>
      <c r="G5431" s="274">
        <f t="shared" si="1"/>
        <v>46011</v>
      </c>
      <c r="H5431" s="248" t="s">
        <v>443</v>
      </c>
      <c r="I5431" s="276" t="str">
        <f t="shared" si="2"/>
        <v>2957418040</v>
      </c>
      <c r="J5431" s="274">
        <v>46008.0</v>
      </c>
      <c r="K5431" s="275">
        <v>418040.0</v>
      </c>
      <c r="L5431" s="275">
        <f t="shared" si="60"/>
        <v>0</v>
      </c>
      <c r="N5431" s="277" t="s">
        <v>1199</v>
      </c>
      <c r="O5431" s="274"/>
    </row>
    <row r="5432" ht="14.25" customHeight="1">
      <c r="A5432" s="248" t="s">
        <v>273</v>
      </c>
      <c r="B5432" s="248" t="s">
        <v>19</v>
      </c>
      <c r="C5432" s="248">
        <v>763.0</v>
      </c>
      <c r="D5432" s="274">
        <v>45982.0</v>
      </c>
      <c r="E5432" s="275">
        <v>608600.0</v>
      </c>
      <c r="F5432" s="248" t="s">
        <v>1073</v>
      </c>
      <c r="G5432" s="274">
        <f t="shared" si="1"/>
        <v>46012</v>
      </c>
      <c r="H5432" s="248" t="s">
        <v>443</v>
      </c>
      <c r="I5432" s="276" t="str">
        <f t="shared" si="2"/>
        <v>763608600</v>
      </c>
      <c r="J5432" s="274">
        <v>46000.0</v>
      </c>
      <c r="K5432" s="275">
        <v>608600.0</v>
      </c>
      <c r="L5432" s="275">
        <f t="shared" si="60"/>
        <v>0</v>
      </c>
      <c r="N5432" s="277"/>
      <c r="O5432" s="274"/>
    </row>
    <row r="5433" ht="14.25" customHeight="1">
      <c r="A5433" s="248" t="s">
        <v>273</v>
      </c>
      <c r="B5433" s="248" t="s">
        <v>19</v>
      </c>
      <c r="C5433" s="248">
        <v>764.0</v>
      </c>
      <c r="D5433" s="274">
        <v>45982.0</v>
      </c>
      <c r="E5433" s="275">
        <v>625691.0</v>
      </c>
      <c r="F5433" s="248" t="s">
        <v>1073</v>
      </c>
      <c r="G5433" s="274">
        <f t="shared" si="1"/>
        <v>46012</v>
      </c>
      <c r="H5433" s="248" t="s">
        <v>443</v>
      </c>
      <c r="I5433" s="276" t="str">
        <f t="shared" si="2"/>
        <v>764625691</v>
      </c>
      <c r="J5433" s="274">
        <v>46000.0</v>
      </c>
      <c r="K5433" s="275">
        <v>625691.0</v>
      </c>
      <c r="L5433" s="275">
        <f t="shared" si="60"/>
        <v>0</v>
      </c>
      <c r="N5433" s="277"/>
      <c r="O5433" s="274"/>
    </row>
    <row r="5434" ht="14.25" customHeight="1">
      <c r="A5434" s="248" t="s">
        <v>273</v>
      </c>
      <c r="B5434" s="248" t="s">
        <v>19</v>
      </c>
      <c r="C5434" s="248">
        <v>765.0</v>
      </c>
      <c r="D5434" s="274">
        <v>45982.0</v>
      </c>
      <c r="E5434" s="275">
        <v>596700.0</v>
      </c>
      <c r="F5434" s="248" t="s">
        <v>1073</v>
      </c>
      <c r="G5434" s="274">
        <f t="shared" si="1"/>
        <v>46012</v>
      </c>
      <c r="H5434" s="248" t="s">
        <v>443</v>
      </c>
      <c r="I5434" s="276" t="str">
        <f t="shared" si="2"/>
        <v>765596700</v>
      </c>
      <c r="J5434" s="274">
        <v>46000.0</v>
      </c>
      <c r="K5434" s="275">
        <v>596700.0</v>
      </c>
      <c r="L5434" s="275">
        <f t="shared" si="60"/>
        <v>0</v>
      </c>
      <c r="M5434" s="276">
        <f>+K5434-189900-189900</f>
        <v>216900</v>
      </c>
      <c r="N5434" s="277"/>
      <c r="O5434" s="274"/>
    </row>
    <row r="5435" ht="14.25" customHeight="1">
      <c r="A5435" s="248" t="s">
        <v>110</v>
      </c>
      <c r="B5435" s="248" t="s">
        <v>19</v>
      </c>
      <c r="C5435" s="248">
        <v>47682.0</v>
      </c>
      <c r="D5435" s="274">
        <v>45982.0</v>
      </c>
      <c r="E5435" s="275">
        <v>148688.0</v>
      </c>
      <c r="F5435" s="248" t="s">
        <v>1073</v>
      </c>
      <c r="G5435" s="274">
        <f t="shared" si="1"/>
        <v>46012</v>
      </c>
      <c r="H5435" s="248" t="s">
        <v>443</v>
      </c>
      <c r="I5435" s="276" t="str">
        <f t="shared" si="2"/>
        <v>47682148688</v>
      </c>
      <c r="J5435" s="274">
        <v>46008.0</v>
      </c>
      <c r="K5435" s="275">
        <v>148688.0</v>
      </c>
      <c r="L5435" s="275">
        <f t="shared" si="60"/>
        <v>0</v>
      </c>
      <c r="N5435" s="277" t="s">
        <v>1247</v>
      </c>
      <c r="O5435" s="274"/>
    </row>
    <row r="5436" ht="14.25" customHeight="1">
      <c r="A5436" s="248" t="s">
        <v>280</v>
      </c>
      <c r="B5436" s="248" t="s">
        <v>19</v>
      </c>
      <c r="C5436" s="248">
        <v>26707.0</v>
      </c>
      <c r="D5436" s="274">
        <v>45982.0</v>
      </c>
      <c r="E5436" s="275">
        <v>1093951.0</v>
      </c>
      <c r="F5436" s="248" t="s">
        <v>1073</v>
      </c>
      <c r="G5436" s="274">
        <f t="shared" si="1"/>
        <v>46012</v>
      </c>
      <c r="H5436" s="248" t="s">
        <v>443</v>
      </c>
      <c r="I5436" s="276" t="str">
        <f t="shared" si="2"/>
        <v>267071093951</v>
      </c>
      <c r="J5436" s="274">
        <v>46008.0</v>
      </c>
      <c r="K5436" s="275">
        <v>1093951.0</v>
      </c>
      <c r="L5436" s="275">
        <f t="shared" si="60"/>
        <v>0</v>
      </c>
      <c r="N5436" s="277" t="s">
        <v>1242</v>
      </c>
      <c r="O5436" s="274"/>
    </row>
    <row r="5437" ht="14.25" customHeight="1">
      <c r="A5437" s="248" t="s">
        <v>281</v>
      </c>
      <c r="B5437" s="248" t="s">
        <v>19</v>
      </c>
      <c r="C5437" s="248">
        <v>1237543.0</v>
      </c>
      <c r="D5437" s="274">
        <v>45982.0</v>
      </c>
      <c r="E5437" s="275">
        <v>5653283.0</v>
      </c>
      <c r="F5437" s="248" t="s">
        <v>1073</v>
      </c>
      <c r="G5437" s="274">
        <f t="shared" si="1"/>
        <v>46012</v>
      </c>
      <c r="H5437" s="248" t="s">
        <v>443</v>
      </c>
      <c r="I5437" s="276" t="str">
        <f t="shared" si="2"/>
        <v>12375435653283</v>
      </c>
      <c r="J5437" s="274">
        <v>46008.0</v>
      </c>
      <c r="K5437" s="275">
        <v>5653283.0</v>
      </c>
      <c r="L5437" s="275">
        <f t="shared" si="60"/>
        <v>0</v>
      </c>
      <c r="N5437" s="277" t="s">
        <v>1215</v>
      </c>
      <c r="O5437" s="274"/>
    </row>
    <row r="5438" ht="14.25" customHeight="1">
      <c r="A5438" s="248" t="s">
        <v>1248</v>
      </c>
      <c r="B5438" s="248" t="s">
        <v>19</v>
      </c>
      <c r="C5438" s="248">
        <v>5408.0</v>
      </c>
      <c r="D5438" s="274">
        <v>45982.0</v>
      </c>
      <c r="E5438" s="275">
        <v>79960.0</v>
      </c>
      <c r="F5438" s="248" t="s">
        <v>1073</v>
      </c>
      <c r="G5438" s="274">
        <f t="shared" si="1"/>
        <v>46012</v>
      </c>
      <c r="H5438" s="248" t="s">
        <v>443</v>
      </c>
      <c r="I5438" s="276" t="str">
        <f t="shared" si="2"/>
        <v>540879960</v>
      </c>
      <c r="J5438" s="274">
        <v>45982.0</v>
      </c>
      <c r="K5438" s="275">
        <v>79960.0</v>
      </c>
      <c r="L5438" s="275">
        <f t="shared" si="60"/>
        <v>0</v>
      </c>
      <c r="N5438" s="277" t="s">
        <v>1249</v>
      </c>
      <c r="O5438" s="274"/>
    </row>
    <row r="5439" ht="14.25" customHeight="1">
      <c r="A5439" s="248" t="s">
        <v>989</v>
      </c>
      <c r="B5439" s="248" t="s">
        <v>19</v>
      </c>
      <c r="C5439" s="248">
        <v>10465.0</v>
      </c>
      <c r="D5439" s="274">
        <v>45983.0</v>
      </c>
      <c r="E5439" s="275">
        <v>126285.0</v>
      </c>
      <c r="F5439" s="248" t="s">
        <v>1073</v>
      </c>
      <c r="G5439" s="274">
        <f t="shared" si="1"/>
        <v>46013</v>
      </c>
      <c r="H5439" s="248" t="s">
        <v>443</v>
      </c>
      <c r="I5439" s="276" t="str">
        <f t="shared" si="2"/>
        <v>10465126285</v>
      </c>
      <c r="J5439" s="274">
        <v>46015.0</v>
      </c>
      <c r="K5439" s="275">
        <v>126285.0</v>
      </c>
      <c r="L5439" s="275">
        <f t="shared" si="60"/>
        <v>0</v>
      </c>
      <c r="N5439" s="277" t="s">
        <v>1214</v>
      </c>
      <c r="O5439" s="274"/>
    </row>
    <row r="5440" ht="14.25" customHeight="1">
      <c r="A5440" s="248" t="s">
        <v>56</v>
      </c>
      <c r="B5440" s="248" t="s">
        <v>19</v>
      </c>
      <c r="C5440" s="248">
        <v>47.0</v>
      </c>
      <c r="D5440" s="274">
        <v>45984.0</v>
      </c>
      <c r="E5440" s="275">
        <v>694179.0</v>
      </c>
      <c r="F5440" s="248" t="s">
        <v>1073</v>
      </c>
      <c r="G5440" s="274">
        <f t="shared" si="1"/>
        <v>46014</v>
      </c>
      <c r="H5440" s="248" t="s">
        <v>443</v>
      </c>
      <c r="I5440" s="276" t="str">
        <f t="shared" si="2"/>
        <v>47694179</v>
      </c>
      <c r="J5440" s="274">
        <v>46015.0</v>
      </c>
      <c r="K5440" s="275">
        <v>694179.0</v>
      </c>
      <c r="L5440" s="275">
        <f t="shared" si="60"/>
        <v>0</v>
      </c>
      <c r="N5440" s="277" t="s">
        <v>1212</v>
      </c>
      <c r="O5440" s="274"/>
    </row>
    <row r="5441" ht="14.25" customHeight="1">
      <c r="A5441" s="248" t="s">
        <v>1250</v>
      </c>
      <c r="B5441" s="248" t="s">
        <v>19</v>
      </c>
      <c r="C5441" s="248">
        <v>24449.0</v>
      </c>
      <c r="D5441" s="274">
        <v>45985.0</v>
      </c>
      <c r="E5441" s="275">
        <v>183980.0</v>
      </c>
      <c r="F5441" s="248" t="s">
        <v>1073</v>
      </c>
      <c r="G5441" s="274">
        <f t="shared" si="1"/>
        <v>46015</v>
      </c>
      <c r="H5441" s="248" t="s">
        <v>443</v>
      </c>
      <c r="I5441" s="276" t="str">
        <f t="shared" si="2"/>
        <v>24449183980</v>
      </c>
      <c r="J5441" s="274">
        <v>45985.0</v>
      </c>
      <c r="K5441" s="275">
        <v>183980.0</v>
      </c>
      <c r="L5441" s="275">
        <f t="shared" si="60"/>
        <v>0</v>
      </c>
      <c r="N5441" s="277"/>
      <c r="O5441" s="274"/>
    </row>
    <row r="5442" ht="14.25" customHeight="1">
      <c r="A5442" s="248" t="s">
        <v>646</v>
      </c>
      <c r="B5442" s="248" t="s">
        <v>19</v>
      </c>
      <c r="C5442" s="248">
        <v>1.1358433E7</v>
      </c>
      <c r="D5442" s="274">
        <v>45985.0</v>
      </c>
      <c r="E5442" s="275">
        <v>599990.0</v>
      </c>
      <c r="F5442" s="248" t="s">
        <v>1073</v>
      </c>
      <c r="G5442" s="274">
        <f t="shared" si="1"/>
        <v>46015</v>
      </c>
      <c r="H5442" s="248" t="s">
        <v>443</v>
      </c>
      <c r="I5442" s="276" t="str">
        <f t="shared" si="2"/>
        <v>11358433599990</v>
      </c>
      <c r="J5442" s="274">
        <v>45985.0</v>
      </c>
      <c r="K5442" s="275">
        <v>599990.0</v>
      </c>
      <c r="L5442" s="275">
        <f t="shared" si="60"/>
        <v>0</v>
      </c>
      <c r="N5442" s="277"/>
      <c r="O5442" s="274"/>
    </row>
    <row r="5443" ht="14.25" customHeight="1">
      <c r="A5443" s="248" t="s">
        <v>495</v>
      </c>
      <c r="B5443" s="248" t="s">
        <v>19</v>
      </c>
      <c r="C5443" s="248">
        <v>1.43816464E8</v>
      </c>
      <c r="D5443" s="274">
        <v>45985.0</v>
      </c>
      <c r="E5443" s="275">
        <v>284970.0</v>
      </c>
      <c r="F5443" s="248" t="s">
        <v>1073</v>
      </c>
      <c r="G5443" s="274">
        <f t="shared" si="1"/>
        <v>46015</v>
      </c>
      <c r="H5443" s="248" t="s">
        <v>443</v>
      </c>
      <c r="I5443" s="276" t="str">
        <f t="shared" si="2"/>
        <v>143816464284970</v>
      </c>
      <c r="J5443" s="274">
        <v>45985.0</v>
      </c>
      <c r="K5443" s="275">
        <v>284970.0</v>
      </c>
      <c r="L5443" s="275">
        <f t="shared" si="60"/>
        <v>0</v>
      </c>
      <c r="N5443" s="277"/>
      <c r="O5443" s="274"/>
    </row>
    <row r="5444" ht="14.25" customHeight="1">
      <c r="A5444" s="248" t="s">
        <v>1251</v>
      </c>
      <c r="B5444" s="248" t="s">
        <v>19</v>
      </c>
      <c r="C5444" s="248">
        <v>9138.0</v>
      </c>
      <c r="D5444" s="274">
        <v>45985.0</v>
      </c>
      <c r="E5444" s="275">
        <v>99974.0</v>
      </c>
      <c r="F5444" s="248" t="s">
        <v>1073</v>
      </c>
      <c r="G5444" s="274">
        <f t="shared" si="1"/>
        <v>46015</v>
      </c>
      <c r="H5444" s="248" t="s">
        <v>443</v>
      </c>
      <c r="I5444" s="276" t="str">
        <f t="shared" si="2"/>
        <v>913899974</v>
      </c>
      <c r="J5444" s="274">
        <v>45985.0</v>
      </c>
      <c r="K5444" s="275">
        <v>99980.0</v>
      </c>
      <c r="L5444" s="275">
        <f t="shared" si="60"/>
        <v>6</v>
      </c>
      <c r="N5444" s="277"/>
      <c r="O5444" s="274"/>
    </row>
    <row r="5445" ht="14.25" customHeight="1">
      <c r="A5445" s="248" t="s">
        <v>495</v>
      </c>
      <c r="B5445" s="248" t="s">
        <v>19</v>
      </c>
      <c r="C5445" s="248">
        <v>1.43854989E8</v>
      </c>
      <c r="D5445" s="274">
        <v>45985.0</v>
      </c>
      <c r="E5445" s="275">
        <v>1010940.0</v>
      </c>
      <c r="F5445" s="248" t="s">
        <v>1073</v>
      </c>
      <c r="G5445" s="274">
        <f t="shared" si="1"/>
        <v>46015</v>
      </c>
      <c r="H5445" s="248" t="s">
        <v>443</v>
      </c>
      <c r="I5445" s="276" t="str">
        <f t="shared" si="2"/>
        <v>1438549891010940</v>
      </c>
      <c r="J5445" s="274">
        <v>45985.0</v>
      </c>
      <c r="K5445" s="275">
        <v>1010940.0</v>
      </c>
      <c r="L5445" s="275">
        <f t="shared" si="60"/>
        <v>0</v>
      </c>
      <c r="N5445" s="277"/>
      <c r="O5445" s="274"/>
    </row>
    <row r="5446" ht="14.25" customHeight="1">
      <c r="A5446" s="248" t="s">
        <v>634</v>
      </c>
      <c r="B5446" s="248" t="s">
        <v>19</v>
      </c>
      <c r="C5446" s="248">
        <v>399032.0</v>
      </c>
      <c r="D5446" s="274">
        <v>45985.0</v>
      </c>
      <c r="E5446" s="275">
        <v>328940.0</v>
      </c>
      <c r="F5446" s="248" t="s">
        <v>1073</v>
      </c>
      <c r="G5446" s="274">
        <f t="shared" si="1"/>
        <v>46015</v>
      </c>
      <c r="H5446" s="248" t="s">
        <v>443</v>
      </c>
      <c r="I5446" s="276" t="str">
        <f t="shared" si="2"/>
        <v>399032328940</v>
      </c>
      <c r="J5446" s="274">
        <v>45985.0</v>
      </c>
      <c r="K5446" s="275">
        <v>328940.0</v>
      </c>
      <c r="L5446" s="275">
        <f t="shared" si="60"/>
        <v>0</v>
      </c>
      <c r="N5446" s="277"/>
      <c r="O5446" s="274"/>
    </row>
    <row r="5447" ht="14.25" customHeight="1">
      <c r="A5447" s="248" t="s">
        <v>24</v>
      </c>
      <c r="B5447" s="248" t="s">
        <v>468</v>
      </c>
      <c r="C5447" s="248">
        <v>4638.0</v>
      </c>
      <c r="D5447" s="274">
        <v>45985.0</v>
      </c>
      <c r="E5447" s="275">
        <v>-1231869.0</v>
      </c>
      <c r="F5447" s="248" t="s">
        <v>1073</v>
      </c>
      <c r="G5447" s="274">
        <f t="shared" si="1"/>
        <v>46015</v>
      </c>
      <c r="H5447" s="248" t="s">
        <v>469</v>
      </c>
      <c r="I5447" s="276" t="str">
        <f t="shared" si="2"/>
        <v>4638-1231869</v>
      </c>
      <c r="J5447" s="274"/>
      <c r="K5447" s="275"/>
      <c r="L5447" s="275">
        <f t="shared" si="60"/>
        <v>1231869</v>
      </c>
      <c r="N5447" s="277"/>
      <c r="O5447" s="274"/>
    </row>
    <row r="5448" ht="14.25" customHeight="1">
      <c r="A5448" s="248" t="s">
        <v>280</v>
      </c>
      <c r="B5448" s="248" t="s">
        <v>19</v>
      </c>
      <c r="C5448" s="248">
        <v>26717.0</v>
      </c>
      <c r="D5448" s="274">
        <v>45985.0</v>
      </c>
      <c r="E5448" s="275">
        <v>203722.0</v>
      </c>
      <c r="F5448" s="248" t="s">
        <v>1073</v>
      </c>
      <c r="G5448" s="274">
        <f t="shared" si="1"/>
        <v>46015</v>
      </c>
      <c r="H5448" s="248" t="s">
        <v>443</v>
      </c>
      <c r="I5448" s="276" t="str">
        <f t="shared" si="2"/>
        <v>26717203722</v>
      </c>
      <c r="J5448" s="274">
        <v>46015.0</v>
      </c>
      <c r="K5448" s="275">
        <v>203722.0</v>
      </c>
      <c r="L5448" s="275">
        <f t="shared" si="60"/>
        <v>0</v>
      </c>
      <c r="N5448" s="277" t="s">
        <v>1242</v>
      </c>
      <c r="O5448" s="274"/>
    </row>
    <row r="5449" ht="14.25" customHeight="1">
      <c r="A5449" s="248" t="s">
        <v>1198</v>
      </c>
      <c r="B5449" s="248" t="s">
        <v>19</v>
      </c>
      <c r="C5449" s="248">
        <v>2965.0</v>
      </c>
      <c r="D5449" s="274">
        <v>45985.0</v>
      </c>
      <c r="E5449" s="275">
        <v>59248.0</v>
      </c>
      <c r="F5449" s="248" t="s">
        <v>1073</v>
      </c>
      <c r="G5449" s="274">
        <f t="shared" si="1"/>
        <v>46015</v>
      </c>
      <c r="H5449" s="248" t="s">
        <v>443</v>
      </c>
      <c r="I5449" s="276" t="str">
        <f t="shared" si="2"/>
        <v>296559248</v>
      </c>
      <c r="J5449" s="274">
        <v>46015.0</v>
      </c>
      <c r="K5449" s="275">
        <v>59248.0</v>
      </c>
      <c r="L5449" s="275">
        <f t="shared" si="60"/>
        <v>0</v>
      </c>
      <c r="N5449" s="277" t="s">
        <v>1199</v>
      </c>
      <c r="O5449" s="274"/>
    </row>
    <row r="5450" ht="14.25" customHeight="1">
      <c r="A5450" s="248" t="s">
        <v>276</v>
      </c>
      <c r="B5450" s="248" t="s">
        <v>19</v>
      </c>
      <c r="C5450" s="248">
        <v>11186.0</v>
      </c>
      <c r="D5450" s="274">
        <v>45985.0</v>
      </c>
      <c r="E5450" s="275">
        <v>1664928.0</v>
      </c>
      <c r="F5450" s="248" t="s">
        <v>1073</v>
      </c>
      <c r="G5450" s="274">
        <f t="shared" si="1"/>
        <v>46015</v>
      </c>
      <c r="H5450" s="248" t="s">
        <v>443</v>
      </c>
      <c r="I5450" s="276" t="str">
        <f t="shared" si="2"/>
        <v>111861664928</v>
      </c>
      <c r="J5450" s="274">
        <v>46015.0</v>
      </c>
      <c r="K5450" s="275">
        <v>1664928.0</v>
      </c>
      <c r="L5450" s="275">
        <f t="shared" si="60"/>
        <v>0</v>
      </c>
      <c r="N5450" s="277" t="s">
        <v>1252</v>
      </c>
      <c r="O5450" s="274"/>
    </row>
    <row r="5451" ht="14.25" customHeight="1">
      <c r="A5451" s="248" t="s">
        <v>24</v>
      </c>
      <c r="B5451" s="248" t="s">
        <v>19</v>
      </c>
      <c r="C5451" s="248">
        <v>31633.0</v>
      </c>
      <c r="D5451" s="274">
        <v>45985.0</v>
      </c>
      <c r="E5451" s="275">
        <v>1279833.0</v>
      </c>
      <c r="F5451" s="248" t="s">
        <v>1073</v>
      </c>
      <c r="G5451" s="274">
        <f t="shared" si="1"/>
        <v>46015</v>
      </c>
      <c r="H5451" s="248" t="s">
        <v>443</v>
      </c>
      <c r="I5451" s="276" t="str">
        <f t="shared" si="2"/>
        <v>316331279833</v>
      </c>
      <c r="J5451" s="274">
        <v>46015.0</v>
      </c>
      <c r="K5451" s="275">
        <v>1279833.0</v>
      </c>
      <c r="L5451" s="275">
        <f t="shared" si="60"/>
        <v>0</v>
      </c>
      <c r="N5451" s="277" t="s">
        <v>1253</v>
      </c>
      <c r="O5451" s="274"/>
    </row>
    <row r="5452" ht="14.25" customHeight="1">
      <c r="A5452" s="248" t="s">
        <v>834</v>
      </c>
      <c r="B5452" s="248" t="s">
        <v>19</v>
      </c>
      <c r="C5452" s="248">
        <v>76479.0</v>
      </c>
      <c r="D5452" s="274">
        <v>45985.0</v>
      </c>
      <c r="E5452" s="275">
        <v>1113840.0</v>
      </c>
      <c r="F5452" s="248" t="s">
        <v>1073</v>
      </c>
      <c r="G5452" s="274">
        <f t="shared" si="1"/>
        <v>46015</v>
      </c>
      <c r="H5452" s="248" t="s">
        <v>443</v>
      </c>
      <c r="I5452" s="276" t="str">
        <f t="shared" si="2"/>
        <v>764791113840</v>
      </c>
      <c r="J5452" s="274">
        <v>45979.0</v>
      </c>
      <c r="K5452" s="275">
        <v>1113840.0</v>
      </c>
      <c r="L5452" s="275">
        <f t="shared" si="60"/>
        <v>0</v>
      </c>
      <c r="N5452" s="248" t="s">
        <v>1200</v>
      </c>
      <c r="O5452" s="274"/>
    </row>
    <row r="5453" ht="14.25" customHeight="1">
      <c r="A5453" s="248" t="s">
        <v>87</v>
      </c>
      <c r="B5453" s="248" t="s">
        <v>19</v>
      </c>
      <c r="C5453" s="248">
        <v>32.0</v>
      </c>
      <c r="D5453" s="274">
        <v>45985.0</v>
      </c>
      <c r="E5453" s="275">
        <v>89943.0</v>
      </c>
      <c r="F5453" s="248" t="s">
        <v>1073</v>
      </c>
      <c r="G5453" s="274">
        <f t="shared" si="1"/>
        <v>46015</v>
      </c>
      <c r="H5453" s="248" t="s">
        <v>443</v>
      </c>
      <c r="I5453" s="276" t="str">
        <f t="shared" si="2"/>
        <v>3289943</v>
      </c>
      <c r="J5453" s="274">
        <v>46015.0</v>
      </c>
      <c r="K5453" s="275">
        <v>89943.0</v>
      </c>
      <c r="L5453" s="275">
        <f t="shared" si="60"/>
        <v>0</v>
      </c>
      <c r="N5453" s="277" t="s">
        <v>1254</v>
      </c>
      <c r="O5453" s="274"/>
    </row>
    <row r="5454" ht="14.25" customHeight="1">
      <c r="A5454" s="248" t="s">
        <v>463</v>
      </c>
      <c r="B5454" s="248" t="s">
        <v>19</v>
      </c>
      <c r="C5454" s="248">
        <v>5451373.0</v>
      </c>
      <c r="D5454" s="274">
        <v>45985.0</v>
      </c>
      <c r="E5454" s="275">
        <v>2004940.0</v>
      </c>
      <c r="F5454" s="248" t="s">
        <v>1073</v>
      </c>
      <c r="G5454" s="274">
        <f t="shared" si="1"/>
        <v>46015</v>
      </c>
      <c r="H5454" s="248" t="s">
        <v>443</v>
      </c>
      <c r="I5454" s="276" t="str">
        <f t="shared" si="2"/>
        <v>54513732004940</v>
      </c>
      <c r="J5454" s="274">
        <v>45985.0</v>
      </c>
      <c r="K5454" s="275">
        <v>2004940.0</v>
      </c>
      <c r="L5454" s="275">
        <f t="shared" si="60"/>
        <v>0</v>
      </c>
      <c r="N5454" s="248" t="s">
        <v>1230</v>
      </c>
      <c r="O5454" s="274"/>
    </row>
    <row r="5455" ht="14.25" customHeight="1">
      <c r="A5455" s="248" t="s">
        <v>494</v>
      </c>
      <c r="B5455" s="248" t="s">
        <v>19</v>
      </c>
      <c r="C5455" s="248">
        <v>65298.0</v>
      </c>
      <c r="D5455" s="274">
        <v>45985.0</v>
      </c>
      <c r="E5455" s="275">
        <v>393929.0</v>
      </c>
      <c r="F5455" s="248" t="s">
        <v>1073</v>
      </c>
      <c r="G5455" s="274">
        <f t="shared" si="1"/>
        <v>46015</v>
      </c>
      <c r="H5455" s="248" t="s">
        <v>443</v>
      </c>
      <c r="I5455" s="276" t="str">
        <f t="shared" si="2"/>
        <v>65298393929</v>
      </c>
      <c r="J5455" s="274">
        <v>45985.0</v>
      </c>
      <c r="K5455" s="275">
        <v>393929.0</v>
      </c>
      <c r="L5455" s="275">
        <f t="shared" si="60"/>
        <v>0</v>
      </c>
      <c r="N5455" s="248" t="s">
        <v>1210</v>
      </c>
      <c r="O5455" s="274"/>
    </row>
    <row r="5456" ht="15.0" customHeight="1">
      <c r="A5456" s="248" t="s">
        <v>463</v>
      </c>
      <c r="B5456" s="248" t="s">
        <v>19</v>
      </c>
      <c r="C5456" s="248">
        <v>5451379.0</v>
      </c>
      <c r="D5456" s="274">
        <v>45985.0</v>
      </c>
      <c r="E5456" s="275">
        <v>1444970.0</v>
      </c>
      <c r="F5456" s="248" t="s">
        <v>1073</v>
      </c>
      <c r="G5456" s="274">
        <f t="shared" si="1"/>
        <v>46015</v>
      </c>
      <c r="H5456" s="248" t="s">
        <v>443</v>
      </c>
      <c r="I5456" s="276" t="str">
        <f t="shared" si="2"/>
        <v>54513791444970</v>
      </c>
      <c r="J5456" s="274">
        <v>45985.0</v>
      </c>
      <c r="K5456" s="275">
        <v>1444970.0</v>
      </c>
      <c r="L5456" s="275">
        <f t="shared" si="60"/>
        <v>0</v>
      </c>
      <c r="N5456" s="248" t="s">
        <v>1230</v>
      </c>
      <c r="O5456" s="274"/>
    </row>
    <row r="5457" ht="14.25" customHeight="1">
      <c r="A5457" s="248" t="s">
        <v>1255</v>
      </c>
      <c r="B5457" s="248" t="s">
        <v>19</v>
      </c>
      <c r="C5457" s="248">
        <v>332.0</v>
      </c>
      <c r="D5457" s="274">
        <v>45985.0</v>
      </c>
      <c r="E5457" s="275">
        <v>247455.0</v>
      </c>
      <c r="F5457" s="248" t="s">
        <v>1073</v>
      </c>
      <c r="G5457" s="274">
        <f t="shared" si="1"/>
        <v>46015</v>
      </c>
      <c r="H5457" s="248" t="s">
        <v>443</v>
      </c>
      <c r="I5457" s="276" t="str">
        <f t="shared" si="2"/>
        <v>332247455</v>
      </c>
      <c r="J5457" s="274">
        <v>46021.0</v>
      </c>
      <c r="K5457" s="275">
        <v>247455.0</v>
      </c>
      <c r="L5457" s="275">
        <f t="shared" si="60"/>
        <v>0</v>
      </c>
      <c r="N5457" s="277" t="s">
        <v>1256</v>
      </c>
      <c r="O5457" s="274"/>
    </row>
    <row r="5458" ht="14.25" customHeight="1">
      <c r="A5458" s="248" t="s">
        <v>1255</v>
      </c>
      <c r="B5458" s="248" t="s">
        <v>19</v>
      </c>
      <c r="C5458" s="248">
        <v>333.0</v>
      </c>
      <c r="D5458" s="274">
        <v>45985.0</v>
      </c>
      <c r="E5458" s="275">
        <v>56228.0</v>
      </c>
      <c r="F5458" s="248" t="s">
        <v>1073</v>
      </c>
      <c r="G5458" s="274">
        <f t="shared" si="1"/>
        <v>46015</v>
      </c>
      <c r="H5458" s="248" t="s">
        <v>443</v>
      </c>
      <c r="I5458" s="276" t="str">
        <f t="shared" si="2"/>
        <v>33356228</v>
      </c>
      <c r="J5458" s="274">
        <v>46022.0</v>
      </c>
      <c r="K5458" s="275">
        <v>56228.0</v>
      </c>
      <c r="L5458" s="275">
        <f t="shared" si="60"/>
        <v>0</v>
      </c>
      <c r="N5458" s="277" t="s">
        <v>1256</v>
      </c>
      <c r="O5458" s="274"/>
    </row>
    <row r="5459" ht="13.5" customHeight="1">
      <c r="A5459" s="248" t="s">
        <v>1257</v>
      </c>
      <c r="B5459" s="248" t="s">
        <v>19</v>
      </c>
      <c r="C5459" s="248">
        <v>2994153.0</v>
      </c>
      <c r="D5459" s="274">
        <v>45986.0</v>
      </c>
      <c r="E5459" s="275">
        <v>258270.0</v>
      </c>
      <c r="F5459" s="248" t="s">
        <v>1073</v>
      </c>
      <c r="G5459" s="274">
        <f t="shared" si="1"/>
        <v>46016</v>
      </c>
      <c r="H5459" s="248" t="s">
        <v>443</v>
      </c>
      <c r="I5459" s="276" t="str">
        <f t="shared" si="2"/>
        <v>2994153258270</v>
      </c>
      <c r="J5459" s="274">
        <v>45986.0</v>
      </c>
      <c r="K5459" s="275">
        <v>258270.0</v>
      </c>
      <c r="L5459" s="275">
        <f t="shared" si="60"/>
        <v>0</v>
      </c>
      <c r="N5459" s="277"/>
      <c r="O5459" s="274"/>
    </row>
    <row r="5460" ht="14.25" customHeight="1">
      <c r="A5460" s="248" t="s">
        <v>871</v>
      </c>
      <c r="B5460" s="248" t="s">
        <v>19</v>
      </c>
      <c r="C5460" s="248">
        <v>66626.0</v>
      </c>
      <c r="D5460" s="274">
        <v>45986.0</v>
      </c>
      <c r="E5460" s="275">
        <v>239990.0</v>
      </c>
      <c r="F5460" s="248" t="s">
        <v>1073</v>
      </c>
      <c r="G5460" s="274">
        <f t="shared" si="1"/>
        <v>46016</v>
      </c>
      <c r="H5460" s="248" t="s">
        <v>443</v>
      </c>
      <c r="I5460" s="276" t="str">
        <f t="shared" si="2"/>
        <v>66626239990</v>
      </c>
      <c r="J5460" s="274">
        <v>45986.0</v>
      </c>
      <c r="K5460" s="275">
        <v>239990.0</v>
      </c>
      <c r="L5460" s="275">
        <f t="shared" si="60"/>
        <v>0</v>
      </c>
      <c r="N5460" s="277"/>
      <c r="O5460" s="274"/>
    </row>
    <row r="5461" ht="14.25" customHeight="1">
      <c r="A5461" s="248" t="s">
        <v>830</v>
      </c>
      <c r="B5461" s="248" t="s">
        <v>19</v>
      </c>
      <c r="C5461" s="248">
        <v>1990616.0</v>
      </c>
      <c r="D5461" s="274">
        <v>45986.0</v>
      </c>
      <c r="E5461" s="275">
        <v>659980.0</v>
      </c>
      <c r="F5461" s="248" t="s">
        <v>1073</v>
      </c>
      <c r="G5461" s="274">
        <f t="shared" si="1"/>
        <v>46016</v>
      </c>
      <c r="H5461" s="248" t="s">
        <v>443</v>
      </c>
      <c r="I5461" s="276" t="str">
        <f t="shared" si="2"/>
        <v>1990616659980</v>
      </c>
      <c r="J5461" s="274">
        <v>45986.0</v>
      </c>
      <c r="K5461" s="275">
        <v>659980.0</v>
      </c>
      <c r="L5461" s="275">
        <f t="shared" si="60"/>
        <v>0</v>
      </c>
      <c r="N5461" s="277"/>
      <c r="O5461" s="274"/>
    </row>
    <row r="5462" ht="14.25" customHeight="1">
      <c r="A5462" s="248" t="s">
        <v>1003</v>
      </c>
      <c r="B5462" s="248" t="s">
        <v>19</v>
      </c>
      <c r="C5462" s="248">
        <v>2181033.0</v>
      </c>
      <c r="D5462" s="274">
        <v>45986.0</v>
      </c>
      <c r="E5462" s="275">
        <v>711960.0</v>
      </c>
      <c r="F5462" s="248" t="s">
        <v>1073</v>
      </c>
      <c r="G5462" s="274">
        <f t="shared" si="1"/>
        <v>46016</v>
      </c>
      <c r="H5462" s="248" t="s">
        <v>443</v>
      </c>
      <c r="I5462" s="276" t="str">
        <f t="shared" si="2"/>
        <v>2181033711960</v>
      </c>
      <c r="J5462" s="274">
        <v>45986.0</v>
      </c>
      <c r="K5462" s="275">
        <v>711960.0</v>
      </c>
      <c r="L5462" s="275">
        <f t="shared" si="60"/>
        <v>0</v>
      </c>
      <c r="N5462" s="277"/>
      <c r="O5462" s="274"/>
    </row>
    <row r="5463" ht="14.25" customHeight="1">
      <c r="A5463" s="248" t="s">
        <v>830</v>
      </c>
      <c r="B5463" s="248" t="s">
        <v>19</v>
      </c>
      <c r="C5463" s="248">
        <v>1990683.0</v>
      </c>
      <c r="D5463" s="274">
        <v>45986.0</v>
      </c>
      <c r="E5463" s="275">
        <v>1499980.0</v>
      </c>
      <c r="F5463" s="248" t="s">
        <v>1073</v>
      </c>
      <c r="G5463" s="274">
        <f t="shared" si="1"/>
        <v>46016</v>
      </c>
      <c r="H5463" s="248" t="s">
        <v>443</v>
      </c>
      <c r="I5463" s="276" t="str">
        <f t="shared" si="2"/>
        <v>19906831499980</v>
      </c>
      <c r="J5463" s="274">
        <v>45985.0</v>
      </c>
      <c r="K5463" s="275">
        <v>1499980.0</v>
      </c>
      <c r="L5463" s="275">
        <f t="shared" si="60"/>
        <v>0</v>
      </c>
      <c r="N5463" s="277"/>
      <c r="O5463" s="274"/>
    </row>
    <row r="5464" ht="14.25" customHeight="1">
      <c r="A5464" s="248" t="s">
        <v>49</v>
      </c>
      <c r="B5464" s="248" t="s">
        <v>19</v>
      </c>
      <c r="C5464" s="248">
        <v>2431.0</v>
      </c>
      <c r="D5464" s="274">
        <v>45986.0</v>
      </c>
      <c r="E5464" s="275">
        <v>1703211.0</v>
      </c>
      <c r="F5464" s="248" t="s">
        <v>447</v>
      </c>
      <c r="G5464" s="274">
        <f t="shared" si="1"/>
        <v>46016</v>
      </c>
      <c r="H5464" s="248" t="s">
        <v>443</v>
      </c>
      <c r="I5464" s="276" t="str">
        <f t="shared" si="2"/>
        <v>24311703211</v>
      </c>
      <c r="J5464" s="347">
        <v>46052.0</v>
      </c>
      <c r="K5464" s="275">
        <v>1703211.0</v>
      </c>
      <c r="L5464" s="275">
        <f t="shared" si="60"/>
        <v>0</v>
      </c>
      <c r="M5464" s="248" t="s">
        <v>50</v>
      </c>
      <c r="N5464" s="277"/>
      <c r="O5464" s="274"/>
    </row>
    <row r="5465" ht="14.25" customHeight="1">
      <c r="A5465" s="248" t="s">
        <v>108</v>
      </c>
      <c r="B5465" s="248" t="s">
        <v>19</v>
      </c>
      <c r="C5465" s="248">
        <v>5614.0</v>
      </c>
      <c r="D5465" s="274">
        <v>45986.0</v>
      </c>
      <c r="E5465" s="275">
        <v>75000.0</v>
      </c>
      <c r="F5465" s="248" t="s">
        <v>447</v>
      </c>
      <c r="G5465" s="274">
        <f t="shared" si="1"/>
        <v>46016</v>
      </c>
      <c r="H5465" s="248" t="s">
        <v>443</v>
      </c>
      <c r="I5465" s="276" t="str">
        <f t="shared" si="2"/>
        <v>561475000</v>
      </c>
      <c r="J5465" s="274">
        <v>46015.0</v>
      </c>
      <c r="K5465" s="275">
        <v>75000.0</v>
      </c>
      <c r="L5465" s="275">
        <f t="shared" si="60"/>
        <v>0</v>
      </c>
      <c r="N5465" s="277"/>
      <c r="O5465" s="274"/>
    </row>
    <row r="5466" ht="15.0" customHeight="1">
      <c r="A5466" s="248" t="s">
        <v>36</v>
      </c>
      <c r="B5466" s="248" t="s">
        <v>19</v>
      </c>
      <c r="C5466" s="248">
        <v>102200.0</v>
      </c>
      <c r="D5466" s="274">
        <v>45986.0</v>
      </c>
      <c r="E5466" s="275">
        <v>275972.0</v>
      </c>
      <c r="F5466" s="248" t="s">
        <v>447</v>
      </c>
      <c r="G5466" s="274">
        <f t="shared" si="1"/>
        <v>46016</v>
      </c>
      <c r="H5466" s="248" t="s">
        <v>443</v>
      </c>
      <c r="I5466" s="276" t="str">
        <f t="shared" si="2"/>
        <v>102200275972</v>
      </c>
      <c r="J5466" s="274">
        <v>46015.0</v>
      </c>
      <c r="K5466" s="275">
        <v>275972.0</v>
      </c>
      <c r="L5466" s="275">
        <f t="shared" si="60"/>
        <v>0</v>
      </c>
      <c r="N5466" s="277"/>
      <c r="O5466" s="274"/>
    </row>
    <row r="5467" ht="13.5" customHeight="1">
      <c r="A5467" s="248" t="s">
        <v>766</v>
      </c>
      <c r="B5467" s="248" t="s">
        <v>19</v>
      </c>
      <c r="C5467" s="248">
        <v>105.0</v>
      </c>
      <c r="D5467" s="274">
        <v>45986.0</v>
      </c>
      <c r="E5467" s="275">
        <v>3186166.0</v>
      </c>
      <c r="F5467" s="248" t="s">
        <v>447</v>
      </c>
      <c r="G5467" s="274">
        <f t="shared" si="1"/>
        <v>46016</v>
      </c>
      <c r="H5467" s="248" t="s">
        <v>485</v>
      </c>
      <c r="I5467" s="276" t="str">
        <f t="shared" si="2"/>
        <v>1053186166</v>
      </c>
      <c r="J5467" s="274"/>
      <c r="K5467" s="275"/>
      <c r="L5467" s="275">
        <f t="shared" si="60"/>
        <v>-3186166</v>
      </c>
      <c r="N5467" s="277"/>
      <c r="O5467" s="274"/>
    </row>
    <row r="5468" ht="14.25" customHeight="1">
      <c r="A5468" s="248" t="s">
        <v>766</v>
      </c>
      <c r="B5468" s="248" t="s">
        <v>19</v>
      </c>
      <c r="C5468" s="248">
        <v>106.0</v>
      </c>
      <c r="D5468" s="274">
        <v>45986.0</v>
      </c>
      <c r="E5468" s="275">
        <v>3186166.0</v>
      </c>
      <c r="F5468" s="248" t="s">
        <v>447</v>
      </c>
      <c r="G5468" s="274">
        <f t="shared" si="1"/>
        <v>46016</v>
      </c>
      <c r="H5468" s="248" t="s">
        <v>443</v>
      </c>
      <c r="I5468" s="276" t="str">
        <f t="shared" si="2"/>
        <v>1063186166</v>
      </c>
      <c r="J5468" s="274">
        <v>46002.0</v>
      </c>
      <c r="K5468" s="275">
        <v>3186166.0</v>
      </c>
      <c r="L5468" s="275">
        <f t="shared" si="60"/>
        <v>0</v>
      </c>
      <c r="M5468" s="248" t="s">
        <v>1258</v>
      </c>
      <c r="N5468" s="277"/>
      <c r="O5468" s="274"/>
    </row>
    <row r="5469" ht="14.25" customHeight="1">
      <c r="A5469" s="248" t="s">
        <v>1259</v>
      </c>
      <c r="B5469" s="248" t="s">
        <v>19</v>
      </c>
      <c r="C5469" s="248">
        <v>1967.0</v>
      </c>
      <c r="D5469" s="274">
        <v>45986.0</v>
      </c>
      <c r="E5469" s="275">
        <v>826960.0</v>
      </c>
      <c r="F5469" s="248" t="s">
        <v>447</v>
      </c>
      <c r="G5469" s="274">
        <f t="shared" si="1"/>
        <v>46016</v>
      </c>
      <c r="H5469" s="248" t="s">
        <v>443</v>
      </c>
      <c r="I5469" s="276" t="str">
        <f t="shared" si="2"/>
        <v>1967826960</v>
      </c>
      <c r="J5469" s="274">
        <v>45986.0</v>
      </c>
      <c r="K5469" s="275">
        <v>826960.0</v>
      </c>
      <c r="L5469" s="275">
        <f t="shared" si="60"/>
        <v>0</v>
      </c>
      <c r="N5469" s="277"/>
      <c r="O5469" s="274"/>
    </row>
    <row r="5470" ht="14.25" customHeight="1">
      <c r="A5470" s="248" t="s">
        <v>35</v>
      </c>
      <c r="B5470" s="248" t="s">
        <v>19</v>
      </c>
      <c r="C5470" s="248">
        <v>26720.0</v>
      </c>
      <c r="D5470" s="274">
        <v>45986.0</v>
      </c>
      <c r="E5470" s="275">
        <v>489579.0</v>
      </c>
      <c r="F5470" s="248" t="s">
        <v>447</v>
      </c>
      <c r="G5470" s="274">
        <f t="shared" si="1"/>
        <v>46016</v>
      </c>
      <c r="H5470" s="248" t="s">
        <v>443</v>
      </c>
      <c r="I5470" s="276" t="str">
        <f t="shared" si="2"/>
        <v>26720489579</v>
      </c>
      <c r="J5470" s="274">
        <v>46015.0</v>
      </c>
      <c r="K5470" s="275">
        <v>489579.0</v>
      </c>
      <c r="L5470" s="275">
        <f t="shared" si="60"/>
        <v>0</v>
      </c>
      <c r="N5470" s="277"/>
      <c r="O5470" s="274"/>
    </row>
    <row r="5471" ht="14.25" customHeight="1">
      <c r="A5471" s="248" t="s">
        <v>810</v>
      </c>
      <c r="B5471" s="248" t="s">
        <v>19</v>
      </c>
      <c r="C5471" s="248">
        <v>1.1056803E7</v>
      </c>
      <c r="D5471" s="274">
        <v>45986.0</v>
      </c>
      <c r="E5471" s="275">
        <v>150221.0</v>
      </c>
      <c r="F5471" s="248" t="s">
        <v>447</v>
      </c>
      <c r="G5471" s="274">
        <f t="shared" si="1"/>
        <v>46016</v>
      </c>
      <c r="H5471" s="248" t="s">
        <v>443</v>
      </c>
      <c r="I5471" s="276" t="str">
        <f t="shared" si="2"/>
        <v>11056803150221</v>
      </c>
      <c r="J5471" s="274">
        <v>45986.0</v>
      </c>
      <c r="K5471" s="275">
        <v>150221.0</v>
      </c>
      <c r="L5471" s="275">
        <f t="shared" si="60"/>
        <v>0</v>
      </c>
      <c r="N5471" s="277"/>
      <c r="O5471" s="274"/>
    </row>
    <row r="5472" ht="14.25" customHeight="1">
      <c r="A5472" s="248" t="s">
        <v>26</v>
      </c>
      <c r="B5472" s="248" t="s">
        <v>19</v>
      </c>
      <c r="C5472" s="248">
        <v>14815.0</v>
      </c>
      <c r="D5472" s="274">
        <v>45986.0</v>
      </c>
      <c r="E5472" s="275">
        <v>399923.0</v>
      </c>
      <c r="F5472" s="248" t="s">
        <v>447</v>
      </c>
      <c r="G5472" s="274">
        <f t="shared" si="1"/>
        <v>46016</v>
      </c>
      <c r="H5472" s="248" t="s">
        <v>443</v>
      </c>
      <c r="I5472" s="276" t="str">
        <f t="shared" si="2"/>
        <v>14815399923</v>
      </c>
      <c r="J5472" s="274">
        <v>46015.0</v>
      </c>
      <c r="K5472" s="275">
        <v>399923.0</v>
      </c>
      <c r="L5472" s="275">
        <f t="shared" si="60"/>
        <v>0</v>
      </c>
      <c r="N5472" s="277"/>
      <c r="O5472" s="274"/>
    </row>
    <row r="5473" ht="14.25" customHeight="1">
      <c r="A5473" s="248" t="s">
        <v>26</v>
      </c>
      <c r="B5473" s="248" t="s">
        <v>19</v>
      </c>
      <c r="C5473" s="248">
        <v>14814.0</v>
      </c>
      <c r="D5473" s="274">
        <v>45986.0</v>
      </c>
      <c r="E5473" s="275">
        <v>1963613.0</v>
      </c>
      <c r="F5473" s="248" t="s">
        <v>447</v>
      </c>
      <c r="G5473" s="274">
        <f t="shared" si="1"/>
        <v>46016</v>
      </c>
      <c r="H5473" s="248" t="s">
        <v>443</v>
      </c>
      <c r="I5473" s="276" t="str">
        <f t="shared" si="2"/>
        <v>148141963613</v>
      </c>
      <c r="J5473" s="274">
        <v>46015.0</v>
      </c>
      <c r="K5473" s="275">
        <v>1963613.0</v>
      </c>
      <c r="L5473" s="275">
        <f t="shared" si="60"/>
        <v>0</v>
      </c>
      <c r="N5473" s="277"/>
      <c r="O5473" s="274"/>
    </row>
    <row r="5474" ht="14.25" customHeight="1">
      <c r="A5474" s="248" t="s">
        <v>1068</v>
      </c>
      <c r="B5474" s="248" t="s">
        <v>334</v>
      </c>
      <c r="C5474" s="248">
        <v>299.0</v>
      </c>
      <c r="D5474" s="274">
        <v>45986.0</v>
      </c>
      <c r="E5474" s="275">
        <v>234000.0</v>
      </c>
      <c r="F5474" s="248" t="s">
        <v>447</v>
      </c>
      <c r="G5474" s="274">
        <f t="shared" si="1"/>
        <v>46016</v>
      </c>
      <c r="H5474" s="248" t="s">
        <v>443</v>
      </c>
      <c r="I5474" s="276" t="str">
        <f t="shared" si="2"/>
        <v>299234000</v>
      </c>
      <c r="J5474" s="274">
        <v>45987.0</v>
      </c>
      <c r="K5474" s="275">
        <v>234000.0</v>
      </c>
      <c r="L5474" s="275">
        <f t="shared" si="60"/>
        <v>0</v>
      </c>
      <c r="N5474" s="277"/>
      <c r="O5474" s="274"/>
    </row>
    <row r="5475" ht="14.25" customHeight="1">
      <c r="A5475" s="248" t="s">
        <v>1068</v>
      </c>
      <c r="B5475" s="248" t="s">
        <v>334</v>
      </c>
      <c r="C5475" s="248">
        <v>300.0</v>
      </c>
      <c r="D5475" s="274">
        <v>45986.0</v>
      </c>
      <c r="E5475" s="275">
        <v>806000.0</v>
      </c>
      <c r="F5475" s="248" t="s">
        <v>447</v>
      </c>
      <c r="G5475" s="274">
        <f t="shared" si="1"/>
        <v>46016</v>
      </c>
      <c r="H5475" s="248" t="s">
        <v>443</v>
      </c>
      <c r="I5475" s="276" t="str">
        <f t="shared" si="2"/>
        <v>300806000</v>
      </c>
      <c r="J5475" s="274">
        <v>45987.0</v>
      </c>
      <c r="K5475" s="275">
        <v>806000.0</v>
      </c>
      <c r="L5475" s="275">
        <f t="shared" si="60"/>
        <v>0</v>
      </c>
      <c r="N5475" s="277"/>
      <c r="O5475" s="274"/>
    </row>
    <row r="5476" ht="14.25" customHeight="1">
      <c r="A5476" s="248" t="s">
        <v>1068</v>
      </c>
      <c r="B5476" s="248" t="s">
        <v>334</v>
      </c>
      <c r="C5476" s="248">
        <v>298.0</v>
      </c>
      <c r="D5476" s="274">
        <v>45986.0</v>
      </c>
      <c r="E5476" s="275">
        <v>1040000.0</v>
      </c>
      <c r="F5476" s="248" t="s">
        <v>447</v>
      </c>
      <c r="G5476" s="274">
        <f t="shared" si="1"/>
        <v>46016</v>
      </c>
      <c r="H5476" s="248" t="s">
        <v>485</v>
      </c>
      <c r="I5476" s="276" t="str">
        <f t="shared" si="2"/>
        <v>2981040000</v>
      </c>
      <c r="J5476" s="274"/>
      <c r="K5476" s="275"/>
      <c r="L5476" s="275">
        <f t="shared" si="60"/>
        <v>-1040000</v>
      </c>
      <c r="N5476" s="277"/>
      <c r="O5476" s="274"/>
    </row>
    <row r="5477" ht="14.25" customHeight="1">
      <c r="A5477" s="248" t="s">
        <v>766</v>
      </c>
      <c r="B5477" s="248" t="s">
        <v>468</v>
      </c>
      <c r="C5477" s="248">
        <v>23.0</v>
      </c>
      <c r="D5477" s="274">
        <v>45986.0</v>
      </c>
      <c r="E5477" s="275">
        <v>-3186166.0</v>
      </c>
      <c r="F5477" s="248" t="s">
        <v>447</v>
      </c>
      <c r="G5477" s="274">
        <f t="shared" si="1"/>
        <v>46016</v>
      </c>
      <c r="H5477" s="248" t="s">
        <v>469</v>
      </c>
      <c r="I5477" s="276" t="str">
        <f t="shared" si="2"/>
        <v>23-3186166</v>
      </c>
      <c r="J5477" s="274"/>
      <c r="K5477" s="275"/>
      <c r="L5477" s="275">
        <f t="shared" si="60"/>
        <v>3186166</v>
      </c>
      <c r="N5477" s="277"/>
      <c r="O5477" s="274"/>
    </row>
    <row r="5478" ht="14.25" customHeight="1">
      <c r="A5478" s="248" t="s">
        <v>1068</v>
      </c>
      <c r="B5478" s="248" t="s">
        <v>468</v>
      </c>
      <c r="C5478" s="248">
        <v>67.0</v>
      </c>
      <c r="D5478" s="274">
        <v>45986.0</v>
      </c>
      <c r="E5478" s="275">
        <v>-1040000.0</v>
      </c>
      <c r="F5478" s="248" t="s">
        <v>447</v>
      </c>
      <c r="G5478" s="274">
        <f t="shared" si="1"/>
        <v>46016</v>
      </c>
      <c r="H5478" s="248" t="s">
        <v>469</v>
      </c>
      <c r="I5478" s="276" t="str">
        <f t="shared" si="2"/>
        <v>67-1040000</v>
      </c>
      <c r="J5478" s="274"/>
      <c r="K5478" s="275"/>
      <c r="L5478" s="275">
        <f t="shared" si="60"/>
        <v>1040000</v>
      </c>
      <c r="N5478" s="277"/>
      <c r="O5478" s="274"/>
    </row>
    <row r="5479" ht="14.25" customHeight="1">
      <c r="A5479" s="248" t="s">
        <v>475</v>
      </c>
      <c r="B5479" s="248" t="s">
        <v>19</v>
      </c>
      <c r="C5479" s="248">
        <v>2.5409969E7</v>
      </c>
      <c r="D5479" s="274">
        <v>45986.0</v>
      </c>
      <c r="E5479" s="275">
        <v>711960.0</v>
      </c>
      <c r="F5479" s="248" t="s">
        <v>447</v>
      </c>
      <c r="G5479" s="274">
        <f t="shared" si="1"/>
        <v>46016</v>
      </c>
      <c r="H5479" s="248" t="s">
        <v>443</v>
      </c>
      <c r="I5479" s="276" t="str">
        <f t="shared" si="2"/>
        <v>25409969711960</v>
      </c>
      <c r="J5479" s="274">
        <v>45986.0</v>
      </c>
      <c r="K5479" s="275">
        <v>711960.0</v>
      </c>
      <c r="L5479" s="275">
        <f t="shared" si="60"/>
        <v>0</v>
      </c>
      <c r="N5479" s="277"/>
      <c r="O5479" s="274"/>
    </row>
    <row r="5480" ht="14.25" customHeight="1">
      <c r="A5480" s="248" t="s">
        <v>1260</v>
      </c>
      <c r="B5480" s="248" t="s">
        <v>19</v>
      </c>
      <c r="C5480" s="248">
        <v>11020.0</v>
      </c>
      <c r="D5480" s="274">
        <v>45987.0</v>
      </c>
      <c r="E5480" s="275">
        <v>85880.0</v>
      </c>
      <c r="F5480" s="248" t="s">
        <v>1073</v>
      </c>
      <c r="G5480" s="274">
        <f t="shared" si="1"/>
        <v>46017</v>
      </c>
      <c r="H5480" s="248" t="s">
        <v>443</v>
      </c>
      <c r="I5480" s="276" t="str">
        <f t="shared" si="2"/>
        <v>1102085880</v>
      </c>
      <c r="J5480" s="274">
        <v>45987.0</v>
      </c>
      <c r="K5480" s="275">
        <v>85880.0</v>
      </c>
      <c r="L5480" s="275">
        <f t="shared" si="60"/>
        <v>0</v>
      </c>
      <c r="N5480" s="277"/>
      <c r="O5480" s="274"/>
    </row>
    <row r="5481" ht="14.25" customHeight="1">
      <c r="A5481" s="248" t="s">
        <v>824</v>
      </c>
      <c r="B5481" s="248" t="s">
        <v>19</v>
      </c>
      <c r="C5481" s="248">
        <v>5.377577E7</v>
      </c>
      <c r="D5481" s="274">
        <v>45987.0</v>
      </c>
      <c r="E5481" s="275">
        <v>7946.0</v>
      </c>
      <c r="F5481" s="248" t="s">
        <v>1073</v>
      </c>
      <c r="G5481" s="274">
        <f t="shared" si="1"/>
        <v>46017</v>
      </c>
      <c r="H5481" s="248" t="s">
        <v>443</v>
      </c>
      <c r="I5481" s="276" t="str">
        <f t="shared" si="2"/>
        <v>537757707946</v>
      </c>
      <c r="J5481" s="274">
        <v>45987.0</v>
      </c>
      <c r="K5481" s="275">
        <v>7946.0</v>
      </c>
      <c r="L5481" s="275">
        <f t="shared" si="60"/>
        <v>0</v>
      </c>
      <c r="N5481" s="277"/>
      <c r="O5481" s="274"/>
    </row>
    <row r="5482" ht="14.25" customHeight="1">
      <c r="A5482" s="248" t="s">
        <v>824</v>
      </c>
      <c r="B5482" s="248" t="s">
        <v>334</v>
      </c>
      <c r="C5482" s="248">
        <v>1.4317315E7</v>
      </c>
      <c r="D5482" s="274">
        <v>45987.0</v>
      </c>
      <c r="E5482" s="275">
        <v>3738.0</v>
      </c>
      <c r="F5482" s="248" t="s">
        <v>1073</v>
      </c>
      <c r="G5482" s="274">
        <f t="shared" si="1"/>
        <v>46017</v>
      </c>
      <c r="H5482" s="248" t="s">
        <v>443</v>
      </c>
      <c r="I5482" s="276" t="str">
        <f t="shared" si="2"/>
        <v>143173153738</v>
      </c>
      <c r="J5482" s="274">
        <v>45987.0</v>
      </c>
      <c r="K5482" s="275">
        <v>3738.0</v>
      </c>
      <c r="L5482" s="275">
        <f t="shared" si="60"/>
        <v>0</v>
      </c>
      <c r="N5482" s="277"/>
      <c r="O5482" s="274"/>
    </row>
    <row r="5483" ht="14.25" customHeight="1">
      <c r="A5483" s="248" t="s">
        <v>1159</v>
      </c>
      <c r="B5483" s="248" t="s">
        <v>468</v>
      </c>
      <c r="C5483" s="248">
        <v>1.1673803E7</v>
      </c>
      <c r="D5483" s="274">
        <v>45987.0</v>
      </c>
      <c r="E5483" s="275">
        <v>-102.0</v>
      </c>
      <c r="F5483" s="248" t="s">
        <v>1073</v>
      </c>
      <c r="G5483" s="274">
        <f t="shared" si="1"/>
        <v>46017</v>
      </c>
      <c r="H5483" s="248" t="s">
        <v>469</v>
      </c>
      <c r="I5483" s="276" t="str">
        <f t="shared" si="2"/>
        <v>11673803-102</v>
      </c>
      <c r="J5483" s="274"/>
      <c r="K5483" s="275"/>
      <c r="L5483" s="275">
        <f t="shared" si="60"/>
        <v>102</v>
      </c>
      <c r="N5483" s="277"/>
      <c r="O5483" s="274"/>
    </row>
    <row r="5484" ht="14.25" customHeight="1">
      <c r="A5484" s="248" t="s">
        <v>1063</v>
      </c>
      <c r="B5484" s="248" t="s">
        <v>19</v>
      </c>
      <c r="C5484" s="248">
        <v>5.675237E7</v>
      </c>
      <c r="D5484" s="274">
        <v>45987.0</v>
      </c>
      <c r="E5484" s="275">
        <v>3257.0</v>
      </c>
      <c r="F5484" s="248" t="s">
        <v>1073</v>
      </c>
      <c r="G5484" s="274">
        <f t="shared" si="1"/>
        <v>46017</v>
      </c>
      <c r="H5484" s="248" t="s">
        <v>443</v>
      </c>
      <c r="I5484" s="276" t="str">
        <f t="shared" si="2"/>
        <v>567523703257</v>
      </c>
      <c r="J5484" s="274">
        <v>45987.0</v>
      </c>
      <c r="K5484" s="275">
        <v>3257.0</v>
      </c>
      <c r="L5484" s="275">
        <f t="shared" si="60"/>
        <v>0</v>
      </c>
      <c r="N5484" s="277" t="s">
        <v>1160</v>
      </c>
      <c r="O5484" s="274"/>
    </row>
    <row r="5485" ht="14.25" customHeight="1">
      <c r="A5485" s="248" t="s">
        <v>24</v>
      </c>
      <c r="B5485" s="248" t="s">
        <v>468</v>
      </c>
      <c r="C5485" s="248">
        <v>4646.0</v>
      </c>
      <c r="D5485" s="274">
        <v>45987.0</v>
      </c>
      <c r="E5485" s="275">
        <v>-1279833.0</v>
      </c>
      <c r="F5485" s="248" t="s">
        <v>1073</v>
      </c>
      <c r="G5485" s="274">
        <f t="shared" si="1"/>
        <v>46017</v>
      </c>
      <c r="H5485" s="248" t="s">
        <v>469</v>
      </c>
      <c r="I5485" s="276" t="str">
        <f t="shared" si="2"/>
        <v>4646-1279833</v>
      </c>
      <c r="J5485" s="274"/>
      <c r="K5485" s="275"/>
      <c r="L5485" s="348">
        <f t="shared" si="60"/>
        <v>1279833</v>
      </c>
      <c r="N5485" s="248" t="s">
        <v>1253</v>
      </c>
      <c r="O5485" s="274"/>
    </row>
    <row r="5486" ht="14.25" customHeight="1">
      <c r="A5486" s="248" t="s">
        <v>84</v>
      </c>
      <c r="B5486" s="248" t="s">
        <v>19</v>
      </c>
      <c r="C5486" s="248">
        <v>6342.0</v>
      </c>
      <c r="D5486" s="274">
        <v>45987.0</v>
      </c>
      <c r="E5486" s="275">
        <v>273551.0</v>
      </c>
      <c r="F5486" s="248" t="s">
        <v>447</v>
      </c>
      <c r="G5486" s="274">
        <f t="shared" si="1"/>
        <v>46017</v>
      </c>
      <c r="H5486" s="248" t="s">
        <v>443</v>
      </c>
      <c r="I5486" s="276" t="str">
        <f t="shared" si="2"/>
        <v>6342273551</v>
      </c>
      <c r="J5486" s="274">
        <v>46015.0</v>
      </c>
      <c r="K5486" s="275">
        <v>273551.0</v>
      </c>
      <c r="L5486" s="275">
        <f t="shared" si="60"/>
        <v>0</v>
      </c>
      <c r="N5486" s="277"/>
      <c r="O5486" s="274"/>
    </row>
    <row r="5487" ht="14.25" customHeight="1">
      <c r="A5487" s="248" t="s">
        <v>43</v>
      </c>
      <c r="B5487" s="248" t="s">
        <v>19</v>
      </c>
      <c r="C5487" s="248">
        <v>338.0</v>
      </c>
      <c r="D5487" s="274">
        <v>45987.0</v>
      </c>
      <c r="E5487" s="275">
        <v>56228.0</v>
      </c>
      <c r="F5487" s="248" t="s">
        <v>447</v>
      </c>
      <c r="G5487" s="274">
        <f t="shared" si="1"/>
        <v>46017</v>
      </c>
      <c r="H5487" s="248" t="s">
        <v>443</v>
      </c>
      <c r="I5487" s="276" t="str">
        <f t="shared" si="2"/>
        <v>33856228</v>
      </c>
      <c r="J5487" s="274">
        <v>46022.0</v>
      </c>
      <c r="K5487" s="275">
        <v>56228.0</v>
      </c>
      <c r="L5487" s="275">
        <f t="shared" si="60"/>
        <v>0</v>
      </c>
      <c r="N5487" s="277"/>
      <c r="O5487" s="274"/>
    </row>
    <row r="5488" ht="14.25" customHeight="1">
      <c r="A5488" s="248" t="s">
        <v>77</v>
      </c>
      <c r="B5488" s="248" t="s">
        <v>19</v>
      </c>
      <c r="C5488" s="248">
        <v>631434.0</v>
      </c>
      <c r="D5488" s="274">
        <v>45987.0</v>
      </c>
      <c r="E5488" s="275">
        <v>135502.0</v>
      </c>
      <c r="F5488" s="248" t="s">
        <v>447</v>
      </c>
      <c r="G5488" s="274">
        <f t="shared" si="1"/>
        <v>46017</v>
      </c>
      <c r="H5488" s="248" t="s">
        <v>443</v>
      </c>
      <c r="I5488" s="276" t="str">
        <f t="shared" si="2"/>
        <v>631434135502</v>
      </c>
      <c r="J5488" s="274">
        <v>46015.0</v>
      </c>
      <c r="K5488" s="275">
        <v>135502.0</v>
      </c>
      <c r="L5488" s="275">
        <f t="shared" si="60"/>
        <v>0</v>
      </c>
      <c r="N5488" s="277"/>
      <c r="O5488" s="274"/>
    </row>
    <row r="5489" ht="14.25" customHeight="1">
      <c r="A5489" s="248" t="s">
        <v>26</v>
      </c>
      <c r="B5489" s="248" t="s">
        <v>19</v>
      </c>
      <c r="C5489" s="248">
        <v>14826.0</v>
      </c>
      <c r="D5489" s="274">
        <v>45987.0</v>
      </c>
      <c r="E5489" s="275">
        <v>2580253.0</v>
      </c>
      <c r="F5489" s="248" t="s">
        <v>447</v>
      </c>
      <c r="G5489" s="274">
        <f t="shared" si="1"/>
        <v>46017</v>
      </c>
      <c r="H5489" s="248" t="s">
        <v>443</v>
      </c>
      <c r="I5489" s="276" t="str">
        <f t="shared" si="2"/>
        <v>148262580253</v>
      </c>
      <c r="J5489" s="274">
        <v>46015.0</v>
      </c>
      <c r="K5489" s="275">
        <v>2580253.0</v>
      </c>
      <c r="L5489" s="275">
        <f t="shared" si="60"/>
        <v>0</v>
      </c>
      <c r="N5489" s="277"/>
      <c r="O5489" s="274"/>
    </row>
    <row r="5490" ht="13.5" customHeight="1">
      <c r="A5490" s="248" t="s">
        <v>1261</v>
      </c>
      <c r="B5490" s="248" t="s">
        <v>19</v>
      </c>
      <c r="C5490" s="248">
        <v>1770.0</v>
      </c>
      <c r="D5490" s="274">
        <v>45987.0</v>
      </c>
      <c r="E5490" s="275">
        <v>1164970.0</v>
      </c>
      <c r="F5490" s="248" t="s">
        <v>447</v>
      </c>
      <c r="G5490" s="274">
        <f t="shared" si="1"/>
        <v>46017</v>
      </c>
      <c r="H5490" s="305" t="s">
        <v>443</v>
      </c>
      <c r="I5490" s="276" t="str">
        <f t="shared" si="2"/>
        <v>17701164970</v>
      </c>
      <c r="J5490" s="347"/>
      <c r="K5490" s="275"/>
      <c r="L5490" s="275">
        <f t="shared" si="60"/>
        <v>-1164970</v>
      </c>
      <c r="M5490" s="289" t="s">
        <v>1117</v>
      </c>
      <c r="N5490" s="277"/>
      <c r="O5490" s="274"/>
    </row>
    <row r="5491" ht="14.25" customHeight="1">
      <c r="A5491" s="248" t="s">
        <v>107</v>
      </c>
      <c r="B5491" s="248" t="s">
        <v>19</v>
      </c>
      <c r="C5491" s="248">
        <v>26651.0</v>
      </c>
      <c r="D5491" s="274">
        <v>45987.0</v>
      </c>
      <c r="E5491" s="275">
        <v>138823.0</v>
      </c>
      <c r="F5491" s="248" t="s">
        <v>447</v>
      </c>
      <c r="G5491" s="274">
        <f t="shared" si="1"/>
        <v>46017</v>
      </c>
      <c r="H5491" s="248" t="s">
        <v>485</v>
      </c>
      <c r="I5491" s="276" t="str">
        <f t="shared" si="2"/>
        <v>26651138823</v>
      </c>
      <c r="J5491" s="274"/>
      <c r="K5491" s="275"/>
      <c r="L5491" s="275">
        <f t="shared" si="60"/>
        <v>-138823</v>
      </c>
      <c r="N5491" s="277"/>
      <c r="O5491" s="274"/>
    </row>
    <row r="5492" ht="14.25" customHeight="1">
      <c r="A5492" s="248" t="s">
        <v>107</v>
      </c>
      <c r="B5492" s="248" t="s">
        <v>468</v>
      </c>
      <c r="C5492" s="248">
        <v>3575.0</v>
      </c>
      <c r="D5492" s="274">
        <v>45987.0</v>
      </c>
      <c r="E5492" s="275">
        <v>-138823.0</v>
      </c>
      <c r="F5492" s="248" t="s">
        <v>447</v>
      </c>
      <c r="G5492" s="274">
        <f t="shared" si="1"/>
        <v>46017</v>
      </c>
      <c r="H5492" s="248" t="s">
        <v>469</v>
      </c>
      <c r="I5492" s="276" t="str">
        <f t="shared" si="2"/>
        <v>3575-138823</v>
      </c>
      <c r="J5492" s="274"/>
      <c r="K5492" s="275"/>
      <c r="L5492" s="275">
        <f t="shared" si="60"/>
        <v>138823</v>
      </c>
      <c r="N5492" s="277"/>
      <c r="O5492" s="274"/>
    </row>
    <row r="5493" ht="13.5" customHeight="1">
      <c r="A5493" s="248" t="s">
        <v>273</v>
      </c>
      <c r="B5493" s="248" t="s">
        <v>19</v>
      </c>
      <c r="C5493" s="248">
        <v>771.0</v>
      </c>
      <c r="D5493" s="274">
        <v>45988.0</v>
      </c>
      <c r="E5493" s="275">
        <v>198900.0</v>
      </c>
      <c r="F5493" s="248" t="s">
        <v>1073</v>
      </c>
      <c r="G5493" s="274">
        <f t="shared" si="1"/>
        <v>46018</v>
      </c>
      <c r="H5493" s="248" t="s">
        <v>443</v>
      </c>
      <c r="I5493" s="276" t="str">
        <f t="shared" si="2"/>
        <v>771198900</v>
      </c>
      <c r="J5493" s="274">
        <v>46000.0</v>
      </c>
      <c r="K5493" s="275">
        <v>198900.0</v>
      </c>
      <c r="L5493" s="275">
        <f t="shared" si="60"/>
        <v>0</v>
      </c>
      <c r="N5493" s="277"/>
      <c r="O5493" s="274"/>
    </row>
    <row r="5494" ht="14.25" customHeight="1">
      <c r="A5494" s="248" t="s">
        <v>1110</v>
      </c>
      <c r="B5494" s="248" t="s">
        <v>19</v>
      </c>
      <c r="C5494" s="248">
        <v>8932.0</v>
      </c>
      <c r="D5494" s="274">
        <v>45988.0</v>
      </c>
      <c r="E5494" s="275">
        <v>209651.0</v>
      </c>
      <c r="F5494" s="248" t="s">
        <v>1073</v>
      </c>
      <c r="G5494" s="274">
        <f t="shared" si="1"/>
        <v>46018</v>
      </c>
      <c r="H5494" s="248" t="s">
        <v>443</v>
      </c>
      <c r="I5494" s="276" t="str">
        <f t="shared" si="2"/>
        <v>8932209651</v>
      </c>
      <c r="J5494" s="274">
        <v>45988.0</v>
      </c>
      <c r="K5494" s="275">
        <v>209651.0</v>
      </c>
      <c r="L5494" s="275">
        <f t="shared" si="60"/>
        <v>0</v>
      </c>
      <c r="N5494" s="277"/>
      <c r="O5494" s="274"/>
    </row>
    <row r="5495" ht="14.25" customHeight="1">
      <c r="A5495" s="248" t="s">
        <v>830</v>
      </c>
      <c r="B5495" s="248" t="s">
        <v>468</v>
      </c>
      <c r="C5495" s="248">
        <v>180447.0</v>
      </c>
      <c r="D5495" s="274">
        <v>45988.0</v>
      </c>
      <c r="E5495" s="275">
        <v>-1099990.0</v>
      </c>
      <c r="F5495" s="248" t="s">
        <v>1073</v>
      </c>
      <c r="G5495" s="274">
        <f t="shared" si="1"/>
        <v>46018</v>
      </c>
      <c r="H5495" s="248" t="s">
        <v>469</v>
      </c>
      <c r="I5495" s="276" t="str">
        <f t="shared" si="2"/>
        <v>180447-1099990</v>
      </c>
      <c r="J5495" s="274"/>
      <c r="K5495" s="275"/>
      <c r="L5495" s="275">
        <f t="shared" si="60"/>
        <v>1099990</v>
      </c>
      <c r="N5495" s="277"/>
      <c r="O5495" s="274"/>
    </row>
    <row r="5496" ht="14.25" customHeight="1">
      <c r="A5496" s="248" t="s">
        <v>84</v>
      </c>
      <c r="B5496" s="248" t="s">
        <v>19</v>
      </c>
      <c r="C5496" s="248">
        <v>6345.0</v>
      </c>
      <c r="D5496" s="274">
        <v>45988.0</v>
      </c>
      <c r="E5496" s="275">
        <v>159960.0</v>
      </c>
      <c r="F5496" s="248" t="s">
        <v>447</v>
      </c>
      <c r="G5496" s="274">
        <f t="shared" si="1"/>
        <v>46018</v>
      </c>
      <c r="H5496" s="248" t="s">
        <v>443</v>
      </c>
      <c r="I5496" s="276" t="str">
        <f t="shared" si="2"/>
        <v>6345159960</v>
      </c>
      <c r="J5496" s="274">
        <v>46015.0</v>
      </c>
      <c r="K5496" s="275">
        <v>159960.0</v>
      </c>
      <c r="L5496" s="275">
        <f t="shared" si="60"/>
        <v>0</v>
      </c>
      <c r="N5496" s="277"/>
      <c r="O5496" s="274"/>
    </row>
    <row r="5497" ht="14.25" customHeight="1">
      <c r="A5497" s="248" t="s">
        <v>841</v>
      </c>
      <c r="B5497" s="248" t="s">
        <v>19</v>
      </c>
      <c r="C5497" s="248">
        <v>5755839.0</v>
      </c>
      <c r="D5497" s="274">
        <v>45988.0</v>
      </c>
      <c r="E5497" s="275">
        <v>277890.0</v>
      </c>
      <c r="F5497" s="248" t="s">
        <v>447</v>
      </c>
      <c r="G5497" s="274">
        <f t="shared" si="1"/>
        <v>46018</v>
      </c>
      <c r="H5497" s="248" t="s">
        <v>443</v>
      </c>
      <c r="I5497" s="276" t="str">
        <f t="shared" si="2"/>
        <v>5755839277890</v>
      </c>
      <c r="J5497" s="274">
        <v>45988.0</v>
      </c>
      <c r="K5497" s="275">
        <v>277890.0</v>
      </c>
      <c r="L5497" s="275">
        <f t="shared" si="60"/>
        <v>0</v>
      </c>
      <c r="N5497" s="277"/>
      <c r="O5497" s="274"/>
    </row>
    <row r="5498" ht="14.25" customHeight="1">
      <c r="A5498" s="248" t="s">
        <v>43</v>
      </c>
      <c r="B5498" s="248" t="s">
        <v>19</v>
      </c>
      <c r="C5498" s="248">
        <v>343.0</v>
      </c>
      <c r="D5498" s="274">
        <v>45988.0</v>
      </c>
      <c r="E5498" s="275">
        <v>48742.0</v>
      </c>
      <c r="F5498" s="248" t="s">
        <v>447</v>
      </c>
      <c r="G5498" s="274">
        <f t="shared" si="1"/>
        <v>46018</v>
      </c>
      <c r="H5498" s="248" t="s">
        <v>443</v>
      </c>
      <c r="I5498" s="276" t="str">
        <f t="shared" si="2"/>
        <v>34348742</v>
      </c>
      <c r="J5498" s="274">
        <v>46022.0</v>
      </c>
      <c r="K5498" s="275">
        <v>48742.0</v>
      </c>
      <c r="L5498" s="275">
        <f t="shared" si="60"/>
        <v>0</v>
      </c>
      <c r="N5498" s="277"/>
      <c r="O5498" s="274"/>
    </row>
    <row r="5499" ht="14.25" customHeight="1">
      <c r="A5499" s="248" t="s">
        <v>43</v>
      </c>
      <c r="B5499" s="248" t="s">
        <v>19</v>
      </c>
      <c r="C5499" s="248">
        <v>342.0</v>
      </c>
      <c r="D5499" s="274">
        <v>45988.0</v>
      </c>
      <c r="E5499" s="275">
        <v>50986.0</v>
      </c>
      <c r="F5499" s="248" t="s">
        <v>447</v>
      </c>
      <c r="G5499" s="274">
        <f t="shared" si="1"/>
        <v>46018</v>
      </c>
      <c r="H5499" s="248" t="s">
        <v>443</v>
      </c>
      <c r="I5499" s="276" t="str">
        <f t="shared" si="2"/>
        <v>34250986</v>
      </c>
      <c r="J5499" s="274">
        <v>46022.0</v>
      </c>
      <c r="K5499" s="275">
        <v>50986.0</v>
      </c>
      <c r="L5499" s="275">
        <f t="shared" si="60"/>
        <v>0</v>
      </c>
      <c r="N5499" s="277"/>
      <c r="O5499" s="274"/>
    </row>
    <row r="5500" ht="14.25" customHeight="1">
      <c r="A5500" s="248" t="s">
        <v>24</v>
      </c>
      <c r="B5500" s="248" t="s">
        <v>19</v>
      </c>
      <c r="C5500" s="248">
        <v>31692.0</v>
      </c>
      <c r="D5500" s="274">
        <v>45988.0</v>
      </c>
      <c r="E5500" s="275">
        <v>1733735.0</v>
      </c>
      <c r="F5500" s="248" t="s">
        <v>447</v>
      </c>
      <c r="G5500" s="274">
        <f t="shared" si="1"/>
        <v>46018</v>
      </c>
      <c r="H5500" s="248" t="s">
        <v>443</v>
      </c>
      <c r="I5500" s="276" t="str">
        <f t="shared" si="2"/>
        <v>316921733735</v>
      </c>
      <c r="J5500" s="274">
        <v>46015.0</v>
      </c>
      <c r="K5500" s="275">
        <v>1733735.0</v>
      </c>
      <c r="L5500" s="275">
        <f t="shared" si="60"/>
        <v>0</v>
      </c>
      <c r="N5500" s="277"/>
      <c r="O5500" s="274"/>
    </row>
    <row r="5501" ht="14.25" customHeight="1">
      <c r="A5501" s="248" t="s">
        <v>24</v>
      </c>
      <c r="B5501" s="248" t="s">
        <v>19</v>
      </c>
      <c r="C5501" s="248">
        <v>31691.0</v>
      </c>
      <c r="D5501" s="274">
        <v>45988.0</v>
      </c>
      <c r="E5501" s="275">
        <v>1839794.0</v>
      </c>
      <c r="F5501" s="248" t="s">
        <v>447</v>
      </c>
      <c r="G5501" s="274">
        <f t="shared" si="1"/>
        <v>46018</v>
      </c>
      <c r="H5501" s="248" t="s">
        <v>443</v>
      </c>
      <c r="I5501" s="276" t="str">
        <f t="shared" si="2"/>
        <v>316911839794</v>
      </c>
      <c r="J5501" s="274">
        <v>46015.0</v>
      </c>
      <c r="K5501" s="275">
        <v>1839794.0</v>
      </c>
      <c r="L5501" s="275">
        <f t="shared" si="60"/>
        <v>0</v>
      </c>
      <c r="N5501" s="277"/>
      <c r="O5501" s="274"/>
    </row>
    <row r="5502" ht="14.25" customHeight="1">
      <c r="A5502" s="248" t="s">
        <v>463</v>
      </c>
      <c r="B5502" s="248" t="s">
        <v>19</v>
      </c>
      <c r="C5502" s="248">
        <v>5466433.0</v>
      </c>
      <c r="D5502" s="274">
        <v>45988.0</v>
      </c>
      <c r="E5502" s="275">
        <v>473980.0</v>
      </c>
      <c r="F5502" s="248" t="s">
        <v>447</v>
      </c>
      <c r="G5502" s="274">
        <f t="shared" si="1"/>
        <v>46018</v>
      </c>
      <c r="H5502" s="248" t="s">
        <v>443</v>
      </c>
      <c r="I5502" s="276" t="str">
        <f t="shared" si="2"/>
        <v>5466433473980</v>
      </c>
      <c r="J5502" s="274">
        <v>45988.0</v>
      </c>
      <c r="K5502" s="275">
        <v>473980.0</v>
      </c>
      <c r="L5502" s="275">
        <f t="shared" si="60"/>
        <v>0</v>
      </c>
      <c r="N5502" s="277"/>
      <c r="O5502" s="274"/>
    </row>
    <row r="5503" ht="14.25" customHeight="1">
      <c r="A5503" s="248" t="s">
        <v>463</v>
      </c>
      <c r="B5503" s="248" t="s">
        <v>19</v>
      </c>
      <c r="C5503" s="248">
        <v>5466483.0</v>
      </c>
      <c r="D5503" s="274">
        <v>45988.0</v>
      </c>
      <c r="E5503" s="275">
        <v>1344970.0</v>
      </c>
      <c r="F5503" s="248" t="s">
        <v>447</v>
      </c>
      <c r="G5503" s="274">
        <f t="shared" si="1"/>
        <v>46018</v>
      </c>
      <c r="H5503" s="248" t="s">
        <v>443</v>
      </c>
      <c r="I5503" s="276" t="str">
        <f t="shared" si="2"/>
        <v>54664831344970</v>
      </c>
      <c r="J5503" s="274">
        <v>45988.0</v>
      </c>
      <c r="K5503" s="275">
        <v>1344970.0</v>
      </c>
      <c r="L5503" s="275">
        <f t="shared" si="60"/>
        <v>0</v>
      </c>
      <c r="N5503" s="277"/>
      <c r="O5503" s="274"/>
    </row>
    <row r="5504" ht="14.25" customHeight="1">
      <c r="A5504" s="248" t="s">
        <v>22</v>
      </c>
      <c r="B5504" s="248" t="s">
        <v>19</v>
      </c>
      <c r="C5504" s="248">
        <v>1237708.0</v>
      </c>
      <c r="D5504" s="274">
        <v>45988.0</v>
      </c>
      <c r="E5504" s="275">
        <v>4626364.0</v>
      </c>
      <c r="F5504" s="248" t="s">
        <v>447</v>
      </c>
      <c r="G5504" s="274">
        <f t="shared" si="1"/>
        <v>46018</v>
      </c>
      <c r="H5504" s="248" t="s">
        <v>443</v>
      </c>
      <c r="I5504" s="276" t="str">
        <f t="shared" si="2"/>
        <v>12377084626364</v>
      </c>
      <c r="J5504" s="274">
        <v>46015.0</v>
      </c>
      <c r="K5504" s="275">
        <v>4626364.0</v>
      </c>
      <c r="L5504" s="275">
        <f t="shared" si="60"/>
        <v>0</v>
      </c>
      <c r="N5504" s="277"/>
      <c r="O5504" s="274"/>
    </row>
    <row r="5505" ht="14.25" customHeight="1">
      <c r="A5505" s="248" t="s">
        <v>22</v>
      </c>
      <c r="B5505" s="248" t="s">
        <v>19</v>
      </c>
      <c r="C5505" s="248">
        <v>1237707.0</v>
      </c>
      <c r="D5505" s="274">
        <v>45988.0</v>
      </c>
      <c r="E5505" s="275">
        <v>4680364.0</v>
      </c>
      <c r="F5505" s="248" t="s">
        <v>447</v>
      </c>
      <c r="G5505" s="274">
        <f t="shared" si="1"/>
        <v>46018</v>
      </c>
      <c r="H5505" s="248" t="s">
        <v>443</v>
      </c>
      <c r="I5505" s="276" t="str">
        <f t="shared" si="2"/>
        <v>12377074680364</v>
      </c>
      <c r="J5505" s="274">
        <v>46015.0</v>
      </c>
      <c r="K5505" s="275">
        <v>4680364.0</v>
      </c>
      <c r="L5505" s="275">
        <f t="shared" si="60"/>
        <v>0</v>
      </c>
      <c r="N5505" s="277"/>
      <c r="O5505" s="274"/>
    </row>
    <row r="5506" ht="14.25" customHeight="1">
      <c r="A5506" s="248" t="s">
        <v>26</v>
      </c>
      <c r="B5506" s="248" t="s">
        <v>19</v>
      </c>
      <c r="C5506" s="248">
        <v>14829.0</v>
      </c>
      <c r="D5506" s="274">
        <v>45988.0</v>
      </c>
      <c r="E5506" s="275">
        <v>78263.0</v>
      </c>
      <c r="F5506" s="248" t="s">
        <v>447</v>
      </c>
      <c r="G5506" s="274">
        <f t="shared" si="1"/>
        <v>46018</v>
      </c>
      <c r="H5506" s="248" t="s">
        <v>443</v>
      </c>
      <c r="I5506" s="276" t="str">
        <f t="shared" si="2"/>
        <v>1482978263</v>
      </c>
      <c r="J5506" s="274">
        <v>46015.0</v>
      </c>
      <c r="K5506" s="275">
        <v>78263.0</v>
      </c>
      <c r="L5506" s="275">
        <f t="shared" si="60"/>
        <v>0</v>
      </c>
      <c r="N5506" s="277"/>
      <c r="O5506" s="274"/>
    </row>
    <row r="5507" ht="14.25" customHeight="1">
      <c r="A5507" s="248" t="s">
        <v>26</v>
      </c>
      <c r="B5507" s="248" t="s">
        <v>19</v>
      </c>
      <c r="C5507" s="248">
        <v>14828.0</v>
      </c>
      <c r="D5507" s="274">
        <v>45988.0</v>
      </c>
      <c r="E5507" s="275">
        <v>374212.0</v>
      </c>
      <c r="F5507" s="248" t="s">
        <v>447</v>
      </c>
      <c r="G5507" s="274">
        <f t="shared" si="1"/>
        <v>46018</v>
      </c>
      <c r="H5507" s="248" t="s">
        <v>443</v>
      </c>
      <c r="I5507" s="276" t="str">
        <f t="shared" si="2"/>
        <v>14828374212</v>
      </c>
      <c r="J5507" s="274">
        <v>46015.0</v>
      </c>
      <c r="K5507" s="275">
        <v>374212.0</v>
      </c>
      <c r="L5507" s="275">
        <f t="shared" si="60"/>
        <v>0</v>
      </c>
      <c r="N5507" s="277"/>
      <c r="O5507" s="274"/>
    </row>
    <row r="5508" ht="14.25" customHeight="1">
      <c r="A5508" s="248" t="s">
        <v>494</v>
      </c>
      <c r="B5508" s="248" t="s">
        <v>19</v>
      </c>
      <c r="C5508" s="248">
        <v>65534.0</v>
      </c>
      <c r="D5508" s="274">
        <v>45988.0</v>
      </c>
      <c r="E5508" s="275">
        <v>234890.0</v>
      </c>
      <c r="F5508" s="248" t="s">
        <v>447</v>
      </c>
      <c r="G5508" s="274">
        <f t="shared" si="1"/>
        <v>46018</v>
      </c>
      <c r="H5508" s="248" t="s">
        <v>443</v>
      </c>
      <c r="I5508" s="276" t="str">
        <f t="shared" si="2"/>
        <v>65534234890</v>
      </c>
      <c r="J5508" s="274">
        <v>45988.0</v>
      </c>
      <c r="K5508" s="275">
        <v>234890.0</v>
      </c>
      <c r="L5508" s="275">
        <f t="shared" si="60"/>
        <v>0</v>
      </c>
      <c r="N5508" s="277"/>
      <c r="O5508" s="274"/>
    </row>
    <row r="5509" ht="14.25" customHeight="1">
      <c r="A5509" s="248" t="s">
        <v>1152</v>
      </c>
      <c r="B5509" s="248" t="s">
        <v>19</v>
      </c>
      <c r="C5509" s="248">
        <v>834662.0</v>
      </c>
      <c r="D5509" s="274">
        <v>45989.0</v>
      </c>
      <c r="E5509" s="275">
        <v>963960.0</v>
      </c>
      <c r="F5509" s="248" t="s">
        <v>1073</v>
      </c>
      <c r="G5509" s="274">
        <f t="shared" si="1"/>
        <v>46019</v>
      </c>
      <c r="H5509" s="248" t="s">
        <v>443</v>
      </c>
      <c r="I5509" s="276" t="str">
        <f t="shared" si="2"/>
        <v>834662963960</v>
      </c>
      <c r="J5509" s="274">
        <v>45989.0</v>
      </c>
      <c r="K5509" s="275">
        <v>963960.0</v>
      </c>
      <c r="L5509" s="275">
        <f t="shared" si="60"/>
        <v>0</v>
      </c>
      <c r="N5509" s="277" t="s">
        <v>1170</v>
      </c>
      <c r="O5509" s="274"/>
    </row>
    <row r="5510" ht="14.25" customHeight="1">
      <c r="A5510" s="248" t="s">
        <v>495</v>
      </c>
      <c r="B5510" s="248" t="s">
        <v>19</v>
      </c>
      <c r="C5510" s="248">
        <v>1.43947932E8</v>
      </c>
      <c r="D5510" s="274">
        <v>45989.0</v>
      </c>
      <c r="E5510" s="275">
        <v>1426930.0</v>
      </c>
      <c r="F5510" s="248" t="s">
        <v>1073</v>
      </c>
      <c r="G5510" s="274">
        <f t="shared" si="1"/>
        <v>46019</v>
      </c>
      <c r="H5510" s="248" t="s">
        <v>443</v>
      </c>
      <c r="I5510" s="276" t="str">
        <f t="shared" si="2"/>
        <v>1439479321426930</v>
      </c>
      <c r="J5510" s="274">
        <v>45989.0</v>
      </c>
      <c r="K5510" s="275">
        <v>1426930.0</v>
      </c>
      <c r="L5510" s="275">
        <f t="shared" si="60"/>
        <v>0</v>
      </c>
      <c r="N5510" s="277" t="s">
        <v>1220</v>
      </c>
      <c r="O5510" s="274"/>
    </row>
    <row r="5511" ht="14.25" customHeight="1">
      <c r="A5511" s="248" t="s">
        <v>1071</v>
      </c>
      <c r="B5511" s="248" t="s">
        <v>19</v>
      </c>
      <c r="C5511" s="248">
        <v>778.0</v>
      </c>
      <c r="D5511" s="274">
        <v>45989.0</v>
      </c>
      <c r="E5511" s="275">
        <v>200000.0</v>
      </c>
      <c r="F5511" s="248" t="s">
        <v>1073</v>
      </c>
      <c r="G5511" s="274">
        <f t="shared" si="1"/>
        <v>46019</v>
      </c>
      <c r="H5511" s="248" t="s">
        <v>443</v>
      </c>
      <c r="I5511" s="276" t="str">
        <f t="shared" si="2"/>
        <v>778200000</v>
      </c>
      <c r="J5511" s="274">
        <v>45940.0</v>
      </c>
      <c r="K5511" s="275">
        <v>200000.0</v>
      </c>
      <c r="L5511" s="275">
        <f t="shared" si="60"/>
        <v>0</v>
      </c>
      <c r="N5511" s="277" t="s">
        <v>1169</v>
      </c>
      <c r="O5511" s="274"/>
    </row>
    <row r="5512" ht="14.25" customHeight="1">
      <c r="A5512" s="248" t="s">
        <v>85</v>
      </c>
      <c r="B5512" s="248" t="s">
        <v>19</v>
      </c>
      <c r="C5512" s="248">
        <v>2811.0</v>
      </c>
      <c r="D5512" s="274">
        <v>45989.0</v>
      </c>
      <c r="E5512" s="275">
        <v>1325827.0</v>
      </c>
      <c r="F5512" s="248" t="s">
        <v>1073</v>
      </c>
      <c r="G5512" s="274">
        <f t="shared" si="1"/>
        <v>46019</v>
      </c>
      <c r="H5512" s="248" t="s">
        <v>443</v>
      </c>
      <c r="I5512" s="276" t="str">
        <f t="shared" si="2"/>
        <v>28111325827</v>
      </c>
      <c r="J5512" s="274">
        <v>46015.0</v>
      </c>
      <c r="K5512" s="275">
        <v>1325827.0</v>
      </c>
      <c r="L5512" s="275">
        <f t="shared" si="60"/>
        <v>0</v>
      </c>
      <c r="N5512" s="277" t="s">
        <v>1134</v>
      </c>
      <c r="O5512" s="274"/>
    </row>
    <row r="5513" ht="14.25" customHeight="1">
      <c r="A5513" s="248" t="s">
        <v>59</v>
      </c>
      <c r="B5513" s="248" t="s">
        <v>19</v>
      </c>
      <c r="C5513" s="248">
        <v>1610.0</v>
      </c>
      <c r="D5513" s="274">
        <v>45989.0</v>
      </c>
      <c r="E5513" s="275">
        <v>339912.0</v>
      </c>
      <c r="F5513" s="248" t="s">
        <v>1073</v>
      </c>
      <c r="G5513" s="274">
        <f t="shared" si="1"/>
        <v>46019</v>
      </c>
      <c r="H5513" s="248" t="s">
        <v>443</v>
      </c>
      <c r="I5513" s="276" t="str">
        <f t="shared" si="2"/>
        <v>1610339912</v>
      </c>
      <c r="J5513" s="274">
        <v>46015.0</v>
      </c>
      <c r="K5513" s="275">
        <v>339912.0</v>
      </c>
      <c r="L5513" s="275">
        <f t="shared" si="60"/>
        <v>0</v>
      </c>
      <c r="N5513" s="277" t="s">
        <v>1135</v>
      </c>
      <c r="O5513" s="274"/>
    </row>
    <row r="5514" ht="14.25" customHeight="1">
      <c r="A5514" s="248" t="s">
        <v>85</v>
      </c>
      <c r="B5514" s="248" t="s">
        <v>19</v>
      </c>
      <c r="C5514" s="248">
        <v>2812.0</v>
      </c>
      <c r="D5514" s="274">
        <v>45989.0</v>
      </c>
      <c r="E5514" s="275">
        <v>2566663.0</v>
      </c>
      <c r="F5514" s="248" t="s">
        <v>1073</v>
      </c>
      <c r="G5514" s="274">
        <f t="shared" si="1"/>
        <v>46019</v>
      </c>
      <c r="H5514" s="248" t="s">
        <v>443</v>
      </c>
      <c r="I5514" s="276" t="str">
        <f t="shared" si="2"/>
        <v>28122566663</v>
      </c>
      <c r="J5514" s="274">
        <v>46021.0</v>
      </c>
      <c r="K5514" s="275">
        <v>2566663.0</v>
      </c>
      <c r="L5514" s="275">
        <f t="shared" si="60"/>
        <v>0</v>
      </c>
      <c r="N5514" s="277" t="s">
        <v>1134</v>
      </c>
      <c r="O5514" s="274"/>
    </row>
    <row r="5515" ht="13.5" customHeight="1">
      <c r="A5515" s="248" t="s">
        <v>85</v>
      </c>
      <c r="B5515" s="248" t="s">
        <v>19</v>
      </c>
      <c r="C5515" s="248">
        <v>2813.0</v>
      </c>
      <c r="D5515" s="274">
        <v>45989.0</v>
      </c>
      <c r="E5515" s="275">
        <v>834761.0</v>
      </c>
      <c r="F5515" s="248" t="s">
        <v>1073</v>
      </c>
      <c r="G5515" s="274">
        <f t="shared" si="1"/>
        <v>46019</v>
      </c>
      <c r="H5515" s="248" t="s">
        <v>443</v>
      </c>
      <c r="I5515" s="276" t="str">
        <f t="shared" si="2"/>
        <v>2813834761</v>
      </c>
      <c r="J5515" s="274">
        <v>46021.0</v>
      </c>
      <c r="K5515" s="275">
        <v>834761.0</v>
      </c>
      <c r="L5515" s="275">
        <f t="shared" si="60"/>
        <v>0</v>
      </c>
      <c r="N5515" s="277" t="s">
        <v>1134</v>
      </c>
      <c r="O5515" s="274"/>
    </row>
    <row r="5516" ht="14.25" customHeight="1">
      <c r="A5516" s="248" t="s">
        <v>830</v>
      </c>
      <c r="B5516" s="248" t="s">
        <v>19</v>
      </c>
      <c r="C5516" s="248">
        <v>1991495.0</v>
      </c>
      <c r="D5516" s="274">
        <v>45989.0</v>
      </c>
      <c r="E5516" s="275">
        <v>1099990.0</v>
      </c>
      <c r="F5516" s="248" t="s">
        <v>1073</v>
      </c>
      <c r="G5516" s="274">
        <f t="shared" si="1"/>
        <v>46019</v>
      </c>
      <c r="H5516" s="335" t="s">
        <v>485</v>
      </c>
      <c r="I5516" s="276" t="str">
        <f t="shared" si="2"/>
        <v>19914951099990</v>
      </c>
      <c r="J5516" s="274"/>
      <c r="K5516" s="275"/>
      <c r="L5516" s="275">
        <f t="shared" si="60"/>
        <v>-1099990</v>
      </c>
      <c r="N5516" s="277" t="s">
        <v>1165</v>
      </c>
      <c r="O5516" s="274"/>
    </row>
    <row r="5517" ht="14.25" customHeight="1">
      <c r="A5517" s="248" t="s">
        <v>27</v>
      </c>
      <c r="B5517" s="248" t="s">
        <v>19</v>
      </c>
      <c r="C5517" s="248">
        <v>50452.0</v>
      </c>
      <c r="D5517" s="274">
        <v>45989.0</v>
      </c>
      <c r="E5517" s="275">
        <v>4300868.0</v>
      </c>
      <c r="F5517" s="248" t="s">
        <v>447</v>
      </c>
      <c r="G5517" s="274">
        <f t="shared" si="1"/>
        <v>46019</v>
      </c>
      <c r="H5517" s="248" t="s">
        <v>443</v>
      </c>
      <c r="I5517" s="276" t="str">
        <f t="shared" si="2"/>
        <v>504524300868</v>
      </c>
      <c r="J5517" s="274">
        <v>46021.0</v>
      </c>
      <c r="K5517" s="275">
        <v>4300868.0</v>
      </c>
      <c r="L5517" s="275">
        <f t="shared" si="60"/>
        <v>0</v>
      </c>
      <c r="M5517" s="248" t="s">
        <v>1262</v>
      </c>
      <c r="N5517" s="277"/>
      <c r="O5517" s="274"/>
    </row>
    <row r="5518" ht="14.25" customHeight="1">
      <c r="A5518" s="248" t="s">
        <v>27</v>
      </c>
      <c r="B5518" s="248" t="s">
        <v>19</v>
      </c>
      <c r="C5518" s="248">
        <v>50453.0</v>
      </c>
      <c r="D5518" s="274">
        <v>45989.0</v>
      </c>
      <c r="E5518" s="275">
        <v>1044210.0</v>
      </c>
      <c r="F5518" s="248" t="s">
        <v>447</v>
      </c>
      <c r="G5518" s="274">
        <f t="shared" si="1"/>
        <v>46019</v>
      </c>
      <c r="H5518" s="248" t="s">
        <v>443</v>
      </c>
      <c r="I5518" s="276" t="str">
        <f t="shared" si="2"/>
        <v>504531044210</v>
      </c>
      <c r="J5518" s="274">
        <v>46021.0</v>
      </c>
      <c r="K5518" s="275">
        <v>1044210.0</v>
      </c>
      <c r="L5518" s="275">
        <f t="shared" si="60"/>
        <v>0</v>
      </c>
      <c r="M5518" s="349"/>
      <c r="N5518" s="277"/>
      <c r="O5518" s="274"/>
    </row>
    <row r="5519" ht="14.25" customHeight="1">
      <c r="A5519" s="248" t="s">
        <v>60</v>
      </c>
      <c r="B5519" s="248" t="s">
        <v>19</v>
      </c>
      <c r="C5519" s="248">
        <v>10486.0</v>
      </c>
      <c r="D5519" s="274">
        <v>45989.0</v>
      </c>
      <c r="E5519" s="275">
        <v>210075.0</v>
      </c>
      <c r="F5519" s="248" t="s">
        <v>447</v>
      </c>
      <c r="G5519" s="274">
        <f t="shared" si="1"/>
        <v>46019</v>
      </c>
      <c r="H5519" s="248" t="s">
        <v>443</v>
      </c>
      <c r="I5519" s="276" t="str">
        <f t="shared" si="2"/>
        <v>10486210075</v>
      </c>
      <c r="J5519" s="274">
        <v>46021.0</v>
      </c>
      <c r="K5519" s="275">
        <v>210075.0</v>
      </c>
      <c r="L5519" s="275">
        <f t="shared" si="60"/>
        <v>0</v>
      </c>
      <c r="N5519" s="277"/>
      <c r="O5519" s="274"/>
    </row>
    <row r="5520" ht="14.25" customHeight="1">
      <c r="A5520" s="248" t="s">
        <v>1193</v>
      </c>
      <c r="B5520" s="248" t="s">
        <v>19</v>
      </c>
      <c r="C5520" s="248">
        <v>33.0</v>
      </c>
      <c r="D5520" s="274">
        <v>45989.0</v>
      </c>
      <c r="E5520" s="275">
        <v>3399300.0</v>
      </c>
      <c r="F5520" s="248" t="s">
        <v>447</v>
      </c>
      <c r="G5520" s="274">
        <f t="shared" si="1"/>
        <v>46019</v>
      </c>
      <c r="H5520" s="248" t="s">
        <v>443</v>
      </c>
      <c r="I5520" s="276" t="str">
        <f t="shared" si="2"/>
        <v>333399300</v>
      </c>
      <c r="J5520" s="274">
        <v>45989.0</v>
      </c>
      <c r="K5520" s="275">
        <v>3399300.0</v>
      </c>
      <c r="L5520" s="275">
        <f t="shared" si="60"/>
        <v>0</v>
      </c>
      <c r="N5520" s="277"/>
      <c r="O5520" s="274"/>
    </row>
    <row r="5521" ht="14.25" customHeight="1">
      <c r="A5521" s="248" t="s">
        <v>77</v>
      </c>
      <c r="B5521" s="248" t="s">
        <v>19</v>
      </c>
      <c r="C5521" s="248">
        <v>631503.0</v>
      </c>
      <c r="D5521" s="274">
        <v>45989.0</v>
      </c>
      <c r="E5521" s="275">
        <v>635179.0</v>
      </c>
      <c r="F5521" s="248" t="s">
        <v>447</v>
      </c>
      <c r="G5521" s="274">
        <f t="shared" si="1"/>
        <v>46019</v>
      </c>
      <c r="H5521" s="248" t="s">
        <v>443</v>
      </c>
      <c r="I5521" s="276" t="str">
        <f t="shared" si="2"/>
        <v>631503635179</v>
      </c>
      <c r="J5521" s="274">
        <v>46021.0</v>
      </c>
      <c r="K5521" s="275">
        <v>635179.0</v>
      </c>
      <c r="L5521" s="275">
        <f t="shared" si="60"/>
        <v>0</v>
      </c>
      <c r="N5521" s="277"/>
      <c r="O5521" s="274"/>
    </row>
    <row r="5522" ht="14.25" customHeight="1">
      <c r="A5522" s="248" t="s">
        <v>48</v>
      </c>
      <c r="B5522" s="248" t="s">
        <v>19</v>
      </c>
      <c r="C5522" s="248">
        <v>21287.0</v>
      </c>
      <c r="D5522" s="274">
        <v>45989.0</v>
      </c>
      <c r="E5522" s="275">
        <v>52919.0</v>
      </c>
      <c r="F5522" s="248" t="s">
        <v>447</v>
      </c>
      <c r="G5522" s="274">
        <f t="shared" si="1"/>
        <v>46019</v>
      </c>
      <c r="H5522" s="248" t="s">
        <v>443</v>
      </c>
      <c r="I5522" s="276" t="str">
        <f t="shared" si="2"/>
        <v>2128752919</v>
      </c>
      <c r="J5522" s="274">
        <v>46021.0</v>
      </c>
      <c r="K5522" s="275">
        <v>52919.0</v>
      </c>
      <c r="L5522" s="275">
        <f t="shared" si="60"/>
        <v>0</v>
      </c>
      <c r="N5522" s="277"/>
      <c r="O5522" s="274"/>
    </row>
    <row r="5523" ht="14.25" customHeight="1">
      <c r="A5523" s="248" t="s">
        <v>48</v>
      </c>
      <c r="B5523" s="248" t="s">
        <v>19</v>
      </c>
      <c r="C5523" s="248">
        <v>21284.0</v>
      </c>
      <c r="D5523" s="274">
        <v>45989.0</v>
      </c>
      <c r="E5523" s="275">
        <v>173841.0</v>
      </c>
      <c r="F5523" s="248" t="s">
        <v>447</v>
      </c>
      <c r="G5523" s="274">
        <f t="shared" si="1"/>
        <v>46019</v>
      </c>
      <c r="H5523" s="248" t="s">
        <v>443</v>
      </c>
      <c r="I5523" s="276" t="str">
        <f t="shared" si="2"/>
        <v>21284173841</v>
      </c>
      <c r="J5523" s="274">
        <v>46021.0</v>
      </c>
      <c r="K5523" s="275">
        <v>173841.0</v>
      </c>
      <c r="L5523" s="275">
        <f t="shared" si="60"/>
        <v>0</v>
      </c>
      <c r="N5523" s="277"/>
      <c r="O5523" s="274"/>
    </row>
    <row r="5524" ht="14.25" customHeight="1">
      <c r="A5524" s="248" t="s">
        <v>48</v>
      </c>
      <c r="B5524" s="248" t="s">
        <v>19</v>
      </c>
      <c r="C5524" s="248">
        <v>21283.0</v>
      </c>
      <c r="D5524" s="274">
        <v>45989.0</v>
      </c>
      <c r="E5524" s="275">
        <v>167441.0</v>
      </c>
      <c r="F5524" s="248" t="s">
        <v>447</v>
      </c>
      <c r="G5524" s="274">
        <f t="shared" si="1"/>
        <v>46019</v>
      </c>
      <c r="H5524" s="248" t="s">
        <v>443</v>
      </c>
      <c r="I5524" s="276" t="str">
        <f t="shared" si="2"/>
        <v>21283167441</v>
      </c>
      <c r="J5524" s="274">
        <v>46021.0</v>
      </c>
      <c r="K5524" s="275">
        <v>167441.0</v>
      </c>
      <c r="L5524" s="275">
        <f t="shared" si="60"/>
        <v>0</v>
      </c>
      <c r="N5524" s="277"/>
      <c r="O5524" s="274"/>
    </row>
    <row r="5525" ht="14.25" customHeight="1">
      <c r="A5525" s="248" t="s">
        <v>48</v>
      </c>
      <c r="B5525" s="248" t="s">
        <v>19</v>
      </c>
      <c r="C5525" s="248">
        <v>21282.0</v>
      </c>
      <c r="D5525" s="274">
        <v>45989.0</v>
      </c>
      <c r="E5525" s="275">
        <v>63839.0</v>
      </c>
      <c r="F5525" s="248" t="s">
        <v>447</v>
      </c>
      <c r="G5525" s="274">
        <f t="shared" si="1"/>
        <v>46019</v>
      </c>
      <c r="H5525" s="248" t="s">
        <v>443</v>
      </c>
      <c r="I5525" s="276" t="str">
        <f t="shared" si="2"/>
        <v>2128263839</v>
      </c>
      <c r="J5525" s="274">
        <v>46021.0</v>
      </c>
      <c r="K5525" s="275">
        <v>63839.0</v>
      </c>
      <c r="L5525" s="275">
        <f t="shared" si="60"/>
        <v>0</v>
      </c>
      <c r="N5525" s="277"/>
      <c r="O5525" s="274"/>
    </row>
    <row r="5526" ht="14.25" customHeight="1">
      <c r="A5526" s="248" t="s">
        <v>48</v>
      </c>
      <c r="B5526" s="248" t="s">
        <v>19</v>
      </c>
      <c r="C5526" s="248">
        <v>21286.0</v>
      </c>
      <c r="D5526" s="274">
        <v>45989.0</v>
      </c>
      <c r="E5526" s="275">
        <v>391600.0</v>
      </c>
      <c r="F5526" s="248" t="s">
        <v>447</v>
      </c>
      <c r="G5526" s="274">
        <f t="shared" si="1"/>
        <v>46019</v>
      </c>
      <c r="H5526" s="248" t="s">
        <v>443</v>
      </c>
      <c r="I5526" s="276" t="str">
        <f t="shared" si="2"/>
        <v>21286391600</v>
      </c>
      <c r="J5526" s="274">
        <v>46021.0</v>
      </c>
      <c r="K5526" s="275">
        <v>391600.0</v>
      </c>
      <c r="L5526" s="275">
        <f t="shared" si="60"/>
        <v>0</v>
      </c>
      <c r="N5526" s="277"/>
      <c r="O5526" s="274"/>
    </row>
    <row r="5527" ht="14.25" customHeight="1">
      <c r="A5527" s="248" t="s">
        <v>48</v>
      </c>
      <c r="B5527" s="248" t="s">
        <v>19</v>
      </c>
      <c r="C5527" s="248">
        <v>21285.0</v>
      </c>
      <c r="D5527" s="274">
        <v>45989.0</v>
      </c>
      <c r="E5527" s="275">
        <v>47920.0</v>
      </c>
      <c r="F5527" s="248" t="s">
        <v>447</v>
      </c>
      <c r="G5527" s="274">
        <f t="shared" si="1"/>
        <v>46019</v>
      </c>
      <c r="H5527" s="248" t="s">
        <v>443</v>
      </c>
      <c r="I5527" s="276" t="str">
        <f t="shared" si="2"/>
        <v>2128547920</v>
      </c>
      <c r="J5527" s="274">
        <v>46021.0</v>
      </c>
      <c r="K5527" s="275">
        <v>47920.0</v>
      </c>
      <c r="L5527" s="275">
        <f t="shared" si="60"/>
        <v>0</v>
      </c>
      <c r="N5527" s="277"/>
      <c r="O5527" s="274"/>
    </row>
    <row r="5528" ht="14.25" customHeight="1">
      <c r="A5528" s="248" t="s">
        <v>22</v>
      </c>
      <c r="B5528" s="248" t="s">
        <v>19</v>
      </c>
      <c r="C5528" s="248">
        <v>1237803.0</v>
      </c>
      <c r="D5528" s="274">
        <v>45989.0</v>
      </c>
      <c r="E5528" s="275">
        <v>2731074.0</v>
      </c>
      <c r="F5528" s="248" t="s">
        <v>447</v>
      </c>
      <c r="G5528" s="274">
        <f t="shared" si="1"/>
        <v>46019</v>
      </c>
      <c r="H5528" s="248" t="s">
        <v>443</v>
      </c>
      <c r="I5528" s="276" t="str">
        <f t="shared" si="2"/>
        <v>12378032731074</v>
      </c>
      <c r="J5528" s="274">
        <v>46021.0</v>
      </c>
      <c r="K5528" s="275">
        <v>2731074.0</v>
      </c>
      <c r="L5528" s="275">
        <f t="shared" si="60"/>
        <v>0</v>
      </c>
      <c r="N5528" s="277"/>
      <c r="O5528" s="274"/>
    </row>
    <row r="5529" ht="14.25" customHeight="1">
      <c r="A5529" s="248" t="s">
        <v>332</v>
      </c>
      <c r="B5529" s="248" t="s">
        <v>19</v>
      </c>
      <c r="C5529" s="248">
        <v>26549.0</v>
      </c>
      <c r="D5529" s="274">
        <v>45989.0</v>
      </c>
      <c r="E5529" s="275">
        <v>4468355.0</v>
      </c>
      <c r="F5529" s="248" t="s">
        <v>447</v>
      </c>
      <c r="G5529" s="274">
        <f t="shared" si="1"/>
        <v>46019</v>
      </c>
      <c r="H5529" s="248" t="s">
        <v>443</v>
      </c>
      <c r="I5529" s="276" t="str">
        <f t="shared" si="2"/>
        <v>265494468355</v>
      </c>
      <c r="J5529" s="274">
        <v>46021.0</v>
      </c>
      <c r="K5529" s="275">
        <v>4468355.0</v>
      </c>
      <c r="L5529" s="275">
        <f t="shared" si="60"/>
        <v>0</v>
      </c>
      <c r="N5529" s="277"/>
      <c r="O5529" s="274"/>
    </row>
    <row r="5530" ht="14.25" customHeight="1">
      <c r="A5530" s="248" t="s">
        <v>511</v>
      </c>
      <c r="B5530" s="248" t="s">
        <v>19</v>
      </c>
      <c r="C5530" s="248">
        <v>3898.0</v>
      </c>
      <c r="D5530" s="274">
        <v>45989.0</v>
      </c>
      <c r="E5530" s="275">
        <v>799500.0</v>
      </c>
      <c r="F5530" s="248" t="s">
        <v>447</v>
      </c>
      <c r="G5530" s="274">
        <f t="shared" si="1"/>
        <v>46019</v>
      </c>
      <c r="H5530" s="248" t="s">
        <v>443</v>
      </c>
      <c r="I5530" s="276" t="str">
        <f t="shared" si="2"/>
        <v>3898799500</v>
      </c>
      <c r="J5530" s="274">
        <v>45974.0</v>
      </c>
      <c r="K5530" s="275">
        <v>799500.0</v>
      </c>
      <c r="L5530" s="275">
        <f t="shared" si="60"/>
        <v>0</v>
      </c>
      <c r="N5530" s="277"/>
      <c r="O5530" s="274"/>
    </row>
    <row r="5531" ht="14.25" customHeight="1">
      <c r="A5531" s="248" t="s">
        <v>511</v>
      </c>
      <c r="B5531" s="248" t="s">
        <v>19</v>
      </c>
      <c r="C5531" s="248">
        <v>3900.0</v>
      </c>
      <c r="D5531" s="274">
        <v>45989.0</v>
      </c>
      <c r="E5531" s="275">
        <v>799500.0</v>
      </c>
      <c r="F5531" s="248" t="s">
        <v>447</v>
      </c>
      <c r="G5531" s="274">
        <f t="shared" si="1"/>
        <v>46019</v>
      </c>
      <c r="H5531" s="248" t="s">
        <v>443</v>
      </c>
      <c r="I5531" s="276" t="str">
        <f t="shared" si="2"/>
        <v>3900799500</v>
      </c>
      <c r="J5531" s="274">
        <v>45979.0</v>
      </c>
      <c r="K5531" s="275">
        <v>799500.0</v>
      </c>
      <c r="L5531" s="275">
        <f t="shared" si="60"/>
        <v>0</v>
      </c>
      <c r="N5531" s="277"/>
      <c r="O5531" s="274"/>
    </row>
    <row r="5532" ht="14.25" customHeight="1">
      <c r="A5532" s="248" t="s">
        <v>71</v>
      </c>
      <c r="B5532" s="248" t="s">
        <v>19</v>
      </c>
      <c r="C5532" s="248">
        <v>890635.0</v>
      </c>
      <c r="D5532" s="274">
        <v>45989.0</v>
      </c>
      <c r="E5532" s="275">
        <v>567711.0</v>
      </c>
      <c r="F5532" s="248" t="s">
        <v>447</v>
      </c>
      <c r="G5532" s="274">
        <f t="shared" si="1"/>
        <v>46019</v>
      </c>
      <c r="H5532" s="248" t="s">
        <v>443</v>
      </c>
      <c r="I5532" s="276" t="str">
        <f t="shared" si="2"/>
        <v>890635567711</v>
      </c>
      <c r="J5532" s="274">
        <v>46021.0</v>
      </c>
      <c r="K5532" s="275">
        <v>567711.0</v>
      </c>
      <c r="L5532" s="275">
        <f t="shared" si="60"/>
        <v>0</v>
      </c>
      <c r="N5532" s="277"/>
      <c r="O5532" s="274"/>
    </row>
    <row r="5533" ht="13.5" customHeight="1">
      <c r="A5533" s="248" t="s">
        <v>470</v>
      </c>
      <c r="B5533" s="248" t="s">
        <v>19</v>
      </c>
      <c r="C5533" s="248">
        <v>76613.0</v>
      </c>
      <c r="D5533" s="274">
        <v>45990.0</v>
      </c>
      <c r="E5533" s="275">
        <v>1056720.0</v>
      </c>
      <c r="F5533" s="248" t="s">
        <v>447</v>
      </c>
      <c r="G5533" s="274">
        <f t="shared" si="1"/>
        <v>46020</v>
      </c>
      <c r="H5533" s="248" t="s">
        <v>443</v>
      </c>
      <c r="I5533" s="276" t="str">
        <f t="shared" si="2"/>
        <v>766131056720</v>
      </c>
      <c r="J5533" s="274">
        <v>45868.0</v>
      </c>
      <c r="K5533" s="275">
        <f>249900+806820</f>
        <v>1056720</v>
      </c>
      <c r="L5533" s="275">
        <f t="shared" si="60"/>
        <v>0</v>
      </c>
      <c r="M5533" s="248">
        <f>806820+249900</f>
        <v>1056720</v>
      </c>
      <c r="N5533" s="277"/>
      <c r="O5533" s="274"/>
    </row>
    <row r="5534" ht="15.0" customHeight="1">
      <c r="A5534" s="248" t="s">
        <v>1263</v>
      </c>
      <c r="B5534" s="248" t="s">
        <v>19</v>
      </c>
      <c r="C5534" s="248">
        <v>773.0</v>
      </c>
      <c r="D5534" s="274">
        <v>45991.0</v>
      </c>
      <c r="E5534" s="275">
        <v>138399.0</v>
      </c>
      <c r="F5534" s="248" t="s">
        <v>1073</v>
      </c>
      <c r="G5534" s="274">
        <f t="shared" si="1"/>
        <v>46021</v>
      </c>
      <c r="H5534" s="248" t="s">
        <v>443</v>
      </c>
      <c r="I5534" s="276" t="str">
        <f t="shared" si="2"/>
        <v>773138399</v>
      </c>
      <c r="J5534" s="274">
        <v>45980.0</v>
      </c>
      <c r="K5534" s="275">
        <v>152240.0</v>
      </c>
      <c r="L5534" s="275">
        <f t="shared" si="60"/>
        <v>13841</v>
      </c>
      <c r="N5534" s="248" t="s">
        <v>1264</v>
      </c>
      <c r="O5534" s="274"/>
    </row>
    <row r="5535" ht="14.25" customHeight="1">
      <c r="A5535" s="248" t="s">
        <v>1149</v>
      </c>
      <c r="B5535" s="248" t="s">
        <v>19</v>
      </c>
      <c r="C5535" s="248">
        <v>1434388.0</v>
      </c>
      <c r="D5535" s="274">
        <v>45991.0</v>
      </c>
      <c r="E5535" s="275">
        <v>594854.0</v>
      </c>
      <c r="F5535" s="248" t="s">
        <v>1073</v>
      </c>
      <c r="G5535" s="274">
        <f t="shared" si="1"/>
        <v>46021</v>
      </c>
      <c r="H5535" s="248" t="s">
        <v>443</v>
      </c>
      <c r="I5535" s="276" t="str">
        <f t="shared" si="2"/>
        <v>1434388594854</v>
      </c>
      <c r="J5535" s="274">
        <v>46021.0</v>
      </c>
      <c r="K5535" s="275">
        <v>594854.0</v>
      </c>
      <c r="L5535" s="275">
        <f t="shared" si="60"/>
        <v>0</v>
      </c>
      <c r="N5535" s="277" t="s">
        <v>1150</v>
      </c>
      <c r="O5535" s="274"/>
    </row>
    <row r="5536" ht="14.25" customHeight="1">
      <c r="A5536" s="248" t="s">
        <v>1149</v>
      </c>
      <c r="B5536" s="248" t="s">
        <v>19</v>
      </c>
      <c r="C5536" s="248">
        <v>1434389.0</v>
      </c>
      <c r="D5536" s="274">
        <v>45991.0</v>
      </c>
      <c r="E5536" s="275">
        <v>579991.0</v>
      </c>
      <c r="F5536" s="248" t="s">
        <v>1073</v>
      </c>
      <c r="G5536" s="274">
        <f t="shared" si="1"/>
        <v>46021</v>
      </c>
      <c r="H5536" s="248" t="s">
        <v>443</v>
      </c>
      <c r="I5536" s="276" t="str">
        <f t="shared" si="2"/>
        <v>1434389579991</v>
      </c>
      <c r="J5536" s="274">
        <v>46021.0</v>
      </c>
      <c r="K5536" s="275">
        <v>579991.0</v>
      </c>
      <c r="L5536" s="275">
        <f t="shared" si="60"/>
        <v>0</v>
      </c>
      <c r="N5536" s="277" t="s">
        <v>1150</v>
      </c>
      <c r="O5536" s="274"/>
    </row>
    <row r="5537" ht="14.25" customHeight="1">
      <c r="A5537" s="248" t="s">
        <v>903</v>
      </c>
      <c r="B5537" s="248" t="s">
        <v>19</v>
      </c>
      <c r="C5537" s="248">
        <v>3863.0</v>
      </c>
      <c r="D5537" s="274">
        <v>45992.0</v>
      </c>
      <c r="E5537" s="275">
        <v>1214979.0</v>
      </c>
      <c r="F5537" s="248" t="s">
        <v>1073</v>
      </c>
      <c r="G5537" s="274">
        <f t="shared" si="1"/>
        <v>46022</v>
      </c>
      <c r="H5537" s="248" t="s">
        <v>443</v>
      </c>
      <c r="I5537" s="276" t="str">
        <f t="shared" si="2"/>
        <v>38631214979</v>
      </c>
      <c r="J5537" s="274">
        <v>45989.0</v>
      </c>
      <c r="K5537" s="275">
        <v>1214980.0</v>
      </c>
      <c r="L5537" s="275">
        <f t="shared" si="60"/>
        <v>1</v>
      </c>
      <c r="N5537" s="248" t="s">
        <v>1265</v>
      </c>
      <c r="O5537" s="274"/>
    </row>
    <row r="5538" ht="14.25" customHeight="1">
      <c r="A5538" s="248" t="s">
        <v>805</v>
      </c>
      <c r="B5538" s="248" t="s">
        <v>19</v>
      </c>
      <c r="C5538" s="248">
        <v>4297.0</v>
      </c>
      <c r="D5538" s="274">
        <v>45992.0</v>
      </c>
      <c r="E5538" s="275">
        <v>108504.0</v>
      </c>
      <c r="F5538" s="248" t="s">
        <v>1073</v>
      </c>
      <c r="G5538" s="274">
        <f t="shared" si="1"/>
        <v>46022</v>
      </c>
      <c r="H5538" s="248" t="s">
        <v>443</v>
      </c>
      <c r="I5538" s="276" t="str">
        <f t="shared" si="2"/>
        <v>4297108504</v>
      </c>
      <c r="J5538" s="274">
        <v>45993.0</v>
      </c>
      <c r="K5538" s="275">
        <v>108504.0</v>
      </c>
      <c r="L5538" s="275">
        <f t="shared" si="60"/>
        <v>0</v>
      </c>
      <c r="N5538" s="248" t="s">
        <v>1266</v>
      </c>
      <c r="O5538" s="274"/>
    </row>
    <row r="5539" ht="14.25" customHeight="1">
      <c r="A5539" s="248" t="s">
        <v>454</v>
      </c>
      <c r="B5539" s="248" t="s">
        <v>19</v>
      </c>
      <c r="C5539" s="248">
        <v>42995.0</v>
      </c>
      <c r="D5539" s="274">
        <v>45992.0</v>
      </c>
      <c r="E5539" s="275">
        <v>47600.0</v>
      </c>
      <c r="F5539" s="248" t="s">
        <v>1073</v>
      </c>
      <c r="G5539" s="274">
        <f t="shared" si="1"/>
        <v>46022</v>
      </c>
      <c r="H5539" s="248" t="s">
        <v>443</v>
      </c>
      <c r="I5539" s="276" t="str">
        <f t="shared" si="2"/>
        <v>4299547600</v>
      </c>
      <c r="J5539" s="274">
        <v>45992.0</v>
      </c>
      <c r="K5539" s="275">
        <v>47600.0</v>
      </c>
      <c r="L5539" s="275">
        <f t="shared" si="60"/>
        <v>0</v>
      </c>
      <c r="N5539" s="277" t="s">
        <v>1267</v>
      </c>
      <c r="O5539" s="274"/>
    </row>
    <row r="5540" ht="14.25" customHeight="1">
      <c r="A5540" s="248" t="s">
        <v>908</v>
      </c>
      <c r="B5540" s="248" t="s">
        <v>19</v>
      </c>
      <c r="C5540" s="248">
        <v>349861.0</v>
      </c>
      <c r="D5540" s="274">
        <v>45992.0</v>
      </c>
      <c r="E5540" s="275">
        <v>1307990.0</v>
      </c>
      <c r="F5540" s="248" t="s">
        <v>1073</v>
      </c>
      <c r="G5540" s="274">
        <f t="shared" si="1"/>
        <v>46022</v>
      </c>
      <c r="H5540" s="248" t="s">
        <v>443</v>
      </c>
      <c r="I5540" s="276" t="str">
        <f t="shared" si="2"/>
        <v>3498611307990</v>
      </c>
      <c r="J5540" s="274">
        <v>45995.0</v>
      </c>
      <c r="K5540" s="275">
        <v>1307990.0</v>
      </c>
      <c r="L5540" s="275">
        <f t="shared" si="60"/>
        <v>0</v>
      </c>
      <c r="M5540" s="248" t="s">
        <v>1268</v>
      </c>
      <c r="N5540" s="277" t="s">
        <v>1269</v>
      </c>
      <c r="O5540" s="274"/>
    </row>
    <row r="5541" ht="14.25" customHeight="1">
      <c r="A5541" s="248" t="s">
        <v>1270</v>
      </c>
      <c r="B5541" s="248" t="s">
        <v>19</v>
      </c>
      <c r="C5541" s="248">
        <v>1.2950723E7</v>
      </c>
      <c r="D5541" s="274">
        <v>45992.0</v>
      </c>
      <c r="E5541" s="275">
        <v>152856.0</v>
      </c>
      <c r="F5541" s="248" t="s">
        <v>447</v>
      </c>
      <c r="G5541" s="274">
        <f t="shared" si="1"/>
        <v>46022</v>
      </c>
      <c r="H5541" s="248" t="s">
        <v>443</v>
      </c>
      <c r="I5541" s="276" t="str">
        <f t="shared" si="2"/>
        <v>12950723152856</v>
      </c>
      <c r="J5541" s="274">
        <v>45993.0</v>
      </c>
      <c r="K5541" s="275">
        <v>152856.0</v>
      </c>
      <c r="L5541" s="275">
        <f t="shared" si="60"/>
        <v>0</v>
      </c>
      <c r="M5541" s="248" t="s">
        <v>1271</v>
      </c>
      <c r="N5541" s="277"/>
      <c r="O5541" s="274"/>
    </row>
    <row r="5542" ht="13.5" customHeight="1">
      <c r="A5542" s="248" t="s">
        <v>24</v>
      </c>
      <c r="B5542" s="248" t="s">
        <v>19</v>
      </c>
      <c r="C5542" s="248">
        <v>31865.0</v>
      </c>
      <c r="D5542" s="274">
        <v>45992.0</v>
      </c>
      <c r="E5542" s="275">
        <v>3543496.0</v>
      </c>
      <c r="F5542" s="248" t="s">
        <v>447</v>
      </c>
      <c r="G5542" s="274">
        <f t="shared" si="1"/>
        <v>46022</v>
      </c>
      <c r="H5542" s="248" t="s">
        <v>443</v>
      </c>
      <c r="I5542" s="276" t="str">
        <f t="shared" si="2"/>
        <v>318653543496</v>
      </c>
      <c r="J5542" s="274">
        <v>46021.0</v>
      </c>
      <c r="K5542" s="275">
        <v>3543496.0</v>
      </c>
      <c r="L5542" s="275">
        <f t="shared" si="60"/>
        <v>0</v>
      </c>
      <c r="N5542" s="277"/>
      <c r="O5542" s="274"/>
    </row>
    <row r="5543" ht="14.25" customHeight="1">
      <c r="A5543" s="248" t="s">
        <v>1272</v>
      </c>
      <c r="B5543" s="248" t="s">
        <v>19</v>
      </c>
      <c r="C5543" s="248">
        <v>17494.0</v>
      </c>
      <c r="D5543" s="274">
        <v>45992.0</v>
      </c>
      <c r="E5543" s="275">
        <v>192152.0</v>
      </c>
      <c r="F5543" s="248" t="s">
        <v>447</v>
      </c>
      <c r="G5543" s="274">
        <f t="shared" si="1"/>
        <v>46022</v>
      </c>
      <c r="H5543" s="248" t="s">
        <v>443</v>
      </c>
      <c r="I5543" s="276" t="str">
        <f t="shared" si="2"/>
        <v>17494192152</v>
      </c>
      <c r="J5543" s="274">
        <v>45992.0</v>
      </c>
      <c r="K5543" s="275">
        <v>192152.0</v>
      </c>
      <c r="L5543" s="275">
        <f t="shared" si="60"/>
        <v>0</v>
      </c>
      <c r="N5543" s="277"/>
      <c r="O5543" s="274"/>
    </row>
    <row r="5544" ht="14.25" customHeight="1">
      <c r="A5544" s="248" t="s">
        <v>22</v>
      </c>
      <c r="B5544" s="248" t="s">
        <v>19</v>
      </c>
      <c r="C5544" s="248">
        <v>1247094.0</v>
      </c>
      <c r="D5544" s="274">
        <v>45992.0</v>
      </c>
      <c r="E5544" s="275">
        <v>729990.0</v>
      </c>
      <c r="F5544" s="248" t="s">
        <v>447</v>
      </c>
      <c r="G5544" s="274">
        <f t="shared" si="1"/>
        <v>46022</v>
      </c>
      <c r="H5544" s="248" t="s">
        <v>443</v>
      </c>
      <c r="I5544" s="276" t="str">
        <f t="shared" si="2"/>
        <v>1247094729990</v>
      </c>
      <c r="J5544" s="274">
        <v>46021.0</v>
      </c>
      <c r="K5544" s="275">
        <v>729990.0</v>
      </c>
      <c r="L5544" s="275">
        <f t="shared" si="60"/>
        <v>0</v>
      </c>
      <c r="N5544" s="277"/>
      <c r="O5544" s="274"/>
    </row>
    <row r="5545" ht="14.25" customHeight="1">
      <c r="A5545" s="248" t="s">
        <v>23</v>
      </c>
      <c r="B5545" s="248" t="s">
        <v>19</v>
      </c>
      <c r="C5545" s="248">
        <v>11318.0</v>
      </c>
      <c r="D5545" s="274">
        <v>45992.0</v>
      </c>
      <c r="E5545" s="275">
        <v>377974.0</v>
      </c>
      <c r="F5545" s="248" t="s">
        <v>447</v>
      </c>
      <c r="G5545" s="274">
        <f t="shared" si="1"/>
        <v>46022</v>
      </c>
      <c r="H5545" s="248" t="s">
        <v>443</v>
      </c>
      <c r="I5545" s="276" t="str">
        <f t="shared" si="2"/>
        <v>11318377974</v>
      </c>
      <c r="J5545" s="274">
        <v>46021.0</v>
      </c>
      <c r="K5545" s="275">
        <v>377974.0</v>
      </c>
      <c r="L5545" s="275">
        <f t="shared" si="60"/>
        <v>0</v>
      </c>
      <c r="N5545" s="277"/>
      <c r="O5545" s="274"/>
    </row>
    <row r="5546" ht="14.25" customHeight="1">
      <c r="A5546" s="248" t="s">
        <v>106</v>
      </c>
      <c r="B5546" s="248" t="s">
        <v>334</v>
      </c>
      <c r="C5546" s="248">
        <v>272730.0</v>
      </c>
      <c r="D5546" s="274">
        <v>45992.0</v>
      </c>
      <c r="E5546" s="275">
        <v>223253.0</v>
      </c>
      <c r="F5546" s="248" t="s">
        <v>447</v>
      </c>
      <c r="G5546" s="274">
        <f t="shared" si="1"/>
        <v>46022</v>
      </c>
      <c r="H5546" s="248" t="s">
        <v>443</v>
      </c>
      <c r="I5546" s="276" t="str">
        <f t="shared" si="2"/>
        <v>272730223253</v>
      </c>
      <c r="J5546" s="274">
        <v>46021.0</v>
      </c>
      <c r="K5546" s="275">
        <v>223253.0</v>
      </c>
      <c r="L5546" s="275">
        <f t="shared" si="60"/>
        <v>0</v>
      </c>
      <c r="N5546" s="277"/>
      <c r="O5546" s="274"/>
    </row>
    <row r="5547" ht="13.5" customHeight="1">
      <c r="A5547" s="248" t="s">
        <v>1273</v>
      </c>
      <c r="B5547" s="248" t="s">
        <v>19</v>
      </c>
      <c r="C5547" s="248">
        <v>1318.0</v>
      </c>
      <c r="D5547" s="274">
        <v>45993.0</v>
      </c>
      <c r="E5547" s="275">
        <v>146339.0</v>
      </c>
      <c r="F5547" s="248" t="s">
        <v>1073</v>
      </c>
      <c r="G5547" s="274">
        <f t="shared" si="1"/>
        <v>46023</v>
      </c>
      <c r="H5547" s="248" t="s">
        <v>443</v>
      </c>
      <c r="I5547" s="276" t="str">
        <f t="shared" si="2"/>
        <v>1318146339</v>
      </c>
      <c r="J5547" s="274">
        <v>45993.0</v>
      </c>
      <c r="K5547" s="275">
        <v>146339.0</v>
      </c>
      <c r="L5547" s="275">
        <f t="shared" si="60"/>
        <v>0</v>
      </c>
      <c r="N5547" s="248" t="s">
        <v>1274</v>
      </c>
      <c r="O5547" s="274"/>
    </row>
    <row r="5548" ht="14.25" customHeight="1">
      <c r="A5548" s="248" t="s">
        <v>652</v>
      </c>
      <c r="B5548" s="248" t="s">
        <v>19</v>
      </c>
      <c r="C5548" s="248">
        <v>941.0</v>
      </c>
      <c r="D5548" s="274">
        <v>45993.0</v>
      </c>
      <c r="E5548" s="275">
        <v>3665200.0</v>
      </c>
      <c r="F5548" s="248" t="s">
        <v>1073</v>
      </c>
      <c r="G5548" s="274">
        <f t="shared" si="1"/>
        <v>46023</v>
      </c>
      <c r="H5548" s="248" t="s">
        <v>443</v>
      </c>
      <c r="I5548" s="276" t="str">
        <f t="shared" si="2"/>
        <v>9413665200</v>
      </c>
      <c r="J5548" s="274">
        <v>45985.0</v>
      </c>
      <c r="K5548" s="275">
        <f>1499400+2165800</f>
        <v>3665200</v>
      </c>
      <c r="L5548" s="275">
        <f t="shared" si="60"/>
        <v>0</v>
      </c>
      <c r="N5548" s="277" t="s">
        <v>1275</v>
      </c>
      <c r="O5548" s="274"/>
    </row>
    <row r="5549" ht="14.25" customHeight="1">
      <c r="A5549" s="248" t="s">
        <v>740</v>
      </c>
      <c r="B5549" s="248" t="s">
        <v>19</v>
      </c>
      <c r="C5549" s="248">
        <v>17774.0</v>
      </c>
      <c r="D5549" s="274">
        <v>45993.0</v>
      </c>
      <c r="E5549" s="275">
        <v>868940.0</v>
      </c>
      <c r="F5549" s="248" t="s">
        <v>1073</v>
      </c>
      <c r="G5549" s="274">
        <f t="shared" si="1"/>
        <v>46023</v>
      </c>
      <c r="H5549" s="248" t="s">
        <v>443</v>
      </c>
      <c r="I5549" s="276" t="str">
        <f t="shared" si="2"/>
        <v>17774868940</v>
      </c>
      <c r="J5549" s="274">
        <v>45993.0</v>
      </c>
      <c r="K5549" s="275">
        <v>868940.0</v>
      </c>
      <c r="L5549" s="275">
        <f t="shared" si="60"/>
        <v>0</v>
      </c>
      <c r="N5549" s="277" t="s">
        <v>1276</v>
      </c>
      <c r="O5549" s="274"/>
    </row>
    <row r="5550" ht="14.25" customHeight="1">
      <c r="A5550" s="248" t="s">
        <v>495</v>
      </c>
      <c r="B5550" s="248" t="s">
        <v>19</v>
      </c>
      <c r="C5550" s="248">
        <v>1.43995282E8</v>
      </c>
      <c r="D5550" s="274">
        <v>45993.0</v>
      </c>
      <c r="E5550" s="275">
        <v>1190940.0</v>
      </c>
      <c r="F5550" s="248" t="s">
        <v>1073</v>
      </c>
      <c r="G5550" s="274">
        <f t="shared" si="1"/>
        <v>46023</v>
      </c>
      <c r="H5550" s="248" t="s">
        <v>443</v>
      </c>
      <c r="I5550" s="276" t="str">
        <f t="shared" si="2"/>
        <v>1439952821190940</v>
      </c>
      <c r="J5550" s="274">
        <v>45993.0</v>
      </c>
      <c r="K5550" s="275">
        <v>1190940.0</v>
      </c>
      <c r="L5550" s="275">
        <f t="shared" si="60"/>
        <v>0</v>
      </c>
      <c r="N5550" s="277" t="s">
        <v>1220</v>
      </c>
      <c r="O5550" s="274"/>
    </row>
    <row r="5551" ht="14.25" customHeight="1">
      <c r="A5551" s="248" t="s">
        <v>495</v>
      </c>
      <c r="B5551" s="248" t="s">
        <v>19</v>
      </c>
      <c r="C5551" s="248">
        <v>1.43995447E8</v>
      </c>
      <c r="D5551" s="274">
        <v>45993.0</v>
      </c>
      <c r="E5551" s="275">
        <v>1266940.0</v>
      </c>
      <c r="F5551" s="248" t="s">
        <v>1073</v>
      </c>
      <c r="G5551" s="274">
        <f t="shared" si="1"/>
        <v>46023</v>
      </c>
      <c r="H5551" s="248" t="s">
        <v>443</v>
      </c>
      <c r="I5551" s="276" t="str">
        <f t="shared" si="2"/>
        <v>1439954471266940</v>
      </c>
      <c r="J5551" s="274">
        <v>45993.0</v>
      </c>
      <c r="K5551" s="275">
        <v>1266940.0</v>
      </c>
      <c r="L5551" s="275">
        <f t="shared" si="60"/>
        <v>0</v>
      </c>
      <c r="N5551" s="277" t="s">
        <v>1220</v>
      </c>
      <c r="O5551" s="274"/>
    </row>
    <row r="5552" ht="14.25" customHeight="1">
      <c r="A5552" s="248" t="s">
        <v>43</v>
      </c>
      <c r="B5552" s="248" t="s">
        <v>19</v>
      </c>
      <c r="C5552" s="248">
        <v>354.0</v>
      </c>
      <c r="D5552" s="274">
        <v>45993.0</v>
      </c>
      <c r="E5552" s="275">
        <v>1267314.0</v>
      </c>
      <c r="F5552" s="248" t="s">
        <v>447</v>
      </c>
      <c r="G5552" s="274">
        <f t="shared" si="1"/>
        <v>46023</v>
      </c>
      <c r="H5552" s="248" t="s">
        <v>443</v>
      </c>
      <c r="I5552" s="276" t="str">
        <f t="shared" si="2"/>
        <v>3541267314</v>
      </c>
      <c r="J5552" s="274">
        <v>46031.0</v>
      </c>
      <c r="K5552" s="275">
        <v>1267314.0</v>
      </c>
      <c r="L5552" s="275">
        <f t="shared" si="60"/>
        <v>0</v>
      </c>
      <c r="N5552" s="277"/>
      <c r="O5552" s="274"/>
    </row>
    <row r="5553" ht="14.25" customHeight="1">
      <c r="A5553" s="248" t="s">
        <v>43</v>
      </c>
      <c r="B5553" s="248" t="s">
        <v>19</v>
      </c>
      <c r="C5553" s="248">
        <v>352.0</v>
      </c>
      <c r="D5553" s="274">
        <v>45993.0</v>
      </c>
      <c r="E5553" s="275">
        <v>187425.0</v>
      </c>
      <c r="F5553" s="248" t="s">
        <v>447</v>
      </c>
      <c r="G5553" s="274">
        <f t="shared" si="1"/>
        <v>46023</v>
      </c>
      <c r="H5553" s="248" t="s">
        <v>443</v>
      </c>
      <c r="I5553" s="276" t="str">
        <f t="shared" si="2"/>
        <v>352187425</v>
      </c>
      <c r="J5553" s="274">
        <v>46031.0</v>
      </c>
      <c r="K5553" s="275">
        <v>187425.0</v>
      </c>
      <c r="L5553" s="275">
        <f t="shared" si="60"/>
        <v>0</v>
      </c>
      <c r="N5553" s="277"/>
      <c r="O5553" s="274"/>
    </row>
    <row r="5554" ht="14.25" customHeight="1">
      <c r="A5554" s="248" t="s">
        <v>35</v>
      </c>
      <c r="B5554" s="248" t="s">
        <v>19</v>
      </c>
      <c r="C5554" s="248">
        <v>26737.0</v>
      </c>
      <c r="D5554" s="274">
        <v>45993.0</v>
      </c>
      <c r="E5554" s="275">
        <v>735045.0</v>
      </c>
      <c r="F5554" s="248" t="s">
        <v>447</v>
      </c>
      <c r="G5554" s="274">
        <f t="shared" si="1"/>
        <v>46023</v>
      </c>
      <c r="H5554" s="248" t="s">
        <v>443</v>
      </c>
      <c r="I5554" s="276" t="str">
        <f t="shared" si="2"/>
        <v>26737735045</v>
      </c>
      <c r="J5554" s="274">
        <v>46031.0</v>
      </c>
      <c r="K5554" s="275">
        <v>735045.0</v>
      </c>
      <c r="L5554" s="275">
        <f t="shared" si="60"/>
        <v>0</v>
      </c>
      <c r="N5554" s="277"/>
      <c r="O5554" s="274"/>
    </row>
    <row r="5555" ht="14.25" customHeight="1">
      <c r="A5555" s="248" t="s">
        <v>35</v>
      </c>
      <c r="B5555" s="248" t="s">
        <v>19</v>
      </c>
      <c r="C5555" s="248">
        <v>26736.0</v>
      </c>
      <c r="D5555" s="274">
        <v>45993.0</v>
      </c>
      <c r="E5555" s="275">
        <v>735045.0</v>
      </c>
      <c r="F5555" s="248" t="s">
        <v>447</v>
      </c>
      <c r="G5555" s="274">
        <f t="shared" si="1"/>
        <v>46023</v>
      </c>
      <c r="H5555" s="248" t="s">
        <v>443</v>
      </c>
      <c r="I5555" s="276" t="str">
        <f t="shared" si="2"/>
        <v>26736735045</v>
      </c>
      <c r="J5555" s="274">
        <v>46031.0</v>
      </c>
      <c r="K5555" s="275">
        <v>735045.0</v>
      </c>
      <c r="L5555" s="275">
        <f t="shared" si="60"/>
        <v>0</v>
      </c>
      <c r="N5555" s="277"/>
      <c r="O5555" s="274"/>
    </row>
    <row r="5556" ht="14.25" customHeight="1">
      <c r="A5556" s="248" t="s">
        <v>26</v>
      </c>
      <c r="B5556" s="248" t="s">
        <v>19</v>
      </c>
      <c r="C5556" s="248">
        <v>14841.0</v>
      </c>
      <c r="D5556" s="274">
        <v>45993.0</v>
      </c>
      <c r="E5556" s="275">
        <v>646331.0</v>
      </c>
      <c r="F5556" s="248" t="s">
        <v>447</v>
      </c>
      <c r="G5556" s="274">
        <f t="shared" si="1"/>
        <v>46023</v>
      </c>
      <c r="H5556" s="248" t="s">
        <v>443</v>
      </c>
      <c r="I5556" s="276" t="str">
        <f t="shared" si="2"/>
        <v>14841646331</v>
      </c>
      <c r="J5556" s="274">
        <v>46031.0</v>
      </c>
      <c r="K5556" s="275">
        <v>646331.0</v>
      </c>
      <c r="L5556" s="275">
        <f t="shared" si="60"/>
        <v>0</v>
      </c>
      <c r="N5556" s="277"/>
      <c r="O5556" s="274"/>
    </row>
    <row r="5557" ht="14.25" customHeight="1">
      <c r="A5557" s="248" t="s">
        <v>44</v>
      </c>
      <c r="B5557" s="248" t="s">
        <v>19</v>
      </c>
      <c r="C5557" s="248">
        <v>5320.0</v>
      </c>
      <c r="D5557" s="274">
        <v>45993.0</v>
      </c>
      <c r="E5557" s="275">
        <v>2133349.0</v>
      </c>
      <c r="F5557" s="248" t="s">
        <v>447</v>
      </c>
      <c r="G5557" s="274">
        <f t="shared" si="1"/>
        <v>46023</v>
      </c>
      <c r="H5557" s="248" t="s">
        <v>443</v>
      </c>
      <c r="I5557" s="276" t="str">
        <f t="shared" si="2"/>
        <v>53202133349</v>
      </c>
      <c r="J5557" s="274">
        <v>46031.0</v>
      </c>
      <c r="K5557" s="275">
        <v>2133349.0</v>
      </c>
      <c r="L5557" s="275">
        <f t="shared" si="60"/>
        <v>0</v>
      </c>
      <c r="N5557" s="277"/>
      <c r="O5557" s="274"/>
    </row>
    <row r="5558" ht="14.25" customHeight="1">
      <c r="A5558" s="248" t="s">
        <v>475</v>
      </c>
      <c r="B5558" s="248" t="s">
        <v>19</v>
      </c>
      <c r="C5558" s="248">
        <v>2.5419712E7</v>
      </c>
      <c r="D5558" s="274">
        <v>45994.0</v>
      </c>
      <c r="E5558" s="275">
        <v>154950.0</v>
      </c>
      <c r="F5558" s="248" t="s">
        <v>447</v>
      </c>
      <c r="G5558" s="274">
        <f t="shared" si="1"/>
        <v>46024</v>
      </c>
      <c r="H5558" s="305" t="s">
        <v>443</v>
      </c>
      <c r="I5558" s="276" t="str">
        <f t="shared" si="2"/>
        <v>25419712154950</v>
      </c>
      <c r="J5558" s="347"/>
      <c r="K5558" s="275"/>
      <c r="L5558" s="275">
        <f t="shared" si="60"/>
        <v>-154950</v>
      </c>
      <c r="M5558" s="289" t="s">
        <v>1117</v>
      </c>
      <c r="N5558" s="277"/>
      <c r="O5558" s="274"/>
    </row>
    <row r="5559" ht="14.25" customHeight="1">
      <c r="A5559" s="248" t="s">
        <v>475</v>
      </c>
      <c r="B5559" s="248" t="s">
        <v>19</v>
      </c>
      <c r="C5559" s="248">
        <v>2.5419711E7</v>
      </c>
      <c r="D5559" s="274">
        <v>45994.0</v>
      </c>
      <c r="E5559" s="275">
        <v>684900.0</v>
      </c>
      <c r="F5559" s="248" t="s">
        <v>447</v>
      </c>
      <c r="G5559" s="274">
        <f t="shared" si="1"/>
        <v>46024</v>
      </c>
      <c r="H5559" s="248" t="s">
        <v>443</v>
      </c>
      <c r="I5559" s="276" t="str">
        <f t="shared" si="2"/>
        <v>25419711684900</v>
      </c>
      <c r="J5559" s="274">
        <v>45994.0</v>
      </c>
      <c r="K5559" s="275">
        <v>384900.0</v>
      </c>
      <c r="L5559" s="275">
        <f t="shared" si="60"/>
        <v>-300000</v>
      </c>
      <c r="M5559" s="248" t="s">
        <v>1277</v>
      </c>
      <c r="N5559" s="277"/>
      <c r="O5559" s="274"/>
    </row>
    <row r="5560" ht="15.0" customHeight="1">
      <c r="A5560" s="248" t="s">
        <v>101</v>
      </c>
      <c r="B5560" s="248" t="s">
        <v>19</v>
      </c>
      <c r="C5560" s="248">
        <v>17631.0</v>
      </c>
      <c r="D5560" s="274">
        <v>45994.0</v>
      </c>
      <c r="E5560" s="275">
        <v>298500.0</v>
      </c>
      <c r="F5560" s="248" t="s">
        <v>447</v>
      </c>
      <c r="G5560" s="274">
        <f t="shared" si="1"/>
        <v>46024</v>
      </c>
      <c r="H5560" s="248" t="s">
        <v>443</v>
      </c>
      <c r="I5560" s="276" t="str">
        <f t="shared" si="2"/>
        <v>17631298500</v>
      </c>
      <c r="J5560" s="274">
        <v>46031.0</v>
      </c>
      <c r="K5560" s="275">
        <v>298500.0</v>
      </c>
      <c r="L5560" s="275">
        <f t="shared" si="60"/>
        <v>0</v>
      </c>
      <c r="N5560" s="277"/>
      <c r="O5560" s="274"/>
    </row>
    <row r="5561" ht="14.25" customHeight="1">
      <c r="A5561" s="248" t="s">
        <v>464</v>
      </c>
      <c r="B5561" s="248" t="s">
        <v>19</v>
      </c>
      <c r="C5561" s="248">
        <v>2183113.0</v>
      </c>
      <c r="D5561" s="274">
        <v>45994.0</v>
      </c>
      <c r="E5561" s="275">
        <v>1590720.0</v>
      </c>
      <c r="F5561" s="248" t="s">
        <v>447</v>
      </c>
      <c r="G5561" s="274">
        <f t="shared" si="1"/>
        <v>46024</v>
      </c>
      <c r="H5561" s="248" t="s">
        <v>443</v>
      </c>
      <c r="I5561" s="276" t="str">
        <f t="shared" si="2"/>
        <v>21831131590720</v>
      </c>
      <c r="J5561" s="274">
        <v>45994.0</v>
      </c>
      <c r="K5561" s="275">
        <v>1590720.0</v>
      </c>
      <c r="L5561" s="275">
        <f t="shared" si="60"/>
        <v>0</v>
      </c>
      <c r="N5561" s="277"/>
      <c r="O5561" s="274"/>
    </row>
    <row r="5562" ht="14.25" customHeight="1">
      <c r="A5562" s="248" t="s">
        <v>48</v>
      </c>
      <c r="B5562" s="248" t="s">
        <v>19</v>
      </c>
      <c r="C5562" s="248">
        <v>21311.0</v>
      </c>
      <c r="D5562" s="274">
        <v>45994.0</v>
      </c>
      <c r="E5562" s="275">
        <v>1760252.0</v>
      </c>
      <c r="F5562" s="248" t="s">
        <v>447</v>
      </c>
      <c r="G5562" s="274">
        <f t="shared" si="1"/>
        <v>46024</v>
      </c>
      <c r="H5562" s="248" t="s">
        <v>443</v>
      </c>
      <c r="I5562" s="276" t="str">
        <f t="shared" si="2"/>
        <v>213111760252</v>
      </c>
      <c r="J5562" s="274">
        <v>46031.0</v>
      </c>
      <c r="K5562" s="275">
        <v>1760252.0</v>
      </c>
      <c r="L5562" s="275">
        <f t="shared" si="60"/>
        <v>0</v>
      </c>
      <c r="N5562" s="277"/>
      <c r="O5562" s="274"/>
    </row>
    <row r="5563" ht="14.25" customHeight="1">
      <c r="A5563" s="248" t="s">
        <v>790</v>
      </c>
      <c r="B5563" s="248" t="s">
        <v>19</v>
      </c>
      <c r="C5563" s="248">
        <v>2110.0</v>
      </c>
      <c r="D5563" s="274">
        <v>45994.0</v>
      </c>
      <c r="E5563" s="275">
        <v>9000.0</v>
      </c>
      <c r="F5563" s="248" t="s">
        <v>447</v>
      </c>
      <c r="G5563" s="274">
        <f t="shared" si="1"/>
        <v>46024</v>
      </c>
      <c r="H5563" s="248" t="s">
        <v>443</v>
      </c>
      <c r="I5563" s="276" t="str">
        <f t="shared" si="2"/>
        <v>21109000</v>
      </c>
      <c r="J5563" s="274">
        <v>46001.0</v>
      </c>
      <c r="K5563" s="275">
        <v>9000.0</v>
      </c>
      <c r="L5563" s="275">
        <f t="shared" si="60"/>
        <v>0</v>
      </c>
      <c r="N5563" s="277"/>
      <c r="O5563" s="274"/>
    </row>
    <row r="5564" ht="14.25" customHeight="1">
      <c r="A5564" s="248" t="s">
        <v>463</v>
      </c>
      <c r="B5564" s="248" t="s">
        <v>19</v>
      </c>
      <c r="C5564" s="248">
        <v>5498005.0</v>
      </c>
      <c r="D5564" s="274">
        <v>45994.0</v>
      </c>
      <c r="E5564" s="275">
        <v>703980.0</v>
      </c>
      <c r="F5564" s="248" t="s">
        <v>447</v>
      </c>
      <c r="G5564" s="274">
        <f t="shared" si="1"/>
        <v>46024</v>
      </c>
      <c r="H5564" s="248" t="s">
        <v>443</v>
      </c>
      <c r="I5564" s="276" t="str">
        <f t="shared" si="2"/>
        <v>5498005703980</v>
      </c>
      <c r="J5564" s="274">
        <v>45994.0</v>
      </c>
      <c r="K5564" s="275">
        <v>703980.0</v>
      </c>
      <c r="L5564" s="275">
        <f t="shared" si="60"/>
        <v>0</v>
      </c>
      <c r="N5564" s="277"/>
      <c r="O5564" s="274"/>
    </row>
    <row r="5565" ht="14.25" customHeight="1">
      <c r="A5565" s="248" t="s">
        <v>107</v>
      </c>
      <c r="B5565" s="248" t="s">
        <v>19</v>
      </c>
      <c r="C5565" s="248">
        <v>26859.0</v>
      </c>
      <c r="D5565" s="274">
        <v>45994.0</v>
      </c>
      <c r="E5565" s="275">
        <v>154247.0</v>
      </c>
      <c r="F5565" s="248" t="s">
        <v>447</v>
      </c>
      <c r="G5565" s="274">
        <f t="shared" si="1"/>
        <v>46024</v>
      </c>
      <c r="H5565" s="248" t="s">
        <v>443</v>
      </c>
      <c r="I5565" s="276" t="str">
        <f t="shared" si="2"/>
        <v>26859154247</v>
      </c>
      <c r="J5565" s="274">
        <v>46031.0</v>
      </c>
      <c r="K5565" s="275">
        <v>154247.0</v>
      </c>
      <c r="L5565" s="275">
        <f t="shared" si="60"/>
        <v>0</v>
      </c>
      <c r="N5565" s="277"/>
      <c r="O5565" s="274"/>
    </row>
    <row r="5566" ht="14.25" customHeight="1">
      <c r="A5566" s="248" t="s">
        <v>34</v>
      </c>
      <c r="B5566" s="248" t="s">
        <v>19</v>
      </c>
      <c r="C5566" s="248">
        <v>134522.0</v>
      </c>
      <c r="D5566" s="274">
        <v>45994.0</v>
      </c>
      <c r="E5566" s="275">
        <v>3892942.0</v>
      </c>
      <c r="F5566" s="248" t="s">
        <v>447</v>
      </c>
      <c r="G5566" s="274">
        <f t="shared" si="1"/>
        <v>46024</v>
      </c>
      <c r="H5566" s="248" t="s">
        <v>443</v>
      </c>
      <c r="I5566" s="276" t="str">
        <f t="shared" si="2"/>
        <v>1345223892942</v>
      </c>
      <c r="J5566" s="274">
        <v>46031.0</v>
      </c>
      <c r="K5566" s="275">
        <v>3892942.0</v>
      </c>
      <c r="L5566" s="275">
        <f t="shared" si="60"/>
        <v>0</v>
      </c>
      <c r="N5566" s="277"/>
      <c r="O5566" s="274"/>
    </row>
    <row r="5567" ht="14.25" customHeight="1">
      <c r="A5567" s="248" t="s">
        <v>576</v>
      </c>
      <c r="B5567" s="248" t="s">
        <v>19</v>
      </c>
      <c r="C5567" s="248">
        <v>568.0</v>
      </c>
      <c r="D5567" s="274">
        <v>45994.0</v>
      </c>
      <c r="E5567" s="275">
        <v>262871.0</v>
      </c>
      <c r="F5567" s="248" t="s">
        <v>447</v>
      </c>
      <c r="G5567" s="274">
        <f t="shared" si="1"/>
        <v>46024</v>
      </c>
      <c r="H5567" s="248" t="s">
        <v>443</v>
      </c>
      <c r="I5567" s="276" t="str">
        <f t="shared" si="2"/>
        <v>568262871</v>
      </c>
      <c r="J5567" s="274">
        <v>45996.0</v>
      </c>
      <c r="K5567" s="275">
        <v>262871.0</v>
      </c>
      <c r="L5567" s="275">
        <f t="shared" si="60"/>
        <v>0</v>
      </c>
      <c r="N5567" s="277"/>
      <c r="O5567" s="274"/>
    </row>
    <row r="5568" ht="14.25" customHeight="1">
      <c r="A5568" s="248" t="s">
        <v>49</v>
      </c>
      <c r="B5568" s="248" t="s">
        <v>19</v>
      </c>
      <c r="C5568" s="248">
        <v>2432.0</v>
      </c>
      <c r="D5568" s="274">
        <v>45994.0</v>
      </c>
      <c r="E5568" s="275">
        <v>847661.0</v>
      </c>
      <c r="F5568" s="248" t="s">
        <v>447</v>
      </c>
      <c r="G5568" s="274">
        <f t="shared" si="1"/>
        <v>46024</v>
      </c>
      <c r="H5568" s="248" t="s">
        <v>443</v>
      </c>
      <c r="I5568" s="276" t="str">
        <f t="shared" si="2"/>
        <v>2432847661</v>
      </c>
      <c r="J5568" s="347">
        <v>46055.0</v>
      </c>
      <c r="K5568" s="275">
        <v>847661.0</v>
      </c>
      <c r="L5568" s="275">
        <f t="shared" si="60"/>
        <v>0</v>
      </c>
      <c r="M5568" s="248" t="s">
        <v>1278</v>
      </c>
      <c r="N5568" s="277"/>
      <c r="O5568" s="274"/>
    </row>
    <row r="5569" ht="14.25" customHeight="1">
      <c r="A5569" s="248" t="s">
        <v>24</v>
      </c>
      <c r="B5569" s="248" t="s">
        <v>19</v>
      </c>
      <c r="C5569" s="248">
        <v>31923.0</v>
      </c>
      <c r="D5569" s="274">
        <v>45994.0</v>
      </c>
      <c r="E5569" s="275">
        <v>1839800.0</v>
      </c>
      <c r="F5569" s="248" t="s">
        <v>447</v>
      </c>
      <c r="G5569" s="274">
        <f t="shared" si="1"/>
        <v>46024</v>
      </c>
      <c r="H5569" s="248" t="s">
        <v>443</v>
      </c>
      <c r="I5569" s="276" t="str">
        <f t="shared" si="2"/>
        <v>319231839800</v>
      </c>
      <c r="J5569" s="347">
        <v>46031.0</v>
      </c>
      <c r="K5569" s="275">
        <v>1839800.0</v>
      </c>
      <c r="L5569" s="275">
        <f t="shared" si="60"/>
        <v>0</v>
      </c>
      <c r="M5569" s="248" t="s">
        <v>1279</v>
      </c>
      <c r="N5569" s="277"/>
      <c r="O5569" s="274"/>
    </row>
    <row r="5570" ht="14.25" customHeight="1">
      <c r="A5570" s="248" t="s">
        <v>24</v>
      </c>
      <c r="B5570" s="248" t="s">
        <v>19</v>
      </c>
      <c r="C5570" s="248">
        <v>31924.0</v>
      </c>
      <c r="D5570" s="274">
        <v>45994.0</v>
      </c>
      <c r="E5570" s="275">
        <v>6257751.0</v>
      </c>
      <c r="F5570" s="248" t="s">
        <v>447</v>
      </c>
      <c r="G5570" s="274">
        <f t="shared" si="1"/>
        <v>46024</v>
      </c>
      <c r="H5570" s="248" t="s">
        <v>443</v>
      </c>
      <c r="I5570" s="276" t="str">
        <f t="shared" si="2"/>
        <v>319246257751</v>
      </c>
      <c r="J5570" s="274">
        <v>46031.0</v>
      </c>
      <c r="K5570" s="275">
        <v>6257751.0</v>
      </c>
      <c r="L5570" s="275">
        <f t="shared" si="60"/>
        <v>0</v>
      </c>
      <c r="N5570" s="277"/>
      <c r="O5570" s="274"/>
    </row>
    <row r="5571" ht="14.25" customHeight="1">
      <c r="A5571" s="248" t="s">
        <v>36</v>
      </c>
      <c r="B5571" s="248" t="s">
        <v>19</v>
      </c>
      <c r="C5571" s="248">
        <v>102509.0</v>
      </c>
      <c r="D5571" s="274">
        <v>45994.0</v>
      </c>
      <c r="E5571" s="275">
        <v>2659174.0</v>
      </c>
      <c r="F5571" s="248" t="s">
        <v>447</v>
      </c>
      <c r="G5571" s="274">
        <f t="shared" si="1"/>
        <v>46024</v>
      </c>
      <c r="H5571" s="248" t="s">
        <v>443</v>
      </c>
      <c r="I5571" s="276" t="str">
        <f t="shared" si="2"/>
        <v>1025092659174</v>
      </c>
      <c r="J5571" s="274">
        <v>46031.0</v>
      </c>
      <c r="K5571" s="275">
        <v>2659174.0</v>
      </c>
      <c r="L5571" s="275">
        <f t="shared" si="60"/>
        <v>0</v>
      </c>
      <c r="N5571" s="277"/>
      <c r="O5571" s="274"/>
    </row>
    <row r="5572" ht="14.25" customHeight="1">
      <c r="A5572" s="248" t="s">
        <v>22</v>
      </c>
      <c r="B5572" s="248" t="s">
        <v>19</v>
      </c>
      <c r="C5572" s="248">
        <v>1247217.0</v>
      </c>
      <c r="D5572" s="274">
        <v>45994.0</v>
      </c>
      <c r="E5572" s="275">
        <v>1365537.0</v>
      </c>
      <c r="F5572" s="248" t="s">
        <v>447</v>
      </c>
      <c r="G5572" s="274">
        <f t="shared" si="1"/>
        <v>46024</v>
      </c>
      <c r="H5572" s="248" t="s">
        <v>443</v>
      </c>
      <c r="I5572" s="276" t="str">
        <f t="shared" si="2"/>
        <v>12472171365537</v>
      </c>
      <c r="J5572" s="274">
        <v>46031.0</v>
      </c>
      <c r="K5572" s="275">
        <v>1365537.0</v>
      </c>
      <c r="L5572" s="275">
        <f t="shared" si="60"/>
        <v>0</v>
      </c>
      <c r="N5572" s="277"/>
      <c r="O5572" s="274"/>
    </row>
    <row r="5573" ht="14.25" customHeight="1">
      <c r="A5573" s="248" t="s">
        <v>22</v>
      </c>
      <c r="B5573" s="248" t="s">
        <v>19</v>
      </c>
      <c r="C5573" s="248">
        <v>1247218.0</v>
      </c>
      <c r="D5573" s="274">
        <v>45994.0</v>
      </c>
      <c r="E5573" s="275">
        <v>2757218.0</v>
      </c>
      <c r="F5573" s="248" t="s">
        <v>447</v>
      </c>
      <c r="G5573" s="274">
        <f t="shared" si="1"/>
        <v>46024</v>
      </c>
      <c r="H5573" s="248" t="s">
        <v>443</v>
      </c>
      <c r="I5573" s="276" t="str">
        <f t="shared" si="2"/>
        <v>12472182757218</v>
      </c>
      <c r="J5573" s="274">
        <v>46031.0</v>
      </c>
      <c r="K5573" s="275">
        <v>2757218.0</v>
      </c>
      <c r="L5573" s="275">
        <f t="shared" si="60"/>
        <v>0</v>
      </c>
      <c r="N5573" s="277"/>
      <c r="O5573" s="274"/>
    </row>
    <row r="5574" ht="14.25" customHeight="1">
      <c r="A5574" s="248" t="s">
        <v>1280</v>
      </c>
      <c r="B5574" s="248" t="s">
        <v>19</v>
      </c>
      <c r="C5574" s="248">
        <v>1195558.0</v>
      </c>
      <c r="D5574" s="274">
        <v>45994.0</v>
      </c>
      <c r="E5574" s="275">
        <v>83129.0</v>
      </c>
      <c r="F5574" s="248" t="s">
        <v>447</v>
      </c>
      <c r="G5574" s="274">
        <f t="shared" si="1"/>
        <v>46024</v>
      </c>
      <c r="H5574" s="248" t="s">
        <v>443</v>
      </c>
      <c r="I5574" s="276" t="str">
        <f t="shared" si="2"/>
        <v>119555883129</v>
      </c>
      <c r="J5574" s="347">
        <v>45978.0</v>
      </c>
      <c r="K5574" s="275">
        <v>83129.0</v>
      </c>
      <c r="L5574" s="275">
        <f t="shared" si="60"/>
        <v>0</v>
      </c>
      <c r="M5574" s="248" t="s">
        <v>1281</v>
      </c>
      <c r="N5574" s="277"/>
      <c r="O5574" s="274"/>
    </row>
    <row r="5575" ht="14.25" customHeight="1">
      <c r="A5575" s="248" t="s">
        <v>34</v>
      </c>
      <c r="B5575" s="248" t="s">
        <v>19</v>
      </c>
      <c r="C5575" s="248">
        <v>134539.0</v>
      </c>
      <c r="D5575" s="274">
        <v>45994.0</v>
      </c>
      <c r="E5575" s="275">
        <v>126307.0</v>
      </c>
      <c r="F5575" s="248" t="s">
        <v>447</v>
      </c>
      <c r="G5575" s="274">
        <f t="shared" si="1"/>
        <v>46024</v>
      </c>
      <c r="H5575" s="248" t="s">
        <v>443</v>
      </c>
      <c r="I5575" s="276" t="str">
        <f t="shared" si="2"/>
        <v>134539126307</v>
      </c>
      <c r="J5575" s="274">
        <v>46031.0</v>
      </c>
      <c r="K5575" s="275">
        <v>126307.0</v>
      </c>
      <c r="L5575" s="275">
        <f t="shared" si="60"/>
        <v>0</v>
      </c>
      <c r="N5575" s="277"/>
      <c r="O5575" s="274"/>
    </row>
    <row r="5576" ht="14.25" customHeight="1">
      <c r="A5576" s="248" t="s">
        <v>494</v>
      </c>
      <c r="B5576" s="248" t="s">
        <v>19</v>
      </c>
      <c r="C5576" s="248">
        <v>66194.0</v>
      </c>
      <c r="D5576" s="274">
        <v>45994.0</v>
      </c>
      <c r="E5576" s="275">
        <v>659700.0</v>
      </c>
      <c r="F5576" s="248" t="s">
        <v>447</v>
      </c>
      <c r="G5576" s="274">
        <f t="shared" si="1"/>
        <v>46024</v>
      </c>
      <c r="H5576" s="248" t="s">
        <v>443</v>
      </c>
      <c r="I5576" s="276" t="str">
        <f t="shared" si="2"/>
        <v>66194659700</v>
      </c>
      <c r="J5576" s="274">
        <v>45994.0</v>
      </c>
      <c r="K5576" s="275">
        <v>659700.0</v>
      </c>
      <c r="L5576" s="275">
        <f t="shared" si="60"/>
        <v>0</v>
      </c>
      <c r="N5576" s="277"/>
      <c r="O5576" s="274"/>
    </row>
    <row r="5577" ht="14.25" customHeight="1">
      <c r="A5577" s="248" t="s">
        <v>634</v>
      </c>
      <c r="B5577" s="248" t="s">
        <v>19</v>
      </c>
      <c r="C5577" s="248">
        <v>401270.0</v>
      </c>
      <c r="D5577" s="274">
        <v>45995.0</v>
      </c>
      <c r="E5577" s="275">
        <v>164980.0</v>
      </c>
      <c r="F5577" s="248" t="s">
        <v>447</v>
      </c>
      <c r="G5577" s="274">
        <f t="shared" si="1"/>
        <v>46025</v>
      </c>
      <c r="H5577" s="248" t="s">
        <v>443</v>
      </c>
      <c r="I5577" s="276" t="str">
        <f t="shared" si="2"/>
        <v>401270164980</v>
      </c>
      <c r="J5577" s="274">
        <v>45994.0</v>
      </c>
      <c r="K5577" s="275">
        <v>164980.0</v>
      </c>
      <c r="L5577" s="275">
        <f t="shared" si="60"/>
        <v>0</v>
      </c>
      <c r="N5577" s="277" t="s">
        <v>1282</v>
      </c>
      <c r="O5577" s="274"/>
    </row>
    <row r="5578" ht="14.25" customHeight="1">
      <c r="A5578" s="248" t="s">
        <v>908</v>
      </c>
      <c r="B5578" s="248" t="s">
        <v>19</v>
      </c>
      <c r="C5578" s="248">
        <v>350777.0</v>
      </c>
      <c r="D5578" s="274">
        <v>45995.0</v>
      </c>
      <c r="E5578" s="275">
        <v>1211980.0</v>
      </c>
      <c r="F5578" s="248" t="s">
        <v>447</v>
      </c>
      <c r="G5578" s="274">
        <f t="shared" si="1"/>
        <v>46025</v>
      </c>
      <c r="H5578" s="248" t="s">
        <v>443</v>
      </c>
      <c r="I5578" s="276" t="str">
        <f t="shared" si="2"/>
        <v>3507771211980</v>
      </c>
      <c r="J5578" s="274">
        <v>45993.0</v>
      </c>
      <c r="K5578" s="275">
        <v>1211980.0</v>
      </c>
      <c r="L5578" s="275">
        <f t="shared" si="60"/>
        <v>0</v>
      </c>
      <c r="N5578" s="277" t="s">
        <v>1269</v>
      </c>
      <c r="O5578" s="274"/>
    </row>
    <row r="5579" ht="14.25" customHeight="1">
      <c r="A5579" s="248" t="s">
        <v>168</v>
      </c>
      <c r="B5579" s="248" t="s">
        <v>19</v>
      </c>
      <c r="C5579" s="248">
        <v>17937.0</v>
      </c>
      <c r="D5579" s="274">
        <v>45995.0</v>
      </c>
      <c r="E5579" s="275">
        <v>2099001.0</v>
      </c>
      <c r="F5579" s="248" t="s">
        <v>447</v>
      </c>
      <c r="G5579" s="274">
        <f t="shared" si="1"/>
        <v>46025</v>
      </c>
      <c r="H5579" s="248" t="s">
        <v>443</v>
      </c>
      <c r="I5579" s="276" t="str">
        <f t="shared" si="2"/>
        <v>179372099001</v>
      </c>
      <c r="J5579" s="274">
        <v>46021.0</v>
      </c>
      <c r="K5579" s="275">
        <v>2099001.0</v>
      </c>
      <c r="L5579" s="275">
        <f t="shared" si="60"/>
        <v>0</v>
      </c>
      <c r="N5579" s="277"/>
      <c r="O5579" s="274"/>
    </row>
    <row r="5580" ht="14.25" customHeight="1">
      <c r="A5580" s="248" t="s">
        <v>1283</v>
      </c>
      <c r="B5580" s="248" t="s">
        <v>19</v>
      </c>
      <c r="C5580" s="248">
        <v>772.0</v>
      </c>
      <c r="D5580" s="274">
        <v>45995.0</v>
      </c>
      <c r="E5580" s="275">
        <v>558400.0</v>
      </c>
      <c r="F5580" s="248" t="s">
        <v>447</v>
      </c>
      <c r="G5580" s="274">
        <f t="shared" si="1"/>
        <v>46025</v>
      </c>
      <c r="H5580" s="248" t="s">
        <v>443</v>
      </c>
      <c r="I5580" s="276" t="str">
        <f t="shared" si="2"/>
        <v>772558400</v>
      </c>
      <c r="J5580" s="274">
        <v>45989.0</v>
      </c>
      <c r="K5580" s="275">
        <v>558400.0</v>
      </c>
      <c r="L5580" s="275">
        <f t="shared" si="60"/>
        <v>0</v>
      </c>
      <c r="N5580" s="277"/>
      <c r="O5580" s="274"/>
    </row>
    <row r="5581" ht="14.25" customHeight="1">
      <c r="A5581" s="248" t="s">
        <v>1284</v>
      </c>
      <c r="B5581" s="248" t="s">
        <v>19</v>
      </c>
      <c r="C5581" s="248">
        <v>399683.0</v>
      </c>
      <c r="D5581" s="274">
        <v>45995.0</v>
      </c>
      <c r="E5581" s="275">
        <v>122657.0</v>
      </c>
      <c r="F5581" s="248" t="s">
        <v>447</v>
      </c>
      <c r="G5581" s="274">
        <f t="shared" si="1"/>
        <v>46025</v>
      </c>
      <c r="H5581" s="248" t="s">
        <v>443</v>
      </c>
      <c r="I5581" s="276" t="str">
        <f t="shared" si="2"/>
        <v>399683122657</v>
      </c>
      <c r="J5581" s="274">
        <v>45988.0</v>
      </c>
      <c r="K5581" s="275">
        <v>122657.0</v>
      </c>
      <c r="L5581" s="275">
        <f t="shared" si="60"/>
        <v>0</v>
      </c>
      <c r="M5581" s="248" t="s">
        <v>1285</v>
      </c>
      <c r="N5581" s="277"/>
      <c r="O5581" s="274"/>
    </row>
    <row r="5582" ht="14.25" customHeight="1">
      <c r="A5582" s="248" t="s">
        <v>110</v>
      </c>
      <c r="B5582" s="248" t="s">
        <v>19</v>
      </c>
      <c r="C5582" s="248">
        <v>47941.0</v>
      </c>
      <c r="D5582" s="274">
        <v>45995.0</v>
      </c>
      <c r="E5582" s="275">
        <v>179845.0</v>
      </c>
      <c r="F5582" s="248" t="s">
        <v>447</v>
      </c>
      <c r="G5582" s="274">
        <f t="shared" si="1"/>
        <v>46025</v>
      </c>
      <c r="H5582" s="248" t="s">
        <v>443</v>
      </c>
      <c r="I5582" s="276" t="str">
        <f t="shared" si="2"/>
        <v>47941179845</v>
      </c>
      <c r="J5582" s="274">
        <v>46031.0</v>
      </c>
      <c r="K5582" s="275">
        <v>179845.0</v>
      </c>
      <c r="L5582" s="275">
        <f t="shared" si="60"/>
        <v>0</v>
      </c>
      <c r="N5582" s="277"/>
      <c r="O5582" s="274"/>
    </row>
    <row r="5583" ht="14.25" customHeight="1">
      <c r="A5583" s="248" t="s">
        <v>77</v>
      </c>
      <c r="B5583" s="248" t="s">
        <v>19</v>
      </c>
      <c r="C5583" s="248">
        <v>631709.0</v>
      </c>
      <c r="D5583" s="274">
        <v>45995.0</v>
      </c>
      <c r="E5583" s="275">
        <v>233533.0</v>
      </c>
      <c r="F5583" s="248" t="s">
        <v>447</v>
      </c>
      <c r="G5583" s="274">
        <f t="shared" si="1"/>
        <v>46025</v>
      </c>
      <c r="H5583" s="248" t="s">
        <v>443</v>
      </c>
      <c r="I5583" s="276" t="str">
        <f t="shared" si="2"/>
        <v>631709233533</v>
      </c>
      <c r="J5583" s="274">
        <v>46031.0</v>
      </c>
      <c r="K5583" s="275">
        <v>233533.0</v>
      </c>
      <c r="L5583" s="275">
        <f t="shared" si="60"/>
        <v>0</v>
      </c>
      <c r="N5583" s="277"/>
      <c r="O5583" s="274"/>
    </row>
    <row r="5584" ht="14.25" customHeight="1">
      <c r="A5584" s="248" t="s">
        <v>108</v>
      </c>
      <c r="B5584" s="248" t="s">
        <v>19</v>
      </c>
      <c r="C5584" s="248">
        <v>5641.0</v>
      </c>
      <c r="D5584" s="274">
        <v>45995.0</v>
      </c>
      <c r="E5584" s="275">
        <v>200000.0</v>
      </c>
      <c r="F5584" s="248" t="s">
        <v>447</v>
      </c>
      <c r="G5584" s="274">
        <f t="shared" si="1"/>
        <v>46025</v>
      </c>
      <c r="H5584" s="248" t="s">
        <v>443</v>
      </c>
      <c r="I5584" s="276" t="str">
        <f t="shared" si="2"/>
        <v>5641200000</v>
      </c>
      <c r="J5584" s="274">
        <v>46031.0</v>
      </c>
      <c r="K5584" s="275">
        <v>200000.0</v>
      </c>
      <c r="L5584" s="275">
        <f t="shared" si="60"/>
        <v>0</v>
      </c>
      <c r="N5584" s="277"/>
      <c r="O5584" s="274"/>
    </row>
    <row r="5585" ht="14.25" customHeight="1">
      <c r="A5585" s="248" t="s">
        <v>1286</v>
      </c>
      <c r="B5585" s="248" t="s">
        <v>19</v>
      </c>
      <c r="C5585" s="248">
        <v>16.0</v>
      </c>
      <c r="D5585" s="274">
        <v>45995.0</v>
      </c>
      <c r="E5585" s="275">
        <v>1950001.0</v>
      </c>
      <c r="F5585" s="248" t="s">
        <v>447</v>
      </c>
      <c r="G5585" s="274">
        <f t="shared" si="1"/>
        <v>46025</v>
      </c>
      <c r="H5585" s="248" t="s">
        <v>1287</v>
      </c>
      <c r="I5585" s="276" t="str">
        <f t="shared" si="2"/>
        <v>161950001</v>
      </c>
      <c r="J5585" s="274"/>
      <c r="K5585" s="275"/>
      <c r="L5585" s="275">
        <f t="shared" si="60"/>
        <v>-1950001</v>
      </c>
      <c r="N5585" s="277"/>
      <c r="O5585" s="274"/>
    </row>
    <row r="5586" ht="14.25" customHeight="1">
      <c r="A5586" s="248" t="s">
        <v>463</v>
      </c>
      <c r="B5586" s="248" t="s">
        <v>19</v>
      </c>
      <c r="C5586" s="248">
        <v>5498784.0</v>
      </c>
      <c r="D5586" s="274">
        <v>45995.0</v>
      </c>
      <c r="E5586" s="275">
        <v>1523980.0</v>
      </c>
      <c r="F5586" s="248" t="s">
        <v>447</v>
      </c>
      <c r="G5586" s="274">
        <f t="shared" si="1"/>
        <v>46025</v>
      </c>
      <c r="H5586" s="248" t="s">
        <v>443</v>
      </c>
      <c r="I5586" s="276" t="str">
        <f t="shared" si="2"/>
        <v>54987841523980</v>
      </c>
      <c r="J5586" s="274">
        <v>45995.0</v>
      </c>
      <c r="K5586" s="275">
        <v>1523980.0</v>
      </c>
      <c r="L5586" s="275">
        <f t="shared" si="60"/>
        <v>0</v>
      </c>
      <c r="N5586" s="277"/>
      <c r="O5586" s="274"/>
    </row>
    <row r="5587" ht="14.25" customHeight="1">
      <c r="A5587" s="248" t="s">
        <v>783</v>
      </c>
      <c r="B5587" s="248" t="s">
        <v>19</v>
      </c>
      <c r="C5587" s="248">
        <v>7142.0</v>
      </c>
      <c r="D5587" s="274">
        <v>45995.0</v>
      </c>
      <c r="E5587" s="275">
        <v>95000.0</v>
      </c>
      <c r="F5587" s="248" t="s">
        <v>447</v>
      </c>
      <c r="G5587" s="274">
        <f t="shared" si="1"/>
        <v>46025</v>
      </c>
      <c r="H5587" s="248" t="s">
        <v>443</v>
      </c>
      <c r="I5587" s="276" t="str">
        <f t="shared" si="2"/>
        <v>714295000</v>
      </c>
      <c r="J5587" s="274">
        <v>45989.0</v>
      </c>
      <c r="K5587" s="275">
        <v>95000.0</v>
      </c>
      <c r="L5587" s="275">
        <f t="shared" si="60"/>
        <v>0</v>
      </c>
      <c r="N5587" s="277"/>
      <c r="O5587" s="274"/>
    </row>
    <row r="5588" ht="14.25" customHeight="1">
      <c r="A5588" s="248" t="s">
        <v>22</v>
      </c>
      <c r="B5588" s="248" t="s">
        <v>19</v>
      </c>
      <c r="C5588" s="248">
        <v>1247259.0</v>
      </c>
      <c r="D5588" s="274">
        <v>45995.0</v>
      </c>
      <c r="E5588" s="275">
        <v>2572607.0</v>
      </c>
      <c r="F5588" s="248" t="s">
        <v>447</v>
      </c>
      <c r="G5588" s="274">
        <f t="shared" si="1"/>
        <v>46025</v>
      </c>
      <c r="H5588" s="248" t="s">
        <v>443</v>
      </c>
      <c r="I5588" s="276" t="str">
        <f t="shared" si="2"/>
        <v>12472592572607</v>
      </c>
      <c r="J5588" s="274">
        <v>46031.0</v>
      </c>
      <c r="K5588" s="275">
        <v>2572607.0</v>
      </c>
      <c r="L5588" s="275">
        <f t="shared" si="60"/>
        <v>0</v>
      </c>
      <c r="N5588" s="277"/>
      <c r="O5588" s="274"/>
    </row>
    <row r="5589" ht="14.25" customHeight="1">
      <c r="A5589" s="248" t="s">
        <v>35</v>
      </c>
      <c r="B5589" s="248" t="s">
        <v>19</v>
      </c>
      <c r="C5589" s="248">
        <v>26749.0</v>
      </c>
      <c r="D5589" s="274">
        <v>45995.0</v>
      </c>
      <c r="E5589" s="275">
        <v>1319976.0</v>
      </c>
      <c r="F5589" s="248" t="s">
        <v>447</v>
      </c>
      <c r="G5589" s="274">
        <f t="shared" si="1"/>
        <v>46025</v>
      </c>
      <c r="H5589" s="248" t="s">
        <v>443</v>
      </c>
      <c r="I5589" s="276" t="str">
        <f t="shared" si="2"/>
        <v>267491319976</v>
      </c>
      <c r="J5589" s="274">
        <v>46031.0</v>
      </c>
      <c r="K5589" s="275">
        <v>1319976.0</v>
      </c>
      <c r="L5589" s="275">
        <f t="shared" si="60"/>
        <v>0</v>
      </c>
      <c r="N5589" s="277"/>
      <c r="O5589" s="274"/>
    </row>
    <row r="5590" ht="14.25" customHeight="1">
      <c r="A5590" s="248" t="s">
        <v>583</v>
      </c>
      <c r="B5590" s="248" t="s">
        <v>19</v>
      </c>
      <c r="C5590" s="248">
        <v>1.0716574E7</v>
      </c>
      <c r="D5590" s="274">
        <v>45995.0</v>
      </c>
      <c r="E5590" s="275">
        <v>7990.0</v>
      </c>
      <c r="F5590" s="248" t="s">
        <v>447</v>
      </c>
      <c r="G5590" s="274">
        <f t="shared" si="1"/>
        <v>46025</v>
      </c>
      <c r="H5590" s="248" t="s">
        <v>443</v>
      </c>
      <c r="I5590" s="276" t="str">
        <f t="shared" si="2"/>
        <v>107165747990</v>
      </c>
      <c r="J5590" s="274">
        <v>45995.0</v>
      </c>
      <c r="K5590" s="275">
        <v>7990.0</v>
      </c>
      <c r="L5590" s="275">
        <f t="shared" si="60"/>
        <v>0</v>
      </c>
      <c r="N5590" s="277"/>
      <c r="O5590" s="274"/>
    </row>
    <row r="5591" ht="14.25" customHeight="1">
      <c r="A5591" s="248" t="s">
        <v>26</v>
      </c>
      <c r="B5591" s="248" t="s">
        <v>19</v>
      </c>
      <c r="C5591" s="248">
        <v>14845.0</v>
      </c>
      <c r="D5591" s="274">
        <v>45995.0</v>
      </c>
      <c r="E5591" s="275">
        <v>5438690.0</v>
      </c>
      <c r="F5591" s="248" t="s">
        <v>447</v>
      </c>
      <c r="G5591" s="274">
        <f t="shared" si="1"/>
        <v>46025</v>
      </c>
      <c r="H5591" s="248" t="s">
        <v>443</v>
      </c>
      <c r="I5591" s="276" t="str">
        <f t="shared" si="2"/>
        <v>148455438690</v>
      </c>
      <c r="J5591" s="274">
        <v>46031.0</v>
      </c>
      <c r="K5591" s="275">
        <v>5438690.0</v>
      </c>
      <c r="L5591" s="275">
        <f t="shared" si="60"/>
        <v>0</v>
      </c>
      <c r="N5591" s="277"/>
      <c r="O5591" s="274"/>
    </row>
    <row r="5592" ht="14.25" customHeight="1">
      <c r="A5592" s="248" t="s">
        <v>26</v>
      </c>
      <c r="B5592" s="248" t="s">
        <v>19</v>
      </c>
      <c r="C5592" s="248">
        <v>14844.0</v>
      </c>
      <c r="D5592" s="274">
        <v>45995.0</v>
      </c>
      <c r="E5592" s="275">
        <v>214741.0</v>
      </c>
      <c r="F5592" s="248" t="s">
        <v>447</v>
      </c>
      <c r="G5592" s="274">
        <f t="shared" si="1"/>
        <v>46025</v>
      </c>
      <c r="H5592" s="248" t="s">
        <v>443</v>
      </c>
      <c r="I5592" s="276" t="str">
        <f t="shared" si="2"/>
        <v>14844214741</v>
      </c>
      <c r="J5592" s="274">
        <v>46031.0</v>
      </c>
      <c r="K5592" s="275">
        <v>214741.0</v>
      </c>
      <c r="L5592" s="275">
        <f t="shared" si="60"/>
        <v>0</v>
      </c>
      <c r="N5592" s="277"/>
      <c r="O5592" s="274"/>
    </row>
    <row r="5593" ht="14.25" customHeight="1">
      <c r="A5593" s="248" t="s">
        <v>589</v>
      </c>
      <c r="B5593" s="248" t="s">
        <v>19</v>
      </c>
      <c r="C5593" s="248">
        <v>50844.0</v>
      </c>
      <c r="D5593" s="274">
        <v>45995.0</v>
      </c>
      <c r="E5593" s="275">
        <v>432940.0</v>
      </c>
      <c r="F5593" s="248" t="s">
        <v>447</v>
      </c>
      <c r="G5593" s="274">
        <f t="shared" si="1"/>
        <v>46025</v>
      </c>
      <c r="H5593" s="248" t="s">
        <v>443</v>
      </c>
      <c r="I5593" s="276" t="str">
        <f t="shared" si="2"/>
        <v>50844432940</v>
      </c>
      <c r="J5593" s="274">
        <v>45994.0</v>
      </c>
      <c r="K5593" s="275">
        <v>432940.0</v>
      </c>
      <c r="L5593" s="275">
        <f t="shared" si="60"/>
        <v>0</v>
      </c>
      <c r="N5593" s="277"/>
      <c r="O5593" s="274"/>
    </row>
    <row r="5594" ht="14.25" customHeight="1">
      <c r="A5594" s="248" t="s">
        <v>107</v>
      </c>
      <c r="B5594" s="248" t="s">
        <v>19</v>
      </c>
      <c r="C5594" s="248">
        <v>26981.0</v>
      </c>
      <c r="D5594" s="274">
        <v>45995.0</v>
      </c>
      <c r="E5594" s="275">
        <v>205846.0</v>
      </c>
      <c r="F5594" s="248" t="s">
        <v>447</v>
      </c>
      <c r="G5594" s="274">
        <f t="shared" si="1"/>
        <v>46025</v>
      </c>
      <c r="H5594" s="248" t="s">
        <v>443</v>
      </c>
      <c r="I5594" s="276" t="str">
        <f t="shared" si="2"/>
        <v>26981205846</v>
      </c>
      <c r="J5594" s="274">
        <v>46031.0</v>
      </c>
      <c r="K5594" s="275">
        <v>205846.0</v>
      </c>
      <c r="L5594" s="275">
        <f t="shared" si="60"/>
        <v>0</v>
      </c>
      <c r="N5594" s="277"/>
      <c r="O5594" s="274"/>
    </row>
    <row r="5595" ht="14.25" customHeight="1">
      <c r="A5595" s="248" t="s">
        <v>644</v>
      </c>
      <c r="B5595" s="248" t="s">
        <v>19</v>
      </c>
      <c r="C5595" s="248">
        <v>5.3992521E7</v>
      </c>
      <c r="D5595" s="274">
        <v>45996.0</v>
      </c>
      <c r="E5595" s="275">
        <v>4246.0</v>
      </c>
      <c r="F5595" s="248" t="s">
        <v>447</v>
      </c>
      <c r="G5595" s="274">
        <f t="shared" si="1"/>
        <v>46026</v>
      </c>
      <c r="H5595" s="248" t="s">
        <v>443</v>
      </c>
      <c r="I5595" s="276" t="str">
        <f t="shared" si="2"/>
        <v>539925214246</v>
      </c>
      <c r="J5595" s="274">
        <v>45996.0</v>
      </c>
      <c r="K5595" s="275">
        <v>4246.0</v>
      </c>
      <c r="L5595" s="275">
        <f t="shared" si="60"/>
        <v>0</v>
      </c>
      <c r="N5595" s="277"/>
      <c r="O5595" s="274"/>
    </row>
    <row r="5596" ht="14.25" customHeight="1">
      <c r="A5596" s="248" t="s">
        <v>1286</v>
      </c>
      <c r="B5596" s="248" t="s">
        <v>19</v>
      </c>
      <c r="C5596" s="248">
        <v>18.0</v>
      </c>
      <c r="D5596" s="274">
        <v>45996.0</v>
      </c>
      <c r="E5596" s="275">
        <v>1960000.0</v>
      </c>
      <c r="F5596" s="248" t="s">
        <v>447</v>
      </c>
      <c r="G5596" s="274">
        <f t="shared" si="1"/>
        <v>46026</v>
      </c>
      <c r="H5596" s="248" t="s">
        <v>443</v>
      </c>
      <c r="I5596" s="276" t="str">
        <f t="shared" si="2"/>
        <v>181960000</v>
      </c>
      <c r="J5596" s="274">
        <v>45996.0</v>
      </c>
      <c r="K5596" s="275">
        <v>1960000.0</v>
      </c>
      <c r="L5596" s="275">
        <f t="shared" si="60"/>
        <v>0</v>
      </c>
      <c r="N5596" s="277"/>
      <c r="O5596" s="274"/>
    </row>
    <row r="5597" ht="14.25" customHeight="1">
      <c r="A5597" s="248" t="s">
        <v>60</v>
      </c>
      <c r="B5597" s="248" t="s">
        <v>19</v>
      </c>
      <c r="C5597" s="248">
        <v>10503.0</v>
      </c>
      <c r="D5597" s="274">
        <v>45996.0</v>
      </c>
      <c r="E5597" s="275">
        <v>1018234.0</v>
      </c>
      <c r="F5597" s="248" t="s">
        <v>447</v>
      </c>
      <c r="G5597" s="274">
        <f t="shared" si="1"/>
        <v>46026</v>
      </c>
      <c r="H5597" s="248" t="s">
        <v>443</v>
      </c>
      <c r="I5597" s="276" t="str">
        <f t="shared" si="2"/>
        <v>105031018234</v>
      </c>
      <c r="J5597" s="274">
        <v>46031.0</v>
      </c>
      <c r="K5597" s="275">
        <v>1018234.0</v>
      </c>
      <c r="L5597" s="275">
        <f t="shared" si="60"/>
        <v>0</v>
      </c>
      <c r="N5597" s="277"/>
      <c r="O5597" s="274"/>
    </row>
    <row r="5598" ht="14.25" customHeight="1">
      <c r="A5598" s="248" t="s">
        <v>101</v>
      </c>
      <c r="B5598" s="248" t="s">
        <v>19</v>
      </c>
      <c r="C5598" s="248">
        <v>17658.0</v>
      </c>
      <c r="D5598" s="274">
        <v>45996.0</v>
      </c>
      <c r="E5598" s="275">
        <v>149250.0</v>
      </c>
      <c r="F5598" s="248" t="s">
        <v>447</v>
      </c>
      <c r="G5598" s="274">
        <f t="shared" si="1"/>
        <v>46026</v>
      </c>
      <c r="H5598" s="248" t="s">
        <v>443</v>
      </c>
      <c r="I5598" s="276" t="str">
        <f t="shared" si="2"/>
        <v>17658149250</v>
      </c>
      <c r="J5598" s="274">
        <v>46031.0</v>
      </c>
      <c r="K5598" s="275">
        <v>149250.0</v>
      </c>
      <c r="L5598" s="275">
        <f t="shared" si="60"/>
        <v>0</v>
      </c>
      <c r="N5598" s="277"/>
      <c r="O5598" s="274"/>
    </row>
    <row r="5599" ht="14.25" customHeight="1">
      <c r="A5599" s="248" t="s">
        <v>22</v>
      </c>
      <c r="B5599" s="248" t="s">
        <v>19</v>
      </c>
      <c r="C5599" s="248">
        <v>1247288.0</v>
      </c>
      <c r="D5599" s="274">
        <v>45996.0</v>
      </c>
      <c r="E5599" s="275">
        <v>1365537.0</v>
      </c>
      <c r="F5599" s="248" t="s">
        <v>447</v>
      </c>
      <c r="G5599" s="274">
        <f t="shared" si="1"/>
        <v>46026</v>
      </c>
      <c r="H5599" s="248" t="s">
        <v>443</v>
      </c>
      <c r="I5599" s="276" t="str">
        <f t="shared" si="2"/>
        <v>12472881365537</v>
      </c>
      <c r="J5599" s="274">
        <v>46031.0</v>
      </c>
      <c r="K5599" s="275">
        <v>1365537.0</v>
      </c>
      <c r="L5599" s="275">
        <f t="shared" si="60"/>
        <v>0</v>
      </c>
      <c r="N5599" s="277"/>
      <c r="O5599" s="274"/>
    </row>
    <row r="5600" ht="14.25" customHeight="1">
      <c r="A5600" s="248" t="s">
        <v>22</v>
      </c>
      <c r="B5600" s="248" t="s">
        <v>19</v>
      </c>
      <c r="C5600" s="248">
        <v>1247289.0</v>
      </c>
      <c r="D5600" s="274">
        <v>45996.0</v>
      </c>
      <c r="E5600" s="275">
        <v>359970.0</v>
      </c>
      <c r="F5600" s="248" t="s">
        <v>447</v>
      </c>
      <c r="G5600" s="274">
        <f t="shared" si="1"/>
        <v>46026</v>
      </c>
      <c r="H5600" s="248" t="s">
        <v>443</v>
      </c>
      <c r="I5600" s="276" t="str">
        <f t="shared" si="2"/>
        <v>1247289359970</v>
      </c>
      <c r="J5600" s="274">
        <v>46031.0</v>
      </c>
      <c r="K5600" s="275">
        <v>359970.0</v>
      </c>
      <c r="L5600" s="275">
        <f t="shared" si="60"/>
        <v>0</v>
      </c>
      <c r="N5600" s="277"/>
      <c r="O5600" s="274"/>
    </row>
    <row r="5601" ht="14.25" customHeight="1">
      <c r="A5601" s="248" t="s">
        <v>22</v>
      </c>
      <c r="B5601" s="248" t="s">
        <v>19</v>
      </c>
      <c r="C5601" s="248">
        <v>1247290.0</v>
      </c>
      <c r="D5601" s="274">
        <v>45996.0</v>
      </c>
      <c r="E5601" s="275">
        <v>359970.0</v>
      </c>
      <c r="F5601" s="248" t="s">
        <v>447</v>
      </c>
      <c r="G5601" s="274">
        <f t="shared" si="1"/>
        <v>46026</v>
      </c>
      <c r="H5601" s="248" t="s">
        <v>443</v>
      </c>
      <c r="I5601" s="276" t="str">
        <f t="shared" si="2"/>
        <v>1247290359970</v>
      </c>
      <c r="J5601" s="274">
        <v>46031.0</v>
      </c>
      <c r="K5601" s="275">
        <v>359970.0</v>
      </c>
      <c r="L5601" s="275">
        <f t="shared" si="60"/>
        <v>0</v>
      </c>
      <c r="N5601" s="277"/>
      <c r="O5601" s="274"/>
    </row>
    <row r="5602" ht="14.25" customHeight="1">
      <c r="A5602" s="248" t="s">
        <v>87</v>
      </c>
      <c r="B5602" s="248" t="s">
        <v>19</v>
      </c>
      <c r="C5602" s="248">
        <v>33.0</v>
      </c>
      <c r="D5602" s="274">
        <v>45996.0</v>
      </c>
      <c r="E5602" s="275">
        <v>497936.0</v>
      </c>
      <c r="F5602" s="248" t="s">
        <v>447</v>
      </c>
      <c r="G5602" s="274">
        <f t="shared" si="1"/>
        <v>46026</v>
      </c>
      <c r="H5602" s="248" t="s">
        <v>443</v>
      </c>
      <c r="I5602" s="276" t="str">
        <f t="shared" si="2"/>
        <v>33497936</v>
      </c>
      <c r="J5602" s="274">
        <v>46031.0</v>
      </c>
      <c r="K5602" s="275">
        <v>497936.0</v>
      </c>
      <c r="L5602" s="275">
        <f t="shared" si="60"/>
        <v>0</v>
      </c>
      <c r="N5602" s="277"/>
      <c r="O5602" s="274"/>
    </row>
    <row r="5603" ht="14.25" customHeight="1">
      <c r="A5603" s="248" t="s">
        <v>35</v>
      </c>
      <c r="B5603" s="248" t="s">
        <v>19</v>
      </c>
      <c r="C5603" s="248">
        <v>26755.0</v>
      </c>
      <c r="D5603" s="274">
        <v>45996.0</v>
      </c>
      <c r="E5603" s="275">
        <v>1428632.0</v>
      </c>
      <c r="F5603" s="248" t="s">
        <v>447</v>
      </c>
      <c r="G5603" s="274">
        <f t="shared" si="1"/>
        <v>46026</v>
      </c>
      <c r="H5603" s="248" t="s">
        <v>443</v>
      </c>
      <c r="I5603" s="276" t="str">
        <f t="shared" si="2"/>
        <v>267551428632</v>
      </c>
      <c r="J5603" s="274">
        <v>46031.0</v>
      </c>
      <c r="K5603" s="275">
        <v>1428632.0</v>
      </c>
      <c r="L5603" s="275">
        <f t="shared" si="60"/>
        <v>0</v>
      </c>
      <c r="N5603" s="277"/>
      <c r="O5603" s="274"/>
    </row>
    <row r="5604" ht="14.25" customHeight="1">
      <c r="A5604" s="248" t="s">
        <v>1288</v>
      </c>
      <c r="B5604" s="248" t="s">
        <v>19</v>
      </c>
      <c r="C5604" s="248">
        <v>1109878.0</v>
      </c>
      <c r="D5604" s="274">
        <v>45996.0</v>
      </c>
      <c r="E5604" s="275">
        <v>1947970.0</v>
      </c>
      <c r="F5604" s="248" t="s">
        <v>447</v>
      </c>
      <c r="G5604" s="274">
        <f t="shared" si="1"/>
        <v>46026</v>
      </c>
      <c r="H5604" s="248" t="s">
        <v>443</v>
      </c>
      <c r="I5604" s="276" t="str">
        <f t="shared" si="2"/>
        <v>11098781947970</v>
      </c>
      <c r="J5604" s="274">
        <v>45996.0</v>
      </c>
      <c r="K5604" s="275">
        <v>1947970.0</v>
      </c>
      <c r="L5604" s="275">
        <f t="shared" si="60"/>
        <v>0</v>
      </c>
      <c r="N5604" s="277"/>
      <c r="O5604" s="274"/>
    </row>
    <row r="5605" ht="14.25" customHeight="1">
      <c r="A5605" s="248" t="s">
        <v>55</v>
      </c>
      <c r="B5605" s="248" t="s">
        <v>334</v>
      </c>
      <c r="C5605" s="248">
        <v>2765.0</v>
      </c>
      <c r="D5605" s="274">
        <v>45996.0</v>
      </c>
      <c r="E5605" s="275">
        <v>1333217.0</v>
      </c>
      <c r="F5605" s="248" t="s">
        <v>447</v>
      </c>
      <c r="G5605" s="274">
        <f t="shared" si="1"/>
        <v>46026</v>
      </c>
      <c r="H5605" s="248" t="s">
        <v>443</v>
      </c>
      <c r="I5605" s="276" t="str">
        <f t="shared" si="2"/>
        <v>27651333217</v>
      </c>
      <c r="J5605" s="274">
        <v>46031.0</v>
      </c>
      <c r="K5605" s="275">
        <v>1333217.0</v>
      </c>
      <c r="L5605" s="275">
        <f t="shared" si="60"/>
        <v>0</v>
      </c>
      <c r="N5605" s="277"/>
      <c r="O5605" s="274"/>
    </row>
    <row r="5606" ht="14.25" customHeight="1">
      <c r="A5606" s="248" t="s">
        <v>1286</v>
      </c>
      <c r="B5606" s="248" t="s">
        <v>468</v>
      </c>
      <c r="C5606" s="248">
        <v>1.0</v>
      </c>
      <c r="D5606" s="274">
        <v>45996.0</v>
      </c>
      <c r="E5606" s="275">
        <v>-1950001.0</v>
      </c>
      <c r="F5606" s="248" t="s">
        <v>447</v>
      </c>
      <c r="G5606" s="274">
        <f t="shared" si="1"/>
        <v>46026</v>
      </c>
      <c r="H5606" s="248" t="s">
        <v>469</v>
      </c>
      <c r="I5606" s="276" t="str">
        <f t="shared" si="2"/>
        <v>1-1950001</v>
      </c>
      <c r="J5606" s="274"/>
      <c r="K5606" s="275"/>
      <c r="L5606" s="275">
        <f t="shared" si="60"/>
        <v>1950001</v>
      </c>
      <c r="N5606" s="277"/>
      <c r="O5606" s="274"/>
    </row>
    <row r="5607" ht="14.25" customHeight="1">
      <c r="A5607" s="248" t="s">
        <v>22</v>
      </c>
      <c r="B5607" s="248" t="s">
        <v>19</v>
      </c>
      <c r="C5607" s="248">
        <v>1245733.0</v>
      </c>
      <c r="D5607" s="274">
        <v>45998.0</v>
      </c>
      <c r="E5607" s="275">
        <v>384979.0</v>
      </c>
      <c r="F5607" s="248" t="s">
        <v>447</v>
      </c>
      <c r="G5607" s="274">
        <f t="shared" si="1"/>
        <v>46028</v>
      </c>
      <c r="H5607" s="248" t="s">
        <v>443</v>
      </c>
      <c r="I5607" s="276" t="str">
        <f t="shared" si="2"/>
        <v>1245733384979</v>
      </c>
      <c r="J5607" s="274">
        <v>45998.0</v>
      </c>
      <c r="K5607" s="275">
        <v>384979.0</v>
      </c>
      <c r="L5607" s="275">
        <f t="shared" si="60"/>
        <v>0</v>
      </c>
      <c r="M5607" s="248" t="s">
        <v>970</v>
      </c>
      <c r="N5607" s="277"/>
      <c r="O5607" s="274"/>
    </row>
    <row r="5608" ht="14.25" customHeight="1">
      <c r="A5608" s="248" t="s">
        <v>273</v>
      </c>
      <c r="B5608" s="248" t="s">
        <v>19</v>
      </c>
      <c r="C5608" s="248">
        <v>791.0</v>
      </c>
      <c r="D5608" s="274">
        <v>45999.0</v>
      </c>
      <c r="E5608" s="275">
        <v>790600.0</v>
      </c>
      <c r="F5608" s="248" t="s">
        <v>447</v>
      </c>
      <c r="G5608" s="274">
        <f t="shared" si="1"/>
        <v>46029</v>
      </c>
      <c r="H5608" s="248" t="s">
        <v>443</v>
      </c>
      <c r="I5608" s="276" t="str">
        <f t="shared" si="2"/>
        <v>791790600</v>
      </c>
      <c r="J5608" s="274">
        <v>46000.0</v>
      </c>
      <c r="K5608" s="275">
        <v>790600.0</v>
      </c>
      <c r="L5608" s="275">
        <f t="shared" si="60"/>
        <v>0</v>
      </c>
      <c r="N5608" s="277"/>
      <c r="O5608" s="274"/>
    </row>
    <row r="5609" ht="14.25" customHeight="1">
      <c r="A5609" s="248" t="s">
        <v>467</v>
      </c>
      <c r="B5609" s="248" t="s">
        <v>19</v>
      </c>
      <c r="C5609" s="248">
        <v>836934.0</v>
      </c>
      <c r="D5609" s="274">
        <v>46000.0</v>
      </c>
      <c r="E5609" s="275">
        <v>373480.0</v>
      </c>
      <c r="F5609" s="248" t="s">
        <v>447</v>
      </c>
      <c r="G5609" s="274">
        <f t="shared" si="1"/>
        <v>46030</v>
      </c>
      <c r="H5609" s="248" t="s">
        <v>443</v>
      </c>
      <c r="I5609" s="276" t="str">
        <f t="shared" si="2"/>
        <v>836934373480</v>
      </c>
      <c r="J5609" s="274">
        <v>46000.0</v>
      </c>
      <c r="K5609" s="275">
        <v>373480.0</v>
      </c>
      <c r="L5609" s="275">
        <f t="shared" si="60"/>
        <v>0</v>
      </c>
      <c r="N5609" s="277"/>
      <c r="O5609" s="274"/>
    </row>
    <row r="5610" ht="14.25" customHeight="1">
      <c r="A5610" s="248" t="s">
        <v>467</v>
      </c>
      <c r="B5610" s="248" t="s">
        <v>19</v>
      </c>
      <c r="C5610" s="248">
        <v>836931.0</v>
      </c>
      <c r="D5610" s="274">
        <v>46000.0</v>
      </c>
      <c r="E5610" s="275">
        <v>393960.0</v>
      </c>
      <c r="F5610" s="248" t="s">
        <v>447</v>
      </c>
      <c r="G5610" s="274">
        <f t="shared" si="1"/>
        <v>46030</v>
      </c>
      <c r="H5610" s="248" t="s">
        <v>443</v>
      </c>
      <c r="I5610" s="276" t="str">
        <f t="shared" si="2"/>
        <v>836931393960</v>
      </c>
      <c r="J5610" s="274">
        <v>46000.0</v>
      </c>
      <c r="K5610" s="275">
        <v>393960.0</v>
      </c>
      <c r="L5610" s="275">
        <f t="shared" si="60"/>
        <v>0</v>
      </c>
      <c r="N5610" s="277"/>
      <c r="O5610" s="274"/>
    </row>
    <row r="5611" ht="14.25" customHeight="1">
      <c r="A5611" s="248" t="s">
        <v>1137</v>
      </c>
      <c r="B5611" s="248" t="s">
        <v>19</v>
      </c>
      <c r="C5611" s="248">
        <v>2.542523E7</v>
      </c>
      <c r="D5611" s="274">
        <v>46000.0</v>
      </c>
      <c r="E5611" s="275">
        <v>2403970.0</v>
      </c>
      <c r="F5611" s="248" t="s">
        <v>447</v>
      </c>
      <c r="G5611" s="274">
        <f t="shared" si="1"/>
        <v>46030</v>
      </c>
      <c r="H5611" s="248" t="s">
        <v>443</v>
      </c>
      <c r="I5611" s="276" t="str">
        <f t="shared" si="2"/>
        <v>254252302403970</v>
      </c>
      <c r="J5611" s="274">
        <v>46000.0</v>
      </c>
      <c r="K5611" s="275">
        <v>2403970.0</v>
      </c>
      <c r="L5611" s="275">
        <f t="shared" si="60"/>
        <v>0</v>
      </c>
      <c r="N5611" s="277"/>
      <c r="O5611" s="274"/>
    </row>
    <row r="5612" ht="14.25" customHeight="1">
      <c r="A5612" s="248" t="s">
        <v>464</v>
      </c>
      <c r="B5612" s="248" t="s">
        <v>19</v>
      </c>
      <c r="C5612" s="248">
        <v>2183709.0</v>
      </c>
      <c r="D5612" s="274">
        <v>46000.0</v>
      </c>
      <c r="E5612" s="275">
        <v>1103970.0</v>
      </c>
      <c r="F5612" s="248" t="s">
        <v>447</v>
      </c>
      <c r="G5612" s="274">
        <f t="shared" si="1"/>
        <v>46030</v>
      </c>
      <c r="H5612" s="248" t="s">
        <v>443</v>
      </c>
      <c r="I5612" s="276" t="str">
        <f t="shared" si="2"/>
        <v>21837091103970</v>
      </c>
      <c r="J5612" s="274">
        <v>46000.0</v>
      </c>
      <c r="K5612" s="275">
        <v>1103970.0</v>
      </c>
      <c r="L5612" s="275">
        <f t="shared" si="60"/>
        <v>0</v>
      </c>
      <c r="N5612" s="277"/>
      <c r="O5612" s="274"/>
    </row>
    <row r="5613" ht="14.25" customHeight="1">
      <c r="A5613" s="248" t="s">
        <v>113</v>
      </c>
      <c r="B5613" s="248" t="s">
        <v>19</v>
      </c>
      <c r="C5613" s="248">
        <v>328.0</v>
      </c>
      <c r="D5613" s="274">
        <v>46000.0</v>
      </c>
      <c r="E5613" s="275">
        <v>130388.0</v>
      </c>
      <c r="F5613" s="248" t="s">
        <v>447</v>
      </c>
      <c r="G5613" s="274">
        <f t="shared" si="1"/>
        <v>46030</v>
      </c>
      <c r="H5613" s="248" t="s">
        <v>443</v>
      </c>
      <c r="I5613" s="276" t="str">
        <f t="shared" si="2"/>
        <v>328130388</v>
      </c>
      <c r="J5613" s="274">
        <v>46031.0</v>
      </c>
      <c r="K5613" s="275">
        <v>130388.0</v>
      </c>
      <c r="L5613" s="275">
        <f t="shared" si="60"/>
        <v>0</v>
      </c>
      <c r="N5613" s="277"/>
      <c r="O5613" s="274"/>
    </row>
    <row r="5614" ht="14.25" customHeight="1">
      <c r="A5614" s="248" t="s">
        <v>168</v>
      </c>
      <c r="B5614" s="248" t="s">
        <v>19</v>
      </c>
      <c r="C5614" s="248">
        <v>17959.0</v>
      </c>
      <c r="D5614" s="274">
        <v>46000.0</v>
      </c>
      <c r="E5614" s="275">
        <v>1.149E7</v>
      </c>
      <c r="F5614" s="248" t="s">
        <v>447</v>
      </c>
      <c r="G5614" s="274">
        <f t="shared" si="1"/>
        <v>46030</v>
      </c>
      <c r="H5614" s="248" t="s">
        <v>443</v>
      </c>
      <c r="I5614" s="276" t="str">
        <f t="shared" si="2"/>
        <v>1795911490000</v>
      </c>
      <c r="J5614" s="274">
        <v>46003.0</v>
      </c>
      <c r="K5614" s="275">
        <v>1.149E7</v>
      </c>
      <c r="L5614" s="275">
        <f t="shared" si="60"/>
        <v>0</v>
      </c>
      <c r="N5614" s="277"/>
      <c r="O5614" s="274"/>
    </row>
    <row r="5615" ht="14.25" customHeight="1">
      <c r="A5615" s="248" t="s">
        <v>168</v>
      </c>
      <c r="B5615" s="248" t="s">
        <v>19</v>
      </c>
      <c r="C5615" s="248">
        <v>17960.0</v>
      </c>
      <c r="D5615" s="274">
        <v>46000.0</v>
      </c>
      <c r="E5615" s="275">
        <v>6990001.0</v>
      </c>
      <c r="F5615" s="248" t="s">
        <v>447</v>
      </c>
      <c r="G5615" s="274">
        <f t="shared" si="1"/>
        <v>46030</v>
      </c>
      <c r="H5615" s="248" t="s">
        <v>443</v>
      </c>
      <c r="I5615" s="276" t="str">
        <f t="shared" si="2"/>
        <v>179606990001</v>
      </c>
      <c r="J5615" s="274">
        <v>46003.0</v>
      </c>
      <c r="K5615" s="275">
        <v>6990000.0</v>
      </c>
      <c r="L5615" s="275">
        <f t="shared" si="60"/>
        <v>-1</v>
      </c>
      <c r="N5615" s="277"/>
      <c r="O5615" s="274"/>
    </row>
    <row r="5616" ht="13.5" customHeight="1">
      <c r="A5616" s="248" t="s">
        <v>474</v>
      </c>
      <c r="B5616" s="248" t="s">
        <v>19</v>
      </c>
      <c r="C5616" s="248">
        <v>3.6746326E7</v>
      </c>
      <c r="D5616" s="274">
        <v>46000.0</v>
      </c>
      <c r="E5616" s="275">
        <v>811980.0</v>
      </c>
      <c r="F5616" s="248" t="s">
        <v>447</v>
      </c>
      <c r="G5616" s="274">
        <f t="shared" si="1"/>
        <v>46030</v>
      </c>
      <c r="H5616" s="248" t="s">
        <v>443</v>
      </c>
      <c r="I5616" s="276" t="str">
        <f t="shared" si="2"/>
        <v>36746326811980</v>
      </c>
      <c r="J5616" s="347">
        <v>46000.0</v>
      </c>
      <c r="K5616" s="275">
        <v>811980.0</v>
      </c>
      <c r="L5616" s="275">
        <f t="shared" si="60"/>
        <v>0</v>
      </c>
      <c r="N5616" s="277"/>
      <c r="O5616" s="274"/>
    </row>
    <row r="5617" ht="14.25" customHeight="1">
      <c r="A5617" s="248" t="s">
        <v>634</v>
      </c>
      <c r="B5617" s="248" t="s">
        <v>19</v>
      </c>
      <c r="C5617" s="248">
        <v>402305.0</v>
      </c>
      <c r="D5617" s="274">
        <v>46000.0</v>
      </c>
      <c r="E5617" s="275">
        <v>227980.0</v>
      </c>
      <c r="F5617" s="248" t="s">
        <v>447</v>
      </c>
      <c r="G5617" s="274">
        <f t="shared" si="1"/>
        <v>46030</v>
      </c>
      <c r="H5617" s="248" t="s">
        <v>443</v>
      </c>
      <c r="I5617" s="276" t="str">
        <f t="shared" si="2"/>
        <v>402305227980</v>
      </c>
      <c r="J5617" s="274">
        <v>46000.0</v>
      </c>
      <c r="K5617" s="275">
        <v>227980.0</v>
      </c>
      <c r="L5617" s="275">
        <f t="shared" si="60"/>
        <v>0</v>
      </c>
      <c r="N5617" s="277"/>
      <c r="O5617" s="274"/>
    </row>
    <row r="5618" ht="14.25" customHeight="1">
      <c r="A5618" s="248" t="s">
        <v>604</v>
      </c>
      <c r="B5618" s="248" t="s">
        <v>19</v>
      </c>
      <c r="C5618" s="248">
        <v>2941776.0</v>
      </c>
      <c r="D5618" s="274">
        <v>46000.0</v>
      </c>
      <c r="E5618" s="275">
        <v>12980.0</v>
      </c>
      <c r="F5618" s="248" t="s">
        <v>447</v>
      </c>
      <c r="G5618" s="274">
        <f t="shared" si="1"/>
        <v>46030</v>
      </c>
      <c r="H5618" s="248" t="s">
        <v>443</v>
      </c>
      <c r="I5618" s="276" t="str">
        <f t="shared" si="2"/>
        <v>294177612980</v>
      </c>
      <c r="J5618" s="274">
        <v>46000.0</v>
      </c>
      <c r="K5618" s="275">
        <v>12980.0</v>
      </c>
      <c r="L5618" s="275">
        <f t="shared" si="60"/>
        <v>0</v>
      </c>
      <c r="M5618" s="248" t="s">
        <v>735</v>
      </c>
      <c r="N5618" s="277"/>
      <c r="O5618" s="274"/>
    </row>
    <row r="5619" ht="14.25" customHeight="1">
      <c r="A5619" s="248" t="s">
        <v>1289</v>
      </c>
      <c r="B5619" s="248" t="s">
        <v>19</v>
      </c>
      <c r="C5619" s="273">
        <v>63946.0</v>
      </c>
      <c r="D5619" s="274">
        <v>46000.0</v>
      </c>
      <c r="E5619" s="275">
        <v>819937.0</v>
      </c>
      <c r="F5619" s="248" t="s">
        <v>447</v>
      </c>
      <c r="G5619" s="274">
        <f t="shared" si="1"/>
        <v>46030</v>
      </c>
      <c r="H5619" s="248" t="s">
        <v>443</v>
      </c>
      <c r="I5619" s="276" t="str">
        <f t="shared" si="2"/>
        <v>63946819937</v>
      </c>
      <c r="J5619" s="274">
        <v>46000.0</v>
      </c>
      <c r="K5619" s="275">
        <v>819937.0</v>
      </c>
      <c r="L5619" s="275">
        <f t="shared" si="60"/>
        <v>0</v>
      </c>
      <c r="N5619" s="277"/>
      <c r="O5619" s="274"/>
    </row>
    <row r="5620" ht="14.25" customHeight="1">
      <c r="A5620" s="248" t="s">
        <v>463</v>
      </c>
      <c r="B5620" s="248" t="s">
        <v>19</v>
      </c>
      <c r="C5620" s="273">
        <v>5500125.0</v>
      </c>
      <c r="D5620" s="274">
        <v>46000.0</v>
      </c>
      <c r="E5620" s="275">
        <v>1553980.0</v>
      </c>
      <c r="F5620" s="248" t="s">
        <v>447</v>
      </c>
      <c r="G5620" s="274">
        <f t="shared" si="1"/>
        <v>46030</v>
      </c>
      <c r="H5620" s="248" t="s">
        <v>443</v>
      </c>
      <c r="I5620" s="276" t="str">
        <f t="shared" si="2"/>
        <v>55001251553980</v>
      </c>
      <c r="J5620" s="274">
        <v>46000.0</v>
      </c>
      <c r="K5620" s="275">
        <v>1553980.0</v>
      </c>
      <c r="L5620" s="275">
        <f t="shared" si="60"/>
        <v>0</v>
      </c>
      <c r="N5620" s="277"/>
      <c r="O5620" s="274"/>
    </row>
    <row r="5621" ht="14.25" customHeight="1">
      <c r="A5621" s="248" t="s">
        <v>463</v>
      </c>
      <c r="B5621" s="248" t="s">
        <v>19</v>
      </c>
      <c r="C5621" s="273">
        <v>5500234.0</v>
      </c>
      <c r="D5621" s="274">
        <v>46000.0</v>
      </c>
      <c r="E5621" s="275">
        <v>386980.0</v>
      </c>
      <c r="F5621" s="248" t="s">
        <v>447</v>
      </c>
      <c r="G5621" s="274">
        <f t="shared" si="1"/>
        <v>46030</v>
      </c>
      <c r="H5621" s="248" t="s">
        <v>443</v>
      </c>
      <c r="I5621" s="276" t="str">
        <f t="shared" si="2"/>
        <v>5500234386980</v>
      </c>
      <c r="J5621" s="274">
        <v>46000.0</v>
      </c>
      <c r="K5621" s="275">
        <v>386980.0</v>
      </c>
      <c r="L5621" s="275">
        <f t="shared" si="60"/>
        <v>0</v>
      </c>
      <c r="N5621" s="277"/>
      <c r="O5621" s="274"/>
    </row>
    <row r="5622" ht="14.25" customHeight="1">
      <c r="A5622" s="248" t="s">
        <v>22</v>
      </c>
      <c r="B5622" s="248" t="s">
        <v>19</v>
      </c>
      <c r="C5622" s="273">
        <v>1247359.0</v>
      </c>
      <c r="D5622" s="274">
        <v>46000.0</v>
      </c>
      <c r="E5622" s="275">
        <v>7055950.0</v>
      </c>
      <c r="F5622" s="248" t="s">
        <v>447</v>
      </c>
      <c r="G5622" s="274">
        <f t="shared" si="1"/>
        <v>46030</v>
      </c>
      <c r="H5622" s="248" t="s">
        <v>443</v>
      </c>
      <c r="I5622" s="276" t="str">
        <f t="shared" si="2"/>
        <v>12473597055950</v>
      </c>
      <c r="J5622" s="274">
        <v>46031.0</v>
      </c>
      <c r="K5622" s="275">
        <v>7055950.0</v>
      </c>
      <c r="L5622" s="275">
        <f t="shared" si="60"/>
        <v>0</v>
      </c>
      <c r="N5622" s="277"/>
      <c r="O5622" s="274"/>
    </row>
    <row r="5623" ht="14.25" customHeight="1">
      <c r="A5623" s="248" t="s">
        <v>23</v>
      </c>
      <c r="B5623" s="248" t="s">
        <v>19</v>
      </c>
      <c r="C5623" s="273">
        <v>11401.0</v>
      </c>
      <c r="D5623" s="274">
        <v>46000.0</v>
      </c>
      <c r="E5623" s="275">
        <v>7109611.0</v>
      </c>
      <c r="F5623" s="248" t="s">
        <v>447</v>
      </c>
      <c r="G5623" s="274">
        <f t="shared" si="1"/>
        <v>46030</v>
      </c>
      <c r="H5623" s="248" t="s">
        <v>443</v>
      </c>
      <c r="I5623" s="276" t="str">
        <f t="shared" si="2"/>
        <v>114017109611</v>
      </c>
      <c r="J5623" s="274">
        <v>46031.0</v>
      </c>
      <c r="K5623" s="275">
        <v>7109611.0</v>
      </c>
      <c r="L5623" s="275">
        <f t="shared" si="60"/>
        <v>0</v>
      </c>
      <c r="N5623" s="277"/>
      <c r="O5623" s="274"/>
    </row>
    <row r="5624" ht="14.25" customHeight="1">
      <c r="A5624" s="248" t="s">
        <v>1290</v>
      </c>
      <c r="B5624" s="248" t="s">
        <v>19</v>
      </c>
      <c r="C5624" s="273">
        <v>4.0</v>
      </c>
      <c r="D5624" s="274">
        <v>46000.0</v>
      </c>
      <c r="E5624" s="275">
        <v>288175.0</v>
      </c>
      <c r="F5624" s="248" t="s">
        <v>447</v>
      </c>
      <c r="G5624" s="274">
        <f t="shared" si="1"/>
        <v>46030</v>
      </c>
      <c r="H5624" s="248" t="s">
        <v>443</v>
      </c>
      <c r="I5624" s="276" t="str">
        <f t="shared" si="2"/>
        <v>4288175</v>
      </c>
      <c r="J5624" s="274">
        <v>46374.0</v>
      </c>
      <c r="K5624" s="275">
        <v>288175.0</v>
      </c>
      <c r="L5624" s="275">
        <f t="shared" si="60"/>
        <v>0</v>
      </c>
      <c r="N5624" s="277"/>
      <c r="O5624" s="274"/>
    </row>
    <row r="5625" ht="14.25" customHeight="1">
      <c r="A5625" s="248" t="s">
        <v>95</v>
      </c>
      <c r="B5625" s="248" t="s">
        <v>19</v>
      </c>
      <c r="C5625" s="248">
        <v>141926.0</v>
      </c>
      <c r="D5625" s="274">
        <v>46000.0</v>
      </c>
      <c r="E5625" s="275">
        <v>334414.0</v>
      </c>
      <c r="F5625" s="248" t="s">
        <v>447</v>
      </c>
      <c r="G5625" s="274">
        <f t="shared" si="1"/>
        <v>46030</v>
      </c>
      <c r="H5625" s="248" t="s">
        <v>443</v>
      </c>
      <c r="I5625" s="276" t="str">
        <f t="shared" si="2"/>
        <v>141926334414</v>
      </c>
      <c r="J5625" s="274">
        <v>46031.0</v>
      </c>
      <c r="K5625" s="275">
        <v>334414.0</v>
      </c>
      <c r="L5625" s="275">
        <f t="shared" si="60"/>
        <v>0</v>
      </c>
      <c r="N5625" s="277"/>
      <c r="O5625" s="274"/>
    </row>
    <row r="5626" ht="14.25" customHeight="1">
      <c r="A5626" s="248" t="s">
        <v>95</v>
      </c>
      <c r="B5626" s="248" t="s">
        <v>19</v>
      </c>
      <c r="C5626" s="248">
        <v>142029.0</v>
      </c>
      <c r="D5626" s="274">
        <v>46000.0</v>
      </c>
      <c r="E5626" s="275">
        <v>160805.0</v>
      </c>
      <c r="F5626" s="248" t="s">
        <v>447</v>
      </c>
      <c r="G5626" s="274">
        <f t="shared" si="1"/>
        <v>46030</v>
      </c>
      <c r="H5626" s="248" t="s">
        <v>443</v>
      </c>
      <c r="I5626" s="276" t="str">
        <f t="shared" si="2"/>
        <v>142029160805</v>
      </c>
      <c r="J5626" s="274">
        <v>46031.0</v>
      </c>
      <c r="K5626" s="275">
        <v>160805.0</v>
      </c>
      <c r="L5626" s="275">
        <f t="shared" si="60"/>
        <v>0</v>
      </c>
      <c r="N5626" s="277"/>
      <c r="O5626" s="274"/>
    </row>
    <row r="5627" ht="13.5" customHeight="1">
      <c r="A5627" s="248" t="s">
        <v>1291</v>
      </c>
      <c r="B5627" s="248" t="s">
        <v>19</v>
      </c>
      <c r="C5627" s="248">
        <v>1793.0</v>
      </c>
      <c r="D5627" s="274">
        <v>46000.0</v>
      </c>
      <c r="E5627" s="275">
        <v>133459.0</v>
      </c>
      <c r="F5627" s="248" t="s">
        <v>447</v>
      </c>
      <c r="G5627" s="274">
        <f t="shared" si="1"/>
        <v>46030</v>
      </c>
      <c r="H5627" s="248" t="s">
        <v>443</v>
      </c>
      <c r="I5627" s="276" t="str">
        <f t="shared" si="2"/>
        <v>1793133459</v>
      </c>
      <c r="J5627" s="347">
        <v>45973.0</v>
      </c>
      <c r="K5627" s="275">
        <f>47541+85918</f>
        <v>133459</v>
      </c>
      <c r="L5627" s="275">
        <f t="shared" si="60"/>
        <v>0</v>
      </c>
      <c r="M5627" s="248" t="s">
        <v>1292</v>
      </c>
      <c r="N5627" s="277"/>
      <c r="O5627" s="274"/>
    </row>
    <row r="5628" ht="14.25" customHeight="1">
      <c r="A5628" s="248" t="s">
        <v>464</v>
      </c>
      <c r="B5628" s="248" t="s">
        <v>19</v>
      </c>
      <c r="C5628" s="248">
        <v>2183802.0</v>
      </c>
      <c r="D5628" s="274">
        <v>46001.0</v>
      </c>
      <c r="E5628" s="275">
        <v>351980.0</v>
      </c>
      <c r="F5628" s="248" t="s">
        <v>447</v>
      </c>
      <c r="G5628" s="274">
        <f t="shared" si="1"/>
        <v>46031</v>
      </c>
      <c r="H5628" s="248" t="s">
        <v>443</v>
      </c>
      <c r="I5628" s="276" t="str">
        <f t="shared" si="2"/>
        <v>2183802351980</v>
      </c>
      <c r="J5628" s="274">
        <v>45940.0</v>
      </c>
      <c r="K5628" s="275">
        <v>351980.0</v>
      </c>
      <c r="L5628" s="275">
        <f t="shared" si="60"/>
        <v>0</v>
      </c>
      <c r="N5628" s="277"/>
      <c r="O5628" s="274"/>
    </row>
    <row r="5629" ht="14.25" customHeight="1">
      <c r="A5629" s="248" t="s">
        <v>493</v>
      </c>
      <c r="B5629" s="248" t="s">
        <v>19</v>
      </c>
      <c r="C5629" s="248">
        <v>14581.0</v>
      </c>
      <c r="D5629" s="274">
        <v>46001.0</v>
      </c>
      <c r="E5629" s="275">
        <v>521980.0</v>
      </c>
      <c r="F5629" s="248" t="s">
        <v>447</v>
      </c>
      <c r="G5629" s="274">
        <f t="shared" si="1"/>
        <v>46031</v>
      </c>
      <c r="H5629" s="248" t="s">
        <v>443</v>
      </c>
      <c r="I5629" s="276" t="str">
        <f t="shared" si="2"/>
        <v>14581521980</v>
      </c>
      <c r="J5629" s="274">
        <v>46001.0</v>
      </c>
      <c r="K5629" s="275">
        <v>521980.0</v>
      </c>
      <c r="L5629" s="275">
        <f t="shared" si="60"/>
        <v>0</v>
      </c>
      <c r="N5629" s="277"/>
      <c r="O5629" s="274"/>
    </row>
    <row r="5630" ht="14.25" customHeight="1">
      <c r="A5630" s="248" t="s">
        <v>634</v>
      </c>
      <c r="B5630" s="248" t="s">
        <v>19</v>
      </c>
      <c r="C5630" s="248">
        <v>402449.0</v>
      </c>
      <c r="D5630" s="274">
        <v>46001.0</v>
      </c>
      <c r="E5630" s="275">
        <v>43980.0</v>
      </c>
      <c r="F5630" s="248" t="s">
        <v>447</v>
      </c>
      <c r="G5630" s="274">
        <f t="shared" si="1"/>
        <v>46031</v>
      </c>
      <c r="H5630" s="248" t="s">
        <v>443</v>
      </c>
      <c r="I5630" s="276" t="str">
        <f t="shared" si="2"/>
        <v>40244943980</v>
      </c>
      <c r="J5630" s="274">
        <v>46001.0</v>
      </c>
      <c r="K5630" s="275">
        <v>43980.0</v>
      </c>
      <c r="L5630" s="275">
        <f t="shared" si="60"/>
        <v>0</v>
      </c>
      <c r="N5630" s="277"/>
      <c r="O5630" s="274"/>
    </row>
    <row r="5631" ht="14.25" customHeight="1">
      <c r="A5631" s="248" t="s">
        <v>593</v>
      </c>
      <c r="B5631" s="248" t="s">
        <v>19</v>
      </c>
      <c r="C5631" s="248">
        <v>2492784.0</v>
      </c>
      <c r="D5631" s="274">
        <v>46001.0</v>
      </c>
      <c r="E5631" s="275">
        <v>57120.0</v>
      </c>
      <c r="F5631" s="248" t="s">
        <v>447</v>
      </c>
      <c r="G5631" s="274">
        <f t="shared" si="1"/>
        <v>46031</v>
      </c>
      <c r="H5631" s="248" t="s">
        <v>443</v>
      </c>
      <c r="I5631" s="276" t="str">
        <f t="shared" si="2"/>
        <v>249278457120</v>
      </c>
      <c r="J5631" s="274">
        <v>46000.0</v>
      </c>
      <c r="K5631" s="275">
        <v>57120.0</v>
      </c>
      <c r="L5631" s="275">
        <f t="shared" si="60"/>
        <v>0</v>
      </c>
      <c r="N5631" s="277"/>
      <c r="O5631" s="274"/>
    </row>
    <row r="5632" ht="14.25" customHeight="1">
      <c r="A5632" s="248" t="s">
        <v>1293</v>
      </c>
      <c r="B5632" s="248" t="s">
        <v>19</v>
      </c>
      <c r="C5632" s="248">
        <v>503.0</v>
      </c>
      <c r="D5632" s="274">
        <v>46001.0</v>
      </c>
      <c r="E5632" s="275">
        <v>799990.0</v>
      </c>
      <c r="F5632" s="248" t="s">
        <v>447</v>
      </c>
      <c r="G5632" s="274">
        <f t="shared" si="1"/>
        <v>46031</v>
      </c>
      <c r="H5632" s="248" t="s">
        <v>443</v>
      </c>
      <c r="I5632" s="276" t="str">
        <f t="shared" si="2"/>
        <v>503799990</v>
      </c>
      <c r="J5632" s="274">
        <v>46000.0</v>
      </c>
      <c r="K5632" s="275">
        <v>799990.0</v>
      </c>
      <c r="L5632" s="275">
        <f t="shared" si="60"/>
        <v>0</v>
      </c>
      <c r="N5632" s="277"/>
      <c r="O5632" s="274"/>
    </row>
    <row r="5633" ht="14.25" customHeight="1">
      <c r="A5633" s="248" t="s">
        <v>610</v>
      </c>
      <c r="B5633" s="248" t="s">
        <v>19</v>
      </c>
      <c r="C5633" s="248">
        <v>1994145.0</v>
      </c>
      <c r="D5633" s="274">
        <v>46001.0</v>
      </c>
      <c r="E5633" s="275">
        <v>599990.0</v>
      </c>
      <c r="F5633" s="248" t="s">
        <v>447</v>
      </c>
      <c r="G5633" s="274">
        <f t="shared" si="1"/>
        <v>46031</v>
      </c>
      <c r="H5633" s="248" t="s">
        <v>443</v>
      </c>
      <c r="I5633" s="276" t="str">
        <f t="shared" si="2"/>
        <v>1994145599990</v>
      </c>
      <c r="J5633" s="274">
        <v>46001.0</v>
      </c>
      <c r="K5633" s="275">
        <v>599990.0</v>
      </c>
      <c r="L5633" s="275">
        <f t="shared" si="60"/>
        <v>0</v>
      </c>
      <c r="N5633" s="277"/>
      <c r="O5633" s="274"/>
    </row>
    <row r="5634" ht="14.25" customHeight="1">
      <c r="A5634" s="248" t="s">
        <v>593</v>
      </c>
      <c r="B5634" s="248" t="s">
        <v>334</v>
      </c>
      <c r="C5634" s="248">
        <v>5168850.0</v>
      </c>
      <c r="D5634" s="274">
        <v>46001.0</v>
      </c>
      <c r="E5634" s="275">
        <v>603778.0</v>
      </c>
      <c r="F5634" s="248" t="s">
        <v>447</v>
      </c>
      <c r="G5634" s="274">
        <f t="shared" si="1"/>
        <v>46031</v>
      </c>
      <c r="H5634" s="248" t="s">
        <v>443</v>
      </c>
      <c r="I5634" s="276" t="str">
        <f t="shared" si="2"/>
        <v>5168850603778</v>
      </c>
      <c r="J5634" s="274">
        <v>46000.0</v>
      </c>
      <c r="K5634" s="275">
        <v>603778.0</v>
      </c>
      <c r="L5634" s="275">
        <f t="shared" si="60"/>
        <v>0</v>
      </c>
      <c r="N5634" s="277"/>
      <c r="O5634" s="274"/>
    </row>
    <row r="5635" ht="14.25" customHeight="1">
      <c r="A5635" s="248" t="s">
        <v>84</v>
      </c>
      <c r="B5635" s="248" t="s">
        <v>19</v>
      </c>
      <c r="C5635" s="248">
        <v>6403.0</v>
      </c>
      <c r="D5635" s="274">
        <v>46001.0</v>
      </c>
      <c r="E5635" s="275">
        <v>103177.0</v>
      </c>
      <c r="F5635" s="248" t="s">
        <v>447</v>
      </c>
      <c r="G5635" s="274">
        <f t="shared" si="1"/>
        <v>46031</v>
      </c>
      <c r="H5635" s="248" t="s">
        <v>443</v>
      </c>
      <c r="I5635" s="276" t="str">
        <f t="shared" si="2"/>
        <v>6403103177</v>
      </c>
      <c r="J5635" s="274">
        <v>46031.0</v>
      </c>
      <c r="K5635" s="275">
        <v>103177.0</v>
      </c>
      <c r="L5635" s="275">
        <f t="shared" si="60"/>
        <v>0</v>
      </c>
      <c r="N5635" s="277"/>
      <c r="O5635" s="274"/>
    </row>
    <row r="5636" ht="14.25" customHeight="1">
      <c r="A5636" s="248" t="s">
        <v>43</v>
      </c>
      <c r="B5636" s="248" t="s">
        <v>19</v>
      </c>
      <c r="C5636" s="248">
        <v>366.0</v>
      </c>
      <c r="D5636" s="274">
        <v>46001.0</v>
      </c>
      <c r="E5636" s="275">
        <v>2200777.0</v>
      </c>
      <c r="F5636" s="248" t="s">
        <v>447</v>
      </c>
      <c r="G5636" s="274">
        <f t="shared" si="1"/>
        <v>46031</v>
      </c>
      <c r="H5636" s="248" t="s">
        <v>443</v>
      </c>
      <c r="I5636" s="276" t="str">
        <f t="shared" si="2"/>
        <v>3662200777</v>
      </c>
      <c r="J5636" s="274">
        <v>46031.0</v>
      </c>
      <c r="K5636" s="275">
        <v>2200777.0</v>
      </c>
      <c r="L5636" s="275">
        <f t="shared" si="60"/>
        <v>0</v>
      </c>
      <c r="N5636" s="277"/>
      <c r="O5636" s="274"/>
    </row>
    <row r="5637" ht="14.25" customHeight="1">
      <c r="A5637" s="248" t="s">
        <v>43</v>
      </c>
      <c r="B5637" s="248" t="s">
        <v>19</v>
      </c>
      <c r="C5637" s="248">
        <v>365.0</v>
      </c>
      <c r="D5637" s="274">
        <v>46001.0</v>
      </c>
      <c r="E5637" s="275">
        <v>277425.0</v>
      </c>
      <c r="F5637" s="248" t="s">
        <v>447</v>
      </c>
      <c r="G5637" s="274">
        <f t="shared" si="1"/>
        <v>46031</v>
      </c>
      <c r="H5637" s="248" t="s">
        <v>443</v>
      </c>
      <c r="I5637" s="276" t="str">
        <f t="shared" si="2"/>
        <v>365277425</v>
      </c>
      <c r="J5637" s="274">
        <v>46031.0</v>
      </c>
      <c r="K5637" s="275">
        <v>277425.0</v>
      </c>
      <c r="L5637" s="275">
        <f t="shared" si="60"/>
        <v>0</v>
      </c>
      <c r="N5637" s="277"/>
      <c r="O5637" s="274"/>
    </row>
    <row r="5638" ht="14.25" customHeight="1">
      <c r="A5638" s="248" t="s">
        <v>56</v>
      </c>
      <c r="B5638" s="248" t="s">
        <v>19</v>
      </c>
      <c r="C5638" s="248">
        <v>48.0</v>
      </c>
      <c r="D5638" s="274">
        <v>46001.0</v>
      </c>
      <c r="E5638" s="275">
        <v>1268256.0</v>
      </c>
      <c r="F5638" s="248" t="s">
        <v>447</v>
      </c>
      <c r="G5638" s="274">
        <f t="shared" si="1"/>
        <v>46031</v>
      </c>
      <c r="H5638" s="248" t="s">
        <v>443</v>
      </c>
      <c r="I5638" s="276" t="str">
        <f t="shared" si="2"/>
        <v>481268256</v>
      </c>
      <c r="J5638" s="274">
        <v>46031.0</v>
      </c>
      <c r="K5638" s="275">
        <v>1268256.0</v>
      </c>
      <c r="L5638" s="275">
        <f t="shared" si="60"/>
        <v>0</v>
      </c>
      <c r="N5638" s="277"/>
      <c r="O5638" s="274"/>
    </row>
    <row r="5639" ht="14.25" customHeight="1">
      <c r="A5639" s="248" t="s">
        <v>77</v>
      </c>
      <c r="B5639" s="248" t="s">
        <v>19</v>
      </c>
      <c r="C5639" s="248">
        <v>631821.0</v>
      </c>
      <c r="D5639" s="274">
        <v>46001.0</v>
      </c>
      <c r="E5639" s="275">
        <v>687650.0</v>
      </c>
      <c r="F5639" s="248" t="s">
        <v>447</v>
      </c>
      <c r="G5639" s="274">
        <f t="shared" si="1"/>
        <v>46031</v>
      </c>
      <c r="H5639" s="248" t="s">
        <v>443</v>
      </c>
      <c r="I5639" s="276" t="str">
        <f t="shared" si="2"/>
        <v>631821687650</v>
      </c>
      <c r="J5639" s="274">
        <v>46031.0</v>
      </c>
      <c r="K5639" s="275">
        <v>687650.0</v>
      </c>
      <c r="L5639" s="275">
        <f t="shared" si="60"/>
        <v>0</v>
      </c>
      <c r="N5639" s="277"/>
      <c r="O5639" s="274"/>
    </row>
    <row r="5640" ht="14.25" customHeight="1">
      <c r="A5640" s="248" t="s">
        <v>463</v>
      </c>
      <c r="B5640" s="248" t="s">
        <v>19</v>
      </c>
      <c r="C5640" s="248">
        <v>5500856.0</v>
      </c>
      <c r="D5640" s="274">
        <v>46001.0</v>
      </c>
      <c r="E5640" s="275">
        <v>49990.0</v>
      </c>
      <c r="F5640" s="248" t="s">
        <v>447</v>
      </c>
      <c r="G5640" s="274">
        <f t="shared" si="1"/>
        <v>46031</v>
      </c>
      <c r="H5640" s="248" t="s">
        <v>485</v>
      </c>
      <c r="I5640" s="276" t="str">
        <f t="shared" si="2"/>
        <v>550085649990</v>
      </c>
      <c r="J5640" s="274"/>
      <c r="K5640" s="275"/>
      <c r="L5640" s="275">
        <f t="shared" si="60"/>
        <v>-49990</v>
      </c>
      <c r="N5640" s="277"/>
      <c r="O5640" s="274"/>
    </row>
    <row r="5641" ht="14.25" customHeight="1">
      <c r="A5641" s="248" t="s">
        <v>463</v>
      </c>
      <c r="B5641" s="248" t="s">
        <v>19</v>
      </c>
      <c r="C5641" s="248">
        <v>5500532.0</v>
      </c>
      <c r="D5641" s="274">
        <v>46001.0</v>
      </c>
      <c r="E5641" s="275">
        <v>574960.0</v>
      </c>
      <c r="F5641" s="248" t="s">
        <v>447</v>
      </c>
      <c r="G5641" s="274">
        <f t="shared" si="1"/>
        <v>46031</v>
      </c>
      <c r="H5641" s="248" t="s">
        <v>443</v>
      </c>
      <c r="I5641" s="276" t="str">
        <f t="shared" si="2"/>
        <v>5500532574960</v>
      </c>
      <c r="J5641" s="274">
        <v>46000.0</v>
      </c>
      <c r="K5641" s="275">
        <v>574960.0</v>
      </c>
      <c r="L5641" s="275">
        <f t="shared" si="60"/>
        <v>0</v>
      </c>
      <c r="N5641" s="277"/>
      <c r="O5641" s="274"/>
    </row>
    <row r="5642" ht="14.25" customHeight="1">
      <c r="A5642" s="248" t="s">
        <v>1294</v>
      </c>
      <c r="B5642" s="248" t="s">
        <v>19</v>
      </c>
      <c r="C5642" s="248">
        <v>5789761.0</v>
      </c>
      <c r="D5642" s="274">
        <v>46001.0</v>
      </c>
      <c r="E5642" s="275">
        <v>253970.0</v>
      </c>
      <c r="F5642" s="248" t="s">
        <v>447</v>
      </c>
      <c r="G5642" s="274">
        <f t="shared" si="1"/>
        <v>46031</v>
      </c>
      <c r="H5642" s="248" t="s">
        <v>443</v>
      </c>
      <c r="I5642" s="276" t="str">
        <f t="shared" si="2"/>
        <v>5789761253970</v>
      </c>
      <c r="J5642" s="274">
        <v>46001.0</v>
      </c>
      <c r="K5642" s="275">
        <v>253970.0</v>
      </c>
      <c r="L5642" s="275">
        <f t="shared" si="60"/>
        <v>0</v>
      </c>
      <c r="N5642" s="277"/>
      <c r="O5642" s="274"/>
    </row>
    <row r="5643" ht="14.25" customHeight="1">
      <c r="A5643" s="248" t="s">
        <v>1294</v>
      </c>
      <c r="B5643" s="248" t="s">
        <v>19</v>
      </c>
      <c r="C5643" s="248">
        <v>5789760.0</v>
      </c>
      <c r="D5643" s="274">
        <v>46001.0</v>
      </c>
      <c r="E5643" s="275">
        <v>832900.0</v>
      </c>
      <c r="F5643" s="248" t="s">
        <v>447</v>
      </c>
      <c r="G5643" s="274">
        <f t="shared" si="1"/>
        <v>46031</v>
      </c>
      <c r="H5643" s="248" t="s">
        <v>443</v>
      </c>
      <c r="I5643" s="276" t="str">
        <f t="shared" si="2"/>
        <v>5789760832900</v>
      </c>
      <c r="J5643" s="274">
        <v>46001.0</v>
      </c>
      <c r="K5643" s="275">
        <v>832900.0</v>
      </c>
      <c r="L5643" s="275">
        <f t="shared" si="60"/>
        <v>0</v>
      </c>
      <c r="N5643" s="277"/>
      <c r="O5643" s="274"/>
    </row>
    <row r="5644" ht="14.25" customHeight="1">
      <c r="A5644" s="248" t="s">
        <v>34</v>
      </c>
      <c r="B5644" s="248" t="s">
        <v>19</v>
      </c>
      <c r="C5644" s="248">
        <v>134662.0</v>
      </c>
      <c r="D5644" s="274">
        <v>46001.0</v>
      </c>
      <c r="E5644" s="275">
        <v>21408.0</v>
      </c>
      <c r="F5644" s="248" t="s">
        <v>447</v>
      </c>
      <c r="G5644" s="274">
        <f t="shared" si="1"/>
        <v>46031</v>
      </c>
      <c r="H5644" s="248" t="s">
        <v>443</v>
      </c>
      <c r="I5644" s="276" t="str">
        <f t="shared" si="2"/>
        <v>13466221408</v>
      </c>
      <c r="J5644" s="274">
        <v>46031.0</v>
      </c>
      <c r="K5644" s="275">
        <v>21408.0</v>
      </c>
      <c r="L5644" s="275">
        <f t="shared" si="60"/>
        <v>0</v>
      </c>
      <c r="N5644" s="277"/>
      <c r="O5644" s="274"/>
    </row>
    <row r="5645" ht="14.25" customHeight="1">
      <c r="A5645" s="248" t="s">
        <v>458</v>
      </c>
      <c r="B5645" s="248" t="s">
        <v>19</v>
      </c>
      <c r="C5645" s="248">
        <v>5.2472825E7</v>
      </c>
      <c r="D5645" s="274">
        <v>46001.0</v>
      </c>
      <c r="E5645" s="275">
        <v>89271.0</v>
      </c>
      <c r="F5645" s="248" t="s">
        <v>447</v>
      </c>
      <c r="G5645" s="274">
        <f t="shared" si="1"/>
        <v>46031</v>
      </c>
      <c r="H5645" s="248" t="s">
        <v>443</v>
      </c>
      <c r="I5645" s="276" t="str">
        <f t="shared" si="2"/>
        <v>5247282589271</v>
      </c>
      <c r="J5645" s="274">
        <v>46024.0</v>
      </c>
      <c r="K5645" s="275">
        <v>89271.0</v>
      </c>
      <c r="L5645" s="275">
        <f t="shared" si="60"/>
        <v>0</v>
      </c>
      <c r="N5645" s="277"/>
      <c r="O5645" s="274"/>
    </row>
    <row r="5646" ht="14.25" customHeight="1">
      <c r="A5646" s="248" t="s">
        <v>27</v>
      </c>
      <c r="B5646" s="248" t="s">
        <v>19</v>
      </c>
      <c r="C5646" s="248">
        <v>50754.0</v>
      </c>
      <c r="D5646" s="274">
        <v>46001.0</v>
      </c>
      <c r="E5646" s="275">
        <v>265276.0</v>
      </c>
      <c r="F5646" s="248" t="s">
        <v>447</v>
      </c>
      <c r="G5646" s="274">
        <f t="shared" si="1"/>
        <v>46031</v>
      </c>
      <c r="H5646" s="248" t="s">
        <v>443</v>
      </c>
      <c r="I5646" s="276" t="str">
        <f t="shared" si="2"/>
        <v>50754265276</v>
      </c>
      <c r="J5646" s="274">
        <v>46031.0</v>
      </c>
      <c r="K5646" s="275">
        <v>265276.0</v>
      </c>
      <c r="L5646" s="275">
        <f t="shared" si="60"/>
        <v>0</v>
      </c>
      <c r="N5646" s="277"/>
      <c r="O5646" s="274"/>
    </row>
    <row r="5647" ht="14.25" customHeight="1">
      <c r="A5647" s="248" t="s">
        <v>475</v>
      </c>
      <c r="B5647" s="248" t="s">
        <v>19</v>
      </c>
      <c r="C5647" s="248">
        <v>2.5425455E7</v>
      </c>
      <c r="D5647" s="274">
        <v>46001.0</v>
      </c>
      <c r="E5647" s="275">
        <v>1103970.0</v>
      </c>
      <c r="F5647" s="248" t="s">
        <v>447</v>
      </c>
      <c r="G5647" s="274">
        <f t="shared" si="1"/>
        <v>46031</v>
      </c>
      <c r="H5647" s="248" t="s">
        <v>443</v>
      </c>
      <c r="I5647" s="276" t="str">
        <f t="shared" si="2"/>
        <v>254254551103970</v>
      </c>
      <c r="J5647" s="274">
        <v>46001.0</v>
      </c>
      <c r="K5647" s="275">
        <v>1103970.0</v>
      </c>
      <c r="L5647" s="275">
        <f t="shared" si="60"/>
        <v>0</v>
      </c>
      <c r="N5647" s="277"/>
      <c r="O5647" s="274"/>
    </row>
    <row r="5648" ht="14.25" customHeight="1">
      <c r="A5648" s="248" t="s">
        <v>459</v>
      </c>
      <c r="B5648" s="248" t="s">
        <v>19</v>
      </c>
      <c r="C5648" s="248">
        <v>63330.0</v>
      </c>
      <c r="D5648" s="274">
        <v>46002.0</v>
      </c>
      <c r="E5648" s="275">
        <v>175790.0</v>
      </c>
      <c r="F5648" s="248" t="s">
        <v>447</v>
      </c>
      <c r="G5648" s="274">
        <f t="shared" si="1"/>
        <v>46032</v>
      </c>
      <c r="H5648" s="305" t="s">
        <v>443</v>
      </c>
      <c r="I5648" s="276" t="str">
        <f t="shared" si="2"/>
        <v>63330175790</v>
      </c>
      <c r="J5648" s="347">
        <f t="shared" ref="J5648:K5648" si="69">+D5648</f>
        <v>46002</v>
      </c>
      <c r="K5648" s="275">
        <f t="shared" si="69"/>
        <v>175790</v>
      </c>
      <c r="L5648" s="275">
        <f t="shared" si="60"/>
        <v>0</v>
      </c>
      <c r="M5648" s="289" t="s">
        <v>1117</v>
      </c>
      <c r="N5648" s="277"/>
      <c r="O5648" s="274"/>
    </row>
    <row r="5649" ht="14.25" customHeight="1">
      <c r="A5649" s="248" t="s">
        <v>1295</v>
      </c>
      <c r="B5649" s="248" t="s">
        <v>19</v>
      </c>
      <c r="C5649" s="248">
        <v>171222.0</v>
      </c>
      <c r="D5649" s="274">
        <v>46002.0</v>
      </c>
      <c r="E5649" s="275">
        <v>294810.0</v>
      </c>
      <c r="F5649" s="248" t="s">
        <v>447</v>
      </c>
      <c r="G5649" s="274">
        <f t="shared" si="1"/>
        <v>46032</v>
      </c>
      <c r="H5649" s="248" t="s">
        <v>443</v>
      </c>
      <c r="I5649" s="276" t="str">
        <f t="shared" si="2"/>
        <v>171222294810</v>
      </c>
      <c r="J5649" s="274">
        <v>46002.0</v>
      </c>
      <c r="K5649" s="275">
        <v>294810.0</v>
      </c>
      <c r="L5649" s="275">
        <f t="shared" si="60"/>
        <v>0</v>
      </c>
      <c r="N5649" s="277"/>
      <c r="O5649" s="274"/>
    </row>
    <row r="5650" ht="14.25" customHeight="1">
      <c r="A5650" s="248" t="s">
        <v>464</v>
      </c>
      <c r="B5650" s="248" t="s">
        <v>19</v>
      </c>
      <c r="C5650" s="248">
        <v>2184085.0</v>
      </c>
      <c r="D5650" s="274">
        <v>46002.0</v>
      </c>
      <c r="E5650" s="275">
        <v>143980.0</v>
      </c>
      <c r="F5650" s="248" t="s">
        <v>447</v>
      </c>
      <c r="G5650" s="274">
        <f t="shared" si="1"/>
        <v>46032</v>
      </c>
      <c r="H5650" s="248" t="s">
        <v>443</v>
      </c>
      <c r="I5650" s="276" t="str">
        <f t="shared" si="2"/>
        <v>2184085143980</v>
      </c>
      <c r="J5650" s="274">
        <v>46002.0</v>
      </c>
      <c r="K5650" s="275">
        <v>143980.0</v>
      </c>
      <c r="L5650" s="275">
        <f t="shared" si="60"/>
        <v>0</v>
      </c>
      <c r="N5650" s="277"/>
      <c r="O5650" s="274"/>
    </row>
    <row r="5651" ht="14.25" customHeight="1">
      <c r="A5651" s="248" t="s">
        <v>1296</v>
      </c>
      <c r="B5651" s="248" t="s">
        <v>19</v>
      </c>
      <c r="C5651" s="248">
        <v>2555.0</v>
      </c>
      <c r="D5651" s="274">
        <v>46002.0</v>
      </c>
      <c r="E5651" s="275">
        <v>25724.0</v>
      </c>
      <c r="F5651" s="248" t="s">
        <v>447</v>
      </c>
      <c r="G5651" s="274">
        <f t="shared" si="1"/>
        <v>46032</v>
      </c>
      <c r="H5651" s="248" t="s">
        <v>443</v>
      </c>
      <c r="I5651" s="276" t="str">
        <f t="shared" si="2"/>
        <v>255525724</v>
      </c>
      <c r="J5651" s="274">
        <v>46002.0</v>
      </c>
      <c r="K5651" s="275">
        <v>25724.0</v>
      </c>
      <c r="L5651" s="275">
        <f t="shared" si="60"/>
        <v>0</v>
      </c>
      <c r="N5651" s="277"/>
      <c r="O5651" s="274"/>
    </row>
    <row r="5652" ht="14.25" customHeight="1">
      <c r="A5652" s="248" t="s">
        <v>1297</v>
      </c>
      <c r="B5652" s="248" t="s">
        <v>19</v>
      </c>
      <c r="C5652" s="248">
        <v>1589.0</v>
      </c>
      <c r="D5652" s="274">
        <v>46002.0</v>
      </c>
      <c r="E5652" s="275">
        <v>150470.0</v>
      </c>
      <c r="F5652" s="248" t="s">
        <v>447</v>
      </c>
      <c r="G5652" s="274">
        <f t="shared" si="1"/>
        <v>46032</v>
      </c>
      <c r="H5652" s="248" t="s">
        <v>443</v>
      </c>
      <c r="I5652" s="276" t="str">
        <f t="shared" si="2"/>
        <v>1589150470</v>
      </c>
      <c r="J5652" s="274">
        <v>46002.0</v>
      </c>
      <c r="K5652" s="275">
        <v>150470.0</v>
      </c>
      <c r="L5652" s="275">
        <f t="shared" si="60"/>
        <v>0</v>
      </c>
      <c r="N5652" s="277"/>
      <c r="O5652" s="274"/>
    </row>
    <row r="5653" ht="14.25" customHeight="1">
      <c r="A5653" s="248" t="s">
        <v>634</v>
      </c>
      <c r="B5653" s="248" t="s">
        <v>19</v>
      </c>
      <c r="C5653" s="248">
        <v>402573.0</v>
      </c>
      <c r="D5653" s="274">
        <v>46002.0</v>
      </c>
      <c r="E5653" s="275">
        <v>345985.0</v>
      </c>
      <c r="F5653" s="248" t="s">
        <v>447</v>
      </c>
      <c r="G5653" s="274">
        <f t="shared" si="1"/>
        <v>46032</v>
      </c>
      <c r="H5653" s="248" t="s">
        <v>443</v>
      </c>
      <c r="I5653" s="276" t="str">
        <f t="shared" si="2"/>
        <v>402573345985</v>
      </c>
      <c r="J5653" s="274">
        <v>46001.0</v>
      </c>
      <c r="K5653" s="275">
        <v>345985.0</v>
      </c>
      <c r="L5653" s="275">
        <f t="shared" si="60"/>
        <v>0</v>
      </c>
      <c r="N5653" s="277"/>
      <c r="O5653" s="274"/>
    </row>
    <row r="5654" ht="14.25" customHeight="1">
      <c r="A5654" s="248" t="s">
        <v>634</v>
      </c>
      <c r="B5654" s="248" t="s">
        <v>19</v>
      </c>
      <c r="C5654" s="248">
        <v>402607.0</v>
      </c>
      <c r="D5654" s="274">
        <v>46002.0</v>
      </c>
      <c r="E5654" s="275">
        <v>346653.0</v>
      </c>
      <c r="F5654" s="248" t="s">
        <v>447</v>
      </c>
      <c r="G5654" s="274">
        <f t="shared" si="1"/>
        <v>46032</v>
      </c>
      <c r="H5654" s="248" t="s">
        <v>443</v>
      </c>
      <c r="I5654" s="276" t="str">
        <f t="shared" si="2"/>
        <v>402607346653</v>
      </c>
      <c r="J5654" s="274">
        <v>46001.0</v>
      </c>
      <c r="K5654" s="275">
        <v>346653.0</v>
      </c>
      <c r="L5654" s="275">
        <f t="shared" si="60"/>
        <v>0</v>
      </c>
      <c r="N5654" s="277"/>
      <c r="O5654" s="274"/>
    </row>
    <row r="5655" ht="14.25" customHeight="1">
      <c r="A5655" s="248" t="s">
        <v>634</v>
      </c>
      <c r="B5655" s="248" t="s">
        <v>19</v>
      </c>
      <c r="C5655" s="248">
        <v>402574.0</v>
      </c>
      <c r="D5655" s="274">
        <v>46002.0</v>
      </c>
      <c r="E5655" s="275">
        <v>345985.0</v>
      </c>
      <c r="F5655" s="248" t="s">
        <v>447</v>
      </c>
      <c r="G5655" s="274">
        <f t="shared" si="1"/>
        <v>46032</v>
      </c>
      <c r="H5655" s="248" t="s">
        <v>443</v>
      </c>
      <c r="I5655" s="276" t="str">
        <f t="shared" si="2"/>
        <v>402574345985</v>
      </c>
      <c r="J5655" s="274">
        <v>46001.0</v>
      </c>
      <c r="K5655" s="275">
        <v>345985.0</v>
      </c>
      <c r="L5655" s="275">
        <f t="shared" si="60"/>
        <v>0</v>
      </c>
      <c r="N5655" s="277"/>
      <c r="O5655" s="274"/>
    </row>
    <row r="5656" ht="14.25" customHeight="1">
      <c r="A5656" s="248" t="s">
        <v>634</v>
      </c>
      <c r="B5656" s="248" t="s">
        <v>19</v>
      </c>
      <c r="C5656" s="248">
        <v>402608.0</v>
      </c>
      <c r="D5656" s="274">
        <v>46002.0</v>
      </c>
      <c r="E5656" s="275">
        <v>346653.0</v>
      </c>
      <c r="F5656" s="248" t="s">
        <v>447</v>
      </c>
      <c r="G5656" s="274">
        <f t="shared" si="1"/>
        <v>46032</v>
      </c>
      <c r="H5656" s="248" t="s">
        <v>443</v>
      </c>
      <c r="I5656" s="276" t="str">
        <f t="shared" si="2"/>
        <v>402608346653</v>
      </c>
      <c r="J5656" s="274">
        <v>46001.0</v>
      </c>
      <c r="K5656" s="275">
        <v>346653.0</v>
      </c>
      <c r="L5656" s="275">
        <f t="shared" si="60"/>
        <v>0</v>
      </c>
      <c r="N5656" s="277"/>
      <c r="O5656" s="274"/>
    </row>
    <row r="5657" ht="14.25" customHeight="1">
      <c r="A5657" s="248" t="s">
        <v>634</v>
      </c>
      <c r="B5657" s="248" t="s">
        <v>19</v>
      </c>
      <c r="C5657" s="248">
        <v>402606.0</v>
      </c>
      <c r="D5657" s="274">
        <v>46002.0</v>
      </c>
      <c r="E5657" s="275">
        <v>346654.0</v>
      </c>
      <c r="F5657" s="248" t="s">
        <v>447</v>
      </c>
      <c r="G5657" s="274">
        <f t="shared" si="1"/>
        <v>46032</v>
      </c>
      <c r="H5657" s="248" t="s">
        <v>443</v>
      </c>
      <c r="I5657" s="276" t="str">
        <f t="shared" si="2"/>
        <v>402606346654</v>
      </c>
      <c r="J5657" s="274">
        <v>46001.0</v>
      </c>
      <c r="K5657" s="275">
        <v>34654.0</v>
      </c>
      <c r="L5657" s="275">
        <f t="shared" si="60"/>
        <v>-312000</v>
      </c>
      <c r="N5657" s="277"/>
      <c r="O5657" s="274"/>
    </row>
    <row r="5658" ht="14.25" customHeight="1">
      <c r="A5658" s="248" t="s">
        <v>646</v>
      </c>
      <c r="B5658" s="248" t="s">
        <v>19</v>
      </c>
      <c r="C5658" s="248">
        <v>1.1361486E7</v>
      </c>
      <c r="D5658" s="274">
        <v>46002.0</v>
      </c>
      <c r="E5658" s="275">
        <v>6990.0</v>
      </c>
      <c r="F5658" s="248" t="s">
        <v>447</v>
      </c>
      <c r="G5658" s="274">
        <f t="shared" si="1"/>
        <v>46032</v>
      </c>
      <c r="H5658" s="305" t="s">
        <v>443</v>
      </c>
      <c r="I5658" s="276" t="str">
        <f t="shared" si="2"/>
        <v>113614866990</v>
      </c>
      <c r="J5658" s="347">
        <f t="shared" ref="J5658:K5658" si="70">+D5658</f>
        <v>46002</v>
      </c>
      <c r="K5658" s="275">
        <f t="shared" si="70"/>
        <v>6990</v>
      </c>
      <c r="L5658" s="275">
        <f t="shared" si="60"/>
        <v>0</v>
      </c>
      <c r="M5658" s="289" t="s">
        <v>1117</v>
      </c>
      <c r="N5658" s="277"/>
      <c r="O5658" s="274"/>
    </row>
    <row r="5659" ht="14.25" customHeight="1">
      <c r="A5659" s="248" t="s">
        <v>85</v>
      </c>
      <c r="B5659" s="248" t="s">
        <v>19</v>
      </c>
      <c r="C5659" s="248">
        <v>2861.0</v>
      </c>
      <c r="D5659" s="274">
        <v>46002.0</v>
      </c>
      <c r="E5659" s="275">
        <v>503917.0</v>
      </c>
      <c r="F5659" s="248" t="s">
        <v>447</v>
      </c>
      <c r="G5659" s="274">
        <f t="shared" si="1"/>
        <v>46032</v>
      </c>
      <c r="H5659" s="248" t="s">
        <v>443</v>
      </c>
      <c r="I5659" s="276" t="str">
        <f t="shared" si="2"/>
        <v>2861503917</v>
      </c>
      <c r="J5659" s="274">
        <v>46035.0</v>
      </c>
      <c r="K5659" s="275">
        <v>503917.0</v>
      </c>
      <c r="L5659" s="275">
        <f t="shared" si="60"/>
        <v>0</v>
      </c>
      <c r="N5659" s="277"/>
      <c r="O5659" s="274"/>
    </row>
    <row r="5660" ht="14.25" customHeight="1">
      <c r="A5660" s="248" t="s">
        <v>85</v>
      </c>
      <c r="B5660" s="248" t="s">
        <v>19</v>
      </c>
      <c r="C5660" s="248">
        <v>2862.0</v>
      </c>
      <c r="D5660" s="274">
        <v>46002.0</v>
      </c>
      <c r="E5660" s="275">
        <v>479976.0</v>
      </c>
      <c r="F5660" s="248" t="s">
        <v>447</v>
      </c>
      <c r="G5660" s="274">
        <f t="shared" si="1"/>
        <v>46032</v>
      </c>
      <c r="H5660" s="248" t="s">
        <v>443</v>
      </c>
      <c r="I5660" s="276" t="str">
        <f t="shared" si="2"/>
        <v>2862479976</v>
      </c>
      <c r="J5660" s="274">
        <v>46035.0</v>
      </c>
      <c r="K5660" s="275">
        <v>479976.0</v>
      </c>
      <c r="L5660" s="275">
        <f t="shared" si="60"/>
        <v>0</v>
      </c>
      <c r="N5660" s="277"/>
      <c r="O5660" s="274"/>
    </row>
    <row r="5661" ht="14.25" customHeight="1">
      <c r="A5661" s="248" t="s">
        <v>59</v>
      </c>
      <c r="B5661" s="248" t="s">
        <v>19</v>
      </c>
      <c r="C5661" s="248">
        <v>1628.0</v>
      </c>
      <c r="D5661" s="274">
        <v>46002.0</v>
      </c>
      <c r="E5661" s="275">
        <v>1039917.0</v>
      </c>
      <c r="F5661" s="248" t="s">
        <v>447</v>
      </c>
      <c r="G5661" s="274">
        <f t="shared" si="1"/>
        <v>46032</v>
      </c>
      <c r="H5661" s="248" t="s">
        <v>443</v>
      </c>
      <c r="I5661" s="276" t="str">
        <f t="shared" si="2"/>
        <v>16281039917</v>
      </c>
      <c r="J5661" s="274">
        <v>46035.0</v>
      </c>
      <c r="K5661" s="275">
        <v>1039917.0</v>
      </c>
      <c r="L5661" s="275">
        <f t="shared" si="60"/>
        <v>0</v>
      </c>
      <c r="N5661" s="277"/>
      <c r="O5661" s="274"/>
    </row>
    <row r="5662" ht="14.25" customHeight="1">
      <c r="A5662" s="248" t="s">
        <v>84</v>
      </c>
      <c r="B5662" s="248" t="s">
        <v>19</v>
      </c>
      <c r="C5662" s="248">
        <v>6404.0</v>
      </c>
      <c r="D5662" s="274">
        <v>46002.0</v>
      </c>
      <c r="E5662" s="275">
        <v>63963.0</v>
      </c>
      <c r="F5662" s="248" t="s">
        <v>447</v>
      </c>
      <c r="G5662" s="274">
        <f t="shared" si="1"/>
        <v>46032</v>
      </c>
      <c r="H5662" s="248" t="s">
        <v>443</v>
      </c>
      <c r="I5662" s="276" t="str">
        <f t="shared" si="2"/>
        <v>640463963</v>
      </c>
      <c r="J5662" s="274">
        <v>46035.0</v>
      </c>
      <c r="K5662" s="275">
        <v>63963.0</v>
      </c>
      <c r="L5662" s="275">
        <f t="shared" si="60"/>
        <v>0</v>
      </c>
      <c r="N5662" s="277"/>
      <c r="O5662" s="274"/>
    </row>
    <row r="5663" ht="14.25" customHeight="1">
      <c r="A5663" s="248" t="s">
        <v>463</v>
      </c>
      <c r="B5663" s="248" t="s">
        <v>19</v>
      </c>
      <c r="C5663" s="248">
        <v>5501325.0</v>
      </c>
      <c r="D5663" s="274">
        <v>46002.0</v>
      </c>
      <c r="E5663" s="275">
        <v>1007940.0</v>
      </c>
      <c r="F5663" s="248" t="s">
        <v>447</v>
      </c>
      <c r="G5663" s="274">
        <f t="shared" si="1"/>
        <v>46032</v>
      </c>
      <c r="H5663" s="248" t="s">
        <v>443</v>
      </c>
      <c r="I5663" s="276" t="str">
        <f t="shared" si="2"/>
        <v>55013251007940</v>
      </c>
      <c r="J5663" s="274">
        <v>46002.0</v>
      </c>
      <c r="K5663" s="275">
        <v>1007940.0</v>
      </c>
      <c r="L5663" s="275">
        <f t="shared" si="60"/>
        <v>0</v>
      </c>
      <c r="N5663" s="277"/>
      <c r="O5663" s="274"/>
    </row>
    <row r="5664" ht="14.25" customHeight="1">
      <c r="A5664" s="248" t="s">
        <v>463</v>
      </c>
      <c r="B5664" s="248" t="s">
        <v>19</v>
      </c>
      <c r="C5664" s="248">
        <v>5501321.0</v>
      </c>
      <c r="D5664" s="274">
        <v>46002.0</v>
      </c>
      <c r="E5664" s="275">
        <v>474847.0</v>
      </c>
      <c r="F5664" s="248" t="s">
        <v>447</v>
      </c>
      <c r="G5664" s="274">
        <f t="shared" si="1"/>
        <v>46032</v>
      </c>
      <c r="H5664" s="248" t="s">
        <v>443</v>
      </c>
      <c r="I5664" s="276" t="str">
        <f t="shared" si="2"/>
        <v>5501321474847</v>
      </c>
      <c r="J5664" s="274">
        <v>46002.0</v>
      </c>
      <c r="K5664" s="275">
        <v>474847.0</v>
      </c>
      <c r="L5664" s="275">
        <f t="shared" si="60"/>
        <v>0</v>
      </c>
      <c r="N5664" s="277"/>
      <c r="O5664" s="274"/>
    </row>
    <row r="5665" ht="14.25" customHeight="1">
      <c r="A5665" s="248" t="s">
        <v>463</v>
      </c>
      <c r="B5665" s="248" t="s">
        <v>19</v>
      </c>
      <c r="C5665" s="248">
        <v>5501320.0</v>
      </c>
      <c r="D5665" s="274">
        <v>46002.0</v>
      </c>
      <c r="E5665" s="275">
        <v>1300103.0</v>
      </c>
      <c r="F5665" s="248" t="s">
        <v>447</v>
      </c>
      <c r="G5665" s="274">
        <f t="shared" si="1"/>
        <v>46032</v>
      </c>
      <c r="H5665" s="248" t="s">
        <v>443</v>
      </c>
      <c r="I5665" s="276" t="str">
        <f t="shared" si="2"/>
        <v>55013201300103</v>
      </c>
      <c r="J5665" s="274">
        <v>46002.0</v>
      </c>
      <c r="K5665" s="275">
        <v>1300103.0</v>
      </c>
      <c r="L5665" s="275">
        <f t="shared" si="60"/>
        <v>0</v>
      </c>
      <c r="N5665" s="277"/>
      <c r="O5665" s="274"/>
    </row>
    <row r="5666" ht="14.25" customHeight="1">
      <c r="A5666" s="248" t="s">
        <v>463</v>
      </c>
      <c r="B5666" s="248" t="s">
        <v>19</v>
      </c>
      <c r="C5666" s="248">
        <v>5501338.0</v>
      </c>
      <c r="D5666" s="274">
        <v>46002.0</v>
      </c>
      <c r="E5666" s="275">
        <v>1303980.0</v>
      </c>
      <c r="F5666" s="248" t="s">
        <v>447</v>
      </c>
      <c r="G5666" s="274">
        <f t="shared" si="1"/>
        <v>46032</v>
      </c>
      <c r="H5666" s="248" t="s">
        <v>443</v>
      </c>
      <c r="I5666" s="276" t="str">
        <f t="shared" si="2"/>
        <v>55013381303980</v>
      </c>
      <c r="J5666" s="274">
        <v>46002.0</v>
      </c>
      <c r="K5666" s="275">
        <v>1303980.0</v>
      </c>
      <c r="L5666" s="275">
        <f t="shared" si="60"/>
        <v>0</v>
      </c>
      <c r="N5666" s="277"/>
      <c r="O5666" s="274"/>
    </row>
    <row r="5667" ht="14.25" customHeight="1">
      <c r="A5667" s="248" t="s">
        <v>22</v>
      </c>
      <c r="B5667" s="248" t="s">
        <v>19</v>
      </c>
      <c r="C5667" s="248">
        <v>1247437.0</v>
      </c>
      <c r="D5667" s="274">
        <v>46002.0</v>
      </c>
      <c r="E5667" s="275">
        <v>807490.0</v>
      </c>
      <c r="F5667" s="248" t="s">
        <v>447</v>
      </c>
      <c r="G5667" s="274">
        <f t="shared" si="1"/>
        <v>46032</v>
      </c>
      <c r="H5667" s="248" t="s">
        <v>443</v>
      </c>
      <c r="I5667" s="276" t="str">
        <f t="shared" si="2"/>
        <v>1247437807490</v>
      </c>
      <c r="J5667" s="274">
        <v>46035.0</v>
      </c>
      <c r="K5667" s="275">
        <v>807490.0</v>
      </c>
      <c r="L5667" s="275">
        <f t="shared" si="60"/>
        <v>0</v>
      </c>
      <c r="N5667" s="277"/>
      <c r="O5667" s="274"/>
    </row>
    <row r="5668" ht="14.25" customHeight="1">
      <c r="A5668" s="248" t="s">
        <v>22</v>
      </c>
      <c r="B5668" s="248" t="s">
        <v>19</v>
      </c>
      <c r="C5668" s="248">
        <v>1247438.0</v>
      </c>
      <c r="D5668" s="274">
        <v>46002.0</v>
      </c>
      <c r="E5668" s="275">
        <v>7286049.0</v>
      </c>
      <c r="F5668" s="248" t="s">
        <v>447</v>
      </c>
      <c r="G5668" s="274">
        <f t="shared" si="1"/>
        <v>46032</v>
      </c>
      <c r="H5668" s="248" t="s">
        <v>443</v>
      </c>
      <c r="I5668" s="276" t="str">
        <f t="shared" si="2"/>
        <v>12474387286049</v>
      </c>
      <c r="J5668" s="274">
        <v>46035.0</v>
      </c>
      <c r="K5668" s="275">
        <v>7286049.0</v>
      </c>
      <c r="L5668" s="275">
        <f t="shared" si="60"/>
        <v>0</v>
      </c>
      <c r="N5668" s="277"/>
      <c r="O5668" s="274"/>
    </row>
    <row r="5669" ht="14.25" customHeight="1">
      <c r="A5669" s="248" t="s">
        <v>22</v>
      </c>
      <c r="B5669" s="248" t="s">
        <v>19</v>
      </c>
      <c r="C5669" s="248">
        <v>1247421.0</v>
      </c>
      <c r="D5669" s="274">
        <v>46002.0</v>
      </c>
      <c r="E5669" s="275">
        <v>3781044.0</v>
      </c>
      <c r="F5669" s="248" t="s">
        <v>447</v>
      </c>
      <c r="G5669" s="274">
        <f t="shared" si="1"/>
        <v>46032</v>
      </c>
      <c r="H5669" s="248" t="s">
        <v>443</v>
      </c>
      <c r="I5669" s="276" t="str">
        <f t="shared" si="2"/>
        <v>12474213781044</v>
      </c>
      <c r="J5669" s="274">
        <v>46035.0</v>
      </c>
      <c r="K5669" s="275">
        <v>3781044.0</v>
      </c>
      <c r="L5669" s="275">
        <f t="shared" si="60"/>
        <v>0</v>
      </c>
      <c r="N5669" s="277"/>
      <c r="O5669" s="274"/>
    </row>
    <row r="5670" ht="14.25" customHeight="1">
      <c r="A5670" s="248" t="s">
        <v>23</v>
      </c>
      <c r="B5670" s="248" t="s">
        <v>19</v>
      </c>
      <c r="C5670" s="248">
        <v>11420.0</v>
      </c>
      <c r="D5670" s="274">
        <v>46002.0</v>
      </c>
      <c r="E5670" s="275">
        <v>449957.0</v>
      </c>
      <c r="F5670" s="248" t="s">
        <v>447</v>
      </c>
      <c r="G5670" s="274">
        <f t="shared" si="1"/>
        <v>46032</v>
      </c>
      <c r="H5670" s="248" t="s">
        <v>443</v>
      </c>
      <c r="I5670" s="276" t="str">
        <f t="shared" si="2"/>
        <v>11420449957</v>
      </c>
      <c r="J5670" s="274">
        <v>46035.0</v>
      </c>
      <c r="K5670" s="275">
        <v>449957.0</v>
      </c>
      <c r="L5670" s="275">
        <f t="shared" si="60"/>
        <v>0</v>
      </c>
      <c r="N5670" s="277"/>
      <c r="O5670" s="274"/>
    </row>
    <row r="5671" ht="14.25" customHeight="1">
      <c r="A5671" s="248" t="s">
        <v>494</v>
      </c>
      <c r="B5671" s="248" t="s">
        <v>19</v>
      </c>
      <c r="C5671" s="248">
        <v>66901.0</v>
      </c>
      <c r="D5671" s="274">
        <v>46002.0</v>
      </c>
      <c r="E5671" s="275">
        <v>779970.0</v>
      </c>
      <c r="F5671" s="248" t="s">
        <v>447</v>
      </c>
      <c r="G5671" s="274">
        <f t="shared" si="1"/>
        <v>46032</v>
      </c>
      <c r="H5671" s="248" t="s">
        <v>443</v>
      </c>
      <c r="I5671" s="276" t="str">
        <f t="shared" si="2"/>
        <v>66901779970</v>
      </c>
      <c r="J5671" s="274">
        <v>46002.0</v>
      </c>
      <c r="K5671" s="275">
        <v>779970.0</v>
      </c>
      <c r="L5671" s="275">
        <f t="shared" si="60"/>
        <v>0</v>
      </c>
      <c r="N5671" s="277"/>
      <c r="O5671" s="274"/>
    </row>
    <row r="5672" ht="14.25" customHeight="1">
      <c r="A5672" s="248" t="s">
        <v>1283</v>
      </c>
      <c r="B5672" s="248" t="s">
        <v>19</v>
      </c>
      <c r="C5672" s="248">
        <v>781.0</v>
      </c>
      <c r="D5672" s="274">
        <v>46003.0</v>
      </c>
      <c r="E5672" s="275">
        <v>123000.0</v>
      </c>
      <c r="F5672" s="248" t="s">
        <v>447</v>
      </c>
      <c r="G5672" s="274">
        <f t="shared" si="1"/>
        <v>46033</v>
      </c>
      <c r="H5672" s="248" t="s">
        <v>443</v>
      </c>
      <c r="I5672" s="276" t="str">
        <f t="shared" si="2"/>
        <v>781123000</v>
      </c>
      <c r="J5672" s="274">
        <v>46003.0</v>
      </c>
      <c r="K5672" s="275">
        <v>123000.0</v>
      </c>
      <c r="L5672" s="275">
        <f t="shared" si="60"/>
        <v>0</v>
      </c>
      <c r="N5672" s="277"/>
      <c r="O5672" s="274"/>
    </row>
    <row r="5673" ht="14.25" customHeight="1">
      <c r="A5673" s="248" t="s">
        <v>610</v>
      </c>
      <c r="B5673" s="248" t="s">
        <v>19</v>
      </c>
      <c r="C5673" s="248">
        <v>1994484.0</v>
      </c>
      <c r="D5673" s="274">
        <v>46003.0</v>
      </c>
      <c r="E5673" s="275">
        <v>312979.0</v>
      </c>
      <c r="F5673" s="248" t="s">
        <v>447</v>
      </c>
      <c r="G5673" s="274">
        <f t="shared" si="1"/>
        <v>46033</v>
      </c>
      <c r="H5673" s="248" t="s">
        <v>443</v>
      </c>
      <c r="I5673" s="276" t="str">
        <f t="shared" si="2"/>
        <v>1994484312979</v>
      </c>
      <c r="J5673" s="274">
        <v>46002.0</v>
      </c>
      <c r="K5673" s="275">
        <v>312979.0</v>
      </c>
      <c r="L5673" s="275">
        <f t="shared" si="60"/>
        <v>0</v>
      </c>
      <c r="N5673" s="277"/>
      <c r="O5673" s="274"/>
    </row>
    <row r="5674" ht="14.25" customHeight="1">
      <c r="A5674" s="248" t="s">
        <v>508</v>
      </c>
      <c r="B5674" s="248" t="s">
        <v>334</v>
      </c>
      <c r="C5674" s="248">
        <v>3429220.0</v>
      </c>
      <c r="D5674" s="274">
        <v>46003.0</v>
      </c>
      <c r="E5674" s="275">
        <v>6258.0</v>
      </c>
      <c r="F5674" s="248" t="s">
        <v>447</v>
      </c>
      <c r="G5674" s="274">
        <f t="shared" si="1"/>
        <v>46033</v>
      </c>
      <c r="H5674" s="248" t="s">
        <v>443</v>
      </c>
      <c r="I5674" s="276" t="str">
        <f t="shared" si="2"/>
        <v>34292206258</v>
      </c>
      <c r="J5674" s="274">
        <v>46003.0</v>
      </c>
      <c r="K5674" s="275">
        <v>6258.0</v>
      </c>
      <c r="L5674" s="275">
        <f t="shared" si="60"/>
        <v>0</v>
      </c>
      <c r="N5674" s="277"/>
      <c r="O5674" s="274"/>
    </row>
    <row r="5675" ht="14.25" customHeight="1">
      <c r="A5675" s="248" t="s">
        <v>610</v>
      </c>
      <c r="B5675" s="248" t="s">
        <v>19</v>
      </c>
      <c r="C5675" s="273">
        <v>1994466.0</v>
      </c>
      <c r="D5675" s="274">
        <v>46003.0</v>
      </c>
      <c r="E5675" s="275">
        <v>1299991.0</v>
      </c>
      <c r="F5675" s="248" t="s">
        <v>447</v>
      </c>
      <c r="G5675" s="274">
        <f t="shared" si="1"/>
        <v>46033</v>
      </c>
      <c r="H5675" s="248" t="s">
        <v>443</v>
      </c>
      <c r="I5675" s="276" t="str">
        <f t="shared" si="2"/>
        <v>19944661299991</v>
      </c>
      <c r="J5675" s="274">
        <v>46002.0</v>
      </c>
      <c r="K5675" s="275">
        <v>1299991.0</v>
      </c>
      <c r="L5675" s="275">
        <f t="shared" si="60"/>
        <v>0</v>
      </c>
      <c r="N5675" s="277"/>
      <c r="O5675" s="274"/>
    </row>
    <row r="5676" ht="14.25" customHeight="1">
      <c r="A5676" s="248" t="s">
        <v>84</v>
      </c>
      <c r="B5676" s="248" t="s">
        <v>19</v>
      </c>
      <c r="C5676" s="248">
        <v>6409.0</v>
      </c>
      <c r="D5676" s="274">
        <v>46003.0</v>
      </c>
      <c r="E5676" s="275">
        <v>519840.0</v>
      </c>
      <c r="F5676" s="248" t="s">
        <v>447</v>
      </c>
      <c r="G5676" s="274">
        <f t="shared" si="1"/>
        <v>46033</v>
      </c>
      <c r="H5676" s="248" t="s">
        <v>443</v>
      </c>
      <c r="I5676" s="276" t="str">
        <f t="shared" si="2"/>
        <v>6409519840</v>
      </c>
      <c r="J5676" s="274">
        <v>46035.0</v>
      </c>
      <c r="K5676" s="275">
        <v>519840.0</v>
      </c>
      <c r="L5676" s="275">
        <f t="shared" si="60"/>
        <v>0</v>
      </c>
      <c r="N5676" s="277"/>
      <c r="O5676" s="274"/>
    </row>
    <row r="5677" ht="14.25" customHeight="1">
      <c r="A5677" s="248" t="s">
        <v>60</v>
      </c>
      <c r="B5677" s="248" t="s">
        <v>19</v>
      </c>
      <c r="C5677" s="248">
        <v>10520.0</v>
      </c>
      <c r="D5677" s="274">
        <v>46003.0</v>
      </c>
      <c r="E5677" s="275">
        <v>84492.0</v>
      </c>
      <c r="F5677" s="248" t="s">
        <v>447</v>
      </c>
      <c r="G5677" s="274">
        <f t="shared" si="1"/>
        <v>46033</v>
      </c>
      <c r="H5677" s="248" t="s">
        <v>443</v>
      </c>
      <c r="I5677" s="276" t="str">
        <f t="shared" si="2"/>
        <v>1052084492</v>
      </c>
      <c r="J5677" s="274">
        <v>46035.0</v>
      </c>
      <c r="K5677" s="275">
        <v>84492.0</v>
      </c>
      <c r="L5677" s="275">
        <f t="shared" si="60"/>
        <v>0</v>
      </c>
      <c r="N5677" s="277"/>
      <c r="O5677" s="274"/>
    </row>
    <row r="5678" ht="14.25" customHeight="1">
      <c r="A5678" s="248" t="s">
        <v>60</v>
      </c>
      <c r="B5678" s="248" t="s">
        <v>19</v>
      </c>
      <c r="C5678" s="248">
        <v>10521.0</v>
      </c>
      <c r="D5678" s="274">
        <v>46003.0</v>
      </c>
      <c r="E5678" s="275">
        <v>748744.0</v>
      </c>
      <c r="F5678" s="248" t="s">
        <v>447</v>
      </c>
      <c r="G5678" s="274">
        <f t="shared" si="1"/>
        <v>46033</v>
      </c>
      <c r="H5678" s="248" t="s">
        <v>443</v>
      </c>
      <c r="I5678" s="276" t="str">
        <f t="shared" si="2"/>
        <v>10521748744</v>
      </c>
      <c r="J5678" s="274">
        <v>46035.0</v>
      </c>
      <c r="K5678" s="275">
        <v>748744.0</v>
      </c>
      <c r="L5678" s="275">
        <f t="shared" si="60"/>
        <v>0</v>
      </c>
      <c r="N5678" s="277"/>
      <c r="O5678" s="274"/>
    </row>
    <row r="5679" ht="14.25" customHeight="1">
      <c r="A5679" s="248" t="s">
        <v>1298</v>
      </c>
      <c r="B5679" s="248" t="s">
        <v>19</v>
      </c>
      <c r="C5679" s="248">
        <v>654.0</v>
      </c>
      <c r="D5679" s="274">
        <v>46003.0</v>
      </c>
      <c r="E5679" s="275">
        <v>152659.0</v>
      </c>
      <c r="F5679" s="248" t="s">
        <v>447</v>
      </c>
      <c r="G5679" s="274">
        <f t="shared" si="1"/>
        <v>46033</v>
      </c>
      <c r="H5679" s="248" t="s">
        <v>443</v>
      </c>
      <c r="I5679" s="276" t="str">
        <f t="shared" si="2"/>
        <v>654152659</v>
      </c>
      <c r="J5679" s="274">
        <v>45996.0</v>
      </c>
      <c r="K5679" s="275">
        <v>152660.0</v>
      </c>
      <c r="L5679" s="275">
        <f t="shared" si="60"/>
        <v>1</v>
      </c>
      <c r="N5679" s="277"/>
      <c r="O5679" s="274"/>
    </row>
    <row r="5680" ht="14.25" customHeight="1">
      <c r="A5680" s="248" t="s">
        <v>77</v>
      </c>
      <c r="B5680" s="248" t="s">
        <v>19</v>
      </c>
      <c r="C5680" s="248">
        <v>631882.0</v>
      </c>
      <c r="D5680" s="274">
        <v>46003.0</v>
      </c>
      <c r="E5680" s="275">
        <v>322504.0</v>
      </c>
      <c r="F5680" s="248" t="s">
        <v>447</v>
      </c>
      <c r="G5680" s="274">
        <f t="shared" si="1"/>
        <v>46033</v>
      </c>
      <c r="H5680" s="248" t="s">
        <v>443</v>
      </c>
      <c r="I5680" s="276" t="str">
        <f t="shared" si="2"/>
        <v>631882322504</v>
      </c>
      <c r="J5680" s="274">
        <v>46035.0</v>
      </c>
      <c r="K5680" s="275">
        <v>322504.0</v>
      </c>
      <c r="L5680" s="275">
        <f t="shared" si="60"/>
        <v>0</v>
      </c>
      <c r="N5680" s="277"/>
      <c r="O5680" s="274"/>
    </row>
    <row r="5681" ht="14.25" customHeight="1">
      <c r="A5681" s="248" t="s">
        <v>22</v>
      </c>
      <c r="B5681" s="248" t="s">
        <v>19</v>
      </c>
      <c r="C5681" s="248">
        <v>1247460.0</v>
      </c>
      <c r="D5681" s="274">
        <v>46003.0</v>
      </c>
      <c r="E5681" s="275">
        <v>1365537.0</v>
      </c>
      <c r="F5681" s="248" t="s">
        <v>447</v>
      </c>
      <c r="G5681" s="274">
        <f t="shared" si="1"/>
        <v>46033</v>
      </c>
      <c r="H5681" s="248" t="s">
        <v>443</v>
      </c>
      <c r="I5681" s="276" t="str">
        <f t="shared" si="2"/>
        <v>12474601365537</v>
      </c>
      <c r="J5681" s="274">
        <v>46035.0</v>
      </c>
      <c r="K5681" s="275">
        <v>1365537.0</v>
      </c>
      <c r="L5681" s="275">
        <f t="shared" si="60"/>
        <v>0</v>
      </c>
      <c r="N5681" s="277"/>
      <c r="O5681" s="274"/>
    </row>
    <row r="5682" ht="14.25" customHeight="1">
      <c r="A5682" s="248" t="s">
        <v>35</v>
      </c>
      <c r="B5682" s="248" t="s">
        <v>19</v>
      </c>
      <c r="C5682" s="248">
        <v>26770.0</v>
      </c>
      <c r="D5682" s="274">
        <v>46003.0</v>
      </c>
      <c r="E5682" s="275">
        <v>339537.0</v>
      </c>
      <c r="F5682" s="248" t="s">
        <v>447</v>
      </c>
      <c r="G5682" s="274">
        <f t="shared" si="1"/>
        <v>46033</v>
      </c>
      <c r="H5682" s="248" t="s">
        <v>443</v>
      </c>
      <c r="I5682" s="276" t="str">
        <f t="shared" si="2"/>
        <v>26770339537</v>
      </c>
      <c r="J5682" s="274">
        <v>46035.0</v>
      </c>
      <c r="K5682" s="275">
        <v>339537.0</v>
      </c>
      <c r="L5682" s="275">
        <f t="shared" si="60"/>
        <v>0</v>
      </c>
      <c r="N5682" s="277"/>
      <c r="O5682" s="274"/>
    </row>
    <row r="5683" ht="14.25" customHeight="1">
      <c r="A5683" s="248" t="s">
        <v>60</v>
      </c>
      <c r="B5683" s="248" t="s">
        <v>468</v>
      </c>
      <c r="C5683" s="248">
        <v>2507.0</v>
      </c>
      <c r="D5683" s="274">
        <v>46003.0</v>
      </c>
      <c r="E5683" s="275">
        <v>-79992.0</v>
      </c>
      <c r="F5683" s="248" t="s">
        <v>447</v>
      </c>
      <c r="G5683" s="274">
        <f t="shared" si="1"/>
        <v>46033</v>
      </c>
      <c r="H5683" s="248" t="s">
        <v>469</v>
      </c>
      <c r="I5683" s="276" t="str">
        <f t="shared" si="2"/>
        <v>2507-79992</v>
      </c>
      <c r="J5683" s="274"/>
      <c r="K5683" s="275"/>
      <c r="L5683" s="275">
        <f t="shared" si="60"/>
        <v>79992</v>
      </c>
      <c r="N5683" s="277"/>
      <c r="O5683" s="274"/>
    </row>
    <row r="5684" ht="14.25" customHeight="1">
      <c r="A5684" s="248" t="s">
        <v>60</v>
      </c>
      <c r="B5684" s="248" t="s">
        <v>468</v>
      </c>
      <c r="C5684" s="248">
        <v>2507.0</v>
      </c>
      <c r="D5684" s="274">
        <v>46003.0</v>
      </c>
      <c r="E5684" s="275">
        <v>79992.0</v>
      </c>
      <c r="F5684" s="248" t="s">
        <v>447</v>
      </c>
      <c r="G5684" s="274">
        <f t="shared" si="1"/>
        <v>46033</v>
      </c>
      <c r="H5684" s="248" t="s">
        <v>443</v>
      </c>
      <c r="I5684" s="276" t="str">
        <f t="shared" si="2"/>
        <v>250779992</v>
      </c>
      <c r="J5684" s="274">
        <v>46035.0</v>
      </c>
      <c r="K5684" s="275">
        <v>79992.0</v>
      </c>
      <c r="L5684" s="275">
        <f t="shared" si="60"/>
        <v>0</v>
      </c>
      <c r="N5684" s="277"/>
      <c r="O5684" s="274"/>
    </row>
    <row r="5685" ht="14.25" customHeight="1">
      <c r="A5685" s="248" t="s">
        <v>92</v>
      </c>
      <c r="B5685" s="248" t="s">
        <v>19</v>
      </c>
      <c r="C5685" s="248">
        <v>859497.0</v>
      </c>
      <c r="D5685" s="274">
        <v>46005.0</v>
      </c>
      <c r="E5685" s="275">
        <v>378809.0</v>
      </c>
      <c r="F5685" s="248" t="s">
        <v>447</v>
      </c>
      <c r="G5685" s="274">
        <f t="shared" si="1"/>
        <v>46035</v>
      </c>
      <c r="H5685" s="248" t="s">
        <v>443</v>
      </c>
      <c r="I5685" s="276" t="str">
        <f t="shared" si="2"/>
        <v>859497378809</v>
      </c>
      <c r="J5685" s="274">
        <v>46035.0</v>
      </c>
      <c r="K5685" s="275">
        <v>378809.0</v>
      </c>
      <c r="L5685" s="275">
        <f t="shared" si="60"/>
        <v>0</v>
      </c>
      <c r="N5685" s="277"/>
      <c r="O5685" s="274"/>
    </row>
    <row r="5686" ht="14.25" customHeight="1">
      <c r="A5686" s="248" t="s">
        <v>1110</v>
      </c>
      <c r="B5686" s="248" t="s">
        <v>19</v>
      </c>
      <c r="C5686" s="248">
        <v>9397.0</v>
      </c>
      <c r="D5686" s="274">
        <v>46006.0</v>
      </c>
      <c r="E5686" s="275">
        <v>26300.0</v>
      </c>
      <c r="F5686" s="248" t="s">
        <v>447</v>
      </c>
      <c r="G5686" s="274">
        <f t="shared" si="1"/>
        <v>46036</v>
      </c>
      <c r="H5686" s="305" t="s">
        <v>443</v>
      </c>
      <c r="I5686" s="276" t="str">
        <f t="shared" si="2"/>
        <v>939726300</v>
      </c>
      <c r="J5686" s="347"/>
      <c r="K5686" s="275"/>
      <c r="L5686" s="275">
        <f t="shared" si="60"/>
        <v>-26300</v>
      </c>
      <c r="M5686" s="305" t="s">
        <v>1144</v>
      </c>
      <c r="N5686" s="277"/>
      <c r="O5686" s="274"/>
    </row>
    <row r="5687" ht="14.25" customHeight="1">
      <c r="A5687" s="248" t="s">
        <v>463</v>
      </c>
      <c r="B5687" s="248" t="s">
        <v>468</v>
      </c>
      <c r="C5687" s="248">
        <v>2.8973879E7</v>
      </c>
      <c r="D5687" s="274">
        <v>46006.0</v>
      </c>
      <c r="E5687" s="275">
        <v>-49990.0</v>
      </c>
      <c r="F5687" s="248" t="s">
        <v>447</v>
      </c>
      <c r="G5687" s="274">
        <f t="shared" si="1"/>
        <v>46036</v>
      </c>
      <c r="H5687" s="248" t="s">
        <v>469</v>
      </c>
      <c r="I5687" s="276" t="str">
        <f t="shared" si="2"/>
        <v>28973879-49990</v>
      </c>
      <c r="J5687" s="274"/>
      <c r="K5687" s="275"/>
      <c r="L5687" s="275">
        <f t="shared" si="60"/>
        <v>49990</v>
      </c>
      <c r="N5687" s="277"/>
      <c r="O5687" s="274"/>
    </row>
    <row r="5688" ht="14.25" customHeight="1">
      <c r="A5688" s="248" t="s">
        <v>463</v>
      </c>
      <c r="B5688" s="248" t="s">
        <v>19</v>
      </c>
      <c r="C5688" s="248">
        <v>5502645.0</v>
      </c>
      <c r="D5688" s="274">
        <v>46006.0</v>
      </c>
      <c r="E5688" s="275">
        <v>291980.0</v>
      </c>
      <c r="F5688" s="248" t="s">
        <v>447</v>
      </c>
      <c r="G5688" s="274">
        <f t="shared" si="1"/>
        <v>46036</v>
      </c>
      <c r="H5688" s="248" t="s">
        <v>443</v>
      </c>
      <c r="I5688" s="276" t="str">
        <f t="shared" si="2"/>
        <v>5502645291980</v>
      </c>
      <c r="J5688" s="274">
        <v>46005.0</v>
      </c>
      <c r="K5688" s="275">
        <v>291980.0</v>
      </c>
      <c r="L5688" s="275">
        <f t="shared" si="60"/>
        <v>0</v>
      </c>
      <c r="N5688" s="277"/>
      <c r="O5688" s="274"/>
    </row>
    <row r="5689" ht="14.25" customHeight="1">
      <c r="A5689" s="248" t="s">
        <v>60</v>
      </c>
      <c r="B5689" s="248" t="s">
        <v>19</v>
      </c>
      <c r="C5689" s="248">
        <v>10538.0</v>
      </c>
      <c r="D5689" s="274">
        <v>46006.0</v>
      </c>
      <c r="E5689" s="275">
        <v>214666.0</v>
      </c>
      <c r="F5689" s="248" t="s">
        <v>447</v>
      </c>
      <c r="G5689" s="274">
        <f t="shared" si="1"/>
        <v>46036</v>
      </c>
      <c r="H5689" s="248" t="s">
        <v>443</v>
      </c>
      <c r="I5689" s="276" t="str">
        <f t="shared" si="2"/>
        <v>10538214666</v>
      </c>
      <c r="J5689" s="274">
        <v>46035.0</v>
      </c>
      <c r="K5689" s="275">
        <v>214666.0</v>
      </c>
      <c r="L5689" s="275">
        <f t="shared" si="60"/>
        <v>0</v>
      </c>
      <c r="N5689" s="277"/>
      <c r="O5689" s="274"/>
    </row>
    <row r="5690" ht="14.25" customHeight="1">
      <c r="A5690" s="248" t="s">
        <v>43</v>
      </c>
      <c r="B5690" s="248" t="s">
        <v>19</v>
      </c>
      <c r="C5690" s="248">
        <v>375.0</v>
      </c>
      <c r="D5690" s="274">
        <v>46006.0</v>
      </c>
      <c r="E5690" s="275">
        <v>179938.0</v>
      </c>
      <c r="F5690" s="248" t="s">
        <v>447</v>
      </c>
      <c r="G5690" s="274">
        <f t="shared" si="1"/>
        <v>46036</v>
      </c>
      <c r="H5690" s="248" t="s">
        <v>443</v>
      </c>
      <c r="I5690" s="276" t="str">
        <f t="shared" si="2"/>
        <v>375179938</v>
      </c>
      <c r="J5690" s="274">
        <v>46035.0</v>
      </c>
      <c r="K5690" s="275">
        <v>1799387.0</v>
      </c>
      <c r="L5690" s="275">
        <f t="shared" si="60"/>
        <v>1619449</v>
      </c>
      <c r="N5690" s="277"/>
      <c r="O5690" s="274"/>
    </row>
    <row r="5691" ht="14.25" customHeight="1">
      <c r="A5691" s="248" t="s">
        <v>43</v>
      </c>
      <c r="B5691" s="248" t="s">
        <v>19</v>
      </c>
      <c r="C5691" s="248">
        <v>377.0</v>
      </c>
      <c r="D5691" s="274">
        <v>46006.0</v>
      </c>
      <c r="E5691" s="275">
        <v>1180902.0</v>
      </c>
      <c r="F5691" s="248" t="s">
        <v>447</v>
      </c>
      <c r="G5691" s="274">
        <f t="shared" si="1"/>
        <v>46036</v>
      </c>
      <c r="H5691" s="248" t="s">
        <v>443</v>
      </c>
      <c r="I5691" s="276" t="str">
        <f t="shared" si="2"/>
        <v>3771180902</v>
      </c>
      <c r="J5691" s="274">
        <v>46035.0</v>
      </c>
      <c r="K5691" s="275">
        <v>1180902.0</v>
      </c>
      <c r="L5691" s="275">
        <f t="shared" si="60"/>
        <v>0</v>
      </c>
      <c r="N5691" s="277"/>
      <c r="O5691" s="274"/>
    </row>
    <row r="5692" ht="14.25" customHeight="1">
      <c r="A5692" s="248" t="s">
        <v>43</v>
      </c>
      <c r="B5692" s="248" t="s">
        <v>19</v>
      </c>
      <c r="C5692" s="248">
        <v>376.0</v>
      </c>
      <c r="D5692" s="274">
        <v>46006.0</v>
      </c>
      <c r="E5692" s="275">
        <v>179938.0</v>
      </c>
      <c r="F5692" s="248" t="s">
        <v>447</v>
      </c>
      <c r="G5692" s="274">
        <f t="shared" si="1"/>
        <v>46036</v>
      </c>
      <c r="H5692" s="248" t="s">
        <v>443</v>
      </c>
      <c r="I5692" s="276" t="str">
        <f t="shared" si="2"/>
        <v>376179938</v>
      </c>
      <c r="J5692" s="274">
        <v>46035.0</v>
      </c>
      <c r="K5692" s="275">
        <v>179935.0</v>
      </c>
      <c r="L5692" s="275">
        <f t="shared" si="60"/>
        <v>-3</v>
      </c>
      <c r="N5692" s="277"/>
      <c r="O5692" s="274"/>
    </row>
    <row r="5693" ht="14.25" customHeight="1">
      <c r="A5693" s="248" t="s">
        <v>35</v>
      </c>
      <c r="B5693" s="248" t="s">
        <v>19</v>
      </c>
      <c r="C5693" s="248">
        <v>26775.0</v>
      </c>
      <c r="D5693" s="274">
        <v>46006.0</v>
      </c>
      <c r="E5693" s="275">
        <v>463732.0</v>
      </c>
      <c r="F5693" s="248" t="s">
        <v>447</v>
      </c>
      <c r="G5693" s="274">
        <f t="shared" si="1"/>
        <v>46036</v>
      </c>
      <c r="H5693" s="248" t="s">
        <v>443</v>
      </c>
      <c r="I5693" s="276" t="str">
        <f t="shared" si="2"/>
        <v>26775463732</v>
      </c>
      <c r="J5693" s="274">
        <v>46035.0</v>
      </c>
      <c r="K5693" s="275">
        <v>463732.0</v>
      </c>
      <c r="L5693" s="275">
        <f t="shared" si="60"/>
        <v>0</v>
      </c>
      <c r="N5693" s="277"/>
      <c r="O5693" s="274"/>
    </row>
    <row r="5694" ht="14.25" customHeight="1">
      <c r="A5694" s="248" t="s">
        <v>18</v>
      </c>
      <c r="B5694" s="248" t="s">
        <v>19</v>
      </c>
      <c r="C5694" s="248">
        <v>7092.0</v>
      </c>
      <c r="D5694" s="274">
        <v>46006.0</v>
      </c>
      <c r="E5694" s="275">
        <v>1.2697515E7</v>
      </c>
      <c r="F5694" s="248" t="s">
        <v>447</v>
      </c>
      <c r="G5694" s="274">
        <f t="shared" si="1"/>
        <v>46036</v>
      </c>
      <c r="H5694" s="248" t="s">
        <v>443</v>
      </c>
      <c r="I5694" s="276" t="str">
        <f t="shared" si="2"/>
        <v>709212697515</v>
      </c>
      <c r="J5694" s="274">
        <v>46035.0</v>
      </c>
      <c r="K5694" s="275">
        <v>1.2697515E7</v>
      </c>
      <c r="L5694" s="275">
        <f t="shared" si="60"/>
        <v>0</v>
      </c>
      <c r="N5694" s="277"/>
      <c r="O5694" s="274"/>
    </row>
    <row r="5695" ht="14.25" customHeight="1">
      <c r="A5695" s="248" t="s">
        <v>30</v>
      </c>
      <c r="B5695" s="248" t="s">
        <v>19</v>
      </c>
      <c r="C5695" s="248">
        <v>16921.0</v>
      </c>
      <c r="D5695" s="274">
        <v>46006.0</v>
      </c>
      <c r="E5695" s="275">
        <v>4680960.0</v>
      </c>
      <c r="F5695" s="248" t="s">
        <v>447</v>
      </c>
      <c r="G5695" s="274">
        <f t="shared" si="1"/>
        <v>46036</v>
      </c>
      <c r="H5695" s="248" t="s">
        <v>443</v>
      </c>
      <c r="I5695" s="276" t="str">
        <f t="shared" si="2"/>
        <v>169214680960</v>
      </c>
      <c r="J5695" s="274">
        <v>46035.0</v>
      </c>
      <c r="K5695" s="275">
        <v>4680960.0</v>
      </c>
      <c r="L5695" s="275">
        <f t="shared" si="60"/>
        <v>0</v>
      </c>
      <c r="N5695" s="277"/>
      <c r="O5695" s="274"/>
    </row>
    <row r="5696" ht="14.25" customHeight="1">
      <c r="A5696" s="248" t="s">
        <v>494</v>
      </c>
      <c r="B5696" s="248" t="s">
        <v>19</v>
      </c>
      <c r="C5696" s="248">
        <v>67180.0</v>
      </c>
      <c r="D5696" s="274">
        <v>46006.0</v>
      </c>
      <c r="E5696" s="275">
        <v>341880.0</v>
      </c>
      <c r="F5696" s="248" t="s">
        <v>447</v>
      </c>
      <c r="G5696" s="274">
        <f t="shared" si="1"/>
        <v>46036</v>
      </c>
      <c r="H5696" s="248" t="s">
        <v>443</v>
      </c>
      <c r="I5696" s="276" t="str">
        <f t="shared" si="2"/>
        <v>67180341880</v>
      </c>
      <c r="J5696" s="274">
        <v>46005.0</v>
      </c>
      <c r="K5696" s="275">
        <v>341880.0</v>
      </c>
      <c r="L5696" s="275">
        <f t="shared" si="60"/>
        <v>0</v>
      </c>
      <c r="N5696" s="277"/>
      <c r="O5696" s="274"/>
    </row>
    <row r="5697" ht="14.25" customHeight="1">
      <c r="A5697" s="248" t="s">
        <v>1299</v>
      </c>
      <c r="B5697" s="248" t="s">
        <v>19</v>
      </c>
      <c r="C5697" s="248">
        <v>411.0</v>
      </c>
      <c r="D5697" s="274">
        <v>46007.0</v>
      </c>
      <c r="E5697" s="275">
        <v>4712400.0</v>
      </c>
      <c r="F5697" s="248" t="s">
        <v>447</v>
      </c>
      <c r="G5697" s="274">
        <f t="shared" si="1"/>
        <v>46037</v>
      </c>
      <c r="H5697" s="248" t="s">
        <v>443</v>
      </c>
      <c r="I5697" s="276" t="str">
        <f t="shared" si="2"/>
        <v>4114712400</v>
      </c>
      <c r="J5697" s="274">
        <v>46006.0</v>
      </c>
      <c r="K5697" s="275">
        <v>4712400.0</v>
      </c>
      <c r="L5697" s="275">
        <f t="shared" si="60"/>
        <v>0</v>
      </c>
      <c r="N5697" s="277"/>
      <c r="O5697" s="274"/>
    </row>
    <row r="5698" ht="14.25" customHeight="1">
      <c r="A5698" s="248" t="s">
        <v>168</v>
      </c>
      <c r="B5698" s="248" t="s">
        <v>19</v>
      </c>
      <c r="C5698" s="248">
        <v>18003.0</v>
      </c>
      <c r="D5698" s="274">
        <v>46007.0</v>
      </c>
      <c r="E5698" s="275">
        <v>2099001.0</v>
      </c>
      <c r="F5698" s="248" t="s">
        <v>447</v>
      </c>
      <c r="G5698" s="274">
        <f t="shared" si="1"/>
        <v>46037</v>
      </c>
      <c r="H5698" s="248" t="s">
        <v>443</v>
      </c>
      <c r="I5698" s="276" t="str">
        <f t="shared" si="2"/>
        <v>180032099001</v>
      </c>
      <c r="J5698" s="274">
        <v>46021.0</v>
      </c>
      <c r="K5698" s="275">
        <v>2099001.0</v>
      </c>
      <c r="L5698" s="275">
        <f t="shared" si="60"/>
        <v>0</v>
      </c>
      <c r="N5698" s="277"/>
      <c r="O5698" s="274"/>
    </row>
    <row r="5699" ht="14.25" customHeight="1">
      <c r="A5699" s="248" t="s">
        <v>508</v>
      </c>
      <c r="B5699" s="248" t="s">
        <v>19</v>
      </c>
      <c r="C5699" s="273">
        <v>7607938.0</v>
      </c>
      <c r="D5699" s="274">
        <v>46007.0</v>
      </c>
      <c r="E5699" s="275">
        <v>14256.0</v>
      </c>
      <c r="F5699" s="248" t="s">
        <v>447</v>
      </c>
      <c r="G5699" s="274">
        <f t="shared" si="1"/>
        <v>46037</v>
      </c>
      <c r="H5699" s="248" t="s">
        <v>443</v>
      </c>
      <c r="I5699" s="276" t="str">
        <f t="shared" si="2"/>
        <v>760793814256</v>
      </c>
      <c r="J5699" s="274">
        <v>46007.0</v>
      </c>
      <c r="K5699" s="275">
        <v>14256.0</v>
      </c>
      <c r="L5699" s="275">
        <f t="shared" si="60"/>
        <v>0</v>
      </c>
      <c r="N5699" s="277"/>
      <c r="O5699" s="274"/>
    </row>
    <row r="5700" ht="14.25" customHeight="1">
      <c r="A5700" s="248" t="s">
        <v>634</v>
      </c>
      <c r="B5700" s="248" t="s">
        <v>19</v>
      </c>
      <c r="C5700" s="273">
        <v>403181.0</v>
      </c>
      <c r="D5700" s="274">
        <v>46007.0</v>
      </c>
      <c r="E5700" s="275">
        <v>761980.0</v>
      </c>
      <c r="F5700" s="248" t="s">
        <v>447</v>
      </c>
      <c r="G5700" s="274">
        <f t="shared" si="1"/>
        <v>46037</v>
      </c>
      <c r="H5700" s="248" t="s">
        <v>443</v>
      </c>
      <c r="I5700" s="276" t="str">
        <f t="shared" si="2"/>
        <v>403181761980</v>
      </c>
      <c r="J5700" s="274">
        <v>46005.0</v>
      </c>
      <c r="K5700" s="275">
        <v>761980.0</v>
      </c>
      <c r="L5700" s="275">
        <f t="shared" si="60"/>
        <v>0</v>
      </c>
      <c r="N5700" s="277"/>
      <c r="O5700" s="274"/>
    </row>
    <row r="5701" ht="14.25" customHeight="1">
      <c r="A5701" s="248" t="s">
        <v>463</v>
      </c>
      <c r="B5701" s="248" t="s">
        <v>19</v>
      </c>
      <c r="C5701" s="248">
        <v>5503112.0</v>
      </c>
      <c r="D5701" s="274">
        <v>46007.0</v>
      </c>
      <c r="E5701" s="275">
        <v>471980.0</v>
      </c>
      <c r="F5701" s="248" t="s">
        <v>447</v>
      </c>
      <c r="G5701" s="274">
        <f t="shared" si="1"/>
        <v>46037</v>
      </c>
      <c r="H5701" s="248" t="s">
        <v>485</v>
      </c>
      <c r="I5701" s="276" t="str">
        <f t="shared" si="2"/>
        <v>5503112471980</v>
      </c>
      <c r="J5701" s="274"/>
      <c r="K5701" s="275"/>
      <c r="L5701" s="275">
        <f t="shared" si="60"/>
        <v>-471980</v>
      </c>
      <c r="N5701" s="277"/>
      <c r="O5701" s="274"/>
    </row>
    <row r="5702" ht="14.25" customHeight="1">
      <c r="A5702" s="248" t="s">
        <v>36</v>
      </c>
      <c r="B5702" s="248" t="s">
        <v>19</v>
      </c>
      <c r="C5702" s="248">
        <v>102760.0</v>
      </c>
      <c r="D5702" s="274">
        <v>46007.0</v>
      </c>
      <c r="E5702" s="275">
        <v>569177.0</v>
      </c>
      <c r="F5702" s="248" t="s">
        <v>447</v>
      </c>
      <c r="G5702" s="274">
        <f t="shared" si="1"/>
        <v>46037</v>
      </c>
      <c r="H5702" s="248" t="s">
        <v>443</v>
      </c>
      <c r="I5702" s="276" t="str">
        <f t="shared" si="2"/>
        <v>102760569177</v>
      </c>
      <c r="J5702" s="274">
        <v>46035.0</v>
      </c>
      <c r="K5702" s="275">
        <v>569177.0</v>
      </c>
      <c r="L5702" s="275">
        <f t="shared" si="60"/>
        <v>0</v>
      </c>
      <c r="N5702" s="277"/>
      <c r="O5702" s="274"/>
    </row>
    <row r="5703" ht="14.25" customHeight="1">
      <c r="A5703" s="248" t="s">
        <v>511</v>
      </c>
      <c r="B5703" s="248" t="s">
        <v>19</v>
      </c>
      <c r="C5703" s="248">
        <v>3920.0</v>
      </c>
      <c r="D5703" s="274">
        <v>46007.0</v>
      </c>
      <c r="E5703" s="275">
        <v>669484.0</v>
      </c>
      <c r="F5703" s="248" t="s">
        <v>447</v>
      </c>
      <c r="G5703" s="274">
        <f t="shared" si="1"/>
        <v>46037</v>
      </c>
      <c r="H5703" s="248" t="s">
        <v>443</v>
      </c>
      <c r="I5703" s="276" t="str">
        <f t="shared" si="2"/>
        <v>3920669484</v>
      </c>
      <c r="J5703" s="274">
        <v>45985.0</v>
      </c>
      <c r="K5703" s="275">
        <v>669484.0</v>
      </c>
      <c r="L5703" s="275">
        <f t="shared" si="60"/>
        <v>0</v>
      </c>
      <c r="N5703" s="277"/>
      <c r="O5703" s="274"/>
    </row>
    <row r="5704" ht="14.25" customHeight="1">
      <c r="A5704" s="248" t="s">
        <v>26</v>
      </c>
      <c r="B5704" s="248" t="s">
        <v>19</v>
      </c>
      <c r="C5704" s="248">
        <v>14867.0</v>
      </c>
      <c r="D5704" s="274">
        <v>46007.0</v>
      </c>
      <c r="E5704" s="275">
        <v>21578.0</v>
      </c>
      <c r="F5704" s="248" t="s">
        <v>447</v>
      </c>
      <c r="G5704" s="274">
        <f t="shared" si="1"/>
        <v>46037</v>
      </c>
      <c r="H5704" s="248" t="s">
        <v>443</v>
      </c>
      <c r="I5704" s="276" t="str">
        <f t="shared" si="2"/>
        <v>1486721578</v>
      </c>
      <c r="J5704" s="274">
        <v>46035.0</v>
      </c>
      <c r="K5704" s="275">
        <v>21578.0</v>
      </c>
      <c r="L5704" s="275">
        <f t="shared" si="60"/>
        <v>0</v>
      </c>
      <c r="N5704" s="277"/>
      <c r="O5704" s="274"/>
    </row>
    <row r="5705" ht="14.25" customHeight="1">
      <c r="A5705" s="248" t="s">
        <v>26</v>
      </c>
      <c r="B5705" s="248" t="s">
        <v>19</v>
      </c>
      <c r="C5705" s="248">
        <v>14860.0</v>
      </c>
      <c r="D5705" s="274">
        <v>46007.0</v>
      </c>
      <c r="E5705" s="275">
        <v>2143523.0</v>
      </c>
      <c r="F5705" s="248" t="s">
        <v>447</v>
      </c>
      <c r="G5705" s="274">
        <f t="shared" si="1"/>
        <v>46037</v>
      </c>
      <c r="H5705" s="248" t="s">
        <v>443</v>
      </c>
      <c r="I5705" s="276" t="str">
        <f t="shared" si="2"/>
        <v>148602143523</v>
      </c>
      <c r="J5705" s="274">
        <v>46035.0</v>
      </c>
      <c r="K5705" s="275">
        <v>2143523.0</v>
      </c>
      <c r="L5705" s="275">
        <f t="shared" si="60"/>
        <v>0</v>
      </c>
      <c r="N5705" s="277"/>
      <c r="O5705" s="274"/>
    </row>
    <row r="5706" ht="14.25" customHeight="1">
      <c r="A5706" s="248" t="s">
        <v>1290</v>
      </c>
      <c r="B5706" s="248" t="s">
        <v>19</v>
      </c>
      <c r="C5706" s="248">
        <v>14.0</v>
      </c>
      <c r="D5706" s="274">
        <v>46007.0</v>
      </c>
      <c r="E5706" s="275">
        <v>19602.0</v>
      </c>
      <c r="F5706" s="248" t="s">
        <v>447</v>
      </c>
      <c r="G5706" s="274">
        <f t="shared" si="1"/>
        <v>46037</v>
      </c>
      <c r="H5706" s="248" t="s">
        <v>443</v>
      </c>
      <c r="I5706" s="276" t="str">
        <f t="shared" si="2"/>
        <v>1419602</v>
      </c>
      <c r="J5706" s="274">
        <v>46009.0</v>
      </c>
      <c r="K5706" s="275">
        <v>19602.0</v>
      </c>
      <c r="L5706" s="275">
        <f t="shared" si="60"/>
        <v>0</v>
      </c>
      <c r="N5706" s="277"/>
      <c r="O5706" s="274"/>
    </row>
    <row r="5707" ht="14.25" customHeight="1">
      <c r="A5707" s="248" t="s">
        <v>1290</v>
      </c>
      <c r="B5707" s="248" t="s">
        <v>19</v>
      </c>
      <c r="C5707" s="248">
        <v>20.0</v>
      </c>
      <c r="D5707" s="274">
        <v>46007.0</v>
      </c>
      <c r="E5707" s="275">
        <v>120229.0</v>
      </c>
      <c r="F5707" s="248" t="s">
        <v>447</v>
      </c>
      <c r="G5707" s="274">
        <f t="shared" si="1"/>
        <v>46037</v>
      </c>
      <c r="H5707" s="248" t="s">
        <v>443</v>
      </c>
      <c r="I5707" s="276" t="str">
        <f t="shared" si="2"/>
        <v>20120229</v>
      </c>
      <c r="J5707" s="274">
        <v>46009.0</v>
      </c>
      <c r="K5707" s="275">
        <v>120229.0</v>
      </c>
      <c r="L5707" s="275">
        <f t="shared" si="60"/>
        <v>0</v>
      </c>
      <c r="N5707" s="277"/>
      <c r="O5707" s="274"/>
    </row>
    <row r="5708" ht="14.25" customHeight="1">
      <c r="A5708" s="248" t="s">
        <v>1290</v>
      </c>
      <c r="B5708" s="248" t="s">
        <v>19</v>
      </c>
      <c r="C5708" s="248">
        <v>21.0</v>
      </c>
      <c r="D5708" s="274">
        <v>46007.0</v>
      </c>
      <c r="E5708" s="275">
        <v>22986.0</v>
      </c>
      <c r="F5708" s="248" t="s">
        <v>447</v>
      </c>
      <c r="G5708" s="274">
        <f t="shared" si="1"/>
        <v>46037</v>
      </c>
      <c r="H5708" s="248" t="s">
        <v>443</v>
      </c>
      <c r="I5708" s="276" t="str">
        <f t="shared" si="2"/>
        <v>2122986</v>
      </c>
      <c r="J5708" s="274">
        <v>46009.0</v>
      </c>
      <c r="K5708" s="275">
        <v>22986.0</v>
      </c>
      <c r="L5708" s="275">
        <f t="shared" si="60"/>
        <v>0</v>
      </c>
      <c r="N5708" s="277"/>
      <c r="O5708" s="274"/>
    </row>
    <row r="5709" ht="14.25" customHeight="1">
      <c r="A5709" s="248" t="s">
        <v>1290</v>
      </c>
      <c r="B5709" s="248" t="s">
        <v>19</v>
      </c>
      <c r="C5709" s="248">
        <v>18.0</v>
      </c>
      <c r="D5709" s="274">
        <v>46007.0</v>
      </c>
      <c r="E5709" s="275">
        <v>9975.0</v>
      </c>
      <c r="F5709" s="248" t="s">
        <v>447</v>
      </c>
      <c r="G5709" s="274">
        <f t="shared" si="1"/>
        <v>46037</v>
      </c>
      <c r="H5709" s="248" t="s">
        <v>443</v>
      </c>
      <c r="I5709" s="276" t="str">
        <f t="shared" si="2"/>
        <v>189975</v>
      </c>
      <c r="J5709" s="274">
        <v>46009.0</v>
      </c>
      <c r="K5709" s="275">
        <v>9975.0</v>
      </c>
      <c r="L5709" s="275">
        <f t="shared" si="60"/>
        <v>0</v>
      </c>
      <c r="N5709" s="277"/>
      <c r="O5709" s="274"/>
    </row>
    <row r="5710" ht="14.25" customHeight="1">
      <c r="A5710" s="248" t="s">
        <v>1290</v>
      </c>
      <c r="B5710" s="248" t="s">
        <v>19</v>
      </c>
      <c r="C5710" s="248">
        <v>16.0</v>
      </c>
      <c r="D5710" s="274">
        <v>46007.0</v>
      </c>
      <c r="E5710" s="275">
        <v>28343.0</v>
      </c>
      <c r="F5710" s="248" t="s">
        <v>447</v>
      </c>
      <c r="G5710" s="274">
        <f t="shared" si="1"/>
        <v>46037</v>
      </c>
      <c r="H5710" s="248" t="s">
        <v>443</v>
      </c>
      <c r="I5710" s="276" t="str">
        <f t="shared" si="2"/>
        <v>1628343</v>
      </c>
      <c r="J5710" s="274">
        <v>46009.0</v>
      </c>
      <c r="K5710" s="275">
        <v>28343.0</v>
      </c>
      <c r="L5710" s="275">
        <f t="shared" si="60"/>
        <v>0</v>
      </c>
      <c r="N5710" s="277"/>
      <c r="O5710" s="274"/>
    </row>
    <row r="5711" ht="14.25" customHeight="1">
      <c r="A5711" s="248" t="s">
        <v>1290</v>
      </c>
      <c r="B5711" s="248" t="s">
        <v>19</v>
      </c>
      <c r="C5711" s="248">
        <v>19.0</v>
      </c>
      <c r="D5711" s="274">
        <v>46007.0</v>
      </c>
      <c r="E5711" s="275">
        <v>10374.0</v>
      </c>
      <c r="F5711" s="248" t="s">
        <v>447</v>
      </c>
      <c r="G5711" s="274">
        <f t="shared" si="1"/>
        <v>46037</v>
      </c>
      <c r="H5711" s="248" t="s">
        <v>443</v>
      </c>
      <c r="I5711" s="276" t="str">
        <f t="shared" si="2"/>
        <v>1910374</v>
      </c>
      <c r="J5711" s="274">
        <v>46009.0</v>
      </c>
      <c r="K5711" s="275">
        <v>10374.0</v>
      </c>
      <c r="L5711" s="275">
        <f t="shared" si="60"/>
        <v>0</v>
      </c>
      <c r="N5711" s="277"/>
      <c r="O5711" s="274"/>
    </row>
    <row r="5712" ht="14.25" customHeight="1">
      <c r="A5712" s="248" t="s">
        <v>1290</v>
      </c>
      <c r="B5712" s="248" t="s">
        <v>19</v>
      </c>
      <c r="C5712" s="248">
        <v>17.0</v>
      </c>
      <c r="D5712" s="274">
        <v>46007.0</v>
      </c>
      <c r="E5712" s="275">
        <v>129045.0</v>
      </c>
      <c r="F5712" s="248" t="s">
        <v>447</v>
      </c>
      <c r="G5712" s="274">
        <f t="shared" si="1"/>
        <v>46037</v>
      </c>
      <c r="H5712" s="248" t="s">
        <v>443</v>
      </c>
      <c r="I5712" s="276" t="str">
        <f t="shared" si="2"/>
        <v>17129045</v>
      </c>
      <c r="J5712" s="274">
        <v>46009.0</v>
      </c>
      <c r="K5712" s="275">
        <v>129045.0</v>
      </c>
      <c r="L5712" s="275">
        <f t="shared" si="60"/>
        <v>0</v>
      </c>
      <c r="N5712" s="277"/>
      <c r="O5712" s="274"/>
    </row>
    <row r="5713" ht="14.25" customHeight="1">
      <c r="A5713" s="248" t="s">
        <v>1290</v>
      </c>
      <c r="B5713" s="248" t="s">
        <v>19</v>
      </c>
      <c r="C5713" s="248">
        <v>15.0</v>
      </c>
      <c r="D5713" s="274">
        <v>46007.0</v>
      </c>
      <c r="E5713" s="275">
        <v>18174.0</v>
      </c>
      <c r="F5713" s="248" t="s">
        <v>447</v>
      </c>
      <c r="G5713" s="274">
        <f t="shared" si="1"/>
        <v>46037</v>
      </c>
      <c r="H5713" s="248" t="s">
        <v>443</v>
      </c>
      <c r="I5713" s="276" t="str">
        <f t="shared" si="2"/>
        <v>1518174</v>
      </c>
      <c r="J5713" s="274">
        <v>46009.0</v>
      </c>
      <c r="K5713" s="275">
        <v>18174.0</v>
      </c>
      <c r="L5713" s="275">
        <f t="shared" si="60"/>
        <v>0</v>
      </c>
      <c r="N5713" s="277"/>
      <c r="O5713" s="274"/>
    </row>
    <row r="5714" ht="14.25" customHeight="1">
      <c r="A5714" s="248" t="s">
        <v>34</v>
      </c>
      <c r="B5714" s="248" t="s">
        <v>19</v>
      </c>
      <c r="C5714" s="248">
        <v>134826.0</v>
      </c>
      <c r="D5714" s="274">
        <v>46007.0</v>
      </c>
      <c r="E5714" s="275">
        <v>810711.0</v>
      </c>
      <c r="F5714" s="248" t="s">
        <v>447</v>
      </c>
      <c r="G5714" s="274">
        <f t="shared" si="1"/>
        <v>46037</v>
      </c>
      <c r="H5714" s="248" t="s">
        <v>443</v>
      </c>
      <c r="I5714" s="276" t="str">
        <f t="shared" si="2"/>
        <v>134826810711</v>
      </c>
      <c r="J5714" s="274">
        <v>46035.0</v>
      </c>
      <c r="K5714" s="275">
        <v>810711.0</v>
      </c>
      <c r="L5714" s="275">
        <f t="shared" si="60"/>
        <v>0</v>
      </c>
      <c r="N5714" s="277"/>
      <c r="O5714" s="274"/>
    </row>
    <row r="5715" ht="14.25" customHeight="1">
      <c r="A5715" s="248" t="s">
        <v>944</v>
      </c>
      <c r="B5715" s="248" t="s">
        <v>19</v>
      </c>
      <c r="C5715" s="273">
        <v>367.0</v>
      </c>
      <c r="D5715" s="274">
        <v>46008.0</v>
      </c>
      <c r="E5715" s="275">
        <v>119000.0</v>
      </c>
      <c r="F5715" s="248" t="s">
        <v>447</v>
      </c>
      <c r="G5715" s="274">
        <f t="shared" si="1"/>
        <v>46038</v>
      </c>
      <c r="H5715" s="248" t="s">
        <v>443</v>
      </c>
      <c r="I5715" s="276" t="str">
        <f t="shared" si="2"/>
        <v>367119000</v>
      </c>
      <c r="J5715" s="274">
        <v>46008.0</v>
      </c>
      <c r="K5715" s="275">
        <v>119000.0</v>
      </c>
      <c r="L5715" s="275">
        <f t="shared" si="60"/>
        <v>0</v>
      </c>
      <c r="N5715" s="277"/>
      <c r="O5715" s="274"/>
    </row>
    <row r="5716" ht="14.25" customHeight="1">
      <c r="A5716" s="248" t="s">
        <v>1300</v>
      </c>
      <c r="B5716" s="248" t="s">
        <v>19</v>
      </c>
      <c r="C5716" s="273">
        <v>12615.0</v>
      </c>
      <c r="D5716" s="274">
        <v>46008.0</v>
      </c>
      <c r="E5716" s="275">
        <v>515508.0</v>
      </c>
      <c r="F5716" s="248" t="s">
        <v>447</v>
      </c>
      <c r="G5716" s="274">
        <f t="shared" si="1"/>
        <v>46038</v>
      </c>
      <c r="H5716" s="248" t="s">
        <v>443</v>
      </c>
      <c r="I5716" s="276" t="str">
        <f t="shared" si="2"/>
        <v>12615515508</v>
      </c>
      <c r="J5716" s="274">
        <v>46006.0</v>
      </c>
      <c r="K5716" s="275">
        <v>515508.0</v>
      </c>
      <c r="L5716" s="275">
        <f t="shared" si="60"/>
        <v>0</v>
      </c>
      <c r="N5716" s="277"/>
      <c r="O5716" s="274"/>
    </row>
    <row r="5717" ht="14.25" customHeight="1">
      <c r="A5717" s="248" t="s">
        <v>1301</v>
      </c>
      <c r="B5717" s="248" t="s">
        <v>19</v>
      </c>
      <c r="C5717" s="273">
        <v>864220.0</v>
      </c>
      <c r="D5717" s="274">
        <v>46008.0</v>
      </c>
      <c r="E5717" s="275">
        <v>188615.0</v>
      </c>
      <c r="F5717" s="248" t="s">
        <v>447</v>
      </c>
      <c r="G5717" s="274">
        <f t="shared" si="1"/>
        <v>46038</v>
      </c>
      <c r="H5717" s="248" t="s">
        <v>443</v>
      </c>
      <c r="I5717" s="276" t="str">
        <f t="shared" si="2"/>
        <v>864220188615</v>
      </c>
      <c r="J5717" s="347">
        <v>46378.0</v>
      </c>
      <c r="K5717" s="275">
        <v>188615.0</v>
      </c>
      <c r="L5717" s="275">
        <f t="shared" si="60"/>
        <v>0</v>
      </c>
      <c r="M5717" s="248" t="s">
        <v>1302</v>
      </c>
      <c r="N5717" s="277"/>
      <c r="O5717" s="274"/>
    </row>
    <row r="5718" ht="14.25" customHeight="1">
      <c r="A5718" s="248" t="s">
        <v>495</v>
      </c>
      <c r="B5718" s="248" t="s">
        <v>19</v>
      </c>
      <c r="C5718" s="273">
        <v>1.44277552E8</v>
      </c>
      <c r="D5718" s="274">
        <v>46008.0</v>
      </c>
      <c r="E5718" s="275">
        <v>646980.0</v>
      </c>
      <c r="F5718" s="248" t="s">
        <v>447</v>
      </c>
      <c r="G5718" s="274">
        <f t="shared" si="1"/>
        <v>46038</v>
      </c>
      <c r="H5718" s="248" t="s">
        <v>443</v>
      </c>
      <c r="I5718" s="276" t="str">
        <f t="shared" si="2"/>
        <v>144277552646980</v>
      </c>
      <c r="J5718" s="274">
        <v>46008.0</v>
      </c>
      <c r="K5718" s="275">
        <v>646980.0</v>
      </c>
      <c r="L5718" s="275">
        <f t="shared" si="60"/>
        <v>0</v>
      </c>
      <c r="N5718" s="277"/>
      <c r="O5718" s="274"/>
    </row>
    <row r="5719" ht="14.25" customHeight="1">
      <c r="A5719" s="248" t="s">
        <v>56</v>
      </c>
      <c r="B5719" s="248" t="s">
        <v>19</v>
      </c>
      <c r="C5719" s="248">
        <v>49.0</v>
      </c>
      <c r="D5719" s="274">
        <v>46008.0</v>
      </c>
      <c r="E5719" s="275">
        <v>304878.0</v>
      </c>
      <c r="F5719" s="248" t="s">
        <v>447</v>
      </c>
      <c r="G5719" s="274">
        <f t="shared" si="1"/>
        <v>46038</v>
      </c>
      <c r="H5719" s="248" t="s">
        <v>443</v>
      </c>
      <c r="I5719" s="276" t="str">
        <f t="shared" si="2"/>
        <v>49304878</v>
      </c>
      <c r="J5719" s="274">
        <v>46035.0</v>
      </c>
      <c r="K5719" s="275">
        <v>304878.0</v>
      </c>
      <c r="L5719" s="275">
        <f t="shared" si="60"/>
        <v>0</v>
      </c>
      <c r="N5719" s="277"/>
      <c r="O5719" s="274"/>
    </row>
    <row r="5720" ht="14.25" customHeight="1">
      <c r="A5720" s="248" t="s">
        <v>108</v>
      </c>
      <c r="B5720" s="248" t="s">
        <v>19</v>
      </c>
      <c r="C5720" s="248">
        <v>5658.0</v>
      </c>
      <c r="D5720" s="274">
        <v>46008.0</v>
      </c>
      <c r="E5720" s="275">
        <v>15440.0</v>
      </c>
      <c r="F5720" s="248" t="s">
        <v>447</v>
      </c>
      <c r="G5720" s="274">
        <f t="shared" si="1"/>
        <v>46038</v>
      </c>
      <c r="H5720" s="248" t="s">
        <v>443</v>
      </c>
      <c r="I5720" s="276" t="str">
        <f t="shared" si="2"/>
        <v>565815440</v>
      </c>
      <c r="J5720" s="274">
        <v>46035.0</v>
      </c>
      <c r="K5720" s="275">
        <v>15440.0</v>
      </c>
      <c r="L5720" s="275">
        <f t="shared" si="60"/>
        <v>0</v>
      </c>
      <c r="N5720" s="277"/>
      <c r="O5720" s="274"/>
    </row>
    <row r="5721" ht="14.25" customHeight="1">
      <c r="A5721" s="248" t="s">
        <v>766</v>
      </c>
      <c r="B5721" s="248" t="s">
        <v>19</v>
      </c>
      <c r="C5721" s="248">
        <v>115.0</v>
      </c>
      <c r="D5721" s="274">
        <v>46008.0</v>
      </c>
      <c r="E5721" s="275">
        <v>7556671.0</v>
      </c>
      <c r="F5721" s="248" t="s">
        <v>447</v>
      </c>
      <c r="G5721" s="274">
        <f t="shared" si="1"/>
        <v>46038</v>
      </c>
      <c r="H5721" s="248" t="s">
        <v>443</v>
      </c>
      <c r="I5721" s="276" t="str">
        <f t="shared" si="2"/>
        <v>1157556671</v>
      </c>
      <c r="J5721" s="274"/>
      <c r="K5721" s="275">
        <v>7556671.0</v>
      </c>
      <c r="L5721" s="275">
        <f t="shared" si="60"/>
        <v>0</v>
      </c>
      <c r="N5721" s="277"/>
      <c r="O5721" s="274"/>
    </row>
    <row r="5722" ht="14.25" customHeight="1">
      <c r="A5722" s="248" t="s">
        <v>22</v>
      </c>
      <c r="B5722" s="248" t="s">
        <v>19</v>
      </c>
      <c r="C5722" s="248">
        <v>1247588.0</v>
      </c>
      <c r="D5722" s="274">
        <v>46008.0</v>
      </c>
      <c r="E5722" s="275">
        <v>3456819.0</v>
      </c>
      <c r="F5722" s="248" t="s">
        <v>447</v>
      </c>
      <c r="G5722" s="274">
        <f t="shared" si="1"/>
        <v>46038</v>
      </c>
      <c r="H5722" s="248" t="s">
        <v>443</v>
      </c>
      <c r="I5722" s="276" t="str">
        <f t="shared" si="2"/>
        <v>12475883456819</v>
      </c>
      <c r="J5722" s="274">
        <v>46035.0</v>
      </c>
      <c r="K5722" s="275">
        <v>3456819.0</v>
      </c>
      <c r="L5722" s="275">
        <f t="shared" si="60"/>
        <v>0</v>
      </c>
      <c r="N5722" s="277"/>
      <c r="O5722" s="274"/>
    </row>
    <row r="5723" ht="14.25" customHeight="1">
      <c r="A5723" s="248" t="s">
        <v>22</v>
      </c>
      <c r="B5723" s="248" t="s">
        <v>19</v>
      </c>
      <c r="C5723" s="248">
        <v>1247589.0</v>
      </c>
      <c r="D5723" s="274">
        <v>46008.0</v>
      </c>
      <c r="E5723" s="275">
        <v>1728410.0</v>
      </c>
      <c r="F5723" s="248" t="s">
        <v>447</v>
      </c>
      <c r="G5723" s="274">
        <f t="shared" si="1"/>
        <v>46038</v>
      </c>
      <c r="H5723" s="248" t="s">
        <v>443</v>
      </c>
      <c r="I5723" s="276" t="str">
        <f t="shared" si="2"/>
        <v>12475891728410</v>
      </c>
      <c r="J5723" s="274">
        <v>46035.0</v>
      </c>
      <c r="K5723" s="275">
        <v>1728410.0</v>
      </c>
      <c r="L5723" s="275">
        <f t="shared" si="60"/>
        <v>0</v>
      </c>
      <c r="N5723" s="277"/>
      <c r="O5723" s="274"/>
    </row>
    <row r="5724" ht="14.25" customHeight="1">
      <c r="A5724" s="248" t="s">
        <v>273</v>
      </c>
      <c r="B5724" s="248" t="s">
        <v>19</v>
      </c>
      <c r="C5724" s="248">
        <v>804.0</v>
      </c>
      <c r="D5724" s="274">
        <v>46008.0</v>
      </c>
      <c r="E5724" s="275">
        <v>189900.0</v>
      </c>
      <c r="F5724" s="248" t="s">
        <v>447</v>
      </c>
      <c r="G5724" s="274">
        <f t="shared" si="1"/>
        <v>46038</v>
      </c>
      <c r="H5724" s="248" t="s">
        <v>443</v>
      </c>
      <c r="I5724" s="276" t="str">
        <f t="shared" si="2"/>
        <v>804189900</v>
      </c>
      <c r="J5724" s="274">
        <v>46050.0</v>
      </c>
      <c r="K5724" s="275">
        <v>189900.0</v>
      </c>
      <c r="L5724" s="275">
        <f t="shared" si="60"/>
        <v>0</v>
      </c>
      <c r="N5724" s="277"/>
      <c r="O5724" s="274"/>
    </row>
    <row r="5725" ht="14.25" customHeight="1">
      <c r="A5725" s="248" t="s">
        <v>273</v>
      </c>
      <c r="B5725" s="248" t="s">
        <v>19</v>
      </c>
      <c r="C5725" s="248">
        <v>803.0</v>
      </c>
      <c r="D5725" s="274">
        <v>46008.0</v>
      </c>
      <c r="E5725" s="275">
        <v>216900.0</v>
      </c>
      <c r="F5725" s="248" t="s">
        <v>447</v>
      </c>
      <c r="G5725" s="274">
        <f t="shared" si="1"/>
        <v>46038</v>
      </c>
      <c r="H5725" s="248" t="s">
        <v>443</v>
      </c>
      <c r="I5725" s="276" t="str">
        <f t="shared" si="2"/>
        <v>803216900</v>
      </c>
      <c r="J5725" s="274">
        <v>46050.0</v>
      </c>
      <c r="K5725" s="275">
        <v>216900.0</v>
      </c>
      <c r="L5725" s="275">
        <f t="shared" si="60"/>
        <v>0</v>
      </c>
      <c r="N5725" s="277"/>
      <c r="O5725" s="274"/>
    </row>
    <row r="5726" ht="14.25" customHeight="1">
      <c r="A5726" s="248" t="s">
        <v>273</v>
      </c>
      <c r="B5726" s="248" t="s">
        <v>19</v>
      </c>
      <c r="C5726" s="248">
        <v>802.0</v>
      </c>
      <c r="D5726" s="274">
        <v>46008.0</v>
      </c>
      <c r="E5726" s="275">
        <v>189900.0</v>
      </c>
      <c r="F5726" s="248" t="s">
        <v>447</v>
      </c>
      <c r="G5726" s="274">
        <f t="shared" si="1"/>
        <v>46038</v>
      </c>
      <c r="H5726" s="248" t="s">
        <v>485</v>
      </c>
      <c r="I5726" s="276" t="str">
        <f t="shared" si="2"/>
        <v>802189900</v>
      </c>
      <c r="J5726" s="274"/>
      <c r="K5726" s="275"/>
      <c r="L5726" s="275">
        <f t="shared" si="60"/>
        <v>-189900</v>
      </c>
      <c r="N5726" s="277"/>
      <c r="O5726" s="274"/>
    </row>
    <row r="5727" ht="14.25" customHeight="1">
      <c r="A5727" s="248" t="s">
        <v>273</v>
      </c>
      <c r="B5727" s="248" t="s">
        <v>19</v>
      </c>
      <c r="C5727" s="248">
        <v>801.0</v>
      </c>
      <c r="D5727" s="274">
        <v>46008.0</v>
      </c>
      <c r="E5727" s="275">
        <v>189900.0</v>
      </c>
      <c r="F5727" s="248" t="s">
        <v>447</v>
      </c>
      <c r="G5727" s="274">
        <f t="shared" si="1"/>
        <v>46038</v>
      </c>
      <c r="H5727" s="248" t="s">
        <v>443</v>
      </c>
      <c r="I5727" s="276" t="str">
        <f t="shared" si="2"/>
        <v>801189900</v>
      </c>
      <c r="J5727" s="274">
        <v>46050.0</v>
      </c>
      <c r="K5727" s="275">
        <v>189990.0</v>
      </c>
      <c r="L5727" s="275">
        <f t="shared" si="60"/>
        <v>90</v>
      </c>
      <c r="N5727" s="277"/>
      <c r="O5727" s="274"/>
    </row>
    <row r="5728" ht="14.25" customHeight="1">
      <c r="A5728" s="248" t="s">
        <v>494</v>
      </c>
      <c r="B5728" s="248" t="s">
        <v>19</v>
      </c>
      <c r="C5728" s="248">
        <v>67429.0</v>
      </c>
      <c r="D5728" s="274">
        <v>46008.0</v>
      </c>
      <c r="E5728" s="275">
        <v>63970.0</v>
      </c>
      <c r="F5728" s="248" t="s">
        <v>447</v>
      </c>
      <c r="G5728" s="274">
        <f t="shared" si="1"/>
        <v>46038</v>
      </c>
      <c r="H5728" s="248" t="s">
        <v>443</v>
      </c>
      <c r="I5728" s="276" t="str">
        <f t="shared" si="2"/>
        <v>6742963970</v>
      </c>
      <c r="J5728" s="274">
        <v>46008.0</v>
      </c>
      <c r="K5728" s="275">
        <v>63970.0</v>
      </c>
      <c r="L5728" s="275">
        <f t="shared" si="60"/>
        <v>0</v>
      </c>
      <c r="N5728" s="277"/>
      <c r="O5728" s="274"/>
    </row>
    <row r="5729" ht="14.25" customHeight="1">
      <c r="A5729" s="248" t="s">
        <v>113</v>
      </c>
      <c r="B5729" s="248" t="s">
        <v>19</v>
      </c>
      <c r="C5729" s="248">
        <v>334.0</v>
      </c>
      <c r="D5729" s="274">
        <v>46009.0</v>
      </c>
      <c r="E5729" s="275">
        <v>10000.0</v>
      </c>
      <c r="F5729" s="248" t="s">
        <v>447</v>
      </c>
      <c r="G5729" s="274">
        <f t="shared" si="1"/>
        <v>46039</v>
      </c>
      <c r="H5729" s="248" t="s">
        <v>443</v>
      </c>
      <c r="I5729" s="276" t="str">
        <f t="shared" si="2"/>
        <v>33410000</v>
      </c>
      <c r="J5729" s="274">
        <v>46035.0</v>
      </c>
      <c r="K5729" s="275">
        <v>10000.0</v>
      </c>
      <c r="L5729" s="275">
        <f t="shared" si="60"/>
        <v>0</v>
      </c>
      <c r="N5729" s="277"/>
      <c r="O5729" s="274"/>
    </row>
    <row r="5730" ht="14.25" customHeight="1">
      <c r="A5730" s="248" t="s">
        <v>1303</v>
      </c>
      <c r="B5730" s="248" t="s">
        <v>19</v>
      </c>
      <c r="C5730" s="248">
        <v>4048.0</v>
      </c>
      <c r="D5730" s="274">
        <v>46009.0</v>
      </c>
      <c r="E5730" s="275">
        <v>133541.0</v>
      </c>
      <c r="F5730" s="248" t="s">
        <v>447</v>
      </c>
      <c r="G5730" s="274">
        <f t="shared" si="1"/>
        <v>46039</v>
      </c>
      <c r="H5730" s="305" t="s">
        <v>443</v>
      </c>
      <c r="I5730" s="276" t="str">
        <f t="shared" si="2"/>
        <v>4048133541</v>
      </c>
      <c r="J5730" s="347"/>
      <c r="K5730" s="275"/>
      <c r="L5730" s="275">
        <f t="shared" si="60"/>
        <v>-133541</v>
      </c>
      <c r="M5730" s="289" t="s">
        <v>1117</v>
      </c>
      <c r="N5730" s="277"/>
      <c r="O5730" s="274"/>
    </row>
    <row r="5731" ht="14.25" customHeight="1">
      <c r="A5731" s="248" t="s">
        <v>42</v>
      </c>
      <c r="B5731" s="248" t="s">
        <v>19</v>
      </c>
      <c r="C5731" s="248">
        <v>6444.0</v>
      </c>
      <c r="D5731" s="274">
        <v>46009.0</v>
      </c>
      <c r="E5731" s="275">
        <v>552634.0</v>
      </c>
      <c r="F5731" s="248" t="s">
        <v>447</v>
      </c>
      <c r="G5731" s="274">
        <f t="shared" si="1"/>
        <v>46039</v>
      </c>
      <c r="H5731" s="248" t="s">
        <v>443</v>
      </c>
      <c r="I5731" s="276" t="str">
        <f t="shared" si="2"/>
        <v>6444552634</v>
      </c>
      <c r="J5731" s="274">
        <v>46035.0</v>
      </c>
      <c r="K5731" s="275">
        <v>552634.0</v>
      </c>
      <c r="L5731" s="275">
        <f t="shared" si="60"/>
        <v>0</v>
      </c>
      <c r="N5731" s="277"/>
      <c r="O5731" s="274"/>
    </row>
    <row r="5732" ht="14.25" customHeight="1">
      <c r="A5732" s="248" t="s">
        <v>42</v>
      </c>
      <c r="B5732" s="248" t="s">
        <v>19</v>
      </c>
      <c r="C5732" s="248">
        <v>6443.0</v>
      </c>
      <c r="D5732" s="274">
        <v>46009.0</v>
      </c>
      <c r="E5732" s="275">
        <v>2270034.0</v>
      </c>
      <c r="F5732" s="248" t="s">
        <v>447</v>
      </c>
      <c r="G5732" s="274">
        <f t="shared" si="1"/>
        <v>46039</v>
      </c>
      <c r="H5732" s="248" t="s">
        <v>443</v>
      </c>
      <c r="I5732" s="276" t="str">
        <f t="shared" si="2"/>
        <v>64432270034</v>
      </c>
      <c r="J5732" s="274">
        <v>46035.0</v>
      </c>
      <c r="K5732" s="275">
        <v>2270034.0</v>
      </c>
      <c r="L5732" s="275">
        <f t="shared" si="60"/>
        <v>0</v>
      </c>
      <c r="N5732" s="277"/>
      <c r="O5732" s="274"/>
    </row>
    <row r="5733" ht="14.25" customHeight="1">
      <c r="A5733" s="248" t="s">
        <v>180</v>
      </c>
      <c r="B5733" s="248" t="s">
        <v>468</v>
      </c>
      <c r="C5733" s="248">
        <v>239551.0</v>
      </c>
      <c r="D5733" s="274">
        <v>46009.0</v>
      </c>
      <c r="E5733" s="275">
        <v>-949989.0</v>
      </c>
      <c r="F5733" s="248" t="s">
        <v>447</v>
      </c>
      <c r="G5733" s="274">
        <f t="shared" si="1"/>
        <v>46039</v>
      </c>
      <c r="H5733" s="248" t="s">
        <v>469</v>
      </c>
      <c r="I5733" s="276" t="str">
        <f t="shared" si="2"/>
        <v>239551-949989</v>
      </c>
      <c r="J5733" s="274"/>
      <c r="K5733" s="275"/>
      <c r="L5733" s="275">
        <f t="shared" si="60"/>
        <v>949989</v>
      </c>
      <c r="N5733" s="277"/>
      <c r="O5733" s="274"/>
    </row>
    <row r="5734" ht="14.25" customHeight="1">
      <c r="A5734" s="248" t="s">
        <v>475</v>
      </c>
      <c r="B5734" s="248" t="s">
        <v>19</v>
      </c>
      <c r="C5734" s="248">
        <v>2.5429535E7</v>
      </c>
      <c r="D5734" s="274">
        <v>46009.0</v>
      </c>
      <c r="E5734" s="275">
        <v>2203940.0</v>
      </c>
      <c r="F5734" s="248" t="s">
        <v>447</v>
      </c>
      <c r="G5734" s="274">
        <f t="shared" si="1"/>
        <v>46039</v>
      </c>
      <c r="H5734" s="248" t="s">
        <v>443</v>
      </c>
      <c r="I5734" s="276" t="str">
        <f t="shared" si="2"/>
        <v>254295352203940</v>
      </c>
      <c r="J5734" s="274">
        <v>46009.0</v>
      </c>
      <c r="K5734" s="275">
        <v>2203940.0</v>
      </c>
      <c r="L5734" s="275">
        <f t="shared" si="60"/>
        <v>0</v>
      </c>
      <c r="N5734" s="277"/>
      <c r="O5734" s="274"/>
    </row>
    <row r="5735" ht="14.25" customHeight="1">
      <c r="A5735" s="248" t="s">
        <v>77</v>
      </c>
      <c r="B5735" s="248" t="s">
        <v>19</v>
      </c>
      <c r="C5735" s="248">
        <v>632018.0</v>
      </c>
      <c r="D5735" s="274">
        <v>46009.0</v>
      </c>
      <c r="E5735" s="275">
        <v>155691.0</v>
      </c>
      <c r="F5735" s="248" t="s">
        <v>447</v>
      </c>
      <c r="G5735" s="274">
        <f t="shared" si="1"/>
        <v>46039</v>
      </c>
      <c r="H5735" s="248" t="s">
        <v>443</v>
      </c>
      <c r="I5735" s="276" t="str">
        <f t="shared" si="2"/>
        <v>632018155691</v>
      </c>
      <c r="J5735" s="274">
        <v>46035.0</v>
      </c>
      <c r="K5735" s="275">
        <v>155691.0</v>
      </c>
      <c r="L5735" s="275">
        <f t="shared" si="60"/>
        <v>0</v>
      </c>
      <c r="N5735" s="277"/>
      <c r="O5735" s="274"/>
    </row>
    <row r="5736" ht="14.25" customHeight="1">
      <c r="A5736" s="248" t="s">
        <v>22</v>
      </c>
      <c r="B5736" s="248" t="s">
        <v>19</v>
      </c>
      <c r="C5736" s="248">
        <v>1247633.0</v>
      </c>
      <c r="D5736" s="274">
        <v>46009.0</v>
      </c>
      <c r="E5736" s="275">
        <v>807490.0</v>
      </c>
      <c r="F5736" s="248" t="s">
        <v>447</v>
      </c>
      <c r="G5736" s="274">
        <f t="shared" si="1"/>
        <v>46039</v>
      </c>
      <c r="H5736" s="248" t="s">
        <v>443</v>
      </c>
      <c r="I5736" s="276" t="str">
        <f t="shared" si="2"/>
        <v>1247633807490</v>
      </c>
      <c r="J5736" s="274">
        <v>46035.0</v>
      </c>
      <c r="K5736" s="275">
        <v>807490.0</v>
      </c>
      <c r="L5736" s="275">
        <f t="shared" si="60"/>
        <v>0</v>
      </c>
      <c r="N5736" s="277"/>
      <c r="O5736" s="274"/>
    </row>
    <row r="5737" ht="14.25" customHeight="1">
      <c r="A5737" s="248" t="s">
        <v>22</v>
      </c>
      <c r="B5737" s="248" t="s">
        <v>19</v>
      </c>
      <c r="C5737" s="248">
        <v>1247634.0</v>
      </c>
      <c r="D5737" s="274">
        <v>46009.0</v>
      </c>
      <c r="E5737" s="275">
        <v>1614980.0</v>
      </c>
      <c r="F5737" s="248" t="s">
        <v>447</v>
      </c>
      <c r="G5737" s="274">
        <f t="shared" si="1"/>
        <v>46039</v>
      </c>
      <c r="H5737" s="248" t="s">
        <v>443</v>
      </c>
      <c r="I5737" s="276" t="str">
        <f t="shared" si="2"/>
        <v>12476341614980</v>
      </c>
      <c r="J5737" s="274">
        <v>46035.0</v>
      </c>
      <c r="K5737" s="275">
        <v>1614980.0</v>
      </c>
      <c r="L5737" s="275">
        <f t="shared" si="60"/>
        <v>0</v>
      </c>
      <c r="N5737" s="277"/>
      <c r="O5737" s="274"/>
    </row>
    <row r="5738" ht="14.25" customHeight="1">
      <c r="A5738" s="248" t="s">
        <v>35</v>
      </c>
      <c r="B5738" s="248" t="s">
        <v>19</v>
      </c>
      <c r="C5738" s="248">
        <v>26784.0</v>
      </c>
      <c r="D5738" s="274">
        <v>46009.0</v>
      </c>
      <c r="E5738" s="275">
        <v>767994.0</v>
      </c>
      <c r="F5738" s="248" t="s">
        <v>447</v>
      </c>
      <c r="G5738" s="274">
        <f t="shared" si="1"/>
        <v>46039</v>
      </c>
      <c r="H5738" s="248" t="s">
        <v>443</v>
      </c>
      <c r="I5738" s="276" t="str">
        <f t="shared" si="2"/>
        <v>26784767994</v>
      </c>
      <c r="J5738" s="274">
        <v>46035.0</v>
      </c>
      <c r="K5738" s="275">
        <v>767994.0</v>
      </c>
      <c r="L5738" s="275">
        <f t="shared" si="60"/>
        <v>0</v>
      </c>
      <c r="N5738" s="277"/>
      <c r="O5738" s="274"/>
    </row>
    <row r="5739" ht="14.25" customHeight="1">
      <c r="A5739" s="248" t="s">
        <v>498</v>
      </c>
      <c r="B5739" s="248" t="s">
        <v>19</v>
      </c>
      <c r="C5739" s="248">
        <v>1117.0</v>
      </c>
      <c r="D5739" s="274">
        <v>46009.0</v>
      </c>
      <c r="E5739" s="275">
        <v>130484.0</v>
      </c>
      <c r="F5739" s="248" t="s">
        <v>447</v>
      </c>
      <c r="G5739" s="274">
        <f t="shared" si="1"/>
        <v>46039</v>
      </c>
      <c r="H5739" s="248" t="s">
        <v>443</v>
      </c>
      <c r="I5739" s="276" t="str">
        <f t="shared" si="2"/>
        <v>1117130484</v>
      </c>
      <c r="J5739" s="274">
        <v>46022.0</v>
      </c>
      <c r="K5739" s="275">
        <v>130484.0</v>
      </c>
      <c r="L5739" s="275">
        <f t="shared" si="60"/>
        <v>0</v>
      </c>
      <c r="N5739" s="277"/>
      <c r="O5739" s="274"/>
    </row>
    <row r="5740" ht="14.25" customHeight="1">
      <c r="A5740" s="248" t="s">
        <v>44</v>
      </c>
      <c r="B5740" s="248" t="s">
        <v>19</v>
      </c>
      <c r="C5740" s="248">
        <v>5357.0</v>
      </c>
      <c r="D5740" s="274">
        <v>46009.0</v>
      </c>
      <c r="E5740" s="275">
        <v>2133349.0</v>
      </c>
      <c r="F5740" s="248" t="s">
        <v>447</v>
      </c>
      <c r="G5740" s="274">
        <f t="shared" si="1"/>
        <v>46039</v>
      </c>
      <c r="H5740" s="248" t="s">
        <v>443</v>
      </c>
      <c r="I5740" s="276" t="str">
        <f t="shared" si="2"/>
        <v>53572133349</v>
      </c>
      <c r="J5740" s="274">
        <v>46035.0</v>
      </c>
      <c r="K5740" s="275">
        <v>2133349.0</v>
      </c>
      <c r="L5740" s="275">
        <f t="shared" si="60"/>
        <v>0</v>
      </c>
      <c r="N5740" s="277"/>
      <c r="O5740" s="274"/>
    </row>
    <row r="5741" ht="14.25" customHeight="1">
      <c r="A5741" s="248" t="s">
        <v>44</v>
      </c>
      <c r="B5741" s="248" t="s">
        <v>19</v>
      </c>
      <c r="C5741" s="248">
        <v>5354.0</v>
      </c>
      <c r="D5741" s="274">
        <v>46009.0</v>
      </c>
      <c r="E5741" s="275">
        <v>2133349.0</v>
      </c>
      <c r="F5741" s="248" t="s">
        <v>447</v>
      </c>
      <c r="G5741" s="274">
        <f t="shared" si="1"/>
        <v>46039</v>
      </c>
      <c r="H5741" s="248" t="s">
        <v>443</v>
      </c>
      <c r="I5741" s="276" t="str">
        <f t="shared" si="2"/>
        <v>53542133349</v>
      </c>
      <c r="J5741" s="274">
        <v>46035.0</v>
      </c>
      <c r="K5741" s="275">
        <v>2133349.0</v>
      </c>
      <c r="L5741" s="275">
        <f t="shared" si="60"/>
        <v>0</v>
      </c>
      <c r="N5741" s="277"/>
      <c r="O5741" s="274"/>
    </row>
    <row r="5742" ht="14.25" customHeight="1">
      <c r="A5742" s="248" t="s">
        <v>494</v>
      </c>
      <c r="B5742" s="248" t="s">
        <v>19</v>
      </c>
      <c r="C5742" s="248">
        <v>67570.0</v>
      </c>
      <c r="D5742" s="274">
        <v>46009.0</v>
      </c>
      <c r="E5742" s="275">
        <v>281880.0</v>
      </c>
      <c r="F5742" s="248" t="s">
        <v>447</v>
      </c>
      <c r="G5742" s="274">
        <f t="shared" si="1"/>
        <v>46039</v>
      </c>
      <c r="H5742" s="248" t="s">
        <v>443</v>
      </c>
      <c r="I5742" s="276" t="str">
        <f t="shared" si="2"/>
        <v>67570281880</v>
      </c>
      <c r="J5742" s="274">
        <v>46009.0</v>
      </c>
      <c r="K5742" s="275">
        <v>281880.0</v>
      </c>
      <c r="L5742" s="275">
        <f t="shared" si="60"/>
        <v>0</v>
      </c>
      <c r="N5742" s="277"/>
      <c r="O5742" s="274"/>
    </row>
    <row r="5743" ht="14.25" customHeight="1">
      <c r="A5743" s="248" t="s">
        <v>463</v>
      </c>
      <c r="B5743" s="248" t="s">
        <v>19</v>
      </c>
      <c r="C5743" s="248">
        <v>5503989.0</v>
      </c>
      <c r="D5743" s="274">
        <v>46009.0</v>
      </c>
      <c r="E5743" s="275">
        <v>703980.0</v>
      </c>
      <c r="F5743" s="248" t="s">
        <v>447</v>
      </c>
      <c r="G5743" s="274">
        <f t="shared" si="1"/>
        <v>46039</v>
      </c>
      <c r="H5743" s="305" t="s">
        <v>443</v>
      </c>
      <c r="I5743" s="276" t="str">
        <f t="shared" si="2"/>
        <v>5503989703980</v>
      </c>
      <c r="J5743" s="347"/>
      <c r="K5743" s="275"/>
      <c r="L5743" s="275">
        <f t="shared" si="60"/>
        <v>-703980</v>
      </c>
      <c r="M5743" s="289" t="s">
        <v>1117</v>
      </c>
      <c r="N5743" s="277"/>
      <c r="O5743" s="274"/>
    </row>
    <row r="5744" ht="14.25" customHeight="1">
      <c r="A5744" s="248" t="s">
        <v>610</v>
      </c>
      <c r="B5744" s="248" t="s">
        <v>19</v>
      </c>
      <c r="C5744" s="248">
        <v>1995613.0</v>
      </c>
      <c r="D5744" s="274">
        <v>46010.0</v>
      </c>
      <c r="E5744" s="275">
        <v>599990.0</v>
      </c>
      <c r="F5744" s="248" t="s">
        <v>447</v>
      </c>
      <c r="G5744" s="274">
        <f t="shared" si="1"/>
        <v>46040</v>
      </c>
      <c r="H5744" s="248" t="s">
        <v>443</v>
      </c>
      <c r="I5744" s="276" t="str">
        <f t="shared" si="2"/>
        <v>1995613599990</v>
      </c>
      <c r="J5744" s="274">
        <v>46001.0</v>
      </c>
      <c r="K5744" s="275">
        <v>599990.0</v>
      </c>
      <c r="L5744" s="275">
        <f t="shared" si="60"/>
        <v>0</v>
      </c>
      <c r="N5744" s="277"/>
      <c r="O5744" s="274"/>
    </row>
    <row r="5745" ht="14.25" customHeight="1">
      <c r="A5745" s="248" t="s">
        <v>84</v>
      </c>
      <c r="B5745" s="248" t="s">
        <v>19</v>
      </c>
      <c r="C5745" s="248">
        <v>6592.0</v>
      </c>
      <c r="D5745" s="274">
        <v>46010.0</v>
      </c>
      <c r="E5745" s="275">
        <v>187947.0</v>
      </c>
      <c r="F5745" s="248" t="s">
        <v>447</v>
      </c>
      <c r="G5745" s="274">
        <f t="shared" si="1"/>
        <v>46040</v>
      </c>
      <c r="H5745" s="248" t="s">
        <v>443</v>
      </c>
      <c r="I5745" s="276" t="str">
        <f t="shared" si="2"/>
        <v>6592187947</v>
      </c>
      <c r="J5745" s="274">
        <v>46035.0</v>
      </c>
      <c r="K5745" s="275">
        <v>187947.0</v>
      </c>
      <c r="L5745" s="275">
        <f t="shared" si="60"/>
        <v>0</v>
      </c>
      <c r="N5745" s="277"/>
      <c r="O5745" s="274"/>
    </row>
    <row r="5746" ht="14.25" customHeight="1">
      <c r="A5746" s="248" t="s">
        <v>84</v>
      </c>
      <c r="B5746" s="248" t="s">
        <v>19</v>
      </c>
      <c r="C5746" s="248">
        <v>6593.0</v>
      </c>
      <c r="D5746" s="274">
        <v>46010.0</v>
      </c>
      <c r="E5746" s="275">
        <v>230336.0</v>
      </c>
      <c r="F5746" s="248" t="s">
        <v>447</v>
      </c>
      <c r="G5746" s="274">
        <f t="shared" si="1"/>
        <v>46040</v>
      </c>
      <c r="H5746" s="248" t="s">
        <v>443</v>
      </c>
      <c r="I5746" s="276" t="str">
        <f t="shared" si="2"/>
        <v>6593230336</v>
      </c>
      <c r="J5746" s="274">
        <v>46035.0</v>
      </c>
      <c r="K5746" s="275">
        <v>230336.0</v>
      </c>
      <c r="L5746" s="275">
        <f t="shared" si="60"/>
        <v>0</v>
      </c>
      <c r="N5746" s="277"/>
      <c r="O5746" s="274"/>
    </row>
    <row r="5747" ht="14.25" customHeight="1">
      <c r="A5747" s="248" t="s">
        <v>766</v>
      </c>
      <c r="B5747" s="248" t="s">
        <v>19</v>
      </c>
      <c r="C5747" s="248">
        <v>117.0</v>
      </c>
      <c r="D5747" s="274">
        <v>46010.0</v>
      </c>
      <c r="E5747" s="275">
        <v>8645.0</v>
      </c>
      <c r="F5747" s="248" t="s">
        <v>447</v>
      </c>
      <c r="G5747" s="274">
        <f t="shared" si="1"/>
        <v>46040</v>
      </c>
      <c r="H5747" s="248" t="s">
        <v>443</v>
      </c>
      <c r="I5747" s="276" t="str">
        <f t="shared" si="2"/>
        <v>1178645</v>
      </c>
      <c r="J5747" s="274">
        <v>46022.0</v>
      </c>
      <c r="K5747" s="275">
        <v>8646.0</v>
      </c>
      <c r="L5747" s="275">
        <f t="shared" si="60"/>
        <v>1</v>
      </c>
      <c r="N5747" s="277"/>
      <c r="O5747" s="274"/>
    </row>
    <row r="5748" ht="14.25" customHeight="1">
      <c r="A5748" s="248" t="s">
        <v>1304</v>
      </c>
      <c r="B5748" s="248" t="s">
        <v>19</v>
      </c>
      <c r="C5748" s="248">
        <v>1066.0</v>
      </c>
      <c r="D5748" s="274">
        <v>46010.0</v>
      </c>
      <c r="E5748" s="275">
        <v>116848.0</v>
      </c>
      <c r="F5748" s="248" t="s">
        <v>447</v>
      </c>
      <c r="G5748" s="274">
        <f t="shared" si="1"/>
        <v>46040</v>
      </c>
      <c r="H5748" s="248" t="s">
        <v>443</v>
      </c>
      <c r="I5748" s="276" t="str">
        <f t="shared" si="2"/>
        <v>1066116848</v>
      </c>
      <c r="J5748" s="274">
        <v>46010.0</v>
      </c>
      <c r="K5748" s="275">
        <v>116848.0</v>
      </c>
      <c r="L5748" s="275">
        <f t="shared" si="60"/>
        <v>0</v>
      </c>
      <c r="N5748" s="277"/>
      <c r="O5748" s="274"/>
    </row>
    <row r="5749" ht="14.25" customHeight="1">
      <c r="A5749" s="248" t="s">
        <v>26</v>
      </c>
      <c r="B5749" s="248" t="s">
        <v>19</v>
      </c>
      <c r="C5749" s="248">
        <v>14874.0</v>
      </c>
      <c r="D5749" s="274">
        <v>46010.0</v>
      </c>
      <c r="E5749" s="275">
        <v>1728183.0</v>
      </c>
      <c r="F5749" s="248" t="s">
        <v>447</v>
      </c>
      <c r="G5749" s="274">
        <f t="shared" si="1"/>
        <v>46040</v>
      </c>
      <c r="H5749" s="248" t="s">
        <v>443</v>
      </c>
      <c r="I5749" s="276" t="str">
        <f t="shared" si="2"/>
        <v>148741728183</v>
      </c>
      <c r="J5749" s="274">
        <v>46036.0</v>
      </c>
      <c r="K5749" s="275">
        <v>1728183.0</v>
      </c>
      <c r="L5749" s="275">
        <f t="shared" si="60"/>
        <v>0</v>
      </c>
      <c r="N5749" s="277"/>
      <c r="O5749" s="274"/>
    </row>
    <row r="5750" ht="14.25" customHeight="1">
      <c r="A5750" s="248" t="s">
        <v>640</v>
      </c>
      <c r="B5750" s="248" t="s">
        <v>19</v>
      </c>
      <c r="C5750" s="248">
        <v>7179.0</v>
      </c>
      <c r="D5750" s="274">
        <v>46010.0</v>
      </c>
      <c r="E5750" s="275">
        <v>770000.0</v>
      </c>
      <c r="F5750" s="248" t="s">
        <v>447</v>
      </c>
      <c r="G5750" s="274">
        <f t="shared" si="1"/>
        <v>46040</v>
      </c>
      <c r="H5750" s="248" t="s">
        <v>443</v>
      </c>
      <c r="I5750" s="276" t="str">
        <f t="shared" si="2"/>
        <v>7179770000</v>
      </c>
      <c r="J5750" s="274">
        <v>46014.0</v>
      </c>
      <c r="K5750" s="275">
        <v>770000.0</v>
      </c>
      <c r="L5750" s="275">
        <f t="shared" si="60"/>
        <v>0</v>
      </c>
      <c r="N5750" s="277"/>
      <c r="O5750" s="274"/>
    </row>
    <row r="5751" ht="14.25" customHeight="1">
      <c r="A5751" s="248" t="s">
        <v>841</v>
      </c>
      <c r="B5751" s="248" t="s">
        <v>468</v>
      </c>
      <c r="C5751" s="248">
        <v>587743.0</v>
      </c>
      <c r="D5751" s="274">
        <v>46011.0</v>
      </c>
      <c r="E5751" s="275">
        <v>-253970.0</v>
      </c>
      <c r="F5751" s="248" t="s">
        <v>447</v>
      </c>
      <c r="G5751" s="274">
        <f t="shared" si="1"/>
        <v>46041</v>
      </c>
      <c r="H5751" s="248" t="s">
        <v>469</v>
      </c>
      <c r="I5751" s="276" t="str">
        <f t="shared" si="2"/>
        <v>587743-253970</v>
      </c>
      <c r="J5751" s="274"/>
      <c r="K5751" s="275"/>
      <c r="L5751" s="275">
        <f t="shared" si="60"/>
        <v>253970</v>
      </c>
      <c r="N5751" s="277"/>
      <c r="O5751" s="274"/>
    </row>
    <row r="5752" ht="14.25" customHeight="1">
      <c r="A5752" s="248" t="s">
        <v>463</v>
      </c>
      <c r="B5752" s="248" t="s">
        <v>468</v>
      </c>
      <c r="C5752" s="248">
        <v>2.8874241E7</v>
      </c>
      <c r="D5752" s="274">
        <v>46011.0</v>
      </c>
      <c r="E5752" s="275">
        <v>-269990.0</v>
      </c>
      <c r="F5752" s="248" t="s">
        <v>447</v>
      </c>
      <c r="G5752" s="274">
        <f t="shared" si="1"/>
        <v>46041</v>
      </c>
      <c r="H5752" s="248" t="s">
        <v>469</v>
      </c>
      <c r="I5752" s="276" t="str">
        <f t="shared" si="2"/>
        <v>28874241-269990</v>
      </c>
      <c r="J5752" s="274"/>
      <c r="K5752" s="275"/>
      <c r="L5752" s="275">
        <f t="shared" si="60"/>
        <v>269990</v>
      </c>
      <c r="N5752" s="277"/>
      <c r="O5752" s="274"/>
    </row>
    <row r="5753" ht="14.25" customHeight="1">
      <c r="A5753" s="248" t="s">
        <v>22</v>
      </c>
      <c r="B5753" s="248" t="s">
        <v>19</v>
      </c>
      <c r="C5753" s="248">
        <v>1253966.0</v>
      </c>
      <c r="D5753" s="274">
        <v>46012.0</v>
      </c>
      <c r="E5753" s="275">
        <v>144980.0</v>
      </c>
      <c r="F5753" s="248" t="s">
        <v>447</v>
      </c>
      <c r="G5753" s="274">
        <f t="shared" si="1"/>
        <v>46042</v>
      </c>
      <c r="H5753" s="248" t="s">
        <v>443</v>
      </c>
      <c r="I5753" s="276" t="str">
        <f t="shared" si="2"/>
        <v>1253966144980</v>
      </c>
      <c r="J5753" s="274">
        <v>46012.0</v>
      </c>
      <c r="K5753" s="275">
        <v>144980.0</v>
      </c>
      <c r="L5753" s="275">
        <f t="shared" si="60"/>
        <v>0</v>
      </c>
      <c r="N5753" s="277"/>
      <c r="O5753" s="274"/>
    </row>
    <row r="5754" ht="14.25" customHeight="1">
      <c r="A5754" s="248" t="s">
        <v>22</v>
      </c>
      <c r="B5754" s="248" t="s">
        <v>19</v>
      </c>
      <c r="C5754" s="248">
        <v>1253967.0</v>
      </c>
      <c r="D5754" s="274">
        <v>46012.0</v>
      </c>
      <c r="E5754" s="275">
        <v>34990.0</v>
      </c>
      <c r="F5754" s="248" t="s">
        <v>447</v>
      </c>
      <c r="G5754" s="274">
        <f t="shared" si="1"/>
        <v>46042</v>
      </c>
      <c r="H5754" s="248" t="s">
        <v>443</v>
      </c>
      <c r="I5754" s="276" t="str">
        <f t="shared" si="2"/>
        <v>125396734990</v>
      </c>
      <c r="J5754" s="274">
        <v>46012.0</v>
      </c>
      <c r="K5754" s="275">
        <v>34990.0</v>
      </c>
      <c r="L5754" s="275">
        <f t="shared" si="60"/>
        <v>0</v>
      </c>
      <c r="N5754" s="277"/>
      <c r="O5754" s="274"/>
    </row>
    <row r="5755" ht="14.25" customHeight="1">
      <c r="A5755" s="248" t="s">
        <v>273</v>
      </c>
      <c r="B5755" s="248" t="s">
        <v>19</v>
      </c>
      <c r="C5755" s="289">
        <v>811.0</v>
      </c>
      <c r="D5755" s="287">
        <v>46012.0</v>
      </c>
      <c r="E5755" s="288">
        <v>189900.0</v>
      </c>
      <c r="F5755" s="289" t="s">
        <v>447</v>
      </c>
      <c r="G5755" s="287">
        <f t="shared" si="1"/>
        <v>46042</v>
      </c>
      <c r="H5755" s="289" t="s">
        <v>443</v>
      </c>
      <c r="I5755" s="290" t="str">
        <f t="shared" si="2"/>
        <v>811189900</v>
      </c>
      <c r="J5755" s="287"/>
      <c r="K5755" s="288"/>
      <c r="L5755" s="288">
        <f t="shared" si="60"/>
        <v>-189900</v>
      </c>
      <c r="N5755" s="277"/>
      <c r="O5755" s="274"/>
    </row>
    <row r="5756" ht="14.25" customHeight="1">
      <c r="A5756" s="248" t="s">
        <v>273</v>
      </c>
      <c r="B5756" s="248" t="s">
        <v>468</v>
      </c>
      <c r="C5756" s="248">
        <v>2186.0</v>
      </c>
      <c r="D5756" s="274">
        <v>46012.0</v>
      </c>
      <c r="E5756" s="275">
        <v>-189900.0</v>
      </c>
      <c r="F5756" s="248" t="s">
        <v>447</v>
      </c>
      <c r="G5756" s="274">
        <f t="shared" si="1"/>
        <v>46042</v>
      </c>
      <c r="H5756" s="248" t="s">
        <v>469</v>
      </c>
      <c r="I5756" s="276" t="str">
        <f t="shared" si="2"/>
        <v>2186-189900</v>
      </c>
      <c r="J5756" s="274"/>
      <c r="K5756" s="275"/>
      <c r="L5756" s="275">
        <f t="shared" si="60"/>
        <v>189900</v>
      </c>
      <c r="M5756" s="248" t="s">
        <v>1305</v>
      </c>
      <c r="N5756" s="277"/>
      <c r="O5756" s="274"/>
    </row>
    <row r="5757" ht="14.25" customHeight="1">
      <c r="A5757" s="248" t="s">
        <v>273</v>
      </c>
      <c r="B5757" s="248" t="s">
        <v>468</v>
      </c>
      <c r="C5757" s="248">
        <v>2187.0</v>
      </c>
      <c r="D5757" s="274">
        <v>46012.0</v>
      </c>
      <c r="E5757" s="275">
        <v>-189900.0</v>
      </c>
      <c r="F5757" s="248" t="s">
        <v>447</v>
      </c>
      <c r="G5757" s="274">
        <f t="shared" si="1"/>
        <v>46042</v>
      </c>
      <c r="H5757" s="248" t="s">
        <v>469</v>
      </c>
      <c r="I5757" s="276" t="str">
        <f t="shared" si="2"/>
        <v>2187-189900</v>
      </c>
      <c r="J5757" s="274"/>
      <c r="K5757" s="275"/>
      <c r="L5757" s="275">
        <f t="shared" si="60"/>
        <v>189900</v>
      </c>
      <c r="M5757" s="248" t="s">
        <v>1306</v>
      </c>
      <c r="N5757" s="277"/>
      <c r="O5757" s="274"/>
    </row>
    <row r="5758" ht="14.25" customHeight="1">
      <c r="A5758" s="248" t="s">
        <v>273</v>
      </c>
      <c r="B5758" s="248" t="s">
        <v>747</v>
      </c>
      <c r="C5758" s="248">
        <v>62.0</v>
      </c>
      <c r="D5758" s="274">
        <v>46012.0</v>
      </c>
      <c r="E5758" s="275">
        <v>189900.0</v>
      </c>
      <c r="F5758" s="248" t="s">
        <v>447</v>
      </c>
      <c r="G5758" s="274">
        <f t="shared" si="1"/>
        <v>46042</v>
      </c>
      <c r="H5758" s="248" t="s">
        <v>443</v>
      </c>
      <c r="I5758" s="276" t="str">
        <f t="shared" si="2"/>
        <v>62189900</v>
      </c>
      <c r="J5758" s="274">
        <v>46091.0</v>
      </c>
      <c r="K5758" s="275"/>
      <c r="L5758" s="275">
        <f t="shared" si="60"/>
        <v>-189900</v>
      </c>
      <c r="M5758" s="248" t="s">
        <v>1307</v>
      </c>
      <c r="N5758" s="277"/>
      <c r="O5758" s="274"/>
    </row>
    <row r="5759" ht="14.25" customHeight="1">
      <c r="A5759" s="248" t="s">
        <v>464</v>
      </c>
      <c r="B5759" s="248" t="s">
        <v>19</v>
      </c>
      <c r="C5759" s="248">
        <v>2233622.0</v>
      </c>
      <c r="D5759" s="274">
        <v>46013.0</v>
      </c>
      <c r="E5759" s="275">
        <v>1003980.0</v>
      </c>
      <c r="F5759" s="248" t="s">
        <v>447</v>
      </c>
      <c r="G5759" s="274">
        <f t="shared" si="1"/>
        <v>46043</v>
      </c>
      <c r="H5759" s="248" t="s">
        <v>443</v>
      </c>
      <c r="I5759" s="276" t="str">
        <f t="shared" si="2"/>
        <v>22336221003980</v>
      </c>
      <c r="J5759" s="274">
        <v>46013.0</v>
      </c>
      <c r="K5759" s="275">
        <v>1003980.0</v>
      </c>
      <c r="L5759" s="275">
        <f t="shared" si="60"/>
        <v>0</v>
      </c>
      <c r="N5759" s="277"/>
      <c r="O5759" s="274"/>
    </row>
    <row r="5760" ht="14.25" customHeight="1">
      <c r="A5760" s="248" t="s">
        <v>824</v>
      </c>
      <c r="B5760" s="248" t="s">
        <v>19</v>
      </c>
      <c r="C5760" s="248">
        <v>5.4084202E7</v>
      </c>
      <c r="D5760" s="274">
        <v>46013.0</v>
      </c>
      <c r="E5760" s="275">
        <v>7140.0</v>
      </c>
      <c r="F5760" s="248" t="s">
        <v>447</v>
      </c>
      <c r="G5760" s="274">
        <f t="shared" si="1"/>
        <v>46043</v>
      </c>
      <c r="H5760" s="248" t="s">
        <v>443</v>
      </c>
      <c r="I5760" s="276" t="str">
        <f t="shared" si="2"/>
        <v>540842027140</v>
      </c>
      <c r="J5760" s="274">
        <v>46013.0</v>
      </c>
      <c r="K5760" s="275">
        <v>7140.0</v>
      </c>
      <c r="L5760" s="275">
        <f t="shared" si="60"/>
        <v>0</v>
      </c>
      <c r="N5760" s="277"/>
      <c r="O5760" s="274"/>
    </row>
    <row r="5761" ht="14.25" customHeight="1">
      <c r="A5761" s="248" t="s">
        <v>475</v>
      </c>
      <c r="B5761" s="248" t="s">
        <v>19</v>
      </c>
      <c r="C5761" s="248">
        <v>2.5433274E7</v>
      </c>
      <c r="D5761" s="274">
        <v>46013.0</v>
      </c>
      <c r="E5761" s="275">
        <v>389970.0</v>
      </c>
      <c r="F5761" s="248" t="s">
        <v>447</v>
      </c>
      <c r="G5761" s="274">
        <f t="shared" si="1"/>
        <v>46043</v>
      </c>
      <c r="H5761" s="248" t="s">
        <v>443</v>
      </c>
      <c r="I5761" s="276" t="str">
        <f t="shared" si="2"/>
        <v>25433274389970</v>
      </c>
      <c r="J5761" s="274">
        <v>46013.0</v>
      </c>
      <c r="K5761" s="275">
        <v>389970.0</v>
      </c>
      <c r="L5761" s="275">
        <f t="shared" si="60"/>
        <v>0</v>
      </c>
      <c r="N5761" s="277"/>
      <c r="O5761" s="274"/>
    </row>
    <row r="5762" ht="14.25" customHeight="1">
      <c r="A5762" s="248" t="s">
        <v>463</v>
      </c>
      <c r="B5762" s="248" t="s">
        <v>19</v>
      </c>
      <c r="C5762" s="248">
        <v>5510807.0</v>
      </c>
      <c r="D5762" s="274">
        <v>46013.0</v>
      </c>
      <c r="E5762" s="275">
        <v>257981.0</v>
      </c>
      <c r="F5762" s="248" t="s">
        <v>447</v>
      </c>
      <c r="G5762" s="274">
        <f t="shared" si="1"/>
        <v>46043</v>
      </c>
      <c r="H5762" s="248" t="s">
        <v>443</v>
      </c>
      <c r="I5762" s="276" t="str">
        <f t="shared" si="2"/>
        <v>5510807257981</v>
      </c>
      <c r="J5762" s="274">
        <v>46013.0</v>
      </c>
      <c r="K5762" s="275">
        <v>257981.0</v>
      </c>
      <c r="L5762" s="275">
        <f t="shared" si="60"/>
        <v>0</v>
      </c>
      <c r="N5762" s="277"/>
      <c r="O5762" s="274"/>
    </row>
    <row r="5763" ht="14.25" customHeight="1">
      <c r="A5763" s="248" t="s">
        <v>463</v>
      </c>
      <c r="B5763" s="248" t="s">
        <v>19</v>
      </c>
      <c r="C5763" s="248">
        <v>5510774.0</v>
      </c>
      <c r="D5763" s="274">
        <v>46013.0</v>
      </c>
      <c r="E5763" s="275">
        <v>1553980.0</v>
      </c>
      <c r="F5763" s="248" t="s">
        <v>447</v>
      </c>
      <c r="G5763" s="274">
        <f t="shared" si="1"/>
        <v>46043</v>
      </c>
      <c r="H5763" s="248" t="s">
        <v>443</v>
      </c>
      <c r="I5763" s="276" t="str">
        <f t="shared" si="2"/>
        <v>55107741553980</v>
      </c>
      <c r="J5763" s="274">
        <v>46013.0</v>
      </c>
      <c r="K5763" s="275">
        <v>1553980.0</v>
      </c>
      <c r="L5763" s="275">
        <f t="shared" si="60"/>
        <v>0</v>
      </c>
      <c r="N5763" s="277"/>
      <c r="O5763" s="274"/>
    </row>
    <row r="5764" ht="14.25" customHeight="1">
      <c r="A5764" s="248" t="s">
        <v>1107</v>
      </c>
      <c r="B5764" s="248" t="s">
        <v>19</v>
      </c>
      <c r="C5764" s="248">
        <v>6277206.0</v>
      </c>
      <c r="D5764" s="274">
        <v>46013.0</v>
      </c>
      <c r="E5764" s="275">
        <v>6599970.0</v>
      </c>
      <c r="F5764" s="248" t="s">
        <v>447</v>
      </c>
      <c r="G5764" s="274">
        <f t="shared" si="1"/>
        <v>46043</v>
      </c>
      <c r="H5764" s="248" t="s">
        <v>443</v>
      </c>
      <c r="I5764" s="276" t="str">
        <f t="shared" si="2"/>
        <v>62772066599970</v>
      </c>
      <c r="J5764" s="274">
        <v>46009.0</v>
      </c>
      <c r="K5764" s="275">
        <v>6599970.0</v>
      </c>
      <c r="L5764" s="275">
        <f t="shared" si="60"/>
        <v>0</v>
      </c>
      <c r="N5764" s="277"/>
      <c r="O5764" s="274"/>
    </row>
    <row r="5765" ht="14.25" customHeight="1">
      <c r="A5765" s="248" t="s">
        <v>89</v>
      </c>
      <c r="B5765" s="248" t="s">
        <v>19</v>
      </c>
      <c r="C5765" s="248">
        <v>11197.0</v>
      </c>
      <c r="D5765" s="274">
        <v>46013.0</v>
      </c>
      <c r="E5765" s="275">
        <v>23830.0</v>
      </c>
      <c r="F5765" s="248" t="s">
        <v>447</v>
      </c>
      <c r="G5765" s="274">
        <f t="shared" si="1"/>
        <v>46043</v>
      </c>
      <c r="H5765" s="248" t="s">
        <v>443</v>
      </c>
      <c r="I5765" s="276" t="str">
        <f t="shared" si="2"/>
        <v>1119723830</v>
      </c>
      <c r="J5765" s="274">
        <v>46035.0</v>
      </c>
      <c r="K5765" s="275">
        <v>23830.0</v>
      </c>
      <c r="L5765" s="275">
        <f t="shared" si="60"/>
        <v>0</v>
      </c>
      <c r="N5765" s="277"/>
      <c r="O5765" s="274"/>
    </row>
    <row r="5766" ht="14.25" customHeight="1">
      <c r="A5766" s="248" t="s">
        <v>89</v>
      </c>
      <c r="B5766" s="248" t="s">
        <v>19</v>
      </c>
      <c r="C5766" s="248">
        <v>11198.0</v>
      </c>
      <c r="D5766" s="274">
        <v>46013.0</v>
      </c>
      <c r="E5766" s="275">
        <v>120453.0</v>
      </c>
      <c r="F5766" s="248" t="s">
        <v>447</v>
      </c>
      <c r="G5766" s="274">
        <f t="shared" si="1"/>
        <v>46043</v>
      </c>
      <c r="H5766" s="248" t="s">
        <v>443</v>
      </c>
      <c r="I5766" s="276" t="str">
        <f t="shared" si="2"/>
        <v>11198120453</v>
      </c>
      <c r="J5766" s="274">
        <v>46035.0</v>
      </c>
      <c r="K5766" s="275">
        <v>120453.0</v>
      </c>
      <c r="L5766" s="275">
        <f t="shared" si="60"/>
        <v>0</v>
      </c>
      <c r="N5766" s="277"/>
      <c r="O5766" s="274"/>
    </row>
    <row r="5767" ht="14.25" customHeight="1">
      <c r="A5767" s="248" t="s">
        <v>494</v>
      </c>
      <c r="B5767" s="248" t="s">
        <v>19</v>
      </c>
      <c r="C5767" s="248">
        <v>67929.0</v>
      </c>
      <c r="D5767" s="274">
        <v>46013.0</v>
      </c>
      <c r="E5767" s="275">
        <v>1835880.0</v>
      </c>
      <c r="F5767" s="248" t="s">
        <v>447</v>
      </c>
      <c r="G5767" s="274">
        <f t="shared" si="1"/>
        <v>46043</v>
      </c>
      <c r="H5767" s="248" t="s">
        <v>443</v>
      </c>
      <c r="I5767" s="276" t="str">
        <f t="shared" si="2"/>
        <v>679291835880</v>
      </c>
      <c r="J5767" s="274">
        <v>46013.0</v>
      </c>
      <c r="K5767" s="275">
        <v>1835880.0</v>
      </c>
      <c r="L5767" s="275">
        <f t="shared" si="60"/>
        <v>0</v>
      </c>
      <c r="N5767" s="277"/>
      <c r="O5767" s="274"/>
    </row>
    <row r="5768" ht="14.25" customHeight="1">
      <c r="A5768" s="248" t="s">
        <v>494</v>
      </c>
      <c r="B5768" s="248" t="s">
        <v>19</v>
      </c>
      <c r="C5768" s="248">
        <v>67931.0</v>
      </c>
      <c r="D5768" s="274">
        <v>46013.0</v>
      </c>
      <c r="E5768" s="275">
        <v>130021.0</v>
      </c>
      <c r="F5768" s="248" t="s">
        <v>447</v>
      </c>
      <c r="G5768" s="274">
        <f t="shared" si="1"/>
        <v>46043</v>
      </c>
      <c r="H5768" s="248" t="s">
        <v>443</v>
      </c>
      <c r="I5768" s="276" t="str">
        <f t="shared" si="2"/>
        <v>67931130021</v>
      </c>
      <c r="J5768" s="274">
        <v>46013.0</v>
      </c>
      <c r="K5768" s="275">
        <v>130021.0</v>
      </c>
      <c r="L5768" s="275">
        <f t="shared" si="60"/>
        <v>0</v>
      </c>
      <c r="N5768" s="277"/>
      <c r="O5768" s="274"/>
    </row>
    <row r="5769" ht="14.25" customHeight="1">
      <c r="A5769" s="248" t="s">
        <v>741</v>
      </c>
      <c r="B5769" s="248" t="s">
        <v>19</v>
      </c>
      <c r="C5769" s="248">
        <v>356010.0</v>
      </c>
      <c r="D5769" s="274">
        <v>46014.0</v>
      </c>
      <c r="E5769" s="275">
        <v>534990.0</v>
      </c>
      <c r="F5769" s="248" t="s">
        <v>447</v>
      </c>
      <c r="G5769" s="274">
        <f t="shared" si="1"/>
        <v>46044</v>
      </c>
      <c r="H5769" s="248" t="s">
        <v>443</v>
      </c>
      <c r="I5769" s="276" t="str">
        <f t="shared" si="2"/>
        <v>356010534990</v>
      </c>
      <c r="J5769" s="274">
        <v>46016.0</v>
      </c>
      <c r="K5769" s="275">
        <v>535000.0</v>
      </c>
      <c r="L5769" s="275">
        <f t="shared" si="60"/>
        <v>10</v>
      </c>
      <c r="M5769" s="248" t="s">
        <v>1308</v>
      </c>
      <c r="N5769" s="277"/>
      <c r="O5769" s="274"/>
    </row>
    <row r="5770" ht="10.5" customHeight="1">
      <c r="A5770" s="248" t="s">
        <v>1309</v>
      </c>
      <c r="B5770" s="248" t="s">
        <v>19</v>
      </c>
      <c r="C5770" s="248">
        <v>2587485.0</v>
      </c>
      <c r="D5770" s="274">
        <v>46014.0</v>
      </c>
      <c r="E5770" s="275">
        <v>973980.0</v>
      </c>
      <c r="F5770" s="248" t="s">
        <v>447</v>
      </c>
      <c r="G5770" s="274">
        <f t="shared" si="1"/>
        <v>46044</v>
      </c>
      <c r="H5770" s="248" t="s">
        <v>443</v>
      </c>
      <c r="I5770" s="276" t="str">
        <f t="shared" si="2"/>
        <v>2587485973980</v>
      </c>
      <c r="J5770" s="274">
        <v>46013.0</v>
      </c>
      <c r="K5770" s="275">
        <v>973980.0</v>
      </c>
      <c r="L5770" s="275">
        <f t="shared" si="60"/>
        <v>0</v>
      </c>
      <c r="N5770" s="277"/>
      <c r="O5770" s="274"/>
    </row>
    <row r="5771" ht="14.25" customHeight="1">
      <c r="A5771" s="248" t="s">
        <v>509</v>
      </c>
      <c r="B5771" s="248" t="s">
        <v>19</v>
      </c>
      <c r="C5771" s="248">
        <v>5508730.0</v>
      </c>
      <c r="D5771" s="274">
        <v>46014.0</v>
      </c>
      <c r="E5771" s="275">
        <v>570980.0</v>
      </c>
      <c r="F5771" s="248" t="s">
        <v>447</v>
      </c>
      <c r="G5771" s="274">
        <f t="shared" si="1"/>
        <v>46044</v>
      </c>
      <c r="H5771" s="248" t="s">
        <v>443</v>
      </c>
      <c r="I5771" s="276" t="str">
        <f t="shared" si="2"/>
        <v>5508730570980</v>
      </c>
      <c r="J5771" s="274">
        <v>46013.0</v>
      </c>
      <c r="K5771" s="275">
        <v>570980.0</v>
      </c>
      <c r="L5771" s="275">
        <f t="shared" si="60"/>
        <v>0</v>
      </c>
      <c r="N5771" s="277"/>
      <c r="O5771" s="274"/>
    </row>
    <row r="5772" ht="14.25" customHeight="1">
      <c r="A5772" s="248" t="s">
        <v>1310</v>
      </c>
      <c r="B5772" s="248" t="s">
        <v>19</v>
      </c>
      <c r="C5772" s="248">
        <v>5511059.0</v>
      </c>
      <c r="D5772" s="274">
        <v>46014.0</v>
      </c>
      <c r="E5772" s="275">
        <v>347980.0</v>
      </c>
      <c r="F5772" s="248" t="s">
        <v>447</v>
      </c>
      <c r="G5772" s="274">
        <f t="shared" si="1"/>
        <v>46044</v>
      </c>
      <c r="H5772" s="305"/>
      <c r="I5772" s="276" t="str">
        <f t="shared" si="2"/>
        <v>5511059347980</v>
      </c>
      <c r="J5772" s="274"/>
      <c r="K5772" s="275"/>
      <c r="L5772" s="275">
        <f t="shared" si="60"/>
        <v>-347980</v>
      </c>
      <c r="N5772" s="277"/>
      <c r="O5772" s="274"/>
    </row>
    <row r="5773" ht="14.25" customHeight="1">
      <c r="A5773" s="248" t="s">
        <v>1311</v>
      </c>
      <c r="B5773" s="248" t="s">
        <v>19</v>
      </c>
      <c r="C5773" s="248">
        <v>4157029.0</v>
      </c>
      <c r="D5773" s="274">
        <v>46014.0</v>
      </c>
      <c r="E5773" s="275">
        <v>13944.0</v>
      </c>
      <c r="F5773" s="248" t="s">
        <v>447</v>
      </c>
      <c r="G5773" s="274">
        <f t="shared" si="1"/>
        <v>46044</v>
      </c>
      <c r="H5773" s="248" t="s">
        <v>443</v>
      </c>
      <c r="I5773" s="276" t="str">
        <f t="shared" si="2"/>
        <v>415702913944</v>
      </c>
      <c r="J5773" s="274">
        <v>46013.0</v>
      </c>
      <c r="K5773" s="275">
        <v>13944.0</v>
      </c>
      <c r="L5773" s="275">
        <f t="shared" si="60"/>
        <v>0</v>
      </c>
      <c r="M5773" s="248" t="s">
        <v>1312</v>
      </c>
      <c r="N5773" s="277"/>
      <c r="O5773" s="274"/>
    </row>
    <row r="5774" ht="14.25" customHeight="1">
      <c r="A5774" s="248" t="s">
        <v>640</v>
      </c>
      <c r="B5774" s="248" t="s">
        <v>19</v>
      </c>
      <c r="C5774" s="248">
        <v>7231.0</v>
      </c>
      <c r="D5774" s="274">
        <v>46014.0</v>
      </c>
      <c r="E5774" s="275">
        <v>154000.0</v>
      </c>
      <c r="F5774" s="248" t="s">
        <v>447</v>
      </c>
      <c r="G5774" s="274">
        <f t="shared" si="1"/>
        <v>46044</v>
      </c>
      <c r="H5774" s="248" t="s">
        <v>485</v>
      </c>
      <c r="I5774" s="276" t="str">
        <f t="shared" si="2"/>
        <v>7231154000</v>
      </c>
      <c r="J5774" s="274"/>
      <c r="K5774" s="275"/>
      <c r="L5774" s="275">
        <f t="shared" si="60"/>
        <v>-154000</v>
      </c>
      <c r="M5774" s="248" t="s">
        <v>1313</v>
      </c>
      <c r="N5774" s="277"/>
      <c r="O5774" s="274"/>
    </row>
    <row r="5775" ht="14.25" customHeight="1">
      <c r="A5775" s="248" t="s">
        <v>1314</v>
      </c>
      <c r="B5775" s="248" t="s">
        <v>19</v>
      </c>
      <c r="C5775" s="248">
        <v>499.0</v>
      </c>
      <c r="D5775" s="274">
        <v>46015.0</v>
      </c>
      <c r="E5775" s="275">
        <v>225000.0</v>
      </c>
      <c r="F5775" s="248" t="s">
        <v>447</v>
      </c>
      <c r="G5775" s="274">
        <f t="shared" si="1"/>
        <v>46045</v>
      </c>
      <c r="H5775" s="248" t="s">
        <v>443</v>
      </c>
      <c r="I5775" s="276" t="str">
        <f t="shared" si="2"/>
        <v>499225000</v>
      </c>
      <c r="J5775" s="274">
        <v>46014.0</v>
      </c>
      <c r="K5775" s="275">
        <v>225000.0</v>
      </c>
      <c r="L5775" s="275">
        <f t="shared" si="60"/>
        <v>0</v>
      </c>
      <c r="N5775" s="277"/>
      <c r="O5775" s="274"/>
    </row>
    <row r="5776" ht="14.25" customHeight="1">
      <c r="A5776" s="248" t="s">
        <v>610</v>
      </c>
      <c r="B5776" s="248" t="s">
        <v>19</v>
      </c>
      <c r="C5776" s="248">
        <v>1996346.0</v>
      </c>
      <c r="D5776" s="274">
        <v>46015.0</v>
      </c>
      <c r="E5776" s="275">
        <v>1319990.0</v>
      </c>
      <c r="F5776" s="248" t="s">
        <v>447</v>
      </c>
      <c r="G5776" s="274">
        <f t="shared" si="1"/>
        <v>46045</v>
      </c>
      <c r="H5776" s="248" t="s">
        <v>443</v>
      </c>
      <c r="I5776" s="276" t="str">
        <f t="shared" si="2"/>
        <v>19963461319990</v>
      </c>
      <c r="J5776" s="274">
        <v>46014.0</v>
      </c>
      <c r="K5776" s="275">
        <v>1319990.0</v>
      </c>
      <c r="L5776" s="275">
        <f t="shared" si="60"/>
        <v>0</v>
      </c>
      <c r="N5776" s="277"/>
      <c r="O5776" s="274"/>
    </row>
    <row r="5777" ht="14.25" customHeight="1">
      <c r="A5777" s="248" t="s">
        <v>824</v>
      </c>
      <c r="B5777" s="248" t="s">
        <v>19</v>
      </c>
      <c r="C5777" s="248">
        <v>5.4096694E7</v>
      </c>
      <c r="D5777" s="274">
        <v>46015.0</v>
      </c>
      <c r="E5777" s="275">
        <v>143462.0</v>
      </c>
      <c r="F5777" s="248" t="s">
        <v>447</v>
      </c>
      <c r="G5777" s="274">
        <f t="shared" si="1"/>
        <v>46045</v>
      </c>
      <c r="H5777" s="248" t="s">
        <v>443</v>
      </c>
      <c r="I5777" s="276" t="str">
        <f t="shared" si="2"/>
        <v>54096694143462</v>
      </c>
      <c r="J5777" s="274">
        <v>46015.0</v>
      </c>
      <c r="K5777" s="275">
        <v>143462.0</v>
      </c>
      <c r="L5777" s="275">
        <f t="shared" si="60"/>
        <v>0</v>
      </c>
      <c r="M5777" s="248" t="s">
        <v>1315</v>
      </c>
      <c r="N5777" s="277"/>
      <c r="O5777" s="274"/>
    </row>
    <row r="5778" ht="14.25" customHeight="1">
      <c r="A5778" s="248" t="s">
        <v>463</v>
      </c>
      <c r="B5778" s="248" t="s">
        <v>468</v>
      </c>
      <c r="C5778" s="248">
        <v>2.9052008E7</v>
      </c>
      <c r="D5778" s="274">
        <v>46015.0</v>
      </c>
      <c r="E5778" s="275">
        <v>-471980.0</v>
      </c>
      <c r="F5778" s="248" t="s">
        <v>447</v>
      </c>
      <c r="G5778" s="274">
        <f t="shared" si="1"/>
        <v>46045</v>
      </c>
      <c r="H5778" s="248" t="s">
        <v>469</v>
      </c>
      <c r="I5778" s="276" t="str">
        <f t="shared" si="2"/>
        <v>29052008-471980</v>
      </c>
      <c r="J5778" s="274"/>
      <c r="K5778" s="275"/>
      <c r="L5778" s="275">
        <f t="shared" si="60"/>
        <v>471980</v>
      </c>
      <c r="N5778" s="277"/>
      <c r="O5778" s="274"/>
    </row>
    <row r="5779" ht="14.25" customHeight="1">
      <c r="A5779" s="248" t="s">
        <v>113</v>
      </c>
      <c r="B5779" s="248" t="s">
        <v>19</v>
      </c>
      <c r="C5779" s="248">
        <v>336.0</v>
      </c>
      <c r="D5779" s="274">
        <v>46015.0</v>
      </c>
      <c r="E5779" s="275">
        <v>5343.0</v>
      </c>
      <c r="F5779" s="248" t="s">
        <v>447</v>
      </c>
      <c r="G5779" s="274">
        <f t="shared" si="1"/>
        <v>46045</v>
      </c>
      <c r="H5779" s="248" t="s">
        <v>443</v>
      </c>
      <c r="I5779" s="276" t="str">
        <f t="shared" si="2"/>
        <v>3365343</v>
      </c>
      <c r="J5779" s="274">
        <v>46035.0</v>
      </c>
      <c r="K5779" s="275">
        <v>5343.0</v>
      </c>
      <c r="L5779" s="275">
        <f t="shared" si="60"/>
        <v>0</v>
      </c>
      <c r="N5779" s="277"/>
      <c r="O5779" s="274"/>
    </row>
    <row r="5780" ht="15.75" customHeight="1">
      <c r="A5780" s="248" t="s">
        <v>77</v>
      </c>
      <c r="B5780" s="248" t="s">
        <v>19</v>
      </c>
      <c r="C5780" s="248">
        <v>632881.0</v>
      </c>
      <c r="D5780" s="274">
        <v>46015.0</v>
      </c>
      <c r="E5780" s="275">
        <v>285442.0</v>
      </c>
      <c r="F5780" s="248" t="s">
        <v>447</v>
      </c>
      <c r="G5780" s="274">
        <f t="shared" si="1"/>
        <v>46045</v>
      </c>
      <c r="H5780" s="248" t="s">
        <v>443</v>
      </c>
      <c r="I5780" s="276" t="str">
        <f t="shared" si="2"/>
        <v>632881285442</v>
      </c>
      <c r="J5780" s="274">
        <v>46044.0</v>
      </c>
      <c r="K5780" s="275">
        <v>285442.0</v>
      </c>
      <c r="L5780" s="275">
        <f t="shared" si="60"/>
        <v>0</v>
      </c>
      <c r="N5780" s="277"/>
      <c r="O5780" s="274"/>
    </row>
    <row r="5781" ht="14.25" customHeight="1">
      <c r="A5781" s="248" t="s">
        <v>1316</v>
      </c>
      <c r="B5781" s="248" t="s">
        <v>19</v>
      </c>
      <c r="C5781" s="248">
        <v>8553.0</v>
      </c>
      <c r="D5781" s="274">
        <v>46015.0</v>
      </c>
      <c r="E5781" s="275">
        <v>442680.0</v>
      </c>
      <c r="F5781" s="248" t="s">
        <v>447</v>
      </c>
      <c r="G5781" s="274">
        <f t="shared" si="1"/>
        <v>46045</v>
      </c>
      <c r="H5781" s="350" t="s">
        <v>443</v>
      </c>
      <c r="I5781" s="276" t="str">
        <f t="shared" si="2"/>
        <v>8553442680</v>
      </c>
      <c r="J5781" s="274">
        <v>46378.0</v>
      </c>
      <c r="K5781" s="275">
        <v>442680.0</v>
      </c>
      <c r="L5781" s="275">
        <f t="shared" si="60"/>
        <v>0</v>
      </c>
      <c r="M5781" s="248" t="s">
        <v>1317</v>
      </c>
      <c r="N5781" s="277"/>
      <c r="O5781" s="274"/>
    </row>
    <row r="5782" ht="14.25" customHeight="1">
      <c r="A5782" s="248" t="s">
        <v>1310</v>
      </c>
      <c r="B5782" s="248" t="s">
        <v>19</v>
      </c>
      <c r="C5782" s="248">
        <v>5511171.0</v>
      </c>
      <c r="D5782" s="274">
        <v>46015.0</v>
      </c>
      <c r="E5782" s="275">
        <v>353940.0</v>
      </c>
      <c r="F5782" s="248" t="s">
        <v>447</v>
      </c>
      <c r="G5782" s="274">
        <f t="shared" si="1"/>
        <v>46045</v>
      </c>
      <c r="H5782" s="248" t="s">
        <v>443</v>
      </c>
      <c r="I5782" s="276" t="str">
        <f t="shared" si="2"/>
        <v>5511171353940</v>
      </c>
      <c r="J5782" s="274">
        <v>46015.0</v>
      </c>
      <c r="K5782" s="275">
        <v>353940.0</v>
      </c>
      <c r="L5782" s="275">
        <f t="shared" si="60"/>
        <v>0</v>
      </c>
      <c r="N5782" s="277"/>
      <c r="O5782" s="274"/>
    </row>
    <row r="5783" ht="14.25" customHeight="1">
      <c r="A5783" s="248" t="s">
        <v>783</v>
      </c>
      <c r="B5783" s="248" t="s">
        <v>19</v>
      </c>
      <c r="C5783" s="248">
        <v>7169.0</v>
      </c>
      <c r="D5783" s="274">
        <v>46015.0</v>
      </c>
      <c r="E5783" s="275">
        <v>95000.0</v>
      </c>
      <c r="F5783" s="248" t="s">
        <v>447</v>
      </c>
      <c r="G5783" s="274">
        <f t="shared" si="1"/>
        <v>46045</v>
      </c>
      <c r="H5783" s="248" t="s">
        <v>443</v>
      </c>
      <c r="I5783" s="276" t="str">
        <f t="shared" si="2"/>
        <v>716995000</v>
      </c>
      <c r="J5783" s="274">
        <v>46035.0</v>
      </c>
      <c r="K5783" s="275">
        <v>95000.0</v>
      </c>
      <c r="L5783" s="275">
        <f t="shared" si="60"/>
        <v>0</v>
      </c>
      <c r="N5783" s="277"/>
      <c r="O5783" s="274"/>
    </row>
    <row r="5784" ht="14.25" customHeight="1">
      <c r="A5784" s="248" t="s">
        <v>22</v>
      </c>
      <c r="B5784" s="248" t="s">
        <v>19</v>
      </c>
      <c r="C5784" s="248">
        <v>1253112.0</v>
      </c>
      <c r="D5784" s="274">
        <v>46015.0</v>
      </c>
      <c r="E5784" s="275">
        <v>5414322.0</v>
      </c>
      <c r="F5784" s="248" t="s">
        <v>447</v>
      </c>
      <c r="G5784" s="274">
        <f t="shared" si="1"/>
        <v>46045</v>
      </c>
      <c r="H5784" s="248" t="s">
        <v>443</v>
      </c>
      <c r="I5784" s="276" t="str">
        <f t="shared" si="2"/>
        <v>12531125414322</v>
      </c>
      <c r="J5784" s="274">
        <v>46035.0</v>
      </c>
      <c r="K5784" s="275">
        <v>5414322.0</v>
      </c>
      <c r="L5784" s="275">
        <f t="shared" si="60"/>
        <v>0</v>
      </c>
      <c r="N5784" s="277"/>
      <c r="O5784" s="274"/>
    </row>
    <row r="5785" ht="14.25" customHeight="1">
      <c r="A5785" s="248" t="s">
        <v>1311</v>
      </c>
      <c r="B5785" s="248" t="s">
        <v>19</v>
      </c>
      <c r="C5785" s="248">
        <v>4157832.0</v>
      </c>
      <c r="D5785" s="274">
        <v>46015.0</v>
      </c>
      <c r="E5785" s="275">
        <v>18650.0</v>
      </c>
      <c r="F5785" s="248" t="s">
        <v>447</v>
      </c>
      <c r="G5785" s="274">
        <f t="shared" si="1"/>
        <v>46045</v>
      </c>
      <c r="H5785" s="248" t="s">
        <v>443</v>
      </c>
      <c r="I5785" s="276" t="str">
        <f t="shared" si="2"/>
        <v>415783218650</v>
      </c>
      <c r="J5785" s="274">
        <v>46013.0</v>
      </c>
      <c r="K5785" s="275">
        <v>18650.0</v>
      </c>
      <c r="L5785" s="275">
        <f t="shared" si="60"/>
        <v>0</v>
      </c>
      <c r="M5785" s="248" t="s">
        <v>1312</v>
      </c>
      <c r="N5785" s="277"/>
      <c r="O5785" s="274"/>
    </row>
    <row r="5786" ht="14.25" customHeight="1">
      <c r="A5786" s="248" t="s">
        <v>824</v>
      </c>
      <c r="B5786" s="248" t="s">
        <v>334</v>
      </c>
      <c r="C5786" s="248">
        <v>1.4437951E7</v>
      </c>
      <c r="D5786" s="274">
        <v>46015.0</v>
      </c>
      <c r="E5786" s="275">
        <v>0.0</v>
      </c>
      <c r="F5786" s="248" t="s">
        <v>447</v>
      </c>
      <c r="G5786" s="274">
        <f t="shared" si="1"/>
        <v>46045</v>
      </c>
      <c r="H5786" s="248" t="s">
        <v>443</v>
      </c>
      <c r="I5786" s="276" t="str">
        <f t="shared" si="2"/>
        <v>144379510</v>
      </c>
      <c r="J5786" s="274">
        <v>46015.0</v>
      </c>
      <c r="K5786" s="275">
        <v>0.0</v>
      </c>
      <c r="L5786" s="275">
        <f t="shared" si="60"/>
        <v>0</v>
      </c>
      <c r="N5786" s="277"/>
      <c r="O5786" s="274"/>
    </row>
    <row r="5787" ht="14.25" customHeight="1">
      <c r="A5787" s="248" t="s">
        <v>838</v>
      </c>
      <c r="B5787" s="248" t="s">
        <v>19</v>
      </c>
      <c r="C5787" s="248">
        <v>484979.0</v>
      </c>
      <c r="D5787" s="274">
        <v>46017.0</v>
      </c>
      <c r="E5787" s="275">
        <v>118989.0</v>
      </c>
      <c r="F5787" s="248" t="s">
        <v>447</v>
      </c>
      <c r="G5787" s="274">
        <f t="shared" si="1"/>
        <v>46047</v>
      </c>
      <c r="H5787" s="248" t="s">
        <v>443</v>
      </c>
      <c r="I5787" s="276" t="str">
        <f t="shared" si="2"/>
        <v>484979118989</v>
      </c>
      <c r="J5787" s="274">
        <v>46013.0</v>
      </c>
      <c r="K5787" s="275">
        <v>118990.0</v>
      </c>
      <c r="L5787" s="275">
        <f t="shared" si="60"/>
        <v>1</v>
      </c>
      <c r="N5787" s="277"/>
      <c r="O5787" s="274"/>
    </row>
    <row r="5788" ht="13.5" customHeight="1">
      <c r="A5788" s="248" t="s">
        <v>824</v>
      </c>
      <c r="B5788" s="248" t="s">
        <v>19</v>
      </c>
      <c r="C5788" s="248">
        <v>5.4173756E7</v>
      </c>
      <c r="D5788" s="274">
        <v>46017.0</v>
      </c>
      <c r="E5788" s="275">
        <v>7955.0</v>
      </c>
      <c r="F5788" s="248" t="s">
        <v>447</v>
      </c>
      <c r="G5788" s="274">
        <f t="shared" si="1"/>
        <v>46047</v>
      </c>
      <c r="H5788" s="248" t="s">
        <v>443</v>
      </c>
      <c r="I5788" s="276" t="str">
        <f t="shared" si="2"/>
        <v>541737567955</v>
      </c>
      <c r="J5788" s="274">
        <v>46017.0</v>
      </c>
      <c r="K5788" s="275">
        <v>7955.0</v>
      </c>
      <c r="L5788" s="275">
        <f t="shared" si="60"/>
        <v>0</v>
      </c>
      <c r="N5788" s="277"/>
      <c r="O5788" s="274"/>
    </row>
    <row r="5789" ht="14.25" customHeight="1">
      <c r="A5789" s="248" t="s">
        <v>824</v>
      </c>
      <c r="B5789" s="248" t="s">
        <v>334</v>
      </c>
      <c r="C5789" s="248">
        <v>1.4462455E7</v>
      </c>
      <c r="D5789" s="274">
        <v>46017.0</v>
      </c>
      <c r="E5789" s="275">
        <v>3744.0</v>
      </c>
      <c r="F5789" s="248" t="s">
        <v>447</v>
      </c>
      <c r="G5789" s="274">
        <f t="shared" si="1"/>
        <v>46047</v>
      </c>
      <c r="H5789" s="248" t="s">
        <v>443</v>
      </c>
      <c r="I5789" s="276" t="str">
        <f t="shared" si="2"/>
        <v>144624553744</v>
      </c>
      <c r="J5789" s="274">
        <v>46017.0</v>
      </c>
      <c r="K5789" s="275">
        <v>3744.0</v>
      </c>
      <c r="L5789" s="275">
        <f t="shared" si="60"/>
        <v>0</v>
      </c>
      <c r="N5789" s="277"/>
      <c r="O5789" s="274"/>
    </row>
    <row r="5790" ht="14.25" customHeight="1">
      <c r="A5790" s="248" t="s">
        <v>35</v>
      </c>
      <c r="B5790" s="248" t="s">
        <v>19</v>
      </c>
      <c r="C5790" s="248">
        <v>26807.0</v>
      </c>
      <c r="D5790" s="274">
        <v>46017.0</v>
      </c>
      <c r="E5790" s="275">
        <v>1188814.0</v>
      </c>
      <c r="F5790" s="248" t="s">
        <v>447</v>
      </c>
      <c r="G5790" s="274">
        <f t="shared" si="1"/>
        <v>46047</v>
      </c>
      <c r="H5790" s="248" t="s">
        <v>443</v>
      </c>
      <c r="I5790" s="276" t="str">
        <f t="shared" si="2"/>
        <v>268071188814</v>
      </c>
      <c r="J5790" s="274">
        <v>46045.0</v>
      </c>
      <c r="K5790" s="275">
        <v>1188814.0</v>
      </c>
      <c r="L5790" s="275">
        <f t="shared" si="60"/>
        <v>0</v>
      </c>
      <c r="N5790" s="277"/>
      <c r="O5790" s="274"/>
    </row>
    <row r="5791" ht="14.25" customHeight="1">
      <c r="A5791" s="248" t="s">
        <v>1284</v>
      </c>
      <c r="B5791" s="248" t="s">
        <v>19</v>
      </c>
      <c r="C5791" s="248">
        <v>401410.0</v>
      </c>
      <c r="D5791" s="274">
        <v>46017.0</v>
      </c>
      <c r="E5791" s="275">
        <v>461793.0</v>
      </c>
      <c r="F5791" s="248" t="s">
        <v>447</v>
      </c>
      <c r="G5791" s="274">
        <f t="shared" si="1"/>
        <v>46047</v>
      </c>
      <c r="H5791" s="248" t="s">
        <v>443</v>
      </c>
      <c r="I5791" s="276" t="str">
        <f t="shared" si="2"/>
        <v>401410461793</v>
      </c>
      <c r="J5791" s="274">
        <v>46013.0</v>
      </c>
      <c r="K5791" s="275">
        <v>297000.0</v>
      </c>
      <c r="L5791" s="275">
        <f t="shared" si="60"/>
        <v>-164793</v>
      </c>
      <c r="M5791" s="248" t="s">
        <v>1318</v>
      </c>
      <c r="N5791" s="277"/>
      <c r="O5791" s="274"/>
    </row>
    <row r="5792" ht="14.25" customHeight="1">
      <c r="A5792" s="248" t="s">
        <v>95</v>
      </c>
      <c r="B5792" s="248" t="s">
        <v>19</v>
      </c>
      <c r="C5792" s="248">
        <v>142652.0</v>
      </c>
      <c r="D5792" s="274">
        <v>46017.0</v>
      </c>
      <c r="E5792" s="275">
        <v>192955.0</v>
      </c>
      <c r="F5792" s="248" t="s">
        <v>447</v>
      </c>
      <c r="G5792" s="274">
        <f t="shared" si="1"/>
        <v>46047</v>
      </c>
      <c r="H5792" s="248" t="s">
        <v>443</v>
      </c>
      <c r="I5792" s="276" t="str">
        <f t="shared" si="2"/>
        <v>142652192955</v>
      </c>
      <c r="J5792" s="274">
        <v>46045.0</v>
      </c>
      <c r="K5792" s="275">
        <v>192955.0</v>
      </c>
      <c r="L5792" s="275">
        <f t="shared" si="60"/>
        <v>0</v>
      </c>
      <c r="N5792" s="277"/>
      <c r="O5792" s="274"/>
    </row>
    <row r="5793" ht="14.25" customHeight="1">
      <c r="A5793" s="248" t="s">
        <v>1159</v>
      </c>
      <c r="B5793" s="248" t="s">
        <v>19</v>
      </c>
      <c r="C5793" s="248">
        <v>5.6941531E7</v>
      </c>
      <c r="D5793" s="274">
        <v>46017.0</v>
      </c>
      <c r="E5793" s="275">
        <v>1020.0</v>
      </c>
      <c r="F5793" s="248" t="s">
        <v>447</v>
      </c>
      <c r="G5793" s="274">
        <f t="shared" si="1"/>
        <v>46047</v>
      </c>
      <c r="H5793" s="248" t="s">
        <v>443</v>
      </c>
      <c r="I5793" s="276" t="str">
        <f t="shared" si="2"/>
        <v>569415311020</v>
      </c>
      <c r="J5793" s="274">
        <v>46017.0</v>
      </c>
      <c r="K5793" s="275">
        <v>1020.0</v>
      </c>
      <c r="L5793" s="275">
        <f t="shared" si="60"/>
        <v>0</v>
      </c>
      <c r="N5793" s="277"/>
      <c r="O5793" s="274"/>
    </row>
    <row r="5794" ht="14.25" customHeight="1">
      <c r="A5794" s="248" t="s">
        <v>1159</v>
      </c>
      <c r="B5794" s="248" t="s">
        <v>468</v>
      </c>
      <c r="C5794" s="248">
        <v>1.1812924E7</v>
      </c>
      <c r="D5794" s="274">
        <v>46017.0</v>
      </c>
      <c r="E5794" s="275">
        <v>-137.0</v>
      </c>
      <c r="F5794" s="248" t="s">
        <v>447</v>
      </c>
      <c r="G5794" s="274">
        <f t="shared" si="1"/>
        <v>46047</v>
      </c>
      <c r="H5794" s="248" t="s">
        <v>469</v>
      </c>
      <c r="I5794" s="276" t="str">
        <f t="shared" si="2"/>
        <v>11812924-137</v>
      </c>
      <c r="J5794" s="274"/>
      <c r="K5794" s="275"/>
      <c r="L5794" s="275">
        <f t="shared" si="60"/>
        <v>137</v>
      </c>
      <c r="N5794" s="277"/>
      <c r="O5794" s="274"/>
    </row>
    <row r="5795" ht="14.25" customHeight="1">
      <c r="A5795" s="248" t="s">
        <v>22</v>
      </c>
      <c r="B5795" s="248" t="s">
        <v>19</v>
      </c>
      <c r="C5795" s="248">
        <v>1256641.0</v>
      </c>
      <c r="D5795" s="274">
        <v>46019.0</v>
      </c>
      <c r="E5795" s="275">
        <v>74980.0</v>
      </c>
      <c r="F5795" s="248" t="s">
        <v>447</v>
      </c>
      <c r="G5795" s="274">
        <f t="shared" si="1"/>
        <v>46049</v>
      </c>
      <c r="H5795" s="248" t="s">
        <v>443</v>
      </c>
      <c r="I5795" s="276" t="str">
        <f t="shared" si="2"/>
        <v>125664174980</v>
      </c>
      <c r="J5795" s="274">
        <v>46019.0</v>
      </c>
      <c r="K5795" s="275">
        <v>74980.0</v>
      </c>
      <c r="L5795" s="275">
        <f t="shared" si="60"/>
        <v>0</v>
      </c>
      <c r="N5795" s="277"/>
      <c r="O5795" s="274"/>
    </row>
    <row r="5796" ht="14.25" customHeight="1">
      <c r="A5796" s="248" t="s">
        <v>475</v>
      </c>
      <c r="B5796" s="248" t="s">
        <v>468</v>
      </c>
      <c r="C5796" s="248">
        <v>3.1782577E7</v>
      </c>
      <c r="D5796" s="274">
        <v>46019.0</v>
      </c>
      <c r="E5796" s="275">
        <v>-399950.0</v>
      </c>
      <c r="F5796" s="248" t="s">
        <v>447</v>
      </c>
      <c r="G5796" s="274">
        <f t="shared" si="1"/>
        <v>46049</v>
      </c>
      <c r="H5796" s="248" t="s">
        <v>469</v>
      </c>
      <c r="I5796" s="276" t="str">
        <f t="shared" si="2"/>
        <v>31782577-399950</v>
      </c>
      <c r="J5796" s="274"/>
      <c r="K5796" s="275"/>
      <c r="L5796" s="275">
        <f t="shared" si="60"/>
        <v>399950</v>
      </c>
      <c r="N5796" s="277"/>
      <c r="O5796" s="274"/>
    </row>
    <row r="5797" ht="14.25" customHeight="1">
      <c r="A5797" s="248" t="s">
        <v>789</v>
      </c>
      <c r="B5797" s="248" t="s">
        <v>19</v>
      </c>
      <c r="C5797" s="248">
        <v>782.0</v>
      </c>
      <c r="D5797" s="274">
        <v>46020.0</v>
      </c>
      <c r="E5797" s="275">
        <v>250000.0</v>
      </c>
      <c r="F5797" s="248" t="s">
        <v>447</v>
      </c>
      <c r="G5797" s="274">
        <f t="shared" si="1"/>
        <v>46050</v>
      </c>
      <c r="H5797" s="248" t="s">
        <v>443</v>
      </c>
      <c r="I5797" s="276" t="str">
        <f t="shared" si="2"/>
        <v>782250000</v>
      </c>
      <c r="J5797" s="274">
        <v>46035.0</v>
      </c>
      <c r="K5797" s="275">
        <v>250000.0</v>
      </c>
      <c r="L5797" s="275">
        <f t="shared" si="60"/>
        <v>0</v>
      </c>
      <c r="N5797" s="277"/>
      <c r="O5797" s="274"/>
    </row>
    <row r="5798" ht="14.25" customHeight="1">
      <c r="A5798" s="248" t="s">
        <v>43</v>
      </c>
      <c r="B5798" s="248" t="s">
        <v>19</v>
      </c>
      <c r="C5798" s="248">
        <v>389.0</v>
      </c>
      <c r="D5798" s="274">
        <v>46020.0</v>
      </c>
      <c r="E5798" s="275">
        <v>1180902.0</v>
      </c>
      <c r="F5798" s="248" t="s">
        <v>447</v>
      </c>
      <c r="G5798" s="274">
        <f t="shared" si="1"/>
        <v>46050</v>
      </c>
      <c r="H5798" s="248" t="s">
        <v>443</v>
      </c>
      <c r="I5798" s="276" t="str">
        <f t="shared" si="2"/>
        <v>3891180902</v>
      </c>
      <c r="J5798" s="274">
        <v>46045.0</v>
      </c>
      <c r="K5798" s="275">
        <v>1180902.0</v>
      </c>
      <c r="L5798" s="275">
        <f t="shared" si="60"/>
        <v>0</v>
      </c>
      <c r="N5798" s="277"/>
      <c r="O5798" s="274"/>
    </row>
    <row r="5799" ht="14.25" customHeight="1">
      <c r="A5799" s="248" t="s">
        <v>26</v>
      </c>
      <c r="B5799" s="248" t="s">
        <v>19</v>
      </c>
      <c r="C5799" s="248">
        <v>14884.0</v>
      </c>
      <c r="D5799" s="274">
        <v>46020.0</v>
      </c>
      <c r="E5799" s="275">
        <v>2550407.0</v>
      </c>
      <c r="F5799" s="248" t="s">
        <v>447</v>
      </c>
      <c r="G5799" s="274">
        <f t="shared" si="1"/>
        <v>46050</v>
      </c>
      <c r="H5799" s="248" t="s">
        <v>443</v>
      </c>
      <c r="I5799" s="276" t="str">
        <f t="shared" si="2"/>
        <v>148842550407</v>
      </c>
      <c r="J5799" s="274">
        <v>46045.0</v>
      </c>
      <c r="K5799" s="275">
        <v>2550407.0</v>
      </c>
      <c r="L5799" s="275">
        <f t="shared" si="60"/>
        <v>0</v>
      </c>
      <c r="N5799" s="277"/>
      <c r="O5799" s="274"/>
    </row>
    <row r="5800" ht="14.25" customHeight="1">
      <c r="A5800" s="248" t="s">
        <v>463</v>
      </c>
      <c r="B5800" s="248" t="s">
        <v>19</v>
      </c>
      <c r="C5800" s="248">
        <v>5512068.0</v>
      </c>
      <c r="D5800" s="274">
        <v>46020.0</v>
      </c>
      <c r="E5800" s="275">
        <v>406980.0</v>
      </c>
      <c r="F5800" s="248" t="s">
        <v>447</v>
      </c>
      <c r="G5800" s="274">
        <f t="shared" si="1"/>
        <v>46050</v>
      </c>
      <c r="H5800" s="248" t="s">
        <v>443</v>
      </c>
      <c r="I5800" s="276" t="str">
        <f t="shared" si="2"/>
        <v>5512068406980</v>
      </c>
      <c r="J5800" s="274">
        <v>46020.0</v>
      </c>
      <c r="K5800" s="275">
        <v>406980.0</v>
      </c>
      <c r="L5800" s="275">
        <f t="shared" si="60"/>
        <v>0</v>
      </c>
      <c r="N5800" s="277"/>
      <c r="O5800" s="274"/>
    </row>
    <row r="5801" ht="14.25" customHeight="1">
      <c r="A5801" s="248" t="s">
        <v>273</v>
      </c>
      <c r="B5801" s="248" t="s">
        <v>19</v>
      </c>
      <c r="C5801" s="248">
        <v>819.0</v>
      </c>
      <c r="D5801" s="274">
        <v>46020.0</v>
      </c>
      <c r="E5801" s="275">
        <v>198900.0</v>
      </c>
      <c r="F5801" s="248" t="s">
        <v>447</v>
      </c>
      <c r="G5801" s="274">
        <f t="shared" si="1"/>
        <v>46050</v>
      </c>
      <c r="H5801" s="248" t="s">
        <v>443</v>
      </c>
      <c r="I5801" s="276" t="str">
        <f t="shared" si="2"/>
        <v>819198900</v>
      </c>
      <c r="J5801" s="274">
        <v>46050.0</v>
      </c>
      <c r="K5801" s="275">
        <v>198900.0</v>
      </c>
      <c r="L5801" s="275">
        <f t="shared" si="60"/>
        <v>0</v>
      </c>
      <c r="N5801" s="277"/>
      <c r="O5801" s="274"/>
    </row>
    <row r="5802" ht="14.25" customHeight="1">
      <c r="A5802" s="248" t="s">
        <v>838</v>
      </c>
      <c r="B5802" s="248" t="s">
        <v>19</v>
      </c>
      <c r="C5802" s="248">
        <v>485324.0</v>
      </c>
      <c r="D5802" s="274">
        <v>46021.0</v>
      </c>
      <c r="E5802" s="275">
        <v>204989.0</v>
      </c>
      <c r="F5802" s="248" t="s">
        <v>447</v>
      </c>
      <c r="G5802" s="274">
        <f t="shared" si="1"/>
        <v>46051</v>
      </c>
      <c r="H5802" s="248" t="s">
        <v>443</v>
      </c>
      <c r="I5802" s="276" t="str">
        <f t="shared" si="2"/>
        <v>485324204989</v>
      </c>
      <c r="J5802" s="274">
        <v>46020.0</v>
      </c>
      <c r="K5802" s="275">
        <v>204989.0</v>
      </c>
      <c r="L5802" s="275">
        <f t="shared" si="60"/>
        <v>0</v>
      </c>
      <c r="N5802" s="277"/>
      <c r="O5802" s="274"/>
    </row>
    <row r="5803" ht="14.25" customHeight="1">
      <c r="A5803" s="248" t="s">
        <v>494</v>
      </c>
      <c r="B5803" s="248" t="s">
        <v>468</v>
      </c>
      <c r="C5803" s="248">
        <v>18315.0</v>
      </c>
      <c r="D5803" s="274">
        <v>46021.0</v>
      </c>
      <c r="E5803" s="275">
        <v>-1835880.0</v>
      </c>
      <c r="F5803" s="248" t="s">
        <v>447</v>
      </c>
      <c r="G5803" s="274">
        <f t="shared" si="1"/>
        <v>46051</v>
      </c>
      <c r="H5803" s="248" t="s">
        <v>469</v>
      </c>
      <c r="I5803" s="276" t="str">
        <f t="shared" si="2"/>
        <v>18315-1835880</v>
      </c>
      <c r="J5803" s="274"/>
      <c r="K5803" s="275"/>
      <c r="L5803" s="275">
        <f t="shared" si="60"/>
        <v>1835880</v>
      </c>
      <c r="M5803" s="248" t="s">
        <v>1319</v>
      </c>
      <c r="N5803" s="277"/>
      <c r="O5803" s="274"/>
    </row>
    <row r="5804" ht="14.25" customHeight="1">
      <c r="A5804" s="248" t="s">
        <v>60</v>
      </c>
      <c r="B5804" s="248" t="s">
        <v>19</v>
      </c>
      <c r="C5804" s="248">
        <v>10592.0</v>
      </c>
      <c r="D5804" s="274">
        <v>46021.0</v>
      </c>
      <c r="E5804" s="275">
        <v>272356.0</v>
      </c>
      <c r="F5804" s="248" t="s">
        <v>447</v>
      </c>
      <c r="G5804" s="274">
        <f t="shared" si="1"/>
        <v>46051</v>
      </c>
      <c r="H5804" s="248" t="s">
        <v>443</v>
      </c>
      <c r="I5804" s="276" t="str">
        <f t="shared" si="2"/>
        <v>10592272356</v>
      </c>
      <c r="J5804" s="274">
        <v>46045.0</v>
      </c>
      <c r="K5804" s="275">
        <v>272356.0</v>
      </c>
      <c r="L5804" s="275">
        <f t="shared" si="60"/>
        <v>0</v>
      </c>
      <c r="N5804" s="277"/>
      <c r="O5804" s="274"/>
    </row>
    <row r="5805" ht="14.25" customHeight="1">
      <c r="A5805" s="248" t="s">
        <v>27</v>
      </c>
      <c r="B5805" s="248" t="s">
        <v>19</v>
      </c>
      <c r="C5805" s="248">
        <v>51426.0</v>
      </c>
      <c r="D5805" s="274">
        <v>46021.0</v>
      </c>
      <c r="E5805" s="275">
        <v>3512030.0</v>
      </c>
      <c r="F5805" s="248" t="s">
        <v>447</v>
      </c>
      <c r="G5805" s="274">
        <f t="shared" si="1"/>
        <v>46051</v>
      </c>
      <c r="H5805" s="248" t="s">
        <v>443</v>
      </c>
      <c r="I5805" s="276" t="str">
        <f t="shared" si="2"/>
        <v>514263512030</v>
      </c>
      <c r="J5805" s="274">
        <v>46045.0</v>
      </c>
      <c r="K5805" s="275">
        <f>3512030-762976-493823-598765</f>
        <v>1656466</v>
      </c>
      <c r="L5805" s="275">
        <f t="shared" si="60"/>
        <v>-1855564</v>
      </c>
      <c r="N5805" s="277"/>
      <c r="O5805" s="274"/>
    </row>
    <row r="5806" ht="14.25" customHeight="1">
      <c r="A5806" s="248" t="s">
        <v>1320</v>
      </c>
      <c r="B5806" s="248" t="s">
        <v>19</v>
      </c>
      <c r="C5806" s="248">
        <v>3896.0</v>
      </c>
      <c r="D5806" s="274">
        <v>46021.0</v>
      </c>
      <c r="E5806" s="275">
        <v>737800.0</v>
      </c>
      <c r="F5806" s="248" t="s">
        <v>447</v>
      </c>
      <c r="G5806" s="274">
        <f t="shared" si="1"/>
        <v>46051</v>
      </c>
      <c r="H5806" s="248" t="s">
        <v>443</v>
      </c>
      <c r="I5806" s="276" t="str">
        <f t="shared" si="2"/>
        <v>3896737800</v>
      </c>
      <c r="J5806" s="274">
        <v>46022.0</v>
      </c>
      <c r="K5806" s="275">
        <v>737800.0</v>
      </c>
      <c r="L5806" s="275">
        <f t="shared" si="60"/>
        <v>0</v>
      </c>
      <c r="N5806" s="277"/>
      <c r="O5806" s="274"/>
    </row>
    <row r="5807" ht="14.25" customHeight="1">
      <c r="A5807" s="248" t="s">
        <v>494</v>
      </c>
      <c r="B5807" s="248" t="s">
        <v>19</v>
      </c>
      <c r="C5807" s="248">
        <v>68354.0</v>
      </c>
      <c r="D5807" s="274">
        <v>46021.0</v>
      </c>
      <c r="E5807" s="275">
        <v>1775870.0</v>
      </c>
      <c r="F5807" s="248" t="s">
        <v>447</v>
      </c>
      <c r="G5807" s="274">
        <f t="shared" si="1"/>
        <v>46051</v>
      </c>
      <c r="H5807" s="248" t="s">
        <v>443</v>
      </c>
      <c r="I5807" s="276" t="str">
        <f t="shared" si="2"/>
        <v>683541775870</v>
      </c>
      <c r="J5807" s="274"/>
      <c r="K5807" s="275"/>
      <c r="L5807" s="275">
        <f t="shared" si="60"/>
        <v>-1775870</v>
      </c>
      <c r="M5807" s="248" t="s">
        <v>1321</v>
      </c>
      <c r="N5807" s="277"/>
      <c r="O5807" s="274"/>
    </row>
    <row r="5808" ht="14.25" customHeight="1">
      <c r="A5808" s="248" t="s">
        <v>1089</v>
      </c>
      <c r="B5808" s="248" t="s">
        <v>19</v>
      </c>
      <c r="C5808" s="248">
        <v>102876.0</v>
      </c>
      <c r="D5808" s="274">
        <v>46022.0</v>
      </c>
      <c r="E5808" s="275">
        <v>263786.0</v>
      </c>
      <c r="F5808" s="248" t="s">
        <v>447</v>
      </c>
      <c r="G5808" s="274">
        <f t="shared" si="1"/>
        <v>46052</v>
      </c>
      <c r="H5808" s="248" t="s">
        <v>443</v>
      </c>
      <c r="I5808" s="276" t="str">
        <f t="shared" si="2"/>
        <v>102876263786</v>
      </c>
      <c r="J5808" s="274">
        <v>46022.0</v>
      </c>
      <c r="K5808" s="275">
        <v>263787.0</v>
      </c>
      <c r="L5808" s="275">
        <f t="shared" si="60"/>
        <v>1</v>
      </c>
      <c r="N5808" s="277"/>
      <c r="O5808" s="274"/>
    </row>
    <row r="5809" ht="14.25" customHeight="1">
      <c r="A5809" s="248" t="s">
        <v>464</v>
      </c>
      <c r="B5809" s="248" t="s">
        <v>19</v>
      </c>
      <c r="C5809" s="248">
        <v>2234224.0</v>
      </c>
      <c r="D5809" s="274">
        <v>46022.0</v>
      </c>
      <c r="E5809" s="275">
        <v>119990.0</v>
      </c>
      <c r="F5809" s="248" t="s">
        <v>447</v>
      </c>
      <c r="G5809" s="274">
        <f t="shared" si="1"/>
        <v>46052</v>
      </c>
      <c r="H5809" s="248" t="s">
        <v>443</v>
      </c>
      <c r="I5809" s="276" t="str">
        <f t="shared" si="2"/>
        <v>2234224119990</v>
      </c>
      <c r="J5809" s="274">
        <v>46022.0</v>
      </c>
      <c r="K5809" s="275">
        <v>119990.0</v>
      </c>
      <c r="L5809" s="275">
        <f t="shared" si="60"/>
        <v>0</v>
      </c>
      <c r="N5809" s="277"/>
      <c r="O5809" s="274"/>
    </row>
    <row r="5810" ht="15.0" customHeight="1">
      <c r="A5810" s="248" t="s">
        <v>1029</v>
      </c>
      <c r="B5810" s="248" t="s">
        <v>19</v>
      </c>
      <c r="C5810" s="248">
        <v>4347.0</v>
      </c>
      <c r="D5810" s="274">
        <v>46022.0</v>
      </c>
      <c r="E5810" s="275">
        <v>190400.0</v>
      </c>
      <c r="F5810" s="248" t="s">
        <v>447</v>
      </c>
      <c r="G5810" s="274">
        <f t="shared" si="1"/>
        <v>46052</v>
      </c>
      <c r="H5810" s="248" t="s">
        <v>443</v>
      </c>
      <c r="I5810" s="276" t="str">
        <f t="shared" si="2"/>
        <v>4347190400</v>
      </c>
      <c r="J5810" s="274">
        <v>46009.0</v>
      </c>
      <c r="K5810" s="275">
        <v>190400.0</v>
      </c>
      <c r="L5810" s="275">
        <f t="shared" si="60"/>
        <v>0</v>
      </c>
      <c r="N5810" s="277"/>
      <c r="O5810" s="274"/>
    </row>
    <row r="5811" ht="14.25" customHeight="1">
      <c r="A5811" s="248" t="s">
        <v>610</v>
      </c>
      <c r="B5811" s="248" t="s">
        <v>19</v>
      </c>
      <c r="C5811" s="248">
        <v>1997420.0</v>
      </c>
      <c r="D5811" s="274">
        <v>46022.0</v>
      </c>
      <c r="E5811" s="275">
        <v>799991.0</v>
      </c>
      <c r="F5811" s="248" t="s">
        <v>447</v>
      </c>
      <c r="G5811" s="274">
        <f t="shared" si="1"/>
        <v>46052</v>
      </c>
      <c r="H5811" s="248" t="s">
        <v>443</v>
      </c>
      <c r="I5811" s="276" t="str">
        <f t="shared" si="2"/>
        <v>1997420799991</v>
      </c>
      <c r="J5811" s="274">
        <v>46021.0</v>
      </c>
      <c r="K5811" s="275">
        <v>799991.0</v>
      </c>
      <c r="L5811" s="275">
        <f t="shared" si="60"/>
        <v>0</v>
      </c>
      <c r="N5811" s="277"/>
      <c r="O5811" s="274"/>
    </row>
    <row r="5812" ht="14.25" customHeight="1">
      <c r="A5812" s="248" t="s">
        <v>610</v>
      </c>
      <c r="B5812" s="248" t="s">
        <v>19</v>
      </c>
      <c r="C5812" s="248">
        <v>1997419.0</v>
      </c>
      <c r="D5812" s="274">
        <v>46022.0</v>
      </c>
      <c r="E5812" s="275">
        <v>1319990.0</v>
      </c>
      <c r="F5812" s="248" t="s">
        <v>447</v>
      </c>
      <c r="G5812" s="274">
        <f t="shared" si="1"/>
        <v>46052</v>
      </c>
      <c r="H5812" s="248" t="s">
        <v>443</v>
      </c>
      <c r="I5812" s="276" t="str">
        <f t="shared" si="2"/>
        <v>19974191319990</v>
      </c>
      <c r="J5812" s="274">
        <v>46021.0</v>
      </c>
      <c r="K5812" s="275">
        <v>1319990.0</v>
      </c>
      <c r="L5812" s="275">
        <f t="shared" si="60"/>
        <v>0</v>
      </c>
      <c r="N5812" s="277"/>
      <c r="O5812" s="274"/>
    </row>
    <row r="5813" ht="14.25" customHeight="1">
      <c r="A5813" s="248" t="s">
        <v>1284</v>
      </c>
      <c r="B5813" s="248" t="s">
        <v>468</v>
      </c>
      <c r="C5813" s="248">
        <v>10043.0</v>
      </c>
      <c r="D5813" s="274">
        <v>46022.0</v>
      </c>
      <c r="E5813" s="275">
        <v>0.0</v>
      </c>
      <c r="F5813" s="248" t="s">
        <v>447</v>
      </c>
      <c r="G5813" s="274">
        <f t="shared" si="1"/>
        <v>46052</v>
      </c>
      <c r="H5813" s="248" t="s">
        <v>469</v>
      </c>
      <c r="I5813" s="276" t="str">
        <f t="shared" si="2"/>
        <v>100430</v>
      </c>
      <c r="J5813" s="274"/>
      <c r="K5813" s="275"/>
      <c r="L5813" s="275">
        <f t="shared" si="60"/>
        <v>0</v>
      </c>
      <c r="N5813" s="277"/>
      <c r="O5813" s="274"/>
    </row>
    <row r="5814" ht="14.25" customHeight="1">
      <c r="A5814" s="248" t="s">
        <v>27</v>
      </c>
      <c r="B5814" s="248" t="s">
        <v>468</v>
      </c>
      <c r="C5814" s="248">
        <v>17478.0</v>
      </c>
      <c r="D5814" s="274">
        <v>46022.0</v>
      </c>
      <c r="E5814" s="275">
        <v>-762976.0</v>
      </c>
      <c r="F5814" s="248" t="s">
        <v>447</v>
      </c>
      <c r="G5814" s="274">
        <f t="shared" si="1"/>
        <v>46052</v>
      </c>
      <c r="H5814" s="248" t="s">
        <v>469</v>
      </c>
      <c r="I5814" s="276" t="str">
        <f t="shared" si="2"/>
        <v>17478-762976</v>
      </c>
      <c r="J5814" s="274"/>
      <c r="K5814" s="275"/>
      <c r="L5814" s="275">
        <f t="shared" si="60"/>
        <v>762976</v>
      </c>
      <c r="N5814" s="277"/>
      <c r="O5814" s="274"/>
    </row>
    <row r="5815" ht="14.25" customHeight="1">
      <c r="A5815" s="248" t="s">
        <v>27</v>
      </c>
      <c r="B5815" s="248" t="s">
        <v>468</v>
      </c>
      <c r="C5815" s="248">
        <v>17479.0</v>
      </c>
      <c r="D5815" s="274">
        <v>46022.0</v>
      </c>
      <c r="E5815" s="275">
        <v>-493823.0</v>
      </c>
      <c r="F5815" s="248" t="s">
        <v>447</v>
      </c>
      <c r="G5815" s="274">
        <f t="shared" si="1"/>
        <v>46052</v>
      </c>
      <c r="H5815" s="248" t="s">
        <v>469</v>
      </c>
      <c r="I5815" s="276" t="str">
        <f t="shared" si="2"/>
        <v>17479-493823</v>
      </c>
      <c r="J5815" s="274"/>
      <c r="K5815" s="275"/>
      <c r="L5815" s="275">
        <f t="shared" si="60"/>
        <v>493823</v>
      </c>
      <c r="N5815" s="277"/>
      <c r="O5815" s="274"/>
    </row>
    <row r="5816" ht="14.25" customHeight="1">
      <c r="A5816" s="248" t="s">
        <v>56</v>
      </c>
      <c r="B5816" s="248" t="s">
        <v>19</v>
      </c>
      <c r="C5816" s="248">
        <v>50.0</v>
      </c>
      <c r="D5816" s="274">
        <v>46022.0</v>
      </c>
      <c r="E5816" s="275">
        <v>99960.0</v>
      </c>
      <c r="F5816" s="248" t="s">
        <v>447</v>
      </c>
      <c r="G5816" s="274">
        <f t="shared" si="1"/>
        <v>46052</v>
      </c>
      <c r="H5816" s="248" t="s">
        <v>443</v>
      </c>
      <c r="I5816" s="276" t="str">
        <f t="shared" si="2"/>
        <v>5099960</v>
      </c>
      <c r="J5816" s="274">
        <v>46045.0</v>
      </c>
      <c r="K5816" s="275">
        <v>99960.0</v>
      </c>
      <c r="L5816" s="275">
        <f t="shared" si="60"/>
        <v>0</v>
      </c>
      <c r="N5816" s="277"/>
      <c r="O5816" s="274"/>
    </row>
    <row r="5817" ht="14.25" customHeight="1">
      <c r="A5817" s="248" t="s">
        <v>48</v>
      </c>
      <c r="B5817" s="248" t="s">
        <v>19</v>
      </c>
      <c r="C5817" s="248">
        <v>21730.0</v>
      </c>
      <c r="D5817" s="274">
        <v>46022.0</v>
      </c>
      <c r="E5817" s="275">
        <v>295601.0</v>
      </c>
      <c r="F5817" s="248" t="s">
        <v>447</v>
      </c>
      <c r="G5817" s="274">
        <f t="shared" si="1"/>
        <v>46052</v>
      </c>
      <c r="H5817" s="248" t="s">
        <v>443</v>
      </c>
      <c r="I5817" s="276" t="str">
        <f t="shared" si="2"/>
        <v>21730295601</v>
      </c>
      <c r="J5817" s="274">
        <v>46045.0</v>
      </c>
      <c r="K5817" s="275">
        <v>295601.0</v>
      </c>
      <c r="L5817" s="275">
        <f t="shared" si="60"/>
        <v>0</v>
      </c>
      <c r="N5817" s="277"/>
      <c r="O5817" s="274"/>
    </row>
    <row r="5818" ht="14.25" customHeight="1">
      <c r="A5818" s="248" t="s">
        <v>48</v>
      </c>
      <c r="B5818" s="248" t="s">
        <v>19</v>
      </c>
      <c r="C5818" s="248">
        <v>21728.0</v>
      </c>
      <c r="D5818" s="274">
        <v>46022.0</v>
      </c>
      <c r="E5818" s="275">
        <v>94231.0</v>
      </c>
      <c r="F5818" s="248" t="s">
        <v>447</v>
      </c>
      <c r="G5818" s="274">
        <f t="shared" si="1"/>
        <v>46052</v>
      </c>
      <c r="H5818" s="248" t="s">
        <v>443</v>
      </c>
      <c r="I5818" s="276" t="str">
        <f t="shared" si="2"/>
        <v>2172894231</v>
      </c>
      <c r="J5818" s="274">
        <v>46045.0</v>
      </c>
      <c r="K5818" s="275">
        <v>94231.0</v>
      </c>
      <c r="L5818" s="275">
        <f t="shared" si="60"/>
        <v>0</v>
      </c>
      <c r="N5818" s="277"/>
      <c r="O5818" s="274"/>
    </row>
    <row r="5819" ht="14.25" customHeight="1">
      <c r="A5819" s="248" t="s">
        <v>48</v>
      </c>
      <c r="B5819" s="248" t="s">
        <v>19</v>
      </c>
      <c r="C5819" s="248">
        <v>21734.0</v>
      </c>
      <c r="D5819" s="274">
        <v>46022.0</v>
      </c>
      <c r="E5819" s="275">
        <v>31921.0</v>
      </c>
      <c r="F5819" s="248" t="s">
        <v>447</v>
      </c>
      <c r="G5819" s="274">
        <f t="shared" si="1"/>
        <v>46052</v>
      </c>
      <c r="H5819" s="248" t="s">
        <v>443</v>
      </c>
      <c r="I5819" s="276" t="str">
        <f t="shared" si="2"/>
        <v>2173431921</v>
      </c>
      <c r="J5819" s="274">
        <v>46045.0</v>
      </c>
      <c r="K5819" s="275">
        <v>31921.0</v>
      </c>
      <c r="L5819" s="275">
        <f t="shared" si="60"/>
        <v>0</v>
      </c>
      <c r="N5819" s="277"/>
      <c r="O5819" s="274"/>
    </row>
    <row r="5820" ht="13.5" customHeight="1">
      <c r="A5820" s="248" t="s">
        <v>48</v>
      </c>
      <c r="B5820" s="248" t="s">
        <v>19</v>
      </c>
      <c r="C5820" s="248">
        <v>21729.0</v>
      </c>
      <c r="D5820" s="274">
        <v>46022.0</v>
      </c>
      <c r="E5820" s="275">
        <v>483678.0</v>
      </c>
      <c r="F5820" s="248" t="s">
        <v>447</v>
      </c>
      <c r="G5820" s="274">
        <f t="shared" si="1"/>
        <v>46052</v>
      </c>
      <c r="H5820" s="248" t="s">
        <v>443</v>
      </c>
      <c r="I5820" s="276" t="str">
        <f t="shared" si="2"/>
        <v>21729483678</v>
      </c>
      <c r="J5820" s="274">
        <v>46045.0</v>
      </c>
      <c r="K5820" s="275">
        <v>483678.0</v>
      </c>
      <c r="L5820" s="275">
        <f t="shared" si="60"/>
        <v>0</v>
      </c>
      <c r="N5820" s="277"/>
      <c r="O5820" s="274"/>
    </row>
    <row r="5821" ht="14.25" customHeight="1">
      <c r="A5821" s="248" t="s">
        <v>48</v>
      </c>
      <c r="B5821" s="248" t="s">
        <v>19</v>
      </c>
      <c r="C5821" s="248">
        <v>21732.0</v>
      </c>
      <c r="D5821" s="274">
        <v>46022.0</v>
      </c>
      <c r="E5821" s="275">
        <v>115682.0</v>
      </c>
      <c r="F5821" s="248" t="s">
        <v>447</v>
      </c>
      <c r="G5821" s="274">
        <f t="shared" si="1"/>
        <v>46052</v>
      </c>
      <c r="H5821" s="248" t="s">
        <v>443</v>
      </c>
      <c r="I5821" s="276" t="str">
        <f t="shared" si="2"/>
        <v>21732115682</v>
      </c>
      <c r="J5821" s="274">
        <v>46045.0</v>
      </c>
      <c r="K5821" s="275">
        <v>115682.0</v>
      </c>
      <c r="L5821" s="275">
        <f t="shared" si="60"/>
        <v>0</v>
      </c>
      <c r="N5821" s="277"/>
      <c r="O5821" s="274"/>
    </row>
    <row r="5822" ht="14.25" customHeight="1">
      <c r="A5822" s="248" t="s">
        <v>48</v>
      </c>
      <c r="B5822" s="248" t="s">
        <v>19</v>
      </c>
      <c r="C5822" s="248">
        <v>21735.0</v>
      </c>
      <c r="D5822" s="274">
        <v>46022.0</v>
      </c>
      <c r="E5822" s="275">
        <v>95840.0</v>
      </c>
      <c r="F5822" s="248" t="s">
        <v>447</v>
      </c>
      <c r="G5822" s="274">
        <f t="shared" si="1"/>
        <v>46052</v>
      </c>
      <c r="H5822" s="248" t="s">
        <v>443</v>
      </c>
      <c r="I5822" s="276" t="str">
        <f t="shared" si="2"/>
        <v>2173595840</v>
      </c>
      <c r="J5822" s="274">
        <v>46045.0</v>
      </c>
      <c r="K5822" s="275">
        <v>95840.0</v>
      </c>
      <c r="L5822" s="275">
        <f t="shared" si="60"/>
        <v>0</v>
      </c>
      <c r="N5822" s="277"/>
      <c r="O5822" s="274"/>
    </row>
    <row r="5823" ht="14.25" customHeight="1">
      <c r="A5823" s="248" t="s">
        <v>48</v>
      </c>
      <c r="B5823" s="248" t="s">
        <v>19</v>
      </c>
      <c r="C5823" s="248">
        <v>21733.0</v>
      </c>
      <c r="D5823" s="274">
        <v>46022.0</v>
      </c>
      <c r="E5823" s="275">
        <v>71761.0</v>
      </c>
      <c r="F5823" s="248" t="s">
        <v>447</v>
      </c>
      <c r="G5823" s="274">
        <f t="shared" si="1"/>
        <v>46052</v>
      </c>
      <c r="H5823" s="248" t="s">
        <v>443</v>
      </c>
      <c r="I5823" s="276" t="str">
        <f t="shared" si="2"/>
        <v>2173371761</v>
      </c>
      <c r="J5823" s="274">
        <v>46045.0</v>
      </c>
      <c r="K5823" s="275">
        <v>71761.0</v>
      </c>
      <c r="L5823" s="275">
        <f t="shared" si="60"/>
        <v>0</v>
      </c>
      <c r="N5823" s="277"/>
      <c r="O5823" s="274"/>
    </row>
    <row r="5824" ht="14.25" customHeight="1">
      <c r="A5824" s="248" t="s">
        <v>48</v>
      </c>
      <c r="B5824" s="248" t="s">
        <v>19</v>
      </c>
      <c r="C5824" s="248">
        <v>21736.0</v>
      </c>
      <c r="D5824" s="274">
        <v>46022.0</v>
      </c>
      <c r="E5824" s="275">
        <v>42313.0</v>
      </c>
      <c r="F5824" s="248" t="s">
        <v>447</v>
      </c>
      <c r="G5824" s="274">
        <f t="shared" si="1"/>
        <v>46052</v>
      </c>
      <c r="H5824" s="248" t="s">
        <v>443</v>
      </c>
      <c r="I5824" s="276" t="str">
        <f t="shared" si="2"/>
        <v>2173642313</v>
      </c>
      <c r="J5824" s="274">
        <v>46045.0</v>
      </c>
      <c r="K5824" s="275">
        <v>42313.0</v>
      </c>
      <c r="L5824" s="275">
        <f t="shared" si="60"/>
        <v>0</v>
      </c>
      <c r="N5824" s="277"/>
      <c r="O5824" s="274"/>
    </row>
    <row r="5825" ht="14.25" customHeight="1">
      <c r="A5825" s="248" t="s">
        <v>48</v>
      </c>
      <c r="B5825" s="248" t="s">
        <v>19</v>
      </c>
      <c r="C5825" s="248">
        <v>21731.0</v>
      </c>
      <c r="D5825" s="274">
        <v>46022.0</v>
      </c>
      <c r="E5825" s="275">
        <v>185106.0</v>
      </c>
      <c r="F5825" s="248" t="s">
        <v>447</v>
      </c>
      <c r="G5825" s="274">
        <f t="shared" si="1"/>
        <v>46052</v>
      </c>
      <c r="H5825" s="248" t="s">
        <v>443</v>
      </c>
      <c r="I5825" s="276" t="str">
        <f t="shared" si="2"/>
        <v>21731185106</v>
      </c>
      <c r="J5825" s="274">
        <v>46045.0</v>
      </c>
      <c r="K5825" s="275">
        <v>185106.0</v>
      </c>
      <c r="L5825" s="275">
        <f t="shared" si="60"/>
        <v>0</v>
      </c>
      <c r="N5825" s="277"/>
      <c r="O5825" s="274"/>
    </row>
    <row r="5826" ht="14.25" customHeight="1">
      <c r="A5826" s="248" t="s">
        <v>35</v>
      </c>
      <c r="B5826" s="248" t="s">
        <v>19</v>
      </c>
      <c r="C5826" s="248">
        <v>26822.0</v>
      </c>
      <c r="D5826" s="274">
        <v>46022.0</v>
      </c>
      <c r="E5826" s="275">
        <v>2836908.0</v>
      </c>
      <c r="F5826" s="248" t="s">
        <v>447</v>
      </c>
      <c r="G5826" s="274">
        <f t="shared" si="1"/>
        <v>46052</v>
      </c>
      <c r="H5826" s="248" t="s">
        <v>443</v>
      </c>
      <c r="I5826" s="276" t="str">
        <f t="shared" si="2"/>
        <v>268222836908</v>
      </c>
      <c r="J5826" s="274">
        <v>46045.0</v>
      </c>
      <c r="K5826" s="275">
        <v>2836908.0</v>
      </c>
      <c r="L5826" s="275">
        <f t="shared" si="60"/>
        <v>0</v>
      </c>
      <c r="N5826" s="277"/>
      <c r="O5826" s="274"/>
    </row>
    <row r="5827" ht="14.25" customHeight="1">
      <c r="A5827" s="248" t="s">
        <v>27</v>
      </c>
      <c r="B5827" s="248" t="s">
        <v>19</v>
      </c>
      <c r="C5827" s="248">
        <v>51467.0</v>
      </c>
      <c r="D5827" s="274">
        <v>46022.0</v>
      </c>
      <c r="E5827" s="275">
        <v>5214838.0</v>
      </c>
      <c r="F5827" s="248" t="s">
        <v>447</v>
      </c>
      <c r="G5827" s="274">
        <f t="shared" si="1"/>
        <v>46052</v>
      </c>
      <c r="H5827" s="248" t="s">
        <v>443</v>
      </c>
      <c r="I5827" s="276" t="str">
        <f t="shared" si="2"/>
        <v>514675214838</v>
      </c>
      <c r="J5827" s="274">
        <v>46045.0</v>
      </c>
      <c r="K5827" s="275">
        <v>5214838.0</v>
      </c>
      <c r="L5827" s="275">
        <f t="shared" si="60"/>
        <v>0</v>
      </c>
      <c r="N5827" s="277"/>
      <c r="O5827" s="274"/>
    </row>
    <row r="5828" ht="14.25" customHeight="1">
      <c r="A5828" s="248" t="s">
        <v>27</v>
      </c>
      <c r="B5828" s="248" t="s">
        <v>468</v>
      </c>
      <c r="C5828" s="248">
        <v>17480.0</v>
      </c>
      <c r="D5828" s="274">
        <v>46022.0</v>
      </c>
      <c r="E5828" s="275">
        <v>-598765.0</v>
      </c>
      <c r="F5828" s="248" t="s">
        <v>447</v>
      </c>
      <c r="G5828" s="274">
        <f t="shared" si="1"/>
        <v>46052</v>
      </c>
      <c r="H5828" s="248" t="s">
        <v>469</v>
      </c>
      <c r="I5828" s="276" t="str">
        <f t="shared" si="2"/>
        <v>17480-598765</v>
      </c>
      <c r="J5828" s="274"/>
      <c r="K5828" s="275"/>
      <c r="L5828" s="275">
        <f t="shared" si="60"/>
        <v>598765</v>
      </c>
      <c r="N5828" s="277"/>
      <c r="O5828" s="274"/>
    </row>
    <row r="5829" ht="14.25" customHeight="1">
      <c r="A5829" s="248" t="s">
        <v>106</v>
      </c>
      <c r="B5829" s="248" t="s">
        <v>334</v>
      </c>
      <c r="C5829" s="248">
        <v>274674.0</v>
      </c>
      <c r="D5829" s="274">
        <v>46023.0</v>
      </c>
      <c r="E5829" s="275">
        <v>208637.0</v>
      </c>
      <c r="F5829" s="248" t="s">
        <v>447</v>
      </c>
      <c r="G5829" s="274">
        <f t="shared" si="1"/>
        <v>46053</v>
      </c>
      <c r="H5829" s="248" t="s">
        <v>443</v>
      </c>
      <c r="I5829" s="276" t="str">
        <f t="shared" si="2"/>
        <v>274674208637</v>
      </c>
      <c r="J5829" s="274">
        <v>46045.0</v>
      </c>
      <c r="K5829" s="275">
        <v>208637.0</v>
      </c>
      <c r="L5829" s="275">
        <f t="shared" si="60"/>
        <v>0</v>
      </c>
      <c r="N5829" s="277"/>
      <c r="O5829" s="274"/>
    </row>
    <row r="5830" ht="14.25" customHeight="1">
      <c r="A5830" s="248" t="s">
        <v>805</v>
      </c>
      <c r="B5830" s="248" t="s">
        <v>19</v>
      </c>
      <c r="C5830" s="248">
        <v>4441.0</v>
      </c>
      <c r="D5830" s="274">
        <v>46024.0</v>
      </c>
      <c r="E5830" s="275">
        <v>108756.0</v>
      </c>
      <c r="F5830" s="248" t="s">
        <v>447</v>
      </c>
      <c r="G5830" s="274">
        <f t="shared" si="1"/>
        <v>46054</v>
      </c>
      <c r="H5830" s="248" t="s">
        <v>443</v>
      </c>
      <c r="I5830" s="276" t="str">
        <f t="shared" si="2"/>
        <v>4441108756</v>
      </c>
      <c r="J5830" s="274">
        <v>46027.0</v>
      </c>
      <c r="K5830" s="275">
        <v>108756.0</v>
      </c>
      <c r="L5830" s="275">
        <f t="shared" si="60"/>
        <v>0</v>
      </c>
      <c r="N5830" s="277"/>
      <c r="O5830" s="274"/>
    </row>
    <row r="5831" ht="14.25" customHeight="1">
      <c r="A5831" s="248" t="s">
        <v>454</v>
      </c>
      <c r="B5831" s="248" t="s">
        <v>19</v>
      </c>
      <c r="C5831" s="248">
        <v>43550.0</v>
      </c>
      <c r="D5831" s="274">
        <v>46024.0</v>
      </c>
      <c r="E5831" s="275">
        <v>47600.0</v>
      </c>
      <c r="F5831" s="248" t="s">
        <v>447</v>
      </c>
      <c r="G5831" s="274">
        <f t="shared" si="1"/>
        <v>46054</v>
      </c>
      <c r="H5831" s="248" t="s">
        <v>443</v>
      </c>
      <c r="I5831" s="276" t="str">
        <f t="shared" si="2"/>
        <v>4355047600</v>
      </c>
      <c r="J5831" s="274">
        <v>46024.0</v>
      </c>
      <c r="K5831" s="275">
        <v>47600.0</v>
      </c>
      <c r="L5831" s="275">
        <f t="shared" si="60"/>
        <v>0</v>
      </c>
      <c r="N5831" s="277"/>
      <c r="O5831" s="274"/>
    </row>
    <row r="5832" ht="14.25" customHeight="1">
      <c r="A5832" s="248" t="s">
        <v>824</v>
      </c>
      <c r="B5832" s="248" t="s">
        <v>334</v>
      </c>
      <c r="C5832" s="248">
        <v>1.4513759E7</v>
      </c>
      <c r="D5832" s="274">
        <v>46024.0</v>
      </c>
      <c r="E5832" s="275">
        <v>0.0</v>
      </c>
      <c r="F5832" s="248" t="s">
        <v>447</v>
      </c>
      <c r="G5832" s="274">
        <f t="shared" si="1"/>
        <v>46054</v>
      </c>
      <c r="H5832" s="248" t="s">
        <v>443</v>
      </c>
      <c r="I5832" s="276" t="str">
        <f t="shared" si="2"/>
        <v>145137590</v>
      </c>
      <c r="J5832" s="274">
        <v>46024.0</v>
      </c>
      <c r="K5832" s="275">
        <v>0.0</v>
      </c>
      <c r="L5832" s="275">
        <f t="shared" si="60"/>
        <v>0</v>
      </c>
      <c r="N5832" s="277"/>
      <c r="O5832" s="274"/>
    </row>
    <row r="5833" ht="14.25" customHeight="1">
      <c r="A5833" s="248" t="s">
        <v>22</v>
      </c>
      <c r="B5833" s="248" t="s">
        <v>19</v>
      </c>
      <c r="C5833" s="248">
        <v>1253480.0</v>
      </c>
      <c r="D5833" s="274">
        <v>46024.0</v>
      </c>
      <c r="E5833" s="275">
        <v>188520.0</v>
      </c>
      <c r="F5833" s="248" t="s">
        <v>447</v>
      </c>
      <c r="G5833" s="274">
        <f t="shared" si="1"/>
        <v>46054</v>
      </c>
      <c r="H5833" s="248" t="s">
        <v>443</v>
      </c>
      <c r="I5833" s="276" t="str">
        <f t="shared" si="2"/>
        <v>1253480188520</v>
      </c>
      <c r="J5833" s="274">
        <v>46045.0</v>
      </c>
      <c r="K5833" s="275">
        <v>188520.0</v>
      </c>
      <c r="L5833" s="275">
        <f t="shared" si="60"/>
        <v>0</v>
      </c>
      <c r="N5833" s="277"/>
      <c r="O5833" s="274"/>
    </row>
    <row r="5834" ht="14.25" customHeight="1">
      <c r="A5834" s="248" t="s">
        <v>22</v>
      </c>
      <c r="B5834" s="248" t="s">
        <v>19</v>
      </c>
      <c r="C5834" s="248">
        <v>1253478.0</v>
      </c>
      <c r="D5834" s="274">
        <v>46024.0</v>
      </c>
      <c r="E5834" s="275">
        <v>1909836.0</v>
      </c>
      <c r="F5834" s="248" t="s">
        <v>447</v>
      </c>
      <c r="G5834" s="274">
        <f t="shared" si="1"/>
        <v>46054</v>
      </c>
      <c r="H5834" s="248" t="s">
        <v>443</v>
      </c>
      <c r="I5834" s="276" t="str">
        <f t="shared" si="2"/>
        <v>12534781909836</v>
      </c>
      <c r="J5834" s="274">
        <v>46045.0</v>
      </c>
      <c r="K5834" s="275">
        <v>1909836.0</v>
      </c>
      <c r="L5834" s="275">
        <f t="shared" si="60"/>
        <v>0</v>
      </c>
      <c r="N5834" s="277"/>
      <c r="O5834" s="274"/>
    </row>
    <row r="5835" ht="14.25" customHeight="1">
      <c r="A5835" s="248" t="s">
        <v>810</v>
      </c>
      <c r="B5835" s="248" t="s">
        <v>19</v>
      </c>
      <c r="C5835" s="248">
        <v>1.0753737E7</v>
      </c>
      <c r="D5835" s="274">
        <v>46025.0</v>
      </c>
      <c r="E5835" s="275">
        <v>6990.0</v>
      </c>
      <c r="F5835" s="248" t="s">
        <v>447</v>
      </c>
      <c r="G5835" s="274">
        <f t="shared" si="1"/>
        <v>46055</v>
      </c>
      <c r="H5835" s="248" t="s">
        <v>443</v>
      </c>
      <c r="I5835" s="276" t="str">
        <f t="shared" si="2"/>
        <v>107537376990</v>
      </c>
      <c r="J5835" s="274">
        <v>46025.0</v>
      </c>
      <c r="K5835" s="275">
        <v>6990.0</v>
      </c>
      <c r="L5835" s="275">
        <f t="shared" si="60"/>
        <v>0</v>
      </c>
      <c r="N5835" s="277"/>
      <c r="O5835" s="274"/>
    </row>
    <row r="5836" ht="14.25" customHeight="1">
      <c r="A5836" s="248" t="s">
        <v>273</v>
      </c>
      <c r="B5836" s="248" t="s">
        <v>468</v>
      </c>
      <c r="C5836" s="248">
        <v>2235.0</v>
      </c>
      <c r="D5836" s="274">
        <v>46026.0</v>
      </c>
      <c r="E5836" s="275">
        <v>-189900.0</v>
      </c>
      <c r="F5836" s="248" t="s">
        <v>447</v>
      </c>
      <c r="G5836" s="274">
        <f t="shared" si="1"/>
        <v>46056</v>
      </c>
      <c r="H5836" s="248" t="s">
        <v>469</v>
      </c>
      <c r="I5836" s="276" t="str">
        <f t="shared" si="2"/>
        <v>2235-189900</v>
      </c>
      <c r="J5836" s="274"/>
      <c r="K5836" s="275"/>
      <c r="L5836" s="275">
        <f t="shared" si="60"/>
        <v>189900</v>
      </c>
      <c r="M5836" s="248" t="s">
        <v>1322</v>
      </c>
      <c r="N5836" s="277"/>
      <c r="O5836" s="274"/>
    </row>
    <row r="5837" ht="14.25" customHeight="1">
      <c r="A5837" s="248" t="s">
        <v>273</v>
      </c>
      <c r="B5837" s="248" t="s">
        <v>19</v>
      </c>
      <c r="C5837" s="248">
        <v>825.0</v>
      </c>
      <c r="D5837" s="274">
        <v>46026.0</v>
      </c>
      <c r="E5837" s="275">
        <v>189900.0</v>
      </c>
      <c r="F5837" s="248" t="s">
        <v>447</v>
      </c>
      <c r="G5837" s="274">
        <f t="shared" si="1"/>
        <v>46056</v>
      </c>
      <c r="H5837" s="248" t="s">
        <v>443</v>
      </c>
      <c r="I5837" s="276" t="str">
        <f t="shared" si="2"/>
        <v>825189900</v>
      </c>
      <c r="J5837" s="274">
        <v>46050.0</v>
      </c>
      <c r="K5837" s="275">
        <v>189900.0</v>
      </c>
      <c r="L5837" s="275">
        <f t="shared" si="60"/>
        <v>0</v>
      </c>
      <c r="N5837" s="277"/>
      <c r="O5837" s="274"/>
    </row>
    <row r="5838" ht="14.25" customHeight="1">
      <c r="A5838" s="248" t="s">
        <v>824</v>
      </c>
      <c r="B5838" s="248" t="s">
        <v>19</v>
      </c>
      <c r="C5838" s="248">
        <v>5.4327363E7</v>
      </c>
      <c r="D5838" s="274">
        <v>46027.0</v>
      </c>
      <c r="E5838" s="275">
        <v>8510.0</v>
      </c>
      <c r="F5838" s="248" t="s">
        <v>447</v>
      </c>
      <c r="G5838" s="274">
        <f t="shared" si="1"/>
        <v>46057</v>
      </c>
      <c r="H5838" s="248" t="s">
        <v>443</v>
      </c>
      <c r="I5838" s="276" t="str">
        <f t="shared" si="2"/>
        <v>543273638510</v>
      </c>
      <c r="J5838" s="274">
        <v>46027.0</v>
      </c>
      <c r="K5838" s="275">
        <v>8510.0</v>
      </c>
      <c r="L5838" s="275">
        <f t="shared" si="60"/>
        <v>0</v>
      </c>
      <c r="N5838" s="277"/>
      <c r="O5838" s="274"/>
    </row>
    <row r="5839" ht="14.25" customHeight="1">
      <c r="A5839" s="248" t="s">
        <v>24</v>
      </c>
      <c r="B5839" s="248" t="s">
        <v>19</v>
      </c>
      <c r="C5839" s="248">
        <v>32516.0</v>
      </c>
      <c r="D5839" s="274">
        <v>46027.0</v>
      </c>
      <c r="E5839" s="275">
        <v>4615282.0</v>
      </c>
      <c r="F5839" s="248" t="s">
        <v>447</v>
      </c>
      <c r="G5839" s="274">
        <f t="shared" si="1"/>
        <v>46057</v>
      </c>
      <c r="H5839" s="248" t="s">
        <v>443</v>
      </c>
      <c r="I5839" s="276" t="str">
        <f t="shared" si="2"/>
        <v>325164615282</v>
      </c>
      <c r="J5839" s="274">
        <v>46045.0</v>
      </c>
      <c r="K5839" s="275">
        <f>4615282-1279833</f>
        <v>3335449</v>
      </c>
      <c r="L5839" s="348">
        <f t="shared" si="60"/>
        <v>-1279833</v>
      </c>
      <c r="M5839" s="305" t="s">
        <v>1323</v>
      </c>
      <c r="N5839" s="277"/>
      <c r="O5839" s="274"/>
    </row>
    <row r="5840" ht="14.25" customHeight="1">
      <c r="A5840" s="248" t="s">
        <v>24</v>
      </c>
      <c r="B5840" s="248" t="s">
        <v>19</v>
      </c>
      <c r="C5840" s="248">
        <v>32517.0</v>
      </c>
      <c r="D5840" s="274">
        <v>46027.0</v>
      </c>
      <c r="E5840" s="275">
        <v>359957.0</v>
      </c>
      <c r="F5840" s="248" t="s">
        <v>447</v>
      </c>
      <c r="G5840" s="274">
        <f t="shared" si="1"/>
        <v>46057</v>
      </c>
      <c r="H5840" s="248" t="s">
        <v>443</v>
      </c>
      <c r="I5840" s="276" t="str">
        <f t="shared" si="2"/>
        <v>32517359957</v>
      </c>
      <c r="J5840" s="274">
        <v>46045.0</v>
      </c>
      <c r="K5840" s="275">
        <v>359957.0</v>
      </c>
      <c r="L5840" s="275">
        <f t="shared" si="60"/>
        <v>0</v>
      </c>
      <c r="N5840" s="277"/>
      <c r="O5840" s="274"/>
    </row>
    <row r="5841" ht="14.25" customHeight="1">
      <c r="A5841" s="248" t="s">
        <v>89</v>
      </c>
      <c r="B5841" s="248" t="s">
        <v>19</v>
      </c>
      <c r="C5841" s="248">
        <v>11283.0</v>
      </c>
      <c r="D5841" s="274">
        <v>46027.0</v>
      </c>
      <c r="E5841" s="275">
        <v>23128.0</v>
      </c>
      <c r="F5841" s="248" t="s">
        <v>447</v>
      </c>
      <c r="G5841" s="274">
        <f t="shared" si="1"/>
        <v>46057</v>
      </c>
      <c r="H5841" s="248" t="s">
        <v>443</v>
      </c>
      <c r="I5841" s="276" t="str">
        <f t="shared" si="2"/>
        <v>1128323128</v>
      </c>
      <c r="J5841" s="274">
        <v>46045.0</v>
      </c>
      <c r="K5841" s="275">
        <v>23128.0</v>
      </c>
      <c r="L5841" s="275">
        <f t="shared" si="60"/>
        <v>0</v>
      </c>
      <c r="N5841" s="277"/>
      <c r="O5841" s="274"/>
    </row>
    <row r="5842" ht="14.25" customHeight="1">
      <c r="A5842" s="248" t="s">
        <v>89</v>
      </c>
      <c r="B5842" s="248" t="s">
        <v>19</v>
      </c>
      <c r="C5842" s="248">
        <v>11286.0</v>
      </c>
      <c r="D5842" s="274">
        <v>46027.0</v>
      </c>
      <c r="E5842" s="275">
        <v>435457.0</v>
      </c>
      <c r="F5842" s="248" t="s">
        <v>447</v>
      </c>
      <c r="G5842" s="274">
        <f t="shared" si="1"/>
        <v>46057</v>
      </c>
      <c r="H5842" s="248" t="s">
        <v>443</v>
      </c>
      <c r="I5842" s="276" t="str">
        <f t="shared" si="2"/>
        <v>11286435457</v>
      </c>
      <c r="J5842" s="274">
        <v>46045.0</v>
      </c>
      <c r="K5842" s="275">
        <v>435457.0</v>
      </c>
      <c r="L5842" s="275">
        <f t="shared" si="60"/>
        <v>0</v>
      </c>
      <c r="N5842" s="277"/>
      <c r="O5842" s="274"/>
    </row>
    <row r="5843" ht="14.25" customHeight="1">
      <c r="A5843" s="248" t="s">
        <v>89</v>
      </c>
      <c r="B5843" s="248" t="s">
        <v>19</v>
      </c>
      <c r="C5843" s="248">
        <v>11285.0</v>
      </c>
      <c r="D5843" s="274">
        <v>46027.0</v>
      </c>
      <c r="E5843" s="275">
        <v>282560.0</v>
      </c>
      <c r="F5843" s="248" t="s">
        <v>447</v>
      </c>
      <c r="G5843" s="274">
        <f t="shared" si="1"/>
        <v>46057</v>
      </c>
      <c r="H5843" s="248" t="s">
        <v>443</v>
      </c>
      <c r="I5843" s="276" t="str">
        <f t="shared" si="2"/>
        <v>11285282560</v>
      </c>
      <c r="J5843" s="274">
        <v>46045.0</v>
      </c>
      <c r="K5843" s="275">
        <v>282560.0</v>
      </c>
      <c r="L5843" s="275">
        <f t="shared" si="60"/>
        <v>0</v>
      </c>
      <c r="N5843" s="277"/>
      <c r="O5843" s="274"/>
    </row>
    <row r="5844" ht="14.25" customHeight="1">
      <c r="A5844" s="248" t="s">
        <v>89</v>
      </c>
      <c r="B5844" s="248" t="s">
        <v>19</v>
      </c>
      <c r="C5844" s="248">
        <v>11284.0</v>
      </c>
      <c r="D5844" s="274">
        <v>46027.0</v>
      </c>
      <c r="E5844" s="275">
        <v>61272.0</v>
      </c>
      <c r="F5844" s="248" t="s">
        <v>447</v>
      </c>
      <c r="G5844" s="274">
        <f t="shared" si="1"/>
        <v>46057</v>
      </c>
      <c r="H5844" s="248" t="s">
        <v>443</v>
      </c>
      <c r="I5844" s="276" t="str">
        <f t="shared" si="2"/>
        <v>1128461272</v>
      </c>
      <c r="J5844" s="274">
        <v>46045.0</v>
      </c>
      <c r="K5844" s="275">
        <v>61272.0</v>
      </c>
      <c r="L5844" s="275">
        <f t="shared" si="60"/>
        <v>0</v>
      </c>
      <c r="N5844" s="277"/>
      <c r="O5844" s="274"/>
    </row>
    <row r="5845" ht="14.25" customHeight="1">
      <c r="A5845" s="248" t="s">
        <v>463</v>
      </c>
      <c r="B5845" s="248" t="s">
        <v>19</v>
      </c>
      <c r="C5845" s="248">
        <v>5513567.0</v>
      </c>
      <c r="D5845" s="274">
        <v>46027.0</v>
      </c>
      <c r="E5845" s="275">
        <v>1570930.0</v>
      </c>
      <c r="F5845" s="248" t="s">
        <v>447</v>
      </c>
      <c r="G5845" s="274">
        <f t="shared" si="1"/>
        <v>46057</v>
      </c>
      <c r="H5845" s="248" t="s">
        <v>443</v>
      </c>
      <c r="I5845" s="276" t="str">
        <f t="shared" si="2"/>
        <v>55135671570930</v>
      </c>
      <c r="J5845" s="274">
        <v>46031.0</v>
      </c>
      <c r="K5845" s="275">
        <v>1570930.0</v>
      </c>
      <c r="L5845" s="275">
        <f t="shared" si="60"/>
        <v>0</v>
      </c>
      <c r="N5845" s="277"/>
      <c r="O5845" s="274"/>
    </row>
    <row r="5846" ht="14.25" customHeight="1">
      <c r="A5846" s="248" t="s">
        <v>273</v>
      </c>
      <c r="B5846" s="248" t="s">
        <v>19</v>
      </c>
      <c r="C5846" s="248">
        <v>828.0</v>
      </c>
      <c r="D5846" s="274">
        <v>46027.0</v>
      </c>
      <c r="E5846" s="275">
        <v>198900.0</v>
      </c>
      <c r="F5846" s="248" t="s">
        <v>447</v>
      </c>
      <c r="G5846" s="274">
        <f t="shared" si="1"/>
        <v>46057</v>
      </c>
      <c r="H5846" s="248" t="s">
        <v>443</v>
      </c>
      <c r="I5846" s="276" t="str">
        <f t="shared" si="2"/>
        <v>828198900</v>
      </c>
      <c r="J5846" s="274">
        <v>46050.0</v>
      </c>
      <c r="K5846" s="275">
        <v>198900.0</v>
      </c>
      <c r="L5846" s="275">
        <f t="shared" si="60"/>
        <v>0</v>
      </c>
      <c r="N5846" s="277"/>
      <c r="O5846" s="274"/>
    </row>
    <row r="5847" ht="14.25" customHeight="1">
      <c r="A5847" s="248" t="s">
        <v>273</v>
      </c>
      <c r="B5847" s="248" t="s">
        <v>19</v>
      </c>
      <c r="C5847" s="248">
        <v>827.0</v>
      </c>
      <c r="D5847" s="274">
        <v>46027.0</v>
      </c>
      <c r="E5847" s="275">
        <v>388800.0</v>
      </c>
      <c r="F5847" s="248" t="s">
        <v>447</v>
      </c>
      <c r="G5847" s="274">
        <f t="shared" si="1"/>
        <v>46057</v>
      </c>
      <c r="H5847" s="248" t="s">
        <v>443</v>
      </c>
      <c r="I5847" s="276" t="str">
        <f t="shared" si="2"/>
        <v>827388800</v>
      </c>
      <c r="J5847" s="274">
        <v>46050.0</v>
      </c>
      <c r="K5847" s="275">
        <v>388800.0</v>
      </c>
      <c r="L5847" s="275">
        <f t="shared" si="60"/>
        <v>0</v>
      </c>
      <c r="N5847" s="277"/>
      <c r="O5847" s="274"/>
    </row>
    <row r="5848" ht="14.25" customHeight="1">
      <c r="A5848" s="248" t="s">
        <v>273</v>
      </c>
      <c r="B5848" s="248" t="s">
        <v>19</v>
      </c>
      <c r="C5848" s="248">
        <v>829.0</v>
      </c>
      <c r="D5848" s="274">
        <v>46027.0</v>
      </c>
      <c r="E5848" s="275">
        <v>625900.0</v>
      </c>
      <c r="F5848" s="248" t="s">
        <v>447</v>
      </c>
      <c r="G5848" s="274">
        <f t="shared" si="1"/>
        <v>46057</v>
      </c>
      <c r="H5848" s="248" t="s">
        <v>443</v>
      </c>
      <c r="I5848" s="276" t="str">
        <f t="shared" si="2"/>
        <v>829625900</v>
      </c>
      <c r="J5848" s="274">
        <v>46050.0</v>
      </c>
      <c r="K5848" s="275">
        <v>625900.0</v>
      </c>
      <c r="L5848" s="275">
        <f>+K5848-E5848+189900</f>
        <v>189900</v>
      </c>
      <c r="N5848" s="277"/>
      <c r="O5848" s="274"/>
    </row>
    <row r="5849" ht="14.25" customHeight="1">
      <c r="A5849" s="248" t="s">
        <v>570</v>
      </c>
      <c r="B5849" s="248" t="s">
        <v>19</v>
      </c>
      <c r="C5849" s="248">
        <v>11216.0</v>
      </c>
      <c r="D5849" s="274">
        <v>46028.0</v>
      </c>
      <c r="E5849" s="275">
        <v>4791001.0</v>
      </c>
      <c r="F5849" s="248" t="s">
        <v>447</v>
      </c>
      <c r="G5849" s="274">
        <f t="shared" si="1"/>
        <v>46058</v>
      </c>
      <c r="H5849" s="248" t="s">
        <v>443</v>
      </c>
      <c r="I5849" s="276" t="str">
        <f t="shared" si="2"/>
        <v>112164791001</v>
      </c>
      <c r="J5849" s="274">
        <v>46028.0</v>
      </c>
      <c r="K5849" s="275">
        <v>4660670.0</v>
      </c>
      <c r="L5849" s="275">
        <f t="shared" ref="L5849:L6375" si="71">+K5849-E5849</f>
        <v>-130331</v>
      </c>
      <c r="N5849" s="277"/>
      <c r="O5849" s="274"/>
    </row>
    <row r="5850" ht="14.25" customHeight="1">
      <c r="A5850" s="248" t="s">
        <v>26</v>
      </c>
      <c r="B5850" s="248" t="s">
        <v>19</v>
      </c>
      <c r="C5850" s="248">
        <v>14893.0</v>
      </c>
      <c r="D5850" s="274">
        <v>46028.0</v>
      </c>
      <c r="E5850" s="275">
        <v>5271693.0</v>
      </c>
      <c r="F5850" s="248" t="s">
        <v>447</v>
      </c>
      <c r="G5850" s="274">
        <f t="shared" si="1"/>
        <v>46058</v>
      </c>
      <c r="H5850" s="248" t="s">
        <v>443</v>
      </c>
      <c r="I5850" s="276" t="str">
        <f t="shared" si="2"/>
        <v>148935271693</v>
      </c>
      <c r="J5850" s="274">
        <v>46045.0</v>
      </c>
      <c r="K5850" s="275">
        <v>5271693.0</v>
      </c>
      <c r="L5850" s="275">
        <f t="shared" si="71"/>
        <v>0</v>
      </c>
      <c r="N5850" s="277"/>
      <c r="O5850" s="274"/>
    </row>
    <row r="5851" ht="14.25" customHeight="1">
      <c r="A5851" s="248" t="s">
        <v>273</v>
      </c>
      <c r="B5851" s="248" t="s">
        <v>19</v>
      </c>
      <c r="C5851" s="248">
        <v>831.0</v>
      </c>
      <c r="D5851" s="274">
        <v>46028.0</v>
      </c>
      <c r="E5851" s="275">
        <v>9000.0</v>
      </c>
      <c r="F5851" s="248" t="s">
        <v>447</v>
      </c>
      <c r="G5851" s="274">
        <f t="shared" si="1"/>
        <v>46058</v>
      </c>
      <c r="H5851" s="248" t="s">
        <v>443</v>
      </c>
      <c r="I5851" s="276" t="str">
        <f t="shared" si="2"/>
        <v>8319000</v>
      </c>
      <c r="J5851" s="274">
        <v>46050.0</v>
      </c>
      <c r="K5851" s="275">
        <v>9000.0</v>
      </c>
      <c r="L5851" s="275">
        <f t="shared" si="71"/>
        <v>0</v>
      </c>
      <c r="N5851" s="277"/>
      <c r="O5851" s="274"/>
    </row>
    <row r="5852" ht="14.25" customHeight="1">
      <c r="A5852" s="248" t="s">
        <v>273</v>
      </c>
      <c r="B5852" s="248" t="s">
        <v>19</v>
      </c>
      <c r="C5852" s="248">
        <v>830.0</v>
      </c>
      <c r="D5852" s="274">
        <v>46028.0</v>
      </c>
      <c r="E5852" s="275">
        <v>9000.0</v>
      </c>
      <c r="F5852" s="248" t="s">
        <v>447</v>
      </c>
      <c r="G5852" s="274">
        <f t="shared" si="1"/>
        <v>46058</v>
      </c>
      <c r="H5852" s="248" t="s">
        <v>443</v>
      </c>
      <c r="I5852" s="276" t="str">
        <f t="shared" si="2"/>
        <v>8309000</v>
      </c>
      <c r="J5852" s="274">
        <v>46050.0</v>
      </c>
      <c r="K5852" s="275">
        <v>9000.0</v>
      </c>
      <c r="L5852" s="275">
        <f t="shared" si="71"/>
        <v>0</v>
      </c>
      <c r="N5852" s="277"/>
      <c r="O5852" s="274"/>
    </row>
    <row r="5853" ht="14.25" customHeight="1">
      <c r="A5853" s="248" t="s">
        <v>71</v>
      </c>
      <c r="B5853" s="248" t="s">
        <v>19</v>
      </c>
      <c r="C5853" s="248">
        <v>892044.0</v>
      </c>
      <c r="D5853" s="274">
        <v>46028.0</v>
      </c>
      <c r="E5853" s="275">
        <v>737986.0</v>
      </c>
      <c r="F5853" s="248" t="s">
        <v>447</v>
      </c>
      <c r="G5853" s="274">
        <f t="shared" si="1"/>
        <v>46058</v>
      </c>
      <c r="H5853" s="248" t="s">
        <v>443</v>
      </c>
      <c r="I5853" s="276" t="str">
        <f t="shared" si="2"/>
        <v>892044737986</v>
      </c>
      <c r="J5853" s="274">
        <v>46045.0</v>
      </c>
      <c r="K5853" s="275">
        <v>737986.0</v>
      </c>
      <c r="L5853" s="275">
        <f t="shared" si="71"/>
        <v>0</v>
      </c>
      <c r="N5853" s="277"/>
      <c r="O5853" s="274"/>
    </row>
    <row r="5854" ht="14.25" customHeight="1">
      <c r="A5854" s="248" t="s">
        <v>113</v>
      </c>
      <c r="B5854" s="248" t="s">
        <v>19</v>
      </c>
      <c r="C5854" s="248">
        <v>343.0</v>
      </c>
      <c r="D5854" s="274">
        <v>46029.0</v>
      </c>
      <c r="E5854" s="275">
        <v>26716.0</v>
      </c>
      <c r="F5854" s="248" t="s">
        <v>447</v>
      </c>
      <c r="G5854" s="274">
        <f t="shared" si="1"/>
        <v>46059</v>
      </c>
      <c r="H5854" s="248" t="s">
        <v>443</v>
      </c>
      <c r="I5854" s="276" t="str">
        <f t="shared" si="2"/>
        <v>34326716</v>
      </c>
      <c r="J5854" s="274">
        <v>46058.0</v>
      </c>
      <c r="K5854" s="275">
        <v>26716.0</v>
      </c>
      <c r="L5854" s="275">
        <f t="shared" si="71"/>
        <v>0</v>
      </c>
      <c r="N5854" s="277"/>
      <c r="O5854" s="274"/>
    </row>
    <row r="5855" ht="14.25" customHeight="1">
      <c r="A5855" s="248" t="s">
        <v>180</v>
      </c>
      <c r="B5855" s="248" t="s">
        <v>19</v>
      </c>
      <c r="C5855" s="248">
        <v>1447780.0</v>
      </c>
      <c r="D5855" s="274">
        <v>46029.0</v>
      </c>
      <c r="E5855" s="275">
        <v>964852.0</v>
      </c>
      <c r="F5855" s="248" t="s">
        <v>447</v>
      </c>
      <c r="G5855" s="274">
        <f t="shared" si="1"/>
        <v>46059</v>
      </c>
      <c r="H5855" s="248" t="s">
        <v>443</v>
      </c>
      <c r="I5855" s="276" t="str">
        <f t="shared" si="2"/>
        <v>1447780964852</v>
      </c>
      <c r="J5855" s="274">
        <v>46058.0</v>
      </c>
      <c r="K5855" s="275">
        <v>964852.0</v>
      </c>
      <c r="L5855" s="275">
        <f t="shared" si="71"/>
        <v>0</v>
      </c>
      <c r="N5855" s="277"/>
      <c r="O5855" s="274"/>
    </row>
    <row r="5856" ht="14.25" customHeight="1">
      <c r="A5856" s="248" t="s">
        <v>474</v>
      </c>
      <c r="B5856" s="248" t="s">
        <v>19</v>
      </c>
      <c r="C5856" s="248">
        <v>3.7185104E7</v>
      </c>
      <c r="D5856" s="274">
        <v>46029.0</v>
      </c>
      <c r="E5856" s="275">
        <v>1359461.0</v>
      </c>
      <c r="F5856" s="248" t="s">
        <v>447</v>
      </c>
      <c r="G5856" s="274">
        <f t="shared" si="1"/>
        <v>46059</v>
      </c>
      <c r="H5856" s="248" t="s">
        <v>443</v>
      </c>
      <c r="I5856" s="276" t="str">
        <f t="shared" si="2"/>
        <v>371851041359461</v>
      </c>
      <c r="J5856" s="274">
        <v>46029.0</v>
      </c>
      <c r="K5856" s="275">
        <v>1359461.0</v>
      </c>
      <c r="L5856" s="275">
        <f t="shared" si="71"/>
        <v>0</v>
      </c>
      <c r="N5856" s="277"/>
      <c r="O5856" s="274"/>
    </row>
    <row r="5857" ht="14.25" customHeight="1">
      <c r="A5857" s="248" t="s">
        <v>634</v>
      </c>
      <c r="B5857" s="248" t="s">
        <v>19</v>
      </c>
      <c r="C5857" s="248">
        <v>415285.0</v>
      </c>
      <c r="D5857" s="274">
        <v>46029.0</v>
      </c>
      <c r="E5857" s="275">
        <v>114980.0</v>
      </c>
      <c r="F5857" s="248" t="s">
        <v>447</v>
      </c>
      <c r="G5857" s="274">
        <f t="shared" si="1"/>
        <v>46059</v>
      </c>
      <c r="H5857" s="248" t="s">
        <v>443</v>
      </c>
      <c r="I5857" s="276" t="str">
        <f t="shared" si="2"/>
        <v>415285114980</v>
      </c>
      <c r="J5857" s="274">
        <v>46029.0</v>
      </c>
      <c r="K5857" s="275">
        <v>114980.0</v>
      </c>
      <c r="L5857" s="275">
        <f t="shared" si="71"/>
        <v>0</v>
      </c>
      <c r="N5857" s="277"/>
      <c r="O5857" s="274"/>
    </row>
    <row r="5858" ht="14.25" customHeight="1">
      <c r="A5858" s="248" t="s">
        <v>84</v>
      </c>
      <c r="B5858" s="248" t="s">
        <v>19</v>
      </c>
      <c r="C5858" s="248">
        <v>6649.0</v>
      </c>
      <c r="D5858" s="274">
        <v>46029.0</v>
      </c>
      <c r="E5858" s="275">
        <v>67177.0</v>
      </c>
      <c r="F5858" s="248" t="s">
        <v>447</v>
      </c>
      <c r="G5858" s="274">
        <f t="shared" si="1"/>
        <v>46059</v>
      </c>
      <c r="H5858" s="248" t="s">
        <v>443</v>
      </c>
      <c r="I5858" s="276" t="str">
        <f t="shared" si="2"/>
        <v>664967177</v>
      </c>
      <c r="J5858" s="274">
        <v>46058.0</v>
      </c>
      <c r="K5858" s="275">
        <v>67177.0</v>
      </c>
      <c r="L5858" s="275">
        <f t="shared" si="71"/>
        <v>0</v>
      </c>
      <c r="N5858" s="277"/>
      <c r="O5858" s="274"/>
    </row>
    <row r="5859" ht="14.25" customHeight="1">
      <c r="A5859" s="248" t="s">
        <v>84</v>
      </c>
      <c r="B5859" s="248" t="s">
        <v>19</v>
      </c>
      <c r="C5859" s="248">
        <v>6650.0</v>
      </c>
      <c r="D5859" s="274">
        <v>46029.0</v>
      </c>
      <c r="E5859" s="275">
        <v>131139.0</v>
      </c>
      <c r="F5859" s="248" t="s">
        <v>447</v>
      </c>
      <c r="G5859" s="274">
        <f t="shared" si="1"/>
        <v>46059</v>
      </c>
      <c r="H5859" s="248" t="s">
        <v>443</v>
      </c>
      <c r="I5859" s="276" t="str">
        <f t="shared" si="2"/>
        <v>6650131139</v>
      </c>
      <c r="J5859" s="274">
        <v>46058.0</v>
      </c>
      <c r="K5859" s="275">
        <v>131139.0</v>
      </c>
      <c r="L5859" s="275">
        <f t="shared" si="71"/>
        <v>0</v>
      </c>
      <c r="N5859" s="277"/>
      <c r="O5859" s="274"/>
    </row>
    <row r="5860" ht="14.25" customHeight="1">
      <c r="A5860" s="248" t="s">
        <v>84</v>
      </c>
      <c r="B5860" s="248" t="s">
        <v>19</v>
      </c>
      <c r="C5860" s="248">
        <v>6654.0</v>
      </c>
      <c r="D5860" s="274">
        <v>46029.0</v>
      </c>
      <c r="E5860" s="275">
        <v>63963.0</v>
      </c>
      <c r="F5860" s="248" t="s">
        <v>447</v>
      </c>
      <c r="G5860" s="274">
        <f t="shared" si="1"/>
        <v>46059</v>
      </c>
      <c r="H5860" s="248" t="s">
        <v>443</v>
      </c>
      <c r="I5860" s="276" t="str">
        <f t="shared" si="2"/>
        <v>665463963</v>
      </c>
      <c r="J5860" s="274">
        <v>46058.0</v>
      </c>
      <c r="K5860" s="275">
        <v>63963.0</v>
      </c>
      <c r="L5860" s="275">
        <f t="shared" si="71"/>
        <v>0</v>
      </c>
      <c r="N5860" s="277"/>
      <c r="O5860" s="274"/>
    </row>
    <row r="5861" ht="14.25" customHeight="1">
      <c r="A5861" s="248" t="s">
        <v>60</v>
      </c>
      <c r="B5861" s="248" t="s">
        <v>19</v>
      </c>
      <c r="C5861" s="248">
        <v>10608.0</v>
      </c>
      <c r="D5861" s="274">
        <v>46029.0</v>
      </c>
      <c r="E5861" s="275">
        <v>157992.0</v>
      </c>
      <c r="F5861" s="248" t="s">
        <v>447</v>
      </c>
      <c r="G5861" s="274">
        <f t="shared" si="1"/>
        <v>46059</v>
      </c>
      <c r="H5861" s="248" t="s">
        <v>443</v>
      </c>
      <c r="I5861" s="276" t="str">
        <f t="shared" si="2"/>
        <v>10608157992</v>
      </c>
      <c r="J5861" s="274">
        <v>46058.0</v>
      </c>
      <c r="K5861" s="275">
        <v>157992.0</v>
      </c>
      <c r="L5861" s="275">
        <f t="shared" si="71"/>
        <v>0</v>
      </c>
      <c r="N5861" s="277"/>
      <c r="O5861" s="274"/>
    </row>
    <row r="5862" ht="14.25" customHeight="1">
      <c r="A5862" s="248" t="s">
        <v>60</v>
      </c>
      <c r="B5862" s="248" t="s">
        <v>19</v>
      </c>
      <c r="C5862" s="248">
        <v>10609.0</v>
      </c>
      <c r="D5862" s="274">
        <v>46029.0</v>
      </c>
      <c r="E5862" s="275">
        <v>157992.0</v>
      </c>
      <c r="F5862" s="248" t="s">
        <v>447</v>
      </c>
      <c r="G5862" s="274">
        <f t="shared" si="1"/>
        <v>46059</v>
      </c>
      <c r="H5862" s="248" t="s">
        <v>443</v>
      </c>
      <c r="I5862" s="276" t="str">
        <f t="shared" si="2"/>
        <v>10609157992</v>
      </c>
      <c r="J5862" s="274">
        <v>46058.0</v>
      </c>
      <c r="K5862" s="275">
        <v>157992.0</v>
      </c>
      <c r="L5862" s="275">
        <f t="shared" si="71"/>
        <v>0</v>
      </c>
      <c r="N5862" s="277"/>
      <c r="O5862" s="274"/>
    </row>
    <row r="5863" ht="14.25" customHeight="1">
      <c r="A5863" s="248" t="s">
        <v>43</v>
      </c>
      <c r="B5863" s="248" t="s">
        <v>19</v>
      </c>
      <c r="C5863" s="248">
        <v>457.0</v>
      </c>
      <c r="D5863" s="274">
        <v>46029.0</v>
      </c>
      <c r="E5863" s="275">
        <v>288640.0</v>
      </c>
      <c r="F5863" s="248" t="s">
        <v>447</v>
      </c>
      <c r="G5863" s="274">
        <f t="shared" si="1"/>
        <v>46059</v>
      </c>
      <c r="H5863" s="248" t="s">
        <v>443</v>
      </c>
      <c r="I5863" s="276" t="str">
        <f t="shared" si="2"/>
        <v>457288640</v>
      </c>
      <c r="J5863" s="274">
        <v>46058.0</v>
      </c>
      <c r="K5863" s="275">
        <v>288640.0</v>
      </c>
      <c r="L5863" s="275">
        <f t="shared" si="71"/>
        <v>0</v>
      </c>
      <c r="N5863" s="277"/>
      <c r="O5863" s="274"/>
    </row>
    <row r="5864" ht="14.25" customHeight="1">
      <c r="A5864" s="248" t="s">
        <v>43</v>
      </c>
      <c r="B5864" s="248" t="s">
        <v>19</v>
      </c>
      <c r="C5864" s="248">
        <v>458.0</v>
      </c>
      <c r="D5864" s="274">
        <v>46029.0</v>
      </c>
      <c r="E5864" s="275">
        <v>187461.0</v>
      </c>
      <c r="F5864" s="248" t="s">
        <v>447</v>
      </c>
      <c r="G5864" s="274">
        <f t="shared" si="1"/>
        <v>46059</v>
      </c>
      <c r="H5864" s="248" t="s">
        <v>443</v>
      </c>
      <c r="I5864" s="276" t="str">
        <f t="shared" si="2"/>
        <v>458187461</v>
      </c>
      <c r="J5864" s="274">
        <v>46058.0</v>
      </c>
      <c r="K5864" s="275">
        <v>187461.0</v>
      </c>
      <c r="L5864" s="275">
        <f t="shared" si="71"/>
        <v>0</v>
      </c>
      <c r="N5864" s="277"/>
      <c r="O5864" s="274"/>
    </row>
    <row r="5865" ht="14.25" customHeight="1">
      <c r="A5865" s="248" t="s">
        <v>77</v>
      </c>
      <c r="B5865" s="248" t="s">
        <v>19</v>
      </c>
      <c r="C5865" s="248">
        <v>633017.0</v>
      </c>
      <c r="D5865" s="274">
        <v>46029.0</v>
      </c>
      <c r="E5865" s="275">
        <v>437882.0</v>
      </c>
      <c r="F5865" s="248" t="s">
        <v>447</v>
      </c>
      <c r="G5865" s="274">
        <f t="shared" si="1"/>
        <v>46059</v>
      </c>
      <c r="H5865" s="248" t="s">
        <v>443</v>
      </c>
      <c r="I5865" s="276" t="str">
        <f t="shared" si="2"/>
        <v>633017437882</v>
      </c>
      <c r="J5865" s="274">
        <v>46058.0</v>
      </c>
      <c r="K5865" s="275">
        <v>437882.0</v>
      </c>
      <c r="L5865" s="275">
        <f t="shared" si="71"/>
        <v>0</v>
      </c>
      <c r="N5865" s="277"/>
      <c r="O5865" s="274"/>
    </row>
    <row r="5866" ht="14.25" customHeight="1">
      <c r="A5866" s="248" t="s">
        <v>463</v>
      </c>
      <c r="B5866" s="248" t="s">
        <v>19</v>
      </c>
      <c r="C5866" s="248">
        <v>5514464.0</v>
      </c>
      <c r="D5866" s="274">
        <v>46029.0</v>
      </c>
      <c r="E5866" s="275">
        <v>203980.0</v>
      </c>
      <c r="F5866" s="248" t="s">
        <v>447</v>
      </c>
      <c r="G5866" s="274">
        <f t="shared" si="1"/>
        <v>46059</v>
      </c>
      <c r="H5866" s="248" t="s">
        <v>443</v>
      </c>
      <c r="I5866" s="276" t="str">
        <f t="shared" si="2"/>
        <v>5514464203980</v>
      </c>
      <c r="J5866" s="274">
        <v>46029.0</v>
      </c>
      <c r="K5866" s="275">
        <v>203980.0</v>
      </c>
      <c r="L5866" s="275">
        <f t="shared" si="71"/>
        <v>0</v>
      </c>
      <c r="N5866" s="277"/>
      <c r="O5866" s="274"/>
    </row>
    <row r="5867" ht="14.25" customHeight="1">
      <c r="A5867" s="248" t="s">
        <v>463</v>
      </c>
      <c r="B5867" s="248" t="s">
        <v>19</v>
      </c>
      <c r="C5867" s="248">
        <v>5514434.0</v>
      </c>
      <c r="D5867" s="274">
        <v>46029.0</v>
      </c>
      <c r="E5867" s="275">
        <v>404899.0</v>
      </c>
      <c r="F5867" s="248" t="s">
        <v>447</v>
      </c>
      <c r="G5867" s="274">
        <f t="shared" si="1"/>
        <v>46059</v>
      </c>
      <c r="H5867" s="248" t="s">
        <v>443</v>
      </c>
      <c r="I5867" s="276" t="str">
        <f t="shared" si="2"/>
        <v>5514434404899</v>
      </c>
      <c r="J5867" s="274">
        <v>46029.0</v>
      </c>
      <c r="K5867" s="275">
        <v>404899.0</v>
      </c>
      <c r="L5867" s="275">
        <f t="shared" si="71"/>
        <v>0</v>
      </c>
      <c r="N5867" s="277"/>
      <c r="O5867" s="274"/>
    </row>
    <row r="5868" ht="14.25" customHeight="1">
      <c r="A5868" s="248" t="s">
        <v>85</v>
      </c>
      <c r="B5868" s="248" t="s">
        <v>19</v>
      </c>
      <c r="C5868" s="248">
        <v>3016.0</v>
      </c>
      <c r="D5868" s="274">
        <v>46029.0</v>
      </c>
      <c r="E5868" s="275">
        <v>775126.0</v>
      </c>
      <c r="F5868" s="248" t="s">
        <v>447</v>
      </c>
      <c r="G5868" s="274">
        <f t="shared" si="1"/>
        <v>46059</v>
      </c>
      <c r="H5868" s="248" t="s">
        <v>443</v>
      </c>
      <c r="I5868" s="276" t="str">
        <f t="shared" si="2"/>
        <v>3016775126</v>
      </c>
      <c r="J5868" s="274">
        <v>46058.0</v>
      </c>
      <c r="K5868" s="275">
        <v>775126.0</v>
      </c>
      <c r="L5868" s="275">
        <f t="shared" si="71"/>
        <v>0</v>
      </c>
      <c r="N5868" s="277"/>
      <c r="O5868" s="274"/>
    </row>
    <row r="5869" ht="14.25" customHeight="1">
      <c r="A5869" s="248" t="s">
        <v>26</v>
      </c>
      <c r="B5869" s="248" t="s">
        <v>19</v>
      </c>
      <c r="C5869" s="248">
        <v>14894.0</v>
      </c>
      <c r="D5869" s="274">
        <v>46029.0</v>
      </c>
      <c r="E5869" s="275">
        <v>41569.0</v>
      </c>
      <c r="F5869" s="248" t="s">
        <v>447</v>
      </c>
      <c r="G5869" s="274">
        <f t="shared" si="1"/>
        <v>46059</v>
      </c>
      <c r="H5869" s="248" t="s">
        <v>443</v>
      </c>
      <c r="I5869" s="276" t="str">
        <f t="shared" si="2"/>
        <v>1489441569</v>
      </c>
      <c r="J5869" s="274">
        <v>46058.0</v>
      </c>
      <c r="K5869" s="275">
        <v>41569.0</v>
      </c>
      <c r="L5869" s="275">
        <f t="shared" si="71"/>
        <v>0</v>
      </c>
      <c r="N5869" s="277"/>
      <c r="O5869" s="274"/>
    </row>
    <row r="5870" ht="14.25" customHeight="1">
      <c r="A5870" s="248" t="s">
        <v>570</v>
      </c>
      <c r="B5870" s="248" t="s">
        <v>19</v>
      </c>
      <c r="C5870" s="248">
        <v>11223.0</v>
      </c>
      <c r="D5870" s="274">
        <v>46030.0</v>
      </c>
      <c r="E5870" s="275">
        <v>4660673.0</v>
      </c>
      <c r="F5870" s="248" t="s">
        <v>447</v>
      </c>
      <c r="G5870" s="274">
        <f t="shared" si="1"/>
        <v>46060</v>
      </c>
      <c r="H5870" s="248" t="s">
        <v>443</v>
      </c>
      <c r="I5870" s="276" t="str">
        <f t="shared" si="2"/>
        <v>112234660673</v>
      </c>
      <c r="J5870" s="274">
        <v>46027.0</v>
      </c>
      <c r="K5870" s="275">
        <v>4660673.0</v>
      </c>
      <c r="L5870" s="275">
        <f t="shared" si="71"/>
        <v>0</v>
      </c>
      <c r="N5870" s="277"/>
      <c r="O5870" s="274"/>
    </row>
    <row r="5871" ht="14.25" customHeight="1">
      <c r="A5871" s="248" t="s">
        <v>60</v>
      </c>
      <c r="B5871" s="248" t="s">
        <v>468</v>
      </c>
      <c r="C5871" s="248">
        <v>2532.0</v>
      </c>
      <c r="D5871" s="274">
        <v>46030.0</v>
      </c>
      <c r="E5871" s="275">
        <v>-35993.0</v>
      </c>
      <c r="F5871" s="248" t="s">
        <v>447</v>
      </c>
      <c r="G5871" s="274">
        <f t="shared" si="1"/>
        <v>46060</v>
      </c>
      <c r="H5871" s="248" t="s">
        <v>469</v>
      </c>
      <c r="I5871" s="276" t="str">
        <f t="shared" si="2"/>
        <v>2532-35993</v>
      </c>
      <c r="J5871" s="274"/>
      <c r="K5871" s="275"/>
      <c r="L5871" s="275">
        <f t="shared" si="71"/>
        <v>35993</v>
      </c>
      <c r="N5871" s="277"/>
      <c r="O5871" s="274"/>
    </row>
    <row r="5872" ht="14.25" customHeight="1">
      <c r="A5872" s="248" t="s">
        <v>570</v>
      </c>
      <c r="B5872" s="248" t="s">
        <v>468</v>
      </c>
      <c r="C5872" s="248">
        <v>2246.0</v>
      </c>
      <c r="D5872" s="274">
        <v>46030.0</v>
      </c>
      <c r="E5872" s="275">
        <v>-4791001.0</v>
      </c>
      <c r="F5872" s="248" t="s">
        <v>447</v>
      </c>
      <c r="G5872" s="274">
        <f t="shared" si="1"/>
        <v>46060</v>
      </c>
      <c r="H5872" s="248" t="s">
        <v>469</v>
      </c>
      <c r="I5872" s="276" t="str">
        <f t="shared" si="2"/>
        <v>2246-4791001</v>
      </c>
      <c r="J5872" s="274"/>
      <c r="K5872" s="275"/>
      <c r="L5872" s="275">
        <f t="shared" si="71"/>
        <v>4791001</v>
      </c>
      <c r="N5872" s="277"/>
      <c r="O5872" s="274"/>
    </row>
    <row r="5873" ht="14.25" customHeight="1">
      <c r="A5873" s="248" t="s">
        <v>60</v>
      </c>
      <c r="B5873" s="248" t="s">
        <v>468</v>
      </c>
      <c r="C5873" s="248">
        <v>2532.0</v>
      </c>
      <c r="D5873" s="274">
        <v>46030.0</v>
      </c>
      <c r="E5873" s="275">
        <v>35993.0</v>
      </c>
      <c r="F5873" s="248" t="s">
        <v>447</v>
      </c>
      <c r="G5873" s="274">
        <f t="shared" si="1"/>
        <v>46060</v>
      </c>
      <c r="H5873" s="248" t="s">
        <v>469</v>
      </c>
      <c r="I5873" s="276" t="str">
        <f t="shared" si="2"/>
        <v>253235993</v>
      </c>
      <c r="J5873" s="274"/>
      <c r="K5873" s="275"/>
      <c r="L5873" s="275">
        <f t="shared" si="71"/>
        <v>-35993</v>
      </c>
      <c r="N5873" s="277"/>
      <c r="O5873" s="274"/>
    </row>
    <row r="5874" ht="14.25" customHeight="1">
      <c r="A5874" s="248" t="s">
        <v>77</v>
      </c>
      <c r="B5874" s="248" t="s">
        <v>19</v>
      </c>
      <c r="C5874" s="248">
        <v>633052.0</v>
      </c>
      <c r="D5874" s="274">
        <v>46030.0</v>
      </c>
      <c r="E5874" s="275">
        <v>116766.0</v>
      </c>
      <c r="F5874" s="248" t="s">
        <v>447</v>
      </c>
      <c r="G5874" s="274">
        <f t="shared" si="1"/>
        <v>46060</v>
      </c>
      <c r="H5874" s="248" t="s">
        <v>443</v>
      </c>
      <c r="I5874" s="276" t="str">
        <f t="shared" si="2"/>
        <v>633052116766</v>
      </c>
      <c r="J5874" s="274">
        <v>46058.0</v>
      </c>
      <c r="K5874" s="275">
        <v>116766.0</v>
      </c>
      <c r="L5874" s="275">
        <f t="shared" si="71"/>
        <v>0</v>
      </c>
      <c r="N5874" s="277"/>
      <c r="O5874" s="274"/>
    </row>
    <row r="5875" ht="14.25" customHeight="1">
      <c r="A5875" s="248" t="s">
        <v>108</v>
      </c>
      <c r="B5875" s="248" t="s">
        <v>19</v>
      </c>
      <c r="C5875" s="248">
        <v>5683.0</v>
      </c>
      <c r="D5875" s="274">
        <v>46030.0</v>
      </c>
      <c r="E5875" s="275">
        <v>144000.0</v>
      </c>
      <c r="F5875" s="248" t="s">
        <v>447</v>
      </c>
      <c r="G5875" s="274">
        <f t="shared" si="1"/>
        <v>46060</v>
      </c>
      <c r="H5875" s="248" t="s">
        <v>443</v>
      </c>
      <c r="I5875" s="276" t="str">
        <f t="shared" si="2"/>
        <v>5683144000</v>
      </c>
      <c r="J5875" s="274">
        <v>46058.0</v>
      </c>
      <c r="K5875" s="275">
        <v>144000.0</v>
      </c>
      <c r="L5875" s="275">
        <f t="shared" si="71"/>
        <v>0</v>
      </c>
      <c r="N5875" s="277"/>
      <c r="O5875" s="274"/>
    </row>
    <row r="5876" ht="14.25" customHeight="1">
      <c r="A5876" s="248" t="s">
        <v>166</v>
      </c>
      <c r="B5876" s="248" t="s">
        <v>19</v>
      </c>
      <c r="C5876" s="248">
        <v>1259569.0</v>
      </c>
      <c r="D5876" s="274">
        <v>46030.0</v>
      </c>
      <c r="E5876" s="275">
        <v>2382360.0</v>
      </c>
      <c r="F5876" s="248" t="s">
        <v>447</v>
      </c>
      <c r="G5876" s="274">
        <f t="shared" si="1"/>
        <v>46060</v>
      </c>
      <c r="H5876" s="248" t="s">
        <v>443</v>
      </c>
      <c r="I5876" s="276" t="str">
        <f t="shared" si="2"/>
        <v>12595692382360</v>
      </c>
      <c r="J5876" s="274">
        <v>46058.0</v>
      </c>
      <c r="K5876" s="275">
        <v>2382360.0</v>
      </c>
      <c r="L5876" s="275">
        <f t="shared" si="71"/>
        <v>0</v>
      </c>
      <c r="N5876" s="277"/>
      <c r="O5876" s="274"/>
    </row>
    <row r="5877" ht="14.25" customHeight="1">
      <c r="A5877" s="248" t="s">
        <v>35</v>
      </c>
      <c r="B5877" s="248" t="s">
        <v>19</v>
      </c>
      <c r="C5877" s="248">
        <v>26840.0</v>
      </c>
      <c r="D5877" s="274">
        <v>46030.0</v>
      </c>
      <c r="E5877" s="275">
        <v>695975.0</v>
      </c>
      <c r="F5877" s="248" t="s">
        <v>447</v>
      </c>
      <c r="G5877" s="274">
        <f t="shared" si="1"/>
        <v>46060</v>
      </c>
      <c r="H5877" s="248" t="s">
        <v>443</v>
      </c>
      <c r="I5877" s="276" t="str">
        <f t="shared" si="2"/>
        <v>26840695975</v>
      </c>
      <c r="J5877" s="274">
        <v>46058.0</v>
      </c>
      <c r="K5877" s="275">
        <v>695975.0</v>
      </c>
      <c r="L5877" s="275">
        <f t="shared" si="71"/>
        <v>0</v>
      </c>
      <c r="N5877" s="277"/>
      <c r="O5877" s="274"/>
    </row>
    <row r="5878" ht="14.25" customHeight="1">
      <c r="A5878" s="248" t="s">
        <v>23</v>
      </c>
      <c r="B5878" s="248" t="s">
        <v>19</v>
      </c>
      <c r="C5878" s="248">
        <v>11575.0</v>
      </c>
      <c r="D5878" s="274">
        <v>46030.0</v>
      </c>
      <c r="E5878" s="275">
        <v>3761771.0</v>
      </c>
      <c r="F5878" s="248" t="s">
        <v>447</v>
      </c>
      <c r="G5878" s="274">
        <f t="shared" si="1"/>
        <v>46060</v>
      </c>
      <c r="H5878" s="248" t="s">
        <v>443</v>
      </c>
      <c r="I5878" s="276" t="str">
        <f t="shared" si="2"/>
        <v>115753761771</v>
      </c>
      <c r="J5878" s="274">
        <v>46058.0</v>
      </c>
      <c r="K5878" s="275">
        <v>3761771.0</v>
      </c>
      <c r="L5878" s="275">
        <f t="shared" si="71"/>
        <v>0</v>
      </c>
      <c r="N5878" s="277"/>
      <c r="O5878" s="274"/>
    </row>
    <row r="5879" ht="14.25" customHeight="1">
      <c r="A5879" s="248" t="s">
        <v>107</v>
      </c>
      <c r="B5879" s="248" t="s">
        <v>19</v>
      </c>
      <c r="C5879" s="248">
        <v>27811.0</v>
      </c>
      <c r="D5879" s="274">
        <v>46030.0</v>
      </c>
      <c r="E5879" s="275">
        <v>146212.0</v>
      </c>
      <c r="F5879" s="248" t="s">
        <v>447</v>
      </c>
      <c r="G5879" s="274">
        <f t="shared" si="1"/>
        <v>46060</v>
      </c>
      <c r="H5879" s="248" t="s">
        <v>443</v>
      </c>
      <c r="I5879" s="276" t="str">
        <f t="shared" si="2"/>
        <v>27811146212</v>
      </c>
      <c r="J5879" s="274">
        <v>46058.0</v>
      </c>
      <c r="K5879" s="275">
        <v>146212.0</v>
      </c>
      <c r="L5879" s="275">
        <f t="shared" si="71"/>
        <v>0</v>
      </c>
      <c r="N5879" s="277"/>
      <c r="O5879" s="274"/>
    </row>
    <row r="5880" ht="14.25" customHeight="1">
      <c r="A5880" s="248" t="s">
        <v>55</v>
      </c>
      <c r="B5880" s="248" t="s">
        <v>334</v>
      </c>
      <c r="C5880" s="248">
        <v>2827.0</v>
      </c>
      <c r="D5880" s="274">
        <v>46030.0</v>
      </c>
      <c r="E5880" s="275">
        <v>1307248.0</v>
      </c>
      <c r="F5880" s="248" t="s">
        <v>447</v>
      </c>
      <c r="G5880" s="274">
        <f t="shared" si="1"/>
        <v>46060</v>
      </c>
      <c r="H5880" s="248" t="s">
        <v>443</v>
      </c>
      <c r="I5880" s="276" t="str">
        <f t="shared" si="2"/>
        <v>28271307248</v>
      </c>
      <c r="J5880" s="274">
        <v>46058.0</v>
      </c>
      <c r="K5880" s="275">
        <v>1307248.0</v>
      </c>
      <c r="L5880" s="275">
        <f t="shared" si="71"/>
        <v>0</v>
      </c>
      <c r="N5880" s="277"/>
      <c r="O5880" s="274"/>
    </row>
    <row r="5881" ht="14.25" customHeight="1">
      <c r="A5881" s="248" t="s">
        <v>454</v>
      </c>
      <c r="B5881" s="248" t="s">
        <v>19</v>
      </c>
      <c r="C5881" s="248">
        <v>43770.0</v>
      </c>
      <c r="D5881" s="274">
        <v>46031.0</v>
      </c>
      <c r="E5881" s="275">
        <v>119000.0</v>
      </c>
      <c r="F5881" s="248" t="s">
        <v>447</v>
      </c>
      <c r="G5881" s="274">
        <f t="shared" si="1"/>
        <v>46061</v>
      </c>
      <c r="H5881" s="248" t="s">
        <v>443</v>
      </c>
      <c r="I5881" s="276" t="str">
        <f t="shared" si="2"/>
        <v>43770119000</v>
      </c>
      <c r="J5881" s="274">
        <v>46031.0</v>
      </c>
      <c r="K5881" s="275">
        <v>119000.0</v>
      </c>
      <c r="L5881" s="275">
        <f t="shared" si="71"/>
        <v>0</v>
      </c>
      <c r="N5881" s="277"/>
      <c r="O5881" s="274"/>
    </row>
    <row r="5882" ht="14.25" customHeight="1">
      <c r="A5882" s="248" t="s">
        <v>508</v>
      </c>
      <c r="B5882" s="248" t="s">
        <v>334</v>
      </c>
      <c r="C5882" s="248">
        <v>3524759.0</v>
      </c>
      <c r="D5882" s="274">
        <v>46031.0</v>
      </c>
      <c r="E5882" s="275">
        <v>6205.0</v>
      </c>
      <c r="F5882" s="248" t="s">
        <v>447</v>
      </c>
      <c r="G5882" s="274">
        <f t="shared" si="1"/>
        <v>46061</v>
      </c>
      <c r="H5882" s="248" t="s">
        <v>443</v>
      </c>
      <c r="I5882" s="276" t="str">
        <f t="shared" si="2"/>
        <v>35247596205</v>
      </c>
      <c r="J5882" s="274">
        <v>46031.0</v>
      </c>
      <c r="K5882" s="275">
        <v>6205.0</v>
      </c>
      <c r="L5882" s="275">
        <f t="shared" si="71"/>
        <v>0</v>
      </c>
      <c r="N5882" s="277"/>
      <c r="O5882" s="274"/>
    </row>
    <row r="5883" ht="14.25" customHeight="1">
      <c r="A5883" s="248" t="s">
        <v>60</v>
      </c>
      <c r="B5883" s="248" t="s">
        <v>19</v>
      </c>
      <c r="C5883" s="248">
        <v>10615.0</v>
      </c>
      <c r="D5883" s="274">
        <v>46031.0</v>
      </c>
      <c r="E5883" s="275">
        <v>309477.0</v>
      </c>
      <c r="F5883" s="248" t="s">
        <v>447</v>
      </c>
      <c r="G5883" s="274">
        <f t="shared" si="1"/>
        <v>46061</v>
      </c>
      <c r="H5883" s="248" t="s">
        <v>443</v>
      </c>
      <c r="I5883" s="276" t="str">
        <f t="shared" si="2"/>
        <v>10615309477</v>
      </c>
      <c r="J5883" s="274">
        <v>46058.0</v>
      </c>
      <c r="K5883" s="275">
        <v>309477.0</v>
      </c>
      <c r="L5883" s="275">
        <f t="shared" si="71"/>
        <v>0</v>
      </c>
      <c r="N5883" s="277"/>
      <c r="O5883" s="274"/>
    </row>
    <row r="5884" ht="14.25" customHeight="1">
      <c r="A5884" s="248" t="s">
        <v>43</v>
      </c>
      <c r="B5884" s="248" t="s">
        <v>19</v>
      </c>
      <c r="C5884" s="248">
        <v>460.0</v>
      </c>
      <c r="D5884" s="274">
        <v>46031.0</v>
      </c>
      <c r="E5884" s="275">
        <v>374963.0</v>
      </c>
      <c r="F5884" s="248" t="s">
        <v>447</v>
      </c>
      <c r="G5884" s="274">
        <f t="shared" si="1"/>
        <v>46061</v>
      </c>
      <c r="H5884" s="248" t="s">
        <v>443</v>
      </c>
      <c r="I5884" s="276" t="str">
        <f t="shared" si="2"/>
        <v>460374963</v>
      </c>
      <c r="J5884" s="274">
        <v>46058.0</v>
      </c>
      <c r="K5884" s="275">
        <v>374963.0</v>
      </c>
      <c r="L5884" s="275">
        <f t="shared" si="71"/>
        <v>0</v>
      </c>
      <c r="N5884" s="277"/>
      <c r="O5884" s="274"/>
    </row>
    <row r="5885" ht="14.25" customHeight="1">
      <c r="A5885" s="248" t="s">
        <v>24</v>
      </c>
      <c r="B5885" s="248" t="s">
        <v>19</v>
      </c>
      <c r="C5885" s="248">
        <v>32568.0</v>
      </c>
      <c r="D5885" s="274">
        <v>46031.0</v>
      </c>
      <c r="E5885" s="275">
        <v>4570701.0</v>
      </c>
      <c r="F5885" s="248" t="s">
        <v>447</v>
      </c>
      <c r="G5885" s="274">
        <f t="shared" si="1"/>
        <v>46061</v>
      </c>
      <c r="H5885" s="248" t="s">
        <v>443</v>
      </c>
      <c r="I5885" s="276" t="str">
        <f t="shared" si="2"/>
        <v>325684570701</v>
      </c>
      <c r="J5885" s="274">
        <v>46058.0</v>
      </c>
      <c r="K5885" s="275">
        <v>4570701.0</v>
      </c>
      <c r="L5885" s="275">
        <f t="shared" si="71"/>
        <v>0</v>
      </c>
      <c r="N5885" s="277"/>
      <c r="O5885" s="274"/>
    </row>
    <row r="5886" ht="14.25" customHeight="1">
      <c r="A5886" s="248" t="s">
        <v>89</v>
      </c>
      <c r="B5886" s="248" t="s">
        <v>19</v>
      </c>
      <c r="C5886" s="248">
        <v>11329.0</v>
      </c>
      <c r="D5886" s="274">
        <v>46031.0</v>
      </c>
      <c r="E5886" s="275">
        <v>50343.0</v>
      </c>
      <c r="F5886" s="248" t="s">
        <v>447</v>
      </c>
      <c r="G5886" s="274">
        <f t="shared" si="1"/>
        <v>46061</v>
      </c>
      <c r="H5886" s="248" t="s">
        <v>443</v>
      </c>
      <c r="I5886" s="276" t="str">
        <f t="shared" si="2"/>
        <v>1132950343</v>
      </c>
      <c r="J5886" s="274">
        <v>46058.0</v>
      </c>
      <c r="K5886" s="275">
        <v>50343.0</v>
      </c>
      <c r="L5886" s="275">
        <f t="shared" si="71"/>
        <v>0</v>
      </c>
      <c r="N5886" s="277"/>
      <c r="O5886" s="274"/>
    </row>
    <row r="5887" ht="14.25" customHeight="1">
      <c r="A5887" s="248" t="s">
        <v>36</v>
      </c>
      <c r="B5887" s="248" t="s">
        <v>19</v>
      </c>
      <c r="C5887" s="248">
        <v>103294.0</v>
      </c>
      <c r="D5887" s="274">
        <v>46031.0</v>
      </c>
      <c r="E5887" s="275">
        <v>4664284.0</v>
      </c>
      <c r="F5887" s="248" t="s">
        <v>447</v>
      </c>
      <c r="G5887" s="274">
        <f t="shared" si="1"/>
        <v>46061</v>
      </c>
      <c r="H5887" s="248" t="s">
        <v>443</v>
      </c>
      <c r="I5887" s="276" t="str">
        <f t="shared" si="2"/>
        <v>1032944664284</v>
      </c>
      <c r="J5887" s="274">
        <v>46058.0</v>
      </c>
      <c r="K5887" s="275">
        <v>4664284.0</v>
      </c>
      <c r="L5887" s="275">
        <f t="shared" si="71"/>
        <v>0</v>
      </c>
      <c r="N5887" s="277"/>
      <c r="O5887" s="274"/>
    </row>
    <row r="5888" ht="14.25" customHeight="1">
      <c r="A5888" s="248" t="s">
        <v>166</v>
      </c>
      <c r="B5888" s="248" t="s">
        <v>19</v>
      </c>
      <c r="C5888" s="248">
        <v>1259618.0</v>
      </c>
      <c r="D5888" s="274">
        <v>46031.0</v>
      </c>
      <c r="E5888" s="275">
        <v>94260.0</v>
      </c>
      <c r="F5888" s="248" t="s">
        <v>447</v>
      </c>
      <c r="G5888" s="274">
        <f t="shared" si="1"/>
        <v>46061</v>
      </c>
      <c r="H5888" s="248" t="s">
        <v>443</v>
      </c>
      <c r="I5888" s="276" t="str">
        <f t="shared" si="2"/>
        <v>125961894260</v>
      </c>
      <c r="J5888" s="274">
        <v>46058.0</v>
      </c>
      <c r="K5888" s="275">
        <v>94260.0</v>
      </c>
      <c r="L5888" s="275">
        <f t="shared" si="71"/>
        <v>0</v>
      </c>
      <c r="N5888" s="277"/>
      <c r="O5888" s="274"/>
    </row>
    <row r="5889" ht="14.25" customHeight="1">
      <c r="A5889" s="248" t="s">
        <v>458</v>
      </c>
      <c r="B5889" s="248" t="s">
        <v>19</v>
      </c>
      <c r="C5889" s="248">
        <v>5.2707976E7</v>
      </c>
      <c r="D5889" s="274">
        <v>46032.0</v>
      </c>
      <c r="E5889" s="275">
        <v>89271.0</v>
      </c>
      <c r="F5889" s="248" t="s">
        <v>447</v>
      </c>
      <c r="G5889" s="274">
        <f t="shared" si="1"/>
        <v>46062</v>
      </c>
      <c r="H5889" s="248" t="s">
        <v>443</v>
      </c>
      <c r="I5889" s="276" t="str">
        <f t="shared" si="2"/>
        <v>5270797689271</v>
      </c>
      <c r="J5889" s="274">
        <v>46055.0</v>
      </c>
      <c r="K5889" s="275">
        <v>89271.0</v>
      </c>
      <c r="L5889" s="275">
        <f t="shared" si="71"/>
        <v>0</v>
      </c>
      <c r="N5889" s="277"/>
      <c r="O5889" s="274"/>
    </row>
    <row r="5890" ht="14.25" customHeight="1">
      <c r="A5890" s="248" t="s">
        <v>475</v>
      </c>
      <c r="B5890" s="248" t="s">
        <v>19</v>
      </c>
      <c r="C5890" s="248">
        <v>2.5956254E7</v>
      </c>
      <c r="D5890" s="274">
        <v>46034.0</v>
      </c>
      <c r="E5890" s="275">
        <v>108983.0</v>
      </c>
      <c r="F5890" s="248" t="s">
        <v>447</v>
      </c>
      <c r="G5890" s="274">
        <f t="shared" si="1"/>
        <v>46064</v>
      </c>
      <c r="H5890" s="248" t="s">
        <v>443</v>
      </c>
      <c r="I5890" s="276" t="str">
        <f t="shared" si="2"/>
        <v>25956254108983</v>
      </c>
      <c r="J5890" s="274">
        <v>46034.0</v>
      </c>
      <c r="K5890" s="275">
        <v>108983.0</v>
      </c>
      <c r="L5890" s="275">
        <f t="shared" si="71"/>
        <v>0</v>
      </c>
      <c r="N5890" s="277"/>
      <c r="O5890" s="274"/>
    </row>
    <row r="5891" ht="14.25" customHeight="1">
      <c r="A5891" s="248" t="s">
        <v>168</v>
      </c>
      <c r="B5891" s="248" t="s">
        <v>19</v>
      </c>
      <c r="C5891" s="248">
        <v>18138.0</v>
      </c>
      <c r="D5891" s="274">
        <v>46034.0</v>
      </c>
      <c r="E5891" s="275">
        <v>2099001.0</v>
      </c>
      <c r="F5891" s="248" t="s">
        <v>447</v>
      </c>
      <c r="G5891" s="274">
        <f t="shared" si="1"/>
        <v>46064</v>
      </c>
      <c r="H5891" s="248" t="s">
        <v>443</v>
      </c>
      <c r="I5891" s="276" t="str">
        <f t="shared" si="2"/>
        <v>181382099001</v>
      </c>
      <c r="J5891" s="274">
        <v>46058.0</v>
      </c>
      <c r="K5891" s="275">
        <v>2099001.0</v>
      </c>
      <c r="L5891" s="275">
        <f t="shared" si="71"/>
        <v>0</v>
      </c>
      <c r="N5891" s="277"/>
      <c r="O5891" s="274"/>
    </row>
    <row r="5892" ht="14.25" customHeight="1">
      <c r="A5892" s="248" t="s">
        <v>1298</v>
      </c>
      <c r="B5892" s="248" t="s">
        <v>19</v>
      </c>
      <c r="C5892" s="248">
        <v>682.0</v>
      </c>
      <c r="D5892" s="274">
        <v>46034.0</v>
      </c>
      <c r="E5892" s="275">
        <v>87899.0</v>
      </c>
      <c r="F5892" s="248" t="s">
        <v>447</v>
      </c>
      <c r="G5892" s="274">
        <f t="shared" si="1"/>
        <v>46064</v>
      </c>
      <c r="H5892" s="248" t="s">
        <v>443</v>
      </c>
      <c r="I5892" s="276" t="str">
        <f t="shared" si="2"/>
        <v>68287899</v>
      </c>
      <c r="J5892" s="274">
        <v>46035.0</v>
      </c>
      <c r="K5892" s="275">
        <v>87900.0</v>
      </c>
      <c r="L5892" s="275">
        <f t="shared" si="71"/>
        <v>1</v>
      </c>
      <c r="N5892" s="277"/>
      <c r="O5892" s="274"/>
    </row>
    <row r="5893" ht="14.25" customHeight="1">
      <c r="A5893" s="248" t="s">
        <v>463</v>
      </c>
      <c r="B5893" s="248" t="s">
        <v>19</v>
      </c>
      <c r="C5893" s="248">
        <v>5515544.0</v>
      </c>
      <c r="D5893" s="274">
        <v>46034.0</v>
      </c>
      <c r="E5893" s="275">
        <v>1430980.0</v>
      </c>
      <c r="F5893" s="248" t="s">
        <v>447</v>
      </c>
      <c r="G5893" s="274">
        <f t="shared" si="1"/>
        <v>46064</v>
      </c>
      <c r="H5893" s="248" t="s">
        <v>443</v>
      </c>
      <c r="I5893" s="276" t="str">
        <f t="shared" si="2"/>
        <v>55155441430980</v>
      </c>
      <c r="J5893" s="274">
        <v>46034.0</v>
      </c>
      <c r="K5893" s="275">
        <v>1430980.0</v>
      </c>
      <c r="L5893" s="275">
        <f t="shared" si="71"/>
        <v>0</v>
      </c>
      <c r="N5893" s="277"/>
      <c r="O5893" s="274"/>
    </row>
    <row r="5894" ht="14.25" customHeight="1">
      <c r="A5894" s="248" t="s">
        <v>783</v>
      </c>
      <c r="B5894" s="248" t="s">
        <v>19</v>
      </c>
      <c r="C5894" s="248">
        <v>7185.0</v>
      </c>
      <c r="D5894" s="274">
        <v>46034.0</v>
      </c>
      <c r="E5894" s="275">
        <v>95000.0</v>
      </c>
      <c r="F5894" s="248" t="s">
        <v>447</v>
      </c>
      <c r="G5894" s="274">
        <f t="shared" si="1"/>
        <v>46064</v>
      </c>
      <c r="H5894" s="248" t="s">
        <v>443</v>
      </c>
      <c r="I5894" s="276" t="str">
        <f t="shared" si="2"/>
        <v>718595000</v>
      </c>
      <c r="J5894" s="274">
        <v>46035.0</v>
      </c>
      <c r="K5894" s="275">
        <v>95000.0</v>
      </c>
      <c r="L5894" s="275">
        <f t="shared" si="71"/>
        <v>0</v>
      </c>
      <c r="N5894" s="277"/>
      <c r="O5894" s="274"/>
    </row>
    <row r="5895" ht="15.0" customHeight="1">
      <c r="A5895" s="351" t="s">
        <v>1029</v>
      </c>
      <c r="B5895" s="351" t="s">
        <v>19</v>
      </c>
      <c r="C5895" s="351">
        <v>4358.0</v>
      </c>
      <c r="D5895" s="352">
        <v>46034.0</v>
      </c>
      <c r="E5895" s="353">
        <v>190400.0</v>
      </c>
      <c r="F5895" s="351" t="s">
        <v>447</v>
      </c>
      <c r="G5895" s="352">
        <f t="shared" si="1"/>
        <v>46064</v>
      </c>
      <c r="H5895" s="351"/>
      <c r="I5895" s="354" t="str">
        <f t="shared" si="2"/>
        <v>4358190400</v>
      </c>
      <c r="J5895" s="352"/>
      <c r="K5895" s="353"/>
      <c r="L5895" s="353">
        <f t="shared" si="71"/>
        <v>-190400</v>
      </c>
      <c r="M5895" s="351" t="s">
        <v>1324</v>
      </c>
      <c r="N5895" s="355"/>
      <c r="O5895" s="352"/>
      <c r="P5895" s="351"/>
    </row>
    <row r="5896" ht="14.25" customHeight="1">
      <c r="A5896" s="248" t="s">
        <v>23</v>
      </c>
      <c r="B5896" s="248" t="s">
        <v>19</v>
      </c>
      <c r="C5896" s="248">
        <v>11590.0</v>
      </c>
      <c r="D5896" s="274">
        <v>46034.0</v>
      </c>
      <c r="E5896" s="275">
        <v>1619373.0</v>
      </c>
      <c r="F5896" s="248" t="s">
        <v>447</v>
      </c>
      <c r="G5896" s="274">
        <f t="shared" si="1"/>
        <v>46064</v>
      </c>
      <c r="H5896" s="248" t="s">
        <v>443</v>
      </c>
      <c r="I5896" s="276" t="str">
        <f t="shared" si="2"/>
        <v>115901619373</v>
      </c>
      <c r="J5896" s="274">
        <v>46058.0</v>
      </c>
      <c r="K5896" s="275">
        <v>1619373.0</v>
      </c>
      <c r="L5896" s="275">
        <f t="shared" si="71"/>
        <v>0</v>
      </c>
      <c r="N5896" s="277"/>
      <c r="O5896" s="274"/>
    </row>
    <row r="5897" ht="14.25" customHeight="1">
      <c r="A5897" s="248" t="s">
        <v>85</v>
      </c>
      <c r="B5897" s="248" t="s">
        <v>19</v>
      </c>
      <c r="C5897" s="248">
        <v>3017.0</v>
      </c>
      <c r="D5897" s="274">
        <v>46035.0</v>
      </c>
      <c r="E5897" s="275">
        <v>705484.0</v>
      </c>
      <c r="F5897" s="248" t="s">
        <v>447</v>
      </c>
      <c r="G5897" s="274">
        <f t="shared" si="1"/>
        <v>46065</v>
      </c>
      <c r="H5897" s="248" t="s">
        <v>443</v>
      </c>
      <c r="I5897" s="276" t="str">
        <f t="shared" si="2"/>
        <v>3017705484</v>
      </c>
      <c r="J5897" s="274">
        <v>46058.0</v>
      </c>
      <c r="K5897" s="275">
        <v>705484.0</v>
      </c>
      <c r="L5897" s="275">
        <f t="shared" si="71"/>
        <v>0</v>
      </c>
      <c r="N5897" s="277"/>
      <c r="O5897" s="274"/>
    </row>
    <row r="5898" ht="14.25" customHeight="1">
      <c r="A5898" s="248" t="s">
        <v>568</v>
      </c>
      <c r="B5898" s="248" t="s">
        <v>19</v>
      </c>
      <c r="C5898" s="248">
        <v>339506.0</v>
      </c>
      <c r="D5898" s="274">
        <v>46035.0</v>
      </c>
      <c r="E5898" s="275">
        <v>895980.0</v>
      </c>
      <c r="F5898" s="248" t="s">
        <v>447</v>
      </c>
      <c r="G5898" s="274">
        <f t="shared" si="1"/>
        <v>46065</v>
      </c>
      <c r="H5898" s="248" t="s">
        <v>443</v>
      </c>
      <c r="I5898" s="276" t="str">
        <f t="shared" si="2"/>
        <v>339506895980</v>
      </c>
      <c r="J5898" s="274">
        <v>46034.0</v>
      </c>
      <c r="K5898" s="275">
        <f>+E5898</f>
        <v>895980</v>
      </c>
      <c r="L5898" s="275">
        <f t="shared" si="71"/>
        <v>0</v>
      </c>
      <c r="M5898" s="248" t="s">
        <v>1054</v>
      </c>
      <c r="N5898" s="277"/>
      <c r="O5898" s="274"/>
    </row>
    <row r="5899" ht="14.25" customHeight="1">
      <c r="A5899" s="248" t="s">
        <v>60</v>
      </c>
      <c r="B5899" s="248" t="s">
        <v>19</v>
      </c>
      <c r="C5899" s="248">
        <v>10619.0</v>
      </c>
      <c r="D5899" s="274">
        <v>46035.0</v>
      </c>
      <c r="E5899" s="275">
        <v>157992.0</v>
      </c>
      <c r="F5899" s="248" t="s">
        <v>447</v>
      </c>
      <c r="G5899" s="274">
        <f t="shared" si="1"/>
        <v>46065</v>
      </c>
      <c r="H5899" s="248" t="s">
        <v>443</v>
      </c>
      <c r="I5899" s="276" t="str">
        <f t="shared" si="2"/>
        <v>10619157992</v>
      </c>
      <c r="J5899" s="274">
        <v>46058.0</v>
      </c>
      <c r="K5899" s="275">
        <v>157992.0</v>
      </c>
      <c r="L5899" s="275">
        <f t="shared" si="71"/>
        <v>0</v>
      </c>
      <c r="N5899" s="277"/>
      <c r="O5899" s="274"/>
    </row>
    <row r="5900" ht="14.25" customHeight="1">
      <c r="A5900" s="248" t="s">
        <v>60</v>
      </c>
      <c r="B5900" s="248" t="s">
        <v>19</v>
      </c>
      <c r="C5900" s="248">
        <v>10618.0</v>
      </c>
      <c r="D5900" s="274">
        <v>46035.0</v>
      </c>
      <c r="E5900" s="275">
        <v>157992.0</v>
      </c>
      <c r="F5900" s="248" t="s">
        <v>447</v>
      </c>
      <c r="G5900" s="274">
        <f t="shared" si="1"/>
        <v>46065</v>
      </c>
      <c r="H5900" s="248" t="s">
        <v>443</v>
      </c>
      <c r="I5900" s="276" t="str">
        <f t="shared" si="2"/>
        <v>10618157992</v>
      </c>
      <c r="J5900" s="274">
        <v>46058.0</v>
      </c>
      <c r="K5900" s="275">
        <v>157992.0</v>
      </c>
      <c r="L5900" s="275">
        <f t="shared" si="71"/>
        <v>0</v>
      </c>
      <c r="N5900" s="277"/>
      <c r="O5900" s="274"/>
    </row>
    <row r="5901" ht="14.25" customHeight="1">
      <c r="A5901" s="248" t="s">
        <v>24</v>
      </c>
      <c r="B5901" s="248" t="s">
        <v>19</v>
      </c>
      <c r="C5901" s="248">
        <v>32628.0</v>
      </c>
      <c r="D5901" s="274">
        <v>46035.0</v>
      </c>
      <c r="E5901" s="275">
        <v>399959.0</v>
      </c>
      <c r="F5901" s="248" t="s">
        <v>447</v>
      </c>
      <c r="G5901" s="274">
        <f t="shared" si="1"/>
        <v>46065</v>
      </c>
      <c r="H5901" s="248" t="s">
        <v>443</v>
      </c>
      <c r="I5901" s="276" t="str">
        <f t="shared" si="2"/>
        <v>32628399959</v>
      </c>
      <c r="J5901" s="274">
        <v>46058.0</v>
      </c>
      <c r="K5901" s="275">
        <v>399959.0</v>
      </c>
      <c r="L5901" s="275">
        <f t="shared" si="71"/>
        <v>0</v>
      </c>
      <c r="N5901" s="277"/>
      <c r="O5901" s="274"/>
    </row>
    <row r="5902" ht="14.25" customHeight="1">
      <c r="A5902" s="248" t="s">
        <v>87</v>
      </c>
      <c r="B5902" s="248" t="s">
        <v>19</v>
      </c>
      <c r="C5902" s="248">
        <v>35.0</v>
      </c>
      <c r="D5902" s="274">
        <v>46035.0</v>
      </c>
      <c r="E5902" s="275">
        <v>29938.0</v>
      </c>
      <c r="F5902" s="248" t="s">
        <v>447</v>
      </c>
      <c r="G5902" s="274">
        <f t="shared" si="1"/>
        <v>46065</v>
      </c>
      <c r="H5902" s="248" t="s">
        <v>443</v>
      </c>
      <c r="I5902" s="276" t="str">
        <f t="shared" si="2"/>
        <v>3529938</v>
      </c>
      <c r="J5902" s="274">
        <v>46058.0</v>
      </c>
      <c r="K5902" s="275">
        <v>29938.0</v>
      </c>
      <c r="L5902" s="275">
        <f t="shared" si="71"/>
        <v>0</v>
      </c>
      <c r="N5902" s="277"/>
      <c r="O5902" s="274"/>
    </row>
    <row r="5903" ht="14.25" customHeight="1">
      <c r="A5903" s="248" t="s">
        <v>26</v>
      </c>
      <c r="B5903" s="248" t="s">
        <v>19</v>
      </c>
      <c r="C5903" s="248">
        <v>14911.0</v>
      </c>
      <c r="D5903" s="274">
        <v>46035.0</v>
      </c>
      <c r="E5903" s="275">
        <v>2902679.0</v>
      </c>
      <c r="F5903" s="248" t="s">
        <v>447</v>
      </c>
      <c r="G5903" s="274">
        <f t="shared" si="1"/>
        <v>46065</v>
      </c>
      <c r="H5903" s="248" t="s">
        <v>443</v>
      </c>
      <c r="I5903" s="276" t="str">
        <f t="shared" si="2"/>
        <v>149112902679</v>
      </c>
      <c r="J5903" s="274">
        <v>46058.0</v>
      </c>
      <c r="K5903" s="275">
        <v>2902679.0</v>
      </c>
      <c r="L5903" s="275">
        <f t="shared" si="71"/>
        <v>0</v>
      </c>
      <c r="N5903" s="277"/>
      <c r="O5903" s="274"/>
    </row>
    <row r="5904" ht="14.25" customHeight="1">
      <c r="A5904" s="248" t="s">
        <v>42</v>
      </c>
      <c r="B5904" s="248" t="s">
        <v>19</v>
      </c>
      <c r="C5904" s="248">
        <v>6508.0</v>
      </c>
      <c r="D5904" s="274">
        <v>46036.0</v>
      </c>
      <c r="E5904" s="275">
        <v>552634.0</v>
      </c>
      <c r="F5904" s="248" t="s">
        <v>447</v>
      </c>
      <c r="G5904" s="274">
        <f t="shared" si="1"/>
        <v>46066</v>
      </c>
      <c r="H5904" s="248" t="s">
        <v>443</v>
      </c>
      <c r="I5904" s="276" t="str">
        <f t="shared" si="2"/>
        <v>6508552634</v>
      </c>
      <c r="J5904" s="274">
        <v>46058.0</v>
      </c>
      <c r="K5904" s="275">
        <v>552634.0</v>
      </c>
      <c r="L5904" s="275">
        <f t="shared" si="71"/>
        <v>0</v>
      </c>
      <c r="N5904" s="277"/>
      <c r="O5904" s="274"/>
    </row>
    <row r="5905" ht="15.0" customHeight="1">
      <c r="A5905" s="248" t="s">
        <v>101</v>
      </c>
      <c r="B5905" s="248" t="s">
        <v>19</v>
      </c>
      <c r="C5905" s="248">
        <v>17945.0</v>
      </c>
      <c r="D5905" s="274">
        <v>46036.0</v>
      </c>
      <c r="E5905" s="275">
        <v>179250.0</v>
      </c>
      <c r="F5905" s="248" t="s">
        <v>447</v>
      </c>
      <c r="G5905" s="274">
        <f t="shared" si="1"/>
        <v>46066</v>
      </c>
      <c r="H5905" s="248" t="s">
        <v>443</v>
      </c>
      <c r="I5905" s="276" t="str">
        <f t="shared" si="2"/>
        <v>17945179250</v>
      </c>
      <c r="J5905" s="274">
        <v>46058.0</v>
      </c>
      <c r="K5905" s="275">
        <v>179250.0</v>
      </c>
      <c r="L5905" s="275">
        <f t="shared" si="71"/>
        <v>0</v>
      </c>
      <c r="N5905" s="277"/>
      <c r="O5905" s="274"/>
    </row>
    <row r="5906" ht="14.25" customHeight="1">
      <c r="A5906" s="248" t="s">
        <v>35</v>
      </c>
      <c r="B5906" s="248" t="s">
        <v>19</v>
      </c>
      <c r="C5906" s="248">
        <v>26851.0</v>
      </c>
      <c r="D5906" s="274">
        <v>46036.0</v>
      </c>
      <c r="E5906" s="275">
        <v>767994.0</v>
      </c>
      <c r="F5906" s="248" t="s">
        <v>447</v>
      </c>
      <c r="G5906" s="274">
        <f t="shared" si="1"/>
        <v>46066</v>
      </c>
      <c r="H5906" s="248" t="s">
        <v>443</v>
      </c>
      <c r="I5906" s="276" t="str">
        <f t="shared" si="2"/>
        <v>26851767994</v>
      </c>
      <c r="J5906" s="274">
        <v>46058.0</v>
      </c>
      <c r="K5906" s="275">
        <v>767994.0</v>
      </c>
      <c r="L5906" s="275">
        <f t="shared" si="71"/>
        <v>0</v>
      </c>
      <c r="N5906" s="277"/>
      <c r="O5906" s="274"/>
    </row>
    <row r="5907" ht="14.25" customHeight="1">
      <c r="A5907" s="248" t="s">
        <v>26</v>
      </c>
      <c r="B5907" s="248" t="s">
        <v>19</v>
      </c>
      <c r="C5907" s="248">
        <v>14915.0</v>
      </c>
      <c r="D5907" s="274">
        <v>46036.0</v>
      </c>
      <c r="E5907" s="275">
        <v>431862.0</v>
      </c>
      <c r="F5907" s="248" t="s">
        <v>447</v>
      </c>
      <c r="G5907" s="274">
        <f t="shared" si="1"/>
        <v>46066</v>
      </c>
      <c r="H5907" s="248" t="s">
        <v>443</v>
      </c>
      <c r="I5907" s="276" t="str">
        <f t="shared" si="2"/>
        <v>14915431862</v>
      </c>
      <c r="J5907" s="274">
        <v>46058.0</v>
      </c>
      <c r="K5907" s="275">
        <v>431862.0</v>
      </c>
      <c r="L5907" s="275">
        <f t="shared" si="71"/>
        <v>0</v>
      </c>
      <c r="N5907" s="277"/>
      <c r="O5907" s="274"/>
    </row>
    <row r="5908" ht="14.25" customHeight="1">
      <c r="A5908" s="248" t="s">
        <v>44</v>
      </c>
      <c r="B5908" s="248" t="s">
        <v>19</v>
      </c>
      <c r="C5908" s="248">
        <v>5415.0</v>
      </c>
      <c r="D5908" s="274">
        <v>46036.0</v>
      </c>
      <c r="E5908" s="275">
        <v>2133349.0</v>
      </c>
      <c r="F5908" s="248" t="s">
        <v>447</v>
      </c>
      <c r="G5908" s="274">
        <f t="shared" si="1"/>
        <v>46066</v>
      </c>
      <c r="H5908" s="248" t="s">
        <v>443</v>
      </c>
      <c r="I5908" s="276" t="str">
        <f t="shared" si="2"/>
        <v>54152133349</v>
      </c>
      <c r="J5908" s="274">
        <v>46058.0</v>
      </c>
      <c r="K5908" s="275">
        <v>2133349.0</v>
      </c>
      <c r="L5908" s="275">
        <f t="shared" si="71"/>
        <v>0</v>
      </c>
      <c r="N5908" s="277"/>
      <c r="O5908" s="274"/>
    </row>
    <row r="5909" ht="14.25" customHeight="1">
      <c r="A5909" s="248" t="s">
        <v>71</v>
      </c>
      <c r="B5909" s="248" t="s">
        <v>19</v>
      </c>
      <c r="C5909" s="248">
        <v>892442.0</v>
      </c>
      <c r="D5909" s="274">
        <v>46036.0</v>
      </c>
      <c r="E5909" s="275">
        <v>426125.0</v>
      </c>
      <c r="F5909" s="248" t="s">
        <v>447</v>
      </c>
      <c r="G5909" s="274">
        <f t="shared" si="1"/>
        <v>46066</v>
      </c>
      <c r="H5909" s="248" t="s">
        <v>443</v>
      </c>
      <c r="I5909" s="276" t="str">
        <f t="shared" si="2"/>
        <v>892442426125</v>
      </c>
      <c r="J5909" s="274">
        <v>46058.0</v>
      </c>
      <c r="K5909" s="275">
        <v>426125.0</v>
      </c>
      <c r="L5909" s="275">
        <f t="shared" si="71"/>
        <v>0</v>
      </c>
      <c r="N5909" s="277"/>
      <c r="O5909" s="274"/>
    </row>
    <row r="5910" ht="14.25" customHeight="1">
      <c r="A5910" s="248" t="s">
        <v>92</v>
      </c>
      <c r="B5910" s="248" t="s">
        <v>19</v>
      </c>
      <c r="C5910" s="248">
        <v>864822.0</v>
      </c>
      <c r="D5910" s="274">
        <v>46036.0</v>
      </c>
      <c r="E5910" s="275">
        <v>378600.0</v>
      </c>
      <c r="F5910" s="248" t="s">
        <v>447</v>
      </c>
      <c r="G5910" s="274">
        <f t="shared" si="1"/>
        <v>46066</v>
      </c>
      <c r="H5910" s="248" t="s">
        <v>443</v>
      </c>
      <c r="I5910" s="276" t="str">
        <f t="shared" si="2"/>
        <v>864822378600</v>
      </c>
      <c r="J5910" s="274">
        <v>46058.0</v>
      </c>
      <c r="K5910" s="275">
        <v>378600.0</v>
      </c>
      <c r="L5910" s="275">
        <f t="shared" si="71"/>
        <v>0</v>
      </c>
      <c r="N5910" s="277"/>
      <c r="O5910" s="274"/>
    </row>
    <row r="5911" ht="14.25" customHeight="1">
      <c r="A5911" s="248" t="s">
        <v>913</v>
      </c>
      <c r="B5911" s="248" t="s">
        <v>19</v>
      </c>
      <c r="C5911" s="248">
        <v>283961.0</v>
      </c>
      <c r="D5911" s="274">
        <v>46037.0</v>
      </c>
      <c r="E5911" s="275">
        <v>305950.0</v>
      </c>
      <c r="F5911" s="248" t="s">
        <v>447</v>
      </c>
      <c r="G5911" s="274">
        <f t="shared" si="1"/>
        <v>46067</v>
      </c>
      <c r="H5911" s="248" t="s">
        <v>443</v>
      </c>
      <c r="I5911" s="276" t="str">
        <f t="shared" si="2"/>
        <v>283961305950</v>
      </c>
      <c r="J5911" s="274">
        <v>46037.0</v>
      </c>
      <c r="K5911" s="275">
        <v>305950.0</v>
      </c>
      <c r="L5911" s="275">
        <f t="shared" si="71"/>
        <v>0</v>
      </c>
      <c r="N5911" s="277"/>
      <c r="O5911" s="274"/>
    </row>
    <row r="5912" ht="14.25" customHeight="1">
      <c r="A5912" s="248" t="s">
        <v>610</v>
      </c>
      <c r="B5912" s="248" t="s">
        <v>19</v>
      </c>
      <c r="C5912" s="248">
        <v>2006869.0</v>
      </c>
      <c r="D5912" s="274">
        <v>46037.0</v>
      </c>
      <c r="E5912" s="275">
        <v>989971.0</v>
      </c>
      <c r="F5912" s="248" t="s">
        <v>447</v>
      </c>
      <c r="G5912" s="274">
        <f t="shared" si="1"/>
        <v>46067</v>
      </c>
      <c r="H5912" s="248" t="s">
        <v>443</v>
      </c>
      <c r="I5912" s="276" t="str">
        <f t="shared" si="2"/>
        <v>2006869989971</v>
      </c>
      <c r="J5912" s="274">
        <v>46037.0</v>
      </c>
      <c r="K5912" s="275">
        <v>989971.0</v>
      </c>
      <c r="L5912" s="275">
        <f t="shared" si="71"/>
        <v>0</v>
      </c>
      <c r="N5912" s="277"/>
      <c r="O5912" s="274"/>
    </row>
    <row r="5913" ht="15.0" customHeight="1">
      <c r="A5913" s="248" t="s">
        <v>610</v>
      </c>
      <c r="B5913" s="248" t="s">
        <v>19</v>
      </c>
      <c r="C5913" s="248">
        <v>2006895.0</v>
      </c>
      <c r="D5913" s="274">
        <v>46037.0</v>
      </c>
      <c r="E5913" s="275">
        <v>729990.0</v>
      </c>
      <c r="F5913" s="248" t="s">
        <v>447</v>
      </c>
      <c r="G5913" s="274">
        <f t="shared" si="1"/>
        <v>46067</v>
      </c>
      <c r="H5913" s="248" t="s">
        <v>443</v>
      </c>
      <c r="I5913" s="276" t="str">
        <f t="shared" si="2"/>
        <v>2006895729990</v>
      </c>
      <c r="J5913" s="274">
        <v>46036.0</v>
      </c>
      <c r="K5913" s="275">
        <v>729990.0</v>
      </c>
      <c r="L5913" s="275">
        <f t="shared" si="71"/>
        <v>0</v>
      </c>
      <c r="N5913" s="277"/>
      <c r="O5913" s="274"/>
    </row>
    <row r="5914" ht="14.25" customHeight="1">
      <c r="A5914" s="248" t="s">
        <v>463</v>
      </c>
      <c r="B5914" s="248" t="s">
        <v>468</v>
      </c>
      <c r="C5914" s="248">
        <v>2.9246097E7</v>
      </c>
      <c r="D5914" s="274">
        <v>46037.0</v>
      </c>
      <c r="E5914" s="275">
        <v>-369990.0</v>
      </c>
      <c r="F5914" s="248" t="s">
        <v>447</v>
      </c>
      <c r="G5914" s="274">
        <f t="shared" si="1"/>
        <v>46067</v>
      </c>
      <c r="H5914" s="248" t="s">
        <v>469</v>
      </c>
      <c r="I5914" s="276" t="str">
        <f t="shared" si="2"/>
        <v>29246097-369990</v>
      </c>
      <c r="J5914" s="274"/>
      <c r="K5914" s="275"/>
      <c r="L5914" s="275">
        <f t="shared" si="71"/>
        <v>369990</v>
      </c>
      <c r="N5914" s="277"/>
      <c r="O5914" s="274"/>
    </row>
    <row r="5915" ht="14.25" customHeight="1">
      <c r="A5915" s="248" t="s">
        <v>913</v>
      </c>
      <c r="B5915" s="248" t="s">
        <v>468</v>
      </c>
      <c r="C5915" s="248">
        <v>24012.0</v>
      </c>
      <c r="D5915" s="274">
        <v>46037.0</v>
      </c>
      <c r="E5915" s="275">
        <v>-305950.0</v>
      </c>
      <c r="F5915" s="248" t="s">
        <v>447</v>
      </c>
      <c r="G5915" s="274">
        <f t="shared" si="1"/>
        <v>46067</v>
      </c>
      <c r="H5915" s="248" t="s">
        <v>469</v>
      </c>
      <c r="I5915" s="276" t="str">
        <f t="shared" si="2"/>
        <v>24012-305950</v>
      </c>
      <c r="J5915" s="274"/>
      <c r="K5915" s="275"/>
      <c r="L5915" s="275">
        <f t="shared" si="71"/>
        <v>305950</v>
      </c>
      <c r="N5915" s="277"/>
      <c r="O5915" s="274"/>
    </row>
    <row r="5916" ht="14.25" customHeight="1">
      <c r="A5916" s="248" t="s">
        <v>60</v>
      </c>
      <c r="B5916" s="248" t="s">
        <v>19</v>
      </c>
      <c r="C5916" s="248">
        <v>10622.0</v>
      </c>
      <c r="D5916" s="274">
        <v>46037.0</v>
      </c>
      <c r="E5916" s="275">
        <v>191284.0</v>
      </c>
      <c r="F5916" s="248" t="s">
        <v>447</v>
      </c>
      <c r="G5916" s="274">
        <f t="shared" si="1"/>
        <v>46067</v>
      </c>
      <c r="H5916" s="248" t="s">
        <v>443</v>
      </c>
      <c r="I5916" s="276" t="str">
        <f t="shared" si="2"/>
        <v>10622191284</v>
      </c>
      <c r="J5916" s="274">
        <v>46058.0</v>
      </c>
      <c r="K5916" s="275">
        <v>191284.0</v>
      </c>
      <c r="L5916" s="275">
        <f t="shared" si="71"/>
        <v>0</v>
      </c>
      <c r="N5916" s="277"/>
      <c r="O5916" s="274"/>
    </row>
    <row r="5917" ht="14.25" customHeight="1">
      <c r="A5917" s="248" t="s">
        <v>18</v>
      </c>
      <c r="B5917" s="248" t="s">
        <v>19</v>
      </c>
      <c r="C5917" s="248">
        <v>7138.0</v>
      </c>
      <c r="D5917" s="274">
        <v>46037.0</v>
      </c>
      <c r="E5917" s="275">
        <v>1.6720788E7</v>
      </c>
      <c r="F5917" s="248" t="s">
        <v>447</v>
      </c>
      <c r="G5917" s="274">
        <f t="shared" si="1"/>
        <v>46067</v>
      </c>
      <c r="H5917" s="248" t="s">
        <v>443</v>
      </c>
      <c r="I5917" s="276" t="str">
        <f t="shared" si="2"/>
        <v>713816720788</v>
      </c>
      <c r="J5917" s="274">
        <v>46070.0</v>
      </c>
      <c r="K5917" s="275">
        <v>1.6720788E7</v>
      </c>
      <c r="L5917" s="275">
        <f t="shared" si="71"/>
        <v>0</v>
      </c>
      <c r="N5917" s="277"/>
      <c r="O5917" s="274"/>
    </row>
    <row r="5918" ht="14.25" customHeight="1">
      <c r="A5918" s="248" t="s">
        <v>467</v>
      </c>
      <c r="B5918" s="248" t="s">
        <v>19</v>
      </c>
      <c r="C5918" s="248">
        <v>844333.0</v>
      </c>
      <c r="D5918" s="274">
        <v>46038.0</v>
      </c>
      <c r="E5918" s="275">
        <v>818460.0</v>
      </c>
      <c r="F5918" s="248" t="s">
        <v>447</v>
      </c>
      <c r="G5918" s="274">
        <f t="shared" si="1"/>
        <v>46068</v>
      </c>
      <c r="H5918" s="248" t="s">
        <v>443</v>
      </c>
      <c r="I5918" s="276" t="str">
        <f t="shared" si="2"/>
        <v>844333818460</v>
      </c>
      <c r="J5918" s="274">
        <v>46038.0</v>
      </c>
      <c r="K5918" s="275">
        <v>818460.0</v>
      </c>
      <c r="L5918" s="275">
        <f t="shared" si="71"/>
        <v>0</v>
      </c>
      <c r="N5918" s="277"/>
      <c r="O5918" s="274"/>
    </row>
    <row r="5919" ht="14.25" customHeight="1">
      <c r="A5919" s="248" t="s">
        <v>634</v>
      </c>
      <c r="B5919" s="248" t="s">
        <v>19</v>
      </c>
      <c r="C5919" s="248">
        <v>416423.0</v>
      </c>
      <c r="D5919" s="274">
        <v>46038.0</v>
      </c>
      <c r="E5919" s="275">
        <v>356980.0</v>
      </c>
      <c r="F5919" s="248" t="s">
        <v>447</v>
      </c>
      <c r="G5919" s="274">
        <f t="shared" si="1"/>
        <v>46068</v>
      </c>
      <c r="H5919" s="248" t="s">
        <v>443</v>
      </c>
      <c r="I5919" s="276" t="str">
        <f t="shared" si="2"/>
        <v>416423356980</v>
      </c>
      <c r="J5919" s="274">
        <f t="shared" ref="J5919:K5919" si="72">+D5919</f>
        <v>46038</v>
      </c>
      <c r="K5919" s="275">
        <f t="shared" si="72"/>
        <v>356980</v>
      </c>
      <c r="L5919" s="275">
        <f t="shared" si="71"/>
        <v>0</v>
      </c>
      <c r="M5919" s="248" t="s">
        <v>1325</v>
      </c>
      <c r="N5919" s="277"/>
      <c r="O5919" s="274"/>
    </row>
    <row r="5920" ht="14.25" customHeight="1">
      <c r="A5920" s="248" t="s">
        <v>815</v>
      </c>
      <c r="B5920" s="248" t="s">
        <v>19</v>
      </c>
      <c r="C5920" s="248">
        <v>7648182.0</v>
      </c>
      <c r="D5920" s="274">
        <v>46038.0</v>
      </c>
      <c r="E5920" s="275">
        <v>14284.0</v>
      </c>
      <c r="F5920" s="248" t="s">
        <v>447</v>
      </c>
      <c r="G5920" s="274">
        <f t="shared" si="1"/>
        <v>46068</v>
      </c>
      <c r="H5920" s="248" t="s">
        <v>443</v>
      </c>
      <c r="I5920" s="276" t="str">
        <f t="shared" si="2"/>
        <v>764818214284</v>
      </c>
      <c r="J5920" s="274">
        <v>46038.0</v>
      </c>
      <c r="K5920" s="275">
        <v>14284.0</v>
      </c>
      <c r="L5920" s="275">
        <f t="shared" si="71"/>
        <v>0</v>
      </c>
      <c r="N5920" s="277"/>
      <c r="O5920" s="274"/>
    </row>
    <row r="5921" ht="14.25" customHeight="1">
      <c r="A5921" s="248" t="s">
        <v>60</v>
      </c>
      <c r="B5921" s="248" t="s">
        <v>19</v>
      </c>
      <c r="C5921" s="248">
        <v>10623.0</v>
      </c>
      <c r="D5921" s="274">
        <v>46038.0</v>
      </c>
      <c r="E5921" s="275">
        <v>105492.0</v>
      </c>
      <c r="F5921" s="248" t="s">
        <v>447</v>
      </c>
      <c r="G5921" s="274">
        <f t="shared" si="1"/>
        <v>46068</v>
      </c>
      <c r="H5921" s="248" t="s">
        <v>443</v>
      </c>
      <c r="I5921" s="276" t="str">
        <f t="shared" si="2"/>
        <v>10623105492</v>
      </c>
      <c r="J5921" s="274">
        <v>46058.0</v>
      </c>
      <c r="K5921" s="275">
        <v>105492.0</v>
      </c>
      <c r="L5921" s="275">
        <f t="shared" si="71"/>
        <v>0</v>
      </c>
      <c r="N5921" s="277"/>
      <c r="O5921" s="274"/>
    </row>
    <row r="5922" ht="14.25" customHeight="1">
      <c r="A5922" s="248" t="s">
        <v>1193</v>
      </c>
      <c r="B5922" s="248" t="s">
        <v>19</v>
      </c>
      <c r="C5922" s="248">
        <v>35.0</v>
      </c>
      <c r="D5922" s="274">
        <v>46038.0</v>
      </c>
      <c r="E5922" s="275">
        <v>2474600.0</v>
      </c>
      <c r="F5922" s="248" t="s">
        <v>447</v>
      </c>
      <c r="G5922" s="274">
        <f t="shared" si="1"/>
        <v>46068</v>
      </c>
      <c r="H5922" s="248" t="s">
        <v>443</v>
      </c>
      <c r="I5922" s="276" t="str">
        <f t="shared" si="2"/>
        <v>352474600</v>
      </c>
      <c r="J5922" s="274">
        <v>46044.0</v>
      </c>
      <c r="K5922" s="275">
        <v>2474600.0</v>
      </c>
      <c r="L5922" s="275">
        <f t="shared" si="71"/>
        <v>0</v>
      </c>
      <c r="N5922" s="277"/>
      <c r="O5922" s="274"/>
    </row>
    <row r="5923" ht="14.25" customHeight="1">
      <c r="A5923" s="248" t="s">
        <v>22</v>
      </c>
      <c r="B5923" s="248" t="s">
        <v>19</v>
      </c>
      <c r="C5923" s="248">
        <v>1259767.0</v>
      </c>
      <c r="D5923" s="274">
        <v>46038.0</v>
      </c>
      <c r="E5923" s="275">
        <v>1909836.0</v>
      </c>
      <c r="F5923" s="248" t="s">
        <v>447</v>
      </c>
      <c r="G5923" s="274">
        <f t="shared" si="1"/>
        <v>46068</v>
      </c>
      <c r="H5923" s="248" t="s">
        <v>443</v>
      </c>
      <c r="I5923" s="276" t="str">
        <f t="shared" si="2"/>
        <v>12597671909836</v>
      </c>
      <c r="J5923" s="274">
        <v>46058.0</v>
      </c>
      <c r="K5923" s="275">
        <v>1909836.0</v>
      </c>
      <c r="L5923" s="275">
        <f t="shared" si="71"/>
        <v>0</v>
      </c>
      <c r="N5923" s="277"/>
      <c r="O5923" s="274"/>
    </row>
    <row r="5924" ht="14.25" customHeight="1">
      <c r="A5924" s="248" t="s">
        <v>1326</v>
      </c>
      <c r="B5924" s="248" t="s">
        <v>19</v>
      </c>
      <c r="C5924" s="248">
        <v>13491.0</v>
      </c>
      <c r="D5924" s="274">
        <v>46038.0</v>
      </c>
      <c r="E5924" s="275">
        <v>454960.0</v>
      </c>
      <c r="F5924" s="248" t="s">
        <v>447</v>
      </c>
      <c r="G5924" s="274">
        <f t="shared" si="1"/>
        <v>46068</v>
      </c>
      <c r="H5924" s="248" t="s">
        <v>443</v>
      </c>
      <c r="I5924" s="276" t="str">
        <f t="shared" si="2"/>
        <v>13491454960</v>
      </c>
      <c r="J5924" s="274">
        <v>46037.0</v>
      </c>
      <c r="K5924" s="275">
        <v>454960.0</v>
      </c>
      <c r="L5924" s="275">
        <f t="shared" si="71"/>
        <v>0</v>
      </c>
      <c r="N5924" s="277"/>
      <c r="O5924" s="274"/>
    </row>
    <row r="5925" ht="14.25" customHeight="1">
      <c r="A5925" s="248" t="s">
        <v>71</v>
      </c>
      <c r="B5925" s="248" t="s">
        <v>19</v>
      </c>
      <c r="C5925" s="248">
        <v>892578.0</v>
      </c>
      <c r="D5925" s="274">
        <v>46038.0</v>
      </c>
      <c r="E5925" s="275">
        <v>250994.0</v>
      </c>
      <c r="F5925" s="248" t="s">
        <v>447</v>
      </c>
      <c r="G5925" s="274">
        <f t="shared" si="1"/>
        <v>46068</v>
      </c>
      <c r="H5925" s="248" t="s">
        <v>443</v>
      </c>
      <c r="I5925" s="276" t="str">
        <f t="shared" si="2"/>
        <v>892578250994</v>
      </c>
      <c r="J5925" s="274">
        <v>46058.0</v>
      </c>
      <c r="K5925" s="275">
        <v>250994.0</v>
      </c>
      <c r="L5925" s="275">
        <f t="shared" si="71"/>
        <v>0</v>
      </c>
      <c r="N5925" s="277"/>
      <c r="O5925" s="274"/>
    </row>
    <row r="5926" ht="14.25" customHeight="1">
      <c r="A5926" s="248" t="s">
        <v>494</v>
      </c>
      <c r="B5926" s="248" t="s">
        <v>19</v>
      </c>
      <c r="C5926" s="248">
        <v>69243.0</v>
      </c>
      <c r="D5926" s="274">
        <v>46038.0</v>
      </c>
      <c r="E5926" s="275">
        <v>534770.0</v>
      </c>
      <c r="F5926" s="248" t="s">
        <v>447</v>
      </c>
      <c r="G5926" s="274">
        <f t="shared" si="1"/>
        <v>46068</v>
      </c>
      <c r="H5926" s="248" t="s">
        <v>443</v>
      </c>
      <c r="I5926" s="276" t="str">
        <f t="shared" si="2"/>
        <v>69243534770</v>
      </c>
      <c r="J5926" s="274">
        <v>46037.0</v>
      </c>
      <c r="K5926" s="275">
        <v>534770.0</v>
      </c>
      <c r="L5926" s="275">
        <f t="shared" si="71"/>
        <v>0</v>
      </c>
      <c r="N5926" s="277"/>
      <c r="O5926" s="274"/>
    </row>
    <row r="5927" ht="14.25" customHeight="1">
      <c r="A5927" s="248" t="s">
        <v>604</v>
      </c>
      <c r="B5927" s="248" t="s">
        <v>19</v>
      </c>
      <c r="C5927" s="248">
        <v>2964259.0</v>
      </c>
      <c r="D5927" s="274">
        <v>46040.0</v>
      </c>
      <c r="E5927" s="275">
        <v>74590.0</v>
      </c>
      <c r="F5927" s="248" t="s">
        <v>447</v>
      </c>
      <c r="G5927" s="274">
        <f t="shared" si="1"/>
        <v>46070</v>
      </c>
      <c r="H5927" s="248" t="s">
        <v>443</v>
      </c>
      <c r="I5927" s="276" t="str">
        <f t="shared" si="2"/>
        <v>296425974590</v>
      </c>
      <c r="J5927" s="274">
        <v>46040.0</v>
      </c>
      <c r="K5927" s="275">
        <v>74590.0</v>
      </c>
      <c r="L5927" s="275">
        <f t="shared" si="71"/>
        <v>0</v>
      </c>
      <c r="N5927" s="277"/>
      <c r="O5927" s="274"/>
    </row>
    <row r="5928" ht="14.25" customHeight="1">
      <c r="A5928" s="248" t="s">
        <v>493</v>
      </c>
      <c r="B5928" s="248" t="s">
        <v>19</v>
      </c>
      <c r="C5928" s="248">
        <v>14896.0</v>
      </c>
      <c r="D5928" s="274">
        <v>46041.0</v>
      </c>
      <c r="E5928" s="275">
        <v>314480.0</v>
      </c>
      <c r="F5928" s="248" t="s">
        <v>447</v>
      </c>
      <c r="G5928" s="274">
        <f t="shared" si="1"/>
        <v>46071</v>
      </c>
      <c r="H5928" s="248" t="s">
        <v>443</v>
      </c>
      <c r="I5928" s="276" t="str">
        <f t="shared" si="2"/>
        <v>14896314480</v>
      </c>
      <c r="J5928" s="274">
        <v>46041.0</v>
      </c>
      <c r="K5928" s="275">
        <v>314480.0</v>
      </c>
      <c r="L5928" s="275">
        <f t="shared" si="71"/>
        <v>0</v>
      </c>
      <c r="N5928" s="277"/>
      <c r="O5928" s="274"/>
    </row>
    <row r="5929" ht="14.25" customHeight="1">
      <c r="A5929" s="248" t="s">
        <v>610</v>
      </c>
      <c r="B5929" s="248" t="s">
        <v>19</v>
      </c>
      <c r="C5929" s="248">
        <v>2007519.0</v>
      </c>
      <c r="D5929" s="274">
        <v>46041.0</v>
      </c>
      <c r="E5929" s="275">
        <v>729990.0</v>
      </c>
      <c r="F5929" s="248" t="s">
        <v>447</v>
      </c>
      <c r="G5929" s="274">
        <f t="shared" si="1"/>
        <v>46071</v>
      </c>
      <c r="H5929" s="248" t="s">
        <v>443</v>
      </c>
      <c r="I5929" s="276" t="str">
        <f t="shared" si="2"/>
        <v>2007519729990</v>
      </c>
      <c r="J5929" s="274">
        <v>46041.0</v>
      </c>
      <c r="K5929" s="275">
        <v>729990.0</v>
      </c>
      <c r="L5929" s="275">
        <f t="shared" si="71"/>
        <v>0</v>
      </c>
      <c r="N5929" s="277"/>
      <c r="O5929" s="274"/>
    </row>
    <row r="5930" ht="14.25" customHeight="1">
      <c r="A5930" s="248" t="s">
        <v>495</v>
      </c>
      <c r="B5930" s="248" t="s">
        <v>19</v>
      </c>
      <c r="C5930" s="248">
        <v>1.44953878E8</v>
      </c>
      <c r="D5930" s="274">
        <v>46041.0</v>
      </c>
      <c r="E5930" s="275">
        <v>410980.0</v>
      </c>
      <c r="F5930" s="248" t="s">
        <v>447</v>
      </c>
      <c r="G5930" s="274">
        <f t="shared" si="1"/>
        <v>46071</v>
      </c>
      <c r="H5930" s="248" t="s">
        <v>443</v>
      </c>
      <c r="I5930" s="276" t="str">
        <f t="shared" si="2"/>
        <v>144953878410980</v>
      </c>
      <c r="J5930" s="274">
        <v>46041.0</v>
      </c>
      <c r="K5930" s="275">
        <v>410980.0</v>
      </c>
      <c r="L5930" s="275">
        <f t="shared" si="71"/>
        <v>0</v>
      </c>
      <c r="N5930" s="277"/>
      <c r="O5930" s="274"/>
    </row>
    <row r="5931" ht="14.25" customHeight="1">
      <c r="A5931" s="248" t="s">
        <v>1259</v>
      </c>
      <c r="B5931" s="248" t="s">
        <v>19</v>
      </c>
      <c r="C5931" s="248">
        <v>2362.0</v>
      </c>
      <c r="D5931" s="274">
        <v>46041.0</v>
      </c>
      <c r="E5931" s="275">
        <v>912960.0</v>
      </c>
      <c r="F5931" s="248" t="s">
        <v>447</v>
      </c>
      <c r="G5931" s="274">
        <f t="shared" si="1"/>
        <v>46071</v>
      </c>
      <c r="H5931" s="248" t="s">
        <v>443</v>
      </c>
      <c r="I5931" s="276" t="str">
        <f t="shared" si="2"/>
        <v>2362912960</v>
      </c>
      <c r="J5931" s="274">
        <v>46041.0</v>
      </c>
      <c r="K5931" s="275">
        <v>912960.0</v>
      </c>
      <c r="L5931" s="275">
        <f t="shared" si="71"/>
        <v>0</v>
      </c>
      <c r="N5931" s="277"/>
      <c r="O5931" s="274"/>
    </row>
    <row r="5932" ht="14.25" customHeight="1">
      <c r="A5932" s="248" t="s">
        <v>35</v>
      </c>
      <c r="B5932" s="248" t="s">
        <v>19</v>
      </c>
      <c r="C5932" s="248">
        <v>26859.0</v>
      </c>
      <c r="D5932" s="274">
        <v>46041.0</v>
      </c>
      <c r="E5932" s="275">
        <v>511331.0</v>
      </c>
      <c r="F5932" s="248" t="s">
        <v>447</v>
      </c>
      <c r="G5932" s="274">
        <f t="shared" si="1"/>
        <v>46071</v>
      </c>
      <c r="H5932" s="248" t="s">
        <v>443</v>
      </c>
      <c r="I5932" s="276" t="str">
        <f t="shared" si="2"/>
        <v>26859511331</v>
      </c>
      <c r="J5932" s="274">
        <v>46070.0</v>
      </c>
      <c r="K5932" s="275">
        <v>511331.0</v>
      </c>
      <c r="L5932" s="275">
        <f t="shared" si="71"/>
        <v>0</v>
      </c>
      <c r="N5932" s="277"/>
      <c r="O5932" s="274"/>
    </row>
    <row r="5933" ht="14.25" customHeight="1">
      <c r="A5933" s="248" t="s">
        <v>464</v>
      </c>
      <c r="B5933" s="248" t="s">
        <v>19</v>
      </c>
      <c r="C5933" s="248">
        <v>2235522.0</v>
      </c>
      <c r="D5933" s="274">
        <v>46042.0</v>
      </c>
      <c r="E5933" s="275">
        <v>397580.0</v>
      </c>
      <c r="F5933" s="248" t="s">
        <v>447</v>
      </c>
      <c r="G5933" s="274">
        <f t="shared" si="1"/>
        <v>46072</v>
      </c>
      <c r="H5933" s="248" t="s">
        <v>443</v>
      </c>
      <c r="I5933" s="276" t="str">
        <f t="shared" si="2"/>
        <v>2235522397580</v>
      </c>
      <c r="J5933" s="274">
        <v>46042.0</v>
      </c>
      <c r="K5933" s="275">
        <v>397580.0</v>
      </c>
      <c r="L5933" s="275">
        <f t="shared" si="71"/>
        <v>0</v>
      </c>
      <c r="N5933" s="277"/>
      <c r="O5933" s="274"/>
    </row>
    <row r="5934" ht="14.25" customHeight="1">
      <c r="A5934" s="248" t="s">
        <v>474</v>
      </c>
      <c r="B5934" s="248" t="s">
        <v>19</v>
      </c>
      <c r="C5934" s="248">
        <v>3.7189069E7</v>
      </c>
      <c r="D5934" s="274">
        <v>46042.0</v>
      </c>
      <c r="E5934" s="275">
        <v>83981.0</v>
      </c>
      <c r="F5934" s="248" t="s">
        <v>447</v>
      </c>
      <c r="G5934" s="274">
        <f t="shared" si="1"/>
        <v>46072</v>
      </c>
      <c r="H5934" s="248" t="s">
        <v>443</v>
      </c>
      <c r="I5934" s="276" t="str">
        <f t="shared" si="2"/>
        <v>3718906983981</v>
      </c>
      <c r="J5934" s="274">
        <v>46042.0</v>
      </c>
      <c r="K5934" s="275">
        <v>83981.0</v>
      </c>
      <c r="L5934" s="275">
        <f t="shared" si="71"/>
        <v>0</v>
      </c>
      <c r="N5934" s="277"/>
      <c r="O5934" s="274"/>
    </row>
    <row r="5935" ht="14.25" customHeight="1">
      <c r="A5935" s="248" t="s">
        <v>1327</v>
      </c>
      <c r="B5935" s="248" t="s">
        <v>19</v>
      </c>
      <c r="C5935" s="248">
        <v>33040.0</v>
      </c>
      <c r="D5935" s="274">
        <v>46042.0</v>
      </c>
      <c r="E5935" s="275">
        <v>170256.0</v>
      </c>
      <c r="F5935" s="248" t="s">
        <v>447</v>
      </c>
      <c r="G5935" s="274">
        <f t="shared" si="1"/>
        <v>46072</v>
      </c>
      <c r="H5935" s="248" t="s">
        <v>443</v>
      </c>
      <c r="I5935" s="276" t="str">
        <f t="shared" si="2"/>
        <v>33040170256</v>
      </c>
      <c r="J5935" s="274">
        <v>46042.0</v>
      </c>
      <c r="K5935" s="275">
        <v>170256.0</v>
      </c>
      <c r="L5935" s="275">
        <f t="shared" si="71"/>
        <v>0</v>
      </c>
      <c r="N5935" s="277"/>
      <c r="O5935" s="274"/>
    </row>
    <row r="5936" ht="14.25" customHeight="1">
      <c r="A5936" s="248" t="s">
        <v>646</v>
      </c>
      <c r="B5936" s="248" t="s">
        <v>19</v>
      </c>
      <c r="C5936" s="248">
        <v>1.1366163E7</v>
      </c>
      <c r="D5936" s="274">
        <v>46042.0</v>
      </c>
      <c r="E5936" s="275">
        <v>699990.0</v>
      </c>
      <c r="F5936" s="248" t="s">
        <v>447</v>
      </c>
      <c r="G5936" s="274">
        <f t="shared" si="1"/>
        <v>46072</v>
      </c>
      <c r="H5936" s="248" t="s">
        <v>443</v>
      </c>
      <c r="I5936" s="276" t="str">
        <f t="shared" si="2"/>
        <v>11366163699990</v>
      </c>
      <c r="J5936" s="274">
        <v>46042.0</v>
      </c>
      <c r="K5936" s="275">
        <v>699990.0</v>
      </c>
      <c r="L5936" s="275">
        <f t="shared" si="71"/>
        <v>0</v>
      </c>
      <c r="N5936" s="277"/>
      <c r="O5936" s="274"/>
    </row>
    <row r="5937" ht="14.25" customHeight="1">
      <c r="A5937" s="248" t="s">
        <v>509</v>
      </c>
      <c r="B5937" s="248" t="s">
        <v>19</v>
      </c>
      <c r="C5937" s="248">
        <v>5511522.0</v>
      </c>
      <c r="D5937" s="274">
        <v>46042.0</v>
      </c>
      <c r="E5937" s="275">
        <v>742290.0</v>
      </c>
      <c r="F5937" s="248" t="s">
        <v>447</v>
      </c>
      <c r="G5937" s="274">
        <f t="shared" si="1"/>
        <v>46072</v>
      </c>
      <c r="H5937" s="248" t="s">
        <v>443</v>
      </c>
      <c r="I5937" s="276" t="str">
        <f t="shared" si="2"/>
        <v>5511522742290</v>
      </c>
      <c r="J5937" s="274">
        <v>46042.0</v>
      </c>
      <c r="K5937" s="275">
        <v>742290.0</v>
      </c>
      <c r="L5937" s="275">
        <f t="shared" si="71"/>
        <v>0</v>
      </c>
      <c r="N5937" s="277"/>
      <c r="O5937" s="274"/>
    </row>
    <row r="5938" ht="14.25" customHeight="1">
      <c r="A5938" s="248" t="s">
        <v>1298</v>
      </c>
      <c r="B5938" s="248" t="s">
        <v>468</v>
      </c>
      <c r="C5938" s="248">
        <v>244.0</v>
      </c>
      <c r="D5938" s="274">
        <v>46042.0</v>
      </c>
      <c r="E5938" s="275">
        <v>-82900.0</v>
      </c>
      <c r="F5938" s="248" t="s">
        <v>447</v>
      </c>
      <c r="G5938" s="274">
        <f t="shared" si="1"/>
        <v>46072</v>
      </c>
      <c r="H5938" s="248" t="s">
        <v>469</v>
      </c>
      <c r="I5938" s="276" t="str">
        <f t="shared" si="2"/>
        <v>244-82900</v>
      </c>
      <c r="J5938" s="274"/>
      <c r="K5938" s="275"/>
      <c r="L5938" s="275">
        <f t="shared" si="71"/>
        <v>82900</v>
      </c>
      <c r="N5938" s="277"/>
      <c r="O5938" s="274"/>
    </row>
    <row r="5939" ht="14.25" customHeight="1">
      <c r="A5939" s="248" t="s">
        <v>1298</v>
      </c>
      <c r="B5939" s="248" t="s">
        <v>468</v>
      </c>
      <c r="C5939" s="248">
        <v>244.0</v>
      </c>
      <c r="D5939" s="274">
        <v>46042.0</v>
      </c>
      <c r="E5939" s="275">
        <v>82900.0</v>
      </c>
      <c r="F5939" s="248" t="s">
        <v>447</v>
      </c>
      <c r="G5939" s="274">
        <f t="shared" si="1"/>
        <v>46072</v>
      </c>
      <c r="H5939" s="248" t="s">
        <v>469</v>
      </c>
      <c r="I5939" s="276" t="str">
        <f t="shared" si="2"/>
        <v>24482900</v>
      </c>
      <c r="J5939" s="274"/>
      <c r="K5939" s="275"/>
      <c r="L5939" s="275">
        <f t="shared" si="71"/>
        <v>-82900</v>
      </c>
      <c r="N5939" s="277"/>
      <c r="O5939" s="274"/>
    </row>
    <row r="5940" ht="14.25" customHeight="1">
      <c r="A5940" s="248" t="s">
        <v>84</v>
      </c>
      <c r="B5940" s="248" t="s">
        <v>19</v>
      </c>
      <c r="C5940" s="248">
        <v>6690.0</v>
      </c>
      <c r="D5940" s="274">
        <v>46042.0</v>
      </c>
      <c r="E5940" s="275">
        <v>59976.0</v>
      </c>
      <c r="F5940" s="248" t="s">
        <v>447</v>
      </c>
      <c r="G5940" s="274">
        <f t="shared" si="1"/>
        <v>46072</v>
      </c>
      <c r="H5940" s="248" t="s">
        <v>443</v>
      </c>
      <c r="I5940" s="276" t="str">
        <f t="shared" si="2"/>
        <v>669059976</v>
      </c>
      <c r="J5940" s="274">
        <v>46070.0</v>
      </c>
      <c r="K5940" s="275">
        <v>59976.0</v>
      </c>
      <c r="L5940" s="275">
        <f t="shared" si="71"/>
        <v>0</v>
      </c>
      <c r="N5940" s="277"/>
      <c r="O5940" s="274"/>
    </row>
    <row r="5941" ht="14.25" customHeight="1">
      <c r="A5941" s="248" t="s">
        <v>84</v>
      </c>
      <c r="B5941" s="248" t="s">
        <v>19</v>
      </c>
      <c r="C5941" s="248">
        <v>6691.0</v>
      </c>
      <c r="D5941" s="274">
        <v>46042.0</v>
      </c>
      <c r="E5941" s="275">
        <v>235923.0</v>
      </c>
      <c r="F5941" s="248" t="s">
        <v>447</v>
      </c>
      <c r="G5941" s="274">
        <f t="shared" si="1"/>
        <v>46072</v>
      </c>
      <c r="H5941" s="248" t="s">
        <v>443</v>
      </c>
      <c r="I5941" s="276" t="str">
        <f t="shared" si="2"/>
        <v>6691235923</v>
      </c>
      <c r="J5941" s="274">
        <v>46070.0</v>
      </c>
      <c r="K5941" s="275">
        <v>235923.0</v>
      </c>
      <c r="L5941" s="275">
        <f t="shared" si="71"/>
        <v>0</v>
      </c>
      <c r="N5941" s="277"/>
      <c r="O5941" s="274"/>
    </row>
    <row r="5942" ht="14.25" customHeight="1">
      <c r="A5942" s="248" t="s">
        <v>84</v>
      </c>
      <c r="B5942" s="248" t="s">
        <v>19</v>
      </c>
      <c r="C5942" s="248">
        <v>6692.0</v>
      </c>
      <c r="D5942" s="274">
        <v>46042.0</v>
      </c>
      <c r="E5942" s="275">
        <v>67961.0</v>
      </c>
      <c r="F5942" s="248" t="s">
        <v>447</v>
      </c>
      <c r="G5942" s="274">
        <f t="shared" si="1"/>
        <v>46072</v>
      </c>
      <c r="H5942" s="248" t="s">
        <v>443</v>
      </c>
      <c r="I5942" s="276" t="str">
        <f t="shared" si="2"/>
        <v>669267961</v>
      </c>
      <c r="J5942" s="274">
        <v>46070.0</v>
      </c>
      <c r="K5942" s="275">
        <v>67961.0</v>
      </c>
      <c r="L5942" s="275">
        <f t="shared" si="71"/>
        <v>0</v>
      </c>
      <c r="N5942" s="277"/>
      <c r="O5942" s="274"/>
    </row>
    <row r="5943" ht="14.25" customHeight="1">
      <c r="A5943" s="248" t="s">
        <v>1298</v>
      </c>
      <c r="B5943" s="248" t="s">
        <v>19</v>
      </c>
      <c r="C5943" s="248">
        <v>687.0</v>
      </c>
      <c r="D5943" s="274">
        <v>46042.0</v>
      </c>
      <c r="E5943" s="275">
        <v>82900.0</v>
      </c>
      <c r="F5943" s="248" t="s">
        <v>447</v>
      </c>
      <c r="G5943" s="274">
        <f t="shared" si="1"/>
        <v>46072</v>
      </c>
      <c r="H5943" s="248" t="s">
        <v>443</v>
      </c>
      <c r="I5943" s="276" t="str">
        <f t="shared" si="2"/>
        <v>68782900</v>
      </c>
      <c r="J5943" s="274">
        <v>46045.0</v>
      </c>
      <c r="K5943" s="275">
        <v>82900.0</v>
      </c>
      <c r="L5943" s="275">
        <f t="shared" si="71"/>
        <v>0</v>
      </c>
      <c r="M5943" s="248" t="s">
        <v>1328</v>
      </c>
      <c r="N5943" s="277"/>
      <c r="O5943" s="274"/>
    </row>
    <row r="5944" ht="14.25" customHeight="1">
      <c r="A5944" s="248" t="s">
        <v>43</v>
      </c>
      <c r="B5944" s="248" t="s">
        <v>19</v>
      </c>
      <c r="C5944" s="248">
        <v>465.0</v>
      </c>
      <c r="D5944" s="274">
        <v>46042.0</v>
      </c>
      <c r="E5944" s="275">
        <v>104993.0</v>
      </c>
      <c r="F5944" s="248" t="s">
        <v>447</v>
      </c>
      <c r="G5944" s="274">
        <f t="shared" si="1"/>
        <v>46072</v>
      </c>
      <c r="H5944" s="248" t="s">
        <v>443</v>
      </c>
      <c r="I5944" s="276" t="str">
        <f t="shared" si="2"/>
        <v>465104993</v>
      </c>
      <c r="J5944" s="274">
        <v>46070.0</v>
      </c>
      <c r="K5944" s="275">
        <v>104993.0</v>
      </c>
      <c r="L5944" s="275">
        <f t="shared" si="71"/>
        <v>0</v>
      </c>
      <c r="N5944" s="277"/>
      <c r="O5944" s="274"/>
    </row>
    <row r="5945" ht="14.25" customHeight="1">
      <c r="A5945" s="248" t="s">
        <v>56</v>
      </c>
      <c r="B5945" s="248" t="s">
        <v>19</v>
      </c>
      <c r="C5945" s="248">
        <v>51.0</v>
      </c>
      <c r="D5945" s="274">
        <v>46042.0</v>
      </c>
      <c r="E5945" s="275">
        <v>662312.0</v>
      </c>
      <c r="F5945" s="248" t="s">
        <v>447</v>
      </c>
      <c r="G5945" s="274">
        <f t="shared" si="1"/>
        <v>46072</v>
      </c>
      <c r="H5945" s="248" t="s">
        <v>443</v>
      </c>
      <c r="I5945" s="276" t="str">
        <f t="shared" si="2"/>
        <v>51662312</v>
      </c>
      <c r="J5945" s="274">
        <v>46070.0</v>
      </c>
      <c r="K5945" s="275">
        <v>662312.0</v>
      </c>
      <c r="L5945" s="275">
        <f t="shared" si="71"/>
        <v>0</v>
      </c>
      <c r="N5945" s="277"/>
      <c r="O5945" s="274"/>
    </row>
    <row r="5946" ht="13.5" customHeight="1">
      <c r="A5946" s="248" t="s">
        <v>77</v>
      </c>
      <c r="B5946" s="248" t="s">
        <v>19</v>
      </c>
      <c r="C5946" s="248">
        <v>633219.0</v>
      </c>
      <c r="D5946" s="274">
        <v>46042.0</v>
      </c>
      <c r="E5946" s="275">
        <v>968849.0</v>
      </c>
      <c r="F5946" s="248" t="s">
        <v>447</v>
      </c>
      <c r="G5946" s="274">
        <f t="shared" si="1"/>
        <v>46072</v>
      </c>
      <c r="H5946" s="248" t="s">
        <v>443</v>
      </c>
      <c r="I5946" s="276" t="str">
        <f t="shared" si="2"/>
        <v>633219968849</v>
      </c>
      <c r="J5946" s="274">
        <v>46070.0</v>
      </c>
      <c r="K5946" s="275">
        <v>968849.0</v>
      </c>
      <c r="L5946" s="275">
        <f t="shared" si="71"/>
        <v>0</v>
      </c>
      <c r="N5946" s="277"/>
      <c r="O5946" s="274"/>
    </row>
    <row r="5947" ht="14.25" customHeight="1">
      <c r="A5947" s="248" t="s">
        <v>24</v>
      </c>
      <c r="B5947" s="248" t="s">
        <v>19</v>
      </c>
      <c r="C5947" s="248">
        <v>32737.0</v>
      </c>
      <c r="D5947" s="274">
        <v>46042.0</v>
      </c>
      <c r="E5947" s="275">
        <v>3995570.0</v>
      </c>
      <c r="F5947" s="248" t="s">
        <v>447</v>
      </c>
      <c r="G5947" s="274">
        <f t="shared" si="1"/>
        <v>46072</v>
      </c>
      <c r="H5947" s="248" t="s">
        <v>443</v>
      </c>
      <c r="I5947" s="276" t="str">
        <f t="shared" si="2"/>
        <v>327373995570</v>
      </c>
      <c r="J5947" s="274">
        <v>46070.0</v>
      </c>
      <c r="K5947" s="275">
        <v>3995570.0</v>
      </c>
      <c r="L5947" s="275">
        <f t="shared" si="71"/>
        <v>0</v>
      </c>
      <c r="N5947" s="277"/>
      <c r="O5947" s="274"/>
    </row>
    <row r="5948" ht="14.25" customHeight="1">
      <c r="A5948" s="248" t="s">
        <v>463</v>
      </c>
      <c r="B5948" s="248" t="s">
        <v>19</v>
      </c>
      <c r="C5948" s="248">
        <v>5517816.0</v>
      </c>
      <c r="D5948" s="274">
        <v>46042.0</v>
      </c>
      <c r="E5948" s="275">
        <v>43980.0</v>
      </c>
      <c r="F5948" s="248" t="s">
        <v>447</v>
      </c>
      <c r="G5948" s="274">
        <f t="shared" si="1"/>
        <v>46072</v>
      </c>
      <c r="H5948" s="248" t="s">
        <v>443</v>
      </c>
      <c r="I5948" s="276" t="str">
        <f t="shared" si="2"/>
        <v>551781643980</v>
      </c>
      <c r="J5948" s="274">
        <v>46042.0</v>
      </c>
      <c r="K5948" s="275">
        <v>43980.0</v>
      </c>
      <c r="L5948" s="275">
        <f t="shared" si="71"/>
        <v>0</v>
      </c>
      <c r="N5948" s="277"/>
      <c r="O5948" s="274"/>
    </row>
    <row r="5949" ht="14.25" customHeight="1">
      <c r="A5949" s="248" t="s">
        <v>1329</v>
      </c>
      <c r="B5949" s="248" t="s">
        <v>19</v>
      </c>
      <c r="C5949" s="248">
        <v>4860.0</v>
      </c>
      <c r="D5949" s="274">
        <v>46043.0</v>
      </c>
      <c r="E5949" s="275">
        <v>304640.0</v>
      </c>
      <c r="F5949" s="248" t="s">
        <v>447</v>
      </c>
      <c r="G5949" s="274">
        <f t="shared" si="1"/>
        <v>46073</v>
      </c>
      <c r="H5949" s="248" t="s">
        <v>443</v>
      </c>
      <c r="I5949" s="276" t="str">
        <f t="shared" si="2"/>
        <v>4860304640</v>
      </c>
      <c r="J5949" s="274">
        <v>46043.0</v>
      </c>
      <c r="K5949" s="275">
        <v>304640.0</v>
      </c>
      <c r="L5949" s="275">
        <f t="shared" si="71"/>
        <v>0</v>
      </c>
      <c r="N5949" s="277"/>
      <c r="O5949" s="274"/>
    </row>
    <row r="5950" ht="15.75" customHeight="1">
      <c r="A5950" s="248" t="s">
        <v>180</v>
      </c>
      <c r="B5950" s="248" t="s">
        <v>19</v>
      </c>
      <c r="C5950" s="248">
        <v>1452753.0</v>
      </c>
      <c r="D5950" s="274">
        <v>46043.0</v>
      </c>
      <c r="E5950" s="275">
        <v>859762.0</v>
      </c>
      <c r="F5950" s="248" t="s">
        <v>447</v>
      </c>
      <c r="G5950" s="274">
        <f t="shared" si="1"/>
        <v>46073</v>
      </c>
      <c r="H5950" s="248" t="s">
        <v>443</v>
      </c>
      <c r="I5950" s="276" t="str">
        <f t="shared" si="2"/>
        <v>1452753859762</v>
      </c>
      <c r="J5950" s="274">
        <v>46070.0</v>
      </c>
      <c r="K5950" s="275">
        <v>859762.0</v>
      </c>
      <c r="L5950" s="275">
        <f t="shared" si="71"/>
        <v>0</v>
      </c>
      <c r="N5950" s="277"/>
      <c r="O5950" s="274"/>
    </row>
    <row r="5951" customHeight="1">
      <c r="A5951" s="248" t="s">
        <v>60</v>
      </c>
      <c r="B5951" s="248" t="s">
        <v>19</v>
      </c>
      <c r="C5951" s="248">
        <v>10630.0</v>
      </c>
      <c r="D5951" s="274">
        <v>46043.0</v>
      </c>
      <c r="E5951" s="275">
        <v>95993.0</v>
      </c>
      <c r="F5951" s="248" t="s">
        <v>447</v>
      </c>
      <c r="G5951" s="274">
        <f t="shared" si="1"/>
        <v>46073</v>
      </c>
      <c r="H5951" s="248" t="s">
        <v>443</v>
      </c>
      <c r="I5951" s="276" t="str">
        <f t="shared" si="2"/>
        <v>1063095993</v>
      </c>
      <c r="J5951" s="274">
        <v>46070.0</v>
      </c>
      <c r="K5951" s="275">
        <v>95993.0</v>
      </c>
      <c r="L5951" s="275">
        <f t="shared" si="71"/>
        <v>0</v>
      </c>
      <c r="N5951" s="277"/>
      <c r="O5951" s="274"/>
    </row>
    <row r="5952" ht="13.5" customHeight="1">
      <c r="A5952" s="248" t="s">
        <v>60</v>
      </c>
      <c r="B5952" s="248" t="s">
        <v>19</v>
      </c>
      <c r="C5952" s="248">
        <v>10631.0</v>
      </c>
      <c r="D5952" s="274">
        <v>46043.0</v>
      </c>
      <c r="E5952" s="275">
        <v>6000.0</v>
      </c>
      <c r="F5952" s="248" t="s">
        <v>447</v>
      </c>
      <c r="G5952" s="274">
        <f t="shared" si="1"/>
        <v>46073</v>
      </c>
      <c r="H5952" s="248" t="s">
        <v>443</v>
      </c>
      <c r="I5952" s="276" t="str">
        <f t="shared" si="2"/>
        <v>106316000</v>
      </c>
      <c r="J5952" s="274">
        <v>46070.0</v>
      </c>
      <c r="K5952" s="275">
        <v>6000.0</v>
      </c>
      <c r="L5952" s="275">
        <f t="shared" si="71"/>
        <v>0</v>
      </c>
      <c r="N5952" s="277"/>
      <c r="O5952" s="274"/>
    </row>
    <row r="5953" ht="14.25" customHeight="1">
      <c r="A5953" s="248" t="s">
        <v>1330</v>
      </c>
      <c r="B5953" s="248" t="s">
        <v>19</v>
      </c>
      <c r="C5953" s="248">
        <v>1195.0</v>
      </c>
      <c r="D5953" s="274">
        <v>46043.0</v>
      </c>
      <c r="E5953" s="275">
        <v>66979.0</v>
      </c>
      <c r="F5953" s="248" t="s">
        <v>447</v>
      </c>
      <c r="G5953" s="274">
        <f t="shared" si="1"/>
        <v>46073</v>
      </c>
      <c r="H5953" s="305"/>
      <c r="I5953" s="276" t="str">
        <f t="shared" si="2"/>
        <v>119566979</v>
      </c>
      <c r="J5953" s="274"/>
      <c r="K5953" s="275"/>
      <c r="L5953" s="275">
        <f t="shared" si="71"/>
        <v>-66979</v>
      </c>
      <c r="N5953" s="277"/>
      <c r="O5953" s="274"/>
    </row>
    <row r="5954" ht="14.25" customHeight="1">
      <c r="A5954" s="248" t="s">
        <v>463</v>
      </c>
      <c r="B5954" s="248" t="s">
        <v>19</v>
      </c>
      <c r="C5954" s="248">
        <v>5518297.0</v>
      </c>
      <c r="D5954" s="274">
        <v>46043.0</v>
      </c>
      <c r="E5954" s="275">
        <v>63980.0</v>
      </c>
      <c r="F5954" s="248" t="s">
        <v>447</v>
      </c>
      <c r="G5954" s="274">
        <f t="shared" si="1"/>
        <v>46073</v>
      </c>
      <c r="H5954" s="248" t="s">
        <v>443</v>
      </c>
      <c r="I5954" s="276" t="str">
        <f t="shared" si="2"/>
        <v>551829763980</v>
      </c>
      <c r="J5954" s="274">
        <v>46042.0</v>
      </c>
      <c r="K5954" s="275">
        <v>66980.0</v>
      </c>
      <c r="L5954" s="275">
        <f t="shared" si="71"/>
        <v>3000</v>
      </c>
      <c r="M5954" s="248" t="s">
        <v>1331</v>
      </c>
      <c r="N5954" s="277"/>
      <c r="O5954" s="274"/>
    </row>
    <row r="5955" ht="14.25" customHeight="1">
      <c r="A5955" s="248" t="s">
        <v>644</v>
      </c>
      <c r="B5955" s="248" t="s">
        <v>19</v>
      </c>
      <c r="C5955" s="248">
        <v>5.4420978E7</v>
      </c>
      <c r="D5955" s="274">
        <v>46044.0</v>
      </c>
      <c r="E5955" s="275">
        <v>15676.0</v>
      </c>
      <c r="F5955" s="248" t="s">
        <v>447</v>
      </c>
      <c r="G5955" s="274">
        <f t="shared" si="1"/>
        <v>46074</v>
      </c>
      <c r="H5955" s="248" t="s">
        <v>443</v>
      </c>
      <c r="I5955" s="276" t="str">
        <f t="shared" si="2"/>
        <v>5442097815676</v>
      </c>
      <c r="J5955" s="274">
        <v>46044.0</v>
      </c>
      <c r="K5955" s="275">
        <v>15676.0</v>
      </c>
      <c r="L5955" s="275">
        <f t="shared" si="71"/>
        <v>0</v>
      </c>
      <c r="N5955" s="277"/>
      <c r="O5955" s="274"/>
    </row>
    <row r="5956" ht="14.25" customHeight="1">
      <c r="A5956" s="248" t="s">
        <v>1128</v>
      </c>
      <c r="B5956" s="248" t="s">
        <v>19</v>
      </c>
      <c r="C5956" s="248">
        <v>7032.0</v>
      </c>
      <c r="D5956" s="274">
        <v>46044.0</v>
      </c>
      <c r="E5956" s="275">
        <v>496990.0</v>
      </c>
      <c r="F5956" s="248" t="s">
        <v>447</v>
      </c>
      <c r="G5956" s="274">
        <f t="shared" si="1"/>
        <v>46074</v>
      </c>
      <c r="H5956" s="305"/>
      <c r="I5956" s="276" t="str">
        <f t="shared" si="2"/>
        <v>7032496990</v>
      </c>
      <c r="J5956" s="274"/>
      <c r="K5956" s="275"/>
      <c r="L5956" s="275">
        <f t="shared" si="71"/>
        <v>-496990</v>
      </c>
      <c r="N5956" s="277"/>
      <c r="O5956" s="274"/>
    </row>
    <row r="5957" ht="14.25" customHeight="1">
      <c r="A5957" s="248" t="s">
        <v>740</v>
      </c>
      <c r="B5957" s="248" t="s">
        <v>19</v>
      </c>
      <c r="C5957" s="248">
        <v>19095.0</v>
      </c>
      <c r="D5957" s="274">
        <v>46044.0</v>
      </c>
      <c r="E5957" s="275">
        <v>1249990.0</v>
      </c>
      <c r="F5957" s="248" t="s">
        <v>447</v>
      </c>
      <c r="G5957" s="274">
        <f t="shared" si="1"/>
        <v>46074</v>
      </c>
      <c r="H5957" s="248" t="s">
        <v>443</v>
      </c>
      <c r="I5957" s="276" t="str">
        <f t="shared" si="2"/>
        <v>190951249990</v>
      </c>
      <c r="J5957" s="274">
        <v>46044.0</v>
      </c>
      <c r="K5957" s="275">
        <v>1249990.0</v>
      </c>
      <c r="L5957" s="275">
        <f t="shared" si="71"/>
        <v>0</v>
      </c>
      <c r="N5957" s="277"/>
      <c r="O5957" s="274"/>
    </row>
    <row r="5958" ht="14.25" customHeight="1">
      <c r="A5958" s="248" t="s">
        <v>644</v>
      </c>
      <c r="B5958" s="248" t="s">
        <v>334</v>
      </c>
      <c r="C5958" s="248">
        <v>1.4564503E7</v>
      </c>
      <c r="D5958" s="274">
        <v>46044.0</v>
      </c>
      <c r="E5958" s="275">
        <v>0.0</v>
      </c>
      <c r="F5958" s="248" t="s">
        <v>447</v>
      </c>
      <c r="G5958" s="274">
        <f t="shared" si="1"/>
        <v>46074</v>
      </c>
      <c r="H5958" s="248" t="s">
        <v>443</v>
      </c>
      <c r="I5958" s="276" t="str">
        <f t="shared" si="2"/>
        <v>145645030</v>
      </c>
      <c r="J5958" s="274">
        <v>46044.0</v>
      </c>
      <c r="K5958" s="275">
        <v>0.0</v>
      </c>
      <c r="L5958" s="275">
        <f t="shared" si="71"/>
        <v>0</v>
      </c>
      <c r="N5958" s="277"/>
      <c r="O5958" s="274"/>
    </row>
    <row r="5959" ht="14.25" customHeight="1">
      <c r="A5959" s="248" t="s">
        <v>1332</v>
      </c>
      <c r="B5959" s="248" t="s">
        <v>19</v>
      </c>
      <c r="C5959" s="248">
        <v>9.0</v>
      </c>
      <c r="D5959" s="274">
        <v>46044.0</v>
      </c>
      <c r="E5959" s="275">
        <v>2500000.0</v>
      </c>
      <c r="F5959" s="248" t="s">
        <v>447</v>
      </c>
      <c r="G5959" s="274">
        <f t="shared" si="1"/>
        <v>46074</v>
      </c>
      <c r="H5959" s="248" t="s">
        <v>443</v>
      </c>
      <c r="I5959" s="276" t="str">
        <f t="shared" si="2"/>
        <v>92500000</v>
      </c>
      <c r="J5959" s="274">
        <v>46043.0</v>
      </c>
      <c r="K5959" s="275">
        <v>2500000.0</v>
      </c>
      <c r="L5959" s="275">
        <f t="shared" si="71"/>
        <v>0</v>
      </c>
      <c r="N5959" s="277"/>
      <c r="O5959" s="274"/>
    </row>
    <row r="5960" ht="14.25" customHeight="1">
      <c r="A5960" s="248" t="s">
        <v>22</v>
      </c>
      <c r="B5960" s="248" t="s">
        <v>19</v>
      </c>
      <c r="C5960" s="248">
        <v>1259939.0</v>
      </c>
      <c r="D5960" s="274">
        <v>46044.0</v>
      </c>
      <c r="E5960" s="275">
        <v>1049949.0</v>
      </c>
      <c r="F5960" s="248" t="s">
        <v>447</v>
      </c>
      <c r="G5960" s="274">
        <f t="shared" si="1"/>
        <v>46074</v>
      </c>
      <c r="H5960" s="248" t="s">
        <v>443</v>
      </c>
      <c r="I5960" s="276" t="str">
        <f t="shared" si="2"/>
        <v>12599391049949</v>
      </c>
      <c r="J5960" s="274">
        <v>46070.0</v>
      </c>
      <c r="K5960" s="275">
        <v>1049949.0</v>
      </c>
      <c r="L5960" s="275">
        <f t="shared" si="71"/>
        <v>0</v>
      </c>
      <c r="N5960" s="277"/>
      <c r="O5960" s="274"/>
    </row>
    <row r="5961" ht="15.0" customHeight="1">
      <c r="A5961" s="248" t="s">
        <v>1333</v>
      </c>
      <c r="B5961" s="248" t="s">
        <v>19</v>
      </c>
      <c r="C5961" s="248">
        <v>59.0</v>
      </c>
      <c r="D5961" s="274">
        <v>46045.0</v>
      </c>
      <c r="E5961" s="275">
        <v>175980.0</v>
      </c>
      <c r="F5961" s="248" t="s">
        <v>447</v>
      </c>
      <c r="G5961" s="274">
        <f t="shared" si="1"/>
        <v>46075</v>
      </c>
      <c r="H5961" s="305"/>
      <c r="I5961" s="276" t="str">
        <f t="shared" si="2"/>
        <v>59175980</v>
      </c>
      <c r="J5961" s="274"/>
      <c r="K5961" s="275"/>
      <c r="L5961" s="275">
        <f t="shared" si="71"/>
        <v>-175980</v>
      </c>
      <c r="N5961" s="277"/>
      <c r="O5961" s="274"/>
    </row>
    <row r="5962" ht="14.25" customHeight="1">
      <c r="A5962" s="248" t="s">
        <v>22</v>
      </c>
      <c r="B5962" s="248" t="s">
        <v>19</v>
      </c>
      <c r="C5962" s="248">
        <v>1259962.0</v>
      </c>
      <c r="D5962" s="274">
        <v>46045.0</v>
      </c>
      <c r="E5962" s="275">
        <v>2960256.0</v>
      </c>
      <c r="F5962" s="248" t="s">
        <v>447</v>
      </c>
      <c r="G5962" s="274">
        <f t="shared" si="1"/>
        <v>46075</v>
      </c>
      <c r="H5962" s="248" t="s">
        <v>443</v>
      </c>
      <c r="I5962" s="276" t="str">
        <f t="shared" si="2"/>
        <v>12599622960256</v>
      </c>
      <c r="J5962" s="274">
        <v>46070.0</v>
      </c>
      <c r="K5962" s="275">
        <v>2960256.0</v>
      </c>
      <c r="L5962" s="275">
        <f t="shared" si="71"/>
        <v>0</v>
      </c>
      <c r="N5962" s="277"/>
      <c r="O5962" s="274"/>
    </row>
    <row r="5963" ht="14.25" customHeight="1">
      <c r="A5963" s="248" t="s">
        <v>71</v>
      </c>
      <c r="B5963" s="248" t="s">
        <v>19</v>
      </c>
      <c r="C5963" s="248">
        <v>892919.0</v>
      </c>
      <c r="D5963" s="274">
        <v>46045.0</v>
      </c>
      <c r="E5963" s="275">
        <v>1982124.0</v>
      </c>
      <c r="F5963" s="248" t="s">
        <v>447</v>
      </c>
      <c r="G5963" s="274">
        <f t="shared" si="1"/>
        <v>46075</v>
      </c>
      <c r="H5963" s="248" t="s">
        <v>443</v>
      </c>
      <c r="I5963" s="276" t="str">
        <f t="shared" si="2"/>
        <v>8929191982124</v>
      </c>
      <c r="J5963" s="274">
        <v>46070.0</v>
      </c>
      <c r="K5963" s="275">
        <v>1982124.0</v>
      </c>
      <c r="L5963" s="275">
        <f t="shared" si="71"/>
        <v>0</v>
      </c>
      <c r="N5963" s="277"/>
      <c r="O5963" s="274"/>
    </row>
    <row r="5964" ht="14.25" customHeight="1">
      <c r="A5964" s="248" t="s">
        <v>22</v>
      </c>
      <c r="B5964" s="248" t="s">
        <v>19</v>
      </c>
      <c r="C5964" s="248">
        <v>1262615.0</v>
      </c>
      <c r="D5964" s="274">
        <v>46047.0</v>
      </c>
      <c r="E5964" s="275">
        <v>108960.0</v>
      </c>
      <c r="F5964" s="248" t="s">
        <v>447</v>
      </c>
      <c r="G5964" s="274">
        <f t="shared" si="1"/>
        <v>46077</v>
      </c>
      <c r="H5964" s="248" t="s">
        <v>443</v>
      </c>
      <c r="I5964" s="276" t="str">
        <f t="shared" si="2"/>
        <v>1262615108960</v>
      </c>
      <c r="J5964" s="274">
        <v>46047.0</v>
      </c>
      <c r="K5964" s="275">
        <v>108960.0</v>
      </c>
      <c r="L5964" s="275">
        <f t="shared" si="71"/>
        <v>0</v>
      </c>
      <c r="N5964" s="277"/>
      <c r="O5964" s="274"/>
    </row>
    <row r="5965" ht="14.25" customHeight="1">
      <c r="A5965" s="248" t="s">
        <v>838</v>
      </c>
      <c r="B5965" s="248" t="s">
        <v>19</v>
      </c>
      <c r="C5965" s="248">
        <v>489791.0</v>
      </c>
      <c r="D5965" s="274">
        <v>46048.0</v>
      </c>
      <c r="E5965" s="275">
        <v>979779.0</v>
      </c>
      <c r="F5965" s="248" t="s">
        <v>447</v>
      </c>
      <c r="G5965" s="274">
        <f t="shared" si="1"/>
        <v>46078</v>
      </c>
      <c r="H5965" s="248" t="s">
        <v>443</v>
      </c>
      <c r="I5965" s="276" t="str">
        <f t="shared" si="2"/>
        <v>489791979779</v>
      </c>
      <c r="J5965" s="274">
        <v>46045.0</v>
      </c>
      <c r="K5965" s="275">
        <v>979980.0</v>
      </c>
      <c r="L5965" s="275">
        <f t="shared" si="71"/>
        <v>201</v>
      </c>
      <c r="N5965" s="277"/>
      <c r="O5965" s="274"/>
    </row>
    <row r="5966" ht="14.25" customHeight="1">
      <c r="A5966" s="248" t="s">
        <v>77</v>
      </c>
      <c r="B5966" s="248" t="s">
        <v>19</v>
      </c>
      <c r="C5966" s="248">
        <v>635796.0</v>
      </c>
      <c r="D5966" s="274">
        <v>46048.0</v>
      </c>
      <c r="E5966" s="275">
        <v>653458.0</v>
      </c>
      <c r="F5966" s="248" t="s">
        <v>447</v>
      </c>
      <c r="G5966" s="274">
        <f t="shared" si="1"/>
        <v>46078</v>
      </c>
      <c r="H5966" s="248" t="s">
        <v>443</v>
      </c>
      <c r="I5966" s="276" t="str">
        <f t="shared" si="2"/>
        <v>635796653458</v>
      </c>
      <c r="J5966" s="274">
        <v>46070.0</v>
      </c>
      <c r="K5966" s="275">
        <v>653458.0</v>
      </c>
      <c r="L5966" s="275">
        <f t="shared" si="71"/>
        <v>0</v>
      </c>
      <c r="N5966" s="277"/>
      <c r="O5966" s="274"/>
    </row>
    <row r="5967" ht="14.25" customHeight="1">
      <c r="A5967" s="248" t="s">
        <v>48</v>
      </c>
      <c r="B5967" s="248" t="s">
        <v>19</v>
      </c>
      <c r="C5967" s="248">
        <v>21961.0</v>
      </c>
      <c r="D5967" s="274">
        <v>46048.0</v>
      </c>
      <c r="E5967" s="275">
        <v>47840.0</v>
      </c>
      <c r="F5967" s="248" t="s">
        <v>447</v>
      </c>
      <c r="G5967" s="274">
        <f t="shared" si="1"/>
        <v>46078</v>
      </c>
      <c r="H5967" s="248" t="s">
        <v>443</v>
      </c>
      <c r="I5967" s="276" t="str">
        <f t="shared" si="2"/>
        <v>2196147840</v>
      </c>
      <c r="J5967" s="274">
        <v>46070.0</v>
      </c>
      <c r="K5967" s="275">
        <v>47840.0</v>
      </c>
      <c r="L5967" s="275">
        <f t="shared" si="71"/>
        <v>0</v>
      </c>
      <c r="N5967" s="277"/>
      <c r="O5967" s="274"/>
    </row>
    <row r="5968" ht="14.25" customHeight="1">
      <c r="A5968" s="248" t="s">
        <v>48</v>
      </c>
      <c r="B5968" s="248" t="s">
        <v>19</v>
      </c>
      <c r="C5968" s="248">
        <v>21959.0</v>
      </c>
      <c r="D5968" s="274">
        <v>46048.0</v>
      </c>
      <c r="E5968" s="275">
        <v>140472.0</v>
      </c>
      <c r="F5968" s="248" t="s">
        <v>447</v>
      </c>
      <c r="G5968" s="274">
        <f t="shared" si="1"/>
        <v>46078</v>
      </c>
      <c r="H5968" s="248" t="s">
        <v>443</v>
      </c>
      <c r="I5968" s="276" t="str">
        <f t="shared" si="2"/>
        <v>21959140472</v>
      </c>
      <c r="J5968" s="274">
        <v>46070.0</v>
      </c>
      <c r="K5968" s="275">
        <v>140472.0</v>
      </c>
      <c r="L5968" s="275">
        <f t="shared" si="71"/>
        <v>0</v>
      </c>
      <c r="N5968" s="277"/>
      <c r="O5968" s="274"/>
    </row>
    <row r="5969" ht="14.25" customHeight="1">
      <c r="A5969" s="248" t="s">
        <v>48</v>
      </c>
      <c r="B5969" s="248" t="s">
        <v>19</v>
      </c>
      <c r="C5969" s="248">
        <v>21962.0</v>
      </c>
      <c r="D5969" s="274">
        <v>46048.0</v>
      </c>
      <c r="E5969" s="275">
        <v>146255.0</v>
      </c>
      <c r="F5969" s="248" t="s">
        <v>447</v>
      </c>
      <c r="G5969" s="274">
        <f t="shared" si="1"/>
        <v>46078</v>
      </c>
      <c r="H5969" s="248" t="s">
        <v>443</v>
      </c>
      <c r="I5969" s="276" t="str">
        <f t="shared" si="2"/>
        <v>21962146255</v>
      </c>
      <c r="J5969" s="274">
        <v>46070.0</v>
      </c>
      <c r="K5969" s="275">
        <v>146255.0</v>
      </c>
      <c r="L5969" s="275">
        <f t="shared" si="71"/>
        <v>0</v>
      </c>
      <c r="N5969" s="277"/>
      <c r="O5969" s="274"/>
    </row>
    <row r="5970" ht="14.25" customHeight="1">
      <c r="A5970" s="248" t="s">
        <v>48</v>
      </c>
      <c r="B5970" s="248" t="s">
        <v>19</v>
      </c>
      <c r="C5970" s="248">
        <v>21960.0</v>
      </c>
      <c r="D5970" s="274">
        <v>46048.0</v>
      </c>
      <c r="E5970" s="275">
        <v>23920.0</v>
      </c>
      <c r="F5970" s="248" t="s">
        <v>447</v>
      </c>
      <c r="G5970" s="274">
        <f t="shared" si="1"/>
        <v>46078</v>
      </c>
      <c r="H5970" s="248" t="s">
        <v>443</v>
      </c>
      <c r="I5970" s="276" t="str">
        <f t="shared" si="2"/>
        <v>2196023920</v>
      </c>
      <c r="J5970" s="274">
        <v>46070.0</v>
      </c>
      <c r="K5970" s="275">
        <v>23920.0</v>
      </c>
      <c r="L5970" s="275">
        <f t="shared" si="71"/>
        <v>0</v>
      </c>
      <c r="N5970" s="277"/>
      <c r="O5970" s="274"/>
    </row>
    <row r="5971" ht="14.25" customHeight="1">
      <c r="A5971" s="248" t="s">
        <v>24</v>
      </c>
      <c r="B5971" s="248" t="s">
        <v>19</v>
      </c>
      <c r="C5971" s="248">
        <v>32883.0</v>
      </c>
      <c r="D5971" s="274">
        <v>46048.0</v>
      </c>
      <c r="E5971" s="275">
        <v>2599689.0</v>
      </c>
      <c r="F5971" s="248" t="s">
        <v>447</v>
      </c>
      <c r="G5971" s="274">
        <f t="shared" si="1"/>
        <v>46078</v>
      </c>
      <c r="H5971" s="248" t="s">
        <v>443</v>
      </c>
      <c r="I5971" s="276" t="str">
        <f t="shared" si="2"/>
        <v>328832599689</v>
      </c>
      <c r="J5971" s="274">
        <v>46070.0</v>
      </c>
      <c r="K5971" s="275">
        <v>2599689.0</v>
      </c>
      <c r="L5971" s="275">
        <f t="shared" si="71"/>
        <v>0</v>
      </c>
      <c r="N5971" s="277"/>
      <c r="O5971" s="274"/>
    </row>
    <row r="5972" ht="14.25" customHeight="1">
      <c r="A5972" s="248" t="s">
        <v>35</v>
      </c>
      <c r="B5972" s="248" t="s">
        <v>19</v>
      </c>
      <c r="C5972" s="248">
        <v>26874.0</v>
      </c>
      <c r="D5972" s="274">
        <v>46048.0</v>
      </c>
      <c r="E5972" s="275">
        <v>690293.0</v>
      </c>
      <c r="F5972" s="248" t="s">
        <v>447</v>
      </c>
      <c r="G5972" s="274">
        <f t="shared" si="1"/>
        <v>46078</v>
      </c>
      <c r="H5972" s="248" t="s">
        <v>443</v>
      </c>
      <c r="I5972" s="276" t="str">
        <f t="shared" si="2"/>
        <v>26874690293</v>
      </c>
      <c r="J5972" s="274">
        <v>46070.0</v>
      </c>
      <c r="K5972" s="275">
        <v>690293.0</v>
      </c>
      <c r="L5972" s="275">
        <f t="shared" si="71"/>
        <v>0</v>
      </c>
      <c r="N5972" s="277"/>
      <c r="O5972" s="274"/>
    </row>
    <row r="5973" ht="14.25" customHeight="1">
      <c r="A5973" s="248" t="s">
        <v>273</v>
      </c>
      <c r="B5973" s="248" t="s">
        <v>19</v>
      </c>
      <c r="C5973" s="248">
        <v>843.0</v>
      </c>
      <c r="D5973" s="274">
        <v>46048.0</v>
      </c>
      <c r="E5973" s="275">
        <v>198900.0</v>
      </c>
      <c r="F5973" s="248" t="s">
        <v>447</v>
      </c>
      <c r="G5973" s="274">
        <f t="shared" si="1"/>
        <v>46078</v>
      </c>
      <c r="H5973" s="248" t="s">
        <v>443</v>
      </c>
      <c r="I5973" s="276" t="str">
        <f t="shared" si="2"/>
        <v>843198900</v>
      </c>
      <c r="J5973" s="274">
        <v>46091.0</v>
      </c>
      <c r="K5973" s="275">
        <v>198900.0</v>
      </c>
      <c r="L5973" s="275">
        <f t="shared" si="71"/>
        <v>0</v>
      </c>
      <c r="N5973" s="277"/>
      <c r="O5973" s="274"/>
    </row>
    <row r="5974" ht="13.5" customHeight="1">
      <c r="A5974" s="248" t="s">
        <v>273</v>
      </c>
      <c r="B5974" s="248" t="s">
        <v>19</v>
      </c>
      <c r="C5974" s="248">
        <v>841.0</v>
      </c>
      <c r="D5974" s="274">
        <v>46048.0</v>
      </c>
      <c r="E5974" s="275">
        <v>189900.0</v>
      </c>
      <c r="F5974" s="248" t="s">
        <v>447</v>
      </c>
      <c r="G5974" s="274">
        <f t="shared" si="1"/>
        <v>46078</v>
      </c>
      <c r="H5974" s="248" t="s">
        <v>443</v>
      </c>
      <c r="I5974" s="276" t="str">
        <f t="shared" si="2"/>
        <v>841189900</v>
      </c>
      <c r="J5974" s="274">
        <v>46091.0</v>
      </c>
      <c r="K5974" s="275">
        <v>189900.0</v>
      </c>
      <c r="L5974" s="275">
        <f t="shared" si="71"/>
        <v>0</v>
      </c>
      <c r="N5974" s="277"/>
      <c r="O5974" s="274"/>
    </row>
    <row r="5975" ht="14.25" customHeight="1">
      <c r="A5975" s="248" t="s">
        <v>273</v>
      </c>
      <c r="B5975" s="248" t="s">
        <v>19</v>
      </c>
      <c r="C5975" s="248">
        <v>842.0</v>
      </c>
      <c r="D5975" s="274">
        <v>46048.0</v>
      </c>
      <c r="E5975" s="275">
        <v>216900.0</v>
      </c>
      <c r="F5975" s="248" t="s">
        <v>447</v>
      </c>
      <c r="G5975" s="274">
        <f t="shared" si="1"/>
        <v>46078</v>
      </c>
      <c r="H5975" s="248" t="s">
        <v>443</v>
      </c>
      <c r="I5975" s="276" t="str">
        <f t="shared" si="2"/>
        <v>842216900</v>
      </c>
      <c r="J5975" s="274">
        <v>46091.0</v>
      </c>
      <c r="K5975" s="275">
        <v>216900.0</v>
      </c>
      <c r="L5975" s="275">
        <f t="shared" si="71"/>
        <v>0</v>
      </c>
      <c r="N5975" s="277"/>
      <c r="O5975" s="274"/>
    </row>
    <row r="5976" ht="15.0" customHeight="1">
      <c r="A5976" s="248" t="s">
        <v>823</v>
      </c>
      <c r="B5976" s="248" t="s">
        <v>19</v>
      </c>
      <c r="C5976" s="248">
        <v>3.7191467E7</v>
      </c>
      <c r="D5976" s="274">
        <v>46049.0</v>
      </c>
      <c r="E5976" s="275">
        <v>84481.0</v>
      </c>
      <c r="F5976" s="248" t="s">
        <v>447</v>
      </c>
      <c r="G5976" s="274">
        <f t="shared" si="1"/>
        <v>46079</v>
      </c>
      <c r="H5976" s="248" t="s">
        <v>443</v>
      </c>
      <c r="I5976" s="276" t="str">
        <f t="shared" si="2"/>
        <v>3719146784481</v>
      </c>
      <c r="J5976" s="274">
        <v>46049.0</v>
      </c>
      <c r="K5976" s="275">
        <v>189900.0</v>
      </c>
      <c r="L5976" s="275">
        <f t="shared" si="71"/>
        <v>105419</v>
      </c>
      <c r="N5976" s="277"/>
      <c r="O5976" s="274"/>
    </row>
    <row r="5977" ht="15.0" customHeight="1">
      <c r="A5977" s="248" t="s">
        <v>634</v>
      </c>
      <c r="B5977" s="248" t="s">
        <v>19</v>
      </c>
      <c r="C5977" s="248">
        <v>417717.0</v>
      </c>
      <c r="D5977" s="274">
        <v>46049.0</v>
      </c>
      <c r="E5977" s="275">
        <v>205980.0</v>
      </c>
      <c r="F5977" s="248" t="s">
        <v>447</v>
      </c>
      <c r="G5977" s="274">
        <f t="shared" si="1"/>
        <v>46079</v>
      </c>
      <c r="H5977" s="248" t="s">
        <v>443</v>
      </c>
      <c r="I5977" s="276" t="str">
        <f t="shared" si="2"/>
        <v>417717205980</v>
      </c>
      <c r="J5977" s="274">
        <v>46048.0</v>
      </c>
      <c r="K5977" s="275">
        <v>189900.0</v>
      </c>
      <c r="L5977" s="275">
        <f t="shared" si="71"/>
        <v>-16080</v>
      </c>
      <c r="N5977" s="277"/>
      <c r="O5977" s="274"/>
    </row>
    <row r="5978" ht="15.0" customHeight="1">
      <c r="A5978" s="248" t="s">
        <v>593</v>
      </c>
      <c r="B5978" s="248" t="s">
        <v>19</v>
      </c>
      <c r="C5978" s="248">
        <v>2493871.0</v>
      </c>
      <c r="D5978" s="274">
        <v>46049.0</v>
      </c>
      <c r="E5978" s="275">
        <v>206820.0</v>
      </c>
      <c r="F5978" s="248" t="s">
        <v>447</v>
      </c>
      <c r="G5978" s="274">
        <f t="shared" si="1"/>
        <v>46079</v>
      </c>
      <c r="H5978" s="248" t="s">
        <v>443</v>
      </c>
      <c r="I5978" s="276" t="str">
        <f t="shared" si="2"/>
        <v>2493871206820</v>
      </c>
      <c r="J5978" s="274">
        <v>46050.0</v>
      </c>
      <c r="K5978" s="275">
        <v>131600.0</v>
      </c>
      <c r="L5978" s="275">
        <f t="shared" si="71"/>
        <v>-75220</v>
      </c>
      <c r="N5978" s="277"/>
      <c r="O5978" s="274"/>
    </row>
    <row r="5979" ht="15.0" customHeight="1">
      <c r="A5979" s="248" t="s">
        <v>593</v>
      </c>
      <c r="B5979" s="248" t="s">
        <v>334</v>
      </c>
      <c r="C5979" s="248">
        <v>5170803.0</v>
      </c>
      <c r="D5979" s="274">
        <v>46049.0</v>
      </c>
      <c r="E5979" s="275">
        <v>2096135.0</v>
      </c>
      <c r="F5979" s="248" t="s">
        <v>447</v>
      </c>
      <c r="G5979" s="274">
        <f t="shared" si="1"/>
        <v>46079</v>
      </c>
      <c r="H5979" s="248" t="s">
        <v>443</v>
      </c>
      <c r="I5979" s="276" t="str">
        <f t="shared" si="2"/>
        <v>51708032096135</v>
      </c>
      <c r="J5979" s="274">
        <v>46050.0</v>
      </c>
      <c r="K5979" s="275">
        <v>15920.0</v>
      </c>
      <c r="L5979" s="275">
        <f t="shared" si="71"/>
        <v>-2080215</v>
      </c>
      <c r="N5979" s="277"/>
      <c r="O5979" s="274"/>
    </row>
    <row r="5980" ht="15.0" customHeight="1">
      <c r="A5980" s="248" t="s">
        <v>823</v>
      </c>
      <c r="B5980" s="248" t="s">
        <v>468</v>
      </c>
      <c r="C5980" s="248">
        <v>1.3717714E7</v>
      </c>
      <c r="D5980" s="274">
        <v>46049.0</v>
      </c>
      <c r="E5980" s="275">
        <v>-83981.0</v>
      </c>
      <c r="F5980" s="248" t="s">
        <v>447</v>
      </c>
      <c r="G5980" s="274">
        <f t="shared" si="1"/>
        <v>46079</v>
      </c>
      <c r="H5980" s="248" t="s">
        <v>469</v>
      </c>
      <c r="I5980" s="276" t="str">
        <f t="shared" si="2"/>
        <v>13717714-83981</v>
      </c>
      <c r="J5980" s="274"/>
      <c r="K5980" s="275">
        <v>63839.0</v>
      </c>
      <c r="L5980" s="275">
        <f t="shared" si="71"/>
        <v>147820</v>
      </c>
      <c r="N5980" s="277"/>
      <c r="O5980" s="274"/>
    </row>
    <row r="5981" ht="15.0" customHeight="1">
      <c r="A5981" s="248" t="s">
        <v>43</v>
      </c>
      <c r="B5981" s="248" t="s">
        <v>19</v>
      </c>
      <c r="C5981" s="248">
        <v>475.0</v>
      </c>
      <c r="D5981" s="274">
        <v>46049.0</v>
      </c>
      <c r="E5981" s="275">
        <v>101215.0</v>
      </c>
      <c r="F5981" s="248" t="s">
        <v>447</v>
      </c>
      <c r="G5981" s="274">
        <f t="shared" si="1"/>
        <v>46079</v>
      </c>
      <c r="H5981" s="248" t="s">
        <v>443</v>
      </c>
      <c r="I5981" s="276" t="str">
        <f t="shared" si="2"/>
        <v>475101215</v>
      </c>
      <c r="J5981" s="274">
        <v>46070.0</v>
      </c>
      <c r="K5981" s="275">
        <v>3307919.0</v>
      </c>
      <c r="L5981" s="275">
        <f t="shared" si="71"/>
        <v>3206704</v>
      </c>
      <c r="N5981" s="277"/>
      <c r="O5981" s="274"/>
    </row>
    <row r="5982" ht="15.0" customHeight="1">
      <c r="A5982" s="248" t="s">
        <v>22</v>
      </c>
      <c r="B5982" s="248" t="s">
        <v>19</v>
      </c>
      <c r="C5982" s="248">
        <v>1260032.0</v>
      </c>
      <c r="D5982" s="274">
        <v>46049.0</v>
      </c>
      <c r="E5982" s="275">
        <v>449970.0</v>
      </c>
      <c r="F5982" s="248" t="s">
        <v>447</v>
      </c>
      <c r="G5982" s="274">
        <f t="shared" si="1"/>
        <v>46079</v>
      </c>
      <c r="H5982" s="248" t="s">
        <v>443</v>
      </c>
      <c r="I5982" s="276" t="str">
        <f t="shared" si="2"/>
        <v>1260032449970</v>
      </c>
      <c r="J5982" s="274">
        <v>46070.0</v>
      </c>
      <c r="K5982" s="275">
        <v>180095.0</v>
      </c>
      <c r="L5982" s="275">
        <f t="shared" si="71"/>
        <v>-269875</v>
      </c>
      <c r="N5982" s="277"/>
      <c r="O5982" s="274"/>
    </row>
    <row r="5983" ht="15.0" customHeight="1">
      <c r="A5983" s="248" t="s">
        <v>22</v>
      </c>
      <c r="B5983" s="248" t="s">
        <v>19</v>
      </c>
      <c r="C5983" s="248">
        <v>1260031.0</v>
      </c>
      <c r="D5983" s="274">
        <v>46049.0</v>
      </c>
      <c r="E5983" s="275">
        <v>1728410.0</v>
      </c>
      <c r="F5983" s="248" t="s">
        <v>447</v>
      </c>
      <c r="G5983" s="274">
        <f t="shared" si="1"/>
        <v>46079</v>
      </c>
      <c r="H5983" s="248" t="s">
        <v>443</v>
      </c>
      <c r="I5983" s="276" t="str">
        <f t="shared" si="2"/>
        <v>12600311728410</v>
      </c>
      <c r="J5983" s="274">
        <v>46070.0</v>
      </c>
      <c r="K5983" s="275">
        <v>915970.0</v>
      </c>
      <c r="L5983" s="275">
        <f t="shared" si="71"/>
        <v>-812440</v>
      </c>
      <c r="N5983" s="277"/>
      <c r="O5983" s="274"/>
    </row>
    <row r="5984" ht="15.0" customHeight="1">
      <c r="A5984" s="248" t="s">
        <v>1334</v>
      </c>
      <c r="B5984" s="248" t="s">
        <v>19</v>
      </c>
      <c r="C5984" s="248">
        <v>567578.0</v>
      </c>
      <c r="D5984" s="274">
        <v>46050.0</v>
      </c>
      <c r="E5984" s="275">
        <v>337980.0</v>
      </c>
      <c r="F5984" s="248" t="s">
        <v>447</v>
      </c>
      <c r="G5984" s="274">
        <f t="shared" si="1"/>
        <v>46080</v>
      </c>
      <c r="H5984" s="248" t="s">
        <v>443</v>
      </c>
      <c r="I5984" s="276" t="str">
        <f t="shared" si="2"/>
        <v>567578337980</v>
      </c>
      <c r="J5984" s="274">
        <v>46049.0</v>
      </c>
      <c r="K5984" s="275">
        <v>19999.0</v>
      </c>
      <c r="L5984" s="275">
        <f t="shared" si="71"/>
        <v>-317981</v>
      </c>
      <c r="N5984" s="277"/>
      <c r="O5984" s="274"/>
    </row>
    <row r="5985" ht="15.0" customHeight="1">
      <c r="A5985" s="248" t="s">
        <v>824</v>
      </c>
      <c r="B5985" s="248" t="s">
        <v>19</v>
      </c>
      <c r="C5985" s="248">
        <v>5.4512117E7</v>
      </c>
      <c r="D5985" s="274">
        <v>46050.0</v>
      </c>
      <c r="E5985" s="275">
        <v>7971.0</v>
      </c>
      <c r="F5985" s="248" t="s">
        <v>447</v>
      </c>
      <c r="G5985" s="274">
        <f t="shared" si="1"/>
        <v>46080</v>
      </c>
      <c r="H5985" s="248" t="s">
        <v>443</v>
      </c>
      <c r="I5985" s="276" t="str">
        <f t="shared" si="2"/>
        <v>545121177971</v>
      </c>
      <c r="J5985" s="274">
        <v>46050.0</v>
      </c>
      <c r="K5985" s="275">
        <v>511974.0</v>
      </c>
      <c r="L5985" s="275">
        <f t="shared" si="71"/>
        <v>504003</v>
      </c>
      <c r="N5985" s="277"/>
      <c r="O5985" s="274"/>
    </row>
    <row r="5986" ht="15.0" customHeight="1">
      <c r="A5986" s="248" t="s">
        <v>824</v>
      </c>
      <c r="B5986" s="248" t="s">
        <v>334</v>
      </c>
      <c r="C5986" s="248">
        <v>1.4606323E7</v>
      </c>
      <c r="D5986" s="274">
        <v>46050.0</v>
      </c>
      <c r="E5986" s="275">
        <v>3752.0</v>
      </c>
      <c r="F5986" s="248" t="s">
        <v>447</v>
      </c>
      <c r="G5986" s="274">
        <f t="shared" si="1"/>
        <v>46080</v>
      </c>
      <c r="H5986" s="248" t="s">
        <v>443</v>
      </c>
      <c r="I5986" s="276" t="str">
        <f t="shared" si="2"/>
        <v>146063233752</v>
      </c>
      <c r="J5986" s="274">
        <v>46050.0</v>
      </c>
      <c r="K5986" s="275">
        <v>1024472.0</v>
      </c>
      <c r="L5986" s="275">
        <f t="shared" si="71"/>
        <v>1020720</v>
      </c>
      <c r="N5986" s="277"/>
      <c r="O5986" s="274"/>
    </row>
    <row r="5987" ht="15.0" customHeight="1">
      <c r="A5987" s="248" t="s">
        <v>84</v>
      </c>
      <c r="B5987" s="248" t="s">
        <v>19</v>
      </c>
      <c r="C5987" s="248">
        <v>6702.0</v>
      </c>
      <c r="D5987" s="274">
        <v>46050.0</v>
      </c>
      <c r="E5987" s="275">
        <v>175991.0</v>
      </c>
      <c r="F5987" s="248" t="s">
        <v>447</v>
      </c>
      <c r="G5987" s="274">
        <f t="shared" si="1"/>
        <v>46080</v>
      </c>
      <c r="H5987" s="248" t="s">
        <v>443</v>
      </c>
      <c r="I5987" s="276" t="str">
        <f t="shared" si="2"/>
        <v>6702175991</v>
      </c>
      <c r="J5987" s="274">
        <v>46070.0</v>
      </c>
      <c r="K5987" s="275">
        <v>379407.0</v>
      </c>
      <c r="L5987" s="275">
        <f t="shared" si="71"/>
        <v>203416</v>
      </c>
      <c r="N5987" s="277"/>
      <c r="O5987" s="274"/>
    </row>
    <row r="5988" ht="15.0" customHeight="1">
      <c r="A5988" s="248" t="s">
        <v>77</v>
      </c>
      <c r="B5988" s="248" t="s">
        <v>19</v>
      </c>
      <c r="C5988" s="248">
        <v>635880.0</v>
      </c>
      <c r="D5988" s="274">
        <v>46050.0</v>
      </c>
      <c r="E5988" s="275">
        <v>479697.0</v>
      </c>
      <c r="F5988" s="248" t="s">
        <v>447</v>
      </c>
      <c r="G5988" s="274">
        <f t="shared" si="1"/>
        <v>46080</v>
      </c>
      <c r="H5988" s="248" t="s">
        <v>443</v>
      </c>
      <c r="I5988" s="276" t="str">
        <f t="shared" si="2"/>
        <v>635880479697</v>
      </c>
      <c r="J5988" s="274">
        <v>46070.0</v>
      </c>
      <c r="K5988" s="275">
        <v>396470.0</v>
      </c>
      <c r="L5988" s="275">
        <f t="shared" si="71"/>
        <v>-83227</v>
      </c>
      <c r="N5988" s="277"/>
      <c r="O5988" s="274"/>
    </row>
    <row r="5989" ht="15.0" customHeight="1">
      <c r="A5989" s="248" t="s">
        <v>823</v>
      </c>
      <c r="B5989" s="248" t="s">
        <v>19</v>
      </c>
      <c r="C5989" s="248">
        <v>3.71922E7</v>
      </c>
      <c r="D5989" s="274">
        <v>46051.0</v>
      </c>
      <c r="E5989" s="275">
        <v>1349970.0</v>
      </c>
      <c r="F5989" s="248" t="s">
        <v>447</v>
      </c>
      <c r="G5989" s="274">
        <f t="shared" si="1"/>
        <v>46081</v>
      </c>
      <c r="H5989" s="248" t="s">
        <v>443</v>
      </c>
      <c r="I5989" s="276" t="str">
        <f t="shared" si="2"/>
        <v>371922001349970</v>
      </c>
      <c r="J5989" s="274">
        <v>46051.0</v>
      </c>
      <c r="K5989" s="275">
        <v>269310.0</v>
      </c>
      <c r="L5989" s="275">
        <f t="shared" si="71"/>
        <v>-1080660</v>
      </c>
      <c r="N5989" s="277"/>
      <c r="O5989" s="274"/>
    </row>
    <row r="5990" ht="15.0" customHeight="1">
      <c r="A5990" s="248" t="s">
        <v>610</v>
      </c>
      <c r="B5990" s="248" t="s">
        <v>19</v>
      </c>
      <c r="C5990" s="248">
        <v>2009875.0</v>
      </c>
      <c r="D5990" s="274">
        <v>46051.0</v>
      </c>
      <c r="E5990" s="275">
        <v>1699950.0</v>
      </c>
      <c r="F5990" s="248" t="s">
        <v>447</v>
      </c>
      <c r="G5990" s="274">
        <f t="shared" si="1"/>
        <v>46081</v>
      </c>
      <c r="H5990" s="248" t="s">
        <v>443</v>
      </c>
      <c r="I5990" s="276" t="str">
        <f t="shared" si="2"/>
        <v>20098751699950</v>
      </c>
      <c r="J5990" s="274">
        <v>46051.0</v>
      </c>
      <c r="K5990" s="275">
        <v>538620.0</v>
      </c>
      <c r="L5990" s="275">
        <f t="shared" si="71"/>
        <v>-1161330</v>
      </c>
      <c r="N5990" s="277"/>
      <c r="O5990" s="274"/>
    </row>
    <row r="5991" ht="15.0" customHeight="1">
      <c r="A5991" s="248" t="s">
        <v>84</v>
      </c>
      <c r="B5991" s="248" t="s">
        <v>19</v>
      </c>
      <c r="C5991" s="248">
        <v>6705.0</v>
      </c>
      <c r="D5991" s="274">
        <v>46051.0</v>
      </c>
      <c r="E5991" s="275">
        <v>323950.0</v>
      </c>
      <c r="F5991" s="248" t="s">
        <v>447</v>
      </c>
      <c r="G5991" s="274">
        <f t="shared" si="1"/>
        <v>46081</v>
      </c>
      <c r="H5991" s="248" t="s">
        <v>443</v>
      </c>
      <c r="I5991" s="276" t="str">
        <f t="shared" si="2"/>
        <v>6705323950</v>
      </c>
      <c r="J5991" s="274">
        <v>46070.0</v>
      </c>
      <c r="K5991" s="275">
        <v>9790833.0</v>
      </c>
      <c r="L5991" s="275">
        <f t="shared" si="71"/>
        <v>9466883</v>
      </c>
      <c r="N5991" s="277"/>
      <c r="O5991" s="274"/>
    </row>
    <row r="5992" ht="15.0" customHeight="1">
      <c r="A5992" s="248" t="s">
        <v>60</v>
      </c>
      <c r="B5992" s="248" t="s">
        <v>19</v>
      </c>
      <c r="C5992" s="248">
        <v>10649.0</v>
      </c>
      <c r="D5992" s="274">
        <v>46051.0</v>
      </c>
      <c r="E5992" s="275">
        <v>84492.0</v>
      </c>
      <c r="F5992" s="248" t="s">
        <v>447</v>
      </c>
      <c r="G5992" s="274">
        <f t="shared" si="1"/>
        <v>46081</v>
      </c>
      <c r="H5992" s="248" t="s">
        <v>443</v>
      </c>
      <c r="I5992" s="276" t="str">
        <f t="shared" si="2"/>
        <v>1064984492</v>
      </c>
      <c r="J5992" s="274">
        <v>46070.0</v>
      </c>
      <c r="K5992" s="275">
        <v>490255.0</v>
      </c>
      <c r="L5992" s="275">
        <f t="shared" si="71"/>
        <v>405763</v>
      </c>
      <c r="N5992" s="277"/>
      <c r="O5992" s="274"/>
    </row>
    <row r="5993" ht="15.0" customHeight="1">
      <c r="A5993" s="248" t="s">
        <v>36</v>
      </c>
      <c r="B5993" s="248" t="s">
        <v>19</v>
      </c>
      <c r="C5993" s="248">
        <v>103741.0</v>
      </c>
      <c r="D5993" s="274">
        <v>46051.0</v>
      </c>
      <c r="E5993" s="275">
        <v>722492.0</v>
      </c>
      <c r="F5993" s="248" t="s">
        <v>447</v>
      </c>
      <c r="G5993" s="274">
        <f t="shared" si="1"/>
        <v>46081</v>
      </c>
      <c r="H5993" s="248" t="s">
        <v>443</v>
      </c>
      <c r="I5993" s="276" t="str">
        <f t="shared" si="2"/>
        <v>103741722492</v>
      </c>
      <c r="J5993" s="274">
        <v>46070.0</v>
      </c>
      <c r="K5993" s="275">
        <v>308017.0</v>
      </c>
      <c r="L5993" s="275">
        <f t="shared" si="71"/>
        <v>-414475</v>
      </c>
      <c r="N5993" s="277"/>
      <c r="O5993" s="274"/>
    </row>
    <row r="5994" ht="15.0" customHeight="1">
      <c r="A5994" s="248" t="s">
        <v>1335</v>
      </c>
      <c r="B5994" s="248" t="s">
        <v>19</v>
      </c>
      <c r="C5994" s="248">
        <v>11445.0</v>
      </c>
      <c r="D5994" s="274">
        <v>46051.0</v>
      </c>
      <c r="E5994" s="275">
        <v>78990.0</v>
      </c>
      <c r="F5994" s="248" t="s">
        <v>447</v>
      </c>
      <c r="G5994" s="274">
        <f t="shared" si="1"/>
        <v>46081</v>
      </c>
      <c r="H5994" s="248" t="s">
        <v>443</v>
      </c>
      <c r="I5994" s="276" t="str">
        <f t="shared" si="2"/>
        <v>1144578990</v>
      </c>
      <c r="J5994" s="274">
        <v>46051.0</v>
      </c>
      <c r="K5994" s="275">
        <v>954918.0</v>
      </c>
      <c r="L5994" s="275">
        <f t="shared" si="71"/>
        <v>875928</v>
      </c>
      <c r="N5994" s="277"/>
      <c r="O5994" s="274"/>
    </row>
    <row r="5995" ht="15.0" customHeight="1">
      <c r="A5995" s="248" t="s">
        <v>87</v>
      </c>
      <c r="B5995" s="248" t="s">
        <v>19</v>
      </c>
      <c r="C5995" s="248">
        <v>37.0</v>
      </c>
      <c r="D5995" s="274">
        <v>46051.0</v>
      </c>
      <c r="E5995" s="275">
        <v>65938.0</v>
      </c>
      <c r="F5995" s="248" t="s">
        <v>447</v>
      </c>
      <c r="G5995" s="274">
        <f t="shared" si="1"/>
        <v>46081</v>
      </c>
      <c r="H5995" s="248" t="s">
        <v>443</v>
      </c>
      <c r="I5995" s="276" t="str">
        <f t="shared" si="2"/>
        <v>3765938</v>
      </c>
      <c r="J5995" s="274">
        <v>46070.0</v>
      </c>
      <c r="K5995" s="275">
        <v>172744.0</v>
      </c>
      <c r="L5995" s="275">
        <f t="shared" si="71"/>
        <v>106806</v>
      </c>
      <c r="N5995" s="277"/>
      <c r="O5995" s="274"/>
    </row>
    <row r="5996" ht="15.0" customHeight="1">
      <c r="A5996" s="248" t="s">
        <v>35</v>
      </c>
      <c r="B5996" s="248" t="s">
        <v>19</v>
      </c>
      <c r="C5996" s="248">
        <v>26882.0</v>
      </c>
      <c r="D5996" s="274">
        <v>46051.0</v>
      </c>
      <c r="E5996" s="275">
        <v>715486.0</v>
      </c>
      <c r="F5996" s="248" t="s">
        <v>447</v>
      </c>
      <c r="G5996" s="274">
        <f t="shared" si="1"/>
        <v>46081</v>
      </c>
      <c r="H5996" s="248" t="s">
        <v>443</v>
      </c>
      <c r="I5996" s="276" t="str">
        <f t="shared" si="2"/>
        <v>26882715486</v>
      </c>
      <c r="J5996" s="274">
        <v>46070.0</v>
      </c>
      <c r="K5996" s="275">
        <v>757202.0</v>
      </c>
      <c r="L5996" s="275">
        <f t="shared" si="71"/>
        <v>41716</v>
      </c>
      <c r="N5996" s="277"/>
      <c r="O5996" s="274"/>
    </row>
    <row r="5997" ht="14.25" customHeight="1">
      <c r="A5997" s="248" t="s">
        <v>789</v>
      </c>
      <c r="B5997" s="248" t="s">
        <v>19</v>
      </c>
      <c r="C5997" s="248">
        <v>792.0</v>
      </c>
      <c r="D5997" s="274">
        <v>46052.0</v>
      </c>
      <c r="E5997" s="275">
        <v>200000.0</v>
      </c>
      <c r="F5997" s="248" t="s">
        <v>447</v>
      </c>
      <c r="G5997" s="274">
        <f t="shared" si="1"/>
        <v>46082</v>
      </c>
      <c r="H5997" s="248" t="s">
        <v>443</v>
      </c>
      <c r="I5997" s="276" t="str">
        <f t="shared" si="2"/>
        <v>792200000</v>
      </c>
      <c r="J5997" s="274">
        <v>46056.0</v>
      </c>
      <c r="K5997" s="275">
        <v>1079821.0</v>
      </c>
      <c r="L5997" s="275">
        <f t="shared" si="71"/>
        <v>879821</v>
      </c>
      <c r="N5997" s="277"/>
      <c r="O5997" s="274"/>
    </row>
    <row r="5998" ht="14.25" customHeight="1">
      <c r="A5998" s="248" t="s">
        <v>509</v>
      </c>
      <c r="B5998" s="248" t="s">
        <v>19</v>
      </c>
      <c r="C5998" s="248">
        <v>5519062.0</v>
      </c>
      <c r="D5998" s="274">
        <v>46052.0</v>
      </c>
      <c r="E5998" s="275">
        <v>749990.0</v>
      </c>
      <c r="F5998" s="248" t="s">
        <v>447</v>
      </c>
      <c r="G5998" s="274">
        <f t="shared" si="1"/>
        <v>46082</v>
      </c>
      <c r="H5998" s="248" t="s">
        <v>443</v>
      </c>
      <c r="I5998" s="276" t="str">
        <f t="shared" si="2"/>
        <v>5519062749990</v>
      </c>
      <c r="J5998" s="274">
        <v>46052.0</v>
      </c>
      <c r="K5998" s="275">
        <v>10392.0</v>
      </c>
      <c r="L5998" s="275">
        <f t="shared" si="71"/>
        <v>-739598</v>
      </c>
      <c r="N5998" s="277"/>
      <c r="O5998" s="274"/>
    </row>
    <row r="5999" ht="14.25" customHeight="1">
      <c r="A5999" s="248" t="s">
        <v>574</v>
      </c>
      <c r="B5999" s="248" t="s">
        <v>19</v>
      </c>
      <c r="C5999" s="248">
        <v>38421.0</v>
      </c>
      <c r="D5999" s="274">
        <v>46052.0</v>
      </c>
      <c r="E5999" s="275">
        <v>693068.0</v>
      </c>
      <c r="F5999" s="248" t="s">
        <v>447</v>
      </c>
      <c r="G5999" s="274">
        <f t="shared" si="1"/>
        <v>46082</v>
      </c>
      <c r="H5999" s="248" t="s">
        <v>443</v>
      </c>
      <c r="I5999" s="276" t="str">
        <f t="shared" si="2"/>
        <v>38421693068</v>
      </c>
      <c r="J5999" s="274">
        <v>46050.0</v>
      </c>
      <c r="K5999" s="275">
        <v>3600.0</v>
      </c>
      <c r="L5999" s="275">
        <f t="shared" si="71"/>
        <v>-689468</v>
      </c>
      <c r="N5999" s="277"/>
      <c r="O5999" s="274"/>
    </row>
    <row r="6000" ht="13.5" customHeight="1">
      <c r="A6000" s="248" t="s">
        <v>56</v>
      </c>
      <c r="B6000" s="248" t="s">
        <v>19</v>
      </c>
      <c r="C6000" s="248">
        <v>52.0</v>
      </c>
      <c r="D6000" s="274">
        <v>46052.0</v>
      </c>
      <c r="E6000" s="275">
        <v>184590.0</v>
      </c>
      <c r="F6000" s="248" t="s">
        <v>447</v>
      </c>
      <c r="G6000" s="274">
        <f t="shared" si="1"/>
        <v>46082</v>
      </c>
      <c r="H6000" s="248" t="s">
        <v>443</v>
      </c>
      <c r="I6000" s="276" t="str">
        <f t="shared" si="2"/>
        <v>52184590</v>
      </c>
      <c r="J6000" s="274">
        <v>46083.0</v>
      </c>
      <c r="K6000" s="275">
        <v>184590.0</v>
      </c>
      <c r="L6000" s="275">
        <f t="shared" si="71"/>
        <v>0</v>
      </c>
      <c r="N6000" s="277"/>
      <c r="O6000" s="274"/>
    </row>
    <row r="6001" ht="14.25" customHeight="1">
      <c r="A6001" s="248" t="s">
        <v>1335</v>
      </c>
      <c r="B6001" s="248" t="s">
        <v>19</v>
      </c>
      <c r="C6001" s="248">
        <v>11464.0</v>
      </c>
      <c r="D6001" s="274">
        <v>46052.0</v>
      </c>
      <c r="E6001" s="275">
        <v>78990.0</v>
      </c>
      <c r="F6001" s="248" t="s">
        <v>447</v>
      </c>
      <c r="G6001" s="274">
        <f t="shared" si="1"/>
        <v>46082</v>
      </c>
      <c r="H6001" s="248" t="s">
        <v>443</v>
      </c>
      <c r="I6001" s="276" t="str">
        <f t="shared" si="2"/>
        <v>1146478990</v>
      </c>
      <c r="J6001" s="274">
        <v>46052.0</v>
      </c>
      <c r="K6001" s="275">
        <v>78990.0</v>
      </c>
      <c r="L6001" s="275">
        <f t="shared" si="71"/>
        <v>0</v>
      </c>
      <c r="M6001" s="248" t="s">
        <v>1336</v>
      </c>
      <c r="N6001" s="277"/>
      <c r="O6001" s="274"/>
    </row>
    <row r="6002" ht="14.25" customHeight="1">
      <c r="A6002" s="248" t="s">
        <v>22</v>
      </c>
      <c r="B6002" s="248" t="s">
        <v>19</v>
      </c>
      <c r="C6002" s="248">
        <v>1264583.0</v>
      </c>
      <c r="D6002" s="274">
        <v>46052.0</v>
      </c>
      <c r="E6002" s="275">
        <v>699989.0</v>
      </c>
      <c r="F6002" s="248" t="s">
        <v>447</v>
      </c>
      <c r="G6002" s="274">
        <f t="shared" si="1"/>
        <v>46082</v>
      </c>
      <c r="H6002" s="248" t="s">
        <v>443</v>
      </c>
      <c r="I6002" s="276" t="str">
        <f t="shared" si="2"/>
        <v>1264583699989</v>
      </c>
      <c r="J6002" s="274">
        <v>46083.0</v>
      </c>
      <c r="K6002" s="275">
        <v>699989.0</v>
      </c>
      <c r="L6002" s="275">
        <f t="shared" si="71"/>
        <v>0</v>
      </c>
      <c r="N6002" s="277"/>
      <c r="O6002" s="274"/>
    </row>
    <row r="6003" ht="14.25" customHeight="1">
      <c r="A6003" s="248" t="s">
        <v>26</v>
      </c>
      <c r="B6003" s="248" t="s">
        <v>19</v>
      </c>
      <c r="C6003" s="248">
        <v>14944.0</v>
      </c>
      <c r="D6003" s="274">
        <v>46052.0</v>
      </c>
      <c r="E6003" s="275">
        <v>73734.0</v>
      </c>
      <c r="F6003" s="248" t="s">
        <v>447</v>
      </c>
      <c r="G6003" s="274">
        <f t="shared" si="1"/>
        <v>46082</v>
      </c>
      <c r="H6003" s="248" t="s">
        <v>443</v>
      </c>
      <c r="I6003" s="276" t="str">
        <f t="shared" si="2"/>
        <v>1494473734</v>
      </c>
      <c r="J6003" s="274">
        <v>46083.0</v>
      </c>
      <c r="K6003" s="275">
        <v>79734.0</v>
      </c>
      <c r="L6003" s="275">
        <f t="shared" si="71"/>
        <v>6000</v>
      </c>
      <c r="M6003" s="248" t="s">
        <v>1337</v>
      </c>
      <c r="N6003" s="277"/>
      <c r="O6003" s="274"/>
    </row>
    <row r="6004" ht="14.25" customHeight="1">
      <c r="A6004" s="248" t="s">
        <v>71</v>
      </c>
      <c r="B6004" s="248" t="s">
        <v>19</v>
      </c>
      <c r="C6004" s="248">
        <v>893290.0</v>
      </c>
      <c r="D6004" s="274">
        <v>46052.0</v>
      </c>
      <c r="E6004" s="275">
        <v>85935.0</v>
      </c>
      <c r="F6004" s="248" t="s">
        <v>447</v>
      </c>
      <c r="G6004" s="274">
        <f t="shared" si="1"/>
        <v>46082</v>
      </c>
      <c r="H6004" s="248" t="s">
        <v>443</v>
      </c>
      <c r="I6004" s="276" t="str">
        <f t="shared" si="2"/>
        <v>89329085935</v>
      </c>
      <c r="J6004" s="274">
        <v>46083.0</v>
      </c>
      <c r="K6004" s="275">
        <v>85935.0</v>
      </c>
      <c r="L6004" s="275">
        <f t="shared" si="71"/>
        <v>0</v>
      </c>
      <c r="N6004" s="277"/>
      <c r="O6004" s="274"/>
    </row>
    <row r="6005" ht="14.25" customHeight="1">
      <c r="A6005" s="248" t="s">
        <v>463</v>
      </c>
      <c r="B6005" s="248" t="s">
        <v>19</v>
      </c>
      <c r="C6005" s="248">
        <v>5547192.0</v>
      </c>
      <c r="D6005" s="274">
        <v>46052.0</v>
      </c>
      <c r="E6005" s="275">
        <v>123980.0</v>
      </c>
      <c r="F6005" s="248" t="s">
        <v>447</v>
      </c>
      <c r="G6005" s="274">
        <f t="shared" si="1"/>
        <v>46082</v>
      </c>
      <c r="H6005" s="248" t="s">
        <v>443</v>
      </c>
      <c r="I6005" s="276" t="str">
        <f t="shared" si="2"/>
        <v>5547192123980</v>
      </c>
      <c r="J6005" s="274">
        <v>46052.0</v>
      </c>
      <c r="K6005" s="275">
        <v>123980.0</v>
      </c>
      <c r="L6005" s="275">
        <f t="shared" si="71"/>
        <v>0</v>
      </c>
      <c r="N6005" s="277"/>
      <c r="O6005" s="274"/>
    </row>
    <row r="6006" ht="14.25" customHeight="1">
      <c r="A6006" s="248" t="s">
        <v>463</v>
      </c>
      <c r="B6006" s="248" t="s">
        <v>19</v>
      </c>
      <c r="C6006" s="248">
        <v>5547200.0</v>
      </c>
      <c r="D6006" s="274">
        <v>46052.0</v>
      </c>
      <c r="E6006" s="275">
        <v>604960.0</v>
      </c>
      <c r="F6006" s="248" t="s">
        <v>447</v>
      </c>
      <c r="G6006" s="274">
        <f t="shared" si="1"/>
        <v>46082</v>
      </c>
      <c r="H6006" s="248" t="s">
        <v>443</v>
      </c>
      <c r="I6006" s="276" t="str">
        <f t="shared" si="2"/>
        <v>5547200604960</v>
      </c>
      <c r="J6006" s="274">
        <v>46052.0</v>
      </c>
      <c r="K6006" s="275">
        <v>604960.0</v>
      </c>
      <c r="L6006" s="275">
        <f t="shared" si="71"/>
        <v>0</v>
      </c>
      <c r="M6006" s="248" t="s">
        <v>1338</v>
      </c>
      <c r="N6006" s="277"/>
      <c r="O6006" s="274"/>
    </row>
    <row r="6007" ht="14.25" customHeight="1">
      <c r="A6007" s="248" t="s">
        <v>583</v>
      </c>
      <c r="B6007" s="248" t="s">
        <v>19</v>
      </c>
      <c r="C6007" s="248">
        <v>1.2046087E7</v>
      </c>
      <c r="D6007" s="274">
        <v>46054.0</v>
      </c>
      <c r="E6007" s="275">
        <v>12990.0</v>
      </c>
      <c r="F6007" s="248" t="s">
        <v>447</v>
      </c>
      <c r="G6007" s="274">
        <f t="shared" si="1"/>
        <v>46084</v>
      </c>
      <c r="H6007" s="248" t="s">
        <v>443</v>
      </c>
      <c r="I6007" s="276" t="str">
        <f t="shared" si="2"/>
        <v>1204608712990</v>
      </c>
      <c r="J6007" s="274">
        <v>46054.0</v>
      </c>
      <c r="K6007" s="275">
        <v>12990.0</v>
      </c>
      <c r="L6007" s="275">
        <f t="shared" si="71"/>
        <v>0</v>
      </c>
      <c r="M6007" s="248" t="s">
        <v>1339</v>
      </c>
      <c r="N6007" s="277"/>
      <c r="O6007" s="274"/>
    </row>
    <row r="6008" ht="14.25" customHeight="1">
      <c r="A6008" s="248" t="s">
        <v>583</v>
      </c>
      <c r="B6008" s="248" t="s">
        <v>19</v>
      </c>
      <c r="C6008" s="248">
        <v>1.2046096E7</v>
      </c>
      <c r="D6008" s="274">
        <v>46054.0</v>
      </c>
      <c r="E6008" s="275">
        <v>12990.0</v>
      </c>
      <c r="F6008" s="248" t="s">
        <v>447</v>
      </c>
      <c r="G6008" s="274">
        <f t="shared" si="1"/>
        <v>46084</v>
      </c>
      <c r="H6008" s="248" t="s">
        <v>443</v>
      </c>
      <c r="I6008" s="276" t="str">
        <f t="shared" si="2"/>
        <v>1204609612990</v>
      </c>
      <c r="J6008" s="274">
        <v>46054.0</v>
      </c>
      <c r="K6008" s="275">
        <v>12990.0</v>
      </c>
      <c r="L6008" s="275">
        <f t="shared" si="71"/>
        <v>0</v>
      </c>
      <c r="M6008" s="248" t="s">
        <v>1339</v>
      </c>
      <c r="N6008" s="277"/>
      <c r="O6008" s="274"/>
    </row>
    <row r="6009" ht="14.25" customHeight="1">
      <c r="A6009" s="248" t="s">
        <v>106</v>
      </c>
      <c r="B6009" s="248" t="s">
        <v>334</v>
      </c>
      <c r="C6009" s="248">
        <v>279437.0</v>
      </c>
      <c r="D6009" s="274">
        <v>46054.0</v>
      </c>
      <c r="E6009" s="275">
        <v>91024.0</v>
      </c>
      <c r="F6009" s="248" t="s">
        <v>447</v>
      </c>
      <c r="G6009" s="274">
        <f t="shared" si="1"/>
        <v>46084</v>
      </c>
      <c r="H6009" s="248" t="s">
        <v>443</v>
      </c>
      <c r="I6009" s="276" t="str">
        <f t="shared" si="2"/>
        <v>27943791024</v>
      </c>
      <c r="J6009" s="274">
        <v>46083.0</v>
      </c>
      <c r="K6009" s="275">
        <v>91024.0</v>
      </c>
      <c r="L6009" s="275">
        <f t="shared" si="71"/>
        <v>0</v>
      </c>
      <c r="N6009" s="277"/>
      <c r="O6009" s="274"/>
    </row>
    <row r="6010" ht="14.25" customHeight="1">
      <c r="A6010" s="248" t="s">
        <v>805</v>
      </c>
      <c r="B6010" s="248" t="s">
        <v>19</v>
      </c>
      <c r="C6010" s="248">
        <v>4644.0</v>
      </c>
      <c r="D6010" s="274">
        <v>46055.0</v>
      </c>
      <c r="E6010" s="275">
        <v>108661.0</v>
      </c>
      <c r="F6010" s="248" t="s">
        <v>447</v>
      </c>
      <c r="G6010" s="274">
        <f t="shared" si="1"/>
        <v>46085</v>
      </c>
      <c r="H6010" s="248" t="s">
        <v>443</v>
      </c>
      <c r="I6010" s="276" t="str">
        <f t="shared" si="2"/>
        <v>4644108661</v>
      </c>
      <c r="J6010" s="274">
        <v>46057.0</v>
      </c>
      <c r="K6010" s="275">
        <v>108661.0</v>
      </c>
      <c r="L6010" s="275">
        <f t="shared" si="71"/>
        <v>0</v>
      </c>
      <c r="N6010" s="277"/>
      <c r="O6010" s="274"/>
    </row>
    <row r="6011" ht="14.25" customHeight="1">
      <c r="A6011" s="248" t="s">
        <v>1083</v>
      </c>
      <c r="B6011" s="248" t="s">
        <v>19</v>
      </c>
      <c r="C6011" s="248">
        <v>101875.0</v>
      </c>
      <c r="D6011" s="274">
        <v>46055.0</v>
      </c>
      <c r="E6011" s="275">
        <v>2164991.0</v>
      </c>
      <c r="F6011" s="248" t="s">
        <v>447</v>
      </c>
      <c r="G6011" s="274">
        <f t="shared" si="1"/>
        <v>46085</v>
      </c>
      <c r="H6011" s="248" t="s">
        <v>443</v>
      </c>
      <c r="I6011" s="276" t="str">
        <f t="shared" si="2"/>
        <v>1018752164991</v>
      </c>
      <c r="J6011" s="274">
        <v>46055.0</v>
      </c>
      <c r="K6011" s="275">
        <v>2164991.0</v>
      </c>
      <c r="L6011" s="275">
        <f t="shared" si="71"/>
        <v>0</v>
      </c>
      <c r="N6011" s="277"/>
      <c r="O6011" s="274"/>
    </row>
    <row r="6012" ht="14.25" customHeight="1">
      <c r="A6012" s="248" t="s">
        <v>610</v>
      </c>
      <c r="B6012" s="248" t="s">
        <v>19</v>
      </c>
      <c r="C6012" s="248">
        <v>2010502.0</v>
      </c>
      <c r="D6012" s="274">
        <v>46055.0</v>
      </c>
      <c r="E6012" s="275">
        <v>1499950.0</v>
      </c>
      <c r="F6012" s="248" t="s">
        <v>447</v>
      </c>
      <c r="G6012" s="274">
        <f t="shared" si="1"/>
        <v>46085</v>
      </c>
      <c r="H6012" s="248" t="s">
        <v>443</v>
      </c>
      <c r="I6012" s="276" t="str">
        <f t="shared" si="2"/>
        <v>20105021499950</v>
      </c>
      <c r="J6012" s="274">
        <v>46055.0</v>
      </c>
      <c r="K6012" s="275">
        <v>1499950.0</v>
      </c>
      <c r="L6012" s="275">
        <f t="shared" si="71"/>
        <v>0</v>
      </c>
      <c r="N6012" s="277"/>
      <c r="O6012" s="274"/>
    </row>
    <row r="6013" ht="14.25" customHeight="1">
      <c r="A6013" s="248" t="s">
        <v>454</v>
      </c>
      <c r="B6013" s="248" t="s">
        <v>19</v>
      </c>
      <c r="C6013" s="248">
        <v>44125.0</v>
      </c>
      <c r="D6013" s="274">
        <v>46055.0</v>
      </c>
      <c r="E6013" s="275">
        <v>47600.0</v>
      </c>
      <c r="F6013" s="248" t="s">
        <v>447</v>
      </c>
      <c r="G6013" s="274">
        <f t="shared" si="1"/>
        <v>46085</v>
      </c>
      <c r="H6013" s="248" t="s">
        <v>443</v>
      </c>
      <c r="I6013" s="276" t="str">
        <f t="shared" si="2"/>
        <v>4412547600</v>
      </c>
      <c r="J6013" s="274">
        <v>46055.0</v>
      </c>
      <c r="K6013" s="275">
        <v>47600.0</v>
      </c>
      <c r="L6013" s="275">
        <f t="shared" si="71"/>
        <v>0</v>
      </c>
      <c r="N6013" s="277"/>
      <c r="O6013" s="274"/>
    </row>
    <row r="6014" ht="14.25" customHeight="1">
      <c r="A6014" s="248" t="s">
        <v>1340</v>
      </c>
      <c r="B6014" s="248" t="s">
        <v>19</v>
      </c>
      <c r="C6014" s="248">
        <v>46611.0</v>
      </c>
      <c r="D6014" s="274">
        <v>46055.0</v>
      </c>
      <c r="E6014" s="275">
        <v>1060530.0</v>
      </c>
      <c r="F6014" s="248" t="s">
        <v>447</v>
      </c>
      <c r="G6014" s="274">
        <f t="shared" si="1"/>
        <v>46085</v>
      </c>
      <c r="H6014" s="248" t="s">
        <v>443</v>
      </c>
      <c r="I6014" s="276" t="str">
        <f t="shared" si="2"/>
        <v>466111060530</v>
      </c>
      <c r="J6014" s="274">
        <v>46054.0</v>
      </c>
      <c r="K6014" s="275">
        <v>1060530.0</v>
      </c>
      <c r="L6014" s="275">
        <f t="shared" si="71"/>
        <v>0</v>
      </c>
      <c r="M6014" s="248" t="s">
        <v>1341</v>
      </c>
      <c r="N6014" s="277"/>
      <c r="O6014" s="274"/>
    </row>
    <row r="6015" ht="14.25" customHeight="1">
      <c r="A6015" s="248" t="s">
        <v>85</v>
      </c>
      <c r="B6015" s="248" t="s">
        <v>19</v>
      </c>
      <c r="C6015" s="248">
        <v>3123.0</v>
      </c>
      <c r="D6015" s="274">
        <v>46055.0</v>
      </c>
      <c r="E6015" s="275">
        <v>1519832.0</v>
      </c>
      <c r="F6015" s="248" t="s">
        <v>447</v>
      </c>
      <c r="G6015" s="274">
        <f t="shared" si="1"/>
        <v>46085</v>
      </c>
      <c r="H6015" s="248" t="s">
        <v>443</v>
      </c>
      <c r="I6015" s="276" t="str">
        <f t="shared" si="2"/>
        <v>31231519832</v>
      </c>
      <c r="J6015" s="274">
        <v>46083.0</v>
      </c>
      <c r="K6015" s="275">
        <v>1519832.0</v>
      </c>
      <c r="L6015" s="275">
        <f t="shared" si="71"/>
        <v>0</v>
      </c>
      <c r="N6015" s="277"/>
      <c r="O6015" s="274"/>
    </row>
    <row r="6016" ht="14.25" customHeight="1">
      <c r="A6016" s="248" t="s">
        <v>22</v>
      </c>
      <c r="B6016" s="248" t="s">
        <v>19</v>
      </c>
      <c r="C6016" s="248">
        <v>1264645.0</v>
      </c>
      <c r="D6016" s="274">
        <v>46055.0</v>
      </c>
      <c r="E6016" s="275">
        <v>4640910.0</v>
      </c>
      <c r="F6016" s="248" t="s">
        <v>447</v>
      </c>
      <c r="G6016" s="274">
        <f t="shared" si="1"/>
        <v>46085</v>
      </c>
      <c r="H6016" s="248" t="s">
        <v>443</v>
      </c>
      <c r="I6016" s="276" t="str">
        <f t="shared" si="2"/>
        <v>12646454640910</v>
      </c>
      <c r="J6016" s="274">
        <v>46083.0</v>
      </c>
      <c r="K6016" s="275">
        <v>4640910.0</v>
      </c>
      <c r="L6016" s="275">
        <f t="shared" si="71"/>
        <v>0</v>
      </c>
      <c r="N6016" s="277"/>
      <c r="O6016" s="274"/>
    </row>
    <row r="6017" ht="14.25" customHeight="1">
      <c r="A6017" s="248" t="s">
        <v>27</v>
      </c>
      <c r="B6017" s="248" t="s">
        <v>19</v>
      </c>
      <c r="C6017" s="248">
        <v>51883.0</v>
      </c>
      <c r="D6017" s="274">
        <v>46055.0</v>
      </c>
      <c r="E6017" s="275">
        <v>3427111.0</v>
      </c>
      <c r="F6017" s="248" t="s">
        <v>447</v>
      </c>
      <c r="G6017" s="274">
        <f t="shared" si="1"/>
        <v>46085</v>
      </c>
      <c r="H6017" s="248" t="s">
        <v>443</v>
      </c>
      <c r="I6017" s="276" t="str">
        <f t="shared" si="2"/>
        <v>518833427111</v>
      </c>
      <c r="J6017" s="274">
        <v>46083.0</v>
      </c>
      <c r="K6017" s="275">
        <v>3427111.0</v>
      </c>
      <c r="L6017" s="275">
        <f t="shared" si="71"/>
        <v>0</v>
      </c>
      <c r="N6017" s="277"/>
      <c r="O6017" s="274"/>
    </row>
    <row r="6018" ht="14.25" customHeight="1">
      <c r="A6018" s="248" t="s">
        <v>27</v>
      </c>
      <c r="B6018" s="248" t="s">
        <v>19</v>
      </c>
      <c r="C6018" s="248">
        <v>51882.0</v>
      </c>
      <c r="D6018" s="274">
        <v>46055.0</v>
      </c>
      <c r="E6018" s="275">
        <v>1780062.0</v>
      </c>
      <c r="F6018" s="248" t="s">
        <v>447</v>
      </c>
      <c r="G6018" s="274">
        <f t="shared" si="1"/>
        <v>46085</v>
      </c>
      <c r="H6018" s="248" t="s">
        <v>443</v>
      </c>
      <c r="I6018" s="276" t="str">
        <f t="shared" si="2"/>
        <v>518821780062</v>
      </c>
      <c r="J6018" s="274">
        <v>46083.0</v>
      </c>
      <c r="K6018" s="275">
        <v>1780062.0</v>
      </c>
      <c r="L6018" s="275">
        <f t="shared" si="71"/>
        <v>0</v>
      </c>
      <c r="N6018" s="277"/>
      <c r="O6018" s="274"/>
    </row>
    <row r="6019" ht="14.25" customHeight="1">
      <c r="A6019" s="248" t="s">
        <v>1124</v>
      </c>
      <c r="B6019" s="248" t="s">
        <v>19</v>
      </c>
      <c r="C6019" s="248">
        <v>124.0</v>
      </c>
      <c r="D6019" s="274">
        <v>46055.0</v>
      </c>
      <c r="E6019" s="275">
        <v>3694583.0</v>
      </c>
      <c r="F6019" s="248" t="s">
        <v>447</v>
      </c>
      <c r="G6019" s="274">
        <f t="shared" si="1"/>
        <v>46085</v>
      </c>
      <c r="H6019" s="248" t="s">
        <v>443</v>
      </c>
      <c r="I6019" s="276" t="str">
        <f t="shared" si="2"/>
        <v>1243694583</v>
      </c>
      <c r="J6019" s="274">
        <v>46034.0</v>
      </c>
      <c r="K6019" s="275">
        <v>3694583.0</v>
      </c>
      <c r="L6019" s="275">
        <f t="shared" si="71"/>
        <v>0</v>
      </c>
      <c r="M6019" s="248" t="s">
        <v>1342</v>
      </c>
      <c r="N6019" s="277"/>
      <c r="O6019" s="274"/>
    </row>
    <row r="6020" ht="14.25" customHeight="1">
      <c r="A6020" s="248" t="s">
        <v>583</v>
      </c>
      <c r="B6020" s="248" t="s">
        <v>19</v>
      </c>
      <c r="C6020" s="248">
        <v>1.0792921E7</v>
      </c>
      <c r="D6020" s="274">
        <v>46055.0</v>
      </c>
      <c r="E6020" s="275">
        <v>6990.0</v>
      </c>
      <c r="F6020" s="248" t="s">
        <v>447</v>
      </c>
      <c r="G6020" s="274">
        <f t="shared" si="1"/>
        <v>46085</v>
      </c>
      <c r="H6020" s="248" t="s">
        <v>443</v>
      </c>
      <c r="I6020" s="276" t="str">
        <f t="shared" si="2"/>
        <v>107929216990</v>
      </c>
      <c r="J6020" s="274">
        <v>46055.0</v>
      </c>
      <c r="K6020" s="275">
        <v>6990.0</v>
      </c>
      <c r="L6020" s="275">
        <f t="shared" si="71"/>
        <v>0</v>
      </c>
      <c r="N6020" s="277"/>
      <c r="O6020" s="274"/>
    </row>
    <row r="6021" ht="14.25" customHeight="1">
      <c r="A6021" s="248" t="s">
        <v>494</v>
      </c>
      <c r="B6021" s="248" t="s">
        <v>19</v>
      </c>
      <c r="C6021" s="248">
        <v>70077.0</v>
      </c>
      <c r="D6021" s="274">
        <v>46055.0</v>
      </c>
      <c r="E6021" s="275">
        <v>142410.0</v>
      </c>
      <c r="F6021" s="248" t="s">
        <v>447</v>
      </c>
      <c r="G6021" s="274">
        <f t="shared" si="1"/>
        <v>46085</v>
      </c>
      <c r="H6021" s="248" t="s">
        <v>443</v>
      </c>
      <c r="I6021" s="276" t="str">
        <f t="shared" si="2"/>
        <v>70077142410</v>
      </c>
      <c r="J6021" s="274">
        <v>46055.0</v>
      </c>
      <c r="K6021" s="275">
        <v>142410.0</v>
      </c>
      <c r="L6021" s="275">
        <f t="shared" si="71"/>
        <v>0</v>
      </c>
      <c r="N6021" s="277"/>
      <c r="O6021" s="274"/>
    </row>
    <row r="6022" ht="14.25" customHeight="1">
      <c r="A6022" s="248" t="s">
        <v>824</v>
      </c>
      <c r="B6022" s="248" t="s">
        <v>19</v>
      </c>
      <c r="C6022" s="248">
        <v>5.4657091E7</v>
      </c>
      <c r="D6022" s="274">
        <v>46056.0</v>
      </c>
      <c r="E6022" s="275">
        <v>15503.0</v>
      </c>
      <c r="F6022" s="248" t="s">
        <v>447</v>
      </c>
      <c r="G6022" s="274">
        <f t="shared" si="1"/>
        <v>46086</v>
      </c>
      <c r="H6022" s="248" t="s">
        <v>443</v>
      </c>
      <c r="I6022" s="276" t="str">
        <f t="shared" si="2"/>
        <v>5465709115503</v>
      </c>
      <c r="J6022" s="274">
        <v>46056.0</v>
      </c>
      <c r="K6022" s="275">
        <v>15503.0</v>
      </c>
      <c r="L6022" s="275">
        <f t="shared" si="71"/>
        <v>0</v>
      </c>
      <c r="N6022" s="277"/>
      <c r="O6022" s="274"/>
    </row>
    <row r="6023" ht="14.25" customHeight="1">
      <c r="A6023" s="248" t="s">
        <v>824</v>
      </c>
      <c r="B6023" s="248" t="s">
        <v>334</v>
      </c>
      <c r="C6023" s="248">
        <v>1.4661163E7</v>
      </c>
      <c r="D6023" s="274">
        <v>46056.0</v>
      </c>
      <c r="E6023" s="275">
        <v>0.0</v>
      </c>
      <c r="F6023" s="248" t="s">
        <v>447</v>
      </c>
      <c r="G6023" s="274">
        <f t="shared" si="1"/>
        <v>46086</v>
      </c>
      <c r="H6023" s="248" t="s">
        <v>443</v>
      </c>
      <c r="I6023" s="276" t="str">
        <f t="shared" si="2"/>
        <v>146611630</v>
      </c>
      <c r="J6023" s="274">
        <v>46056.0</v>
      </c>
      <c r="K6023" s="275">
        <v>0.0</v>
      </c>
      <c r="L6023" s="275">
        <f t="shared" si="71"/>
        <v>0</v>
      </c>
      <c r="N6023" s="277"/>
      <c r="O6023" s="274"/>
    </row>
    <row r="6024" ht="14.25" customHeight="1">
      <c r="A6024" s="248" t="s">
        <v>84</v>
      </c>
      <c r="B6024" s="248" t="s">
        <v>19</v>
      </c>
      <c r="C6024" s="248">
        <v>6721.0</v>
      </c>
      <c r="D6024" s="274">
        <v>46056.0</v>
      </c>
      <c r="E6024" s="275">
        <v>227135.0</v>
      </c>
      <c r="F6024" s="248" t="s">
        <v>447</v>
      </c>
      <c r="G6024" s="274">
        <f t="shared" si="1"/>
        <v>46086</v>
      </c>
      <c r="H6024" s="248" t="s">
        <v>443</v>
      </c>
      <c r="I6024" s="276" t="str">
        <f t="shared" si="2"/>
        <v>6721227135</v>
      </c>
      <c r="J6024" s="274">
        <v>46083.0</v>
      </c>
      <c r="K6024" s="275">
        <v>227135.0</v>
      </c>
      <c r="L6024" s="275">
        <f t="shared" si="71"/>
        <v>0</v>
      </c>
      <c r="N6024" s="277"/>
      <c r="O6024" s="274"/>
    </row>
    <row r="6025" ht="14.25" customHeight="1">
      <c r="A6025" s="248" t="s">
        <v>273</v>
      </c>
      <c r="B6025" s="248" t="s">
        <v>19</v>
      </c>
      <c r="C6025" s="248">
        <v>848.0</v>
      </c>
      <c r="D6025" s="274">
        <v>46056.0</v>
      </c>
      <c r="E6025" s="275">
        <v>189900.0</v>
      </c>
      <c r="F6025" s="248" t="s">
        <v>447</v>
      </c>
      <c r="G6025" s="274">
        <f t="shared" si="1"/>
        <v>46086</v>
      </c>
      <c r="H6025" s="248" t="s">
        <v>443</v>
      </c>
      <c r="I6025" s="276" t="str">
        <f t="shared" si="2"/>
        <v>848189900</v>
      </c>
      <c r="J6025" s="274">
        <v>46091.0</v>
      </c>
      <c r="K6025" s="275">
        <v>189900.0</v>
      </c>
      <c r="L6025" s="275">
        <f t="shared" si="71"/>
        <v>0</v>
      </c>
      <c r="N6025" s="277"/>
      <c r="O6025" s="274"/>
    </row>
    <row r="6026" ht="14.25" customHeight="1">
      <c r="A6026" s="248" t="s">
        <v>95</v>
      </c>
      <c r="B6026" s="248" t="s">
        <v>19</v>
      </c>
      <c r="C6026" s="248">
        <v>143720.0</v>
      </c>
      <c r="D6026" s="274">
        <v>46056.0</v>
      </c>
      <c r="E6026" s="275">
        <v>45056.0</v>
      </c>
      <c r="F6026" s="248" t="s">
        <v>447</v>
      </c>
      <c r="G6026" s="274">
        <f t="shared" si="1"/>
        <v>46086</v>
      </c>
      <c r="H6026" s="248" t="s">
        <v>443</v>
      </c>
      <c r="I6026" s="276" t="str">
        <f t="shared" si="2"/>
        <v>14372045056</v>
      </c>
      <c r="J6026" s="274">
        <v>46083.0</v>
      </c>
      <c r="K6026" s="275">
        <v>189900.0</v>
      </c>
      <c r="L6026" s="275">
        <f t="shared" si="71"/>
        <v>144844</v>
      </c>
      <c r="N6026" s="277"/>
      <c r="O6026" s="274"/>
    </row>
    <row r="6027" ht="14.25" customHeight="1">
      <c r="A6027" s="248" t="s">
        <v>474</v>
      </c>
      <c r="B6027" s="248" t="s">
        <v>19</v>
      </c>
      <c r="C6027" s="248">
        <v>3.719525E7</v>
      </c>
      <c r="D6027" s="274">
        <v>46057.0</v>
      </c>
      <c r="E6027" s="275">
        <v>1386961.0</v>
      </c>
      <c r="F6027" s="248" t="s">
        <v>447</v>
      </c>
      <c r="G6027" s="274">
        <f t="shared" si="1"/>
        <v>46087</v>
      </c>
      <c r="H6027" s="248" t="s">
        <v>443</v>
      </c>
      <c r="I6027" s="276" t="str">
        <f t="shared" si="2"/>
        <v>371952501386961</v>
      </c>
      <c r="J6027" s="274">
        <v>46057.0</v>
      </c>
      <c r="K6027" s="275">
        <v>131600.0</v>
      </c>
      <c r="L6027" s="275">
        <f t="shared" si="71"/>
        <v>-1255361</v>
      </c>
      <c r="N6027" s="277"/>
      <c r="O6027" s="274"/>
    </row>
    <row r="6028" ht="14.25" customHeight="1">
      <c r="A6028" s="248" t="s">
        <v>593</v>
      </c>
      <c r="B6028" s="248" t="s">
        <v>19</v>
      </c>
      <c r="C6028" s="248">
        <v>2494151.0</v>
      </c>
      <c r="D6028" s="274">
        <v>46057.0</v>
      </c>
      <c r="E6028" s="275">
        <v>41364.0</v>
      </c>
      <c r="F6028" s="248" t="s">
        <v>447</v>
      </c>
      <c r="G6028" s="274">
        <f t="shared" si="1"/>
        <v>46087</v>
      </c>
      <c r="H6028" s="248" t="s">
        <v>443</v>
      </c>
      <c r="I6028" s="276" t="str">
        <f t="shared" si="2"/>
        <v>249415141364</v>
      </c>
      <c r="J6028" s="274"/>
      <c r="K6028" s="275"/>
      <c r="L6028" s="275">
        <f t="shared" si="71"/>
        <v>-41364</v>
      </c>
      <c r="N6028" s="277"/>
      <c r="O6028" s="274"/>
    </row>
    <row r="6029" ht="14.25" customHeight="1">
      <c r="A6029" s="248" t="s">
        <v>593</v>
      </c>
      <c r="B6029" s="248" t="s">
        <v>334</v>
      </c>
      <c r="C6029" s="248">
        <v>5171298.0</v>
      </c>
      <c r="D6029" s="274">
        <v>46057.0</v>
      </c>
      <c r="E6029" s="275">
        <v>500020.0</v>
      </c>
      <c r="F6029" s="248" t="s">
        <v>447</v>
      </c>
      <c r="G6029" s="274">
        <f t="shared" si="1"/>
        <v>46087</v>
      </c>
      <c r="H6029" s="248" t="s">
        <v>443</v>
      </c>
      <c r="I6029" s="276" t="str">
        <f t="shared" si="2"/>
        <v>5171298500020</v>
      </c>
      <c r="J6029" s="274"/>
      <c r="K6029" s="275"/>
      <c r="L6029" s="275">
        <f t="shared" si="71"/>
        <v>-500020</v>
      </c>
      <c r="N6029" s="277"/>
      <c r="O6029" s="274"/>
    </row>
    <row r="6030" ht="14.25" customHeight="1">
      <c r="A6030" s="248" t="s">
        <v>84</v>
      </c>
      <c r="B6030" s="248" t="s">
        <v>19</v>
      </c>
      <c r="C6030" s="248">
        <v>6723.0</v>
      </c>
      <c r="D6030" s="274">
        <v>46057.0</v>
      </c>
      <c r="E6030" s="275">
        <v>63963.0</v>
      </c>
      <c r="F6030" s="248" t="s">
        <v>447</v>
      </c>
      <c r="G6030" s="274">
        <f t="shared" si="1"/>
        <v>46087</v>
      </c>
      <c r="H6030" s="248" t="s">
        <v>443</v>
      </c>
      <c r="I6030" s="276" t="str">
        <f t="shared" si="2"/>
        <v>672363963</v>
      </c>
      <c r="J6030" s="274">
        <v>46083.0</v>
      </c>
      <c r="K6030" s="275">
        <v>63963.0</v>
      </c>
      <c r="L6030" s="275">
        <f t="shared" si="71"/>
        <v>0</v>
      </c>
      <c r="N6030" s="277"/>
      <c r="O6030" s="274"/>
    </row>
    <row r="6031" ht="14.25" customHeight="1">
      <c r="A6031" s="248" t="s">
        <v>26</v>
      </c>
      <c r="B6031" s="248" t="s">
        <v>19</v>
      </c>
      <c r="C6031" s="248">
        <v>14950.0</v>
      </c>
      <c r="D6031" s="274">
        <v>46057.0</v>
      </c>
      <c r="E6031" s="275">
        <v>1892870.0</v>
      </c>
      <c r="F6031" s="248" t="s">
        <v>447</v>
      </c>
      <c r="G6031" s="274">
        <f t="shared" si="1"/>
        <v>46087</v>
      </c>
      <c r="H6031" s="248" t="s">
        <v>443</v>
      </c>
      <c r="I6031" s="276" t="str">
        <f t="shared" si="2"/>
        <v>149501892870</v>
      </c>
      <c r="J6031" s="274">
        <v>46083.0</v>
      </c>
      <c r="K6031" s="275">
        <v>1886870.0</v>
      </c>
      <c r="L6031" s="275">
        <f t="shared" si="71"/>
        <v>-6000</v>
      </c>
      <c r="M6031" s="248" t="s">
        <v>1343</v>
      </c>
      <c r="N6031" s="277"/>
      <c r="O6031" s="274"/>
    </row>
    <row r="6032" ht="14.25" customHeight="1">
      <c r="A6032" s="248" t="s">
        <v>463</v>
      </c>
      <c r="B6032" s="248" t="s">
        <v>19</v>
      </c>
      <c r="C6032" s="248">
        <v>5548699.0</v>
      </c>
      <c r="D6032" s="274">
        <v>46057.0</v>
      </c>
      <c r="E6032" s="275">
        <v>1403970.0</v>
      </c>
      <c r="F6032" s="248" t="s">
        <v>447</v>
      </c>
      <c r="G6032" s="274">
        <f t="shared" si="1"/>
        <v>46087</v>
      </c>
      <c r="H6032" s="248" t="s">
        <v>443</v>
      </c>
      <c r="I6032" s="276" t="str">
        <f t="shared" si="2"/>
        <v>55486991403970</v>
      </c>
      <c r="J6032" s="274">
        <v>46057.0</v>
      </c>
      <c r="K6032" s="275">
        <v>1403970.0</v>
      </c>
      <c r="L6032" s="275">
        <f t="shared" si="71"/>
        <v>0</v>
      </c>
      <c r="N6032" s="277"/>
      <c r="O6032" s="274"/>
    </row>
    <row r="6033" ht="14.25" customHeight="1">
      <c r="A6033" s="248" t="s">
        <v>644</v>
      </c>
      <c r="B6033" s="248" t="s">
        <v>19</v>
      </c>
      <c r="C6033" s="248">
        <v>5.467092E7</v>
      </c>
      <c r="D6033" s="274">
        <v>46058.0</v>
      </c>
      <c r="E6033" s="275">
        <v>135731.0</v>
      </c>
      <c r="F6033" s="248" t="s">
        <v>447</v>
      </c>
      <c r="G6033" s="274">
        <f t="shared" si="1"/>
        <v>46088</v>
      </c>
      <c r="H6033" s="248" t="s">
        <v>443</v>
      </c>
      <c r="I6033" s="276" t="str">
        <f t="shared" si="2"/>
        <v>54670920135731</v>
      </c>
      <c r="J6033" s="274">
        <v>46058.0</v>
      </c>
      <c r="K6033" s="275">
        <v>135731.0</v>
      </c>
      <c r="L6033" s="275">
        <f t="shared" si="71"/>
        <v>0</v>
      </c>
      <c r="N6033" s="277"/>
      <c r="O6033" s="274"/>
    </row>
    <row r="6034" ht="14.25" customHeight="1">
      <c r="A6034" s="248" t="s">
        <v>634</v>
      </c>
      <c r="B6034" s="248" t="s">
        <v>19</v>
      </c>
      <c r="C6034" s="248">
        <v>419013.0</v>
      </c>
      <c r="D6034" s="274">
        <v>46058.0</v>
      </c>
      <c r="E6034" s="275">
        <v>64980.0</v>
      </c>
      <c r="F6034" s="248" t="s">
        <v>447</v>
      </c>
      <c r="G6034" s="274">
        <f t="shared" si="1"/>
        <v>46088</v>
      </c>
      <c r="H6034" s="248" t="s">
        <v>443</v>
      </c>
      <c r="I6034" s="276" t="str">
        <f t="shared" si="2"/>
        <v>41901364980</v>
      </c>
      <c r="J6034" s="274">
        <v>46056.0</v>
      </c>
      <c r="K6034" s="275">
        <v>64980.0</v>
      </c>
      <c r="L6034" s="275">
        <f t="shared" si="71"/>
        <v>0</v>
      </c>
      <c r="N6034" s="277"/>
      <c r="O6034" s="274"/>
    </row>
    <row r="6035" ht="14.25" customHeight="1">
      <c r="A6035" s="248" t="s">
        <v>113</v>
      </c>
      <c r="B6035" s="248" t="s">
        <v>19</v>
      </c>
      <c r="C6035" s="248">
        <v>351.0</v>
      </c>
      <c r="D6035" s="274">
        <v>46058.0</v>
      </c>
      <c r="E6035" s="275">
        <v>45196.0</v>
      </c>
      <c r="F6035" s="248" t="s">
        <v>447</v>
      </c>
      <c r="G6035" s="274">
        <f t="shared" si="1"/>
        <v>46088</v>
      </c>
      <c r="H6035" s="248" t="s">
        <v>443</v>
      </c>
      <c r="I6035" s="276" t="str">
        <f t="shared" si="2"/>
        <v>35145196</v>
      </c>
      <c r="J6035" s="274">
        <v>46083.0</v>
      </c>
      <c r="K6035" s="275">
        <v>45196.0</v>
      </c>
      <c r="L6035" s="275">
        <f t="shared" si="71"/>
        <v>0</v>
      </c>
      <c r="N6035" s="277"/>
      <c r="O6035" s="274"/>
    </row>
    <row r="6036" ht="14.25" customHeight="1">
      <c r="A6036" s="248" t="s">
        <v>60</v>
      </c>
      <c r="B6036" s="248" t="s">
        <v>19</v>
      </c>
      <c r="C6036" s="248">
        <v>10661.0</v>
      </c>
      <c r="D6036" s="274">
        <v>46058.0</v>
      </c>
      <c r="E6036" s="275">
        <v>259984.0</v>
      </c>
      <c r="F6036" s="248" t="s">
        <v>447</v>
      </c>
      <c r="G6036" s="274">
        <f t="shared" si="1"/>
        <v>46088</v>
      </c>
      <c r="H6036" s="248" t="s">
        <v>443</v>
      </c>
      <c r="I6036" s="276" t="str">
        <f t="shared" si="2"/>
        <v>10661259984</v>
      </c>
      <c r="J6036" s="274">
        <v>46083.0</v>
      </c>
      <c r="K6036" s="275">
        <v>259984.0</v>
      </c>
      <c r="L6036" s="275">
        <f t="shared" si="71"/>
        <v>0</v>
      </c>
      <c r="N6036" s="277"/>
      <c r="O6036" s="274"/>
    </row>
    <row r="6037" ht="14.25" customHeight="1">
      <c r="A6037" s="248" t="s">
        <v>35</v>
      </c>
      <c r="B6037" s="248" t="s">
        <v>19</v>
      </c>
      <c r="C6037" s="248">
        <v>26895.0</v>
      </c>
      <c r="D6037" s="274">
        <v>46058.0</v>
      </c>
      <c r="E6037" s="275">
        <v>489579.0</v>
      </c>
      <c r="F6037" s="248" t="s">
        <v>447</v>
      </c>
      <c r="G6037" s="274">
        <f t="shared" si="1"/>
        <v>46088</v>
      </c>
      <c r="H6037" s="248" t="s">
        <v>443</v>
      </c>
      <c r="I6037" s="276" t="str">
        <f t="shared" si="2"/>
        <v>26895489579</v>
      </c>
      <c r="J6037" s="274">
        <v>46083.0</v>
      </c>
      <c r="K6037" s="275">
        <v>489579.0</v>
      </c>
      <c r="L6037" s="275">
        <f t="shared" si="71"/>
        <v>0</v>
      </c>
      <c r="N6037" s="277"/>
      <c r="O6037" s="274"/>
    </row>
    <row r="6038" ht="14.25" customHeight="1">
      <c r="A6038" s="248" t="s">
        <v>459</v>
      </c>
      <c r="B6038" s="248" t="s">
        <v>19</v>
      </c>
      <c r="C6038" s="248">
        <v>63662.0</v>
      </c>
      <c r="D6038" s="274">
        <v>46058.0</v>
      </c>
      <c r="E6038" s="275">
        <v>162890.0</v>
      </c>
      <c r="F6038" s="248" t="s">
        <v>447</v>
      </c>
      <c r="G6038" s="274">
        <f t="shared" si="1"/>
        <v>46088</v>
      </c>
      <c r="H6038" s="248" t="s">
        <v>443</v>
      </c>
      <c r="I6038" s="276" t="str">
        <f t="shared" si="2"/>
        <v>63662162890</v>
      </c>
      <c r="J6038" s="274">
        <v>46056.0</v>
      </c>
      <c r="K6038" s="275">
        <v>162890.0</v>
      </c>
      <c r="L6038" s="275">
        <f t="shared" si="71"/>
        <v>0</v>
      </c>
      <c r="N6038" s="277"/>
      <c r="O6038" s="274"/>
    </row>
    <row r="6039" ht="14.25" customHeight="1">
      <c r="A6039" s="248" t="s">
        <v>71</v>
      </c>
      <c r="B6039" s="248" t="s">
        <v>19</v>
      </c>
      <c r="C6039" s="248">
        <v>893531.0</v>
      </c>
      <c r="D6039" s="274">
        <v>46058.0</v>
      </c>
      <c r="E6039" s="275">
        <v>86746.0</v>
      </c>
      <c r="F6039" s="248" t="s">
        <v>447</v>
      </c>
      <c r="G6039" s="274">
        <f t="shared" si="1"/>
        <v>46088</v>
      </c>
      <c r="H6039" s="248" t="s">
        <v>443</v>
      </c>
      <c r="I6039" s="276" t="str">
        <f t="shared" si="2"/>
        <v>89353186746</v>
      </c>
      <c r="J6039" s="274">
        <v>46083.0</v>
      </c>
      <c r="K6039" s="275">
        <v>86746.0</v>
      </c>
      <c r="L6039" s="275">
        <f t="shared" si="71"/>
        <v>0</v>
      </c>
      <c r="N6039" s="277"/>
      <c r="O6039" s="274"/>
    </row>
    <row r="6040" ht="14.25" customHeight="1">
      <c r="A6040" s="248" t="s">
        <v>55</v>
      </c>
      <c r="B6040" s="248" t="s">
        <v>334</v>
      </c>
      <c r="C6040" s="248">
        <v>2895.0</v>
      </c>
      <c r="D6040" s="274">
        <v>46058.0</v>
      </c>
      <c r="E6040" s="275">
        <v>1243506.0</v>
      </c>
      <c r="F6040" s="248" t="s">
        <v>447</v>
      </c>
      <c r="G6040" s="274">
        <f t="shared" si="1"/>
        <v>46088</v>
      </c>
      <c r="H6040" s="248" t="s">
        <v>443</v>
      </c>
      <c r="I6040" s="276" t="str">
        <f t="shared" si="2"/>
        <v>28951243506</v>
      </c>
      <c r="J6040" s="274">
        <v>46070.0</v>
      </c>
      <c r="K6040" s="275">
        <v>1243506.0</v>
      </c>
      <c r="L6040" s="275">
        <f t="shared" si="71"/>
        <v>0</v>
      </c>
      <c r="N6040" s="277"/>
      <c r="O6040" s="274"/>
    </row>
    <row r="6041" ht="14.25" customHeight="1">
      <c r="A6041" s="248" t="s">
        <v>644</v>
      </c>
      <c r="B6041" s="248" t="s">
        <v>19</v>
      </c>
      <c r="C6041" s="248">
        <v>5.4678906E7</v>
      </c>
      <c r="D6041" s="274">
        <v>46059.0</v>
      </c>
      <c r="E6041" s="275">
        <v>4253.0</v>
      </c>
      <c r="F6041" s="248" t="s">
        <v>447</v>
      </c>
      <c r="G6041" s="274">
        <f t="shared" si="1"/>
        <v>46089</v>
      </c>
      <c r="H6041" s="248" t="s">
        <v>443</v>
      </c>
      <c r="I6041" s="276" t="str">
        <f t="shared" si="2"/>
        <v>546789064253</v>
      </c>
      <c r="J6041" s="274">
        <v>46059.0</v>
      </c>
      <c r="K6041" s="275">
        <v>4253.0</v>
      </c>
      <c r="L6041" s="275">
        <f t="shared" si="71"/>
        <v>0</v>
      </c>
      <c r="N6041" s="277"/>
      <c r="O6041" s="274"/>
    </row>
    <row r="6042" ht="14.25" customHeight="1">
      <c r="A6042" s="248" t="s">
        <v>648</v>
      </c>
      <c r="B6042" s="248" t="s">
        <v>19</v>
      </c>
      <c r="C6042" s="248">
        <v>18452.0</v>
      </c>
      <c r="D6042" s="274">
        <v>46059.0</v>
      </c>
      <c r="E6042" s="275">
        <v>1114900.0</v>
      </c>
      <c r="F6042" s="248" t="s">
        <v>447</v>
      </c>
      <c r="G6042" s="274">
        <f t="shared" si="1"/>
        <v>46089</v>
      </c>
      <c r="H6042" s="248" t="s">
        <v>443</v>
      </c>
      <c r="I6042" s="276" t="str">
        <f t="shared" si="2"/>
        <v>184521114900</v>
      </c>
      <c r="J6042" s="274">
        <v>46056.0</v>
      </c>
      <c r="K6042" s="275">
        <v>1114980.0</v>
      </c>
      <c r="L6042" s="275">
        <f t="shared" si="71"/>
        <v>80</v>
      </c>
      <c r="N6042" s="277"/>
      <c r="O6042" s="274"/>
    </row>
    <row r="6043" ht="14.25" customHeight="1">
      <c r="A6043" s="248" t="s">
        <v>495</v>
      </c>
      <c r="B6043" s="248" t="s">
        <v>19</v>
      </c>
      <c r="C6043" s="248">
        <v>1.4527217E8</v>
      </c>
      <c r="D6043" s="274">
        <v>46059.0</v>
      </c>
      <c r="E6043" s="275">
        <v>175980.0</v>
      </c>
      <c r="F6043" s="248" t="s">
        <v>447</v>
      </c>
      <c r="G6043" s="274">
        <f t="shared" si="1"/>
        <v>46089</v>
      </c>
      <c r="H6043" s="248" t="s">
        <v>443</v>
      </c>
      <c r="I6043" s="276" t="str">
        <f t="shared" si="2"/>
        <v>145272170175980</v>
      </c>
      <c r="J6043" s="274">
        <v>46059.0</v>
      </c>
      <c r="K6043" s="275">
        <v>175980.0</v>
      </c>
      <c r="L6043" s="275">
        <f t="shared" si="71"/>
        <v>0</v>
      </c>
      <c r="N6043" s="277"/>
      <c r="O6043" s="274"/>
    </row>
    <row r="6044" ht="14.25" customHeight="1">
      <c r="A6044" s="248" t="s">
        <v>623</v>
      </c>
      <c r="B6044" s="248" t="s">
        <v>19</v>
      </c>
      <c r="C6044" s="248">
        <v>3213.0</v>
      </c>
      <c r="D6044" s="274">
        <v>46059.0</v>
      </c>
      <c r="E6044" s="275">
        <v>149990.0</v>
      </c>
      <c r="F6044" s="248" t="s">
        <v>447</v>
      </c>
      <c r="G6044" s="274">
        <f t="shared" si="1"/>
        <v>46089</v>
      </c>
      <c r="H6044" s="248" t="s">
        <v>443</v>
      </c>
      <c r="I6044" s="276" t="str">
        <f t="shared" si="2"/>
        <v>3213149990</v>
      </c>
      <c r="J6044" s="274">
        <v>46059.0</v>
      </c>
      <c r="K6044" s="275">
        <v>149990.0</v>
      </c>
      <c r="L6044" s="275">
        <f t="shared" si="71"/>
        <v>0</v>
      </c>
      <c r="N6044" s="277"/>
      <c r="O6044" s="274"/>
    </row>
    <row r="6045" ht="14.25" customHeight="1">
      <c r="A6045" s="248" t="s">
        <v>661</v>
      </c>
      <c r="B6045" s="248" t="s">
        <v>19</v>
      </c>
      <c r="C6045" s="248">
        <v>12117.0</v>
      </c>
      <c r="D6045" s="274">
        <v>46059.0</v>
      </c>
      <c r="E6045" s="275">
        <v>405435.0</v>
      </c>
      <c r="F6045" s="248" t="s">
        <v>447</v>
      </c>
      <c r="G6045" s="274">
        <f t="shared" si="1"/>
        <v>46089</v>
      </c>
      <c r="H6045" s="248" t="s">
        <v>443</v>
      </c>
      <c r="I6045" s="276" t="str">
        <f t="shared" si="2"/>
        <v>12117405435</v>
      </c>
      <c r="J6045" s="274">
        <v>46059.0</v>
      </c>
      <c r="K6045" s="275">
        <v>405435.0</v>
      </c>
      <c r="L6045" s="275">
        <f t="shared" si="71"/>
        <v>0</v>
      </c>
      <c r="N6045" s="277"/>
      <c r="O6045" s="274"/>
    </row>
    <row r="6046" ht="13.5" customHeight="1">
      <c r="A6046" s="248" t="s">
        <v>463</v>
      </c>
      <c r="B6046" s="248" t="s">
        <v>19</v>
      </c>
      <c r="C6046" s="248">
        <v>5549267.0</v>
      </c>
      <c r="D6046" s="274">
        <v>46059.0</v>
      </c>
      <c r="E6046" s="275">
        <v>1003980.0</v>
      </c>
      <c r="F6046" s="248" t="s">
        <v>447</v>
      </c>
      <c r="G6046" s="274">
        <f t="shared" si="1"/>
        <v>46089</v>
      </c>
      <c r="H6046" s="248" t="s">
        <v>443</v>
      </c>
      <c r="I6046" s="276" t="str">
        <f t="shared" si="2"/>
        <v>55492671003980</v>
      </c>
      <c r="J6046" s="274">
        <v>46059.0</v>
      </c>
      <c r="K6046" s="275">
        <v>1003980.0</v>
      </c>
      <c r="L6046" s="275">
        <f t="shared" si="71"/>
        <v>0</v>
      </c>
      <c r="N6046" s="277"/>
      <c r="O6046" s="274"/>
    </row>
    <row r="6047" ht="14.25" customHeight="1">
      <c r="A6047" s="248" t="s">
        <v>494</v>
      </c>
      <c r="B6047" s="248" t="s">
        <v>19</v>
      </c>
      <c r="C6047" s="248">
        <v>70294.0</v>
      </c>
      <c r="D6047" s="274">
        <v>46059.0</v>
      </c>
      <c r="E6047" s="275">
        <v>455838.0</v>
      </c>
      <c r="F6047" s="248" t="s">
        <v>447</v>
      </c>
      <c r="G6047" s="274">
        <f t="shared" si="1"/>
        <v>46089</v>
      </c>
      <c r="H6047" s="248" t="s">
        <v>443</v>
      </c>
      <c r="I6047" s="276" t="str">
        <f t="shared" si="2"/>
        <v>70294455838</v>
      </c>
      <c r="J6047" s="274">
        <v>46059.0</v>
      </c>
      <c r="K6047" s="275">
        <v>455838.0</v>
      </c>
      <c r="L6047" s="275">
        <f t="shared" si="71"/>
        <v>0</v>
      </c>
      <c r="N6047" s="277"/>
      <c r="O6047" s="274"/>
    </row>
    <row r="6048" ht="14.25" customHeight="1">
      <c r="A6048" s="248" t="s">
        <v>824</v>
      </c>
      <c r="B6048" s="248" t="s">
        <v>334</v>
      </c>
      <c r="C6048" s="248">
        <v>1.4674231E7</v>
      </c>
      <c r="D6048" s="274">
        <v>46059.0</v>
      </c>
      <c r="E6048" s="275">
        <v>0.0</v>
      </c>
      <c r="F6048" s="248" t="s">
        <v>447</v>
      </c>
      <c r="G6048" s="274">
        <f t="shared" si="1"/>
        <v>46089</v>
      </c>
      <c r="H6048" s="248" t="s">
        <v>443</v>
      </c>
      <c r="I6048" s="276" t="str">
        <f t="shared" si="2"/>
        <v>146742310</v>
      </c>
      <c r="J6048" s="274">
        <v>46059.0</v>
      </c>
      <c r="K6048" s="275">
        <v>0.0</v>
      </c>
      <c r="L6048" s="275">
        <f t="shared" si="71"/>
        <v>0</v>
      </c>
      <c r="N6048" s="277"/>
      <c r="O6048" s="274"/>
    </row>
    <row r="6049" ht="14.25" customHeight="1">
      <c r="A6049" s="248" t="s">
        <v>273</v>
      </c>
      <c r="B6049" s="248" t="s">
        <v>19</v>
      </c>
      <c r="C6049" s="248">
        <v>851.0</v>
      </c>
      <c r="D6049" s="274">
        <v>46062.0</v>
      </c>
      <c r="E6049" s="275">
        <v>189900.0</v>
      </c>
      <c r="F6049" s="248" t="s">
        <v>447</v>
      </c>
      <c r="G6049" s="274">
        <f t="shared" si="1"/>
        <v>46092</v>
      </c>
      <c r="H6049" s="248" t="s">
        <v>443</v>
      </c>
      <c r="I6049" s="276" t="str">
        <f t="shared" si="2"/>
        <v>851189900</v>
      </c>
      <c r="J6049" s="274">
        <v>46091.0</v>
      </c>
      <c r="K6049" s="275">
        <v>189900.0</v>
      </c>
      <c r="L6049" s="275">
        <f t="shared" si="71"/>
        <v>0</v>
      </c>
      <c r="N6049" s="277"/>
      <c r="O6049" s="274"/>
    </row>
    <row r="6050" ht="14.25" customHeight="1">
      <c r="A6050" s="248" t="s">
        <v>1334</v>
      </c>
      <c r="B6050" s="248" t="s">
        <v>468</v>
      </c>
      <c r="C6050" s="248">
        <v>133915.0</v>
      </c>
      <c r="D6050" s="274">
        <v>46062.0</v>
      </c>
      <c r="E6050" s="275">
        <v>-309990.0</v>
      </c>
      <c r="F6050" s="248" t="s">
        <v>447</v>
      </c>
      <c r="G6050" s="274">
        <f t="shared" si="1"/>
        <v>46092</v>
      </c>
      <c r="H6050" s="248" t="s">
        <v>469</v>
      </c>
      <c r="I6050" s="276" t="str">
        <f t="shared" si="2"/>
        <v>133915-309990</v>
      </c>
      <c r="J6050" s="274"/>
      <c r="K6050" s="275">
        <v>131600.0</v>
      </c>
      <c r="L6050" s="275">
        <f t="shared" si="71"/>
        <v>441590</v>
      </c>
      <c r="N6050" s="277"/>
      <c r="O6050" s="274"/>
    </row>
    <row r="6051" ht="14.25" customHeight="1">
      <c r="A6051" s="248" t="s">
        <v>273</v>
      </c>
      <c r="B6051" s="248" t="s">
        <v>468</v>
      </c>
      <c r="C6051" s="248">
        <v>2296.0</v>
      </c>
      <c r="D6051" s="274">
        <v>46062.0</v>
      </c>
      <c r="E6051" s="275">
        <v>-189900.0</v>
      </c>
      <c r="F6051" s="248" t="s">
        <v>447</v>
      </c>
      <c r="G6051" s="274">
        <f t="shared" si="1"/>
        <v>46092</v>
      </c>
      <c r="H6051" s="248" t="s">
        <v>469</v>
      </c>
      <c r="I6051" s="276" t="str">
        <f t="shared" si="2"/>
        <v>2296-189900</v>
      </c>
      <c r="J6051" s="274"/>
      <c r="K6051" s="275"/>
      <c r="L6051" s="275">
        <f t="shared" si="71"/>
        <v>189900</v>
      </c>
      <c r="M6051" s="248" t="s">
        <v>1344</v>
      </c>
      <c r="N6051" s="277"/>
      <c r="O6051" s="274"/>
    </row>
    <row r="6052" ht="14.25" customHeight="1">
      <c r="A6052" s="248" t="s">
        <v>48</v>
      </c>
      <c r="B6052" s="248" t="s">
        <v>19</v>
      </c>
      <c r="C6052" s="248">
        <v>22009.0</v>
      </c>
      <c r="D6052" s="274">
        <v>46062.0</v>
      </c>
      <c r="E6052" s="275">
        <v>131600.0</v>
      </c>
      <c r="F6052" s="248" t="s">
        <v>447</v>
      </c>
      <c r="G6052" s="274">
        <f t="shared" si="1"/>
        <v>46092</v>
      </c>
      <c r="H6052" s="248" t="s">
        <v>443</v>
      </c>
      <c r="I6052" s="276" t="str">
        <f t="shared" si="2"/>
        <v>22009131600</v>
      </c>
      <c r="J6052" s="274">
        <v>46091.0</v>
      </c>
      <c r="K6052" s="275">
        <v>131600.0</v>
      </c>
      <c r="L6052" s="275">
        <f t="shared" si="71"/>
        <v>0</v>
      </c>
      <c r="N6052" s="277"/>
      <c r="O6052" s="274"/>
    </row>
    <row r="6053" ht="14.25" customHeight="1">
      <c r="A6053" s="248" t="s">
        <v>48</v>
      </c>
      <c r="B6053" s="248" t="s">
        <v>19</v>
      </c>
      <c r="C6053" s="248">
        <v>22010.0</v>
      </c>
      <c r="D6053" s="274">
        <v>46062.0</v>
      </c>
      <c r="E6053" s="275">
        <v>15920.0</v>
      </c>
      <c r="F6053" s="248" t="s">
        <v>447</v>
      </c>
      <c r="G6053" s="274">
        <f t="shared" si="1"/>
        <v>46092</v>
      </c>
      <c r="H6053" s="248" t="s">
        <v>443</v>
      </c>
      <c r="I6053" s="276" t="str">
        <f t="shared" si="2"/>
        <v>2201015920</v>
      </c>
      <c r="J6053" s="274">
        <v>46091.0</v>
      </c>
      <c r="K6053" s="275">
        <v>15920.0</v>
      </c>
      <c r="L6053" s="275">
        <f t="shared" si="71"/>
        <v>0</v>
      </c>
      <c r="N6053" s="277"/>
      <c r="O6053" s="274"/>
    </row>
    <row r="6054" ht="14.25" customHeight="1">
      <c r="A6054" s="248" t="s">
        <v>48</v>
      </c>
      <c r="B6054" s="248" t="s">
        <v>19</v>
      </c>
      <c r="C6054" s="248">
        <v>22011.0</v>
      </c>
      <c r="D6054" s="274">
        <v>46062.0</v>
      </c>
      <c r="E6054" s="275">
        <v>63839.0</v>
      </c>
      <c r="F6054" s="248" t="s">
        <v>447</v>
      </c>
      <c r="G6054" s="274">
        <f t="shared" si="1"/>
        <v>46092</v>
      </c>
      <c r="H6054" s="248" t="s">
        <v>443</v>
      </c>
      <c r="I6054" s="276" t="str">
        <f t="shared" si="2"/>
        <v>2201163839</v>
      </c>
      <c r="J6054" s="274">
        <v>46091.0</v>
      </c>
      <c r="K6054" s="275">
        <v>63839.0</v>
      </c>
      <c r="L6054" s="275">
        <f t="shared" si="71"/>
        <v>0</v>
      </c>
      <c r="N6054" s="277"/>
      <c r="O6054" s="274"/>
    </row>
    <row r="6055" ht="14.25" customHeight="1">
      <c r="A6055" s="248" t="s">
        <v>274</v>
      </c>
      <c r="B6055" s="248" t="s">
        <v>19</v>
      </c>
      <c r="C6055" s="248">
        <v>14963.0</v>
      </c>
      <c r="D6055" s="274">
        <v>46062.0</v>
      </c>
      <c r="E6055" s="275">
        <v>3307919.0</v>
      </c>
      <c r="F6055" s="248" t="s">
        <v>447</v>
      </c>
      <c r="G6055" s="274">
        <f t="shared" si="1"/>
        <v>46092</v>
      </c>
      <c r="H6055" s="248" t="s">
        <v>443</v>
      </c>
      <c r="I6055" s="276" t="str">
        <f t="shared" si="2"/>
        <v>149633307919</v>
      </c>
      <c r="J6055" s="274">
        <v>46091.0</v>
      </c>
      <c r="K6055" s="275">
        <v>3307919.0</v>
      </c>
      <c r="L6055" s="275">
        <f t="shared" si="71"/>
        <v>0</v>
      </c>
      <c r="N6055" s="277"/>
      <c r="O6055" s="274"/>
    </row>
    <row r="6056" ht="14.25" customHeight="1">
      <c r="A6056" s="248" t="s">
        <v>463</v>
      </c>
      <c r="B6056" s="248" t="s">
        <v>19</v>
      </c>
      <c r="C6056" s="248">
        <v>5550408.0</v>
      </c>
      <c r="D6056" s="274">
        <v>46063.0</v>
      </c>
      <c r="E6056" s="275">
        <v>427960.0</v>
      </c>
      <c r="F6056" s="248" t="s">
        <v>447</v>
      </c>
      <c r="G6056" s="274">
        <f t="shared" si="1"/>
        <v>46093</v>
      </c>
      <c r="H6056" s="248" t="s">
        <v>443</v>
      </c>
      <c r="I6056" s="276" t="str">
        <f t="shared" si="2"/>
        <v>5550408427960</v>
      </c>
      <c r="J6056" s="274">
        <v>46063.0</v>
      </c>
      <c r="K6056" s="275">
        <v>427960.0</v>
      </c>
      <c r="L6056" s="275">
        <f t="shared" si="71"/>
        <v>0</v>
      </c>
      <c r="N6056" s="277"/>
      <c r="O6056" s="274"/>
    </row>
    <row r="6057" ht="14.25" customHeight="1">
      <c r="A6057" s="248" t="s">
        <v>875</v>
      </c>
      <c r="B6057" s="248" t="s">
        <v>19</v>
      </c>
      <c r="C6057" s="248">
        <v>5.2774023E7</v>
      </c>
      <c r="D6057" s="274">
        <v>46063.0</v>
      </c>
      <c r="E6057" s="275">
        <v>90370.0</v>
      </c>
      <c r="F6057" s="248" t="s">
        <v>447</v>
      </c>
      <c r="G6057" s="274">
        <f t="shared" si="1"/>
        <v>46093</v>
      </c>
      <c r="H6057" s="248" t="s">
        <v>443</v>
      </c>
      <c r="I6057" s="276" t="str">
        <f t="shared" si="2"/>
        <v>5277402390370</v>
      </c>
      <c r="J6057" s="274">
        <v>46083.0</v>
      </c>
      <c r="K6057" s="275">
        <v>90370.0</v>
      </c>
      <c r="L6057" s="275">
        <f t="shared" si="71"/>
        <v>0</v>
      </c>
      <c r="N6057" s="277"/>
      <c r="O6057" s="274"/>
    </row>
    <row r="6058" ht="14.25" customHeight="1">
      <c r="A6058" s="248" t="s">
        <v>275</v>
      </c>
      <c r="B6058" s="248" t="s">
        <v>19</v>
      </c>
      <c r="C6058" s="248">
        <v>144001.0</v>
      </c>
      <c r="D6058" s="274">
        <v>46064.0</v>
      </c>
      <c r="E6058" s="275">
        <v>180095.0</v>
      </c>
      <c r="F6058" s="248" t="s">
        <v>447</v>
      </c>
      <c r="G6058" s="274">
        <f t="shared" si="1"/>
        <v>46094</v>
      </c>
      <c r="H6058" s="248" t="s">
        <v>443</v>
      </c>
      <c r="I6058" s="276" t="str">
        <f t="shared" si="2"/>
        <v>144001180095</v>
      </c>
      <c r="J6058" s="274">
        <v>46091.0</v>
      </c>
      <c r="K6058" s="275">
        <v>180095.0</v>
      </c>
      <c r="L6058" s="275">
        <f t="shared" si="71"/>
        <v>0</v>
      </c>
      <c r="N6058" s="277"/>
      <c r="O6058" s="274"/>
    </row>
    <row r="6059" ht="14.25" customHeight="1">
      <c r="A6059" s="248" t="s">
        <v>281</v>
      </c>
      <c r="B6059" s="248" t="s">
        <v>19</v>
      </c>
      <c r="C6059" s="248">
        <v>1264887.0</v>
      </c>
      <c r="D6059" s="274">
        <v>46064.0</v>
      </c>
      <c r="E6059" s="275">
        <v>915970.0</v>
      </c>
      <c r="F6059" s="248" t="s">
        <v>447</v>
      </c>
      <c r="G6059" s="274">
        <f t="shared" si="1"/>
        <v>46094</v>
      </c>
      <c r="H6059" s="248" t="s">
        <v>443</v>
      </c>
      <c r="I6059" s="276" t="str">
        <f t="shared" si="2"/>
        <v>1264887915970</v>
      </c>
      <c r="J6059" s="274">
        <v>46091.0</v>
      </c>
      <c r="K6059" s="275">
        <v>915970.0</v>
      </c>
      <c r="L6059" s="275">
        <f t="shared" si="71"/>
        <v>0</v>
      </c>
      <c r="N6059" s="277"/>
      <c r="O6059" s="274"/>
    </row>
    <row r="6060" ht="14.25" customHeight="1">
      <c r="A6060" s="248" t="s">
        <v>113</v>
      </c>
      <c r="B6060" s="248" t="s">
        <v>19</v>
      </c>
      <c r="C6060" s="248">
        <v>355.0</v>
      </c>
      <c r="D6060" s="274">
        <v>46065.0</v>
      </c>
      <c r="E6060" s="275">
        <v>19999.0</v>
      </c>
      <c r="F6060" s="248" t="s">
        <v>447</v>
      </c>
      <c r="G6060" s="274">
        <f t="shared" si="1"/>
        <v>46095</v>
      </c>
      <c r="H6060" s="248" t="s">
        <v>443</v>
      </c>
      <c r="I6060" s="276" t="str">
        <f t="shared" si="2"/>
        <v>35519999</v>
      </c>
      <c r="J6060" s="274">
        <v>46091.0</v>
      </c>
      <c r="K6060" s="275">
        <v>19999.0</v>
      </c>
      <c r="L6060" s="275">
        <f t="shared" si="71"/>
        <v>0</v>
      </c>
      <c r="N6060" s="277"/>
      <c r="O6060" s="274"/>
    </row>
    <row r="6061" ht="14.25" customHeight="1">
      <c r="A6061" s="248" t="s">
        <v>508</v>
      </c>
      <c r="B6061" s="248" t="s">
        <v>334</v>
      </c>
      <c r="C6061" s="248">
        <v>3593010.0</v>
      </c>
      <c r="D6061" s="274">
        <v>46065.0</v>
      </c>
      <c r="E6061" s="275">
        <v>6163.0</v>
      </c>
      <c r="F6061" s="248" t="s">
        <v>447</v>
      </c>
      <c r="G6061" s="274">
        <f t="shared" si="1"/>
        <v>46095</v>
      </c>
      <c r="H6061" s="248" t="s">
        <v>443</v>
      </c>
      <c r="I6061" s="276" t="str">
        <f t="shared" si="2"/>
        <v>35930106163</v>
      </c>
      <c r="J6061" s="274">
        <v>46065.0</v>
      </c>
      <c r="K6061" s="275">
        <v>6163.0</v>
      </c>
      <c r="L6061" s="275">
        <f t="shared" si="71"/>
        <v>0</v>
      </c>
      <c r="N6061" s="277"/>
      <c r="O6061" s="274"/>
    </row>
    <row r="6062" ht="14.25" customHeight="1">
      <c r="A6062" s="248" t="s">
        <v>276</v>
      </c>
      <c r="B6062" s="248" t="s">
        <v>19</v>
      </c>
      <c r="C6062" s="248">
        <v>11775.0</v>
      </c>
      <c r="D6062" s="274">
        <v>46065.0</v>
      </c>
      <c r="E6062" s="275">
        <v>511974.0</v>
      </c>
      <c r="F6062" s="248" t="s">
        <v>447</v>
      </c>
      <c r="G6062" s="274">
        <f t="shared" si="1"/>
        <v>46095</v>
      </c>
      <c r="H6062" s="248" t="s">
        <v>443</v>
      </c>
      <c r="I6062" s="276" t="str">
        <f t="shared" si="2"/>
        <v>11775511974</v>
      </c>
      <c r="J6062" s="274">
        <v>46091.0</v>
      </c>
      <c r="K6062" s="275">
        <v>511974.0</v>
      </c>
      <c r="L6062" s="275">
        <f t="shared" si="71"/>
        <v>0</v>
      </c>
      <c r="N6062" s="277"/>
      <c r="O6062" s="274"/>
    </row>
    <row r="6063" ht="14.25" customHeight="1">
      <c r="A6063" s="248" t="s">
        <v>281</v>
      </c>
      <c r="B6063" s="248" t="s">
        <v>19</v>
      </c>
      <c r="C6063" s="248">
        <v>1264922.0</v>
      </c>
      <c r="D6063" s="274">
        <v>46065.0</v>
      </c>
      <c r="E6063" s="275">
        <v>1024472.0</v>
      </c>
      <c r="F6063" s="248" t="s">
        <v>447</v>
      </c>
      <c r="G6063" s="274">
        <f t="shared" si="1"/>
        <v>46095</v>
      </c>
      <c r="H6063" s="248" t="s">
        <v>443</v>
      </c>
      <c r="I6063" s="276" t="str">
        <f t="shared" si="2"/>
        <v>12649221024472</v>
      </c>
      <c r="J6063" s="274">
        <v>46091.0</v>
      </c>
      <c r="K6063" s="275">
        <v>1024472.0</v>
      </c>
      <c r="L6063" s="275">
        <f t="shared" si="71"/>
        <v>0</v>
      </c>
      <c r="N6063" s="277"/>
      <c r="O6063" s="274"/>
    </row>
    <row r="6064" ht="14.25" customHeight="1">
      <c r="A6064" s="248" t="s">
        <v>1345</v>
      </c>
      <c r="B6064" s="248" t="s">
        <v>19</v>
      </c>
      <c r="C6064" s="248">
        <v>741.0</v>
      </c>
      <c r="D6064" s="274">
        <v>46066.0</v>
      </c>
      <c r="E6064" s="275">
        <v>403970.0</v>
      </c>
      <c r="F6064" s="248" t="s">
        <v>447</v>
      </c>
      <c r="G6064" s="274">
        <f t="shared" si="1"/>
        <v>46096</v>
      </c>
      <c r="H6064" s="248" t="s">
        <v>443</v>
      </c>
      <c r="I6064" s="276" t="str">
        <f t="shared" si="2"/>
        <v>741403970</v>
      </c>
      <c r="J6064" s="274">
        <v>46066.0</v>
      </c>
      <c r="K6064" s="275">
        <v>403970.0</v>
      </c>
      <c r="L6064" s="275">
        <f t="shared" si="71"/>
        <v>0</v>
      </c>
      <c r="N6064" s="277"/>
      <c r="O6064" s="274"/>
    </row>
    <row r="6065" ht="14.25" customHeight="1">
      <c r="A6065" s="248" t="s">
        <v>494</v>
      </c>
      <c r="B6065" s="248" t="s">
        <v>19</v>
      </c>
      <c r="C6065" s="248">
        <v>70628.0</v>
      </c>
      <c r="D6065" s="274">
        <v>46066.0</v>
      </c>
      <c r="E6065" s="275">
        <v>98941.0</v>
      </c>
      <c r="F6065" s="248" t="s">
        <v>447</v>
      </c>
      <c r="G6065" s="274">
        <f t="shared" si="1"/>
        <v>46096</v>
      </c>
      <c r="H6065" s="248" t="s">
        <v>443</v>
      </c>
      <c r="I6065" s="276" t="str">
        <f t="shared" si="2"/>
        <v>7062898941</v>
      </c>
      <c r="J6065" s="274">
        <v>46066.0</v>
      </c>
      <c r="K6065" s="275">
        <v>98990.0</v>
      </c>
      <c r="L6065" s="275">
        <f t="shared" si="71"/>
        <v>49</v>
      </c>
      <c r="N6065" s="277"/>
      <c r="O6065" s="274"/>
    </row>
    <row r="6066" ht="14.25" customHeight="1">
      <c r="A6066" s="248" t="s">
        <v>634</v>
      </c>
      <c r="B6066" s="248" t="s">
        <v>19</v>
      </c>
      <c r="C6066" s="248">
        <v>420337.0</v>
      </c>
      <c r="D6066" s="274">
        <v>46067.0</v>
      </c>
      <c r="E6066" s="275">
        <v>56987.0</v>
      </c>
      <c r="F6066" s="248" t="s">
        <v>447</v>
      </c>
      <c r="G6066" s="274">
        <f t="shared" si="1"/>
        <v>46097</v>
      </c>
      <c r="H6066" s="248" t="s">
        <v>443</v>
      </c>
      <c r="I6066" s="276" t="str">
        <f t="shared" si="2"/>
        <v>42033756987</v>
      </c>
      <c r="J6066" s="274">
        <v>46066.0</v>
      </c>
      <c r="K6066" s="275">
        <v>56987.0</v>
      </c>
      <c r="L6066" s="275">
        <f t="shared" si="71"/>
        <v>0</v>
      </c>
      <c r="N6066" s="277"/>
      <c r="O6066" s="274"/>
    </row>
    <row r="6067" ht="14.25" customHeight="1">
      <c r="A6067" s="248" t="s">
        <v>634</v>
      </c>
      <c r="B6067" s="248" t="s">
        <v>19</v>
      </c>
      <c r="C6067" s="248">
        <v>420335.0</v>
      </c>
      <c r="D6067" s="274">
        <v>46067.0</v>
      </c>
      <c r="E6067" s="275">
        <v>56989.0</v>
      </c>
      <c r="F6067" s="248" t="s">
        <v>447</v>
      </c>
      <c r="G6067" s="274">
        <f t="shared" si="1"/>
        <v>46097</v>
      </c>
      <c r="H6067" s="248" t="s">
        <v>443</v>
      </c>
      <c r="I6067" s="276" t="str">
        <f t="shared" si="2"/>
        <v>42033556989</v>
      </c>
      <c r="J6067" s="274">
        <v>46066.0</v>
      </c>
      <c r="K6067" s="275">
        <v>56989.0</v>
      </c>
      <c r="L6067" s="275">
        <f t="shared" si="71"/>
        <v>0</v>
      </c>
      <c r="N6067" s="277"/>
      <c r="O6067" s="274"/>
    </row>
    <row r="6068" ht="14.25" customHeight="1">
      <c r="A6068" s="248" t="s">
        <v>634</v>
      </c>
      <c r="B6068" s="248" t="s">
        <v>19</v>
      </c>
      <c r="C6068" s="248">
        <v>420336.0</v>
      </c>
      <c r="D6068" s="274">
        <v>46067.0</v>
      </c>
      <c r="E6068" s="275">
        <v>56987.0</v>
      </c>
      <c r="F6068" s="248" t="s">
        <v>447</v>
      </c>
      <c r="G6068" s="274">
        <f t="shared" si="1"/>
        <v>46097</v>
      </c>
      <c r="H6068" s="248" t="s">
        <v>443</v>
      </c>
      <c r="I6068" s="276" t="str">
        <f t="shared" si="2"/>
        <v>42033656987</v>
      </c>
      <c r="J6068" s="274">
        <v>46066.0</v>
      </c>
      <c r="K6068" s="275">
        <v>56987.0</v>
      </c>
      <c r="L6068" s="275">
        <f t="shared" si="71"/>
        <v>0</v>
      </c>
      <c r="N6068" s="277"/>
      <c r="O6068" s="274"/>
    </row>
    <row r="6069" ht="13.5" customHeight="1">
      <c r="A6069" s="248" t="s">
        <v>634</v>
      </c>
      <c r="B6069" s="248" t="s">
        <v>19</v>
      </c>
      <c r="C6069" s="248">
        <v>420334.0</v>
      </c>
      <c r="D6069" s="274">
        <v>46067.0</v>
      </c>
      <c r="E6069" s="275">
        <v>56987.0</v>
      </c>
      <c r="F6069" s="248" t="s">
        <v>447</v>
      </c>
      <c r="G6069" s="274">
        <f t="shared" si="1"/>
        <v>46097</v>
      </c>
      <c r="H6069" s="248" t="s">
        <v>443</v>
      </c>
      <c r="I6069" s="276" t="str">
        <f t="shared" si="2"/>
        <v>42033456987</v>
      </c>
      <c r="J6069" s="274">
        <v>46066.0</v>
      </c>
      <c r="K6069" s="275">
        <v>56987.0</v>
      </c>
      <c r="L6069" s="275">
        <f t="shared" si="71"/>
        <v>0</v>
      </c>
      <c r="N6069" s="277"/>
      <c r="O6069" s="274"/>
    </row>
    <row r="6070" ht="14.25" customHeight="1">
      <c r="A6070" s="248" t="s">
        <v>277</v>
      </c>
      <c r="B6070" s="248" t="s">
        <v>19</v>
      </c>
      <c r="C6070" s="248">
        <v>876036.0</v>
      </c>
      <c r="D6070" s="274">
        <v>46067.0</v>
      </c>
      <c r="E6070" s="275">
        <v>379407.0</v>
      </c>
      <c r="F6070" s="248" t="s">
        <v>447</v>
      </c>
      <c r="G6070" s="274">
        <f t="shared" si="1"/>
        <v>46097</v>
      </c>
      <c r="H6070" s="248" t="s">
        <v>443</v>
      </c>
      <c r="I6070" s="276" t="str">
        <f t="shared" si="2"/>
        <v>876036379407</v>
      </c>
      <c r="J6070" s="274">
        <v>46091.0</v>
      </c>
      <c r="K6070" s="275">
        <v>379407.0</v>
      </c>
      <c r="L6070" s="275">
        <f t="shared" si="71"/>
        <v>0</v>
      </c>
      <c r="N6070" s="277"/>
      <c r="O6070" s="274"/>
    </row>
    <row r="6071" ht="14.25" customHeight="1">
      <c r="A6071" s="248" t="s">
        <v>278</v>
      </c>
      <c r="B6071" s="248" t="s">
        <v>19</v>
      </c>
      <c r="C6071" s="248">
        <v>10696.0</v>
      </c>
      <c r="D6071" s="274">
        <v>46069.0</v>
      </c>
      <c r="E6071" s="275">
        <v>396470.0</v>
      </c>
      <c r="F6071" s="248" t="s">
        <v>447</v>
      </c>
      <c r="G6071" s="274">
        <f t="shared" si="1"/>
        <v>46099</v>
      </c>
      <c r="H6071" s="248" t="s">
        <v>443</v>
      </c>
      <c r="I6071" s="276" t="str">
        <f t="shared" si="2"/>
        <v>10696396470</v>
      </c>
      <c r="J6071" s="274">
        <v>46091.0</v>
      </c>
      <c r="K6071" s="275">
        <v>396470.0</v>
      </c>
      <c r="L6071" s="275">
        <f t="shared" si="71"/>
        <v>0</v>
      </c>
      <c r="N6071" s="277"/>
      <c r="O6071" s="274"/>
    </row>
    <row r="6072" ht="14.25" customHeight="1">
      <c r="A6072" s="248" t="s">
        <v>77</v>
      </c>
      <c r="B6072" s="248" t="s">
        <v>19</v>
      </c>
      <c r="C6072" s="248">
        <v>636157.0</v>
      </c>
      <c r="D6072" s="274">
        <v>46069.0</v>
      </c>
      <c r="E6072" s="275">
        <v>269310.0</v>
      </c>
      <c r="F6072" s="248" t="s">
        <v>447</v>
      </c>
      <c r="G6072" s="274">
        <f t="shared" si="1"/>
        <v>46099</v>
      </c>
      <c r="H6072" s="248" t="s">
        <v>443</v>
      </c>
      <c r="I6072" s="276" t="str">
        <f t="shared" si="2"/>
        <v>636157269310</v>
      </c>
      <c r="J6072" s="274">
        <v>46091.0</v>
      </c>
      <c r="K6072" s="275">
        <v>269310.0</v>
      </c>
      <c r="L6072" s="275">
        <f t="shared" si="71"/>
        <v>0</v>
      </c>
      <c r="N6072" s="277"/>
      <c r="O6072" s="274"/>
    </row>
    <row r="6073" ht="14.25" customHeight="1">
      <c r="A6073" s="248" t="s">
        <v>77</v>
      </c>
      <c r="B6073" s="248" t="s">
        <v>19</v>
      </c>
      <c r="C6073" s="248">
        <v>636158.0</v>
      </c>
      <c r="D6073" s="274">
        <v>46069.0</v>
      </c>
      <c r="E6073" s="275">
        <v>538620.0</v>
      </c>
      <c r="F6073" s="248" t="s">
        <v>447</v>
      </c>
      <c r="G6073" s="274">
        <f t="shared" si="1"/>
        <v>46099</v>
      </c>
      <c r="H6073" s="248" t="s">
        <v>443</v>
      </c>
      <c r="I6073" s="276" t="str">
        <f t="shared" si="2"/>
        <v>636158538620</v>
      </c>
      <c r="J6073" s="274">
        <v>46091.0</v>
      </c>
      <c r="K6073" s="275">
        <v>538620.0</v>
      </c>
      <c r="L6073" s="275">
        <f t="shared" si="71"/>
        <v>0</v>
      </c>
      <c r="N6073" s="277"/>
      <c r="O6073" s="274"/>
    </row>
    <row r="6074" ht="14.25" customHeight="1">
      <c r="A6074" s="248" t="s">
        <v>279</v>
      </c>
      <c r="B6074" s="248" t="s">
        <v>19</v>
      </c>
      <c r="C6074" s="248">
        <v>7192.0</v>
      </c>
      <c r="D6074" s="274">
        <v>46069.0</v>
      </c>
      <c r="E6074" s="275">
        <v>9790833.0</v>
      </c>
      <c r="F6074" s="248" t="s">
        <v>447</v>
      </c>
      <c r="G6074" s="274">
        <f t="shared" si="1"/>
        <v>46099</v>
      </c>
      <c r="H6074" s="248" t="s">
        <v>443</v>
      </c>
      <c r="I6074" s="276" t="str">
        <f t="shared" si="2"/>
        <v>71929790833</v>
      </c>
      <c r="J6074" s="274">
        <v>46091.0</v>
      </c>
      <c r="K6074" s="275">
        <v>9790833.0</v>
      </c>
      <c r="L6074" s="275">
        <f t="shared" si="71"/>
        <v>0</v>
      </c>
      <c r="N6074" s="277"/>
      <c r="O6074" s="274"/>
    </row>
    <row r="6075" ht="14.25" customHeight="1">
      <c r="A6075" s="248" t="s">
        <v>815</v>
      </c>
      <c r="B6075" s="248" t="s">
        <v>19</v>
      </c>
      <c r="C6075" s="248">
        <v>7702084.0</v>
      </c>
      <c r="D6075" s="274">
        <v>46069.0</v>
      </c>
      <c r="E6075" s="275">
        <v>14275.0</v>
      </c>
      <c r="F6075" s="248" t="s">
        <v>447</v>
      </c>
      <c r="G6075" s="274">
        <f t="shared" si="1"/>
        <v>46099</v>
      </c>
      <c r="H6075" s="248" t="s">
        <v>443</v>
      </c>
      <c r="I6075" s="276" t="str">
        <f t="shared" si="2"/>
        <v>770208414275</v>
      </c>
      <c r="J6075" s="274">
        <v>46069.0</v>
      </c>
      <c r="K6075" s="275">
        <v>14275.0</v>
      </c>
      <c r="L6075" s="275">
        <f t="shared" si="71"/>
        <v>0</v>
      </c>
      <c r="N6075" s="277"/>
      <c r="O6075" s="274"/>
    </row>
    <row r="6076" ht="14.25" customHeight="1">
      <c r="A6076" s="248" t="s">
        <v>279</v>
      </c>
      <c r="B6076" s="248" t="s">
        <v>19</v>
      </c>
      <c r="C6076" s="248">
        <v>7193.0</v>
      </c>
      <c r="D6076" s="274">
        <v>46070.0</v>
      </c>
      <c r="E6076" s="275">
        <v>490255.0</v>
      </c>
      <c r="F6076" s="248" t="s">
        <v>447</v>
      </c>
      <c r="G6076" s="274">
        <f t="shared" si="1"/>
        <v>46100</v>
      </c>
      <c r="H6076" s="248" t="s">
        <v>443</v>
      </c>
      <c r="I6076" s="276" t="str">
        <f t="shared" si="2"/>
        <v>7193490255</v>
      </c>
      <c r="J6076" s="274">
        <v>46091.0</v>
      </c>
      <c r="K6076" s="275">
        <v>490255.0</v>
      </c>
      <c r="L6076" s="275">
        <f t="shared" si="71"/>
        <v>0</v>
      </c>
      <c r="N6076" s="277"/>
      <c r="O6076" s="274"/>
    </row>
    <row r="6077" ht="14.25" customHeight="1">
      <c r="A6077" s="248" t="s">
        <v>280</v>
      </c>
      <c r="B6077" s="248" t="s">
        <v>19</v>
      </c>
      <c r="C6077" s="248">
        <v>26907.0</v>
      </c>
      <c r="D6077" s="274">
        <v>46070.0</v>
      </c>
      <c r="E6077" s="275">
        <v>308017.0</v>
      </c>
      <c r="F6077" s="248" t="s">
        <v>447</v>
      </c>
      <c r="G6077" s="274">
        <f t="shared" si="1"/>
        <v>46100</v>
      </c>
      <c r="H6077" s="248" t="s">
        <v>443</v>
      </c>
      <c r="I6077" s="276" t="str">
        <f t="shared" si="2"/>
        <v>26907308017</v>
      </c>
      <c r="J6077" s="274">
        <v>46091.0</v>
      </c>
      <c r="K6077" s="275">
        <v>308017.0</v>
      </c>
      <c r="L6077" s="275">
        <f t="shared" si="71"/>
        <v>0</v>
      </c>
      <c r="N6077" s="277"/>
      <c r="O6077" s="274"/>
    </row>
    <row r="6078" ht="14.25" customHeight="1">
      <c r="A6078" s="248" t="s">
        <v>677</v>
      </c>
      <c r="B6078" s="248" t="s">
        <v>19</v>
      </c>
      <c r="C6078" s="248">
        <v>1.3078811E7</v>
      </c>
      <c r="D6078" s="274">
        <v>46070.0</v>
      </c>
      <c r="E6078" s="275">
        <v>19890.0</v>
      </c>
      <c r="F6078" s="248" t="s">
        <v>447</v>
      </c>
      <c r="G6078" s="274">
        <f t="shared" si="1"/>
        <v>46100</v>
      </c>
      <c r="H6078" s="248" t="s">
        <v>443</v>
      </c>
      <c r="I6078" s="276" t="str">
        <f t="shared" si="2"/>
        <v>1307881119890</v>
      </c>
      <c r="J6078" s="274">
        <v>46070.0</v>
      </c>
      <c r="K6078" s="275">
        <v>19890.0</v>
      </c>
      <c r="L6078" s="275">
        <f t="shared" si="71"/>
        <v>0</v>
      </c>
      <c r="M6078" s="248" t="s">
        <v>241</v>
      </c>
      <c r="N6078" s="277"/>
      <c r="O6078" s="274"/>
    </row>
    <row r="6079" ht="14.25" customHeight="1">
      <c r="A6079" s="248" t="s">
        <v>1346</v>
      </c>
      <c r="B6079" s="248" t="s">
        <v>19</v>
      </c>
      <c r="C6079" s="248">
        <v>112498.0</v>
      </c>
      <c r="D6079" s="274">
        <v>46071.0</v>
      </c>
      <c r="E6079" s="275">
        <v>276209.0</v>
      </c>
      <c r="F6079" s="248" t="s">
        <v>447</v>
      </c>
      <c r="G6079" s="274">
        <f t="shared" si="1"/>
        <v>46101</v>
      </c>
      <c r="H6079" s="248" t="s">
        <v>485</v>
      </c>
      <c r="I6079" s="276" t="str">
        <f t="shared" si="2"/>
        <v>112498276209</v>
      </c>
      <c r="J6079" s="274"/>
      <c r="K6079" s="275"/>
      <c r="L6079" s="275">
        <f t="shared" si="71"/>
        <v>-276209</v>
      </c>
      <c r="M6079" s="248" t="s">
        <v>1347</v>
      </c>
      <c r="N6079" s="277"/>
      <c r="O6079" s="274"/>
    </row>
    <row r="6080" ht="14.25" customHeight="1">
      <c r="A6080" s="248" t="s">
        <v>1346</v>
      </c>
      <c r="B6080" s="248" t="s">
        <v>19</v>
      </c>
      <c r="C6080" s="248">
        <v>112499.0</v>
      </c>
      <c r="D6080" s="274">
        <v>46071.0</v>
      </c>
      <c r="E6080" s="275">
        <v>621469.0</v>
      </c>
      <c r="F6080" s="248" t="s">
        <v>447</v>
      </c>
      <c r="G6080" s="274">
        <f t="shared" si="1"/>
        <v>46101</v>
      </c>
      <c r="H6080" s="248" t="s">
        <v>485</v>
      </c>
      <c r="I6080" s="276" t="str">
        <f t="shared" si="2"/>
        <v>112499621469</v>
      </c>
      <c r="J6080" s="274"/>
      <c r="K6080" s="275"/>
      <c r="L6080" s="275">
        <f t="shared" si="71"/>
        <v>-621469</v>
      </c>
      <c r="M6080" s="248" t="s">
        <v>1348</v>
      </c>
      <c r="N6080" s="277"/>
      <c r="O6080" s="274"/>
    </row>
    <row r="6081" ht="14.25" customHeight="1">
      <c r="A6081" s="248" t="s">
        <v>1346</v>
      </c>
      <c r="B6081" s="248" t="s">
        <v>19</v>
      </c>
      <c r="C6081" s="248">
        <v>112500.0</v>
      </c>
      <c r="D6081" s="274">
        <v>46071.0</v>
      </c>
      <c r="E6081" s="275">
        <v>621469.0</v>
      </c>
      <c r="F6081" s="248" t="s">
        <v>447</v>
      </c>
      <c r="G6081" s="274">
        <f t="shared" si="1"/>
        <v>46101</v>
      </c>
      <c r="H6081" s="248" t="s">
        <v>485</v>
      </c>
      <c r="I6081" s="276" t="str">
        <f t="shared" si="2"/>
        <v>112500621469</v>
      </c>
      <c r="J6081" s="274"/>
      <c r="K6081" s="275"/>
      <c r="L6081" s="275">
        <f t="shared" si="71"/>
        <v>-621469</v>
      </c>
      <c r="M6081" s="248" t="s">
        <v>1349</v>
      </c>
      <c r="N6081" s="277"/>
      <c r="O6081" s="274"/>
    </row>
    <row r="6082" ht="14.25" customHeight="1">
      <c r="A6082" s="248" t="s">
        <v>1346</v>
      </c>
      <c r="B6082" s="248" t="s">
        <v>19</v>
      </c>
      <c r="C6082" s="248">
        <v>112501.0</v>
      </c>
      <c r="D6082" s="274">
        <v>46071.0</v>
      </c>
      <c r="E6082" s="275">
        <v>5485863.0</v>
      </c>
      <c r="F6082" s="248" t="s">
        <v>447</v>
      </c>
      <c r="G6082" s="274">
        <f t="shared" si="1"/>
        <v>46101</v>
      </c>
      <c r="H6082" s="248" t="s">
        <v>485</v>
      </c>
      <c r="I6082" s="276" t="str">
        <f t="shared" si="2"/>
        <v>1125015485863</v>
      </c>
      <c r="J6082" s="274"/>
      <c r="K6082" s="275"/>
      <c r="L6082" s="275">
        <f t="shared" si="71"/>
        <v>-5485863</v>
      </c>
      <c r="M6082" s="248" t="s">
        <v>1350</v>
      </c>
      <c r="N6082" s="277"/>
      <c r="O6082" s="274"/>
    </row>
    <row r="6083" ht="14.25" customHeight="1">
      <c r="A6083" s="248" t="s">
        <v>463</v>
      </c>
      <c r="B6083" s="248" t="s">
        <v>19</v>
      </c>
      <c r="C6083" s="248">
        <v>5552764.0</v>
      </c>
      <c r="D6083" s="274">
        <v>46071.0</v>
      </c>
      <c r="E6083" s="275">
        <v>1403980.0</v>
      </c>
      <c r="F6083" s="248" t="s">
        <v>447</v>
      </c>
      <c r="G6083" s="274">
        <f t="shared" si="1"/>
        <v>46101</v>
      </c>
      <c r="H6083" s="248" t="s">
        <v>443</v>
      </c>
      <c r="I6083" s="276" t="str">
        <f t="shared" si="2"/>
        <v>55527641403980</v>
      </c>
      <c r="J6083" s="274">
        <v>46071.0</v>
      </c>
      <c r="K6083" s="275">
        <v>1403980.0</v>
      </c>
      <c r="L6083" s="275">
        <f t="shared" si="71"/>
        <v>0</v>
      </c>
      <c r="N6083" s="277"/>
      <c r="O6083" s="274"/>
    </row>
    <row r="6084" ht="14.25" customHeight="1">
      <c r="A6084" s="248" t="s">
        <v>824</v>
      </c>
      <c r="B6084" s="248" t="s">
        <v>334</v>
      </c>
      <c r="C6084" s="248">
        <v>1.470171E7</v>
      </c>
      <c r="D6084" s="274">
        <v>46071.0</v>
      </c>
      <c r="E6084" s="275">
        <v>0.0</v>
      </c>
      <c r="F6084" s="248" t="s">
        <v>447</v>
      </c>
      <c r="G6084" s="274">
        <f t="shared" si="1"/>
        <v>46101</v>
      </c>
      <c r="H6084" s="248" t="s">
        <v>443</v>
      </c>
      <c r="I6084" s="276" t="str">
        <f t="shared" si="2"/>
        <v>147017100</v>
      </c>
      <c r="J6084" s="274">
        <v>46071.0</v>
      </c>
      <c r="K6084" s="275">
        <v>0.0</v>
      </c>
      <c r="L6084" s="275">
        <f t="shared" si="71"/>
        <v>0</v>
      </c>
      <c r="N6084" s="277"/>
      <c r="O6084" s="274"/>
    </row>
    <row r="6085" ht="14.25" customHeight="1">
      <c r="A6085" s="248" t="s">
        <v>1351</v>
      </c>
      <c r="B6085" s="248" t="s">
        <v>19</v>
      </c>
      <c r="C6085" s="248">
        <v>1167905.0</v>
      </c>
      <c r="D6085" s="274">
        <v>46072.0</v>
      </c>
      <c r="E6085" s="275">
        <v>32944.0</v>
      </c>
      <c r="F6085" s="248" t="s">
        <v>447</v>
      </c>
      <c r="G6085" s="274">
        <f t="shared" si="1"/>
        <v>46102</v>
      </c>
      <c r="H6085" s="248" t="s">
        <v>443</v>
      </c>
      <c r="I6085" s="276" t="str">
        <f t="shared" si="2"/>
        <v>116790532944</v>
      </c>
      <c r="J6085" s="274">
        <v>46071.0</v>
      </c>
      <c r="K6085" s="275">
        <v>32944.0</v>
      </c>
      <c r="L6085" s="275">
        <f t="shared" si="71"/>
        <v>0</v>
      </c>
      <c r="N6085" s="277"/>
      <c r="O6085" s="274"/>
    </row>
    <row r="6086" ht="14.25" customHeight="1">
      <c r="A6086" s="248" t="s">
        <v>463</v>
      </c>
      <c r="B6086" s="248" t="s">
        <v>19</v>
      </c>
      <c r="C6086" s="248">
        <v>5552902.0</v>
      </c>
      <c r="D6086" s="274">
        <v>46072.0</v>
      </c>
      <c r="E6086" s="275">
        <v>1153980.0</v>
      </c>
      <c r="F6086" s="248" t="s">
        <v>447</v>
      </c>
      <c r="G6086" s="274">
        <f t="shared" si="1"/>
        <v>46102</v>
      </c>
      <c r="H6086" s="248" t="s">
        <v>443</v>
      </c>
      <c r="I6086" s="276" t="str">
        <f t="shared" si="2"/>
        <v>55529021153980</v>
      </c>
      <c r="J6086" s="274">
        <v>46072.0</v>
      </c>
      <c r="K6086" s="275">
        <v>1153980.0</v>
      </c>
      <c r="L6086" s="275">
        <f t="shared" si="71"/>
        <v>0</v>
      </c>
      <c r="N6086" s="277"/>
      <c r="O6086" s="274"/>
    </row>
    <row r="6087" ht="14.25" customHeight="1">
      <c r="A6087" s="248" t="s">
        <v>281</v>
      </c>
      <c r="B6087" s="248" t="s">
        <v>19</v>
      </c>
      <c r="C6087" s="248">
        <v>1265086.0</v>
      </c>
      <c r="D6087" s="274">
        <v>46072.0</v>
      </c>
      <c r="E6087" s="275">
        <v>954918.0</v>
      </c>
      <c r="F6087" s="248" t="s">
        <v>447</v>
      </c>
      <c r="G6087" s="274">
        <f t="shared" si="1"/>
        <v>46102</v>
      </c>
      <c r="H6087" s="248" t="s">
        <v>443</v>
      </c>
      <c r="I6087" s="276" t="str">
        <f t="shared" si="2"/>
        <v>1265086954918</v>
      </c>
      <c r="J6087" s="274">
        <v>46091.0</v>
      </c>
      <c r="K6087" s="275">
        <v>954918.0</v>
      </c>
      <c r="L6087" s="275">
        <f t="shared" si="71"/>
        <v>0</v>
      </c>
      <c r="N6087" s="277"/>
      <c r="O6087" s="274"/>
    </row>
    <row r="6088" ht="14.25" customHeight="1">
      <c r="A6088" s="248" t="s">
        <v>84</v>
      </c>
      <c r="B6088" s="248" t="s">
        <v>19</v>
      </c>
      <c r="C6088" s="248">
        <v>6753.0</v>
      </c>
      <c r="D6088" s="274">
        <v>46072.0</v>
      </c>
      <c r="E6088" s="275">
        <v>172744.0</v>
      </c>
      <c r="F6088" s="248" t="s">
        <v>447</v>
      </c>
      <c r="G6088" s="274">
        <f t="shared" si="1"/>
        <v>46102</v>
      </c>
      <c r="H6088" s="248" t="s">
        <v>443</v>
      </c>
      <c r="I6088" s="276" t="str">
        <f t="shared" si="2"/>
        <v>6753172744</v>
      </c>
      <c r="J6088" s="274">
        <v>46091.0</v>
      </c>
      <c r="K6088" s="275">
        <v>172744.0</v>
      </c>
      <c r="L6088" s="275">
        <f t="shared" si="71"/>
        <v>0</v>
      </c>
      <c r="N6088" s="277"/>
      <c r="O6088" s="274"/>
    </row>
    <row r="6089" ht="14.25" customHeight="1">
      <c r="A6089" s="248" t="s">
        <v>1352</v>
      </c>
      <c r="B6089" s="248" t="s">
        <v>19</v>
      </c>
      <c r="C6089" s="248">
        <v>1.0</v>
      </c>
      <c r="D6089" s="274">
        <v>46072.0</v>
      </c>
      <c r="E6089" s="275">
        <v>952000.0</v>
      </c>
      <c r="F6089" s="248" t="s">
        <v>447</v>
      </c>
      <c r="G6089" s="274">
        <f t="shared" si="1"/>
        <v>46102</v>
      </c>
      <c r="H6089" s="248" t="s">
        <v>443</v>
      </c>
      <c r="I6089" s="276" t="str">
        <f t="shared" si="2"/>
        <v>1952000</v>
      </c>
      <c r="J6089" s="274">
        <v>46052.0</v>
      </c>
      <c r="K6089" s="275">
        <v>952000.0</v>
      </c>
      <c r="L6089" s="275">
        <f t="shared" si="71"/>
        <v>0</v>
      </c>
      <c r="N6089" s="277"/>
      <c r="O6089" s="274"/>
    </row>
    <row r="6090" ht="14.25" customHeight="1">
      <c r="A6090" s="248" t="s">
        <v>331</v>
      </c>
      <c r="B6090" s="248" t="s">
        <v>19</v>
      </c>
      <c r="C6090" s="248">
        <v>356.0</v>
      </c>
      <c r="D6090" s="274">
        <v>46072.0</v>
      </c>
      <c r="E6090" s="275">
        <v>39998.0</v>
      </c>
      <c r="F6090" s="248" t="s">
        <v>447</v>
      </c>
      <c r="G6090" s="274">
        <f t="shared" si="1"/>
        <v>46102</v>
      </c>
      <c r="H6090" s="248" t="s">
        <v>443</v>
      </c>
      <c r="I6090" s="276" t="str">
        <f t="shared" si="2"/>
        <v>35639998</v>
      </c>
      <c r="J6090" s="274">
        <v>46101.0</v>
      </c>
      <c r="K6090" s="275">
        <v>39998.0</v>
      </c>
      <c r="L6090" s="275">
        <f t="shared" si="71"/>
        <v>0</v>
      </c>
      <c r="N6090" s="277"/>
      <c r="O6090" s="274"/>
    </row>
    <row r="6091" ht="14.25" customHeight="1">
      <c r="A6091" s="248" t="s">
        <v>634</v>
      </c>
      <c r="B6091" s="248" t="s">
        <v>19</v>
      </c>
      <c r="C6091" s="248">
        <v>421261.0</v>
      </c>
      <c r="D6091" s="274">
        <v>46073.0</v>
      </c>
      <c r="E6091" s="275">
        <v>266980.0</v>
      </c>
      <c r="F6091" s="248" t="s">
        <v>447</v>
      </c>
      <c r="G6091" s="274">
        <f t="shared" si="1"/>
        <v>46103</v>
      </c>
      <c r="H6091" s="248" t="s">
        <v>443</v>
      </c>
      <c r="I6091" s="276" t="str">
        <f t="shared" si="2"/>
        <v>421261266980</v>
      </c>
      <c r="J6091" s="274">
        <v>46072.0</v>
      </c>
      <c r="K6091" s="275">
        <v>266980.0</v>
      </c>
      <c r="L6091" s="275">
        <f t="shared" si="71"/>
        <v>0</v>
      </c>
      <c r="N6091" s="277"/>
      <c r="O6091" s="274"/>
    </row>
    <row r="6092" ht="14.25" customHeight="1">
      <c r="A6092" s="248" t="s">
        <v>830</v>
      </c>
      <c r="B6092" s="248" t="s">
        <v>19</v>
      </c>
      <c r="C6092" s="248">
        <v>2013984.0</v>
      </c>
      <c r="D6092" s="274">
        <v>46073.0</v>
      </c>
      <c r="E6092" s="275">
        <v>1359961.0</v>
      </c>
      <c r="F6092" s="248" t="s">
        <v>447</v>
      </c>
      <c r="G6092" s="274">
        <f t="shared" si="1"/>
        <v>46103</v>
      </c>
      <c r="H6092" s="248" t="s">
        <v>443</v>
      </c>
      <c r="I6092" s="276" t="str">
        <f t="shared" si="2"/>
        <v>20139841359961</v>
      </c>
      <c r="J6092" s="274">
        <v>46071.0</v>
      </c>
      <c r="K6092" s="275">
        <v>1359961.0</v>
      </c>
      <c r="L6092" s="275">
        <f t="shared" si="71"/>
        <v>0</v>
      </c>
      <c r="N6092" s="277"/>
      <c r="O6092" s="274"/>
    </row>
    <row r="6093" ht="13.5" customHeight="1">
      <c r="A6093" s="248" t="s">
        <v>280</v>
      </c>
      <c r="B6093" s="248" t="s">
        <v>19</v>
      </c>
      <c r="C6093" s="248">
        <v>26910.0</v>
      </c>
      <c r="D6093" s="274">
        <v>46073.0</v>
      </c>
      <c r="E6093" s="275">
        <v>757202.0</v>
      </c>
      <c r="F6093" s="248" t="s">
        <v>447</v>
      </c>
      <c r="G6093" s="274">
        <f t="shared" si="1"/>
        <v>46103</v>
      </c>
      <c r="H6093" s="248" t="s">
        <v>443</v>
      </c>
      <c r="I6093" s="276" t="str">
        <f t="shared" si="2"/>
        <v>26910757202</v>
      </c>
      <c r="J6093" s="274">
        <v>46091.0</v>
      </c>
      <c r="K6093" s="275">
        <v>757202.0</v>
      </c>
      <c r="L6093" s="275">
        <f t="shared" si="71"/>
        <v>0</v>
      </c>
      <c r="N6093" s="277"/>
      <c r="O6093" s="274"/>
    </row>
    <row r="6094" ht="14.25" customHeight="1">
      <c r="A6094" s="248" t="s">
        <v>24</v>
      </c>
      <c r="B6094" s="248" t="s">
        <v>19</v>
      </c>
      <c r="C6094" s="248">
        <v>33496.0</v>
      </c>
      <c r="D6094" s="274">
        <v>46073.0</v>
      </c>
      <c r="E6094" s="275">
        <v>1079821.0</v>
      </c>
      <c r="F6094" s="248" t="s">
        <v>447</v>
      </c>
      <c r="G6094" s="274">
        <f t="shared" si="1"/>
        <v>46103</v>
      </c>
      <c r="H6094" s="248" t="s">
        <v>443</v>
      </c>
      <c r="I6094" s="276" t="str">
        <f t="shared" si="2"/>
        <v>334961079821</v>
      </c>
      <c r="J6094" s="274">
        <v>46091.0</v>
      </c>
      <c r="K6094" s="275">
        <v>1079821.0</v>
      </c>
      <c r="L6094" s="275">
        <f t="shared" si="71"/>
        <v>0</v>
      </c>
      <c r="N6094" s="277"/>
      <c r="O6094" s="274"/>
    </row>
    <row r="6095" ht="14.25" customHeight="1">
      <c r="A6095" s="248" t="s">
        <v>1353</v>
      </c>
      <c r="B6095" s="248" t="s">
        <v>19</v>
      </c>
      <c r="C6095" s="248">
        <v>5821903.0</v>
      </c>
      <c r="D6095" s="274">
        <v>46073.0</v>
      </c>
      <c r="E6095" s="275">
        <v>295980.0</v>
      </c>
      <c r="F6095" s="248" t="s">
        <v>447</v>
      </c>
      <c r="G6095" s="274">
        <f t="shared" si="1"/>
        <v>46103</v>
      </c>
      <c r="H6095" s="248" t="s">
        <v>443</v>
      </c>
      <c r="I6095" s="276" t="str">
        <f t="shared" si="2"/>
        <v>5821903295980</v>
      </c>
      <c r="J6095" s="274">
        <v>46073.0</v>
      </c>
      <c r="K6095" s="275">
        <v>295980.0</v>
      </c>
      <c r="L6095" s="275">
        <f t="shared" si="71"/>
        <v>0</v>
      </c>
      <c r="N6095" s="277"/>
      <c r="O6095" s="274"/>
    </row>
    <row r="6096" ht="14.25" customHeight="1">
      <c r="A6096" s="248" t="s">
        <v>927</v>
      </c>
      <c r="B6096" s="248" t="s">
        <v>19</v>
      </c>
      <c r="C6096" s="248">
        <v>5516267.0</v>
      </c>
      <c r="D6096" s="274">
        <v>46073.0</v>
      </c>
      <c r="E6096" s="275">
        <v>556690.0</v>
      </c>
      <c r="F6096" s="248" t="s">
        <v>447</v>
      </c>
      <c r="G6096" s="274">
        <f t="shared" si="1"/>
        <v>46103</v>
      </c>
      <c r="H6096" s="248" t="s">
        <v>443</v>
      </c>
      <c r="I6096" s="276" t="str">
        <f t="shared" si="2"/>
        <v>5516267556690</v>
      </c>
      <c r="J6096" s="274">
        <v>46073.0</v>
      </c>
      <c r="K6096" s="275">
        <v>556690.0</v>
      </c>
      <c r="L6096" s="275">
        <f t="shared" si="71"/>
        <v>0</v>
      </c>
      <c r="N6096" s="277"/>
      <c r="O6096" s="274"/>
    </row>
    <row r="6097" ht="14.25" customHeight="1">
      <c r="A6097" s="248" t="s">
        <v>1354</v>
      </c>
      <c r="B6097" s="248" t="s">
        <v>19</v>
      </c>
      <c r="C6097" s="248">
        <v>988557.0</v>
      </c>
      <c r="D6097" s="274">
        <v>46073.0</v>
      </c>
      <c r="E6097" s="275">
        <v>140979.0</v>
      </c>
      <c r="F6097" s="248" t="s">
        <v>447</v>
      </c>
      <c r="G6097" s="274">
        <f t="shared" si="1"/>
        <v>46103</v>
      </c>
      <c r="H6097" s="248" t="s">
        <v>443</v>
      </c>
      <c r="I6097" s="276" t="str">
        <f t="shared" si="2"/>
        <v>988557140979</v>
      </c>
      <c r="J6097" s="274">
        <v>46073.0</v>
      </c>
      <c r="K6097" s="275">
        <v>140980.0</v>
      </c>
      <c r="L6097" s="275">
        <f t="shared" si="71"/>
        <v>1</v>
      </c>
      <c r="N6097" s="277"/>
      <c r="O6097" s="274"/>
    </row>
    <row r="6098" ht="14.25" customHeight="1">
      <c r="A6098" s="248" t="s">
        <v>278</v>
      </c>
      <c r="B6098" s="248" t="s">
        <v>19</v>
      </c>
      <c r="C6098" s="248">
        <v>10711.0</v>
      </c>
      <c r="D6098" s="274">
        <v>46074.0</v>
      </c>
      <c r="E6098" s="275">
        <v>10392.0</v>
      </c>
      <c r="F6098" s="248" t="s">
        <v>447</v>
      </c>
      <c r="G6098" s="274">
        <f t="shared" si="1"/>
        <v>46104</v>
      </c>
      <c r="H6098" s="248" t="s">
        <v>443</v>
      </c>
      <c r="I6098" s="276" t="str">
        <f t="shared" si="2"/>
        <v>1071110392</v>
      </c>
      <c r="J6098" s="274">
        <v>46091.0</v>
      </c>
      <c r="K6098" s="275">
        <v>10392.0</v>
      </c>
      <c r="L6098" s="275">
        <f t="shared" si="71"/>
        <v>0</v>
      </c>
      <c r="N6098" s="277"/>
      <c r="O6098" s="274"/>
    </row>
    <row r="6099" ht="14.25" customHeight="1">
      <c r="A6099" s="248" t="s">
        <v>278</v>
      </c>
      <c r="B6099" s="248" t="s">
        <v>19</v>
      </c>
      <c r="C6099" s="248">
        <v>10712.0</v>
      </c>
      <c r="D6099" s="274">
        <v>46074.0</v>
      </c>
      <c r="E6099" s="275">
        <v>3600.0</v>
      </c>
      <c r="F6099" s="248" t="s">
        <v>447</v>
      </c>
      <c r="G6099" s="274">
        <f t="shared" si="1"/>
        <v>46104</v>
      </c>
      <c r="H6099" s="248" t="s">
        <v>443</v>
      </c>
      <c r="I6099" s="276" t="str">
        <f t="shared" si="2"/>
        <v>107123600</v>
      </c>
      <c r="J6099" s="274">
        <v>46091.0</v>
      </c>
      <c r="K6099" s="275">
        <v>3600.0</v>
      </c>
      <c r="L6099" s="275">
        <f t="shared" si="71"/>
        <v>0</v>
      </c>
      <c r="N6099" s="277"/>
      <c r="O6099" s="274"/>
    </row>
    <row r="6100" ht="14.25" customHeight="1">
      <c r="A6100" s="248" t="s">
        <v>834</v>
      </c>
      <c r="B6100" s="248" t="s">
        <v>19</v>
      </c>
      <c r="C6100" s="248">
        <v>77533.0</v>
      </c>
      <c r="D6100" s="274">
        <v>46075.0</v>
      </c>
      <c r="E6100" s="275">
        <v>178500.0</v>
      </c>
      <c r="F6100" s="248" t="s">
        <v>447</v>
      </c>
      <c r="G6100" s="274">
        <f t="shared" si="1"/>
        <v>46105</v>
      </c>
      <c r="H6100" s="248" t="s">
        <v>443</v>
      </c>
      <c r="I6100" s="276" t="str">
        <f t="shared" si="2"/>
        <v>77533178500</v>
      </c>
      <c r="J6100" s="274">
        <v>46056.0</v>
      </c>
      <c r="K6100" s="275">
        <v>178500.0</v>
      </c>
      <c r="L6100" s="275">
        <f t="shared" si="71"/>
        <v>0</v>
      </c>
      <c r="N6100" s="277"/>
      <c r="O6100" s="274"/>
    </row>
    <row r="6101" ht="14.25" customHeight="1">
      <c r="A6101" s="248" t="s">
        <v>56</v>
      </c>
      <c r="B6101" s="248" t="s">
        <v>19</v>
      </c>
      <c r="C6101" s="248">
        <v>53.0</v>
      </c>
      <c r="D6101" s="274">
        <v>46076.0</v>
      </c>
      <c r="E6101" s="275">
        <v>344963.0</v>
      </c>
      <c r="F6101" s="248" t="s">
        <v>447</v>
      </c>
      <c r="G6101" s="274">
        <f t="shared" si="1"/>
        <v>46106</v>
      </c>
      <c r="H6101" s="248" t="s">
        <v>443</v>
      </c>
      <c r="I6101" s="276" t="str">
        <f t="shared" si="2"/>
        <v>53344963</v>
      </c>
      <c r="J6101" s="274">
        <v>46101.0</v>
      </c>
      <c r="K6101" s="275">
        <v>344963.0</v>
      </c>
      <c r="L6101" s="275">
        <f t="shared" si="71"/>
        <v>0</v>
      </c>
      <c r="N6101" s="277"/>
      <c r="O6101" s="274"/>
    </row>
    <row r="6102" ht="14.25" customHeight="1">
      <c r="A6102" s="248" t="s">
        <v>84</v>
      </c>
      <c r="B6102" s="248" t="s">
        <v>19</v>
      </c>
      <c r="C6102" s="248">
        <v>6762.0</v>
      </c>
      <c r="D6102" s="274">
        <v>46076.0</v>
      </c>
      <c r="E6102" s="275">
        <v>167921.0</v>
      </c>
      <c r="F6102" s="248" t="s">
        <v>447</v>
      </c>
      <c r="G6102" s="274">
        <f t="shared" si="1"/>
        <v>46106</v>
      </c>
      <c r="H6102" s="248" t="s">
        <v>443</v>
      </c>
      <c r="I6102" s="276" t="str">
        <f t="shared" si="2"/>
        <v>6762167921</v>
      </c>
      <c r="J6102" s="274">
        <v>46101.0</v>
      </c>
      <c r="K6102" s="275">
        <v>167921.0</v>
      </c>
      <c r="L6102" s="275">
        <f t="shared" si="71"/>
        <v>0</v>
      </c>
      <c r="N6102" s="277"/>
      <c r="O6102" s="274"/>
    </row>
    <row r="6103" ht="14.25" customHeight="1">
      <c r="A6103" s="248" t="s">
        <v>1272</v>
      </c>
      <c r="B6103" s="248" t="s">
        <v>19</v>
      </c>
      <c r="C6103" s="248">
        <v>18357.0</v>
      </c>
      <c r="D6103" s="274">
        <v>46076.0</v>
      </c>
      <c r="E6103" s="275">
        <v>128890.0</v>
      </c>
      <c r="F6103" s="248" t="s">
        <v>447</v>
      </c>
      <c r="G6103" s="274">
        <f t="shared" si="1"/>
        <v>46106</v>
      </c>
      <c r="H6103" s="248" t="s">
        <v>443</v>
      </c>
      <c r="I6103" s="276" t="str">
        <f t="shared" si="2"/>
        <v>18357128890</v>
      </c>
      <c r="J6103" s="274">
        <v>46076.0</v>
      </c>
      <c r="K6103" s="275">
        <v>128890.0</v>
      </c>
      <c r="L6103" s="275">
        <f t="shared" si="71"/>
        <v>0</v>
      </c>
      <c r="N6103" s="277"/>
      <c r="O6103" s="274"/>
    </row>
    <row r="6104" ht="14.25" customHeight="1">
      <c r="A6104" s="248" t="s">
        <v>276</v>
      </c>
      <c r="B6104" s="248" t="s">
        <v>19</v>
      </c>
      <c r="C6104" s="248">
        <v>11809.0</v>
      </c>
      <c r="D6104" s="274">
        <v>46076.0</v>
      </c>
      <c r="E6104" s="275">
        <v>287974.0</v>
      </c>
      <c r="F6104" s="248" t="s">
        <v>447</v>
      </c>
      <c r="G6104" s="274">
        <f t="shared" si="1"/>
        <v>46106</v>
      </c>
      <c r="H6104" s="248" t="s">
        <v>443</v>
      </c>
      <c r="I6104" s="276" t="str">
        <f t="shared" si="2"/>
        <v>11809287974</v>
      </c>
      <c r="J6104" s="274">
        <v>46101.0</v>
      </c>
      <c r="K6104" s="275">
        <v>287974.0</v>
      </c>
      <c r="L6104" s="275">
        <f t="shared" si="71"/>
        <v>0</v>
      </c>
      <c r="N6104" s="277"/>
      <c r="O6104" s="274"/>
    </row>
    <row r="6105" ht="14.25" customHeight="1">
      <c r="A6105" s="248" t="s">
        <v>276</v>
      </c>
      <c r="B6105" s="248" t="s">
        <v>19</v>
      </c>
      <c r="C6105" s="248">
        <v>11810.0</v>
      </c>
      <c r="D6105" s="274">
        <v>46076.0</v>
      </c>
      <c r="E6105" s="275">
        <v>959973.0</v>
      </c>
      <c r="F6105" s="248" t="s">
        <v>447</v>
      </c>
      <c r="G6105" s="274">
        <f t="shared" si="1"/>
        <v>46106</v>
      </c>
      <c r="H6105" s="248" t="s">
        <v>443</v>
      </c>
      <c r="I6105" s="276" t="str">
        <f t="shared" si="2"/>
        <v>11810959973</v>
      </c>
      <c r="J6105" s="274">
        <v>46101.0</v>
      </c>
      <c r="K6105" s="275">
        <v>959973.0</v>
      </c>
      <c r="L6105" s="275">
        <f t="shared" si="71"/>
        <v>0</v>
      </c>
      <c r="N6105" s="277"/>
      <c r="O6105" s="274"/>
    </row>
    <row r="6106" ht="14.25" customHeight="1">
      <c r="A6106" s="248" t="s">
        <v>1355</v>
      </c>
      <c r="B6106" s="248" t="s">
        <v>19</v>
      </c>
      <c r="C6106" s="248">
        <v>7900.0</v>
      </c>
      <c r="D6106" s="274">
        <v>46076.0</v>
      </c>
      <c r="E6106" s="275">
        <v>1690000.0</v>
      </c>
      <c r="F6106" s="248" t="s">
        <v>447</v>
      </c>
      <c r="G6106" s="274">
        <f t="shared" si="1"/>
        <v>46106</v>
      </c>
      <c r="H6106" s="248" t="s">
        <v>443</v>
      </c>
      <c r="I6106" s="276" t="str">
        <f t="shared" si="2"/>
        <v>79001690000</v>
      </c>
      <c r="J6106" s="274">
        <v>46073.0</v>
      </c>
      <c r="K6106" s="275">
        <v>1690000.0</v>
      </c>
      <c r="L6106" s="275">
        <f t="shared" si="71"/>
        <v>0</v>
      </c>
      <c r="N6106" s="277"/>
      <c r="O6106" s="274"/>
    </row>
    <row r="6107" ht="14.25" customHeight="1">
      <c r="A6107" s="248" t="s">
        <v>1355</v>
      </c>
      <c r="B6107" s="248" t="s">
        <v>19</v>
      </c>
      <c r="C6107" s="248">
        <v>7901.0</v>
      </c>
      <c r="D6107" s="274">
        <v>46076.0</v>
      </c>
      <c r="E6107" s="275">
        <v>1690000.0</v>
      </c>
      <c r="F6107" s="248" t="s">
        <v>447</v>
      </c>
      <c r="G6107" s="274">
        <f t="shared" si="1"/>
        <v>46106</v>
      </c>
      <c r="H6107" s="248" t="s">
        <v>443</v>
      </c>
      <c r="I6107" s="276" t="str">
        <f t="shared" si="2"/>
        <v>79011690000</v>
      </c>
      <c r="J6107" s="274">
        <v>46073.0</v>
      </c>
      <c r="K6107" s="275">
        <v>1690000.0</v>
      </c>
      <c r="L6107" s="275">
        <f t="shared" si="71"/>
        <v>0</v>
      </c>
      <c r="N6107" s="277"/>
      <c r="O6107" s="274"/>
    </row>
    <row r="6108" ht="14.25" customHeight="1">
      <c r="A6108" s="248" t="s">
        <v>1355</v>
      </c>
      <c r="B6108" s="248" t="s">
        <v>19</v>
      </c>
      <c r="C6108" s="248">
        <v>7902.0</v>
      </c>
      <c r="D6108" s="274">
        <v>46076.0</v>
      </c>
      <c r="E6108" s="275">
        <v>919000.0</v>
      </c>
      <c r="F6108" s="248" t="s">
        <v>447</v>
      </c>
      <c r="G6108" s="274">
        <f t="shared" si="1"/>
        <v>46106</v>
      </c>
      <c r="H6108" s="248" t="s">
        <v>443</v>
      </c>
      <c r="I6108" s="276" t="str">
        <f t="shared" si="2"/>
        <v>7902919000</v>
      </c>
      <c r="J6108" s="274">
        <v>46073.0</v>
      </c>
      <c r="K6108" s="275">
        <v>919000.0</v>
      </c>
      <c r="L6108" s="275">
        <f t="shared" si="71"/>
        <v>0</v>
      </c>
      <c r="N6108" s="277"/>
      <c r="O6108" s="274"/>
    </row>
    <row r="6109" ht="14.25" customHeight="1">
      <c r="A6109" s="248" t="s">
        <v>332</v>
      </c>
      <c r="B6109" s="248" t="s">
        <v>19</v>
      </c>
      <c r="C6109" s="248">
        <v>27838.0</v>
      </c>
      <c r="D6109" s="274">
        <v>46076.0</v>
      </c>
      <c r="E6109" s="275">
        <v>4845173.0</v>
      </c>
      <c r="F6109" s="248" t="s">
        <v>447</v>
      </c>
      <c r="G6109" s="274">
        <f t="shared" si="1"/>
        <v>46106</v>
      </c>
      <c r="H6109" s="248" t="s">
        <v>443</v>
      </c>
      <c r="I6109" s="276" t="str">
        <f t="shared" si="2"/>
        <v>278384845173</v>
      </c>
      <c r="J6109" s="274">
        <v>46101.0</v>
      </c>
      <c r="K6109" s="275">
        <v>4845173.0</v>
      </c>
      <c r="L6109" s="275">
        <f t="shared" si="71"/>
        <v>0</v>
      </c>
      <c r="N6109" s="277"/>
      <c r="O6109" s="274"/>
    </row>
    <row r="6110" ht="14.25" customHeight="1">
      <c r="A6110" s="248" t="s">
        <v>1089</v>
      </c>
      <c r="B6110" s="248" t="s">
        <v>19</v>
      </c>
      <c r="C6110" s="248">
        <v>103942.0</v>
      </c>
      <c r="D6110" s="274">
        <v>46076.0</v>
      </c>
      <c r="E6110" s="275">
        <v>124852.0</v>
      </c>
      <c r="F6110" s="248" t="s">
        <v>447</v>
      </c>
      <c r="G6110" s="274">
        <f t="shared" si="1"/>
        <v>46106</v>
      </c>
      <c r="H6110" s="248" t="s">
        <v>443</v>
      </c>
      <c r="I6110" s="276" t="str">
        <f t="shared" si="2"/>
        <v>103942124852</v>
      </c>
      <c r="J6110" s="274">
        <v>46077.0</v>
      </c>
      <c r="K6110" s="275">
        <v>124852.0</v>
      </c>
      <c r="L6110" s="275">
        <f t="shared" si="71"/>
        <v>0</v>
      </c>
      <c r="N6110" s="277"/>
      <c r="O6110" s="274"/>
    </row>
    <row r="6111" ht="14.25" customHeight="1">
      <c r="A6111" s="248" t="s">
        <v>463</v>
      </c>
      <c r="B6111" s="248" t="s">
        <v>19</v>
      </c>
      <c r="C6111" s="248">
        <v>5554099.0</v>
      </c>
      <c r="D6111" s="274">
        <v>46077.0</v>
      </c>
      <c r="E6111" s="275">
        <v>253940.0</v>
      </c>
      <c r="F6111" s="248" t="s">
        <v>447</v>
      </c>
      <c r="G6111" s="274">
        <f t="shared" si="1"/>
        <v>46107</v>
      </c>
      <c r="H6111" s="248" t="s">
        <v>443</v>
      </c>
      <c r="I6111" s="276" t="str">
        <f t="shared" si="2"/>
        <v>5554099253940</v>
      </c>
      <c r="J6111" s="274">
        <v>46077.0</v>
      </c>
      <c r="K6111" s="275">
        <v>253940.0</v>
      </c>
      <c r="L6111" s="275">
        <f t="shared" si="71"/>
        <v>0</v>
      </c>
      <c r="N6111" s="277"/>
      <c r="O6111" s="274"/>
    </row>
    <row r="6112" ht="14.25" customHeight="1">
      <c r="A6112" s="248" t="s">
        <v>108</v>
      </c>
      <c r="B6112" s="248" t="s">
        <v>19</v>
      </c>
      <c r="C6112" s="248">
        <v>5820.0</v>
      </c>
      <c r="D6112" s="274">
        <v>46077.0</v>
      </c>
      <c r="E6112" s="275">
        <v>275000.0</v>
      </c>
      <c r="F6112" s="248" t="s">
        <v>447</v>
      </c>
      <c r="G6112" s="274">
        <f t="shared" si="1"/>
        <v>46107</v>
      </c>
      <c r="H6112" s="248" t="s">
        <v>485</v>
      </c>
      <c r="I6112" s="276" t="str">
        <f t="shared" si="2"/>
        <v>5820275000</v>
      </c>
      <c r="J6112" s="274"/>
      <c r="K6112" s="275"/>
      <c r="L6112" s="275">
        <f t="shared" si="71"/>
        <v>-275000</v>
      </c>
      <c r="N6112" s="277"/>
      <c r="O6112" s="274"/>
    </row>
    <row r="6113" ht="14.25" customHeight="1">
      <c r="A6113" s="248" t="s">
        <v>108</v>
      </c>
      <c r="B6113" s="248" t="s">
        <v>19</v>
      </c>
      <c r="C6113" s="248">
        <v>5821.0</v>
      </c>
      <c r="D6113" s="274">
        <v>46077.0</v>
      </c>
      <c r="E6113" s="275">
        <v>110000.0</v>
      </c>
      <c r="F6113" s="248" t="s">
        <v>447</v>
      </c>
      <c r="G6113" s="274">
        <f t="shared" si="1"/>
        <v>46107</v>
      </c>
      <c r="H6113" s="248" t="s">
        <v>443</v>
      </c>
      <c r="I6113" s="276" t="str">
        <f t="shared" si="2"/>
        <v>5821110000</v>
      </c>
      <c r="J6113" s="274">
        <v>46101.0</v>
      </c>
      <c r="K6113" s="275">
        <v>110000.0</v>
      </c>
      <c r="L6113" s="275">
        <f t="shared" si="71"/>
        <v>0</v>
      </c>
      <c r="N6113" s="277"/>
      <c r="O6113" s="274"/>
    </row>
    <row r="6114" ht="14.25" customHeight="1">
      <c r="A6114" s="248" t="s">
        <v>830</v>
      </c>
      <c r="B6114" s="248" t="s">
        <v>19</v>
      </c>
      <c r="C6114" s="248">
        <v>2014812.0</v>
      </c>
      <c r="D6114" s="274">
        <v>46077.0</v>
      </c>
      <c r="E6114" s="275">
        <v>1399960.0</v>
      </c>
      <c r="F6114" s="248" t="s">
        <v>447</v>
      </c>
      <c r="G6114" s="274">
        <f t="shared" si="1"/>
        <v>46107</v>
      </c>
      <c r="H6114" s="248" t="s">
        <v>443</v>
      </c>
      <c r="I6114" s="276" t="str">
        <f t="shared" si="2"/>
        <v>20148121399960</v>
      </c>
      <c r="J6114" s="274">
        <v>46076.0</v>
      </c>
      <c r="K6114" s="275">
        <v>1399960.0</v>
      </c>
      <c r="L6114" s="275">
        <f t="shared" si="71"/>
        <v>0</v>
      </c>
      <c r="N6114" s="277"/>
      <c r="O6114" s="274"/>
    </row>
    <row r="6115" ht="14.25" customHeight="1">
      <c r="A6115" s="248" t="s">
        <v>938</v>
      </c>
      <c r="B6115" s="248" t="s">
        <v>19</v>
      </c>
      <c r="C6115" s="248">
        <v>2.5980524E7</v>
      </c>
      <c r="D6115" s="274">
        <v>46077.0</v>
      </c>
      <c r="E6115" s="275">
        <v>754980.0</v>
      </c>
      <c r="F6115" s="248" t="s">
        <v>447</v>
      </c>
      <c r="G6115" s="274">
        <f t="shared" si="1"/>
        <v>46107</v>
      </c>
      <c r="H6115" s="248" t="s">
        <v>443</v>
      </c>
      <c r="I6115" s="276" t="str">
        <f t="shared" si="2"/>
        <v>25980524754980</v>
      </c>
      <c r="J6115" s="274">
        <v>46077.0</v>
      </c>
      <c r="K6115" s="275">
        <v>754980.0</v>
      </c>
      <c r="L6115" s="275">
        <f t="shared" si="71"/>
        <v>0</v>
      </c>
      <c r="N6115" s="277"/>
      <c r="O6115" s="274"/>
    </row>
    <row r="6116" ht="14.25" customHeight="1">
      <c r="A6116" s="248" t="s">
        <v>48</v>
      </c>
      <c r="B6116" s="248" t="s">
        <v>19</v>
      </c>
      <c r="C6116" s="248">
        <v>22146.0</v>
      </c>
      <c r="D6116" s="274">
        <v>46077.0</v>
      </c>
      <c r="E6116" s="275">
        <v>47840.0</v>
      </c>
      <c r="F6116" s="248" t="s">
        <v>447</v>
      </c>
      <c r="G6116" s="274">
        <f t="shared" si="1"/>
        <v>46107</v>
      </c>
      <c r="H6116" s="248" t="s">
        <v>443</v>
      </c>
      <c r="I6116" s="276" t="str">
        <f t="shared" si="2"/>
        <v>2214647840</v>
      </c>
      <c r="J6116" s="274">
        <v>46101.0</v>
      </c>
      <c r="K6116" s="275">
        <v>47840.0</v>
      </c>
      <c r="L6116" s="275">
        <f t="shared" si="71"/>
        <v>0</v>
      </c>
      <c r="N6116" s="277"/>
      <c r="O6116" s="274"/>
    </row>
    <row r="6117" ht="14.25" customHeight="1">
      <c r="A6117" s="248" t="s">
        <v>48</v>
      </c>
      <c r="B6117" s="248" t="s">
        <v>19</v>
      </c>
      <c r="C6117" s="248">
        <v>22147.0</v>
      </c>
      <c r="D6117" s="274">
        <v>46077.0</v>
      </c>
      <c r="E6117" s="275">
        <v>27920.0</v>
      </c>
      <c r="F6117" s="248" t="s">
        <v>447</v>
      </c>
      <c r="G6117" s="274">
        <f t="shared" si="1"/>
        <v>46107</v>
      </c>
      <c r="H6117" s="248" t="s">
        <v>443</v>
      </c>
      <c r="I6117" s="276" t="str">
        <f t="shared" si="2"/>
        <v>2214727920</v>
      </c>
      <c r="J6117" s="274">
        <v>46101.0</v>
      </c>
      <c r="K6117" s="275">
        <v>27920.0</v>
      </c>
      <c r="L6117" s="275">
        <f t="shared" si="71"/>
        <v>0</v>
      </c>
      <c r="N6117" s="277"/>
      <c r="O6117" s="274"/>
    </row>
    <row r="6118" ht="14.25" customHeight="1">
      <c r="A6118" s="248" t="s">
        <v>48</v>
      </c>
      <c r="B6118" s="248" t="s">
        <v>19</v>
      </c>
      <c r="C6118" s="248">
        <v>22148.0</v>
      </c>
      <c r="D6118" s="274">
        <v>46077.0</v>
      </c>
      <c r="E6118" s="275">
        <v>295760.0</v>
      </c>
      <c r="F6118" s="248" t="s">
        <v>447</v>
      </c>
      <c r="G6118" s="274">
        <f t="shared" si="1"/>
        <v>46107</v>
      </c>
      <c r="H6118" s="248" t="s">
        <v>443</v>
      </c>
      <c r="I6118" s="276" t="str">
        <f t="shared" si="2"/>
        <v>22148295760</v>
      </c>
      <c r="J6118" s="274">
        <v>46101.0</v>
      </c>
      <c r="K6118" s="275">
        <v>295760.0</v>
      </c>
      <c r="L6118" s="275">
        <f t="shared" si="71"/>
        <v>0</v>
      </c>
      <c r="N6118" s="277"/>
      <c r="O6118" s="274"/>
    </row>
    <row r="6119" ht="14.25" customHeight="1">
      <c r="A6119" s="248" t="s">
        <v>278</v>
      </c>
      <c r="B6119" s="248" t="s">
        <v>19</v>
      </c>
      <c r="C6119" s="248">
        <v>10719.0</v>
      </c>
      <c r="D6119" s="274">
        <v>46077.0</v>
      </c>
      <c r="E6119" s="275">
        <v>87992.0</v>
      </c>
      <c r="F6119" s="248" t="s">
        <v>447</v>
      </c>
      <c r="G6119" s="274">
        <f t="shared" si="1"/>
        <v>46107</v>
      </c>
      <c r="H6119" s="248" t="s">
        <v>443</v>
      </c>
      <c r="I6119" s="276" t="str">
        <f t="shared" si="2"/>
        <v>1071987992</v>
      </c>
      <c r="J6119" s="274">
        <v>46101.0</v>
      </c>
      <c r="K6119" s="275">
        <v>87992.0</v>
      </c>
      <c r="L6119" s="275">
        <f t="shared" si="71"/>
        <v>0</v>
      </c>
      <c r="N6119" s="277"/>
      <c r="O6119" s="274"/>
    </row>
    <row r="6120" ht="14.25" customHeight="1">
      <c r="A6120" s="248" t="s">
        <v>278</v>
      </c>
      <c r="B6120" s="248" t="s">
        <v>19</v>
      </c>
      <c r="C6120" s="248">
        <v>10720.0</v>
      </c>
      <c r="D6120" s="274">
        <v>46077.0</v>
      </c>
      <c r="E6120" s="275">
        <v>9500.0</v>
      </c>
      <c r="F6120" s="248" t="s">
        <v>447</v>
      </c>
      <c r="G6120" s="274">
        <f t="shared" si="1"/>
        <v>46107</v>
      </c>
      <c r="H6120" s="248" t="s">
        <v>443</v>
      </c>
      <c r="I6120" s="276" t="str">
        <f t="shared" si="2"/>
        <v>107209500</v>
      </c>
      <c r="J6120" s="274">
        <v>46101.0</v>
      </c>
      <c r="K6120" s="275">
        <v>9500.0</v>
      </c>
      <c r="L6120" s="275">
        <f t="shared" si="71"/>
        <v>0</v>
      </c>
      <c r="N6120" s="277"/>
      <c r="O6120" s="274"/>
    </row>
    <row r="6121" ht="14.25" customHeight="1">
      <c r="A6121" s="248" t="s">
        <v>634</v>
      </c>
      <c r="B6121" s="248" t="s">
        <v>19</v>
      </c>
      <c r="C6121" s="248">
        <v>421900.0</v>
      </c>
      <c r="D6121" s="274">
        <v>46077.0</v>
      </c>
      <c r="E6121" s="275">
        <v>563970.0</v>
      </c>
      <c r="F6121" s="248" t="s">
        <v>447</v>
      </c>
      <c r="G6121" s="274">
        <f t="shared" si="1"/>
        <v>46107</v>
      </c>
      <c r="H6121" s="248" t="s">
        <v>443</v>
      </c>
      <c r="I6121" s="276" t="str">
        <f t="shared" si="2"/>
        <v>421900563970</v>
      </c>
      <c r="J6121" s="274">
        <v>46076.0</v>
      </c>
      <c r="K6121" s="275">
        <v>563970.0</v>
      </c>
      <c r="L6121" s="275">
        <f t="shared" si="71"/>
        <v>0</v>
      </c>
      <c r="N6121" s="277"/>
      <c r="O6121" s="274"/>
    </row>
    <row r="6122" ht="14.25" customHeight="1">
      <c r="A6122" s="248" t="s">
        <v>108</v>
      </c>
      <c r="B6122" s="248" t="s">
        <v>468</v>
      </c>
      <c r="C6122" s="248">
        <v>297.0</v>
      </c>
      <c r="D6122" s="274">
        <v>46077.0</v>
      </c>
      <c r="E6122" s="275">
        <v>-275000.0</v>
      </c>
      <c r="F6122" s="248" t="s">
        <v>447</v>
      </c>
      <c r="G6122" s="274">
        <f t="shared" si="1"/>
        <v>46107</v>
      </c>
      <c r="H6122" s="248" t="s">
        <v>469</v>
      </c>
      <c r="I6122" s="276" t="str">
        <f t="shared" si="2"/>
        <v>297-275000</v>
      </c>
      <c r="J6122" s="274"/>
      <c r="K6122" s="275"/>
      <c r="L6122" s="275">
        <f t="shared" si="71"/>
        <v>275000</v>
      </c>
      <c r="N6122" s="277"/>
      <c r="O6122" s="274"/>
    </row>
    <row r="6123" ht="14.25" customHeight="1">
      <c r="A6123" s="248" t="s">
        <v>280</v>
      </c>
      <c r="B6123" s="248" t="s">
        <v>19</v>
      </c>
      <c r="C6123" s="248">
        <v>26917.0</v>
      </c>
      <c r="D6123" s="274">
        <v>46078.0</v>
      </c>
      <c r="E6123" s="275">
        <v>972818.0</v>
      </c>
      <c r="F6123" s="248" t="s">
        <v>447</v>
      </c>
      <c r="G6123" s="274">
        <f t="shared" si="1"/>
        <v>46108</v>
      </c>
      <c r="H6123" s="248" t="s">
        <v>443</v>
      </c>
      <c r="I6123" s="276" t="str">
        <f t="shared" si="2"/>
        <v>26917972818</v>
      </c>
      <c r="J6123" s="274">
        <v>46101.0</v>
      </c>
      <c r="K6123" s="275">
        <v>972818.0</v>
      </c>
      <c r="L6123" s="275">
        <f t="shared" si="71"/>
        <v>0</v>
      </c>
      <c r="N6123" s="277"/>
      <c r="O6123" s="274"/>
    </row>
    <row r="6124" ht="14.25" customHeight="1">
      <c r="A6124" s="248" t="s">
        <v>1221</v>
      </c>
      <c r="B6124" s="248" t="s">
        <v>19</v>
      </c>
      <c r="C6124" s="248">
        <v>494756.0</v>
      </c>
      <c r="D6124" s="274">
        <v>46078.0</v>
      </c>
      <c r="E6124" s="275">
        <v>689900.0</v>
      </c>
      <c r="F6124" s="248" t="s">
        <v>447</v>
      </c>
      <c r="G6124" s="274">
        <f t="shared" si="1"/>
        <v>46108</v>
      </c>
      <c r="H6124" s="248" t="s">
        <v>443</v>
      </c>
      <c r="I6124" s="276" t="str">
        <f t="shared" si="2"/>
        <v>494756689900</v>
      </c>
      <c r="J6124" s="274">
        <v>45706.0</v>
      </c>
      <c r="K6124" s="275">
        <v>689900.0</v>
      </c>
      <c r="L6124" s="275">
        <f t="shared" si="71"/>
        <v>0</v>
      </c>
      <c r="N6124" s="277"/>
      <c r="O6124" s="274"/>
    </row>
    <row r="6125" ht="14.25" customHeight="1">
      <c r="A6125" s="248" t="s">
        <v>333</v>
      </c>
      <c r="B6125" s="248" t="s">
        <v>19</v>
      </c>
      <c r="C6125" s="248">
        <v>28290.0</v>
      </c>
      <c r="D6125" s="274">
        <v>46078.0</v>
      </c>
      <c r="E6125" s="275">
        <v>547019.0</v>
      </c>
      <c r="F6125" s="248" t="s">
        <v>447</v>
      </c>
      <c r="G6125" s="274">
        <f t="shared" si="1"/>
        <v>46108</v>
      </c>
      <c r="H6125" s="248" t="s">
        <v>443</v>
      </c>
      <c r="I6125" s="276" t="str">
        <f t="shared" si="2"/>
        <v>28290547019</v>
      </c>
      <c r="J6125" s="274">
        <v>46101.0</v>
      </c>
      <c r="K6125" s="275">
        <v>547019.0</v>
      </c>
      <c r="L6125" s="275">
        <f t="shared" si="71"/>
        <v>0</v>
      </c>
      <c r="N6125" s="277"/>
      <c r="O6125" s="274"/>
    </row>
    <row r="6126" ht="14.25" customHeight="1">
      <c r="A6126" s="248" t="s">
        <v>85</v>
      </c>
      <c r="B6126" s="248" t="s">
        <v>19</v>
      </c>
      <c r="C6126" s="248">
        <v>3257.0</v>
      </c>
      <c r="D6126" s="274">
        <v>46078.0</v>
      </c>
      <c r="E6126" s="275">
        <v>239958.0</v>
      </c>
      <c r="F6126" s="248" t="s">
        <v>447</v>
      </c>
      <c r="G6126" s="274">
        <f t="shared" si="1"/>
        <v>46108</v>
      </c>
      <c r="H6126" s="248" t="s">
        <v>443</v>
      </c>
      <c r="I6126" s="276" t="str">
        <f t="shared" si="2"/>
        <v>3257239958</v>
      </c>
      <c r="J6126" s="274">
        <v>46101.0</v>
      </c>
      <c r="K6126" s="275">
        <v>239958.0</v>
      </c>
      <c r="L6126" s="275">
        <f t="shared" si="71"/>
        <v>0</v>
      </c>
      <c r="N6126" s="277"/>
      <c r="O6126" s="274"/>
    </row>
    <row r="6127" ht="14.25" customHeight="1">
      <c r="A6127" s="248" t="s">
        <v>85</v>
      </c>
      <c r="B6127" s="248" t="s">
        <v>19</v>
      </c>
      <c r="C6127" s="248">
        <v>3258.0</v>
      </c>
      <c r="D6127" s="274">
        <v>46078.0</v>
      </c>
      <c r="E6127" s="275">
        <v>703837.0</v>
      </c>
      <c r="F6127" s="248" t="s">
        <v>447</v>
      </c>
      <c r="G6127" s="274">
        <f t="shared" si="1"/>
        <v>46108</v>
      </c>
      <c r="H6127" s="248" t="s">
        <v>443</v>
      </c>
      <c r="I6127" s="276" t="str">
        <f t="shared" si="2"/>
        <v>3258703837</v>
      </c>
      <c r="J6127" s="274">
        <v>46104.0</v>
      </c>
      <c r="K6127" s="275">
        <v>703837.0</v>
      </c>
      <c r="L6127" s="275">
        <f t="shared" si="71"/>
        <v>0</v>
      </c>
      <c r="N6127" s="277"/>
      <c r="O6127" s="274"/>
    </row>
    <row r="6128" ht="14.25" customHeight="1">
      <c r="A6128" s="248" t="s">
        <v>281</v>
      </c>
      <c r="B6128" s="248" t="s">
        <v>19</v>
      </c>
      <c r="C6128" s="248">
        <v>1271424.0</v>
      </c>
      <c r="D6128" s="274">
        <v>46078.0</v>
      </c>
      <c r="E6128" s="275">
        <v>3631042.0</v>
      </c>
      <c r="F6128" s="248" t="s">
        <v>447</v>
      </c>
      <c r="G6128" s="274">
        <f t="shared" si="1"/>
        <v>46108</v>
      </c>
      <c r="H6128" s="248" t="s">
        <v>443</v>
      </c>
      <c r="I6128" s="276" t="str">
        <f t="shared" si="2"/>
        <v>12714243631042</v>
      </c>
      <c r="J6128" s="274">
        <v>46101.0</v>
      </c>
      <c r="K6128" s="275">
        <v>3631042.0</v>
      </c>
      <c r="L6128" s="275">
        <f t="shared" si="71"/>
        <v>0</v>
      </c>
      <c r="N6128" s="277"/>
      <c r="O6128" s="274"/>
    </row>
    <row r="6129" ht="14.25" customHeight="1">
      <c r="A6129" s="248" t="s">
        <v>274</v>
      </c>
      <c r="B6129" s="248" t="s">
        <v>19</v>
      </c>
      <c r="C6129" s="248">
        <v>14999.0</v>
      </c>
      <c r="D6129" s="274">
        <v>46078.0</v>
      </c>
      <c r="E6129" s="275">
        <v>3447382.0</v>
      </c>
      <c r="F6129" s="248" t="s">
        <v>447</v>
      </c>
      <c r="G6129" s="274">
        <f t="shared" si="1"/>
        <v>46108</v>
      </c>
      <c r="H6129" s="248" t="s">
        <v>443</v>
      </c>
      <c r="I6129" s="276" t="str">
        <f t="shared" si="2"/>
        <v>149993447382</v>
      </c>
      <c r="J6129" s="274">
        <v>46101.0</v>
      </c>
      <c r="K6129" s="275">
        <v>3447382.0</v>
      </c>
      <c r="L6129" s="275">
        <f t="shared" si="71"/>
        <v>0</v>
      </c>
      <c r="N6129" s="277"/>
      <c r="O6129" s="274"/>
    </row>
    <row r="6130" ht="14.25" customHeight="1">
      <c r="A6130" s="248" t="s">
        <v>84</v>
      </c>
      <c r="B6130" s="248" t="s">
        <v>19</v>
      </c>
      <c r="C6130" s="248">
        <v>6764.0</v>
      </c>
      <c r="D6130" s="274">
        <v>46078.0</v>
      </c>
      <c r="E6130" s="275">
        <v>64778.0</v>
      </c>
      <c r="F6130" s="248" t="s">
        <v>447</v>
      </c>
      <c r="G6130" s="274">
        <f t="shared" si="1"/>
        <v>46108</v>
      </c>
      <c r="H6130" s="248" t="s">
        <v>443</v>
      </c>
      <c r="I6130" s="276" t="str">
        <f t="shared" si="2"/>
        <v>676464778</v>
      </c>
      <c r="J6130" s="274">
        <v>46101.0</v>
      </c>
      <c r="K6130" s="275">
        <v>64778.0</v>
      </c>
      <c r="L6130" s="275">
        <f t="shared" si="71"/>
        <v>0</v>
      </c>
      <c r="N6130" s="277"/>
      <c r="O6130" s="274"/>
    </row>
    <row r="6131" ht="14.25" customHeight="1">
      <c r="A6131" s="248" t="s">
        <v>463</v>
      </c>
      <c r="B6131" s="248" t="s">
        <v>19</v>
      </c>
      <c r="C6131" s="248">
        <v>5554611.0</v>
      </c>
      <c r="D6131" s="274">
        <v>46078.0</v>
      </c>
      <c r="E6131" s="275">
        <v>219980.0</v>
      </c>
      <c r="F6131" s="248" t="s">
        <v>447</v>
      </c>
      <c r="G6131" s="274">
        <f t="shared" si="1"/>
        <v>46108</v>
      </c>
      <c r="H6131" s="248" t="s">
        <v>443</v>
      </c>
      <c r="I6131" s="276" t="str">
        <f t="shared" si="2"/>
        <v>5554611219980</v>
      </c>
      <c r="J6131" s="274">
        <v>46078.0</v>
      </c>
      <c r="K6131" s="275">
        <v>219980.0</v>
      </c>
      <c r="L6131" s="275">
        <f t="shared" si="71"/>
        <v>0</v>
      </c>
      <c r="N6131" s="277"/>
      <c r="O6131" s="274"/>
    </row>
    <row r="6132" ht="14.25" customHeight="1">
      <c r="A6132" s="248" t="s">
        <v>445</v>
      </c>
      <c r="B6132" s="248" t="s">
        <v>19</v>
      </c>
      <c r="C6132" s="248">
        <v>3573121.0</v>
      </c>
      <c r="D6132" s="274">
        <v>46078.0</v>
      </c>
      <c r="E6132" s="275">
        <v>294980.0</v>
      </c>
      <c r="F6132" s="248" t="s">
        <v>447</v>
      </c>
      <c r="G6132" s="274">
        <f t="shared" si="1"/>
        <v>46108</v>
      </c>
      <c r="H6132" s="248" t="s">
        <v>443</v>
      </c>
      <c r="I6132" s="276" t="str">
        <f t="shared" si="2"/>
        <v>3573121294980</v>
      </c>
      <c r="J6132" s="274">
        <v>46078.0</v>
      </c>
      <c r="K6132" s="275">
        <v>294980.0</v>
      </c>
      <c r="L6132" s="275">
        <f t="shared" si="71"/>
        <v>0</v>
      </c>
      <c r="N6132" s="277"/>
      <c r="O6132" s="274"/>
    </row>
    <row r="6133" ht="14.25" customHeight="1">
      <c r="A6133" s="248" t="s">
        <v>824</v>
      </c>
      <c r="B6133" s="248" t="s">
        <v>19</v>
      </c>
      <c r="C6133" s="248">
        <v>5.4838939E7</v>
      </c>
      <c r="D6133" s="274">
        <v>46078.0</v>
      </c>
      <c r="E6133" s="275">
        <v>7968.0</v>
      </c>
      <c r="F6133" s="248" t="s">
        <v>447</v>
      </c>
      <c r="G6133" s="274">
        <f t="shared" si="1"/>
        <v>46108</v>
      </c>
      <c r="H6133" s="248" t="s">
        <v>443</v>
      </c>
      <c r="I6133" s="276" t="str">
        <f t="shared" si="2"/>
        <v>548389397968</v>
      </c>
      <c r="J6133" s="274">
        <v>46078.0</v>
      </c>
      <c r="K6133" s="275">
        <v>7968.0</v>
      </c>
      <c r="L6133" s="275">
        <f t="shared" si="71"/>
        <v>0</v>
      </c>
      <c r="N6133" s="277"/>
      <c r="O6133" s="274"/>
    </row>
    <row r="6134" ht="14.25" customHeight="1">
      <c r="A6134" s="248" t="s">
        <v>824</v>
      </c>
      <c r="B6134" s="248" t="s">
        <v>334</v>
      </c>
      <c r="C6134" s="248">
        <v>1.4740003E7</v>
      </c>
      <c r="D6134" s="274">
        <v>46078.0</v>
      </c>
      <c r="E6134" s="275">
        <v>3750.0</v>
      </c>
      <c r="F6134" s="248" t="s">
        <v>447</v>
      </c>
      <c r="G6134" s="274">
        <f t="shared" si="1"/>
        <v>46108</v>
      </c>
      <c r="H6134" s="248" t="s">
        <v>443</v>
      </c>
      <c r="I6134" s="276" t="str">
        <f t="shared" si="2"/>
        <v>147400033750</v>
      </c>
      <c r="J6134" s="274">
        <v>46078.0</v>
      </c>
      <c r="K6134" s="275">
        <v>3750.0</v>
      </c>
      <c r="L6134" s="275">
        <f t="shared" si="71"/>
        <v>0</v>
      </c>
      <c r="N6134" s="277"/>
      <c r="O6134" s="274"/>
    </row>
    <row r="6135" ht="13.5" customHeight="1">
      <c r="A6135" s="248" t="s">
        <v>1063</v>
      </c>
      <c r="B6135" s="248" t="s">
        <v>19</v>
      </c>
      <c r="C6135" s="248">
        <v>5.7297028E7</v>
      </c>
      <c r="D6135" s="274">
        <v>46078.0</v>
      </c>
      <c r="E6135" s="275">
        <v>4916.0</v>
      </c>
      <c r="F6135" s="248" t="s">
        <v>447</v>
      </c>
      <c r="G6135" s="274">
        <f t="shared" si="1"/>
        <v>46108</v>
      </c>
      <c r="H6135" s="248" t="s">
        <v>443</v>
      </c>
      <c r="I6135" s="276" t="str">
        <f t="shared" si="2"/>
        <v>572970284916</v>
      </c>
      <c r="J6135" s="274">
        <v>46078.0</v>
      </c>
      <c r="K6135" s="275">
        <v>4916.0</v>
      </c>
      <c r="L6135" s="275">
        <f t="shared" si="71"/>
        <v>0</v>
      </c>
      <c r="N6135" s="277"/>
      <c r="O6135" s="274"/>
    </row>
    <row r="6136" ht="15.0" customHeight="1">
      <c r="A6136" s="248" t="s">
        <v>27</v>
      </c>
      <c r="B6136" s="248" t="s">
        <v>19</v>
      </c>
      <c r="C6136" s="248">
        <v>52178.0</v>
      </c>
      <c r="D6136" s="274">
        <v>46078.0</v>
      </c>
      <c r="E6136" s="275">
        <v>419940.0</v>
      </c>
      <c r="F6136" s="248" t="s">
        <v>447</v>
      </c>
      <c r="G6136" s="274">
        <f t="shared" si="1"/>
        <v>46108</v>
      </c>
      <c r="H6136" s="248" t="s">
        <v>443</v>
      </c>
      <c r="I6136" s="276" t="str">
        <f t="shared" si="2"/>
        <v>52178419940</v>
      </c>
      <c r="J6136" s="274">
        <v>46101.0</v>
      </c>
      <c r="K6136" s="275">
        <v>419940.0</v>
      </c>
      <c r="L6136" s="275">
        <f t="shared" si="71"/>
        <v>0</v>
      </c>
      <c r="N6136" s="277"/>
      <c r="O6136" s="274"/>
    </row>
    <row r="6137" ht="14.25" customHeight="1">
      <c r="A6137" s="248" t="s">
        <v>909</v>
      </c>
      <c r="B6137" s="248" t="s">
        <v>19</v>
      </c>
      <c r="C6137" s="248">
        <v>2272705.0</v>
      </c>
      <c r="D6137" s="274">
        <v>46079.0</v>
      </c>
      <c r="E6137" s="275">
        <v>273431.0</v>
      </c>
      <c r="F6137" s="248" t="s">
        <v>447</v>
      </c>
      <c r="G6137" s="274">
        <f t="shared" si="1"/>
        <v>46109</v>
      </c>
      <c r="H6137" s="248" t="s">
        <v>443</v>
      </c>
      <c r="I6137" s="276" t="str">
        <f t="shared" si="2"/>
        <v>2272705273431</v>
      </c>
      <c r="J6137" s="274">
        <v>46078.0</v>
      </c>
      <c r="K6137" s="275">
        <v>273431.0</v>
      </c>
      <c r="L6137" s="275">
        <f t="shared" si="71"/>
        <v>0</v>
      </c>
      <c r="N6137" s="277"/>
      <c r="O6137" s="274"/>
    </row>
    <row r="6138" ht="15.0" customHeight="1">
      <c r="A6138" s="248" t="s">
        <v>1063</v>
      </c>
      <c r="B6138" s="248" t="s">
        <v>19</v>
      </c>
      <c r="C6138" s="248">
        <v>5.7369821E7</v>
      </c>
      <c r="D6138" s="274">
        <v>46079.0</v>
      </c>
      <c r="E6138" s="275">
        <v>1395.0</v>
      </c>
      <c r="F6138" s="248" t="s">
        <v>447</v>
      </c>
      <c r="G6138" s="274">
        <f t="shared" si="1"/>
        <v>46109</v>
      </c>
      <c r="H6138" s="248" t="s">
        <v>443</v>
      </c>
      <c r="I6138" s="276" t="str">
        <f t="shared" si="2"/>
        <v>573698211395</v>
      </c>
      <c r="J6138" s="274">
        <v>46079.0</v>
      </c>
      <c r="K6138" s="275">
        <v>1395.0</v>
      </c>
      <c r="L6138" s="275">
        <f t="shared" si="71"/>
        <v>0</v>
      </c>
      <c r="N6138" s="277"/>
      <c r="O6138" s="274"/>
    </row>
    <row r="6139" ht="14.25" customHeight="1">
      <c r="A6139" s="248" t="s">
        <v>60</v>
      </c>
      <c r="B6139" s="248" t="s">
        <v>19</v>
      </c>
      <c r="C6139" s="248">
        <v>10726.0</v>
      </c>
      <c r="D6139" s="274">
        <v>46079.0</v>
      </c>
      <c r="E6139" s="275">
        <v>165984.0</v>
      </c>
      <c r="F6139" s="248" t="s">
        <v>447</v>
      </c>
      <c r="G6139" s="274">
        <f t="shared" si="1"/>
        <v>46109</v>
      </c>
      <c r="H6139" s="248" t="s">
        <v>443</v>
      </c>
      <c r="I6139" s="276" t="str">
        <f t="shared" si="2"/>
        <v>10726165984</v>
      </c>
      <c r="J6139" s="274">
        <v>46101.0</v>
      </c>
      <c r="K6139" s="275">
        <v>165984.0</v>
      </c>
      <c r="L6139" s="275">
        <f t="shared" si="71"/>
        <v>0</v>
      </c>
      <c r="N6139" s="277"/>
      <c r="O6139" s="274"/>
    </row>
    <row r="6140" ht="14.25" customHeight="1">
      <c r="A6140" s="248" t="s">
        <v>22</v>
      </c>
      <c r="B6140" s="248" t="s">
        <v>19</v>
      </c>
      <c r="C6140" s="248">
        <v>1271461.0</v>
      </c>
      <c r="D6140" s="274">
        <v>46079.0</v>
      </c>
      <c r="E6140" s="275">
        <v>2960256.0</v>
      </c>
      <c r="F6140" s="248" t="s">
        <v>447</v>
      </c>
      <c r="G6140" s="274">
        <f t="shared" si="1"/>
        <v>46109</v>
      </c>
      <c r="H6140" s="248" t="s">
        <v>443</v>
      </c>
      <c r="I6140" s="276" t="str">
        <f t="shared" si="2"/>
        <v>12714612960256</v>
      </c>
      <c r="J6140" s="274">
        <v>46101.0</v>
      </c>
      <c r="K6140" s="275">
        <v>2960256.0</v>
      </c>
      <c r="L6140" s="275">
        <f t="shared" si="71"/>
        <v>0</v>
      </c>
      <c r="N6140" s="277"/>
      <c r="O6140" s="274"/>
    </row>
    <row r="6141" ht="14.25" customHeight="1">
      <c r="A6141" s="248" t="s">
        <v>23</v>
      </c>
      <c r="B6141" s="248" t="s">
        <v>19</v>
      </c>
      <c r="C6141" s="248">
        <v>11841.0</v>
      </c>
      <c r="D6141" s="274">
        <v>46079.0</v>
      </c>
      <c r="E6141" s="275">
        <v>287974.0</v>
      </c>
      <c r="F6141" s="248" t="s">
        <v>447</v>
      </c>
      <c r="G6141" s="274">
        <f t="shared" si="1"/>
        <v>46109</v>
      </c>
      <c r="H6141" s="248" t="s">
        <v>443</v>
      </c>
      <c r="I6141" s="276" t="str">
        <f t="shared" si="2"/>
        <v>11841287974</v>
      </c>
      <c r="J6141" s="274">
        <v>46101.0</v>
      </c>
      <c r="K6141" s="275">
        <v>287974.0</v>
      </c>
      <c r="L6141" s="275">
        <f t="shared" si="71"/>
        <v>0</v>
      </c>
      <c r="N6141" s="277"/>
      <c r="O6141" s="274"/>
    </row>
    <row r="6142" ht="14.25" customHeight="1">
      <c r="A6142" s="248" t="s">
        <v>1221</v>
      </c>
      <c r="B6142" s="248" t="s">
        <v>19</v>
      </c>
      <c r="C6142" s="248">
        <v>495232.0</v>
      </c>
      <c r="D6142" s="274">
        <v>46080.0</v>
      </c>
      <c r="E6142" s="275">
        <v>374945.0</v>
      </c>
      <c r="F6142" s="248" t="s">
        <v>447</v>
      </c>
      <c r="G6142" s="274">
        <f t="shared" si="1"/>
        <v>46110</v>
      </c>
      <c r="H6142" s="248" t="s">
        <v>443</v>
      </c>
      <c r="I6142" s="276" t="str">
        <f t="shared" si="2"/>
        <v>495232374945</v>
      </c>
      <c r="J6142" s="274">
        <v>46080.0</v>
      </c>
      <c r="K6142" s="275">
        <v>374950.0</v>
      </c>
      <c r="L6142" s="275">
        <f t="shared" si="71"/>
        <v>5</v>
      </c>
      <c r="N6142" s="277"/>
      <c r="O6142" s="274"/>
    </row>
    <row r="6143" ht="14.25" customHeight="1">
      <c r="A6143" s="248" t="s">
        <v>1005</v>
      </c>
      <c r="B6143" s="248" t="s">
        <v>334</v>
      </c>
      <c r="C6143" s="248">
        <v>7152995.0</v>
      </c>
      <c r="D6143" s="274">
        <v>46080.0</v>
      </c>
      <c r="E6143" s="275">
        <v>261108.0</v>
      </c>
      <c r="F6143" s="248" t="s">
        <v>447</v>
      </c>
      <c r="G6143" s="274">
        <f t="shared" si="1"/>
        <v>46110</v>
      </c>
      <c r="H6143" s="248" t="s">
        <v>443</v>
      </c>
      <c r="I6143" s="276" t="str">
        <f t="shared" si="2"/>
        <v>7152995261108</v>
      </c>
      <c r="J6143" s="274">
        <v>46080.0</v>
      </c>
      <c r="K6143" s="275">
        <v>261108.0</v>
      </c>
      <c r="L6143" s="275">
        <f t="shared" si="71"/>
        <v>0</v>
      </c>
      <c r="M6143" s="248" t="s">
        <v>1356</v>
      </c>
      <c r="N6143" s="277"/>
      <c r="O6143" s="274"/>
    </row>
    <row r="6144" ht="14.25" customHeight="1">
      <c r="A6144" s="248" t="s">
        <v>60</v>
      </c>
      <c r="B6144" s="248" t="s">
        <v>19</v>
      </c>
      <c r="C6144" s="248">
        <v>10727.0</v>
      </c>
      <c r="D6144" s="274">
        <v>46080.0</v>
      </c>
      <c r="E6144" s="275">
        <v>101992.0</v>
      </c>
      <c r="F6144" s="248" t="s">
        <v>447</v>
      </c>
      <c r="G6144" s="274">
        <f t="shared" si="1"/>
        <v>46110</v>
      </c>
      <c r="H6144" s="248" t="s">
        <v>443</v>
      </c>
      <c r="I6144" s="276" t="str">
        <f t="shared" si="2"/>
        <v>10727101992</v>
      </c>
      <c r="J6144" s="274">
        <v>46101.0</v>
      </c>
      <c r="K6144" s="275">
        <v>101992.0</v>
      </c>
      <c r="L6144" s="275">
        <f t="shared" si="71"/>
        <v>0</v>
      </c>
      <c r="N6144" s="277"/>
      <c r="O6144" s="274"/>
    </row>
    <row r="6145" ht="14.25" customHeight="1">
      <c r="A6145" s="248" t="s">
        <v>60</v>
      </c>
      <c r="B6145" s="248" t="s">
        <v>19</v>
      </c>
      <c r="C6145" s="248">
        <v>10728.0</v>
      </c>
      <c r="D6145" s="274">
        <v>46080.0</v>
      </c>
      <c r="E6145" s="275">
        <v>21192.0</v>
      </c>
      <c r="F6145" s="248" t="s">
        <v>447</v>
      </c>
      <c r="G6145" s="274">
        <f t="shared" si="1"/>
        <v>46110</v>
      </c>
      <c r="H6145" s="248" t="s">
        <v>443</v>
      </c>
      <c r="I6145" s="276" t="str">
        <f t="shared" si="2"/>
        <v>1072821192</v>
      </c>
      <c r="J6145" s="274">
        <v>46101.0</v>
      </c>
      <c r="K6145" s="275">
        <v>21192.0</v>
      </c>
      <c r="L6145" s="275">
        <f t="shared" si="71"/>
        <v>0</v>
      </c>
      <c r="N6145" s="277"/>
      <c r="O6145" s="274"/>
    </row>
    <row r="6146" ht="14.25" customHeight="1">
      <c r="A6146" s="248" t="s">
        <v>23</v>
      </c>
      <c r="B6146" s="248" t="s">
        <v>19</v>
      </c>
      <c r="C6146" s="248">
        <v>11850.0</v>
      </c>
      <c r="D6146" s="274">
        <v>46080.0</v>
      </c>
      <c r="E6146" s="275">
        <v>392974.0</v>
      </c>
      <c r="F6146" s="248" t="s">
        <v>447</v>
      </c>
      <c r="G6146" s="274">
        <f t="shared" si="1"/>
        <v>46110</v>
      </c>
      <c r="H6146" s="248" t="s">
        <v>443</v>
      </c>
      <c r="I6146" s="276" t="str">
        <f t="shared" si="2"/>
        <v>11850392974</v>
      </c>
      <c r="J6146" s="274">
        <v>46101.0</v>
      </c>
      <c r="K6146" s="275">
        <v>392974.0</v>
      </c>
      <c r="L6146" s="275">
        <f t="shared" si="71"/>
        <v>0</v>
      </c>
      <c r="N6146" s="277"/>
      <c r="O6146" s="274"/>
    </row>
    <row r="6147" ht="14.25" customHeight="1">
      <c r="A6147" s="248" t="s">
        <v>71</v>
      </c>
      <c r="B6147" s="248" t="s">
        <v>19</v>
      </c>
      <c r="C6147" s="248">
        <v>894428.0</v>
      </c>
      <c r="D6147" s="274">
        <v>46080.0</v>
      </c>
      <c r="E6147" s="275">
        <v>466626.0</v>
      </c>
      <c r="F6147" s="248" t="s">
        <v>447</v>
      </c>
      <c r="G6147" s="274">
        <f t="shared" si="1"/>
        <v>46110</v>
      </c>
      <c r="H6147" s="248" t="s">
        <v>443</v>
      </c>
      <c r="I6147" s="276" t="str">
        <f t="shared" si="2"/>
        <v>894428466626</v>
      </c>
      <c r="J6147" s="274">
        <v>46101.0</v>
      </c>
      <c r="K6147" s="275">
        <v>466626.0</v>
      </c>
      <c r="L6147" s="275">
        <f t="shared" si="71"/>
        <v>0</v>
      </c>
      <c r="N6147" s="277"/>
      <c r="O6147" s="274"/>
    </row>
    <row r="6148" ht="14.25" customHeight="1">
      <c r="A6148" s="248" t="s">
        <v>1005</v>
      </c>
      <c r="B6148" s="248" t="s">
        <v>334</v>
      </c>
      <c r="C6148" s="248">
        <v>7155003.0</v>
      </c>
      <c r="D6148" s="274">
        <v>46081.0</v>
      </c>
      <c r="E6148" s="275">
        <v>177467.0</v>
      </c>
      <c r="F6148" s="248" t="s">
        <v>447</v>
      </c>
      <c r="G6148" s="274">
        <f t="shared" si="1"/>
        <v>46111</v>
      </c>
      <c r="H6148" s="248" t="s">
        <v>443</v>
      </c>
      <c r="I6148" s="276" t="str">
        <f t="shared" si="2"/>
        <v>7155003177467</v>
      </c>
      <c r="J6148" s="274">
        <v>46081.0</v>
      </c>
      <c r="K6148" s="275">
        <v>177467.0</v>
      </c>
      <c r="L6148" s="275">
        <f t="shared" si="71"/>
        <v>0</v>
      </c>
      <c r="M6148" s="248" t="s">
        <v>1357</v>
      </c>
      <c r="N6148" s="277"/>
      <c r="O6148" s="274"/>
    </row>
    <row r="6149" ht="14.25" customHeight="1">
      <c r="A6149" s="248" t="s">
        <v>1005</v>
      </c>
      <c r="B6149" s="248" t="s">
        <v>334</v>
      </c>
      <c r="C6149" s="248">
        <v>7155009.0</v>
      </c>
      <c r="D6149" s="274">
        <v>46081.0</v>
      </c>
      <c r="E6149" s="275">
        <v>143435.0</v>
      </c>
      <c r="F6149" s="248" t="s">
        <v>447</v>
      </c>
      <c r="G6149" s="274">
        <f t="shared" si="1"/>
        <v>46111</v>
      </c>
      <c r="H6149" s="248" t="s">
        <v>443</v>
      </c>
      <c r="I6149" s="276" t="str">
        <f t="shared" si="2"/>
        <v>7155009143435</v>
      </c>
      <c r="J6149" s="274">
        <v>46081.0</v>
      </c>
      <c r="K6149" s="275">
        <v>143435.0</v>
      </c>
      <c r="L6149" s="275">
        <f t="shared" si="71"/>
        <v>0</v>
      </c>
      <c r="M6149" s="248" t="s">
        <v>1357</v>
      </c>
      <c r="N6149" s="277"/>
      <c r="O6149" s="274"/>
    </row>
    <row r="6150" ht="14.25" customHeight="1">
      <c r="A6150" s="248" t="s">
        <v>106</v>
      </c>
      <c r="B6150" s="248" t="s">
        <v>19</v>
      </c>
      <c r="C6150" s="248">
        <v>39393.0</v>
      </c>
      <c r="D6150" s="274">
        <v>46082.0</v>
      </c>
      <c r="E6150" s="275">
        <v>10541.0</v>
      </c>
      <c r="F6150" s="248" t="s">
        <v>447</v>
      </c>
      <c r="G6150" s="274">
        <f t="shared" si="1"/>
        <v>46112</v>
      </c>
      <c r="H6150" s="248" t="s">
        <v>443</v>
      </c>
      <c r="I6150" s="276" t="str">
        <f t="shared" si="2"/>
        <v>3939310541</v>
      </c>
      <c r="J6150" s="274">
        <v>46101.0</v>
      </c>
      <c r="K6150" s="275">
        <v>10541.0</v>
      </c>
      <c r="L6150" s="275">
        <f t="shared" si="71"/>
        <v>0</v>
      </c>
      <c r="N6150" s="277"/>
      <c r="O6150" s="274"/>
    </row>
    <row r="6151" ht="14.25" customHeight="1">
      <c r="A6151" s="248" t="s">
        <v>106</v>
      </c>
      <c r="B6151" s="248" t="s">
        <v>334</v>
      </c>
      <c r="C6151" s="248">
        <v>283867.0</v>
      </c>
      <c r="D6151" s="274">
        <v>46082.0</v>
      </c>
      <c r="E6151" s="275">
        <v>15612.0</v>
      </c>
      <c r="F6151" s="248" t="s">
        <v>447</v>
      </c>
      <c r="G6151" s="274">
        <f t="shared" si="1"/>
        <v>46112</v>
      </c>
      <c r="H6151" s="248" t="s">
        <v>443</v>
      </c>
      <c r="I6151" s="276" t="str">
        <f t="shared" si="2"/>
        <v>28386715612</v>
      </c>
      <c r="J6151" s="274">
        <v>46101.0</v>
      </c>
      <c r="K6151" s="275">
        <v>15612.0</v>
      </c>
      <c r="L6151" s="275">
        <f t="shared" si="71"/>
        <v>0</v>
      </c>
      <c r="N6151" s="277"/>
      <c r="O6151" s="274"/>
    </row>
    <row r="6152" ht="14.25" customHeight="1">
      <c r="A6152" s="248" t="s">
        <v>454</v>
      </c>
      <c r="B6152" s="248" t="s">
        <v>19</v>
      </c>
      <c r="C6152" s="248">
        <v>44639.0</v>
      </c>
      <c r="D6152" s="274">
        <v>46083.0</v>
      </c>
      <c r="E6152" s="275">
        <v>47600.0</v>
      </c>
      <c r="F6152" s="248" t="s">
        <v>447</v>
      </c>
      <c r="G6152" s="274">
        <f t="shared" si="1"/>
        <v>46113</v>
      </c>
      <c r="H6152" s="248" t="s">
        <v>443</v>
      </c>
      <c r="I6152" s="276" t="str">
        <f t="shared" si="2"/>
        <v>4463947600</v>
      </c>
      <c r="J6152" s="274">
        <v>46083.0</v>
      </c>
      <c r="K6152" s="275">
        <v>47600.0</v>
      </c>
      <c r="L6152" s="275">
        <f t="shared" si="71"/>
        <v>0</v>
      </c>
      <c r="N6152" s="277"/>
      <c r="O6152" s="274"/>
    </row>
    <row r="6153" ht="14.25" customHeight="1">
      <c r="A6153" s="248" t="s">
        <v>1071</v>
      </c>
      <c r="B6153" s="248" t="s">
        <v>19</v>
      </c>
      <c r="C6153" s="248">
        <v>801.0</v>
      </c>
      <c r="D6153" s="274">
        <v>46083.0</v>
      </c>
      <c r="E6153" s="275">
        <v>200000.0</v>
      </c>
      <c r="F6153" s="248" t="s">
        <v>447</v>
      </c>
      <c r="G6153" s="274">
        <f t="shared" si="1"/>
        <v>46113</v>
      </c>
      <c r="H6153" s="248" t="s">
        <v>443</v>
      </c>
      <c r="I6153" s="276" t="str">
        <f t="shared" si="2"/>
        <v>801200000</v>
      </c>
      <c r="J6153" s="274">
        <v>46090.0</v>
      </c>
      <c r="K6153" s="275">
        <v>200000.0</v>
      </c>
      <c r="L6153" s="275">
        <f t="shared" si="71"/>
        <v>0</v>
      </c>
      <c r="N6153" s="277"/>
      <c r="O6153" s="274"/>
    </row>
    <row r="6154" ht="14.25" customHeight="1">
      <c r="A6154" s="248" t="s">
        <v>60</v>
      </c>
      <c r="B6154" s="248" t="s">
        <v>19</v>
      </c>
      <c r="C6154" s="248">
        <v>10736.0</v>
      </c>
      <c r="D6154" s="274">
        <v>46083.0</v>
      </c>
      <c r="E6154" s="275">
        <v>11500.0</v>
      </c>
      <c r="F6154" s="248" t="s">
        <v>447</v>
      </c>
      <c r="G6154" s="274">
        <f t="shared" si="1"/>
        <v>46113</v>
      </c>
      <c r="H6154" s="248" t="s">
        <v>443</v>
      </c>
      <c r="I6154" s="276" t="str">
        <f t="shared" si="2"/>
        <v>1073611500</v>
      </c>
      <c r="J6154" s="274">
        <v>46111.0</v>
      </c>
      <c r="K6154" s="275">
        <v>11500.0</v>
      </c>
      <c r="L6154" s="275">
        <f t="shared" si="71"/>
        <v>0</v>
      </c>
      <c r="N6154" s="277"/>
      <c r="O6154" s="274"/>
    </row>
    <row r="6155" ht="14.25" customHeight="1">
      <c r="A6155" s="248" t="s">
        <v>60</v>
      </c>
      <c r="B6155" s="248" t="s">
        <v>19</v>
      </c>
      <c r="C6155" s="248">
        <v>10735.0</v>
      </c>
      <c r="D6155" s="274">
        <v>46083.0</v>
      </c>
      <c r="E6155" s="275">
        <v>119984.0</v>
      </c>
      <c r="F6155" s="248" t="s">
        <v>447</v>
      </c>
      <c r="G6155" s="274">
        <f t="shared" si="1"/>
        <v>46113</v>
      </c>
      <c r="H6155" s="248" t="s">
        <v>443</v>
      </c>
      <c r="I6155" s="276" t="str">
        <f t="shared" si="2"/>
        <v>10735119984</v>
      </c>
      <c r="J6155" s="274">
        <v>46111.0</v>
      </c>
      <c r="K6155" s="275">
        <v>119984.0</v>
      </c>
      <c r="L6155" s="275">
        <f t="shared" si="71"/>
        <v>0</v>
      </c>
      <c r="N6155" s="277"/>
      <c r="O6155" s="274"/>
    </row>
    <row r="6156" ht="14.25" customHeight="1">
      <c r="A6156" s="248" t="s">
        <v>101</v>
      </c>
      <c r="B6156" s="248" t="s">
        <v>19</v>
      </c>
      <c r="C6156" s="248">
        <v>18393.0</v>
      </c>
      <c r="D6156" s="274">
        <v>46083.0</v>
      </c>
      <c r="E6156" s="275">
        <v>191024.0</v>
      </c>
      <c r="F6156" s="248" t="s">
        <v>447</v>
      </c>
      <c r="G6156" s="274">
        <f t="shared" si="1"/>
        <v>46113</v>
      </c>
      <c r="H6156" s="248" t="s">
        <v>443</v>
      </c>
      <c r="I6156" s="276" t="str">
        <f t="shared" si="2"/>
        <v>18393191024</v>
      </c>
      <c r="J6156" s="274">
        <v>46111.0</v>
      </c>
      <c r="K6156" s="275">
        <v>191024.0</v>
      </c>
      <c r="L6156" s="275">
        <f t="shared" si="71"/>
        <v>0</v>
      </c>
      <c r="N6156" s="277"/>
      <c r="O6156" s="274"/>
    </row>
    <row r="6157" ht="14.25" customHeight="1">
      <c r="A6157" s="248" t="s">
        <v>805</v>
      </c>
      <c r="B6157" s="248" t="s">
        <v>19</v>
      </c>
      <c r="C6157" s="248">
        <v>4915.0</v>
      </c>
      <c r="D6157" s="274">
        <v>46084.0</v>
      </c>
      <c r="E6157" s="275">
        <v>89531.0</v>
      </c>
      <c r="F6157" s="248" t="s">
        <v>447</v>
      </c>
      <c r="G6157" s="274">
        <f t="shared" si="1"/>
        <v>46114</v>
      </c>
      <c r="H6157" s="248" t="s">
        <v>443</v>
      </c>
      <c r="I6157" s="276" t="str">
        <f t="shared" si="2"/>
        <v>491589531</v>
      </c>
      <c r="J6157" s="274">
        <v>46084.0</v>
      </c>
      <c r="K6157" s="275">
        <v>89531.0</v>
      </c>
      <c r="L6157" s="275">
        <f t="shared" si="71"/>
        <v>0</v>
      </c>
      <c r="N6157" s="277"/>
      <c r="O6157" s="274"/>
    </row>
    <row r="6158" ht="14.25" customHeight="1">
      <c r="A6158" s="248" t="s">
        <v>23</v>
      </c>
      <c r="B6158" s="248" t="s">
        <v>19</v>
      </c>
      <c r="C6158" s="248">
        <v>11886.0</v>
      </c>
      <c r="D6158" s="274">
        <v>46084.0</v>
      </c>
      <c r="E6158" s="275">
        <v>296982.0</v>
      </c>
      <c r="F6158" s="248" t="s">
        <v>447</v>
      </c>
      <c r="G6158" s="274">
        <f t="shared" si="1"/>
        <v>46114</v>
      </c>
      <c r="H6158" s="248" t="s">
        <v>443</v>
      </c>
      <c r="I6158" s="276" t="str">
        <f t="shared" si="2"/>
        <v>11886296982</v>
      </c>
      <c r="J6158" s="274">
        <v>46111.0</v>
      </c>
      <c r="K6158" s="275">
        <v>296982.0</v>
      </c>
      <c r="L6158" s="275">
        <f t="shared" si="71"/>
        <v>0</v>
      </c>
      <c r="N6158" s="277"/>
      <c r="O6158" s="274"/>
    </row>
    <row r="6159" ht="14.25" customHeight="1">
      <c r="A6159" s="248" t="s">
        <v>84</v>
      </c>
      <c r="B6159" s="248" t="s">
        <v>19</v>
      </c>
      <c r="C6159" s="248">
        <v>6781.0</v>
      </c>
      <c r="D6159" s="274">
        <v>46085.0</v>
      </c>
      <c r="E6159" s="275">
        <v>43176.0</v>
      </c>
      <c r="F6159" s="248" t="s">
        <v>447</v>
      </c>
      <c r="G6159" s="274">
        <f t="shared" si="1"/>
        <v>46115</v>
      </c>
      <c r="H6159" s="248" t="s">
        <v>443</v>
      </c>
      <c r="I6159" s="276" t="str">
        <f t="shared" si="2"/>
        <v>678143176</v>
      </c>
      <c r="J6159" s="274">
        <v>46111.0</v>
      </c>
      <c r="K6159" s="275">
        <v>43176.0</v>
      </c>
      <c r="L6159" s="275">
        <f t="shared" si="71"/>
        <v>0</v>
      </c>
      <c r="N6159" s="277"/>
      <c r="O6159" s="274"/>
    </row>
    <row r="6160" ht="15.0" customHeight="1">
      <c r="A6160" s="248" t="s">
        <v>77</v>
      </c>
      <c r="B6160" s="248" t="s">
        <v>19</v>
      </c>
      <c r="C6160" s="248">
        <v>636300.0</v>
      </c>
      <c r="D6160" s="274">
        <v>46085.0</v>
      </c>
      <c r="E6160" s="275">
        <v>201980.0</v>
      </c>
      <c r="F6160" s="248" t="s">
        <v>447</v>
      </c>
      <c r="G6160" s="274">
        <f t="shared" si="1"/>
        <v>46115</v>
      </c>
      <c r="H6160" s="248" t="s">
        <v>443</v>
      </c>
      <c r="I6160" s="276" t="str">
        <f t="shared" si="2"/>
        <v>636300201980</v>
      </c>
      <c r="J6160" s="274">
        <v>46111.0</v>
      </c>
      <c r="K6160" s="275">
        <v>201980.0</v>
      </c>
      <c r="L6160" s="275">
        <f t="shared" si="71"/>
        <v>0</v>
      </c>
      <c r="N6160" s="277"/>
      <c r="O6160" s="274"/>
    </row>
    <row r="6161" ht="14.25" customHeight="1">
      <c r="A6161" s="248" t="s">
        <v>583</v>
      </c>
      <c r="B6161" s="248" t="s">
        <v>19</v>
      </c>
      <c r="C6161" s="248">
        <v>1.3333767E7</v>
      </c>
      <c r="D6161" s="274">
        <v>46085.0</v>
      </c>
      <c r="E6161" s="275">
        <v>6990.0</v>
      </c>
      <c r="F6161" s="248" t="s">
        <v>447</v>
      </c>
      <c r="G6161" s="274">
        <f t="shared" si="1"/>
        <v>46115</v>
      </c>
      <c r="H6161" s="248" t="s">
        <v>443</v>
      </c>
      <c r="I6161" s="276" t="str">
        <f t="shared" si="2"/>
        <v>133337676990</v>
      </c>
      <c r="J6161" s="274">
        <v>46085.0</v>
      </c>
      <c r="K6161" s="275">
        <v>6990.0</v>
      </c>
      <c r="L6161" s="275">
        <f t="shared" si="71"/>
        <v>0</v>
      </c>
      <c r="N6161" s="277"/>
      <c r="O6161" s="274"/>
    </row>
    <row r="6162" ht="14.25" customHeight="1">
      <c r="A6162" s="248" t="s">
        <v>27</v>
      </c>
      <c r="B6162" s="248" t="s">
        <v>19</v>
      </c>
      <c r="C6162" s="248">
        <v>52337.0</v>
      </c>
      <c r="D6162" s="274">
        <v>46085.0</v>
      </c>
      <c r="E6162" s="275">
        <v>7151166.0</v>
      </c>
      <c r="F6162" s="248" t="s">
        <v>447</v>
      </c>
      <c r="G6162" s="274">
        <f t="shared" si="1"/>
        <v>46115</v>
      </c>
      <c r="H6162" s="248" t="s">
        <v>443</v>
      </c>
      <c r="I6162" s="276" t="str">
        <f t="shared" si="2"/>
        <v>523377151166</v>
      </c>
      <c r="J6162" s="274">
        <v>46111.0</v>
      </c>
      <c r="K6162" s="275">
        <v>7151166.0</v>
      </c>
      <c r="L6162" s="275">
        <f t="shared" si="71"/>
        <v>0</v>
      </c>
      <c r="N6162" s="277"/>
      <c r="O6162" s="274"/>
    </row>
    <row r="6163" ht="14.25" customHeight="1">
      <c r="A6163" s="248" t="s">
        <v>27</v>
      </c>
      <c r="B6163" s="248" t="s">
        <v>19</v>
      </c>
      <c r="C6163" s="248">
        <v>52338.0</v>
      </c>
      <c r="D6163" s="274">
        <v>46085.0</v>
      </c>
      <c r="E6163" s="275">
        <v>344229.0</v>
      </c>
      <c r="F6163" s="248" t="s">
        <v>447</v>
      </c>
      <c r="G6163" s="274">
        <f t="shared" si="1"/>
        <v>46115</v>
      </c>
      <c r="H6163" s="248" t="s">
        <v>443</v>
      </c>
      <c r="I6163" s="276" t="str">
        <f t="shared" si="2"/>
        <v>52338344229</v>
      </c>
      <c r="J6163" s="274">
        <v>46111.0</v>
      </c>
      <c r="K6163" s="275">
        <v>344229.0</v>
      </c>
      <c r="L6163" s="275">
        <f t="shared" si="71"/>
        <v>0</v>
      </c>
      <c r="N6163" s="277"/>
      <c r="O6163" s="274"/>
    </row>
    <row r="6164" ht="14.25" customHeight="1">
      <c r="A6164" s="248" t="s">
        <v>85</v>
      </c>
      <c r="B6164" s="248" t="s">
        <v>19</v>
      </c>
      <c r="C6164" s="248">
        <v>3461.0</v>
      </c>
      <c r="D6164" s="274">
        <v>46086.0</v>
      </c>
      <c r="E6164" s="275">
        <v>103923.0</v>
      </c>
      <c r="F6164" s="248" t="s">
        <v>447</v>
      </c>
      <c r="G6164" s="274">
        <f t="shared" si="1"/>
        <v>46116</v>
      </c>
      <c r="H6164" s="248" t="s">
        <v>443</v>
      </c>
      <c r="I6164" s="276" t="str">
        <f t="shared" si="2"/>
        <v>3461103923</v>
      </c>
      <c r="J6164" s="274">
        <v>46111.0</v>
      </c>
      <c r="K6164" s="275">
        <f>103923-53592</f>
        <v>50331</v>
      </c>
      <c r="L6164" s="275">
        <f t="shared" si="71"/>
        <v>-53592</v>
      </c>
      <c r="M6164" s="248" t="s">
        <v>1358</v>
      </c>
      <c r="N6164" s="277"/>
      <c r="O6164" s="274"/>
    </row>
    <row r="6165" ht="14.25" customHeight="1">
      <c r="A6165" s="248" t="s">
        <v>830</v>
      </c>
      <c r="B6165" s="248" t="s">
        <v>19</v>
      </c>
      <c r="C6165" s="248">
        <v>2016801.0</v>
      </c>
      <c r="D6165" s="274">
        <v>46086.0</v>
      </c>
      <c r="E6165" s="275">
        <v>1549990.0</v>
      </c>
      <c r="F6165" s="248" t="s">
        <v>447</v>
      </c>
      <c r="G6165" s="274">
        <f t="shared" si="1"/>
        <v>46116</v>
      </c>
      <c r="H6165" s="248" t="s">
        <v>443</v>
      </c>
      <c r="I6165" s="276" t="str">
        <f t="shared" si="2"/>
        <v>20168011549990</v>
      </c>
      <c r="J6165" s="274">
        <v>46085.0</v>
      </c>
      <c r="K6165" s="275">
        <v>1549990.0</v>
      </c>
      <c r="L6165" s="275">
        <f t="shared" si="71"/>
        <v>0</v>
      </c>
      <c r="N6165" s="277"/>
      <c r="O6165" s="274"/>
    </row>
    <row r="6166" ht="14.25" customHeight="1">
      <c r="A6166" s="248" t="s">
        <v>824</v>
      </c>
      <c r="B6166" s="248" t="s">
        <v>19</v>
      </c>
      <c r="C6166" s="248">
        <v>5.4990166E7</v>
      </c>
      <c r="D6166" s="274">
        <v>46086.0</v>
      </c>
      <c r="E6166" s="275">
        <v>4972.0</v>
      </c>
      <c r="F6166" s="248" t="s">
        <v>447</v>
      </c>
      <c r="G6166" s="274">
        <f t="shared" si="1"/>
        <v>46116</v>
      </c>
      <c r="H6166" s="248" t="s">
        <v>443</v>
      </c>
      <c r="I6166" s="276" t="str">
        <f t="shared" si="2"/>
        <v>549901664972</v>
      </c>
      <c r="J6166" s="274">
        <v>46086.0</v>
      </c>
      <c r="K6166" s="275">
        <v>4972.0</v>
      </c>
      <c r="L6166" s="275">
        <f t="shared" si="71"/>
        <v>0</v>
      </c>
      <c r="N6166" s="277"/>
      <c r="O6166" s="274"/>
    </row>
    <row r="6167" ht="14.25" customHeight="1">
      <c r="A6167" s="248" t="s">
        <v>790</v>
      </c>
      <c r="B6167" s="248" t="s">
        <v>19</v>
      </c>
      <c r="C6167" s="248">
        <v>2226.0</v>
      </c>
      <c r="D6167" s="274">
        <v>46086.0</v>
      </c>
      <c r="E6167" s="275">
        <v>6000.0</v>
      </c>
      <c r="F6167" s="248" t="s">
        <v>447</v>
      </c>
      <c r="G6167" s="274">
        <f t="shared" si="1"/>
        <v>46116</v>
      </c>
      <c r="H6167" s="248" t="s">
        <v>443</v>
      </c>
      <c r="I6167" s="276" t="str">
        <f t="shared" si="2"/>
        <v>22266000</v>
      </c>
      <c r="J6167" s="274">
        <v>46095.0</v>
      </c>
      <c r="K6167" s="275">
        <v>6000.0</v>
      </c>
      <c r="L6167" s="275">
        <f t="shared" si="71"/>
        <v>0</v>
      </c>
      <c r="N6167" s="277"/>
      <c r="O6167" s="274"/>
    </row>
    <row r="6168" ht="13.5" customHeight="1">
      <c r="A6168" s="248" t="s">
        <v>463</v>
      </c>
      <c r="B6168" s="248" t="s">
        <v>19</v>
      </c>
      <c r="C6168" s="248">
        <v>5577466.0</v>
      </c>
      <c r="D6168" s="274">
        <v>46086.0</v>
      </c>
      <c r="E6168" s="275">
        <v>1383970.0</v>
      </c>
      <c r="F6168" s="248" t="s">
        <v>447</v>
      </c>
      <c r="G6168" s="274">
        <f t="shared" si="1"/>
        <v>46116</v>
      </c>
      <c r="H6168" s="305" t="s">
        <v>443</v>
      </c>
      <c r="I6168" s="276" t="str">
        <f t="shared" si="2"/>
        <v>55774661383970</v>
      </c>
      <c r="J6168" s="274"/>
      <c r="K6168" s="275"/>
      <c r="L6168" s="275">
        <f t="shared" si="71"/>
        <v>-1383970</v>
      </c>
      <c r="N6168" s="277"/>
      <c r="O6168" s="274"/>
    </row>
    <row r="6169" ht="14.25" customHeight="1">
      <c r="A6169" s="248" t="s">
        <v>361</v>
      </c>
      <c r="B6169" s="248" t="s">
        <v>19</v>
      </c>
      <c r="C6169" s="248">
        <v>27.0</v>
      </c>
      <c r="D6169" s="274">
        <v>46086.0</v>
      </c>
      <c r="E6169" s="275">
        <v>56956.0</v>
      </c>
      <c r="F6169" s="248" t="s">
        <v>447</v>
      </c>
      <c r="G6169" s="274">
        <f t="shared" si="1"/>
        <v>46116</v>
      </c>
      <c r="H6169" s="248" t="s">
        <v>443</v>
      </c>
      <c r="I6169" s="276" t="str">
        <f t="shared" si="2"/>
        <v>2756956</v>
      </c>
      <c r="J6169" s="274">
        <v>46111.0</v>
      </c>
      <c r="K6169" s="275">
        <v>56956.0</v>
      </c>
      <c r="L6169" s="275">
        <f t="shared" si="71"/>
        <v>0</v>
      </c>
      <c r="N6169" s="277"/>
      <c r="O6169" s="274"/>
    </row>
    <row r="6170" ht="14.25" customHeight="1">
      <c r="A6170" s="248" t="s">
        <v>23</v>
      </c>
      <c r="B6170" s="248" t="s">
        <v>19</v>
      </c>
      <c r="C6170" s="248">
        <v>11905.0</v>
      </c>
      <c r="D6170" s="274">
        <v>46086.0</v>
      </c>
      <c r="E6170" s="275">
        <v>785947.0</v>
      </c>
      <c r="F6170" s="248" t="s">
        <v>447</v>
      </c>
      <c r="G6170" s="274">
        <f t="shared" si="1"/>
        <v>46116</v>
      </c>
      <c r="H6170" s="248" t="s">
        <v>443</v>
      </c>
      <c r="I6170" s="276" t="str">
        <f t="shared" si="2"/>
        <v>11905785947</v>
      </c>
      <c r="J6170" s="274">
        <v>46111.0</v>
      </c>
      <c r="K6170" s="275">
        <v>785947.0</v>
      </c>
      <c r="L6170" s="275">
        <f t="shared" si="71"/>
        <v>0</v>
      </c>
      <c r="N6170" s="277"/>
      <c r="O6170" s="274"/>
    </row>
    <row r="6171" ht="14.25" customHeight="1">
      <c r="A6171" s="248" t="s">
        <v>26</v>
      </c>
      <c r="B6171" s="248" t="s">
        <v>19</v>
      </c>
      <c r="C6171" s="248">
        <v>15005.0</v>
      </c>
      <c r="D6171" s="274">
        <v>46086.0</v>
      </c>
      <c r="E6171" s="275">
        <v>339959.0</v>
      </c>
      <c r="F6171" s="248" t="s">
        <v>447</v>
      </c>
      <c r="G6171" s="274">
        <f t="shared" si="1"/>
        <v>46116</v>
      </c>
      <c r="H6171" s="248" t="s">
        <v>443</v>
      </c>
      <c r="I6171" s="276" t="str">
        <f t="shared" si="2"/>
        <v>15005339959</v>
      </c>
      <c r="J6171" s="274">
        <v>46111.0</v>
      </c>
      <c r="K6171" s="275">
        <v>339959.0</v>
      </c>
      <c r="L6171" s="275">
        <f t="shared" si="71"/>
        <v>0</v>
      </c>
      <c r="N6171" s="277"/>
      <c r="O6171" s="274"/>
    </row>
    <row r="6172" ht="14.25" customHeight="1">
      <c r="A6172" s="248" t="s">
        <v>55</v>
      </c>
      <c r="B6172" s="248" t="s">
        <v>334</v>
      </c>
      <c r="C6172" s="248">
        <v>2967.0</v>
      </c>
      <c r="D6172" s="274">
        <v>46086.0</v>
      </c>
      <c r="E6172" s="275">
        <v>1297953.0</v>
      </c>
      <c r="F6172" s="248" t="s">
        <v>447</v>
      </c>
      <c r="G6172" s="274">
        <f t="shared" si="1"/>
        <v>46116</v>
      </c>
      <c r="H6172" s="248" t="s">
        <v>443</v>
      </c>
      <c r="I6172" s="276" t="str">
        <f t="shared" si="2"/>
        <v>29671297953</v>
      </c>
      <c r="J6172" s="274">
        <v>46111.0</v>
      </c>
      <c r="K6172" s="275">
        <v>1297953.0</v>
      </c>
      <c r="L6172" s="275">
        <f t="shared" si="71"/>
        <v>0</v>
      </c>
      <c r="N6172" s="277"/>
      <c r="O6172" s="274"/>
    </row>
    <row r="6173" ht="14.25" customHeight="1">
      <c r="A6173" s="248" t="s">
        <v>55</v>
      </c>
      <c r="B6173" s="248" t="s">
        <v>334</v>
      </c>
      <c r="C6173" s="248">
        <v>2968.0</v>
      </c>
      <c r="D6173" s="274">
        <v>46086.0</v>
      </c>
      <c r="E6173" s="275">
        <v>559463.0</v>
      </c>
      <c r="F6173" s="248" t="s">
        <v>447</v>
      </c>
      <c r="G6173" s="274">
        <f t="shared" si="1"/>
        <v>46116</v>
      </c>
      <c r="H6173" s="248" t="s">
        <v>443</v>
      </c>
      <c r="I6173" s="276" t="str">
        <f t="shared" si="2"/>
        <v>2968559463</v>
      </c>
      <c r="J6173" s="274">
        <v>46111.0</v>
      </c>
      <c r="K6173" s="275">
        <v>559463.0</v>
      </c>
      <c r="L6173" s="275">
        <f t="shared" si="71"/>
        <v>0</v>
      </c>
      <c r="N6173" s="277"/>
      <c r="O6173" s="274"/>
    </row>
    <row r="6174" ht="14.25" customHeight="1">
      <c r="A6174" s="248" t="s">
        <v>113</v>
      </c>
      <c r="B6174" s="248" t="s">
        <v>19</v>
      </c>
      <c r="C6174" s="248">
        <v>359.0</v>
      </c>
      <c r="D6174" s="274">
        <v>46087.0</v>
      </c>
      <c r="E6174" s="275">
        <v>19999.0</v>
      </c>
      <c r="F6174" s="248" t="s">
        <v>447</v>
      </c>
      <c r="G6174" s="274">
        <f t="shared" si="1"/>
        <v>46117</v>
      </c>
      <c r="H6174" s="248" t="s">
        <v>443</v>
      </c>
      <c r="I6174" s="276" t="str">
        <f t="shared" si="2"/>
        <v>35919999</v>
      </c>
      <c r="J6174" s="274">
        <v>46111.0</v>
      </c>
      <c r="K6174" s="275">
        <v>19999.0</v>
      </c>
      <c r="L6174" s="275">
        <f t="shared" si="71"/>
        <v>0</v>
      </c>
      <c r="N6174" s="277"/>
      <c r="O6174" s="274"/>
    </row>
    <row r="6175" ht="14.25" customHeight="1">
      <c r="A6175" s="248" t="s">
        <v>830</v>
      </c>
      <c r="B6175" s="248" t="s">
        <v>19</v>
      </c>
      <c r="C6175" s="248">
        <v>2017242.0</v>
      </c>
      <c r="D6175" s="274">
        <v>46087.0</v>
      </c>
      <c r="E6175" s="275">
        <v>1329990.0</v>
      </c>
      <c r="F6175" s="248" t="s">
        <v>447</v>
      </c>
      <c r="G6175" s="274">
        <f t="shared" si="1"/>
        <v>46117</v>
      </c>
      <c r="H6175" s="248" t="s">
        <v>443</v>
      </c>
      <c r="I6175" s="276" t="str">
        <f t="shared" si="2"/>
        <v>20172421329990</v>
      </c>
      <c r="J6175" s="274">
        <v>46087.0</v>
      </c>
      <c r="K6175" s="275">
        <v>1329990.0</v>
      </c>
      <c r="L6175" s="275">
        <f t="shared" si="71"/>
        <v>0</v>
      </c>
      <c r="N6175" s="277"/>
      <c r="O6175" s="274"/>
    </row>
    <row r="6176" ht="14.25" customHeight="1">
      <c r="A6176" s="248" t="s">
        <v>640</v>
      </c>
      <c r="B6176" s="248" t="s">
        <v>468</v>
      </c>
      <c r="C6176" s="248">
        <v>287.0</v>
      </c>
      <c r="D6176" s="274">
        <v>46087.0</v>
      </c>
      <c r="E6176" s="275">
        <v>-154000.0</v>
      </c>
      <c r="F6176" s="248" t="s">
        <v>447</v>
      </c>
      <c r="G6176" s="274">
        <f t="shared" si="1"/>
        <v>46117</v>
      </c>
      <c r="H6176" s="248" t="s">
        <v>469</v>
      </c>
      <c r="I6176" s="276" t="str">
        <f t="shared" si="2"/>
        <v>287-154000</v>
      </c>
      <c r="J6176" s="274"/>
      <c r="K6176" s="275"/>
      <c r="L6176" s="275">
        <f t="shared" si="71"/>
        <v>154000</v>
      </c>
      <c r="N6176" s="277"/>
      <c r="O6176" s="274"/>
    </row>
    <row r="6177" ht="14.25" customHeight="1">
      <c r="A6177" s="248" t="s">
        <v>640</v>
      </c>
      <c r="B6177" s="248" t="s">
        <v>468</v>
      </c>
      <c r="C6177" s="248">
        <v>287.0</v>
      </c>
      <c r="D6177" s="274">
        <v>46087.0</v>
      </c>
      <c r="E6177" s="275">
        <v>154000.0</v>
      </c>
      <c r="F6177" s="248" t="s">
        <v>447</v>
      </c>
      <c r="G6177" s="274">
        <f t="shared" si="1"/>
        <v>46117</v>
      </c>
      <c r="H6177" s="248" t="s">
        <v>469</v>
      </c>
      <c r="I6177" s="276" t="str">
        <f t="shared" si="2"/>
        <v>287154000</v>
      </c>
      <c r="J6177" s="274"/>
      <c r="K6177" s="275"/>
      <c r="L6177" s="275">
        <f t="shared" si="71"/>
        <v>-154000</v>
      </c>
      <c r="N6177" s="277"/>
      <c r="O6177" s="274"/>
    </row>
    <row r="6178" ht="14.25" customHeight="1">
      <c r="A6178" s="248" t="s">
        <v>463</v>
      </c>
      <c r="B6178" s="248" t="s">
        <v>19</v>
      </c>
      <c r="C6178" s="248">
        <v>5577743.0</v>
      </c>
      <c r="D6178" s="274">
        <v>46087.0</v>
      </c>
      <c r="E6178" s="275">
        <v>654980.0</v>
      </c>
      <c r="F6178" s="248" t="s">
        <v>447</v>
      </c>
      <c r="G6178" s="274">
        <f t="shared" si="1"/>
        <v>46117</v>
      </c>
      <c r="H6178" s="248" t="s">
        <v>443</v>
      </c>
      <c r="I6178" s="276" t="str">
        <f t="shared" si="2"/>
        <v>5577743654980</v>
      </c>
      <c r="J6178" s="274">
        <v>46087.0</v>
      </c>
      <c r="K6178" s="275">
        <v>654980.0</v>
      </c>
      <c r="L6178" s="275">
        <f t="shared" si="71"/>
        <v>0</v>
      </c>
      <c r="N6178" s="277"/>
      <c r="O6178" s="274"/>
    </row>
    <row r="6179" ht="14.25" customHeight="1">
      <c r="A6179" s="248" t="s">
        <v>463</v>
      </c>
      <c r="B6179" s="248" t="s">
        <v>19</v>
      </c>
      <c r="C6179" s="248">
        <v>5577702.0</v>
      </c>
      <c r="D6179" s="274">
        <v>46087.0</v>
      </c>
      <c r="E6179" s="275">
        <v>594980.0</v>
      </c>
      <c r="F6179" s="248" t="s">
        <v>447</v>
      </c>
      <c r="G6179" s="274">
        <f t="shared" si="1"/>
        <v>46117</v>
      </c>
      <c r="H6179" s="248" t="s">
        <v>443</v>
      </c>
      <c r="I6179" s="276" t="str">
        <f t="shared" si="2"/>
        <v>5577702594980</v>
      </c>
      <c r="J6179" s="274">
        <v>46087.0</v>
      </c>
      <c r="K6179" s="275">
        <v>594980.0</v>
      </c>
      <c r="L6179" s="275">
        <f t="shared" si="71"/>
        <v>0</v>
      </c>
      <c r="N6179" s="277"/>
      <c r="O6179" s="274"/>
    </row>
    <row r="6180" ht="14.25" customHeight="1">
      <c r="A6180" s="248" t="s">
        <v>1359</v>
      </c>
      <c r="B6180" s="248" t="s">
        <v>19</v>
      </c>
      <c r="C6180" s="248">
        <v>764.0</v>
      </c>
      <c r="D6180" s="274">
        <v>46087.0</v>
      </c>
      <c r="E6180" s="275">
        <v>1040402.0</v>
      </c>
      <c r="F6180" s="248" t="s">
        <v>447</v>
      </c>
      <c r="G6180" s="274">
        <f t="shared" si="1"/>
        <v>46117</v>
      </c>
      <c r="H6180" s="248" t="s">
        <v>443</v>
      </c>
      <c r="I6180" s="276" t="str">
        <f t="shared" si="2"/>
        <v>7641040402</v>
      </c>
      <c r="J6180" s="274">
        <v>46076.0</v>
      </c>
      <c r="K6180" s="275">
        <v>1040402.0</v>
      </c>
      <c r="L6180" s="275">
        <f t="shared" si="71"/>
        <v>0</v>
      </c>
      <c r="N6180" s="277"/>
      <c r="O6180" s="274"/>
    </row>
    <row r="6181" ht="14.25" customHeight="1">
      <c r="A6181" s="248" t="s">
        <v>591</v>
      </c>
      <c r="B6181" s="248" t="s">
        <v>19</v>
      </c>
      <c r="C6181" s="248">
        <v>7897.0</v>
      </c>
      <c r="D6181" s="274">
        <v>46087.0</v>
      </c>
      <c r="E6181" s="275">
        <v>8687000.0</v>
      </c>
      <c r="F6181" s="248" t="s">
        <v>447</v>
      </c>
      <c r="G6181" s="274">
        <f t="shared" si="1"/>
        <v>46117</v>
      </c>
      <c r="H6181" s="248" t="s">
        <v>443</v>
      </c>
      <c r="I6181" s="276" t="str">
        <f t="shared" si="2"/>
        <v>78978687000</v>
      </c>
      <c r="J6181" s="274">
        <v>46090.0</v>
      </c>
      <c r="K6181" s="275">
        <v>8687000.0</v>
      </c>
      <c r="L6181" s="275">
        <f t="shared" si="71"/>
        <v>0</v>
      </c>
      <c r="N6181" s="277"/>
      <c r="O6181" s="274"/>
    </row>
    <row r="6182" ht="14.25" customHeight="1">
      <c r="A6182" s="248" t="s">
        <v>583</v>
      </c>
      <c r="B6182" s="248" t="s">
        <v>19</v>
      </c>
      <c r="C6182" s="248">
        <v>1.3337138E7</v>
      </c>
      <c r="D6182" s="274">
        <v>46088.0</v>
      </c>
      <c r="E6182" s="275">
        <v>5252.0</v>
      </c>
      <c r="F6182" s="248" t="s">
        <v>447</v>
      </c>
      <c r="G6182" s="274">
        <f t="shared" si="1"/>
        <v>46118</v>
      </c>
      <c r="H6182" s="248" t="s">
        <v>443</v>
      </c>
      <c r="I6182" s="276" t="str">
        <f t="shared" si="2"/>
        <v>133371385252</v>
      </c>
      <c r="J6182" s="274">
        <v>46088.0</v>
      </c>
      <c r="K6182" s="275">
        <v>5252.0</v>
      </c>
      <c r="L6182" s="275">
        <f t="shared" si="71"/>
        <v>0</v>
      </c>
      <c r="M6182" s="248" t="s">
        <v>1360</v>
      </c>
      <c r="N6182" s="277"/>
      <c r="O6182" s="274"/>
    </row>
    <row r="6183" ht="14.25" customHeight="1">
      <c r="A6183" s="248" t="s">
        <v>495</v>
      </c>
      <c r="B6183" s="248" t="s">
        <v>19</v>
      </c>
      <c r="C6183" s="248">
        <v>1.45865978E8</v>
      </c>
      <c r="D6183" s="274">
        <v>46088.0</v>
      </c>
      <c r="E6183" s="275">
        <v>19560.0</v>
      </c>
      <c r="F6183" s="248" t="s">
        <v>447</v>
      </c>
      <c r="G6183" s="274">
        <f t="shared" si="1"/>
        <v>46118</v>
      </c>
      <c r="H6183" s="248" t="s">
        <v>443</v>
      </c>
      <c r="I6183" s="276" t="str">
        <f t="shared" si="2"/>
        <v>14586597819560</v>
      </c>
      <c r="J6183" s="274">
        <v>46088.0</v>
      </c>
      <c r="K6183" s="275">
        <v>19560.0</v>
      </c>
      <c r="L6183" s="275">
        <f t="shared" si="71"/>
        <v>0</v>
      </c>
      <c r="M6183" s="248" t="s">
        <v>1361</v>
      </c>
      <c r="N6183" s="277"/>
      <c r="O6183" s="274"/>
    </row>
    <row r="6184" ht="14.25" customHeight="1">
      <c r="A6184" s="248" t="s">
        <v>463</v>
      </c>
      <c r="B6184" s="248" t="s">
        <v>19</v>
      </c>
      <c r="C6184" s="248">
        <v>5577959.0</v>
      </c>
      <c r="D6184" s="274">
        <v>46088.0</v>
      </c>
      <c r="E6184" s="275">
        <v>14990.0</v>
      </c>
      <c r="F6184" s="248" t="s">
        <v>447</v>
      </c>
      <c r="G6184" s="274">
        <f t="shared" si="1"/>
        <v>46118</v>
      </c>
      <c r="H6184" s="248" t="s">
        <v>443</v>
      </c>
      <c r="I6184" s="276" t="str">
        <f t="shared" si="2"/>
        <v>557795914990</v>
      </c>
      <c r="J6184" s="274">
        <v>363500.0</v>
      </c>
      <c r="K6184" s="275">
        <v>14990.0</v>
      </c>
      <c r="L6184" s="275">
        <f t="shared" si="71"/>
        <v>0</v>
      </c>
      <c r="N6184" s="277"/>
      <c r="O6184" s="274"/>
    </row>
    <row r="6185" ht="14.25" customHeight="1">
      <c r="A6185" s="248" t="s">
        <v>463</v>
      </c>
      <c r="B6185" s="248" t="s">
        <v>19</v>
      </c>
      <c r="C6185" s="248">
        <v>5577958.0</v>
      </c>
      <c r="D6185" s="274">
        <v>46088.0</v>
      </c>
      <c r="E6185" s="275">
        <v>31990.0</v>
      </c>
      <c r="F6185" s="248" t="s">
        <v>447</v>
      </c>
      <c r="G6185" s="274">
        <f t="shared" si="1"/>
        <v>46118</v>
      </c>
      <c r="H6185" s="248" t="s">
        <v>443</v>
      </c>
      <c r="I6185" s="276" t="str">
        <f t="shared" si="2"/>
        <v>557795831990</v>
      </c>
      <c r="J6185" s="274">
        <v>46088.0</v>
      </c>
      <c r="K6185" s="275">
        <v>31990.0</v>
      </c>
      <c r="L6185" s="275">
        <f t="shared" si="71"/>
        <v>0</v>
      </c>
      <c r="N6185" s="277"/>
      <c r="O6185" s="274"/>
    </row>
    <row r="6186" ht="14.25" customHeight="1">
      <c r="A6186" s="248" t="s">
        <v>1003</v>
      </c>
      <c r="B6186" s="248" t="s">
        <v>19</v>
      </c>
      <c r="C6186" s="248">
        <v>2239155.0</v>
      </c>
      <c r="D6186" s="274">
        <v>46090.0</v>
      </c>
      <c r="E6186" s="275">
        <v>264970.0</v>
      </c>
      <c r="F6186" s="248" t="s">
        <v>447</v>
      </c>
      <c r="G6186" s="274">
        <f t="shared" si="1"/>
        <v>46120</v>
      </c>
      <c r="H6186" s="248" t="s">
        <v>443</v>
      </c>
      <c r="I6186" s="276" t="str">
        <f t="shared" si="2"/>
        <v>2239155264970</v>
      </c>
      <c r="J6186" s="274">
        <v>46090.0</v>
      </c>
      <c r="K6186" s="275">
        <v>264970.0</v>
      </c>
      <c r="L6186" s="275">
        <f t="shared" si="71"/>
        <v>0</v>
      </c>
      <c r="N6186" s="277"/>
      <c r="O6186" s="274"/>
    </row>
    <row r="6187" ht="14.25" customHeight="1">
      <c r="A6187" s="248" t="s">
        <v>1110</v>
      </c>
      <c r="B6187" s="248" t="s">
        <v>19</v>
      </c>
      <c r="C6187" s="248">
        <v>11037.0</v>
      </c>
      <c r="D6187" s="274">
        <v>46090.0</v>
      </c>
      <c r="E6187" s="275">
        <v>37301.0</v>
      </c>
      <c r="F6187" s="248" t="s">
        <v>447</v>
      </c>
      <c r="G6187" s="274">
        <f t="shared" si="1"/>
        <v>46120</v>
      </c>
      <c r="H6187" s="248" t="s">
        <v>443</v>
      </c>
      <c r="I6187" s="276" t="str">
        <f t="shared" si="2"/>
        <v>1103737301</v>
      </c>
      <c r="J6187" s="274">
        <v>46090.0</v>
      </c>
      <c r="K6187" s="275">
        <v>37301.0</v>
      </c>
      <c r="L6187" s="275">
        <f t="shared" si="71"/>
        <v>0</v>
      </c>
      <c r="N6187" s="277"/>
      <c r="O6187" s="274"/>
    </row>
    <row r="6188" ht="14.25" customHeight="1">
      <c r="A6188" s="248" t="s">
        <v>648</v>
      </c>
      <c r="B6188" s="248" t="s">
        <v>19</v>
      </c>
      <c r="C6188" s="248">
        <v>18725.0</v>
      </c>
      <c r="D6188" s="274">
        <v>46090.0</v>
      </c>
      <c r="E6188" s="275">
        <v>211960.0</v>
      </c>
      <c r="F6188" s="248" t="s">
        <v>447</v>
      </c>
      <c r="G6188" s="274">
        <f t="shared" si="1"/>
        <v>46120</v>
      </c>
      <c r="H6188" s="248" t="s">
        <v>443</v>
      </c>
      <c r="I6188" s="276" t="str">
        <f t="shared" si="2"/>
        <v>18725211960</v>
      </c>
      <c r="J6188" s="274">
        <v>46055.0</v>
      </c>
      <c r="K6188" s="275">
        <v>211960.0</v>
      </c>
      <c r="L6188" s="275">
        <f t="shared" si="71"/>
        <v>0</v>
      </c>
      <c r="N6188" s="277"/>
      <c r="O6188" s="274"/>
    </row>
    <row r="6189" ht="14.25" customHeight="1">
      <c r="A6189" s="248" t="s">
        <v>830</v>
      </c>
      <c r="B6189" s="248" t="s">
        <v>19</v>
      </c>
      <c r="C6189" s="248">
        <v>2017581.0</v>
      </c>
      <c r="D6189" s="274">
        <v>46090.0</v>
      </c>
      <c r="E6189" s="275">
        <v>1549990.0</v>
      </c>
      <c r="F6189" s="248" t="s">
        <v>447</v>
      </c>
      <c r="G6189" s="274">
        <f t="shared" si="1"/>
        <v>46120</v>
      </c>
      <c r="H6189" s="248" t="s">
        <v>443</v>
      </c>
      <c r="I6189" s="276" t="str">
        <f t="shared" si="2"/>
        <v>20175811549990</v>
      </c>
      <c r="J6189" s="274">
        <v>46090.0</v>
      </c>
      <c r="K6189" s="275">
        <v>1549990.0</v>
      </c>
      <c r="L6189" s="275">
        <f t="shared" si="71"/>
        <v>0</v>
      </c>
      <c r="N6189" s="277"/>
      <c r="O6189" s="274"/>
    </row>
    <row r="6190" ht="14.25" customHeight="1">
      <c r="A6190" s="248" t="s">
        <v>824</v>
      </c>
      <c r="B6190" s="248" t="s">
        <v>19</v>
      </c>
      <c r="C6190" s="248">
        <v>5.5009996E7</v>
      </c>
      <c r="D6190" s="274">
        <v>46090.0</v>
      </c>
      <c r="E6190" s="275">
        <v>143654.0</v>
      </c>
      <c r="F6190" s="248" t="s">
        <v>447</v>
      </c>
      <c r="G6190" s="274">
        <f t="shared" si="1"/>
        <v>46120</v>
      </c>
      <c r="H6190" s="248" t="s">
        <v>443</v>
      </c>
      <c r="I6190" s="276" t="str">
        <f t="shared" si="2"/>
        <v>55009996143654</v>
      </c>
      <c r="J6190" s="274">
        <v>46090.0</v>
      </c>
      <c r="K6190" s="275">
        <v>143654.0</v>
      </c>
      <c r="L6190" s="275">
        <f t="shared" si="71"/>
        <v>0</v>
      </c>
      <c r="N6190" s="277"/>
      <c r="O6190" s="274"/>
    </row>
    <row r="6191" ht="14.25" customHeight="1">
      <c r="A6191" s="248" t="s">
        <v>1131</v>
      </c>
      <c r="B6191" s="248" t="s">
        <v>19</v>
      </c>
      <c r="C6191" s="248">
        <v>97936.0</v>
      </c>
      <c r="D6191" s="274">
        <v>46090.0</v>
      </c>
      <c r="E6191" s="275">
        <v>61980.0</v>
      </c>
      <c r="F6191" s="248" t="s">
        <v>447</v>
      </c>
      <c r="G6191" s="274">
        <f t="shared" si="1"/>
        <v>46120</v>
      </c>
      <c r="H6191" s="248" t="s">
        <v>443</v>
      </c>
      <c r="I6191" s="276" t="str">
        <f t="shared" si="2"/>
        <v>9793661980</v>
      </c>
      <c r="J6191" s="274">
        <v>46090.0</v>
      </c>
      <c r="K6191" s="275">
        <v>61980.0</v>
      </c>
      <c r="L6191" s="275">
        <f t="shared" si="71"/>
        <v>0</v>
      </c>
      <c r="N6191" s="277"/>
      <c r="O6191" s="274"/>
    </row>
    <row r="6192" ht="14.25" customHeight="1">
      <c r="A6192" s="248" t="s">
        <v>77</v>
      </c>
      <c r="B6192" s="248" t="s">
        <v>19</v>
      </c>
      <c r="C6192" s="248">
        <v>636322.0</v>
      </c>
      <c r="D6192" s="274">
        <v>46090.0</v>
      </c>
      <c r="E6192" s="275">
        <v>365494.0</v>
      </c>
      <c r="F6192" s="248" t="s">
        <v>447</v>
      </c>
      <c r="G6192" s="274">
        <f t="shared" si="1"/>
        <v>46120</v>
      </c>
      <c r="H6192" s="248" t="s">
        <v>443</v>
      </c>
      <c r="I6192" s="276" t="str">
        <f t="shared" si="2"/>
        <v>636322365494</v>
      </c>
      <c r="J6192" s="274">
        <v>46111.0</v>
      </c>
      <c r="K6192" s="275">
        <v>365494.0</v>
      </c>
      <c r="L6192" s="275">
        <f t="shared" si="71"/>
        <v>0</v>
      </c>
      <c r="N6192" s="277"/>
      <c r="O6192" s="274"/>
    </row>
    <row r="6193" ht="14.25" customHeight="1">
      <c r="A6193" s="248" t="s">
        <v>36</v>
      </c>
      <c r="B6193" s="248" t="s">
        <v>19</v>
      </c>
      <c r="C6193" s="248">
        <v>104231.0</v>
      </c>
      <c r="D6193" s="274">
        <v>46090.0</v>
      </c>
      <c r="E6193" s="275">
        <v>431974.0</v>
      </c>
      <c r="F6193" s="248" t="s">
        <v>447</v>
      </c>
      <c r="G6193" s="274">
        <f t="shared" si="1"/>
        <v>46120</v>
      </c>
      <c r="H6193" s="248" t="s">
        <v>443</v>
      </c>
      <c r="I6193" s="276" t="str">
        <f t="shared" si="2"/>
        <v>104231431974</v>
      </c>
      <c r="J6193" s="274">
        <v>46111.0</v>
      </c>
      <c r="K6193" s="275">
        <v>431974.0</v>
      </c>
      <c r="L6193" s="275">
        <f t="shared" si="71"/>
        <v>0</v>
      </c>
      <c r="N6193" s="277"/>
      <c r="O6193" s="274"/>
    </row>
    <row r="6194" ht="14.25" customHeight="1">
      <c r="A6194" s="248" t="s">
        <v>281</v>
      </c>
      <c r="B6194" s="248" t="s">
        <v>19</v>
      </c>
      <c r="C6194" s="248">
        <v>1271806.0</v>
      </c>
      <c r="D6194" s="274">
        <v>46090.0</v>
      </c>
      <c r="E6194" s="275">
        <v>2864754.0</v>
      </c>
      <c r="F6194" s="248" t="s">
        <v>447</v>
      </c>
      <c r="G6194" s="274">
        <f t="shared" si="1"/>
        <v>46120</v>
      </c>
      <c r="H6194" s="248" t="s">
        <v>443</v>
      </c>
      <c r="I6194" s="276" t="str">
        <f t="shared" si="2"/>
        <v>12718062864754</v>
      </c>
      <c r="J6194" s="274">
        <v>46111.0</v>
      </c>
      <c r="K6194" s="275">
        <v>2864754.0</v>
      </c>
      <c r="L6194" s="275">
        <f t="shared" si="71"/>
        <v>0</v>
      </c>
      <c r="N6194" s="277"/>
      <c r="O6194" s="274"/>
    </row>
    <row r="6195" ht="13.5" customHeight="1">
      <c r="A6195" s="248" t="s">
        <v>281</v>
      </c>
      <c r="B6195" s="248" t="s">
        <v>19</v>
      </c>
      <c r="C6195" s="248">
        <v>1271802.0</v>
      </c>
      <c r="D6195" s="274">
        <v>46090.0</v>
      </c>
      <c r="E6195" s="275">
        <v>1119980.0</v>
      </c>
      <c r="F6195" s="248" t="s">
        <v>447</v>
      </c>
      <c r="G6195" s="274">
        <f t="shared" si="1"/>
        <v>46120</v>
      </c>
      <c r="H6195" s="248" t="s">
        <v>443</v>
      </c>
      <c r="I6195" s="276" t="str">
        <f t="shared" si="2"/>
        <v>12718021119980</v>
      </c>
      <c r="J6195" s="274">
        <v>46111.0</v>
      </c>
      <c r="K6195" s="275">
        <v>1119980.0</v>
      </c>
      <c r="L6195" s="275">
        <f t="shared" si="71"/>
        <v>0</v>
      </c>
      <c r="N6195" s="277"/>
      <c r="O6195" s="274"/>
    </row>
    <row r="6196" ht="14.25" customHeight="1">
      <c r="A6196" s="248" t="s">
        <v>168</v>
      </c>
      <c r="B6196" s="248" t="s">
        <v>19</v>
      </c>
      <c r="C6196" s="248">
        <v>18468.0</v>
      </c>
      <c r="D6196" s="274">
        <v>46091.0</v>
      </c>
      <c r="E6196" s="275">
        <v>6990001.0</v>
      </c>
      <c r="F6196" s="248" t="s">
        <v>447</v>
      </c>
      <c r="G6196" s="274">
        <f t="shared" si="1"/>
        <v>46121</v>
      </c>
      <c r="H6196" s="248" t="s">
        <v>443</v>
      </c>
      <c r="I6196" s="276" t="str">
        <f t="shared" si="2"/>
        <v>184686990001</v>
      </c>
      <c r="J6196" s="274">
        <v>46091.0</v>
      </c>
      <c r="K6196" s="275">
        <v>6990001.0</v>
      </c>
      <c r="L6196" s="275">
        <f t="shared" si="71"/>
        <v>0</v>
      </c>
      <c r="N6196" s="277"/>
      <c r="O6196" s="274"/>
    </row>
    <row r="6197" ht="14.25" customHeight="1">
      <c r="A6197" s="248" t="s">
        <v>168</v>
      </c>
      <c r="B6197" s="248" t="s">
        <v>19</v>
      </c>
      <c r="C6197" s="248">
        <v>18467.0</v>
      </c>
      <c r="D6197" s="274">
        <v>46091.0</v>
      </c>
      <c r="E6197" s="275">
        <v>6990001.0</v>
      </c>
      <c r="F6197" s="248" t="s">
        <v>447</v>
      </c>
      <c r="G6197" s="274">
        <f t="shared" si="1"/>
        <v>46121</v>
      </c>
      <c r="H6197" s="248" t="s">
        <v>443</v>
      </c>
      <c r="I6197" s="276" t="str">
        <f t="shared" si="2"/>
        <v>184676990001</v>
      </c>
      <c r="J6197" s="274">
        <v>46091.0</v>
      </c>
      <c r="K6197" s="275">
        <v>6990001.0</v>
      </c>
      <c r="L6197" s="275">
        <f t="shared" si="71"/>
        <v>0</v>
      </c>
      <c r="N6197" s="277"/>
      <c r="O6197" s="274"/>
    </row>
    <row r="6198" ht="14.25" customHeight="1">
      <c r="A6198" s="248" t="s">
        <v>168</v>
      </c>
      <c r="B6198" s="248" t="s">
        <v>19</v>
      </c>
      <c r="C6198" s="248">
        <v>18470.0</v>
      </c>
      <c r="D6198" s="274">
        <v>46091.0</v>
      </c>
      <c r="E6198" s="275">
        <v>6990001.0</v>
      </c>
      <c r="F6198" s="248" t="s">
        <v>447</v>
      </c>
      <c r="G6198" s="274">
        <f t="shared" si="1"/>
        <v>46121</v>
      </c>
      <c r="H6198" s="248" t="s">
        <v>443</v>
      </c>
      <c r="I6198" s="276" t="str">
        <f t="shared" si="2"/>
        <v>184706990001</v>
      </c>
      <c r="J6198" s="274">
        <v>46091.0</v>
      </c>
      <c r="K6198" s="275">
        <v>6990001.0</v>
      </c>
      <c r="L6198" s="275">
        <f t="shared" si="71"/>
        <v>0</v>
      </c>
      <c r="N6198" s="277"/>
      <c r="O6198" s="274"/>
    </row>
    <row r="6199" ht="14.25" customHeight="1">
      <c r="A6199" s="248" t="s">
        <v>168</v>
      </c>
      <c r="B6199" s="248" t="s">
        <v>19</v>
      </c>
      <c r="C6199" s="248">
        <v>18462.0</v>
      </c>
      <c r="D6199" s="274">
        <v>46091.0</v>
      </c>
      <c r="E6199" s="275">
        <v>2099001.0</v>
      </c>
      <c r="F6199" s="248" t="s">
        <v>447</v>
      </c>
      <c r="G6199" s="274">
        <f t="shared" si="1"/>
        <v>46121</v>
      </c>
      <c r="H6199" s="248" t="s">
        <v>443</v>
      </c>
      <c r="I6199" s="276" t="str">
        <f t="shared" si="2"/>
        <v>184622099001</v>
      </c>
      <c r="J6199" s="274">
        <v>46091.0</v>
      </c>
      <c r="K6199" s="275">
        <v>2099001.0</v>
      </c>
      <c r="L6199" s="275">
        <f t="shared" si="71"/>
        <v>0</v>
      </c>
      <c r="N6199" s="277"/>
      <c r="O6199" s="274"/>
    </row>
    <row r="6200" ht="14.25" customHeight="1">
      <c r="A6200" s="248" t="s">
        <v>634</v>
      </c>
      <c r="B6200" s="248" t="s">
        <v>19</v>
      </c>
      <c r="C6200" s="248">
        <v>435372.0</v>
      </c>
      <c r="D6200" s="274">
        <v>46091.0</v>
      </c>
      <c r="E6200" s="275">
        <v>189980.0</v>
      </c>
      <c r="F6200" s="248" t="s">
        <v>447</v>
      </c>
      <c r="G6200" s="274">
        <f t="shared" si="1"/>
        <v>46121</v>
      </c>
      <c r="H6200" s="248" t="s">
        <v>443</v>
      </c>
      <c r="I6200" s="276" t="str">
        <f t="shared" si="2"/>
        <v>435372189980</v>
      </c>
      <c r="J6200" s="274">
        <v>46091.0</v>
      </c>
      <c r="K6200" s="275">
        <v>189980.0</v>
      </c>
      <c r="L6200" s="275">
        <f t="shared" si="71"/>
        <v>0</v>
      </c>
      <c r="N6200" s="277"/>
      <c r="O6200" s="274"/>
    </row>
    <row r="6201" ht="14.25" customHeight="1">
      <c r="A6201" s="248" t="s">
        <v>110</v>
      </c>
      <c r="B6201" s="248" t="s">
        <v>19</v>
      </c>
      <c r="C6201" s="248">
        <v>49777.0</v>
      </c>
      <c r="D6201" s="274">
        <v>46091.0</v>
      </c>
      <c r="E6201" s="275">
        <v>191174.0</v>
      </c>
      <c r="F6201" s="248" t="s">
        <v>447</v>
      </c>
      <c r="G6201" s="274">
        <f t="shared" si="1"/>
        <v>46121</v>
      </c>
      <c r="H6201" s="248" t="s">
        <v>443</v>
      </c>
      <c r="I6201" s="276" t="str">
        <f t="shared" si="2"/>
        <v>49777191174</v>
      </c>
      <c r="J6201" s="274">
        <v>46111.0</v>
      </c>
      <c r="K6201" s="275">
        <v>191174.0</v>
      </c>
      <c r="L6201" s="275">
        <f t="shared" si="71"/>
        <v>0</v>
      </c>
      <c r="N6201" s="277"/>
      <c r="O6201" s="274"/>
    </row>
    <row r="6202" ht="15.75" customHeight="1">
      <c r="A6202" s="248" t="s">
        <v>56</v>
      </c>
      <c r="B6202" s="248" t="s">
        <v>19</v>
      </c>
      <c r="C6202" s="248">
        <v>54.0</v>
      </c>
      <c r="D6202" s="274">
        <v>46091.0</v>
      </c>
      <c r="E6202" s="275">
        <v>557288.0</v>
      </c>
      <c r="F6202" s="248" t="s">
        <v>447</v>
      </c>
      <c r="G6202" s="274">
        <f t="shared" si="1"/>
        <v>46121</v>
      </c>
      <c r="H6202" s="248" t="s">
        <v>443</v>
      </c>
      <c r="I6202" s="276" t="str">
        <f t="shared" si="2"/>
        <v>54557288</v>
      </c>
      <c r="J6202" s="274">
        <v>46111.0</v>
      </c>
      <c r="K6202" s="275">
        <v>557288.0</v>
      </c>
      <c r="L6202" s="275">
        <f t="shared" si="71"/>
        <v>0</v>
      </c>
      <c r="N6202" s="277"/>
      <c r="O6202" s="274"/>
    </row>
    <row r="6203" ht="14.25" customHeight="1">
      <c r="A6203" s="248" t="s">
        <v>108</v>
      </c>
      <c r="B6203" s="248" t="s">
        <v>19</v>
      </c>
      <c r="C6203" s="248">
        <v>5843.0</v>
      </c>
      <c r="D6203" s="274">
        <v>46091.0</v>
      </c>
      <c r="E6203" s="275">
        <v>220000.0</v>
      </c>
      <c r="F6203" s="248" t="s">
        <v>447</v>
      </c>
      <c r="G6203" s="274">
        <f t="shared" si="1"/>
        <v>46121</v>
      </c>
      <c r="H6203" s="248" t="s">
        <v>443</v>
      </c>
      <c r="I6203" s="276" t="str">
        <f t="shared" si="2"/>
        <v>5843220000</v>
      </c>
      <c r="J6203" s="274">
        <v>46111.0</v>
      </c>
      <c r="K6203" s="275">
        <v>220000.0</v>
      </c>
      <c r="L6203" s="275">
        <f t="shared" si="71"/>
        <v>0</v>
      </c>
      <c r="N6203" s="277"/>
      <c r="O6203" s="274"/>
    </row>
    <row r="6204" ht="14.25" customHeight="1">
      <c r="A6204" s="248" t="s">
        <v>875</v>
      </c>
      <c r="B6204" s="248" t="s">
        <v>19</v>
      </c>
      <c r="C6204" s="248">
        <v>5.322051E7</v>
      </c>
      <c r="D6204" s="274">
        <v>46091.0</v>
      </c>
      <c r="E6204" s="275">
        <v>106089.0</v>
      </c>
      <c r="F6204" s="248" t="s">
        <v>447</v>
      </c>
      <c r="G6204" s="274">
        <f t="shared" si="1"/>
        <v>46121</v>
      </c>
      <c r="H6204" s="248" t="s">
        <v>443</v>
      </c>
      <c r="I6204" s="276" t="str">
        <f t="shared" si="2"/>
        <v>53220510106089</v>
      </c>
      <c r="J6204" s="274">
        <v>46114.0</v>
      </c>
      <c r="K6204" s="275">
        <v>106089.0</v>
      </c>
      <c r="L6204" s="275">
        <f t="shared" si="71"/>
        <v>0</v>
      </c>
      <c r="N6204" s="277"/>
      <c r="O6204" s="274"/>
    </row>
    <row r="6205" ht="14.25" customHeight="1">
      <c r="A6205" s="248" t="s">
        <v>1362</v>
      </c>
      <c r="B6205" s="248" t="s">
        <v>19</v>
      </c>
      <c r="C6205" s="248">
        <v>1049.0</v>
      </c>
      <c r="D6205" s="274">
        <v>46091.0</v>
      </c>
      <c r="E6205" s="275">
        <v>196500.0</v>
      </c>
      <c r="F6205" s="248" t="s">
        <v>447</v>
      </c>
      <c r="G6205" s="274">
        <f t="shared" si="1"/>
        <v>46121</v>
      </c>
      <c r="H6205" s="248" t="s">
        <v>443</v>
      </c>
      <c r="I6205" s="276" t="str">
        <f t="shared" si="2"/>
        <v>1049196500</v>
      </c>
      <c r="J6205" s="274">
        <v>46091.0</v>
      </c>
      <c r="K6205" s="275">
        <v>196500.0</v>
      </c>
      <c r="L6205" s="275">
        <f t="shared" si="71"/>
        <v>0</v>
      </c>
      <c r="N6205" s="277"/>
      <c r="O6205" s="274"/>
    </row>
    <row r="6206" ht="14.25" customHeight="1">
      <c r="A6206" s="248" t="s">
        <v>1363</v>
      </c>
      <c r="B6206" s="248" t="s">
        <v>19</v>
      </c>
      <c r="C6206" s="248">
        <v>10155.0</v>
      </c>
      <c r="D6206" s="274">
        <v>46091.0</v>
      </c>
      <c r="E6206" s="275">
        <v>116620.0</v>
      </c>
      <c r="F6206" s="248" t="s">
        <v>447</v>
      </c>
      <c r="G6206" s="274">
        <f t="shared" si="1"/>
        <v>46121</v>
      </c>
      <c r="H6206" s="248" t="s">
        <v>443</v>
      </c>
      <c r="I6206" s="276" t="str">
        <f t="shared" si="2"/>
        <v>10155116620</v>
      </c>
      <c r="J6206" s="274">
        <v>46097.0</v>
      </c>
      <c r="K6206" s="275">
        <v>116620.0</v>
      </c>
      <c r="L6206" s="275">
        <f t="shared" si="71"/>
        <v>0</v>
      </c>
      <c r="N6206" s="277"/>
      <c r="O6206" s="274"/>
    </row>
    <row r="6207" ht="14.25" customHeight="1">
      <c r="A6207" s="248" t="s">
        <v>475</v>
      </c>
      <c r="B6207" s="248" t="s">
        <v>19</v>
      </c>
      <c r="C6207" s="248">
        <v>2.6176097E7</v>
      </c>
      <c r="D6207" s="274">
        <v>46092.0</v>
      </c>
      <c r="E6207" s="275">
        <v>1305940.0</v>
      </c>
      <c r="F6207" s="248" t="s">
        <v>447</v>
      </c>
      <c r="G6207" s="274">
        <f t="shared" si="1"/>
        <v>46122</v>
      </c>
      <c r="H6207" s="248" t="s">
        <v>485</v>
      </c>
      <c r="I6207" s="276" t="str">
        <f t="shared" si="2"/>
        <v>261760971305940</v>
      </c>
      <c r="J6207" s="274"/>
      <c r="K6207" s="275"/>
      <c r="L6207" s="275">
        <f t="shared" si="71"/>
        <v>-1305940</v>
      </c>
      <c r="N6207" s="277"/>
      <c r="O6207" s="274"/>
    </row>
    <row r="6208" ht="14.25" customHeight="1">
      <c r="A6208" s="248" t="s">
        <v>475</v>
      </c>
      <c r="B6208" s="248" t="s">
        <v>468</v>
      </c>
      <c r="C6208" s="248">
        <v>3.2403341E7</v>
      </c>
      <c r="D6208" s="274">
        <v>46092.0</v>
      </c>
      <c r="E6208" s="275">
        <v>-1305940.0</v>
      </c>
      <c r="F6208" s="248" t="s">
        <v>447</v>
      </c>
      <c r="G6208" s="274">
        <f t="shared" si="1"/>
        <v>46122</v>
      </c>
      <c r="H6208" s="248" t="s">
        <v>469</v>
      </c>
      <c r="I6208" s="276" t="str">
        <f t="shared" si="2"/>
        <v>32403341-1305940</v>
      </c>
      <c r="J6208" s="274"/>
      <c r="K6208" s="275"/>
      <c r="L6208" s="275">
        <f t="shared" si="71"/>
        <v>1305940</v>
      </c>
      <c r="N6208" s="277"/>
      <c r="O6208" s="274"/>
    </row>
    <row r="6209" ht="14.25" customHeight="1">
      <c r="A6209" s="248" t="s">
        <v>87</v>
      </c>
      <c r="B6209" s="248" t="s">
        <v>19</v>
      </c>
      <c r="C6209" s="248">
        <v>38.0</v>
      </c>
      <c r="D6209" s="274">
        <v>46092.0</v>
      </c>
      <c r="E6209" s="275">
        <v>79897.0</v>
      </c>
      <c r="F6209" s="248" t="s">
        <v>447</v>
      </c>
      <c r="G6209" s="274">
        <f t="shared" si="1"/>
        <v>46122</v>
      </c>
      <c r="H6209" s="248" t="s">
        <v>443</v>
      </c>
      <c r="I6209" s="276" t="str">
        <f t="shared" si="2"/>
        <v>3879897</v>
      </c>
      <c r="J6209" s="274">
        <v>46111.0</v>
      </c>
      <c r="K6209" s="275">
        <v>79897.0</v>
      </c>
      <c r="L6209" s="275">
        <f t="shared" si="71"/>
        <v>0</v>
      </c>
      <c r="N6209" s="277"/>
      <c r="O6209" s="274"/>
    </row>
    <row r="6210" ht="14.25" customHeight="1">
      <c r="A6210" s="248" t="s">
        <v>474</v>
      </c>
      <c r="B6210" s="248" t="s">
        <v>19</v>
      </c>
      <c r="C6210" s="248">
        <v>3.7587396E7</v>
      </c>
      <c r="D6210" s="274">
        <v>46093.0</v>
      </c>
      <c r="E6210" s="275">
        <v>181720.0</v>
      </c>
      <c r="F6210" s="248" t="s">
        <v>447</v>
      </c>
      <c r="G6210" s="274">
        <f t="shared" si="1"/>
        <v>46123</v>
      </c>
      <c r="H6210" s="248" t="s">
        <v>443</v>
      </c>
      <c r="I6210" s="276" t="str">
        <f t="shared" si="2"/>
        <v>37587396181720</v>
      </c>
      <c r="J6210" s="274">
        <v>46093.0</v>
      </c>
      <c r="K6210" s="275">
        <v>181720.0</v>
      </c>
      <c r="L6210" s="275">
        <f t="shared" si="71"/>
        <v>0</v>
      </c>
      <c r="N6210" s="277"/>
      <c r="O6210" s="274"/>
    </row>
    <row r="6211" ht="14.25" customHeight="1">
      <c r="A6211" s="248" t="s">
        <v>474</v>
      </c>
      <c r="B6211" s="248" t="s">
        <v>19</v>
      </c>
      <c r="C6211" s="248">
        <v>3.7587394E7</v>
      </c>
      <c r="D6211" s="274">
        <v>46093.0</v>
      </c>
      <c r="E6211" s="275">
        <v>3798367.0</v>
      </c>
      <c r="F6211" s="248" t="s">
        <v>447</v>
      </c>
      <c r="G6211" s="274">
        <f t="shared" si="1"/>
        <v>46123</v>
      </c>
      <c r="H6211" s="248" t="s">
        <v>443</v>
      </c>
      <c r="I6211" s="276" t="str">
        <f t="shared" si="2"/>
        <v>375873943798367</v>
      </c>
      <c r="J6211" s="274">
        <v>46093.0</v>
      </c>
      <c r="K6211" s="275">
        <v>3798367.0</v>
      </c>
      <c r="L6211" s="275">
        <f t="shared" si="71"/>
        <v>0</v>
      </c>
      <c r="N6211" s="277"/>
      <c r="O6211" s="274"/>
    </row>
    <row r="6212" ht="14.25" customHeight="1">
      <c r="A6212" s="248" t="s">
        <v>474</v>
      </c>
      <c r="B6212" s="248" t="s">
        <v>19</v>
      </c>
      <c r="C6212" s="248">
        <v>3.7587395E7</v>
      </c>
      <c r="D6212" s="274">
        <v>46093.0</v>
      </c>
      <c r="E6212" s="275">
        <v>631610.0</v>
      </c>
      <c r="F6212" s="248" t="s">
        <v>447</v>
      </c>
      <c r="G6212" s="274">
        <f t="shared" si="1"/>
        <v>46123</v>
      </c>
      <c r="H6212" s="248" t="s">
        <v>443</v>
      </c>
      <c r="I6212" s="276" t="str">
        <f t="shared" si="2"/>
        <v>37587395631610</v>
      </c>
      <c r="J6212" s="274">
        <v>46093.0</v>
      </c>
      <c r="K6212" s="275">
        <v>631610.0</v>
      </c>
      <c r="L6212" s="275">
        <f t="shared" si="71"/>
        <v>0</v>
      </c>
      <c r="N6212" s="277"/>
      <c r="O6212" s="274"/>
    </row>
    <row r="6213" ht="14.25" customHeight="1">
      <c r="A6213" s="248" t="s">
        <v>921</v>
      </c>
      <c r="B6213" s="248" t="s">
        <v>19</v>
      </c>
      <c r="C6213" s="248">
        <v>37837.0</v>
      </c>
      <c r="D6213" s="274">
        <v>46093.0</v>
      </c>
      <c r="E6213" s="275">
        <v>467800.0</v>
      </c>
      <c r="F6213" s="248" t="s">
        <v>447</v>
      </c>
      <c r="G6213" s="274">
        <f t="shared" si="1"/>
        <v>46123</v>
      </c>
      <c r="H6213" s="248" t="s">
        <v>443</v>
      </c>
      <c r="I6213" s="276" t="str">
        <f t="shared" si="2"/>
        <v>37837467800</v>
      </c>
      <c r="J6213" s="274">
        <v>46077.0</v>
      </c>
      <c r="K6213" s="275">
        <v>467800.0</v>
      </c>
      <c r="L6213" s="275">
        <f t="shared" si="71"/>
        <v>0</v>
      </c>
      <c r="N6213" s="277"/>
      <c r="O6213" s="274"/>
    </row>
    <row r="6214" ht="14.25" customHeight="1">
      <c r="A6214" s="248" t="s">
        <v>610</v>
      </c>
      <c r="B6214" s="248" t="s">
        <v>19</v>
      </c>
      <c r="C6214" s="248">
        <v>2018506.0</v>
      </c>
      <c r="D6214" s="274">
        <v>46093.0</v>
      </c>
      <c r="E6214" s="275">
        <v>1399960.0</v>
      </c>
      <c r="F6214" s="248" t="s">
        <v>447</v>
      </c>
      <c r="G6214" s="274">
        <f t="shared" si="1"/>
        <v>46123</v>
      </c>
      <c r="H6214" s="248" t="s">
        <v>485</v>
      </c>
      <c r="I6214" s="276" t="str">
        <f t="shared" si="2"/>
        <v>20185061399960</v>
      </c>
      <c r="J6214" s="274"/>
      <c r="K6214" s="275"/>
      <c r="L6214" s="275">
        <f t="shared" si="71"/>
        <v>-1399960</v>
      </c>
      <c r="N6214" s="277"/>
      <c r="O6214" s="274"/>
    </row>
    <row r="6215" ht="15.0" customHeight="1">
      <c r="A6215" s="248" t="s">
        <v>508</v>
      </c>
      <c r="B6215" s="248" t="s">
        <v>334</v>
      </c>
      <c r="C6215" s="248">
        <v>3651179.0</v>
      </c>
      <c r="D6215" s="274">
        <v>46093.0</v>
      </c>
      <c r="E6215" s="275">
        <v>6120.0</v>
      </c>
      <c r="F6215" s="248" t="s">
        <v>447</v>
      </c>
      <c r="G6215" s="274">
        <f t="shared" si="1"/>
        <v>46123</v>
      </c>
      <c r="H6215" s="248" t="s">
        <v>443</v>
      </c>
      <c r="I6215" s="276" t="str">
        <f t="shared" si="2"/>
        <v>36511796120</v>
      </c>
      <c r="J6215" s="274">
        <v>46093.0</v>
      </c>
      <c r="K6215" s="275">
        <v>6120.0</v>
      </c>
      <c r="L6215" s="275">
        <f t="shared" si="71"/>
        <v>0</v>
      </c>
      <c r="N6215" s="277"/>
      <c r="O6215" s="274"/>
    </row>
    <row r="6216" customHeight="1">
      <c r="A6216" s="248" t="s">
        <v>610</v>
      </c>
      <c r="B6216" s="248" t="s">
        <v>468</v>
      </c>
      <c r="C6216" s="248">
        <v>204260.0</v>
      </c>
      <c r="D6216" s="274">
        <v>46093.0</v>
      </c>
      <c r="E6216" s="275">
        <v>-1399960.0</v>
      </c>
      <c r="F6216" s="248" t="s">
        <v>447</v>
      </c>
      <c r="G6216" s="274">
        <f t="shared" si="1"/>
        <v>46123</v>
      </c>
      <c r="H6216" s="248" t="s">
        <v>469</v>
      </c>
      <c r="I6216" s="276" t="str">
        <f t="shared" si="2"/>
        <v>204260-1399960</v>
      </c>
      <c r="J6216" s="274"/>
      <c r="K6216" s="275"/>
      <c r="L6216" s="275">
        <f t="shared" si="71"/>
        <v>1399960</v>
      </c>
      <c r="N6216" s="277"/>
      <c r="O6216" s="274"/>
    </row>
    <row r="6217" ht="14.25" customHeight="1">
      <c r="A6217" s="248" t="s">
        <v>101</v>
      </c>
      <c r="B6217" s="248" t="s">
        <v>19</v>
      </c>
      <c r="C6217" s="248">
        <v>18461.0</v>
      </c>
      <c r="D6217" s="274">
        <v>46093.0</v>
      </c>
      <c r="E6217" s="275">
        <v>201750.0</v>
      </c>
      <c r="F6217" s="248" t="s">
        <v>447</v>
      </c>
      <c r="G6217" s="274">
        <f t="shared" si="1"/>
        <v>46123</v>
      </c>
      <c r="H6217" s="248" t="s">
        <v>443</v>
      </c>
      <c r="I6217" s="276" t="str">
        <f t="shared" si="2"/>
        <v>18461201750</v>
      </c>
      <c r="J6217" s="274">
        <v>46126.0</v>
      </c>
      <c r="K6217" s="275">
        <v>201750.0</v>
      </c>
      <c r="L6217" s="275">
        <f t="shared" si="71"/>
        <v>0</v>
      </c>
      <c r="N6217" s="277"/>
      <c r="O6217" s="274"/>
    </row>
    <row r="6218" ht="14.25" customHeight="1">
      <c r="A6218" s="248" t="s">
        <v>42</v>
      </c>
      <c r="B6218" s="248" t="s">
        <v>19</v>
      </c>
      <c r="C6218" s="248">
        <v>6623.0</v>
      </c>
      <c r="D6218" s="274">
        <v>46093.0</v>
      </c>
      <c r="E6218" s="275">
        <v>1105267.0</v>
      </c>
      <c r="F6218" s="248" t="s">
        <v>447</v>
      </c>
      <c r="G6218" s="274">
        <f t="shared" si="1"/>
        <v>46123</v>
      </c>
      <c r="I6218" s="276" t="str">
        <f t="shared" si="2"/>
        <v>66231105267</v>
      </c>
      <c r="J6218" s="274"/>
      <c r="K6218" s="275"/>
      <c r="L6218" s="275">
        <f t="shared" si="71"/>
        <v>-1105267</v>
      </c>
      <c r="N6218" s="277"/>
      <c r="O6218" s="274"/>
    </row>
    <row r="6219" ht="14.25" customHeight="1">
      <c r="A6219" s="248" t="s">
        <v>26</v>
      </c>
      <c r="B6219" s="248" t="s">
        <v>19</v>
      </c>
      <c r="C6219" s="248">
        <v>15025.0</v>
      </c>
      <c r="D6219" s="274">
        <v>46093.0</v>
      </c>
      <c r="E6219" s="275">
        <v>1.2156337E7</v>
      </c>
      <c r="F6219" s="248" t="s">
        <v>447</v>
      </c>
      <c r="G6219" s="274">
        <f t="shared" si="1"/>
        <v>46123</v>
      </c>
      <c r="H6219" s="248" t="s">
        <v>443</v>
      </c>
      <c r="I6219" s="276" t="str">
        <f t="shared" si="2"/>
        <v>1502512156337</v>
      </c>
      <c r="J6219" s="274">
        <v>46127.0</v>
      </c>
      <c r="K6219" s="275">
        <v>1.2156337E7</v>
      </c>
      <c r="L6219" s="275">
        <f t="shared" si="71"/>
        <v>0</v>
      </c>
      <c r="N6219" s="277"/>
      <c r="O6219" s="274"/>
    </row>
    <row r="6220" ht="14.25" customHeight="1">
      <c r="A6220" s="248" t="s">
        <v>60</v>
      </c>
      <c r="B6220" s="248" t="s">
        <v>19</v>
      </c>
      <c r="C6220" s="248">
        <v>10774.0</v>
      </c>
      <c r="D6220" s="274">
        <v>46094.0</v>
      </c>
      <c r="E6220" s="275">
        <v>256144.0</v>
      </c>
      <c r="F6220" s="248" t="s">
        <v>447</v>
      </c>
      <c r="G6220" s="274">
        <f t="shared" si="1"/>
        <v>46124</v>
      </c>
      <c r="H6220" s="248" t="s">
        <v>443</v>
      </c>
      <c r="I6220" s="276" t="str">
        <f t="shared" si="2"/>
        <v>10774256144</v>
      </c>
      <c r="J6220" s="274">
        <v>46126.0</v>
      </c>
      <c r="K6220" s="275">
        <v>256144.0</v>
      </c>
      <c r="L6220" s="275">
        <f t="shared" si="71"/>
        <v>0</v>
      </c>
      <c r="N6220" s="277"/>
      <c r="O6220" s="274"/>
    </row>
    <row r="6221" ht="14.25" customHeight="1">
      <c r="A6221" s="248" t="s">
        <v>418</v>
      </c>
      <c r="B6221" s="248" t="s">
        <v>19</v>
      </c>
      <c r="C6221" s="248">
        <v>1493.0</v>
      </c>
      <c r="D6221" s="274">
        <v>46094.0</v>
      </c>
      <c r="E6221" s="275">
        <v>37871.0</v>
      </c>
      <c r="F6221" s="248" t="s">
        <v>447</v>
      </c>
      <c r="G6221" s="274">
        <f t="shared" si="1"/>
        <v>46124</v>
      </c>
      <c r="H6221" s="248" t="s">
        <v>443</v>
      </c>
      <c r="I6221" s="276" t="str">
        <f t="shared" si="2"/>
        <v>149337871</v>
      </c>
      <c r="J6221" s="274">
        <v>46126.0</v>
      </c>
      <c r="K6221" s="275">
        <v>37871.0</v>
      </c>
      <c r="L6221" s="275">
        <f t="shared" si="71"/>
        <v>0</v>
      </c>
      <c r="N6221" s="277"/>
      <c r="O6221" s="274"/>
    </row>
    <row r="6222" ht="15.0" customHeight="1">
      <c r="A6222" s="248" t="s">
        <v>92</v>
      </c>
      <c r="B6222" s="248" t="s">
        <v>19</v>
      </c>
      <c r="C6222" s="248">
        <v>881908.0</v>
      </c>
      <c r="D6222" s="274">
        <v>46095.0</v>
      </c>
      <c r="E6222" s="275">
        <v>417762.0</v>
      </c>
      <c r="F6222" s="248" t="s">
        <v>447</v>
      </c>
      <c r="G6222" s="274">
        <f t="shared" si="1"/>
        <v>46125</v>
      </c>
      <c r="H6222" s="248" t="s">
        <v>443</v>
      </c>
      <c r="I6222" s="276" t="str">
        <f t="shared" si="2"/>
        <v>881908417762</v>
      </c>
      <c r="J6222" s="274">
        <v>46126.0</v>
      </c>
      <c r="K6222" s="275">
        <v>417762.0</v>
      </c>
      <c r="L6222" s="275">
        <f t="shared" si="71"/>
        <v>0</v>
      </c>
      <c r="N6222" s="277"/>
      <c r="O6222" s="274"/>
    </row>
    <row r="6223" customHeight="1">
      <c r="A6223" s="248" t="s">
        <v>1364</v>
      </c>
      <c r="B6223" s="248" t="s">
        <v>19</v>
      </c>
      <c r="C6223" s="248">
        <v>421588.0</v>
      </c>
      <c r="D6223" s="274">
        <v>46095.0</v>
      </c>
      <c r="E6223" s="275">
        <v>73120.0</v>
      </c>
      <c r="F6223" s="248" t="s">
        <v>447</v>
      </c>
      <c r="G6223" s="274">
        <f t="shared" si="1"/>
        <v>46125</v>
      </c>
      <c r="H6223" s="248" t="s">
        <v>443</v>
      </c>
      <c r="I6223" s="276" t="str">
        <f t="shared" si="2"/>
        <v>42158873120</v>
      </c>
      <c r="J6223" s="274">
        <v>46097.0</v>
      </c>
      <c r="K6223" s="275">
        <v>73120.0</v>
      </c>
      <c r="L6223" s="275">
        <f t="shared" si="71"/>
        <v>0</v>
      </c>
      <c r="N6223" s="277"/>
      <c r="O6223" s="274"/>
    </row>
    <row r="6224" ht="14.25" customHeight="1">
      <c r="A6224" s="248" t="s">
        <v>273</v>
      </c>
      <c r="B6224" s="248" t="s">
        <v>19</v>
      </c>
      <c r="C6224" s="248">
        <v>880.0</v>
      </c>
      <c r="D6224" s="274">
        <v>46095.0</v>
      </c>
      <c r="E6224" s="275">
        <v>198900.0</v>
      </c>
      <c r="F6224" s="248" t="s">
        <v>447</v>
      </c>
      <c r="G6224" s="274">
        <f t="shared" si="1"/>
        <v>46125</v>
      </c>
      <c r="H6224" s="248" t="s">
        <v>443</v>
      </c>
      <c r="I6224" s="276" t="str">
        <f t="shared" si="2"/>
        <v>880198900</v>
      </c>
      <c r="J6224" s="274">
        <v>46125.0</v>
      </c>
      <c r="K6224" s="275">
        <v>198900.0</v>
      </c>
      <c r="L6224" s="275">
        <f t="shared" si="71"/>
        <v>0</v>
      </c>
      <c r="N6224" s="277"/>
      <c r="O6224" s="274"/>
    </row>
    <row r="6225" ht="14.25" customHeight="1">
      <c r="A6225" s="248" t="s">
        <v>273</v>
      </c>
      <c r="B6225" s="248" t="s">
        <v>19</v>
      </c>
      <c r="C6225" s="248">
        <v>877.0</v>
      </c>
      <c r="D6225" s="274">
        <v>46095.0</v>
      </c>
      <c r="E6225" s="275">
        <v>198900.0</v>
      </c>
      <c r="F6225" s="248" t="s">
        <v>447</v>
      </c>
      <c r="G6225" s="274">
        <f t="shared" si="1"/>
        <v>46125</v>
      </c>
      <c r="H6225" s="248" t="s">
        <v>443</v>
      </c>
      <c r="I6225" s="276" t="str">
        <f t="shared" si="2"/>
        <v>877198900</v>
      </c>
      <c r="J6225" s="274">
        <v>46125.0</v>
      </c>
      <c r="K6225" s="275">
        <v>198900.0</v>
      </c>
      <c r="L6225" s="275">
        <f t="shared" si="71"/>
        <v>0</v>
      </c>
      <c r="N6225" s="277"/>
      <c r="O6225" s="274"/>
    </row>
    <row r="6226" ht="14.25" customHeight="1">
      <c r="A6226" s="248" t="s">
        <v>273</v>
      </c>
      <c r="B6226" s="248" t="s">
        <v>19</v>
      </c>
      <c r="C6226" s="248">
        <v>879.0</v>
      </c>
      <c r="D6226" s="274">
        <v>46095.0</v>
      </c>
      <c r="E6226" s="275">
        <v>198900.0</v>
      </c>
      <c r="F6226" s="248" t="s">
        <v>447</v>
      </c>
      <c r="G6226" s="274">
        <f t="shared" si="1"/>
        <v>46125</v>
      </c>
      <c r="H6226" s="248" t="s">
        <v>443</v>
      </c>
      <c r="I6226" s="276" t="str">
        <f t="shared" si="2"/>
        <v>879198900</v>
      </c>
      <c r="J6226" s="274">
        <v>46125.0</v>
      </c>
      <c r="K6226" s="275">
        <v>198900.0</v>
      </c>
      <c r="L6226" s="275">
        <f t="shared" si="71"/>
        <v>0</v>
      </c>
      <c r="N6226" s="277"/>
      <c r="O6226" s="274"/>
    </row>
    <row r="6227" ht="13.5" customHeight="1">
      <c r="A6227" s="248" t="s">
        <v>273</v>
      </c>
      <c r="B6227" s="248" t="s">
        <v>19</v>
      </c>
      <c r="C6227" s="248">
        <v>878.0</v>
      </c>
      <c r="D6227" s="274">
        <v>46095.0</v>
      </c>
      <c r="E6227" s="275">
        <v>198900.0</v>
      </c>
      <c r="F6227" s="248" t="s">
        <v>447</v>
      </c>
      <c r="G6227" s="274">
        <f t="shared" si="1"/>
        <v>46125</v>
      </c>
      <c r="H6227" s="248" t="s">
        <v>443</v>
      </c>
      <c r="I6227" s="276" t="str">
        <f t="shared" si="2"/>
        <v>878198900</v>
      </c>
      <c r="J6227" s="274">
        <v>46125.0</v>
      </c>
      <c r="K6227" s="275">
        <v>198900.0</v>
      </c>
      <c r="L6227" s="275">
        <f t="shared" si="71"/>
        <v>0</v>
      </c>
      <c r="N6227" s="277"/>
      <c r="O6227" s="274"/>
    </row>
    <row r="6228" ht="13.5" customHeight="1">
      <c r="A6228" s="248" t="s">
        <v>84</v>
      </c>
      <c r="B6228" s="248" t="s">
        <v>19</v>
      </c>
      <c r="C6228" s="248">
        <v>6802.0</v>
      </c>
      <c r="D6228" s="274">
        <v>46097.0</v>
      </c>
      <c r="E6228" s="275">
        <v>87959.0</v>
      </c>
      <c r="F6228" s="248" t="s">
        <v>447</v>
      </c>
      <c r="G6228" s="274">
        <f t="shared" si="1"/>
        <v>46127</v>
      </c>
      <c r="H6228" s="248" t="s">
        <v>443</v>
      </c>
      <c r="I6228" s="276" t="str">
        <f t="shared" si="2"/>
        <v>680287959</v>
      </c>
      <c r="J6228" s="274">
        <v>46126.0</v>
      </c>
      <c r="K6228" s="275">
        <v>198900.0</v>
      </c>
      <c r="L6228" s="275">
        <f t="shared" si="71"/>
        <v>110941</v>
      </c>
      <c r="N6228" s="277"/>
      <c r="O6228" s="274"/>
    </row>
    <row r="6229" ht="13.5" customHeight="1">
      <c r="A6229" s="248" t="s">
        <v>815</v>
      </c>
      <c r="B6229" s="248" t="s">
        <v>19</v>
      </c>
      <c r="C6229" s="248">
        <v>7741416.0</v>
      </c>
      <c r="D6229" s="274">
        <v>46097.0</v>
      </c>
      <c r="E6229" s="275">
        <v>14318.0</v>
      </c>
      <c r="F6229" s="248" t="s">
        <v>447</v>
      </c>
      <c r="G6229" s="274">
        <f t="shared" si="1"/>
        <v>46127</v>
      </c>
      <c r="H6229" s="248" t="s">
        <v>443</v>
      </c>
      <c r="I6229" s="276" t="str">
        <f t="shared" si="2"/>
        <v>774141614318</v>
      </c>
      <c r="J6229" s="274">
        <v>46097.0</v>
      </c>
      <c r="K6229" s="275">
        <v>208900.0</v>
      </c>
      <c r="L6229" s="275">
        <f t="shared" si="71"/>
        <v>194582</v>
      </c>
      <c r="N6229" s="277"/>
      <c r="O6229" s="274"/>
    </row>
    <row r="6230" ht="13.5" customHeight="1">
      <c r="A6230" s="248" t="s">
        <v>24</v>
      </c>
      <c r="B6230" s="248" t="s">
        <v>19</v>
      </c>
      <c r="C6230" s="248">
        <v>34070.0</v>
      </c>
      <c r="D6230" s="274">
        <v>46097.0</v>
      </c>
      <c r="E6230" s="275">
        <v>3743578.0</v>
      </c>
      <c r="F6230" s="248" t="s">
        <v>447</v>
      </c>
      <c r="G6230" s="274">
        <f t="shared" si="1"/>
        <v>46127</v>
      </c>
      <c r="H6230" s="248" t="s">
        <v>443</v>
      </c>
      <c r="I6230" s="276" t="str">
        <f t="shared" si="2"/>
        <v>340703743578</v>
      </c>
      <c r="J6230" s="274">
        <v>46126.0</v>
      </c>
      <c r="K6230" s="275">
        <v>198900.0</v>
      </c>
      <c r="L6230" s="275">
        <f t="shared" si="71"/>
        <v>-3544678</v>
      </c>
      <c r="N6230" s="277"/>
      <c r="O6230" s="274"/>
    </row>
    <row r="6231" ht="13.5" customHeight="1">
      <c r="A6231" s="248" t="s">
        <v>463</v>
      </c>
      <c r="B6231" s="248" t="s">
        <v>19</v>
      </c>
      <c r="C6231" s="248">
        <v>5580708.0</v>
      </c>
      <c r="D6231" s="274">
        <v>46097.0</v>
      </c>
      <c r="E6231" s="275">
        <v>644980.0</v>
      </c>
      <c r="F6231" s="248" t="s">
        <v>447</v>
      </c>
      <c r="G6231" s="274">
        <f t="shared" si="1"/>
        <v>46127</v>
      </c>
      <c r="H6231" s="248" t="s">
        <v>443</v>
      </c>
      <c r="I6231" s="276" t="str">
        <f t="shared" si="2"/>
        <v>5580708644980</v>
      </c>
      <c r="J6231" s="274">
        <v>46097.0</v>
      </c>
      <c r="K6231" s="275">
        <v>408800.0</v>
      </c>
      <c r="L6231" s="275">
        <f t="shared" si="71"/>
        <v>-236180</v>
      </c>
      <c r="N6231" s="277"/>
      <c r="O6231" s="274"/>
    </row>
    <row r="6232" ht="13.5" customHeight="1">
      <c r="A6232" s="248" t="s">
        <v>1359</v>
      </c>
      <c r="B6232" s="248" t="s">
        <v>19</v>
      </c>
      <c r="C6232" s="248">
        <v>777.0</v>
      </c>
      <c r="D6232" s="274">
        <v>46097.0</v>
      </c>
      <c r="E6232" s="275">
        <v>1040402.0</v>
      </c>
      <c r="F6232" s="248" t="s">
        <v>447</v>
      </c>
      <c r="G6232" s="274">
        <f t="shared" si="1"/>
        <v>46127</v>
      </c>
      <c r="H6232" s="248" t="s">
        <v>443</v>
      </c>
      <c r="I6232" s="276" t="str">
        <f t="shared" si="2"/>
        <v>7771040402</v>
      </c>
      <c r="J6232" s="274">
        <v>46098.0</v>
      </c>
      <c r="K6232" s="275">
        <v>198900.0</v>
      </c>
      <c r="L6232" s="275">
        <f t="shared" si="71"/>
        <v>-841502</v>
      </c>
      <c r="N6232" s="277"/>
      <c r="O6232" s="274"/>
    </row>
    <row r="6233" ht="14.25" customHeight="1">
      <c r="A6233" s="248" t="s">
        <v>18</v>
      </c>
      <c r="B6233" s="248" t="s">
        <v>19</v>
      </c>
      <c r="C6233" s="248">
        <v>7243.0</v>
      </c>
      <c r="D6233" s="274">
        <v>46097.0</v>
      </c>
      <c r="E6233" s="275">
        <v>7872978.0</v>
      </c>
      <c r="F6233" s="248" t="s">
        <v>447</v>
      </c>
      <c r="G6233" s="274">
        <f t="shared" si="1"/>
        <v>46127</v>
      </c>
      <c r="H6233" s="248" t="s">
        <v>443</v>
      </c>
      <c r="I6233" s="276" t="str">
        <f t="shared" si="2"/>
        <v>72437872978</v>
      </c>
      <c r="J6233" s="274">
        <v>46127.0</v>
      </c>
      <c r="K6233" s="275">
        <v>7872978.0</v>
      </c>
      <c r="L6233" s="275">
        <f t="shared" si="71"/>
        <v>0</v>
      </c>
      <c r="N6233" s="277"/>
      <c r="O6233" s="274"/>
    </row>
    <row r="6234" ht="14.25" customHeight="1">
      <c r="A6234" s="248" t="s">
        <v>18</v>
      </c>
      <c r="B6234" s="248" t="s">
        <v>19</v>
      </c>
      <c r="C6234" s="248">
        <v>7244.0</v>
      </c>
      <c r="D6234" s="274">
        <v>46097.0</v>
      </c>
      <c r="E6234" s="275">
        <v>342500.0</v>
      </c>
      <c r="F6234" s="248" t="s">
        <v>447</v>
      </c>
      <c r="G6234" s="274">
        <f t="shared" si="1"/>
        <v>46127</v>
      </c>
      <c r="H6234" s="248" t="s">
        <v>443</v>
      </c>
      <c r="I6234" s="276" t="str">
        <f t="shared" si="2"/>
        <v>7244342500</v>
      </c>
      <c r="J6234" s="274">
        <v>46126.0</v>
      </c>
      <c r="K6234" s="275">
        <v>342500.0</v>
      </c>
      <c r="L6234" s="275">
        <f t="shared" si="71"/>
        <v>0</v>
      </c>
      <c r="N6234" s="277"/>
      <c r="O6234" s="274"/>
    </row>
    <row r="6235" ht="14.25" customHeight="1">
      <c r="A6235" s="248" t="s">
        <v>281</v>
      </c>
      <c r="B6235" s="248" t="s">
        <v>19</v>
      </c>
      <c r="C6235" s="248">
        <v>1277570.0</v>
      </c>
      <c r="D6235" s="274">
        <v>46097.0</v>
      </c>
      <c r="E6235" s="275">
        <v>3229804.0</v>
      </c>
      <c r="F6235" s="248" t="s">
        <v>447</v>
      </c>
      <c r="G6235" s="274">
        <f t="shared" si="1"/>
        <v>46127</v>
      </c>
      <c r="H6235" s="248" t="s">
        <v>443</v>
      </c>
      <c r="I6235" s="276" t="str">
        <f t="shared" si="2"/>
        <v>12775703229804</v>
      </c>
      <c r="J6235" s="274">
        <v>46126.0</v>
      </c>
      <c r="K6235" s="275">
        <v>3229804.0</v>
      </c>
      <c r="L6235" s="275">
        <f t="shared" si="71"/>
        <v>0</v>
      </c>
      <c r="N6235" s="277"/>
      <c r="O6235" s="274"/>
    </row>
    <row r="6236" ht="14.25" customHeight="1">
      <c r="A6236" s="248" t="s">
        <v>23</v>
      </c>
      <c r="B6236" s="248" t="s">
        <v>19</v>
      </c>
      <c r="C6236" s="248">
        <v>11960.0</v>
      </c>
      <c r="D6236" s="274">
        <v>46097.0</v>
      </c>
      <c r="E6236" s="275">
        <v>4474480.0</v>
      </c>
      <c r="F6236" s="248" t="s">
        <v>447</v>
      </c>
      <c r="G6236" s="274">
        <f t="shared" si="1"/>
        <v>46127</v>
      </c>
      <c r="H6236" s="248" t="s">
        <v>443</v>
      </c>
      <c r="I6236" s="276" t="str">
        <f t="shared" si="2"/>
        <v>119604474480</v>
      </c>
      <c r="J6236" s="274">
        <v>46126.0</v>
      </c>
      <c r="K6236" s="275">
        <v>4474480.0</v>
      </c>
      <c r="L6236" s="275">
        <f t="shared" si="71"/>
        <v>0</v>
      </c>
      <c r="N6236" s="277"/>
      <c r="O6236" s="274"/>
    </row>
    <row r="6237" ht="14.25" customHeight="1">
      <c r="A6237" s="248" t="s">
        <v>823</v>
      </c>
      <c r="B6237" s="248" t="s">
        <v>468</v>
      </c>
      <c r="C6237" s="248">
        <v>1.382429E7</v>
      </c>
      <c r="D6237" s="274">
        <v>46098.0</v>
      </c>
      <c r="E6237" s="275">
        <v>-3798367.0</v>
      </c>
      <c r="F6237" s="248" t="s">
        <v>447</v>
      </c>
      <c r="G6237" s="274">
        <f t="shared" si="1"/>
        <v>46128</v>
      </c>
      <c r="H6237" s="248" t="s">
        <v>469</v>
      </c>
      <c r="I6237" s="276" t="str">
        <f t="shared" si="2"/>
        <v>13824290-3798367</v>
      </c>
      <c r="J6237" s="274"/>
      <c r="K6237" s="275"/>
      <c r="L6237" s="275">
        <f t="shared" si="71"/>
        <v>3798367</v>
      </c>
      <c r="N6237" s="277"/>
      <c r="O6237" s="274"/>
    </row>
    <row r="6238" ht="14.25" customHeight="1">
      <c r="A6238" s="248" t="s">
        <v>823</v>
      </c>
      <c r="B6238" s="248" t="s">
        <v>468</v>
      </c>
      <c r="C6238" s="248">
        <v>1.3824291E7</v>
      </c>
      <c r="D6238" s="274">
        <v>46098.0</v>
      </c>
      <c r="E6238" s="275">
        <v>-181720.0</v>
      </c>
      <c r="F6238" s="248" t="s">
        <v>447</v>
      </c>
      <c r="G6238" s="274">
        <f t="shared" si="1"/>
        <v>46128</v>
      </c>
      <c r="H6238" s="248" t="s">
        <v>469</v>
      </c>
      <c r="I6238" s="276" t="str">
        <f t="shared" si="2"/>
        <v>13824291-181720</v>
      </c>
      <c r="J6238" s="274"/>
      <c r="K6238" s="275"/>
      <c r="L6238" s="275">
        <f t="shared" si="71"/>
        <v>181720</v>
      </c>
      <c r="N6238" s="277"/>
      <c r="O6238" s="274"/>
    </row>
    <row r="6239" ht="14.25" customHeight="1">
      <c r="A6239" s="248" t="s">
        <v>77</v>
      </c>
      <c r="B6239" s="248" t="s">
        <v>19</v>
      </c>
      <c r="C6239" s="248">
        <v>637768.0</v>
      </c>
      <c r="D6239" s="274">
        <v>46098.0</v>
      </c>
      <c r="E6239" s="275">
        <v>365494.0</v>
      </c>
      <c r="F6239" s="248" t="s">
        <v>447</v>
      </c>
      <c r="G6239" s="274">
        <f t="shared" si="1"/>
        <v>46128</v>
      </c>
      <c r="H6239" s="248" t="s">
        <v>443</v>
      </c>
      <c r="I6239" s="276" t="str">
        <f t="shared" si="2"/>
        <v>637768365494</v>
      </c>
      <c r="J6239" s="274">
        <v>46126.0</v>
      </c>
      <c r="K6239" s="275">
        <v>365494.0</v>
      </c>
      <c r="L6239" s="275">
        <f t="shared" si="71"/>
        <v>0</v>
      </c>
      <c r="N6239" s="277"/>
      <c r="O6239" s="274"/>
    </row>
    <row r="6240" ht="14.25" customHeight="1">
      <c r="A6240" s="248" t="s">
        <v>35</v>
      </c>
      <c r="B6240" s="248" t="s">
        <v>19</v>
      </c>
      <c r="C6240" s="248">
        <v>26937.0</v>
      </c>
      <c r="D6240" s="274">
        <v>46098.0</v>
      </c>
      <c r="E6240" s="275">
        <v>462201.0</v>
      </c>
      <c r="F6240" s="248" t="s">
        <v>447</v>
      </c>
      <c r="G6240" s="274">
        <f t="shared" si="1"/>
        <v>46128</v>
      </c>
      <c r="H6240" s="248" t="s">
        <v>443</v>
      </c>
      <c r="I6240" s="276" t="str">
        <f t="shared" si="2"/>
        <v>26937462201</v>
      </c>
      <c r="J6240" s="274">
        <v>46127.0</v>
      </c>
      <c r="K6240" s="275">
        <v>462201.0</v>
      </c>
      <c r="L6240" s="275">
        <f t="shared" si="71"/>
        <v>0</v>
      </c>
      <c r="N6240" s="277"/>
      <c r="O6240" s="274"/>
    </row>
    <row r="6241" ht="14.25" customHeight="1">
      <c r="A6241" s="248" t="s">
        <v>1294</v>
      </c>
      <c r="B6241" s="248" t="s">
        <v>19</v>
      </c>
      <c r="C6241" s="248">
        <v>5854355.0</v>
      </c>
      <c r="D6241" s="274">
        <v>46098.0</v>
      </c>
      <c r="E6241" s="275">
        <v>277980.0</v>
      </c>
      <c r="F6241" s="248" t="s">
        <v>447</v>
      </c>
      <c r="G6241" s="274">
        <f t="shared" si="1"/>
        <v>46128</v>
      </c>
      <c r="H6241" s="248" t="s">
        <v>443</v>
      </c>
      <c r="I6241" s="276" t="str">
        <f t="shared" si="2"/>
        <v>5854355277980</v>
      </c>
      <c r="J6241" s="274">
        <v>46097.0</v>
      </c>
      <c r="K6241" s="275">
        <v>277980.0</v>
      </c>
      <c r="L6241" s="275">
        <f t="shared" si="71"/>
        <v>0</v>
      </c>
      <c r="N6241" s="277"/>
      <c r="O6241" s="274"/>
    </row>
    <row r="6242" ht="14.25" customHeight="1">
      <c r="A6242" s="248" t="s">
        <v>71</v>
      </c>
      <c r="B6242" s="248" t="s">
        <v>19</v>
      </c>
      <c r="C6242" s="248">
        <v>895318.0</v>
      </c>
      <c r="D6242" s="274">
        <v>46098.0</v>
      </c>
      <c r="E6242" s="275">
        <v>466626.0</v>
      </c>
      <c r="F6242" s="248" t="s">
        <v>447</v>
      </c>
      <c r="G6242" s="274">
        <f t="shared" si="1"/>
        <v>46128</v>
      </c>
      <c r="H6242" s="248" t="s">
        <v>443</v>
      </c>
      <c r="I6242" s="276" t="str">
        <f t="shared" si="2"/>
        <v>895318466626</v>
      </c>
      <c r="J6242" s="274">
        <v>46127.0</v>
      </c>
      <c r="K6242" s="275">
        <v>466626.0</v>
      </c>
      <c r="L6242" s="275">
        <f t="shared" si="71"/>
        <v>0</v>
      </c>
      <c r="N6242" s="277"/>
      <c r="O6242" s="274"/>
    </row>
    <row r="6243" ht="14.25" customHeight="1">
      <c r="A6243" s="248" t="s">
        <v>467</v>
      </c>
      <c r="B6243" s="248" t="s">
        <v>19</v>
      </c>
      <c r="C6243" s="248">
        <v>853205.0</v>
      </c>
      <c r="D6243" s="274">
        <v>46099.0</v>
      </c>
      <c r="E6243" s="275">
        <v>908460.0</v>
      </c>
      <c r="F6243" s="248" t="s">
        <v>447</v>
      </c>
      <c r="G6243" s="274">
        <f t="shared" si="1"/>
        <v>46129</v>
      </c>
      <c r="H6243" s="248" t="s">
        <v>443</v>
      </c>
      <c r="I6243" s="276" t="str">
        <f t="shared" si="2"/>
        <v>853205908460</v>
      </c>
      <c r="J6243" s="274">
        <v>46099.0</v>
      </c>
      <c r="K6243" s="275">
        <v>908460.0</v>
      </c>
      <c r="L6243" s="275">
        <f t="shared" si="71"/>
        <v>0</v>
      </c>
      <c r="N6243" s="277"/>
      <c r="O6243" s="274"/>
    </row>
    <row r="6244" ht="14.25" customHeight="1">
      <c r="A6244" s="248" t="s">
        <v>823</v>
      </c>
      <c r="B6244" s="248" t="s">
        <v>19</v>
      </c>
      <c r="C6244" s="248">
        <v>3.7589273E7</v>
      </c>
      <c r="D6244" s="274">
        <v>46099.0</v>
      </c>
      <c r="E6244" s="275">
        <v>4218365.0</v>
      </c>
      <c r="F6244" s="248" t="s">
        <v>447</v>
      </c>
      <c r="G6244" s="274">
        <f t="shared" si="1"/>
        <v>46129</v>
      </c>
      <c r="H6244" s="248" t="s">
        <v>443</v>
      </c>
      <c r="I6244" s="276" t="str">
        <f t="shared" si="2"/>
        <v>375892734218365</v>
      </c>
      <c r="J6244" s="274">
        <v>46099.0</v>
      </c>
      <c r="K6244" s="275">
        <v>4218365.0</v>
      </c>
      <c r="L6244" s="275">
        <f t="shared" si="71"/>
        <v>0</v>
      </c>
      <c r="N6244" s="277"/>
      <c r="O6244" s="274"/>
    </row>
    <row r="6245" ht="14.25" customHeight="1">
      <c r="A6245" s="248" t="s">
        <v>823</v>
      </c>
      <c r="B6245" s="248" t="s">
        <v>19</v>
      </c>
      <c r="C6245" s="248">
        <v>3.7589274E7</v>
      </c>
      <c r="D6245" s="274">
        <v>46099.0</v>
      </c>
      <c r="E6245" s="275">
        <v>701609.0</v>
      </c>
      <c r="F6245" s="248" t="s">
        <v>447</v>
      </c>
      <c r="G6245" s="274">
        <f t="shared" si="1"/>
        <v>46129</v>
      </c>
      <c r="H6245" s="248" t="s">
        <v>443</v>
      </c>
      <c r="I6245" s="276" t="str">
        <f t="shared" si="2"/>
        <v>37589274701609</v>
      </c>
      <c r="J6245" s="274">
        <v>46099.0</v>
      </c>
      <c r="K6245" s="275">
        <v>701609.0</v>
      </c>
      <c r="L6245" s="275">
        <f t="shared" si="71"/>
        <v>0</v>
      </c>
      <c r="N6245" s="277"/>
      <c r="O6245" s="274"/>
    </row>
    <row r="6246" ht="14.25" customHeight="1">
      <c r="A6246" s="248" t="s">
        <v>823</v>
      </c>
      <c r="B6246" s="248" t="s">
        <v>19</v>
      </c>
      <c r="C6246" s="248">
        <v>3.7589272E7</v>
      </c>
      <c r="D6246" s="274">
        <v>46099.0</v>
      </c>
      <c r="E6246" s="275">
        <v>201241.0</v>
      </c>
      <c r="F6246" s="248" t="s">
        <v>447</v>
      </c>
      <c r="G6246" s="274">
        <f t="shared" si="1"/>
        <v>46129</v>
      </c>
      <c r="H6246" s="248" t="s">
        <v>443</v>
      </c>
      <c r="I6246" s="276" t="str">
        <f t="shared" si="2"/>
        <v>37589272201241</v>
      </c>
      <c r="J6246" s="274">
        <v>46099.0</v>
      </c>
      <c r="K6246" s="275">
        <v>201241.0</v>
      </c>
      <c r="L6246" s="275">
        <f t="shared" si="71"/>
        <v>0</v>
      </c>
      <c r="N6246" s="277"/>
      <c r="O6246" s="274"/>
    </row>
    <row r="6247" ht="14.25" customHeight="1">
      <c r="A6247" s="248" t="s">
        <v>570</v>
      </c>
      <c r="B6247" s="248" t="s">
        <v>19</v>
      </c>
      <c r="C6247" s="248">
        <v>11574.0</v>
      </c>
      <c r="D6247" s="274">
        <v>46099.0</v>
      </c>
      <c r="E6247" s="275">
        <v>401560.0</v>
      </c>
      <c r="F6247" s="248" t="s">
        <v>447</v>
      </c>
      <c r="G6247" s="274">
        <f t="shared" si="1"/>
        <v>46129</v>
      </c>
      <c r="H6247" s="248" t="s">
        <v>443</v>
      </c>
      <c r="I6247" s="276" t="str">
        <f t="shared" si="2"/>
        <v>11574401560</v>
      </c>
      <c r="J6247" s="274">
        <v>46099.0</v>
      </c>
      <c r="K6247" s="275">
        <v>401560.0</v>
      </c>
      <c r="L6247" s="275">
        <f t="shared" si="71"/>
        <v>0</v>
      </c>
      <c r="N6247" s="277"/>
      <c r="O6247" s="274"/>
    </row>
    <row r="6248" ht="14.25" customHeight="1">
      <c r="A6248" s="248" t="s">
        <v>495</v>
      </c>
      <c r="B6248" s="248" t="s">
        <v>19</v>
      </c>
      <c r="C6248" s="248">
        <v>1.461413E8</v>
      </c>
      <c r="D6248" s="274">
        <v>46099.0</v>
      </c>
      <c r="E6248" s="275">
        <v>354940.0</v>
      </c>
      <c r="F6248" s="248" t="s">
        <v>447</v>
      </c>
      <c r="G6248" s="274">
        <f t="shared" si="1"/>
        <v>46129</v>
      </c>
      <c r="H6248" s="248" t="s">
        <v>443</v>
      </c>
      <c r="I6248" s="276" t="str">
        <f t="shared" si="2"/>
        <v>146141300354940</v>
      </c>
      <c r="J6248" s="274">
        <v>46099.0</v>
      </c>
      <c r="K6248" s="275">
        <v>354940.0</v>
      </c>
      <c r="L6248" s="275">
        <f t="shared" si="71"/>
        <v>0</v>
      </c>
      <c r="M6248" s="248" t="s">
        <v>1365</v>
      </c>
      <c r="N6248" s="277"/>
      <c r="O6248" s="274"/>
    </row>
    <row r="6249" ht="14.25" customHeight="1">
      <c r="A6249" s="248" t="s">
        <v>593</v>
      </c>
      <c r="B6249" s="248" t="s">
        <v>334</v>
      </c>
      <c r="C6249" s="248">
        <v>7194598.0</v>
      </c>
      <c r="D6249" s="274">
        <v>46099.0</v>
      </c>
      <c r="E6249" s="275">
        <v>93446.0</v>
      </c>
      <c r="F6249" s="248" t="s">
        <v>447</v>
      </c>
      <c r="G6249" s="274">
        <f t="shared" si="1"/>
        <v>46129</v>
      </c>
      <c r="H6249" s="248" t="s">
        <v>443</v>
      </c>
      <c r="I6249" s="276" t="str">
        <f t="shared" si="2"/>
        <v>719459893446</v>
      </c>
      <c r="J6249" s="274">
        <v>46099.0</v>
      </c>
      <c r="K6249" s="275">
        <v>93446.0</v>
      </c>
      <c r="L6249" s="275">
        <f t="shared" si="71"/>
        <v>0</v>
      </c>
      <c r="N6249" s="277"/>
      <c r="O6249" s="274"/>
    </row>
    <row r="6250" ht="14.25" customHeight="1">
      <c r="A6250" s="248" t="s">
        <v>1011</v>
      </c>
      <c r="B6250" s="248" t="s">
        <v>19</v>
      </c>
      <c r="C6250" s="248">
        <v>2768.0</v>
      </c>
      <c r="D6250" s="274">
        <v>46099.0</v>
      </c>
      <c r="E6250" s="275">
        <v>139990.0</v>
      </c>
      <c r="F6250" s="248" t="s">
        <v>447</v>
      </c>
      <c r="G6250" s="274">
        <f t="shared" si="1"/>
        <v>46129</v>
      </c>
      <c r="H6250" s="248" t="s">
        <v>443</v>
      </c>
      <c r="I6250" s="276" t="str">
        <f t="shared" si="2"/>
        <v>2768139990</v>
      </c>
      <c r="J6250" s="274">
        <v>46099.0</v>
      </c>
      <c r="K6250" s="275">
        <v>139990.0</v>
      </c>
      <c r="L6250" s="275">
        <f t="shared" si="71"/>
        <v>0</v>
      </c>
      <c r="N6250" s="277"/>
      <c r="O6250" s="274"/>
    </row>
    <row r="6251" ht="14.25" customHeight="1">
      <c r="A6251" s="248" t="s">
        <v>48</v>
      </c>
      <c r="B6251" s="248" t="s">
        <v>19</v>
      </c>
      <c r="C6251" s="248">
        <v>22243.0</v>
      </c>
      <c r="D6251" s="274">
        <v>46099.0</v>
      </c>
      <c r="E6251" s="275">
        <v>15920.0</v>
      </c>
      <c r="F6251" s="248" t="s">
        <v>447</v>
      </c>
      <c r="G6251" s="274">
        <f t="shared" si="1"/>
        <v>46129</v>
      </c>
      <c r="H6251" s="248" t="s">
        <v>443</v>
      </c>
      <c r="I6251" s="276" t="str">
        <f t="shared" si="2"/>
        <v>2224315920</v>
      </c>
      <c r="J6251" s="274">
        <v>46127.0</v>
      </c>
      <c r="K6251" s="275">
        <v>15920.0</v>
      </c>
      <c r="L6251" s="275">
        <f t="shared" si="71"/>
        <v>0</v>
      </c>
      <c r="N6251" s="277"/>
      <c r="O6251" s="274"/>
    </row>
    <row r="6252" ht="14.25" customHeight="1">
      <c r="A6252" s="248" t="s">
        <v>48</v>
      </c>
      <c r="B6252" s="248" t="s">
        <v>19</v>
      </c>
      <c r="C6252" s="248">
        <v>22244.0</v>
      </c>
      <c r="D6252" s="274">
        <v>46099.0</v>
      </c>
      <c r="E6252" s="275">
        <v>215601.0</v>
      </c>
      <c r="F6252" s="248" t="s">
        <v>447</v>
      </c>
      <c r="G6252" s="274">
        <f t="shared" si="1"/>
        <v>46129</v>
      </c>
      <c r="H6252" s="248" t="s">
        <v>443</v>
      </c>
      <c r="I6252" s="276" t="str">
        <f t="shared" si="2"/>
        <v>22244215601</v>
      </c>
      <c r="J6252" s="274">
        <v>46127.0</v>
      </c>
      <c r="K6252" s="275">
        <v>215601.0</v>
      </c>
      <c r="L6252" s="275">
        <f t="shared" si="71"/>
        <v>0</v>
      </c>
      <c r="N6252" s="277"/>
      <c r="O6252" s="274"/>
    </row>
    <row r="6253" ht="14.25" customHeight="1">
      <c r="A6253" s="248" t="s">
        <v>48</v>
      </c>
      <c r="B6253" s="248" t="s">
        <v>19</v>
      </c>
      <c r="C6253" s="248">
        <v>22245.0</v>
      </c>
      <c r="D6253" s="274">
        <v>46099.0</v>
      </c>
      <c r="E6253" s="275">
        <v>73367.0</v>
      </c>
      <c r="F6253" s="248" t="s">
        <v>447</v>
      </c>
      <c r="G6253" s="274">
        <f t="shared" si="1"/>
        <v>46129</v>
      </c>
      <c r="H6253" s="248" t="s">
        <v>443</v>
      </c>
      <c r="I6253" s="276" t="str">
        <f t="shared" si="2"/>
        <v>2224573367</v>
      </c>
      <c r="J6253" s="274">
        <v>46127.0</v>
      </c>
      <c r="K6253" s="275">
        <v>73367.0</v>
      </c>
      <c r="L6253" s="275">
        <f t="shared" si="71"/>
        <v>0</v>
      </c>
      <c r="N6253" s="277"/>
      <c r="O6253" s="274"/>
    </row>
    <row r="6254" ht="14.25" customHeight="1">
      <c r="A6254" s="248" t="s">
        <v>23</v>
      </c>
      <c r="B6254" s="248" t="s">
        <v>19</v>
      </c>
      <c r="C6254" s="248">
        <v>11968.0</v>
      </c>
      <c r="D6254" s="274">
        <v>46099.0</v>
      </c>
      <c r="E6254" s="275">
        <v>319981.0</v>
      </c>
      <c r="F6254" s="248" t="s">
        <v>447</v>
      </c>
      <c r="G6254" s="274">
        <f t="shared" si="1"/>
        <v>46129</v>
      </c>
      <c r="H6254" s="248" t="s">
        <v>443</v>
      </c>
      <c r="I6254" s="276" t="str">
        <f t="shared" si="2"/>
        <v>11968319981</v>
      </c>
      <c r="J6254" s="274">
        <v>46127.0</v>
      </c>
      <c r="K6254" s="275">
        <v>319981.0</v>
      </c>
      <c r="L6254" s="275">
        <f t="shared" si="71"/>
        <v>0</v>
      </c>
      <c r="N6254" s="277"/>
      <c r="O6254" s="274"/>
    </row>
    <row r="6255" ht="14.25" customHeight="1">
      <c r="A6255" s="248" t="s">
        <v>495</v>
      </c>
      <c r="B6255" s="248" t="s">
        <v>19</v>
      </c>
      <c r="C6255" s="248">
        <v>1.4614198E8</v>
      </c>
      <c r="D6255" s="274">
        <v>46100.0</v>
      </c>
      <c r="E6255" s="275">
        <v>163980.0</v>
      </c>
      <c r="F6255" s="248" t="s">
        <v>447</v>
      </c>
      <c r="G6255" s="274">
        <f t="shared" si="1"/>
        <v>46130</v>
      </c>
      <c r="H6255" s="248" t="s">
        <v>443</v>
      </c>
      <c r="I6255" s="276" t="str">
        <f t="shared" si="2"/>
        <v>146141980163980</v>
      </c>
      <c r="J6255" s="274">
        <v>46100.0</v>
      </c>
      <c r="K6255" s="275">
        <v>163980.0</v>
      </c>
      <c r="L6255" s="275">
        <f t="shared" si="71"/>
        <v>0</v>
      </c>
      <c r="N6255" s="277"/>
      <c r="O6255" s="274"/>
    </row>
    <row r="6256" ht="14.25" customHeight="1">
      <c r="A6256" s="248" t="s">
        <v>1366</v>
      </c>
      <c r="B6256" s="248" t="s">
        <v>334</v>
      </c>
      <c r="C6256" s="248">
        <v>1233862.0</v>
      </c>
      <c r="D6256" s="274">
        <v>46100.0</v>
      </c>
      <c r="E6256" s="275">
        <v>19980.0</v>
      </c>
      <c r="F6256" s="248" t="s">
        <v>447</v>
      </c>
      <c r="G6256" s="274">
        <f t="shared" si="1"/>
        <v>46130</v>
      </c>
      <c r="H6256" s="248" t="s">
        <v>443</v>
      </c>
      <c r="I6256" s="276" t="str">
        <f t="shared" si="2"/>
        <v>123386219980</v>
      </c>
      <c r="J6256" s="274">
        <v>46100.0</v>
      </c>
      <c r="K6256" s="275">
        <v>19980.0</v>
      </c>
      <c r="L6256" s="275">
        <f t="shared" si="71"/>
        <v>0</v>
      </c>
      <c r="N6256" s="277"/>
      <c r="O6256" s="274"/>
    </row>
    <row r="6257" ht="14.25" customHeight="1">
      <c r="A6257" s="248" t="s">
        <v>77</v>
      </c>
      <c r="B6257" s="248" t="s">
        <v>19</v>
      </c>
      <c r="C6257" s="248">
        <v>637775.0</v>
      </c>
      <c r="D6257" s="274">
        <v>46100.0</v>
      </c>
      <c r="E6257" s="275">
        <v>174242.0</v>
      </c>
      <c r="F6257" s="248" t="s">
        <v>447</v>
      </c>
      <c r="G6257" s="274">
        <f t="shared" si="1"/>
        <v>46130</v>
      </c>
      <c r="I6257" s="276" t="str">
        <f t="shared" si="2"/>
        <v>637775174242</v>
      </c>
      <c r="J6257" s="274"/>
      <c r="K6257" s="275"/>
      <c r="L6257" s="275">
        <f t="shared" si="71"/>
        <v>-174242</v>
      </c>
      <c r="N6257" s="277"/>
      <c r="O6257" s="274"/>
    </row>
    <row r="6258" ht="14.25" customHeight="1">
      <c r="A6258" s="248" t="s">
        <v>273</v>
      </c>
      <c r="B6258" s="248" t="s">
        <v>19</v>
      </c>
      <c r="C6258" s="248">
        <v>887.0</v>
      </c>
      <c r="D6258" s="274">
        <v>46100.0</v>
      </c>
      <c r="E6258" s="275">
        <v>198900.0</v>
      </c>
      <c r="F6258" s="248" t="s">
        <v>447</v>
      </c>
      <c r="G6258" s="274">
        <f t="shared" si="1"/>
        <v>46130</v>
      </c>
      <c r="H6258" s="248" t="s">
        <v>443</v>
      </c>
      <c r="I6258" s="276" t="str">
        <f t="shared" si="2"/>
        <v>887198900</v>
      </c>
      <c r="J6258" s="274">
        <v>46127.0</v>
      </c>
      <c r="K6258" s="275">
        <v>189900.0</v>
      </c>
      <c r="L6258" s="275">
        <f t="shared" si="71"/>
        <v>-9000</v>
      </c>
      <c r="M6258" s="248" t="s">
        <v>1367</v>
      </c>
      <c r="N6258" s="277"/>
      <c r="O6258" s="274"/>
    </row>
    <row r="6259" ht="14.25" customHeight="1">
      <c r="A6259" s="248" t="s">
        <v>823</v>
      </c>
      <c r="B6259" s="248" t="s">
        <v>19</v>
      </c>
      <c r="C6259" s="248">
        <v>3.7589942E7</v>
      </c>
      <c r="D6259" s="274">
        <v>46101.0</v>
      </c>
      <c r="E6259" s="275">
        <v>291982.0</v>
      </c>
      <c r="F6259" s="248" t="s">
        <v>447</v>
      </c>
      <c r="G6259" s="274">
        <f t="shared" si="1"/>
        <v>46131</v>
      </c>
      <c r="H6259" s="248" t="s">
        <v>443</v>
      </c>
      <c r="I6259" s="276" t="str">
        <f t="shared" si="2"/>
        <v>37589942291982</v>
      </c>
      <c r="J6259" s="274">
        <v>46101.0</v>
      </c>
      <c r="K6259" s="275">
        <v>291982.0</v>
      </c>
      <c r="L6259" s="275">
        <f t="shared" si="71"/>
        <v>0</v>
      </c>
      <c r="N6259" s="277"/>
      <c r="O6259" s="274"/>
    </row>
    <row r="6260" ht="14.25" customHeight="1">
      <c r="A6260" s="248" t="s">
        <v>22</v>
      </c>
      <c r="B6260" s="248" t="s">
        <v>19</v>
      </c>
      <c r="C6260" s="248">
        <v>1277750.0</v>
      </c>
      <c r="D6260" s="274">
        <v>46101.0</v>
      </c>
      <c r="E6260" s="275">
        <v>3081064.0</v>
      </c>
      <c r="F6260" s="248" t="s">
        <v>447</v>
      </c>
      <c r="G6260" s="274">
        <f t="shared" si="1"/>
        <v>46131</v>
      </c>
      <c r="I6260" s="276" t="str">
        <f t="shared" si="2"/>
        <v>12777503081064</v>
      </c>
      <c r="J6260" s="274"/>
      <c r="K6260" s="275"/>
      <c r="L6260" s="275">
        <f t="shared" si="71"/>
        <v>-3081064</v>
      </c>
      <c r="N6260" s="277"/>
      <c r="O6260" s="274"/>
    </row>
    <row r="6261" ht="14.25" customHeight="1">
      <c r="A6261" s="248" t="s">
        <v>22</v>
      </c>
      <c r="B6261" s="248" t="s">
        <v>19</v>
      </c>
      <c r="C6261" s="248">
        <v>1277752.0</v>
      </c>
      <c r="D6261" s="274">
        <v>46101.0</v>
      </c>
      <c r="E6261" s="275">
        <v>322980.0</v>
      </c>
      <c r="F6261" s="248" t="s">
        <v>447</v>
      </c>
      <c r="G6261" s="274">
        <f t="shared" si="1"/>
        <v>46131</v>
      </c>
      <c r="I6261" s="276" t="str">
        <f t="shared" si="2"/>
        <v>1277752322980</v>
      </c>
      <c r="J6261" s="274"/>
      <c r="K6261" s="275"/>
      <c r="L6261" s="275">
        <f t="shared" si="71"/>
        <v>-322980</v>
      </c>
      <c r="N6261" s="277"/>
      <c r="O6261" s="274"/>
    </row>
    <row r="6262" ht="14.25" customHeight="1">
      <c r="A6262" s="248" t="s">
        <v>273</v>
      </c>
      <c r="B6262" s="248" t="s">
        <v>19</v>
      </c>
      <c r="C6262" s="248">
        <v>889.0</v>
      </c>
      <c r="D6262" s="274">
        <v>46101.0</v>
      </c>
      <c r="E6262" s="275">
        <v>208900.0</v>
      </c>
      <c r="F6262" s="248" t="s">
        <v>447</v>
      </c>
      <c r="G6262" s="274">
        <f t="shared" si="1"/>
        <v>46131</v>
      </c>
      <c r="H6262" s="248" t="s">
        <v>443</v>
      </c>
      <c r="I6262" s="276" t="str">
        <f t="shared" si="2"/>
        <v>889208900</v>
      </c>
      <c r="J6262" s="274">
        <v>46125.0</v>
      </c>
      <c r="K6262" s="275">
        <v>208900.0</v>
      </c>
      <c r="L6262" s="275">
        <f t="shared" si="71"/>
        <v>0</v>
      </c>
      <c r="N6262" s="277"/>
      <c r="O6262" s="274"/>
    </row>
    <row r="6263" ht="14.25" customHeight="1">
      <c r="A6263" s="248" t="s">
        <v>273</v>
      </c>
      <c r="B6263" s="248" t="s">
        <v>19</v>
      </c>
      <c r="C6263" s="248">
        <v>890.0</v>
      </c>
      <c r="D6263" s="274">
        <v>46101.0</v>
      </c>
      <c r="E6263" s="275">
        <v>198900.0</v>
      </c>
      <c r="F6263" s="248" t="s">
        <v>447</v>
      </c>
      <c r="G6263" s="274">
        <f t="shared" si="1"/>
        <v>46131</v>
      </c>
      <c r="H6263" s="248" t="s">
        <v>443</v>
      </c>
      <c r="I6263" s="276" t="str">
        <f t="shared" si="2"/>
        <v>890198900</v>
      </c>
      <c r="J6263" s="274">
        <v>46125.0</v>
      </c>
      <c r="K6263" s="275">
        <v>198900.0</v>
      </c>
      <c r="L6263" s="275">
        <f t="shared" si="71"/>
        <v>0</v>
      </c>
      <c r="N6263" s="277"/>
      <c r="O6263" s="274"/>
    </row>
    <row r="6264" ht="14.25" customHeight="1">
      <c r="A6264" s="248" t="s">
        <v>273</v>
      </c>
      <c r="B6264" s="248" t="s">
        <v>19</v>
      </c>
      <c r="C6264" s="248">
        <v>888.0</v>
      </c>
      <c r="D6264" s="274">
        <v>46101.0</v>
      </c>
      <c r="E6264" s="275">
        <v>408800.0</v>
      </c>
      <c r="F6264" s="248" t="s">
        <v>447</v>
      </c>
      <c r="G6264" s="274">
        <f t="shared" si="1"/>
        <v>46131</v>
      </c>
      <c r="H6264" s="248" t="s">
        <v>443</v>
      </c>
      <c r="I6264" s="276" t="str">
        <f t="shared" si="2"/>
        <v>888408800</v>
      </c>
      <c r="J6264" s="274">
        <v>46125.0</v>
      </c>
      <c r="K6264" s="275">
        <v>408800.0</v>
      </c>
      <c r="L6264" s="275">
        <f t="shared" si="71"/>
        <v>0</v>
      </c>
      <c r="N6264" s="277"/>
      <c r="O6264" s="274"/>
    </row>
    <row r="6265" ht="14.25" customHeight="1">
      <c r="A6265" s="248" t="s">
        <v>273</v>
      </c>
      <c r="B6265" s="248" t="s">
        <v>19</v>
      </c>
      <c r="C6265" s="248">
        <v>891.0</v>
      </c>
      <c r="D6265" s="274">
        <v>46101.0</v>
      </c>
      <c r="E6265" s="275">
        <v>198900.0</v>
      </c>
      <c r="F6265" s="248" t="s">
        <v>447</v>
      </c>
      <c r="G6265" s="274">
        <f t="shared" si="1"/>
        <v>46131</v>
      </c>
      <c r="H6265" s="248" t="s">
        <v>443</v>
      </c>
      <c r="I6265" s="276" t="str">
        <f t="shared" si="2"/>
        <v>891198900</v>
      </c>
      <c r="J6265" s="274">
        <v>46125.0</v>
      </c>
      <c r="K6265" s="275">
        <v>198900.0</v>
      </c>
      <c r="L6265" s="275">
        <f t="shared" si="71"/>
        <v>0</v>
      </c>
      <c r="N6265" s="277"/>
      <c r="O6265" s="274"/>
    </row>
    <row r="6266" ht="14.25" customHeight="1">
      <c r="A6266" s="248" t="s">
        <v>470</v>
      </c>
      <c r="B6266" s="248" t="s">
        <v>19</v>
      </c>
      <c r="C6266" s="248">
        <v>77856.0</v>
      </c>
      <c r="D6266" s="274">
        <v>46103.0</v>
      </c>
      <c r="E6266" s="275">
        <v>271320.0</v>
      </c>
      <c r="F6266" s="248" t="s">
        <v>447</v>
      </c>
      <c r="G6266" s="274">
        <f t="shared" si="1"/>
        <v>46133</v>
      </c>
      <c r="H6266" s="248" t="s">
        <v>443</v>
      </c>
      <c r="I6266" s="276" t="str">
        <f t="shared" si="2"/>
        <v>77856271320</v>
      </c>
      <c r="J6266" s="274"/>
      <c r="K6266" s="275"/>
      <c r="L6266" s="275">
        <f t="shared" si="71"/>
        <v>-271320</v>
      </c>
      <c r="N6266" s="277"/>
      <c r="O6266" s="274"/>
    </row>
    <row r="6267" ht="14.25" customHeight="1">
      <c r="A6267" s="248" t="s">
        <v>470</v>
      </c>
      <c r="B6267" s="248" t="s">
        <v>19</v>
      </c>
      <c r="C6267" s="248">
        <v>77848.0</v>
      </c>
      <c r="D6267" s="274">
        <v>46103.0</v>
      </c>
      <c r="E6267" s="275">
        <v>318920.0</v>
      </c>
      <c r="F6267" s="248" t="s">
        <v>447</v>
      </c>
      <c r="G6267" s="274">
        <f t="shared" si="1"/>
        <v>46133</v>
      </c>
      <c r="H6267" s="248" t="s">
        <v>443</v>
      </c>
      <c r="I6267" s="276" t="str">
        <f t="shared" si="2"/>
        <v>77848318920</v>
      </c>
      <c r="J6267" s="274"/>
      <c r="K6267" s="275"/>
      <c r="L6267" s="275">
        <f t="shared" si="71"/>
        <v>-318920</v>
      </c>
      <c r="N6267" s="277"/>
      <c r="O6267" s="274"/>
    </row>
    <row r="6268" ht="14.25" customHeight="1">
      <c r="A6268" s="248" t="s">
        <v>470</v>
      </c>
      <c r="B6268" s="248" t="s">
        <v>19</v>
      </c>
      <c r="C6268" s="248">
        <v>77857.0</v>
      </c>
      <c r="D6268" s="274">
        <v>46103.0</v>
      </c>
      <c r="E6268" s="275">
        <v>271320.0</v>
      </c>
      <c r="F6268" s="248" t="s">
        <v>447</v>
      </c>
      <c r="G6268" s="274">
        <f t="shared" si="1"/>
        <v>46133</v>
      </c>
      <c r="H6268" s="248" t="s">
        <v>443</v>
      </c>
      <c r="I6268" s="276" t="str">
        <f t="shared" si="2"/>
        <v>77857271320</v>
      </c>
      <c r="J6268" s="274"/>
      <c r="K6268" s="275"/>
      <c r="L6268" s="275">
        <f t="shared" si="71"/>
        <v>-271320</v>
      </c>
      <c r="N6268" s="277"/>
      <c r="O6268" s="274"/>
    </row>
    <row r="6269" ht="14.25" customHeight="1">
      <c r="A6269" s="248" t="s">
        <v>85</v>
      </c>
      <c r="B6269" s="248" t="s">
        <v>468</v>
      </c>
      <c r="C6269" s="248">
        <v>2487.0</v>
      </c>
      <c r="D6269" s="274">
        <v>46104.0</v>
      </c>
      <c r="E6269" s="275">
        <v>-53592.0</v>
      </c>
      <c r="F6269" s="248" t="s">
        <v>447</v>
      </c>
      <c r="G6269" s="274">
        <f t="shared" si="1"/>
        <v>46134</v>
      </c>
      <c r="H6269" s="248" t="s">
        <v>469</v>
      </c>
      <c r="I6269" s="276" t="str">
        <f t="shared" si="2"/>
        <v>2487-53592</v>
      </c>
      <c r="J6269" s="274"/>
      <c r="K6269" s="275"/>
      <c r="L6269" s="275">
        <f t="shared" si="71"/>
        <v>53592</v>
      </c>
      <c r="N6269" s="277"/>
      <c r="O6269" s="274"/>
    </row>
    <row r="6270" ht="14.25" customHeight="1">
      <c r="A6270" s="248" t="s">
        <v>766</v>
      </c>
      <c r="B6270" s="248" t="s">
        <v>19</v>
      </c>
      <c r="C6270" s="248">
        <v>139.0</v>
      </c>
      <c r="D6270" s="274">
        <v>46104.0</v>
      </c>
      <c r="E6270" s="275">
        <v>1762569.0</v>
      </c>
      <c r="F6270" s="248" t="s">
        <v>447</v>
      </c>
      <c r="G6270" s="274">
        <f t="shared" si="1"/>
        <v>46134</v>
      </c>
      <c r="H6270" s="248" t="s">
        <v>443</v>
      </c>
      <c r="I6270" s="276" t="str">
        <f t="shared" si="2"/>
        <v>1391762569</v>
      </c>
      <c r="J6270" s="274"/>
      <c r="K6270" s="275"/>
      <c r="L6270" s="275">
        <f t="shared" si="71"/>
        <v>-1762569</v>
      </c>
      <c r="N6270" s="277"/>
      <c r="O6270" s="274"/>
    </row>
    <row r="6271" ht="14.25" customHeight="1">
      <c r="A6271" s="248" t="s">
        <v>766</v>
      </c>
      <c r="B6271" s="248" t="s">
        <v>19</v>
      </c>
      <c r="C6271" s="248">
        <v>138.0</v>
      </c>
      <c r="D6271" s="274">
        <v>46104.0</v>
      </c>
      <c r="E6271" s="275">
        <v>4075815.0</v>
      </c>
      <c r="F6271" s="248" t="s">
        <v>447</v>
      </c>
      <c r="G6271" s="274">
        <f t="shared" si="1"/>
        <v>46134</v>
      </c>
      <c r="H6271" s="248" t="s">
        <v>443</v>
      </c>
      <c r="I6271" s="276" t="str">
        <f t="shared" si="2"/>
        <v>1384075815</v>
      </c>
      <c r="J6271" s="274"/>
      <c r="K6271" s="275"/>
      <c r="L6271" s="275">
        <f t="shared" si="71"/>
        <v>-4075815</v>
      </c>
      <c r="N6271" s="277"/>
      <c r="O6271" s="274"/>
    </row>
    <row r="6272" ht="14.25" customHeight="1">
      <c r="A6272" s="248" t="s">
        <v>636</v>
      </c>
      <c r="B6272" s="248" t="s">
        <v>19</v>
      </c>
      <c r="C6272" s="248">
        <v>3446.0</v>
      </c>
      <c r="D6272" s="274">
        <v>46104.0</v>
      </c>
      <c r="E6272" s="275">
        <v>3373214.0</v>
      </c>
      <c r="F6272" s="248" t="s">
        <v>447</v>
      </c>
      <c r="G6272" s="274">
        <f t="shared" si="1"/>
        <v>46134</v>
      </c>
      <c r="H6272" s="248" t="s">
        <v>485</v>
      </c>
      <c r="I6272" s="276" t="str">
        <f t="shared" si="2"/>
        <v>34463373214</v>
      </c>
      <c r="J6272" s="274"/>
      <c r="K6272" s="275"/>
      <c r="L6272" s="275">
        <f t="shared" si="71"/>
        <v>-3373214</v>
      </c>
      <c r="M6272" s="248" t="s">
        <v>1368</v>
      </c>
      <c r="N6272" s="277"/>
      <c r="O6272" s="274"/>
    </row>
    <row r="6273" ht="14.25" customHeight="1">
      <c r="A6273" s="248" t="s">
        <v>589</v>
      </c>
      <c r="B6273" s="248" t="s">
        <v>19</v>
      </c>
      <c r="C6273" s="248">
        <v>54655.0</v>
      </c>
      <c r="D6273" s="274">
        <v>46104.0</v>
      </c>
      <c r="E6273" s="275">
        <v>240960.0</v>
      </c>
      <c r="F6273" s="248" t="s">
        <v>447</v>
      </c>
      <c r="G6273" s="274">
        <f t="shared" si="1"/>
        <v>46134</v>
      </c>
      <c r="H6273" s="248" t="s">
        <v>443</v>
      </c>
      <c r="I6273" s="276" t="str">
        <f t="shared" si="2"/>
        <v>54655240960</v>
      </c>
      <c r="J6273" s="274">
        <v>46101.0</v>
      </c>
      <c r="K6273" s="275">
        <v>240960.0</v>
      </c>
      <c r="L6273" s="275">
        <f t="shared" si="71"/>
        <v>0</v>
      </c>
      <c r="N6273" s="277"/>
      <c r="O6273" s="274"/>
    </row>
    <row r="6274" ht="14.25" customHeight="1">
      <c r="A6274" s="248" t="s">
        <v>644</v>
      </c>
      <c r="B6274" s="248" t="s">
        <v>19</v>
      </c>
      <c r="C6274" s="248">
        <v>5.5084043E7</v>
      </c>
      <c r="D6274" s="274">
        <v>46105.0</v>
      </c>
      <c r="E6274" s="275">
        <v>3475.0</v>
      </c>
      <c r="F6274" s="248" t="s">
        <v>447</v>
      </c>
      <c r="G6274" s="274">
        <f t="shared" si="1"/>
        <v>46135</v>
      </c>
      <c r="H6274" s="248" t="s">
        <v>443</v>
      </c>
      <c r="I6274" s="276" t="str">
        <f t="shared" si="2"/>
        <v>550840433475</v>
      </c>
      <c r="J6274" s="274">
        <v>46105.0</v>
      </c>
      <c r="K6274" s="275">
        <v>3475.0</v>
      </c>
      <c r="L6274" s="275">
        <f t="shared" si="71"/>
        <v>0</v>
      </c>
      <c r="N6274" s="277"/>
      <c r="O6274" s="274"/>
    </row>
    <row r="6275" ht="14.25" customHeight="1">
      <c r="A6275" s="248" t="s">
        <v>1003</v>
      </c>
      <c r="B6275" s="248" t="s">
        <v>19</v>
      </c>
      <c r="C6275" s="248">
        <v>2240519.0</v>
      </c>
      <c r="D6275" s="274">
        <v>46105.0</v>
      </c>
      <c r="E6275" s="275">
        <v>1404970.0</v>
      </c>
      <c r="F6275" s="248" t="s">
        <v>447</v>
      </c>
      <c r="G6275" s="274">
        <f t="shared" si="1"/>
        <v>46135</v>
      </c>
      <c r="H6275" s="248" t="s">
        <v>443</v>
      </c>
      <c r="I6275" s="276" t="str">
        <f t="shared" si="2"/>
        <v>22405191404970</v>
      </c>
      <c r="J6275" s="274">
        <v>46105.0</v>
      </c>
      <c r="K6275" s="275">
        <v>1404970.0</v>
      </c>
      <c r="L6275" s="275">
        <f t="shared" si="71"/>
        <v>0</v>
      </c>
      <c r="N6275" s="277"/>
      <c r="O6275" s="274"/>
    </row>
    <row r="6276" ht="14.25" customHeight="1">
      <c r="A6276" s="248" t="s">
        <v>1159</v>
      </c>
      <c r="B6276" s="248" t="s">
        <v>468</v>
      </c>
      <c r="C6276" s="248">
        <v>1.2152892E7</v>
      </c>
      <c r="D6276" s="274">
        <v>46105.0</v>
      </c>
      <c r="E6276" s="275">
        <v>-270.0</v>
      </c>
      <c r="F6276" s="248" t="s">
        <v>447</v>
      </c>
      <c r="G6276" s="274">
        <f t="shared" si="1"/>
        <v>46135</v>
      </c>
      <c r="H6276" s="248" t="s">
        <v>469</v>
      </c>
      <c r="I6276" s="276" t="str">
        <f t="shared" si="2"/>
        <v>12152892-270</v>
      </c>
      <c r="J6276" s="274"/>
      <c r="K6276" s="275"/>
      <c r="L6276" s="275">
        <f t="shared" si="71"/>
        <v>270</v>
      </c>
      <c r="N6276" s="277"/>
      <c r="O6276" s="274"/>
    </row>
    <row r="6277" ht="14.25" customHeight="1">
      <c r="A6277" s="248" t="s">
        <v>463</v>
      </c>
      <c r="B6277" s="248" t="s">
        <v>19</v>
      </c>
      <c r="C6277" s="248">
        <v>5583241.0</v>
      </c>
      <c r="D6277" s="274">
        <v>46105.0</v>
      </c>
      <c r="E6277" s="275">
        <v>435980.0</v>
      </c>
      <c r="F6277" s="248" t="s">
        <v>447</v>
      </c>
      <c r="G6277" s="274">
        <f t="shared" si="1"/>
        <v>46135</v>
      </c>
      <c r="H6277" s="248" t="s">
        <v>443</v>
      </c>
      <c r="I6277" s="276" t="str">
        <f t="shared" si="2"/>
        <v>5583241435980</v>
      </c>
      <c r="J6277" s="274">
        <v>46105.0</v>
      </c>
      <c r="K6277" s="275">
        <v>435980.0</v>
      </c>
      <c r="L6277" s="275">
        <f t="shared" si="71"/>
        <v>0</v>
      </c>
      <c r="N6277" s="277"/>
      <c r="O6277" s="274"/>
    </row>
    <row r="6278" ht="14.25" customHeight="1">
      <c r="A6278" s="248" t="s">
        <v>463</v>
      </c>
      <c r="B6278" s="248" t="s">
        <v>19</v>
      </c>
      <c r="C6278" s="248">
        <v>5583272.0</v>
      </c>
      <c r="D6278" s="274">
        <v>46105.0</v>
      </c>
      <c r="E6278" s="275">
        <v>427161.0</v>
      </c>
      <c r="F6278" s="248" t="s">
        <v>447</v>
      </c>
      <c r="G6278" s="274">
        <f t="shared" si="1"/>
        <v>46135</v>
      </c>
      <c r="H6278" s="248" t="s">
        <v>443</v>
      </c>
      <c r="I6278" s="276" t="str">
        <f t="shared" si="2"/>
        <v>5583272427161</v>
      </c>
      <c r="J6278" s="274">
        <v>46105.0</v>
      </c>
      <c r="K6278" s="275">
        <v>427161.0</v>
      </c>
      <c r="L6278" s="275">
        <f t="shared" si="71"/>
        <v>0</v>
      </c>
      <c r="N6278" s="277"/>
      <c r="O6278" s="274"/>
    </row>
    <row r="6279" ht="14.25" customHeight="1">
      <c r="A6279" s="248" t="s">
        <v>463</v>
      </c>
      <c r="B6279" s="248" t="s">
        <v>19</v>
      </c>
      <c r="C6279" s="248">
        <v>5583271.0</v>
      </c>
      <c r="D6279" s="274">
        <v>46105.0</v>
      </c>
      <c r="E6279" s="275">
        <v>600789.0</v>
      </c>
      <c r="F6279" s="248" t="s">
        <v>447</v>
      </c>
      <c r="G6279" s="274">
        <f t="shared" si="1"/>
        <v>46135</v>
      </c>
      <c r="H6279" s="248" t="s">
        <v>443</v>
      </c>
      <c r="I6279" s="276" t="str">
        <f t="shared" si="2"/>
        <v>5583271600789</v>
      </c>
      <c r="J6279" s="274">
        <v>46105.0</v>
      </c>
      <c r="K6279" s="275">
        <v>600789.0</v>
      </c>
      <c r="L6279" s="275">
        <f t="shared" si="71"/>
        <v>0</v>
      </c>
      <c r="N6279" s="277"/>
      <c r="O6279" s="274"/>
    </row>
    <row r="6280" ht="14.25" customHeight="1">
      <c r="A6280" s="248" t="s">
        <v>467</v>
      </c>
      <c r="B6280" s="248" t="s">
        <v>19</v>
      </c>
      <c r="C6280" s="248">
        <v>854039.0</v>
      </c>
      <c r="D6280" s="274">
        <v>46106.0</v>
      </c>
      <c r="E6280" s="275">
        <v>288960.0</v>
      </c>
      <c r="F6280" s="248" t="s">
        <v>447</v>
      </c>
      <c r="G6280" s="274">
        <f t="shared" si="1"/>
        <v>46136</v>
      </c>
      <c r="H6280" s="248" t="s">
        <v>443</v>
      </c>
      <c r="I6280" s="276" t="str">
        <f t="shared" si="2"/>
        <v>854039288960</v>
      </c>
      <c r="J6280" s="274">
        <v>46106.0</v>
      </c>
      <c r="K6280" s="275">
        <v>288960.0</v>
      </c>
      <c r="L6280" s="275">
        <f t="shared" si="71"/>
        <v>0</v>
      </c>
      <c r="N6280" s="277"/>
      <c r="O6280" s="274"/>
    </row>
    <row r="6281" ht="14.25" customHeight="1">
      <c r="A6281" s="248" t="s">
        <v>1003</v>
      </c>
      <c r="B6281" s="248" t="s">
        <v>19</v>
      </c>
      <c r="C6281" s="248">
        <v>2240631.0</v>
      </c>
      <c r="D6281" s="274">
        <v>46106.0</v>
      </c>
      <c r="E6281" s="275">
        <v>654980.0</v>
      </c>
      <c r="F6281" s="248" t="s">
        <v>447</v>
      </c>
      <c r="G6281" s="274">
        <f t="shared" si="1"/>
        <v>46136</v>
      </c>
      <c r="H6281" s="248" t="s">
        <v>443</v>
      </c>
      <c r="I6281" s="276" t="str">
        <f t="shared" si="2"/>
        <v>2240631654980</v>
      </c>
      <c r="J6281" s="274">
        <v>46107.0</v>
      </c>
      <c r="K6281" s="275">
        <v>654980.0</v>
      </c>
      <c r="L6281" s="275">
        <f t="shared" si="71"/>
        <v>0</v>
      </c>
      <c r="N6281" s="277"/>
      <c r="O6281" s="274"/>
    </row>
    <row r="6282" ht="14.25" customHeight="1">
      <c r="A6282" s="248" t="s">
        <v>1369</v>
      </c>
      <c r="B6282" s="248" t="s">
        <v>19</v>
      </c>
      <c r="C6282" s="248">
        <v>85379.0</v>
      </c>
      <c r="D6282" s="274">
        <v>46106.0</v>
      </c>
      <c r="E6282" s="275">
        <v>207811.0</v>
      </c>
      <c r="F6282" s="248" t="s">
        <v>447</v>
      </c>
      <c r="G6282" s="274">
        <f t="shared" si="1"/>
        <v>46136</v>
      </c>
      <c r="H6282" s="248" t="s">
        <v>443</v>
      </c>
      <c r="I6282" s="276" t="str">
        <f t="shared" si="2"/>
        <v>85379207811</v>
      </c>
      <c r="J6282" s="274">
        <v>46106.0</v>
      </c>
      <c r="K6282" s="275">
        <v>207811.0</v>
      </c>
      <c r="L6282" s="275">
        <f t="shared" si="71"/>
        <v>0</v>
      </c>
      <c r="N6282" s="277"/>
      <c r="O6282" s="274"/>
    </row>
    <row r="6283" ht="14.25" customHeight="1">
      <c r="A6283" s="248" t="s">
        <v>570</v>
      </c>
      <c r="B6283" s="248" t="s">
        <v>19</v>
      </c>
      <c r="C6283" s="248">
        <v>11617.0</v>
      </c>
      <c r="D6283" s="274">
        <v>46106.0</v>
      </c>
      <c r="E6283" s="275">
        <v>699346.0</v>
      </c>
      <c r="F6283" s="248" t="s">
        <v>447</v>
      </c>
      <c r="G6283" s="274">
        <f t="shared" si="1"/>
        <v>46136</v>
      </c>
      <c r="H6283" s="248" t="s">
        <v>443</v>
      </c>
      <c r="I6283" s="276" t="str">
        <f t="shared" si="2"/>
        <v>11617699346</v>
      </c>
      <c r="J6283" s="274">
        <v>46106.0</v>
      </c>
      <c r="K6283" s="275">
        <v>699345.0</v>
      </c>
      <c r="L6283" s="275">
        <f t="shared" si="71"/>
        <v>-1</v>
      </c>
      <c r="N6283" s="277"/>
      <c r="O6283" s="274"/>
    </row>
    <row r="6284" ht="14.25" customHeight="1">
      <c r="A6284" s="248" t="s">
        <v>830</v>
      </c>
      <c r="B6284" s="248" t="s">
        <v>19</v>
      </c>
      <c r="C6284" s="248">
        <v>2021301.0</v>
      </c>
      <c r="D6284" s="274">
        <v>46106.0</v>
      </c>
      <c r="E6284" s="275">
        <v>683980.0</v>
      </c>
      <c r="F6284" s="248" t="s">
        <v>447</v>
      </c>
      <c r="G6284" s="274">
        <f t="shared" si="1"/>
        <v>46136</v>
      </c>
      <c r="H6284" s="248" t="s">
        <v>443</v>
      </c>
      <c r="I6284" s="276" t="str">
        <f t="shared" si="2"/>
        <v>2021301683980</v>
      </c>
      <c r="J6284" s="274">
        <v>46108.0</v>
      </c>
      <c r="K6284" s="275">
        <v>683980.0</v>
      </c>
      <c r="L6284" s="275">
        <f t="shared" si="71"/>
        <v>0</v>
      </c>
      <c r="N6284" s="277"/>
      <c r="O6284" s="274"/>
    </row>
    <row r="6285" ht="14.25" customHeight="1">
      <c r="A6285" s="248" t="s">
        <v>1106</v>
      </c>
      <c r="B6285" s="248" t="s">
        <v>19</v>
      </c>
      <c r="C6285" s="248">
        <v>201.0</v>
      </c>
      <c r="D6285" s="274">
        <v>46106.0</v>
      </c>
      <c r="E6285" s="275">
        <v>100079.0</v>
      </c>
      <c r="F6285" s="248" t="s">
        <v>447</v>
      </c>
      <c r="G6285" s="274">
        <f t="shared" si="1"/>
        <v>46136</v>
      </c>
      <c r="H6285" s="248" t="s">
        <v>443</v>
      </c>
      <c r="I6285" s="276" t="str">
        <f t="shared" si="2"/>
        <v>201100079</v>
      </c>
      <c r="J6285" s="274">
        <v>46106.0</v>
      </c>
      <c r="K6285" s="275">
        <v>100079.0</v>
      </c>
      <c r="L6285" s="275">
        <f t="shared" si="71"/>
        <v>0</v>
      </c>
      <c r="M6285" s="248" t="s">
        <v>1370</v>
      </c>
      <c r="N6285" s="277"/>
      <c r="O6285" s="274"/>
    </row>
    <row r="6286" ht="14.25" customHeight="1">
      <c r="A6286" s="248" t="s">
        <v>60</v>
      </c>
      <c r="B6286" s="248" t="s">
        <v>468</v>
      </c>
      <c r="C6286" s="248">
        <v>2604.0</v>
      </c>
      <c r="D6286" s="274">
        <v>46106.0</v>
      </c>
      <c r="E6286" s="275">
        <v>-151992.0</v>
      </c>
      <c r="F6286" s="248" t="s">
        <v>447</v>
      </c>
      <c r="G6286" s="274">
        <f t="shared" si="1"/>
        <v>46136</v>
      </c>
      <c r="H6286" s="248" t="s">
        <v>469</v>
      </c>
      <c r="I6286" s="276" t="str">
        <f t="shared" si="2"/>
        <v>2604-151992</v>
      </c>
      <c r="J6286" s="274"/>
      <c r="K6286" s="275"/>
      <c r="L6286" s="275">
        <f t="shared" si="71"/>
        <v>151992</v>
      </c>
      <c r="N6286" s="277"/>
      <c r="O6286" s="274"/>
    </row>
    <row r="6287" ht="14.25" customHeight="1">
      <c r="A6287" s="248" t="s">
        <v>273</v>
      </c>
      <c r="B6287" s="248" t="s">
        <v>468</v>
      </c>
      <c r="C6287" s="248">
        <v>2370.0</v>
      </c>
      <c r="D6287" s="274">
        <v>46106.0</v>
      </c>
      <c r="E6287" s="275">
        <f>-189900</f>
        <v>-189900</v>
      </c>
      <c r="F6287" s="248" t="s">
        <v>447</v>
      </c>
      <c r="G6287" s="274">
        <f t="shared" si="1"/>
        <v>46136</v>
      </c>
      <c r="H6287" s="248" t="s">
        <v>469</v>
      </c>
      <c r="I6287" s="276" t="str">
        <f t="shared" si="2"/>
        <v>2370-189900</v>
      </c>
      <c r="J6287" s="274"/>
      <c r="K6287" s="275"/>
      <c r="L6287" s="275">
        <f t="shared" si="71"/>
        <v>189900</v>
      </c>
      <c r="N6287" s="277"/>
      <c r="O6287" s="274"/>
    </row>
    <row r="6288" ht="14.25" customHeight="1">
      <c r="A6288" s="248" t="s">
        <v>1137</v>
      </c>
      <c r="B6288" s="248" t="s">
        <v>19</v>
      </c>
      <c r="C6288" s="248">
        <v>2.6512947E7</v>
      </c>
      <c r="D6288" s="274">
        <v>46107.0</v>
      </c>
      <c r="E6288" s="275">
        <v>31220.0</v>
      </c>
      <c r="F6288" s="248" t="s">
        <v>447</v>
      </c>
      <c r="G6288" s="274">
        <f t="shared" si="1"/>
        <v>46137</v>
      </c>
      <c r="H6288" s="248" t="s">
        <v>443</v>
      </c>
      <c r="I6288" s="276" t="str">
        <f t="shared" si="2"/>
        <v>2651294731220</v>
      </c>
      <c r="J6288" s="274">
        <v>46107.0</v>
      </c>
      <c r="K6288" s="275">
        <v>31220.0</v>
      </c>
      <c r="L6288" s="275">
        <f t="shared" si="71"/>
        <v>0</v>
      </c>
      <c r="N6288" s="277"/>
      <c r="O6288" s="274"/>
    </row>
    <row r="6289" ht="14.25" customHeight="1">
      <c r="A6289" s="248" t="s">
        <v>1371</v>
      </c>
      <c r="B6289" s="248" t="s">
        <v>334</v>
      </c>
      <c r="C6289" s="248">
        <v>14525.0</v>
      </c>
      <c r="D6289" s="274">
        <v>46107.0</v>
      </c>
      <c r="E6289" s="275">
        <v>244686.0</v>
      </c>
      <c r="F6289" s="248" t="s">
        <v>447</v>
      </c>
      <c r="G6289" s="274">
        <f t="shared" si="1"/>
        <v>46137</v>
      </c>
      <c r="H6289" s="248" t="s">
        <v>443</v>
      </c>
      <c r="I6289" s="276" t="str">
        <f t="shared" si="2"/>
        <v>14525244686</v>
      </c>
      <c r="J6289" s="274">
        <v>46107.0</v>
      </c>
      <c r="K6289" s="275">
        <v>244686.0</v>
      </c>
      <c r="L6289" s="275">
        <f t="shared" si="71"/>
        <v>0</v>
      </c>
      <c r="N6289" s="277"/>
      <c r="O6289" s="274"/>
    </row>
    <row r="6290" ht="14.25" customHeight="1">
      <c r="A6290" s="248" t="s">
        <v>445</v>
      </c>
      <c r="B6290" s="248" t="s">
        <v>468</v>
      </c>
      <c r="C6290" s="248">
        <v>2157526.0</v>
      </c>
      <c r="D6290" s="274">
        <v>46107.0</v>
      </c>
      <c r="E6290" s="275">
        <v>-148980.0</v>
      </c>
      <c r="F6290" s="248" t="s">
        <v>447</v>
      </c>
      <c r="G6290" s="274">
        <f t="shared" si="1"/>
        <v>46137</v>
      </c>
      <c r="H6290" s="248" t="s">
        <v>469</v>
      </c>
      <c r="I6290" s="276" t="str">
        <f t="shared" si="2"/>
        <v>2157526-148980</v>
      </c>
      <c r="J6290" s="274"/>
      <c r="K6290" s="275"/>
      <c r="L6290" s="275">
        <f t="shared" si="71"/>
        <v>148980</v>
      </c>
      <c r="N6290" s="277"/>
      <c r="O6290" s="274"/>
    </row>
    <row r="6291" ht="14.25" customHeight="1">
      <c r="A6291" s="248" t="s">
        <v>445</v>
      </c>
      <c r="B6291" s="248" t="s">
        <v>19</v>
      </c>
      <c r="C6291" s="248">
        <v>3585192.0</v>
      </c>
      <c r="D6291" s="274">
        <v>46107.0</v>
      </c>
      <c r="E6291" s="275">
        <v>148980.0</v>
      </c>
      <c r="F6291" s="248" t="s">
        <v>447</v>
      </c>
      <c r="G6291" s="274">
        <f t="shared" si="1"/>
        <v>46137</v>
      </c>
      <c r="I6291" s="276" t="str">
        <f t="shared" si="2"/>
        <v>3585192148980</v>
      </c>
      <c r="J6291" s="274"/>
      <c r="K6291" s="275"/>
      <c r="L6291" s="275">
        <f t="shared" si="71"/>
        <v>-148980</v>
      </c>
      <c r="N6291" s="277"/>
      <c r="O6291" s="274"/>
    </row>
    <row r="6292" ht="14.25" customHeight="1">
      <c r="A6292" s="248" t="s">
        <v>24</v>
      </c>
      <c r="B6292" s="248" t="s">
        <v>19</v>
      </c>
      <c r="C6292" s="248">
        <v>34217.0</v>
      </c>
      <c r="D6292" s="274">
        <v>46107.0</v>
      </c>
      <c r="E6292" s="275">
        <v>1782813.0</v>
      </c>
      <c r="F6292" s="248" t="s">
        <v>447</v>
      </c>
      <c r="G6292" s="274">
        <f t="shared" si="1"/>
        <v>46137</v>
      </c>
      <c r="I6292" s="276" t="str">
        <f t="shared" si="2"/>
        <v>342171782813</v>
      </c>
      <c r="J6292" s="274"/>
      <c r="K6292" s="275"/>
      <c r="L6292" s="275">
        <f t="shared" si="71"/>
        <v>-1782813</v>
      </c>
      <c r="N6292" s="277"/>
      <c r="O6292" s="274"/>
    </row>
    <row r="6293" ht="14.25" customHeight="1">
      <c r="A6293" s="248" t="s">
        <v>24</v>
      </c>
      <c r="B6293" s="248" t="s">
        <v>19</v>
      </c>
      <c r="C6293" s="248">
        <v>34216.0</v>
      </c>
      <c r="D6293" s="274">
        <v>46107.0</v>
      </c>
      <c r="E6293" s="275">
        <v>2475720.0</v>
      </c>
      <c r="F6293" s="248" t="s">
        <v>447</v>
      </c>
      <c r="G6293" s="274">
        <f t="shared" si="1"/>
        <v>46137</v>
      </c>
      <c r="I6293" s="276" t="str">
        <f t="shared" si="2"/>
        <v>342162475720</v>
      </c>
      <c r="J6293" s="274"/>
      <c r="K6293" s="275"/>
      <c r="L6293" s="275">
        <f t="shared" si="71"/>
        <v>-2475720</v>
      </c>
      <c r="N6293" s="277"/>
      <c r="O6293" s="274"/>
    </row>
    <row r="6294" ht="14.25" customHeight="1">
      <c r="A6294" s="248" t="s">
        <v>1372</v>
      </c>
      <c r="B6294" s="248" t="s">
        <v>19</v>
      </c>
      <c r="C6294" s="248">
        <v>39749.0</v>
      </c>
      <c r="D6294" s="274">
        <v>46107.0</v>
      </c>
      <c r="E6294" s="275">
        <v>366996.0</v>
      </c>
      <c r="F6294" s="248" t="s">
        <v>447</v>
      </c>
      <c r="G6294" s="274">
        <f t="shared" si="1"/>
        <v>46137</v>
      </c>
      <c r="H6294" s="248" t="s">
        <v>443</v>
      </c>
      <c r="I6294" s="276" t="str">
        <f t="shared" si="2"/>
        <v>39749366996</v>
      </c>
      <c r="J6294" s="274">
        <v>46098.0</v>
      </c>
      <c r="K6294" s="275">
        <v>366996.0</v>
      </c>
      <c r="L6294" s="275">
        <f t="shared" si="71"/>
        <v>0</v>
      </c>
      <c r="N6294" s="277"/>
      <c r="O6294" s="274"/>
    </row>
    <row r="6295" ht="14.25" customHeight="1">
      <c r="A6295" s="248" t="s">
        <v>22</v>
      </c>
      <c r="B6295" s="248" t="s">
        <v>19</v>
      </c>
      <c r="C6295" s="248">
        <v>1277944.0</v>
      </c>
      <c r="D6295" s="274">
        <v>46107.0</v>
      </c>
      <c r="E6295" s="275">
        <v>2731074.0</v>
      </c>
      <c r="F6295" s="248" t="s">
        <v>447</v>
      </c>
      <c r="G6295" s="274">
        <f t="shared" si="1"/>
        <v>46137</v>
      </c>
      <c r="I6295" s="276" t="str">
        <f t="shared" si="2"/>
        <v>12779442731074</v>
      </c>
      <c r="J6295" s="274"/>
      <c r="K6295" s="275"/>
      <c r="L6295" s="275">
        <f t="shared" si="71"/>
        <v>-2731074</v>
      </c>
      <c r="N6295" s="277"/>
      <c r="O6295" s="274"/>
    </row>
    <row r="6296" ht="14.25" customHeight="1">
      <c r="A6296" s="248" t="s">
        <v>22</v>
      </c>
      <c r="B6296" s="248" t="s">
        <v>19</v>
      </c>
      <c r="C6296" s="248">
        <v>1277945.0</v>
      </c>
      <c r="D6296" s="274">
        <v>46107.0</v>
      </c>
      <c r="E6296" s="275">
        <v>749970.0</v>
      </c>
      <c r="F6296" s="248" t="s">
        <v>447</v>
      </c>
      <c r="G6296" s="274">
        <f t="shared" si="1"/>
        <v>46137</v>
      </c>
      <c r="I6296" s="276" t="str">
        <f t="shared" si="2"/>
        <v>1277945749970</v>
      </c>
      <c r="J6296" s="274"/>
      <c r="K6296" s="275"/>
      <c r="L6296" s="275">
        <f t="shared" si="71"/>
        <v>-749970</v>
      </c>
      <c r="N6296" s="277"/>
      <c r="O6296" s="274"/>
    </row>
    <row r="6297" ht="14.25" customHeight="1">
      <c r="A6297" s="248" t="s">
        <v>644</v>
      </c>
      <c r="B6297" s="248" t="s">
        <v>19</v>
      </c>
      <c r="C6297" s="248">
        <v>5.5166528E7</v>
      </c>
      <c r="D6297" s="274">
        <v>46108.0</v>
      </c>
      <c r="E6297" s="275">
        <v>10689.0</v>
      </c>
      <c r="F6297" s="248" t="s">
        <v>447</v>
      </c>
      <c r="G6297" s="274">
        <f t="shared" si="1"/>
        <v>46138</v>
      </c>
      <c r="H6297" s="248" t="s">
        <v>443</v>
      </c>
      <c r="I6297" s="276" t="str">
        <f t="shared" si="2"/>
        <v>5516652810689</v>
      </c>
      <c r="J6297" s="274">
        <v>46108.0</v>
      </c>
      <c r="K6297" s="275">
        <v>10689.0</v>
      </c>
      <c r="L6297" s="275">
        <f t="shared" si="71"/>
        <v>0</v>
      </c>
      <c r="N6297" s="277"/>
      <c r="O6297" s="274"/>
    </row>
    <row r="6298" ht="14.25" customHeight="1">
      <c r="A6298" s="248" t="s">
        <v>1154</v>
      </c>
      <c r="B6298" s="248" t="s">
        <v>19</v>
      </c>
      <c r="C6298" s="248">
        <v>28617.0</v>
      </c>
      <c r="D6298" s="274">
        <v>46108.0</v>
      </c>
      <c r="E6298" s="275">
        <v>329950.0</v>
      </c>
      <c r="F6298" s="248" t="s">
        <v>447</v>
      </c>
      <c r="G6298" s="274">
        <f t="shared" si="1"/>
        <v>46138</v>
      </c>
      <c r="H6298" s="248" t="s">
        <v>443</v>
      </c>
      <c r="I6298" s="276" t="str">
        <f t="shared" si="2"/>
        <v>28617329950</v>
      </c>
      <c r="J6298" s="274">
        <v>46108.0</v>
      </c>
      <c r="K6298" s="275">
        <v>329950.0</v>
      </c>
      <c r="L6298" s="275">
        <f t="shared" si="71"/>
        <v>0</v>
      </c>
      <c r="M6298" s="248" t="s">
        <v>1373</v>
      </c>
      <c r="N6298" s="277"/>
      <c r="O6298" s="274"/>
    </row>
    <row r="6299" ht="14.25" customHeight="1">
      <c r="A6299" s="248" t="s">
        <v>644</v>
      </c>
      <c r="B6299" s="248" t="s">
        <v>334</v>
      </c>
      <c r="C6299" s="248">
        <v>1.4881028E7</v>
      </c>
      <c r="D6299" s="274">
        <v>46108.0</v>
      </c>
      <c r="E6299" s="275">
        <v>5030.0</v>
      </c>
      <c r="F6299" s="248" t="s">
        <v>447</v>
      </c>
      <c r="G6299" s="274">
        <f t="shared" si="1"/>
        <v>46138</v>
      </c>
      <c r="H6299" s="248" t="s">
        <v>443</v>
      </c>
      <c r="I6299" s="276" t="str">
        <f t="shared" si="2"/>
        <v>148810285030</v>
      </c>
      <c r="J6299" s="274">
        <v>46108.0</v>
      </c>
      <c r="K6299" s="275">
        <v>5030.0</v>
      </c>
      <c r="L6299" s="275">
        <f t="shared" si="71"/>
        <v>0</v>
      </c>
      <c r="N6299" s="277"/>
      <c r="O6299" s="274"/>
    </row>
    <row r="6300" ht="14.25" customHeight="1">
      <c r="A6300" s="248" t="s">
        <v>593</v>
      </c>
      <c r="B6300" s="248" t="s">
        <v>334</v>
      </c>
      <c r="C6300" s="248">
        <v>5419109.0</v>
      </c>
      <c r="D6300" s="274">
        <v>46108.0</v>
      </c>
      <c r="E6300" s="275">
        <v>3.5764013E7</v>
      </c>
      <c r="F6300" s="248" t="s">
        <v>447</v>
      </c>
      <c r="G6300" s="274">
        <f t="shared" si="1"/>
        <v>46138</v>
      </c>
      <c r="H6300" s="248" t="s">
        <v>443</v>
      </c>
      <c r="I6300" s="276" t="str">
        <f t="shared" si="2"/>
        <v>541910935764013</v>
      </c>
      <c r="J6300" s="274">
        <v>46105.0</v>
      </c>
      <c r="K6300" s="275">
        <v>3.5764013E7</v>
      </c>
      <c r="L6300" s="275">
        <f t="shared" si="71"/>
        <v>0</v>
      </c>
      <c r="N6300" s="277"/>
      <c r="O6300" s="274"/>
    </row>
    <row r="6301" ht="14.25" customHeight="1">
      <c r="A6301" s="248" t="s">
        <v>1159</v>
      </c>
      <c r="B6301" s="248" t="s">
        <v>468</v>
      </c>
      <c r="C6301" s="248">
        <v>1.2239709E7</v>
      </c>
      <c r="D6301" s="274">
        <v>46108.0</v>
      </c>
      <c r="E6301" s="275">
        <v>-457.0</v>
      </c>
      <c r="F6301" s="248" t="s">
        <v>447</v>
      </c>
      <c r="G6301" s="274">
        <f t="shared" si="1"/>
        <v>46138</v>
      </c>
      <c r="H6301" s="248" t="s">
        <v>469</v>
      </c>
      <c r="I6301" s="276" t="str">
        <f t="shared" si="2"/>
        <v>12239709-457</v>
      </c>
      <c r="J6301" s="274"/>
      <c r="K6301" s="275"/>
      <c r="L6301" s="275">
        <f t="shared" si="71"/>
        <v>457</v>
      </c>
      <c r="N6301" s="277"/>
      <c r="O6301" s="274"/>
    </row>
    <row r="6302" ht="14.25" customHeight="1">
      <c r="A6302" s="248" t="s">
        <v>517</v>
      </c>
      <c r="B6302" s="248" t="s">
        <v>19</v>
      </c>
      <c r="C6302" s="248">
        <v>5.7541465E7</v>
      </c>
      <c r="D6302" s="274">
        <v>46108.0</v>
      </c>
      <c r="E6302" s="275">
        <v>2338.0</v>
      </c>
      <c r="F6302" s="248" t="s">
        <v>447</v>
      </c>
      <c r="G6302" s="274">
        <f t="shared" si="1"/>
        <v>46138</v>
      </c>
      <c r="H6302" s="248" t="s">
        <v>443</v>
      </c>
      <c r="I6302" s="276" t="str">
        <f t="shared" si="2"/>
        <v>575414652338</v>
      </c>
      <c r="J6302" s="274">
        <v>46108.0</v>
      </c>
      <c r="K6302" s="275">
        <v>2338.0</v>
      </c>
      <c r="L6302" s="275">
        <f t="shared" si="71"/>
        <v>0</v>
      </c>
      <c r="N6302" s="277"/>
      <c r="O6302" s="274"/>
    </row>
    <row r="6303" ht="14.25" customHeight="1">
      <c r="A6303" s="248" t="s">
        <v>517</v>
      </c>
      <c r="B6303" s="248" t="s">
        <v>19</v>
      </c>
      <c r="C6303" s="248">
        <v>5.7574407E7</v>
      </c>
      <c r="D6303" s="274">
        <v>46108.0</v>
      </c>
      <c r="E6303" s="275">
        <v>159.0</v>
      </c>
      <c r="F6303" s="248" t="s">
        <v>447</v>
      </c>
      <c r="G6303" s="274">
        <f t="shared" si="1"/>
        <v>46138</v>
      </c>
      <c r="H6303" s="248" t="s">
        <v>443</v>
      </c>
      <c r="I6303" s="276" t="str">
        <f t="shared" si="2"/>
        <v>57574407159</v>
      </c>
      <c r="J6303" s="274">
        <v>46108.0</v>
      </c>
      <c r="K6303" s="275">
        <v>159.0</v>
      </c>
      <c r="L6303" s="275">
        <f t="shared" si="71"/>
        <v>0</v>
      </c>
      <c r="N6303" s="277"/>
      <c r="O6303" s="274"/>
    </row>
    <row r="6304" ht="14.25" customHeight="1">
      <c r="A6304" s="248" t="s">
        <v>60</v>
      </c>
      <c r="B6304" s="248" t="s">
        <v>19</v>
      </c>
      <c r="C6304" s="248">
        <v>10789.0</v>
      </c>
      <c r="D6304" s="274">
        <v>46108.0</v>
      </c>
      <c r="E6304" s="275">
        <v>248975.0</v>
      </c>
      <c r="F6304" s="248" t="s">
        <v>447</v>
      </c>
      <c r="G6304" s="274">
        <f t="shared" si="1"/>
        <v>46138</v>
      </c>
      <c r="I6304" s="276" t="str">
        <f t="shared" si="2"/>
        <v>10789248975</v>
      </c>
      <c r="J6304" s="274"/>
      <c r="K6304" s="275"/>
      <c r="L6304" s="275">
        <f t="shared" si="71"/>
        <v>-248975</v>
      </c>
      <c r="N6304" s="277"/>
      <c r="O6304" s="274"/>
    </row>
    <row r="6305" ht="14.25" customHeight="1">
      <c r="A6305" s="248" t="s">
        <v>77</v>
      </c>
      <c r="B6305" s="248" t="s">
        <v>19</v>
      </c>
      <c r="C6305" s="248">
        <v>637857.0</v>
      </c>
      <c r="D6305" s="274">
        <v>46108.0</v>
      </c>
      <c r="E6305" s="275">
        <v>533633.0</v>
      </c>
      <c r="F6305" s="248" t="s">
        <v>447</v>
      </c>
      <c r="G6305" s="274">
        <f t="shared" si="1"/>
        <v>46138</v>
      </c>
      <c r="I6305" s="276" t="str">
        <f t="shared" si="2"/>
        <v>637857533633</v>
      </c>
      <c r="J6305" s="274"/>
      <c r="K6305" s="275"/>
      <c r="L6305" s="275">
        <f t="shared" si="71"/>
        <v>-533633</v>
      </c>
      <c r="N6305" s="277"/>
      <c r="O6305" s="274"/>
    </row>
    <row r="6306" ht="14.25" customHeight="1">
      <c r="A6306" s="248" t="s">
        <v>463</v>
      </c>
      <c r="B6306" s="248" t="s">
        <v>19</v>
      </c>
      <c r="C6306" s="248">
        <v>5584571.0</v>
      </c>
      <c r="D6306" s="274">
        <v>46108.0</v>
      </c>
      <c r="E6306" s="275">
        <v>1099980.0</v>
      </c>
      <c r="F6306" s="248" t="s">
        <v>447</v>
      </c>
      <c r="G6306" s="274">
        <f t="shared" si="1"/>
        <v>46138</v>
      </c>
      <c r="H6306" s="248" t="s">
        <v>443</v>
      </c>
      <c r="I6306" s="276" t="str">
        <f t="shared" si="2"/>
        <v>55845711099980</v>
      </c>
      <c r="J6306" s="274">
        <v>46108.0</v>
      </c>
      <c r="K6306" s="275">
        <v>1099980.0</v>
      </c>
      <c r="L6306" s="275">
        <f t="shared" si="71"/>
        <v>0</v>
      </c>
      <c r="M6306" s="248" t="s">
        <v>1374</v>
      </c>
      <c r="N6306" s="277"/>
      <c r="O6306" s="274"/>
    </row>
    <row r="6307" ht="14.25" customHeight="1">
      <c r="A6307" s="248" t="s">
        <v>463</v>
      </c>
      <c r="B6307" s="248" t="s">
        <v>19</v>
      </c>
      <c r="C6307" s="248">
        <v>5584569.0</v>
      </c>
      <c r="D6307" s="274">
        <v>46108.0</v>
      </c>
      <c r="E6307" s="275">
        <v>480980.0</v>
      </c>
      <c r="F6307" s="248" t="s">
        <v>447</v>
      </c>
      <c r="G6307" s="274">
        <f t="shared" si="1"/>
        <v>46138</v>
      </c>
      <c r="H6307" s="248" t="s">
        <v>443</v>
      </c>
      <c r="I6307" s="276" t="str">
        <f t="shared" si="2"/>
        <v>5584569480980</v>
      </c>
      <c r="J6307" s="274">
        <v>46108.0</v>
      </c>
      <c r="K6307" s="275">
        <v>480980.0</v>
      </c>
      <c r="L6307" s="275">
        <f t="shared" si="71"/>
        <v>0</v>
      </c>
      <c r="M6307" s="248" t="s">
        <v>1375</v>
      </c>
      <c r="N6307" s="277"/>
      <c r="O6307" s="274"/>
    </row>
    <row r="6308" ht="14.25" customHeight="1">
      <c r="A6308" s="248" t="s">
        <v>36</v>
      </c>
      <c r="B6308" s="248" t="s">
        <v>19</v>
      </c>
      <c r="C6308" s="248">
        <v>104431.0</v>
      </c>
      <c r="D6308" s="274">
        <v>46108.0</v>
      </c>
      <c r="E6308" s="275">
        <v>862798.0</v>
      </c>
      <c r="F6308" s="248" t="s">
        <v>447</v>
      </c>
      <c r="G6308" s="274">
        <f t="shared" si="1"/>
        <v>46138</v>
      </c>
      <c r="I6308" s="276" t="str">
        <f t="shared" si="2"/>
        <v>104431862798</v>
      </c>
      <c r="J6308" s="274"/>
      <c r="K6308" s="275"/>
      <c r="L6308" s="275">
        <f t="shared" si="71"/>
        <v>-862798</v>
      </c>
      <c r="N6308" s="277"/>
      <c r="O6308" s="274"/>
    </row>
    <row r="6309" ht="14.25" customHeight="1">
      <c r="A6309" s="248" t="s">
        <v>22</v>
      </c>
      <c r="B6309" s="248" t="s">
        <v>19</v>
      </c>
      <c r="C6309" s="248">
        <v>1277979.0</v>
      </c>
      <c r="D6309" s="274">
        <v>46108.0</v>
      </c>
      <c r="E6309" s="275">
        <v>349990.0</v>
      </c>
      <c r="F6309" s="248" t="s">
        <v>447</v>
      </c>
      <c r="G6309" s="274">
        <f t="shared" si="1"/>
        <v>46138</v>
      </c>
      <c r="I6309" s="276" t="str">
        <f t="shared" si="2"/>
        <v>1277979349990</v>
      </c>
      <c r="J6309" s="274"/>
      <c r="K6309" s="275"/>
      <c r="L6309" s="275">
        <f t="shared" si="71"/>
        <v>-349990</v>
      </c>
      <c r="N6309" s="277"/>
      <c r="O6309" s="274"/>
    </row>
    <row r="6310" ht="14.25" customHeight="1">
      <c r="A6310" s="248" t="s">
        <v>23</v>
      </c>
      <c r="B6310" s="248" t="s">
        <v>19</v>
      </c>
      <c r="C6310" s="248">
        <v>12047.0</v>
      </c>
      <c r="D6310" s="274">
        <v>46108.0</v>
      </c>
      <c r="E6310" s="275">
        <v>1443869.0</v>
      </c>
      <c r="F6310" s="248" t="s">
        <v>447</v>
      </c>
      <c r="G6310" s="274">
        <f t="shared" si="1"/>
        <v>46138</v>
      </c>
      <c r="I6310" s="276" t="str">
        <f t="shared" si="2"/>
        <v>120471443869</v>
      </c>
      <c r="J6310" s="274"/>
      <c r="K6310" s="275"/>
      <c r="L6310" s="275">
        <f t="shared" si="71"/>
        <v>-1443869</v>
      </c>
      <c r="N6310" s="277"/>
      <c r="O6310" s="274"/>
    </row>
    <row r="6311" ht="14.25" customHeight="1">
      <c r="A6311" s="248" t="s">
        <v>1294</v>
      </c>
      <c r="B6311" s="248" t="s">
        <v>19</v>
      </c>
      <c r="C6311" s="248">
        <v>5855487.0</v>
      </c>
      <c r="D6311" s="274">
        <v>46108.0</v>
      </c>
      <c r="E6311" s="275">
        <v>618980.0</v>
      </c>
      <c r="F6311" s="248" t="s">
        <v>447</v>
      </c>
      <c r="G6311" s="274">
        <f t="shared" si="1"/>
        <v>46138</v>
      </c>
      <c r="H6311" s="248" t="s">
        <v>443</v>
      </c>
      <c r="I6311" s="276" t="str">
        <f t="shared" si="2"/>
        <v>5855487618980</v>
      </c>
      <c r="J6311" s="274">
        <v>46108.0</v>
      </c>
      <c r="K6311" s="275">
        <v>618980.0</v>
      </c>
      <c r="L6311" s="275">
        <f t="shared" si="71"/>
        <v>0</v>
      </c>
      <c r="N6311" s="277"/>
      <c r="O6311" s="274"/>
    </row>
    <row r="6312" ht="14.25" customHeight="1">
      <c r="A6312" s="248" t="s">
        <v>273</v>
      </c>
      <c r="B6312" s="248" t="s">
        <v>19</v>
      </c>
      <c r="C6312" s="248">
        <v>907.0</v>
      </c>
      <c r="D6312" s="274">
        <v>46108.0</v>
      </c>
      <c r="E6312" s="275">
        <v>198900.0</v>
      </c>
      <c r="F6312" s="248" t="s">
        <v>447</v>
      </c>
      <c r="G6312" s="274">
        <f t="shared" si="1"/>
        <v>46138</v>
      </c>
      <c r="H6312" s="248" t="s">
        <v>443</v>
      </c>
      <c r="I6312" s="276" t="str">
        <f t="shared" si="2"/>
        <v>907198900</v>
      </c>
      <c r="J6312" s="274">
        <v>46127.0</v>
      </c>
      <c r="K6312" s="275">
        <v>198900.0</v>
      </c>
      <c r="L6312" s="275">
        <f t="shared" si="71"/>
        <v>0</v>
      </c>
      <c r="N6312" s="277"/>
      <c r="O6312" s="274"/>
    </row>
    <row r="6313" ht="15.0" customHeight="1">
      <c r="A6313" s="248" t="s">
        <v>475</v>
      </c>
      <c r="B6313" s="248" t="s">
        <v>19</v>
      </c>
      <c r="C6313" s="248">
        <v>2.6198956E7</v>
      </c>
      <c r="D6313" s="274">
        <v>46108.0</v>
      </c>
      <c r="E6313" s="275">
        <v>5656.0</v>
      </c>
      <c r="F6313" s="248" t="s">
        <v>447</v>
      </c>
      <c r="G6313" s="274">
        <f t="shared" si="1"/>
        <v>46138</v>
      </c>
      <c r="H6313" s="305"/>
      <c r="I6313" s="276" t="str">
        <f t="shared" si="2"/>
        <v>261989565656</v>
      </c>
      <c r="J6313" s="274"/>
      <c r="K6313" s="275">
        <v>193900.0</v>
      </c>
      <c r="L6313" s="275">
        <f t="shared" si="71"/>
        <v>188244</v>
      </c>
      <c r="N6313" s="277"/>
      <c r="O6313" s="274"/>
    </row>
    <row r="6314" ht="14.25" customHeight="1">
      <c r="A6314" s="248" t="s">
        <v>77</v>
      </c>
      <c r="B6314" s="248" t="s">
        <v>19</v>
      </c>
      <c r="C6314" s="248">
        <v>637871.0</v>
      </c>
      <c r="D6314" s="274">
        <v>46109.0</v>
      </c>
      <c r="E6314" s="275">
        <v>52892.0</v>
      </c>
      <c r="F6314" s="248" t="s">
        <v>447</v>
      </c>
      <c r="G6314" s="274">
        <f t="shared" si="1"/>
        <v>46139</v>
      </c>
      <c r="I6314" s="276" t="str">
        <f t="shared" si="2"/>
        <v>63787152892</v>
      </c>
      <c r="J6314" s="274"/>
      <c r="K6314" s="275">
        <v>383800.0</v>
      </c>
      <c r="L6314" s="275">
        <f t="shared" si="71"/>
        <v>330908</v>
      </c>
      <c r="N6314" s="277"/>
      <c r="O6314" s="274"/>
    </row>
    <row r="6315" ht="14.25" customHeight="1">
      <c r="A6315" s="248" t="s">
        <v>273</v>
      </c>
      <c r="B6315" s="248" t="s">
        <v>19</v>
      </c>
      <c r="C6315" s="248">
        <v>913.0</v>
      </c>
      <c r="D6315" s="274">
        <v>46109.0</v>
      </c>
      <c r="E6315" s="275">
        <v>193900.0</v>
      </c>
      <c r="F6315" s="248" t="s">
        <v>447</v>
      </c>
      <c r="G6315" s="274">
        <f t="shared" si="1"/>
        <v>46139</v>
      </c>
      <c r="H6315" s="248" t="s">
        <v>443</v>
      </c>
      <c r="I6315" s="276" t="str">
        <f t="shared" si="2"/>
        <v>913193900</v>
      </c>
      <c r="J6315" s="274">
        <v>46127.0</v>
      </c>
      <c r="K6315" s="275">
        <v>193900.0</v>
      </c>
      <c r="L6315" s="275">
        <f t="shared" si="71"/>
        <v>0</v>
      </c>
      <c r="N6315" s="277"/>
      <c r="O6315" s="274"/>
    </row>
    <row r="6316" ht="14.25" customHeight="1">
      <c r="A6316" s="248" t="s">
        <v>273</v>
      </c>
      <c r="B6316" s="248" t="s">
        <v>19</v>
      </c>
      <c r="C6316" s="248">
        <v>911.0</v>
      </c>
      <c r="D6316" s="274">
        <v>46109.0</v>
      </c>
      <c r="E6316" s="275">
        <v>383800.0</v>
      </c>
      <c r="F6316" s="248" t="s">
        <v>447</v>
      </c>
      <c r="G6316" s="274">
        <f t="shared" si="1"/>
        <v>46139</v>
      </c>
      <c r="H6316" s="248" t="s">
        <v>443</v>
      </c>
      <c r="I6316" s="276" t="str">
        <f t="shared" si="2"/>
        <v>911383800</v>
      </c>
      <c r="J6316" s="274">
        <v>46127.0</v>
      </c>
      <c r="K6316" s="275">
        <v>383800.0</v>
      </c>
      <c r="L6316" s="275">
        <f t="shared" si="71"/>
        <v>0</v>
      </c>
      <c r="N6316" s="277"/>
      <c r="O6316" s="274"/>
    </row>
    <row r="6317" ht="14.25" customHeight="1">
      <c r="A6317" s="248" t="s">
        <v>273</v>
      </c>
      <c r="B6317" s="248" t="s">
        <v>19</v>
      </c>
      <c r="C6317" s="248">
        <v>912.0</v>
      </c>
      <c r="D6317" s="274">
        <v>46109.0</v>
      </c>
      <c r="E6317" s="275">
        <v>198900.0</v>
      </c>
      <c r="F6317" s="248" t="s">
        <v>447</v>
      </c>
      <c r="G6317" s="274">
        <f t="shared" si="1"/>
        <v>46139</v>
      </c>
      <c r="H6317" s="248" t="s">
        <v>443</v>
      </c>
      <c r="I6317" s="276" t="str">
        <f t="shared" si="2"/>
        <v>912198900</v>
      </c>
      <c r="J6317" s="274">
        <v>46127.0</v>
      </c>
      <c r="K6317" s="275">
        <v>198900.0</v>
      </c>
      <c r="L6317" s="275">
        <f t="shared" si="71"/>
        <v>0</v>
      </c>
      <c r="N6317" s="277"/>
      <c r="O6317" s="274"/>
    </row>
    <row r="6318" ht="15.0" customHeight="1">
      <c r="A6318" s="248" t="s">
        <v>273</v>
      </c>
      <c r="B6318" s="248" t="s">
        <v>19</v>
      </c>
      <c r="C6318" s="248">
        <v>910.0</v>
      </c>
      <c r="D6318" s="274">
        <v>46109.0</v>
      </c>
      <c r="E6318" s="275">
        <v>198900.0</v>
      </c>
      <c r="F6318" s="248" t="s">
        <v>447</v>
      </c>
      <c r="G6318" s="274">
        <f t="shared" si="1"/>
        <v>46139</v>
      </c>
      <c r="H6318" s="248" t="s">
        <v>443</v>
      </c>
      <c r="I6318" s="276" t="str">
        <f t="shared" si="2"/>
        <v>910198900</v>
      </c>
      <c r="J6318" s="274">
        <v>46127.0</v>
      </c>
      <c r="K6318" s="275">
        <v>198900.0</v>
      </c>
      <c r="L6318" s="275">
        <f t="shared" si="71"/>
        <v>0</v>
      </c>
      <c r="N6318" s="277"/>
      <c r="O6318" s="274"/>
    </row>
    <row r="6319" ht="14.25" customHeight="1">
      <c r="A6319" s="248" t="s">
        <v>1376</v>
      </c>
      <c r="B6319" s="248" t="s">
        <v>19</v>
      </c>
      <c r="C6319" s="248">
        <v>3601856.0</v>
      </c>
      <c r="D6319" s="274">
        <v>46111.0</v>
      </c>
      <c r="E6319" s="275">
        <v>754950.0</v>
      </c>
      <c r="F6319" s="248" t="s">
        <v>447</v>
      </c>
      <c r="G6319" s="274">
        <f t="shared" si="1"/>
        <v>46141</v>
      </c>
      <c r="H6319" s="248" t="s">
        <v>443</v>
      </c>
      <c r="I6319" s="276" t="str">
        <f t="shared" si="2"/>
        <v>3601856754950</v>
      </c>
      <c r="J6319" s="274">
        <v>46106.0</v>
      </c>
      <c r="K6319" s="275">
        <v>207900.0</v>
      </c>
      <c r="L6319" s="275">
        <f t="shared" si="71"/>
        <v>-547050</v>
      </c>
      <c r="N6319" s="277"/>
      <c r="O6319" s="274"/>
    </row>
    <row r="6320" ht="14.25" customHeight="1">
      <c r="A6320" s="248" t="s">
        <v>593</v>
      </c>
      <c r="B6320" s="248" t="s">
        <v>334</v>
      </c>
      <c r="C6320" s="248">
        <v>5173887.0</v>
      </c>
      <c r="D6320" s="274">
        <v>46111.0</v>
      </c>
      <c r="E6320" s="275">
        <v>537526.0</v>
      </c>
      <c r="F6320" s="248" t="s">
        <v>447</v>
      </c>
      <c r="G6320" s="274">
        <f t="shared" si="1"/>
        <v>46141</v>
      </c>
      <c r="H6320" s="248" t="s">
        <v>443</v>
      </c>
      <c r="I6320" s="276" t="str">
        <f t="shared" si="2"/>
        <v>5173887537526</v>
      </c>
      <c r="J6320" s="274">
        <v>46111.0</v>
      </c>
      <c r="K6320" s="275">
        <v>537526.0</v>
      </c>
      <c r="L6320" s="275">
        <f t="shared" si="71"/>
        <v>0</v>
      </c>
      <c r="N6320" s="277"/>
      <c r="O6320" s="274"/>
    </row>
    <row r="6321" ht="14.25" customHeight="1">
      <c r="A6321" s="248" t="s">
        <v>517</v>
      </c>
      <c r="B6321" s="248" t="s">
        <v>19</v>
      </c>
      <c r="C6321" s="248">
        <v>5.7629239E7</v>
      </c>
      <c r="D6321" s="274">
        <v>46111.0</v>
      </c>
      <c r="E6321" s="275">
        <v>1216.0</v>
      </c>
      <c r="F6321" s="248" t="s">
        <v>447</v>
      </c>
      <c r="G6321" s="274">
        <f t="shared" si="1"/>
        <v>46141</v>
      </c>
      <c r="H6321" s="248" t="s">
        <v>443</v>
      </c>
      <c r="I6321" s="276" t="str">
        <f t="shared" si="2"/>
        <v>576292391216</v>
      </c>
      <c r="J6321" s="274">
        <v>46111.0</v>
      </c>
      <c r="K6321" s="275">
        <v>1216.0</v>
      </c>
      <c r="L6321" s="275">
        <f t="shared" si="71"/>
        <v>0</v>
      </c>
      <c r="N6321" s="277"/>
      <c r="O6321" s="274"/>
    </row>
    <row r="6322" ht="14.25" customHeight="1">
      <c r="A6322" s="248" t="s">
        <v>60</v>
      </c>
      <c r="B6322" s="248" t="s">
        <v>19</v>
      </c>
      <c r="C6322" s="248">
        <v>10792.0</v>
      </c>
      <c r="D6322" s="274">
        <v>46111.0</v>
      </c>
      <c r="E6322" s="275">
        <v>169480.0</v>
      </c>
      <c r="F6322" s="248" t="s">
        <v>447</v>
      </c>
      <c r="G6322" s="274">
        <f t="shared" si="1"/>
        <v>46141</v>
      </c>
      <c r="I6322" s="276" t="str">
        <f t="shared" si="2"/>
        <v>10792169480</v>
      </c>
      <c r="J6322" s="274"/>
      <c r="K6322" s="275"/>
      <c r="L6322" s="275">
        <f t="shared" si="71"/>
        <v>-169480</v>
      </c>
      <c r="N6322" s="277"/>
      <c r="O6322" s="274"/>
    </row>
    <row r="6323" ht="14.25" customHeight="1">
      <c r="A6323" s="248" t="s">
        <v>60</v>
      </c>
      <c r="B6323" s="248" t="s">
        <v>19</v>
      </c>
      <c r="C6323" s="248">
        <v>10793.0</v>
      </c>
      <c r="D6323" s="274">
        <v>46111.0</v>
      </c>
      <c r="E6323" s="275">
        <v>179486.0</v>
      </c>
      <c r="F6323" s="248" t="s">
        <v>447</v>
      </c>
      <c r="G6323" s="274">
        <f t="shared" si="1"/>
        <v>46141</v>
      </c>
      <c r="I6323" s="276" t="str">
        <f t="shared" si="2"/>
        <v>10793179486</v>
      </c>
      <c r="J6323" s="274"/>
      <c r="K6323" s="275"/>
      <c r="L6323" s="275">
        <f t="shared" si="71"/>
        <v>-179486</v>
      </c>
      <c r="N6323" s="277"/>
      <c r="O6323" s="274"/>
    </row>
    <row r="6324" ht="14.25" customHeight="1">
      <c r="A6324" s="248" t="s">
        <v>22</v>
      </c>
      <c r="B6324" s="248" t="s">
        <v>19</v>
      </c>
      <c r="C6324" s="248">
        <v>1278041.0</v>
      </c>
      <c r="D6324" s="274">
        <v>46111.0</v>
      </c>
      <c r="E6324" s="275">
        <v>2728399.0</v>
      </c>
      <c r="F6324" s="248" t="s">
        <v>447</v>
      </c>
      <c r="G6324" s="274">
        <f t="shared" si="1"/>
        <v>46141</v>
      </c>
      <c r="I6324" s="276" t="str">
        <f t="shared" si="2"/>
        <v>12780412728399</v>
      </c>
      <c r="J6324" s="274"/>
      <c r="K6324" s="275"/>
      <c r="L6324" s="275">
        <f t="shared" si="71"/>
        <v>-2728399</v>
      </c>
      <c r="N6324" s="277"/>
      <c r="O6324" s="274"/>
    </row>
    <row r="6325" ht="14.25" customHeight="1">
      <c r="A6325" s="248" t="s">
        <v>30</v>
      </c>
      <c r="B6325" s="248" t="s">
        <v>19</v>
      </c>
      <c r="C6325" s="248">
        <v>17491.0</v>
      </c>
      <c r="D6325" s="274">
        <v>46111.0</v>
      </c>
      <c r="E6325" s="275">
        <v>2120543.0</v>
      </c>
      <c r="F6325" s="248" t="s">
        <v>447</v>
      </c>
      <c r="G6325" s="274">
        <f t="shared" si="1"/>
        <v>46141</v>
      </c>
      <c r="I6325" s="276" t="str">
        <f t="shared" si="2"/>
        <v>174912120543</v>
      </c>
      <c r="J6325" s="274"/>
      <c r="K6325" s="275"/>
      <c r="L6325" s="275">
        <f t="shared" si="71"/>
        <v>-2120543</v>
      </c>
      <c r="N6325" s="277"/>
      <c r="O6325" s="274"/>
    </row>
    <row r="6326" ht="14.25" customHeight="1">
      <c r="A6326" s="248" t="s">
        <v>60</v>
      </c>
      <c r="B6326" s="248" t="s">
        <v>468</v>
      </c>
      <c r="C6326" s="248">
        <v>2607.0</v>
      </c>
      <c r="D6326" s="274">
        <v>46111.0</v>
      </c>
      <c r="E6326" s="275">
        <v>-169480.0</v>
      </c>
      <c r="F6326" s="248" t="s">
        <v>447</v>
      </c>
      <c r="G6326" s="274">
        <f t="shared" si="1"/>
        <v>46141</v>
      </c>
      <c r="H6326" s="248" t="s">
        <v>469</v>
      </c>
      <c r="I6326" s="276" t="str">
        <f t="shared" si="2"/>
        <v>2607-169480</v>
      </c>
      <c r="J6326" s="274"/>
      <c r="K6326" s="275"/>
      <c r="L6326" s="275">
        <f t="shared" si="71"/>
        <v>169480</v>
      </c>
      <c r="N6326" s="277"/>
      <c r="O6326" s="274"/>
    </row>
    <row r="6327" ht="14.25" customHeight="1">
      <c r="A6327" s="248" t="s">
        <v>790</v>
      </c>
      <c r="B6327" s="248" t="s">
        <v>19</v>
      </c>
      <c r="C6327" s="248">
        <v>2247.0</v>
      </c>
      <c r="D6327" s="274">
        <v>46112.0</v>
      </c>
      <c r="E6327" s="275">
        <v>9000.0</v>
      </c>
      <c r="F6327" s="248" t="s">
        <v>447</v>
      </c>
      <c r="G6327" s="274">
        <f t="shared" si="1"/>
        <v>46142</v>
      </c>
      <c r="H6327" s="248" t="s">
        <v>443</v>
      </c>
      <c r="I6327" s="276" t="str">
        <f t="shared" si="2"/>
        <v>22479000</v>
      </c>
      <c r="J6327" s="274">
        <v>46114.0</v>
      </c>
      <c r="K6327" s="275">
        <v>9000.0</v>
      </c>
      <c r="L6327" s="275">
        <f t="shared" si="71"/>
        <v>0</v>
      </c>
      <c r="N6327" s="277"/>
      <c r="O6327" s="274"/>
    </row>
    <row r="6328" ht="14.25" customHeight="1">
      <c r="A6328" s="248" t="s">
        <v>838</v>
      </c>
      <c r="B6328" s="248" t="s">
        <v>19</v>
      </c>
      <c r="C6328" s="248">
        <v>501151.0</v>
      </c>
      <c r="D6328" s="274">
        <v>46112.0</v>
      </c>
      <c r="E6328" s="275">
        <v>623968.0</v>
      </c>
      <c r="F6328" s="248" t="s">
        <v>447</v>
      </c>
      <c r="G6328" s="274">
        <f t="shared" si="1"/>
        <v>46142</v>
      </c>
      <c r="H6328" s="248" t="s">
        <v>443</v>
      </c>
      <c r="I6328" s="276" t="str">
        <f t="shared" si="2"/>
        <v>501151623968</v>
      </c>
      <c r="J6328" s="274">
        <v>46111.0</v>
      </c>
      <c r="K6328" s="275">
        <v>623968.0</v>
      </c>
      <c r="L6328" s="275">
        <f t="shared" si="71"/>
        <v>0</v>
      </c>
      <c r="N6328" s="277"/>
      <c r="O6328" s="274"/>
    </row>
    <row r="6329" ht="14.25" customHeight="1">
      <c r="A6329" s="248" t="s">
        <v>85</v>
      </c>
      <c r="B6329" s="248" t="s">
        <v>19</v>
      </c>
      <c r="C6329" s="248">
        <v>3650.0</v>
      </c>
      <c r="D6329" s="274">
        <v>46112.0</v>
      </c>
      <c r="E6329" s="275">
        <v>4047461.0</v>
      </c>
      <c r="F6329" s="248" t="s">
        <v>447</v>
      </c>
      <c r="G6329" s="274">
        <f t="shared" si="1"/>
        <v>46142</v>
      </c>
      <c r="I6329" s="276" t="str">
        <f t="shared" si="2"/>
        <v>36504047461</v>
      </c>
      <c r="J6329" s="274"/>
      <c r="K6329" s="275"/>
      <c r="L6329" s="275">
        <f t="shared" si="71"/>
        <v>-4047461</v>
      </c>
      <c r="N6329" s="277"/>
      <c r="O6329" s="274"/>
    </row>
    <row r="6330" ht="14.25" customHeight="1">
      <c r="A6330" s="248" t="s">
        <v>644</v>
      </c>
      <c r="B6330" s="248" t="s">
        <v>334</v>
      </c>
      <c r="C6330" s="248">
        <v>1.4931495E7</v>
      </c>
      <c r="D6330" s="274">
        <v>46112.0</v>
      </c>
      <c r="E6330" s="275">
        <v>0.0</v>
      </c>
      <c r="F6330" s="248" t="s">
        <v>447</v>
      </c>
      <c r="G6330" s="274">
        <f t="shared" si="1"/>
        <v>46142</v>
      </c>
      <c r="H6330" s="248" t="s">
        <v>443</v>
      </c>
      <c r="I6330" s="276" t="str">
        <f t="shared" si="2"/>
        <v>149314950</v>
      </c>
      <c r="J6330" s="274">
        <v>46112.0</v>
      </c>
      <c r="K6330" s="275">
        <v>0.0</v>
      </c>
      <c r="L6330" s="275">
        <f t="shared" si="71"/>
        <v>0</v>
      </c>
      <c r="N6330" s="277"/>
      <c r="O6330" s="274"/>
    </row>
    <row r="6331" ht="15.0" customHeight="1">
      <c r="A6331" s="248" t="s">
        <v>110</v>
      </c>
      <c r="B6331" s="248" t="s">
        <v>19</v>
      </c>
      <c r="C6331" s="248">
        <v>50241.0</v>
      </c>
      <c r="D6331" s="274">
        <v>46112.0</v>
      </c>
      <c r="E6331" s="275">
        <v>33986.0</v>
      </c>
      <c r="F6331" s="248" t="s">
        <v>447</v>
      </c>
      <c r="G6331" s="274">
        <f t="shared" si="1"/>
        <v>46142</v>
      </c>
      <c r="I6331" s="276" t="str">
        <f t="shared" si="2"/>
        <v>5024133986</v>
      </c>
      <c r="J6331" s="274"/>
      <c r="K6331" s="275"/>
      <c r="L6331" s="275">
        <f t="shared" si="71"/>
        <v>-33986</v>
      </c>
      <c r="N6331" s="277"/>
      <c r="O6331" s="274"/>
    </row>
    <row r="6332" ht="14.25" customHeight="1">
      <c r="A6332" s="248" t="s">
        <v>475</v>
      </c>
      <c r="B6332" s="248" t="s">
        <v>19</v>
      </c>
      <c r="C6332" s="248">
        <v>2.6200516E7</v>
      </c>
      <c r="D6332" s="274">
        <v>46112.0</v>
      </c>
      <c r="E6332" s="275">
        <v>979990.0</v>
      </c>
      <c r="F6332" s="248" t="s">
        <v>447</v>
      </c>
      <c r="G6332" s="274">
        <f t="shared" si="1"/>
        <v>46142</v>
      </c>
      <c r="I6332" s="276" t="str">
        <f t="shared" si="2"/>
        <v>26200516979990</v>
      </c>
      <c r="J6332" s="274"/>
      <c r="K6332" s="275"/>
      <c r="L6332" s="275">
        <f t="shared" si="71"/>
        <v>-979990</v>
      </c>
      <c r="N6332" s="277"/>
      <c r="O6332" s="274"/>
    </row>
    <row r="6333" ht="14.25" customHeight="1">
      <c r="A6333" s="248" t="s">
        <v>35</v>
      </c>
      <c r="B6333" s="248" t="s">
        <v>19</v>
      </c>
      <c r="C6333" s="248">
        <v>26976.0</v>
      </c>
      <c r="D6333" s="274">
        <v>46112.0</v>
      </c>
      <c r="E6333" s="275">
        <v>179744.0</v>
      </c>
      <c r="F6333" s="248" t="s">
        <v>447</v>
      </c>
      <c r="G6333" s="274">
        <f t="shared" si="1"/>
        <v>46142</v>
      </c>
      <c r="I6333" s="276" t="str">
        <f t="shared" si="2"/>
        <v>26976179744</v>
      </c>
      <c r="J6333" s="274"/>
      <c r="K6333" s="275"/>
      <c r="L6333" s="275">
        <f t="shared" si="71"/>
        <v>-179744</v>
      </c>
      <c r="N6333" s="277"/>
      <c r="O6333" s="274"/>
    </row>
    <row r="6334" ht="14.25" customHeight="1">
      <c r="A6334" s="248" t="s">
        <v>636</v>
      </c>
      <c r="B6334" s="248" t="s">
        <v>468</v>
      </c>
      <c r="C6334" s="248">
        <v>172.0</v>
      </c>
      <c r="D6334" s="274">
        <v>46112.0</v>
      </c>
      <c r="E6334" s="275">
        <v>-3325097.0</v>
      </c>
      <c r="F6334" s="248" t="s">
        <v>447</v>
      </c>
      <c r="G6334" s="274">
        <f t="shared" si="1"/>
        <v>46142</v>
      </c>
      <c r="H6334" s="248" t="s">
        <v>469</v>
      </c>
      <c r="I6334" s="276" t="str">
        <f t="shared" si="2"/>
        <v>172-3325097</v>
      </c>
      <c r="J6334" s="274"/>
      <c r="K6334" s="275"/>
      <c r="L6334" s="275">
        <f t="shared" si="71"/>
        <v>3325097</v>
      </c>
      <c r="N6334" s="277"/>
      <c r="O6334" s="274"/>
    </row>
    <row r="6335" ht="14.25" customHeight="1">
      <c r="A6335" s="248" t="s">
        <v>789</v>
      </c>
      <c r="B6335" s="248" t="s">
        <v>19</v>
      </c>
      <c r="C6335" s="248">
        <v>808.0</v>
      </c>
      <c r="D6335" s="274">
        <v>46113.0</v>
      </c>
      <c r="E6335" s="275">
        <v>250000.0</v>
      </c>
      <c r="F6335" s="248" t="s">
        <v>447</v>
      </c>
      <c r="G6335" s="274">
        <f t="shared" si="1"/>
        <v>46143</v>
      </c>
      <c r="H6335" s="248" t="s">
        <v>443</v>
      </c>
      <c r="I6335" s="276" t="str">
        <f t="shared" si="2"/>
        <v>808250000</v>
      </c>
      <c r="J6335" s="274">
        <v>46114.0</v>
      </c>
      <c r="K6335" s="275">
        <v>250000.0</v>
      </c>
      <c r="L6335" s="275">
        <f t="shared" si="71"/>
        <v>0</v>
      </c>
      <c r="N6335" s="277"/>
      <c r="O6335" s="274"/>
    </row>
    <row r="6336" ht="14.25" customHeight="1">
      <c r="A6336" s="248" t="s">
        <v>805</v>
      </c>
      <c r="B6336" s="248" t="s">
        <v>19</v>
      </c>
      <c r="C6336" s="248">
        <v>5018.0</v>
      </c>
      <c r="D6336" s="274">
        <v>46113.0</v>
      </c>
      <c r="E6336" s="275">
        <v>89608.0</v>
      </c>
      <c r="F6336" s="248" t="s">
        <v>447</v>
      </c>
      <c r="G6336" s="274">
        <f t="shared" si="1"/>
        <v>46143</v>
      </c>
      <c r="H6336" s="248" t="s">
        <v>443</v>
      </c>
      <c r="I6336" s="276" t="str">
        <f t="shared" si="2"/>
        <v>501889608</v>
      </c>
      <c r="J6336" s="274">
        <v>46114.0</v>
      </c>
      <c r="K6336" s="275">
        <v>89608.0</v>
      </c>
      <c r="L6336" s="275">
        <f t="shared" si="71"/>
        <v>0</v>
      </c>
      <c r="N6336" s="277"/>
      <c r="O6336" s="274"/>
    </row>
    <row r="6337" ht="14.25" customHeight="1">
      <c r="A6337" s="248" t="s">
        <v>464</v>
      </c>
      <c r="B6337" s="248" t="s">
        <v>19</v>
      </c>
      <c r="C6337" s="248">
        <v>2241680.0</v>
      </c>
      <c r="D6337" s="274">
        <v>46113.0</v>
      </c>
      <c r="E6337" s="275">
        <v>1463970.0</v>
      </c>
      <c r="F6337" s="248" t="s">
        <v>447</v>
      </c>
      <c r="G6337" s="274">
        <f t="shared" si="1"/>
        <v>46143</v>
      </c>
      <c r="H6337" s="248" t="s">
        <v>443</v>
      </c>
      <c r="I6337" s="276" t="str">
        <f t="shared" si="2"/>
        <v>22416801463970</v>
      </c>
      <c r="J6337" s="274">
        <v>46113.0</v>
      </c>
      <c r="K6337" s="275">
        <v>1463970.0</v>
      </c>
      <c r="L6337" s="275">
        <f t="shared" si="71"/>
        <v>0</v>
      </c>
      <c r="N6337" s="277"/>
      <c r="O6337" s="274"/>
    </row>
    <row r="6338" ht="14.25" customHeight="1">
      <c r="A6338" s="248" t="s">
        <v>1131</v>
      </c>
      <c r="B6338" s="248" t="s">
        <v>19</v>
      </c>
      <c r="C6338" s="248">
        <v>100010.0</v>
      </c>
      <c r="D6338" s="274">
        <v>46113.0</v>
      </c>
      <c r="E6338" s="275">
        <v>299940.0</v>
      </c>
      <c r="F6338" s="248" t="s">
        <v>447</v>
      </c>
      <c r="G6338" s="274">
        <f t="shared" si="1"/>
        <v>46143</v>
      </c>
      <c r="H6338" s="248" t="s">
        <v>443</v>
      </c>
      <c r="I6338" s="276" t="str">
        <f t="shared" si="2"/>
        <v>100010299940</v>
      </c>
      <c r="J6338" s="274">
        <v>46113.0</v>
      </c>
      <c r="K6338" s="275">
        <v>299940.0</v>
      </c>
      <c r="L6338" s="275">
        <f t="shared" si="71"/>
        <v>0</v>
      </c>
      <c r="N6338" s="277"/>
      <c r="O6338" s="274"/>
    </row>
    <row r="6339" ht="14.25" customHeight="1">
      <c r="A6339" s="248" t="s">
        <v>1377</v>
      </c>
      <c r="B6339" s="248" t="s">
        <v>19</v>
      </c>
      <c r="C6339" s="248">
        <v>1912.0</v>
      </c>
      <c r="D6339" s="274">
        <v>46113.0</v>
      </c>
      <c r="E6339" s="275">
        <v>2082500.0</v>
      </c>
      <c r="F6339" s="248" t="s">
        <v>447</v>
      </c>
      <c r="G6339" s="274">
        <f t="shared" si="1"/>
        <v>46143</v>
      </c>
      <c r="H6339" s="248" t="s">
        <v>443</v>
      </c>
      <c r="I6339" s="276" t="str">
        <f t="shared" si="2"/>
        <v>19122082500</v>
      </c>
      <c r="J6339" s="274">
        <v>46112.0</v>
      </c>
      <c r="K6339" s="275">
        <v>2082500.0</v>
      </c>
      <c r="L6339" s="275">
        <f t="shared" si="71"/>
        <v>0</v>
      </c>
      <c r="N6339" s="277"/>
      <c r="O6339" s="274"/>
    </row>
    <row r="6340" ht="15.0" customHeight="1">
      <c r="A6340" s="248" t="s">
        <v>1378</v>
      </c>
      <c r="B6340" s="248" t="s">
        <v>468</v>
      </c>
      <c r="C6340" s="248">
        <v>13587.0</v>
      </c>
      <c r="D6340" s="274">
        <v>46113.0</v>
      </c>
      <c r="E6340" s="275">
        <v>-271979.0</v>
      </c>
      <c r="F6340" s="248" t="s">
        <v>447</v>
      </c>
      <c r="G6340" s="274">
        <f t="shared" si="1"/>
        <v>46143</v>
      </c>
      <c r="H6340" s="248" t="s">
        <v>469</v>
      </c>
      <c r="I6340" s="276" t="str">
        <f t="shared" si="2"/>
        <v>13587-271979</v>
      </c>
      <c r="J6340" s="274"/>
      <c r="K6340" s="275"/>
      <c r="L6340" s="275">
        <f t="shared" si="71"/>
        <v>271979</v>
      </c>
      <c r="N6340" s="277"/>
      <c r="O6340" s="274"/>
    </row>
    <row r="6341" ht="14.25" customHeight="1">
      <c r="A6341" s="248" t="s">
        <v>1352</v>
      </c>
      <c r="B6341" s="248" t="s">
        <v>19</v>
      </c>
      <c r="C6341" s="248">
        <v>3.0</v>
      </c>
      <c r="D6341" s="274">
        <v>46113.0</v>
      </c>
      <c r="E6341" s="275">
        <v>119000.0</v>
      </c>
      <c r="F6341" s="248" t="s">
        <v>447</v>
      </c>
      <c r="G6341" s="274">
        <f t="shared" si="1"/>
        <v>46143</v>
      </c>
      <c r="H6341" s="248" t="s">
        <v>443</v>
      </c>
      <c r="I6341" s="276" t="str">
        <f t="shared" si="2"/>
        <v>3119000</v>
      </c>
      <c r="J6341" s="274">
        <v>46114.0</v>
      </c>
      <c r="K6341" s="275">
        <v>119000.0</v>
      </c>
      <c r="L6341" s="275">
        <f t="shared" si="71"/>
        <v>0</v>
      </c>
      <c r="N6341" s="277"/>
      <c r="O6341" s="274"/>
    </row>
    <row r="6342" ht="15.75" customHeight="1">
      <c r="A6342" s="248" t="s">
        <v>623</v>
      </c>
      <c r="B6342" s="248" t="s">
        <v>19</v>
      </c>
      <c r="C6342" s="248">
        <v>3348.0</v>
      </c>
      <c r="D6342" s="274">
        <v>46113.0</v>
      </c>
      <c r="E6342" s="275">
        <v>880243.0</v>
      </c>
      <c r="F6342" s="248" t="s">
        <v>447</v>
      </c>
      <c r="G6342" s="274">
        <f t="shared" si="1"/>
        <v>46143</v>
      </c>
      <c r="I6342" s="276" t="str">
        <f t="shared" si="2"/>
        <v>3348880243</v>
      </c>
      <c r="J6342" s="274"/>
      <c r="K6342" s="275"/>
      <c r="L6342" s="275">
        <f t="shared" si="71"/>
        <v>-880243</v>
      </c>
      <c r="N6342" s="277"/>
      <c r="O6342" s="274"/>
    </row>
    <row r="6343" ht="15.0" customHeight="1">
      <c r="A6343" s="248" t="s">
        <v>106</v>
      </c>
      <c r="B6343" s="248" t="s">
        <v>19</v>
      </c>
      <c r="C6343" s="248">
        <v>39539.0</v>
      </c>
      <c r="D6343" s="274">
        <v>46113.0</v>
      </c>
      <c r="E6343" s="275">
        <v>7595.0</v>
      </c>
      <c r="F6343" s="248" t="s">
        <v>447</v>
      </c>
      <c r="G6343" s="274">
        <f t="shared" si="1"/>
        <v>46143</v>
      </c>
      <c r="I6343" s="276" t="str">
        <f t="shared" si="2"/>
        <v>395397595</v>
      </c>
      <c r="J6343" s="274"/>
      <c r="K6343" s="275"/>
      <c r="L6343" s="275">
        <f t="shared" si="71"/>
        <v>-7595</v>
      </c>
      <c r="N6343" s="277"/>
      <c r="O6343" s="274"/>
    </row>
    <row r="6344" ht="15.0" customHeight="1">
      <c r="A6344" s="248" t="s">
        <v>273</v>
      </c>
      <c r="B6344" s="248" t="s">
        <v>19</v>
      </c>
      <c r="C6344" s="248">
        <v>921.0</v>
      </c>
      <c r="D6344" s="274">
        <v>46113.0</v>
      </c>
      <c r="E6344" s="275">
        <v>208900.0</v>
      </c>
      <c r="F6344" s="248" t="s">
        <v>447</v>
      </c>
      <c r="G6344" s="274">
        <f t="shared" si="1"/>
        <v>46143</v>
      </c>
      <c r="H6344" s="248" t="s">
        <v>443</v>
      </c>
      <c r="I6344" s="276" t="str">
        <f t="shared" si="2"/>
        <v>921208900</v>
      </c>
      <c r="J6344" s="274">
        <v>46127.0</v>
      </c>
      <c r="K6344" s="275">
        <v>208900.0</v>
      </c>
      <c r="L6344" s="275">
        <f t="shared" si="71"/>
        <v>0</v>
      </c>
      <c r="N6344" s="277"/>
      <c r="O6344" s="274"/>
    </row>
    <row r="6345" ht="15.0" customHeight="1">
      <c r="A6345" s="248" t="s">
        <v>273</v>
      </c>
      <c r="B6345" s="248" t="s">
        <v>19</v>
      </c>
      <c r="C6345" s="248">
        <v>922.0</v>
      </c>
      <c r="D6345" s="274">
        <v>46113.0</v>
      </c>
      <c r="E6345" s="275">
        <v>198900.0</v>
      </c>
      <c r="F6345" s="248" t="s">
        <v>447</v>
      </c>
      <c r="G6345" s="274">
        <f t="shared" si="1"/>
        <v>46143</v>
      </c>
      <c r="H6345" s="248" t="s">
        <v>443</v>
      </c>
      <c r="I6345" s="276" t="str">
        <f t="shared" si="2"/>
        <v>922198900</v>
      </c>
      <c r="J6345" s="274">
        <v>46127.0</v>
      </c>
      <c r="K6345" s="275">
        <v>198900.0</v>
      </c>
      <c r="L6345" s="275">
        <f t="shared" si="71"/>
        <v>0</v>
      </c>
      <c r="N6345" s="277"/>
      <c r="O6345" s="274"/>
    </row>
    <row r="6346" ht="14.25" customHeight="1">
      <c r="A6346" s="248" t="s">
        <v>273</v>
      </c>
      <c r="B6346" s="248" t="s">
        <v>19</v>
      </c>
      <c r="C6346" s="248">
        <v>920.0</v>
      </c>
      <c r="D6346" s="274">
        <v>46113.0</v>
      </c>
      <c r="E6346" s="275">
        <v>207900.0</v>
      </c>
      <c r="F6346" s="248" t="s">
        <v>447</v>
      </c>
      <c r="G6346" s="274">
        <f t="shared" si="1"/>
        <v>46143</v>
      </c>
      <c r="H6346" s="248" t="s">
        <v>443</v>
      </c>
      <c r="I6346" s="276" t="str">
        <f t="shared" si="2"/>
        <v>920207900</v>
      </c>
      <c r="J6346" s="274">
        <v>46127.0</v>
      </c>
      <c r="K6346" s="275">
        <v>207900.0</v>
      </c>
      <c r="L6346" s="275">
        <f t="shared" si="71"/>
        <v>0</v>
      </c>
      <c r="N6346" s="277"/>
      <c r="O6346" s="274"/>
    </row>
    <row r="6347" ht="14.25" customHeight="1">
      <c r="A6347" s="248" t="s">
        <v>106</v>
      </c>
      <c r="B6347" s="248" t="s">
        <v>334</v>
      </c>
      <c r="C6347" s="248">
        <v>284879.0</v>
      </c>
      <c r="D6347" s="274">
        <v>46113.0</v>
      </c>
      <c r="E6347" s="275">
        <v>147942.0</v>
      </c>
      <c r="F6347" s="248" t="s">
        <v>447</v>
      </c>
      <c r="G6347" s="274">
        <f t="shared" si="1"/>
        <v>46143</v>
      </c>
      <c r="I6347" s="276" t="str">
        <f t="shared" si="2"/>
        <v>284879147942</v>
      </c>
      <c r="J6347" s="274"/>
      <c r="K6347" s="275"/>
      <c r="L6347" s="275">
        <f t="shared" si="71"/>
        <v>-147942</v>
      </c>
      <c r="N6347" s="277"/>
      <c r="O6347" s="274"/>
    </row>
    <row r="6348" ht="14.25" customHeight="1">
      <c r="A6348" s="248" t="s">
        <v>475</v>
      </c>
      <c r="B6348" s="248" t="s">
        <v>19</v>
      </c>
      <c r="C6348" s="248">
        <v>2.6557772E7</v>
      </c>
      <c r="D6348" s="274">
        <v>46114.0</v>
      </c>
      <c r="E6348" s="275">
        <v>59360.0</v>
      </c>
      <c r="F6348" s="248" t="s">
        <v>447</v>
      </c>
      <c r="G6348" s="274">
        <f t="shared" si="1"/>
        <v>46144</v>
      </c>
      <c r="H6348" s="248" t="s">
        <v>443</v>
      </c>
      <c r="I6348" s="276" t="str">
        <f t="shared" si="2"/>
        <v>2655777259360</v>
      </c>
      <c r="J6348" s="274">
        <v>46114.0</v>
      </c>
      <c r="K6348" s="275">
        <v>59360.0</v>
      </c>
      <c r="L6348" s="275">
        <f t="shared" si="71"/>
        <v>0</v>
      </c>
      <c r="N6348" s="277"/>
      <c r="O6348" s="274"/>
    </row>
    <row r="6349" ht="14.25" customHeight="1">
      <c r="A6349" s="248" t="s">
        <v>1378</v>
      </c>
      <c r="B6349" s="248" t="s">
        <v>19</v>
      </c>
      <c r="C6349" s="248">
        <v>216634.0</v>
      </c>
      <c r="D6349" s="274">
        <v>46114.0</v>
      </c>
      <c r="E6349" s="275">
        <v>271979.0</v>
      </c>
      <c r="F6349" s="248" t="s">
        <v>447</v>
      </c>
      <c r="G6349" s="274">
        <f t="shared" si="1"/>
        <v>46144</v>
      </c>
      <c r="H6349" s="274" t="s">
        <v>443</v>
      </c>
      <c r="I6349" s="276" t="str">
        <f t="shared" si="2"/>
        <v>216634271979</v>
      </c>
      <c r="J6349" s="274">
        <v>46111.0</v>
      </c>
      <c r="K6349" s="275">
        <v>271979.0</v>
      </c>
      <c r="L6349" s="275">
        <f t="shared" si="71"/>
        <v>0</v>
      </c>
      <c r="N6349" s="277"/>
      <c r="O6349" s="274"/>
    </row>
    <row r="6350" ht="14.25" customHeight="1">
      <c r="A6350" s="248" t="s">
        <v>454</v>
      </c>
      <c r="B6350" s="248" t="s">
        <v>19</v>
      </c>
      <c r="C6350" s="248">
        <v>45246.0</v>
      </c>
      <c r="D6350" s="274">
        <v>46114.0</v>
      </c>
      <c r="E6350" s="275">
        <v>47600.0</v>
      </c>
      <c r="F6350" s="248" t="s">
        <v>447</v>
      </c>
      <c r="G6350" s="274">
        <f t="shared" si="1"/>
        <v>46144</v>
      </c>
      <c r="H6350" s="248" t="s">
        <v>443</v>
      </c>
      <c r="I6350" s="276" t="str">
        <f t="shared" si="2"/>
        <v>4524647600</v>
      </c>
      <c r="J6350" s="274">
        <v>46114.0</v>
      </c>
      <c r="K6350" s="275">
        <v>47600.0</v>
      </c>
      <c r="L6350" s="275">
        <f t="shared" si="71"/>
        <v>0</v>
      </c>
      <c r="N6350" s="277"/>
      <c r="O6350" s="274"/>
    </row>
    <row r="6351" ht="14.25" customHeight="1">
      <c r="A6351" s="248" t="s">
        <v>72</v>
      </c>
      <c r="B6351" s="248" t="s">
        <v>468</v>
      </c>
      <c r="C6351" s="248">
        <v>4401.0</v>
      </c>
      <c r="D6351" s="274">
        <v>46114.0</v>
      </c>
      <c r="E6351" s="275">
        <v>621469.0</v>
      </c>
      <c r="F6351" s="248" t="s">
        <v>447</v>
      </c>
      <c r="G6351" s="274">
        <f t="shared" si="1"/>
        <v>46144</v>
      </c>
      <c r="H6351" s="248" t="s">
        <v>469</v>
      </c>
      <c r="I6351" s="276" t="str">
        <f t="shared" si="2"/>
        <v>4401621469</v>
      </c>
      <c r="J6351" s="274"/>
      <c r="K6351" s="275"/>
      <c r="L6351" s="275">
        <f t="shared" si="71"/>
        <v>-621469</v>
      </c>
      <c r="N6351" s="277"/>
      <c r="O6351" s="274"/>
    </row>
    <row r="6352" ht="14.25" customHeight="1">
      <c r="A6352" s="248" t="s">
        <v>72</v>
      </c>
      <c r="B6352" s="248" t="s">
        <v>468</v>
      </c>
      <c r="C6352" s="248">
        <v>4398.0</v>
      </c>
      <c r="D6352" s="274">
        <v>46114.0</v>
      </c>
      <c r="E6352" s="275">
        <v>621469.0</v>
      </c>
      <c r="F6352" s="248" t="s">
        <v>447</v>
      </c>
      <c r="G6352" s="274">
        <f t="shared" si="1"/>
        <v>46144</v>
      </c>
      <c r="H6352" s="248" t="s">
        <v>469</v>
      </c>
      <c r="I6352" s="276" t="str">
        <f t="shared" si="2"/>
        <v>4398621469</v>
      </c>
      <c r="J6352" s="274"/>
      <c r="K6352" s="275"/>
      <c r="L6352" s="275">
        <f t="shared" si="71"/>
        <v>-621469</v>
      </c>
      <c r="N6352" s="277"/>
      <c r="O6352" s="274"/>
    </row>
    <row r="6353" ht="14.25" customHeight="1">
      <c r="A6353" s="248" t="s">
        <v>72</v>
      </c>
      <c r="B6353" s="248" t="s">
        <v>468</v>
      </c>
      <c r="C6353" s="248">
        <v>4400.0</v>
      </c>
      <c r="D6353" s="274">
        <v>46114.0</v>
      </c>
      <c r="E6353" s="275">
        <v>276209.0</v>
      </c>
      <c r="F6353" s="248" t="s">
        <v>447</v>
      </c>
      <c r="G6353" s="274">
        <f t="shared" si="1"/>
        <v>46144</v>
      </c>
      <c r="H6353" s="248" t="s">
        <v>469</v>
      </c>
      <c r="I6353" s="276" t="str">
        <f t="shared" si="2"/>
        <v>4400276209</v>
      </c>
      <c r="J6353" s="274"/>
      <c r="K6353" s="275"/>
      <c r="L6353" s="275">
        <f t="shared" si="71"/>
        <v>-276209</v>
      </c>
      <c r="N6353" s="277"/>
      <c r="O6353" s="274"/>
    </row>
    <row r="6354" ht="14.25" customHeight="1">
      <c r="A6354" s="248" t="s">
        <v>72</v>
      </c>
      <c r="B6354" s="248" t="s">
        <v>468</v>
      </c>
      <c r="C6354" s="248">
        <v>4399.0</v>
      </c>
      <c r="D6354" s="274">
        <v>46114.0</v>
      </c>
      <c r="E6354" s="275">
        <v>5485863.0</v>
      </c>
      <c r="F6354" s="248" t="s">
        <v>447</v>
      </c>
      <c r="G6354" s="274">
        <f t="shared" si="1"/>
        <v>46144</v>
      </c>
      <c r="H6354" s="248" t="s">
        <v>469</v>
      </c>
      <c r="I6354" s="276" t="str">
        <f t="shared" si="2"/>
        <v>43995485863</v>
      </c>
      <c r="J6354" s="274"/>
      <c r="K6354" s="275"/>
      <c r="L6354" s="275">
        <f t="shared" si="71"/>
        <v>-5485863</v>
      </c>
      <c r="N6354" s="277"/>
      <c r="O6354" s="274"/>
    </row>
    <row r="6355" ht="14.25" customHeight="1">
      <c r="A6355" s="248" t="s">
        <v>463</v>
      </c>
      <c r="B6355" s="248" t="s">
        <v>19</v>
      </c>
      <c r="C6355" s="248">
        <v>5615167.0</v>
      </c>
      <c r="D6355" s="274">
        <v>46114.0</v>
      </c>
      <c r="E6355" s="275">
        <v>1504980.0</v>
      </c>
      <c r="F6355" s="248" t="s">
        <v>447</v>
      </c>
      <c r="G6355" s="274">
        <f t="shared" si="1"/>
        <v>46144</v>
      </c>
      <c r="H6355" s="248" t="s">
        <v>443</v>
      </c>
      <c r="I6355" s="276" t="str">
        <f t="shared" si="2"/>
        <v>56151671504980</v>
      </c>
      <c r="J6355" s="274">
        <v>46114.0</v>
      </c>
      <c r="K6355" s="275">
        <v>1504980.0</v>
      </c>
      <c r="L6355" s="275">
        <f t="shared" si="71"/>
        <v>0</v>
      </c>
      <c r="N6355" s="277"/>
      <c r="O6355" s="274"/>
    </row>
    <row r="6356" ht="14.25" customHeight="1">
      <c r="A6356" s="248" t="s">
        <v>361</v>
      </c>
      <c r="B6356" s="248" t="s">
        <v>19</v>
      </c>
      <c r="C6356" s="248">
        <v>29.0</v>
      </c>
      <c r="D6356" s="274">
        <v>46114.0</v>
      </c>
      <c r="E6356" s="275">
        <v>58953.0</v>
      </c>
      <c r="F6356" s="248" t="s">
        <v>447</v>
      </c>
      <c r="G6356" s="274">
        <f t="shared" si="1"/>
        <v>46144</v>
      </c>
      <c r="H6356" s="248" t="s">
        <v>443</v>
      </c>
      <c r="I6356" s="276" t="str">
        <f t="shared" si="2"/>
        <v>2958953</v>
      </c>
      <c r="J6356" s="274">
        <v>46119.0</v>
      </c>
      <c r="K6356" s="275">
        <v>58953.0</v>
      </c>
      <c r="L6356" s="275">
        <f t="shared" si="71"/>
        <v>0</v>
      </c>
      <c r="N6356" s="277"/>
      <c r="O6356" s="274"/>
    </row>
    <row r="6357" ht="14.25" customHeight="1">
      <c r="A6357" s="248" t="s">
        <v>583</v>
      </c>
      <c r="B6357" s="248" t="s">
        <v>19</v>
      </c>
      <c r="C6357" s="248">
        <v>1.3373043E7</v>
      </c>
      <c r="D6357" s="274">
        <v>46115.0</v>
      </c>
      <c r="E6357" s="275">
        <v>6990.0</v>
      </c>
      <c r="F6357" s="248" t="s">
        <v>447</v>
      </c>
      <c r="G6357" s="274">
        <f t="shared" si="1"/>
        <v>46145</v>
      </c>
      <c r="H6357" s="248" t="s">
        <v>443</v>
      </c>
      <c r="I6357" s="276" t="str">
        <f t="shared" si="2"/>
        <v>133730436990</v>
      </c>
      <c r="J6357" s="274">
        <v>46115.0</v>
      </c>
      <c r="K6357" s="275">
        <v>6990.0</v>
      </c>
      <c r="L6357" s="275">
        <f t="shared" si="71"/>
        <v>0</v>
      </c>
      <c r="N6357" s="277"/>
      <c r="O6357" s="274"/>
    </row>
    <row r="6358" ht="14.25" customHeight="1">
      <c r="A6358" s="248" t="s">
        <v>1379</v>
      </c>
      <c r="B6358" s="248" t="s">
        <v>19</v>
      </c>
      <c r="C6358" s="248">
        <v>23752.0</v>
      </c>
      <c r="D6358" s="274">
        <v>46118.0</v>
      </c>
      <c r="E6358" s="275">
        <v>143970.0</v>
      </c>
      <c r="F6358" s="248" t="s">
        <v>447</v>
      </c>
      <c r="G6358" s="274">
        <f t="shared" si="1"/>
        <v>46148</v>
      </c>
      <c r="H6358" s="305"/>
      <c r="I6358" s="276" t="str">
        <f t="shared" si="2"/>
        <v>23752143970</v>
      </c>
      <c r="J6358" s="274"/>
      <c r="K6358" s="275"/>
      <c r="L6358" s="275">
        <f t="shared" si="71"/>
        <v>-143970</v>
      </c>
      <c r="N6358" s="277"/>
      <c r="O6358" s="274"/>
    </row>
    <row r="6359" ht="15.0" customHeight="1">
      <c r="A6359" s="248" t="s">
        <v>644</v>
      </c>
      <c r="B6359" s="248" t="s">
        <v>19</v>
      </c>
      <c r="C6359" s="248">
        <v>5.5334618E7</v>
      </c>
      <c r="D6359" s="274">
        <v>46119.0</v>
      </c>
      <c r="E6359" s="275">
        <v>7111.0</v>
      </c>
      <c r="F6359" s="248" t="s">
        <v>447</v>
      </c>
      <c r="G6359" s="274">
        <f t="shared" si="1"/>
        <v>46149</v>
      </c>
      <c r="H6359" s="248" t="s">
        <v>443</v>
      </c>
      <c r="I6359" s="276" t="str">
        <f t="shared" si="2"/>
        <v>553346187111</v>
      </c>
      <c r="J6359" s="274">
        <v>46119.0</v>
      </c>
      <c r="K6359" s="275">
        <v>7111.0</v>
      </c>
      <c r="L6359" s="275">
        <f t="shared" si="71"/>
        <v>0</v>
      </c>
      <c r="N6359" s="277"/>
      <c r="O6359" s="274"/>
    </row>
    <row r="6360" ht="14.25" customHeight="1">
      <c r="A6360" s="248" t="s">
        <v>113</v>
      </c>
      <c r="B6360" s="248" t="s">
        <v>19</v>
      </c>
      <c r="C6360" s="248">
        <v>362.0</v>
      </c>
      <c r="D6360" s="274">
        <v>46119.0</v>
      </c>
      <c r="E6360" s="275">
        <v>39258.0</v>
      </c>
      <c r="F6360" s="248" t="s">
        <v>447</v>
      </c>
      <c r="G6360" s="274">
        <f t="shared" si="1"/>
        <v>46149</v>
      </c>
      <c r="I6360" s="276" t="str">
        <f t="shared" si="2"/>
        <v>36239258</v>
      </c>
      <c r="J6360" s="274"/>
      <c r="K6360" s="275"/>
      <c r="L6360" s="275">
        <f t="shared" si="71"/>
        <v>-39258</v>
      </c>
      <c r="N6360" s="277"/>
      <c r="O6360" s="274"/>
    </row>
    <row r="6361" ht="14.25" customHeight="1">
      <c r="A6361" s="248" t="s">
        <v>87</v>
      </c>
      <c r="B6361" s="248" t="s">
        <v>19</v>
      </c>
      <c r="C6361" s="248">
        <v>40.0</v>
      </c>
      <c r="D6361" s="274">
        <v>46119.0</v>
      </c>
      <c r="E6361" s="275">
        <v>647848.0</v>
      </c>
      <c r="F6361" s="248" t="s">
        <v>447</v>
      </c>
      <c r="G6361" s="274">
        <f t="shared" si="1"/>
        <v>46149</v>
      </c>
      <c r="I6361" s="276" t="str">
        <f t="shared" si="2"/>
        <v>40647848</v>
      </c>
      <c r="J6361" s="274"/>
      <c r="K6361" s="275"/>
      <c r="L6361" s="275">
        <f t="shared" si="71"/>
        <v>-647848</v>
      </c>
      <c r="N6361" s="277"/>
      <c r="O6361" s="274"/>
    </row>
    <row r="6362" ht="14.25" customHeight="1">
      <c r="A6362" s="248" t="s">
        <v>1359</v>
      </c>
      <c r="B6362" s="248" t="s">
        <v>468</v>
      </c>
      <c r="C6362" s="248">
        <v>103.0</v>
      </c>
      <c r="D6362" s="274">
        <v>46119.0</v>
      </c>
      <c r="E6362" s="275">
        <v>-1040402.0</v>
      </c>
      <c r="F6362" s="248" t="s">
        <v>447</v>
      </c>
      <c r="G6362" s="274">
        <f t="shared" si="1"/>
        <v>46149</v>
      </c>
      <c r="H6362" s="248" t="s">
        <v>469</v>
      </c>
      <c r="I6362" s="276" t="str">
        <f t="shared" si="2"/>
        <v>103-1040402</v>
      </c>
      <c r="J6362" s="274"/>
      <c r="K6362" s="275"/>
      <c r="L6362" s="275">
        <f t="shared" si="71"/>
        <v>1040402</v>
      </c>
      <c r="N6362" s="277"/>
      <c r="O6362" s="274"/>
    </row>
    <row r="6363" ht="14.25" customHeight="1">
      <c r="A6363" s="248" t="s">
        <v>583</v>
      </c>
      <c r="B6363" s="248" t="s">
        <v>19</v>
      </c>
      <c r="C6363" s="248">
        <v>1.337814E7</v>
      </c>
      <c r="D6363" s="274">
        <v>46119.0</v>
      </c>
      <c r="E6363" s="275">
        <v>30169.0</v>
      </c>
      <c r="F6363" s="248" t="s">
        <v>447</v>
      </c>
      <c r="G6363" s="274">
        <f t="shared" si="1"/>
        <v>46149</v>
      </c>
      <c r="H6363" s="248" t="s">
        <v>443</v>
      </c>
      <c r="I6363" s="276" t="str">
        <f t="shared" si="2"/>
        <v>1337814030169</v>
      </c>
      <c r="J6363" s="274">
        <v>46119.0</v>
      </c>
      <c r="K6363" s="275">
        <v>30169.0</v>
      </c>
      <c r="L6363" s="275">
        <f t="shared" si="71"/>
        <v>0</v>
      </c>
      <c r="M6363" s="248" t="s">
        <v>1380</v>
      </c>
      <c r="N6363" s="277"/>
      <c r="O6363" s="274"/>
    </row>
    <row r="6364" ht="14.25" customHeight="1">
      <c r="A6364" s="248" t="s">
        <v>475</v>
      </c>
      <c r="B6364" s="248" t="s">
        <v>19</v>
      </c>
      <c r="C6364" s="248">
        <v>2.6441832E7</v>
      </c>
      <c r="D6364" s="274">
        <v>46120.0</v>
      </c>
      <c r="E6364" s="275">
        <v>1010970.0</v>
      </c>
      <c r="F6364" s="248" t="s">
        <v>447</v>
      </c>
      <c r="G6364" s="274">
        <f t="shared" si="1"/>
        <v>46150</v>
      </c>
      <c r="H6364" s="248" t="s">
        <v>443</v>
      </c>
      <c r="I6364" s="276" t="str">
        <f t="shared" si="2"/>
        <v>264418321010970</v>
      </c>
      <c r="J6364" s="274">
        <v>46120.0</v>
      </c>
      <c r="K6364" s="275">
        <v>1010970.0</v>
      </c>
      <c r="L6364" s="275">
        <f t="shared" si="71"/>
        <v>0</v>
      </c>
      <c r="N6364" s="277"/>
      <c r="O6364" s="274"/>
    </row>
    <row r="6365" ht="14.25" customHeight="1">
      <c r="A6365" s="248" t="s">
        <v>1003</v>
      </c>
      <c r="B6365" s="248" t="s">
        <v>19</v>
      </c>
      <c r="C6365" s="248">
        <v>2242422.0</v>
      </c>
      <c r="D6365" s="274">
        <v>46120.0</v>
      </c>
      <c r="E6365" s="275">
        <v>603960.0</v>
      </c>
      <c r="F6365" s="248" t="s">
        <v>447</v>
      </c>
      <c r="G6365" s="274">
        <f t="shared" si="1"/>
        <v>46150</v>
      </c>
      <c r="H6365" s="248" t="s">
        <v>443</v>
      </c>
      <c r="I6365" s="276" t="str">
        <f t="shared" si="2"/>
        <v>2242422603960</v>
      </c>
      <c r="J6365" s="274">
        <v>46120.0</v>
      </c>
      <c r="K6365" s="275">
        <v>603960.0</v>
      </c>
      <c r="L6365" s="275">
        <f t="shared" si="71"/>
        <v>0</v>
      </c>
      <c r="N6365" s="277"/>
      <c r="O6365" s="274"/>
    </row>
    <row r="6366" ht="14.25" customHeight="1">
      <c r="A6366" s="248" t="s">
        <v>60</v>
      </c>
      <c r="B6366" s="248" t="s">
        <v>468</v>
      </c>
      <c r="C6366" s="248">
        <v>2614.0</v>
      </c>
      <c r="D6366" s="274">
        <v>46120.0</v>
      </c>
      <c r="E6366" s="275">
        <v>-9500.0</v>
      </c>
      <c r="F6366" s="248" t="s">
        <v>447</v>
      </c>
      <c r="G6366" s="274">
        <f t="shared" si="1"/>
        <v>46150</v>
      </c>
      <c r="H6366" s="248" t="s">
        <v>469</v>
      </c>
      <c r="I6366" s="276" t="str">
        <f t="shared" si="2"/>
        <v>2614-9500</v>
      </c>
      <c r="J6366" s="274"/>
      <c r="K6366" s="275"/>
      <c r="L6366" s="275">
        <f t="shared" si="71"/>
        <v>9500</v>
      </c>
      <c r="N6366" s="277"/>
      <c r="O6366" s="274"/>
    </row>
    <row r="6367" ht="14.25" customHeight="1">
      <c r="A6367" s="248" t="s">
        <v>634</v>
      </c>
      <c r="B6367" s="248" t="s">
        <v>19</v>
      </c>
      <c r="C6367" s="248">
        <v>441460.0</v>
      </c>
      <c r="D6367" s="274">
        <v>46121.0</v>
      </c>
      <c r="E6367" s="275">
        <v>131970.0</v>
      </c>
      <c r="F6367" s="248" t="s">
        <v>447</v>
      </c>
      <c r="G6367" s="274">
        <f t="shared" si="1"/>
        <v>46151</v>
      </c>
      <c r="H6367" s="305"/>
      <c r="I6367" s="276" t="str">
        <f t="shared" si="2"/>
        <v>441460131970</v>
      </c>
      <c r="J6367" s="274"/>
      <c r="K6367" s="275"/>
      <c r="L6367" s="275">
        <f t="shared" si="71"/>
        <v>-131970</v>
      </c>
      <c r="N6367" s="277"/>
      <c r="O6367" s="274"/>
    </row>
    <row r="6368" ht="14.25" customHeight="1">
      <c r="A6368" s="248" t="s">
        <v>108</v>
      </c>
      <c r="B6368" s="248" t="s">
        <v>19</v>
      </c>
      <c r="C6368" s="248">
        <v>5897.0</v>
      </c>
      <c r="D6368" s="274">
        <v>46122.0</v>
      </c>
      <c r="E6368" s="275">
        <v>223930.0</v>
      </c>
      <c r="F6368" s="248" t="s">
        <v>447</v>
      </c>
      <c r="G6368" s="274">
        <f t="shared" si="1"/>
        <v>46152</v>
      </c>
      <c r="I6368" s="276" t="str">
        <f t="shared" si="2"/>
        <v>5897223930</v>
      </c>
      <c r="J6368" s="274"/>
      <c r="K6368" s="275"/>
      <c r="L6368" s="275">
        <f t="shared" si="71"/>
        <v>-223930</v>
      </c>
      <c r="N6368" s="277"/>
      <c r="O6368" s="274"/>
    </row>
    <row r="6369" ht="14.25" customHeight="1">
      <c r="A6369" s="248" t="s">
        <v>108</v>
      </c>
      <c r="B6369" s="248" t="s">
        <v>19</v>
      </c>
      <c r="C6369" s="248">
        <v>5896.0</v>
      </c>
      <c r="D6369" s="274">
        <v>46122.0</v>
      </c>
      <c r="E6369" s="275">
        <v>330000.0</v>
      </c>
      <c r="F6369" s="248" t="s">
        <v>447</v>
      </c>
      <c r="G6369" s="274">
        <f t="shared" si="1"/>
        <v>46152</v>
      </c>
      <c r="I6369" s="276" t="str">
        <f t="shared" si="2"/>
        <v>5896330000</v>
      </c>
      <c r="J6369" s="274"/>
      <c r="K6369" s="275"/>
      <c r="L6369" s="275">
        <f t="shared" si="71"/>
        <v>-330000</v>
      </c>
      <c r="N6369" s="277"/>
      <c r="O6369" s="274"/>
    </row>
    <row r="6370" ht="14.25" customHeight="1">
      <c r="A6370" s="248" t="s">
        <v>1012</v>
      </c>
      <c r="B6370" s="248" t="s">
        <v>19</v>
      </c>
      <c r="C6370" s="248">
        <v>36399.0</v>
      </c>
      <c r="D6370" s="274">
        <v>46122.0</v>
      </c>
      <c r="E6370" s="275">
        <v>62940.0</v>
      </c>
      <c r="F6370" s="248" t="s">
        <v>447</v>
      </c>
      <c r="G6370" s="274">
        <f t="shared" si="1"/>
        <v>46152</v>
      </c>
      <c r="H6370" s="248" t="s">
        <v>443</v>
      </c>
      <c r="I6370" s="276" t="str">
        <f t="shared" si="2"/>
        <v>3639962940</v>
      </c>
      <c r="J6370" s="274">
        <v>46122.0</v>
      </c>
      <c r="K6370" s="275">
        <v>73430.0</v>
      </c>
      <c r="L6370" s="275">
        <f t="shared" si="71"/>
        <v>10490</v>
      </c>
      <c r="M6370" s="248" t="s">
        <v>844</v>
      </c>
      <c r="N6370" s="277"/>
      <c r="O6370" s="274"/>
    </row>
    <row r="6371" ht="14.25" customHeight="1">
      <c r="A6371" s="248" t="s">
        <v>72</v>
      </c>
      <c r="B6371" s="248" t="s">
        <v>19</v>
      </c>
      <c r="C6371" s="248">
        <v>113951.0</v>
      </c>
      <c r="D6371" s="274">
        <v>46122.0</v>
      </c>
      <c r="E6371" s="275">
        <v>869966.0</v>
      </c>
      <c r="F6371" s="248" t="s">
        <v>447</v>
      </c>
      <c r="G6371" s="274">
        <f t="shared" si="1"/>
        <v>46152</v>
      </c>
      <c r="H6371" s="248" t="s">
        <v>443</v>
      </c>
      <c r="I6371" s="276" t="str">
        <f t="shared" si="2"/>
        <v>113951869966</v>
      </c>
      <c r="J6371" s="274">
        <v>46043.0</v>
      </c>
      <c r="K6371" s="275">
        <f>731064+138902</f>
        <v>869966</v>
      </c>
      <c r="L6371" s="275">
        <f t="shared" si="71"/>
        <v>0</v>
      </c>
      <c r="N6371" s="277"/>
      <c r="O6371" s="274"/>
    </row>
    <row r="6372" ht="14.25" customHeight="1">
      <c r="A6372" s="248" t="s">
        <v>72</v>
      </c>
      <c r="B6372" s="248" t="s">
        <v>19</v>
      </c>
      <c r="C6372" s="248">
        <v>113950.0</v>
      </c>
      <c r="D6372" s="274">
        <v>46122.0</v>
      </c>
      <c r="E6372" s="275">
        <v>2380000.0</v>
      </c>
      <c r="F6372" s="248" t="s">
        <v>447</v>
      </c>
      <c r="G6372" s="274">
        <f t="shared" si="1"/>
        <v>46152</v>
      </c>
      <c r="I6372" s="276" t="str">
        <f t="shared" si="2"/>
        <v>1139502380000</v>
      </c>
      <c r="J6372" s="274"/>
      <c r="K6372" s="275"/>
      <c r="L6372" s="275">
        <f t="shared" si="71"/>
        <v>-2380000</v>
      </c>
      <c r="N6372" s="277"/>
      <c r="O6372" s="274"/>
    </row>
    <row r="6373" ht="14.25" customHeight="1">
      <c r="A6373" s="248" t="s">
        <v>1381</v>
      </c>
      <c r="B6373" s="248" t="s">
        <v>19</v>
      </c>
      <c r="C6373" s="248">
        <v>66.0</v>
      </c>
      <c r="D6373" s="274">
        <v>46122.0</v>
      </c>
      <c r="E6373" s="275">
        <v>930400.0</v>
      </c>
      <c r="F6373" s="248" t="s">
        <v>447</v>
      </c>
      <c r="G6373" s="274">
        <f t="shared" si="1"/>
        <v>46152</v>
      </c>
      <c r="H6373" s="248" t="s">
        <v>443</v>
      </c>
      <c r="I6373" s="276" t="str">
        <f t="shared" si="2"/>
        <v>66930400</v>
      </c>
      <c r="J6373" s="274">
        <v>46122.0</v>
      </c>
      <c r="K6373" s="275">
        <v>930800.0</v>
      </c>
      <c r="L6373" s="275">
        <f t="shared" si="71"/>
        <v>400</v>
      </c>
      <c r="M6373" s="248" t="s">
        <v>1382</v>
      </c>
      <c r="N6373" s="277"/>
      <c r="O6373" s="274"/>
    </row>
    <row r="6374" ht="14.25" customHeight="1">
      <c r="A6374" s="248" t="s">
        <v>475</v>
      </c>
      <c r="B6374" s="248" t="s">
        <v>468</v>
      </c>
      <c r="C6374" s="248">
        <v>3.2792525E7</v>
      </c>
      <c r="D6374" s="274">
        <v>46122.0</v>
      </c>
      <c r="E6374" s="275">
        <v>-776980.0</v>
      </c>
      <c r="F6374" s="248" t="s">
        <v>447</v>
      </c>
      <c r="G6374" s="274">
        <f t="shared" si="1"/>
        <v>46152</v>
      </c>
      <c r="H6374" s="248" t="s">
        <v>469</v>
      </c>
      <c r="I6374" s="276" t="str">
        <f t="shared" si="2"/>
        <v>32792525-776980</v>
      </c>
      <c r="J6374" s="274"/>
      <c r="K6374" s="275"/>
      <c r="L6374" s="275">
        <f t="shared" si="71"/>
        <v>776980</v>
      </c>
      <c r="N6374" s="277"/>
      <c r="O6374" s="274"/>
    </row>
    <row r="6375" ht="14.25" customHeight="1">
      <c r="A6375" s="248" t="s">
        <v>108</v>
      </c>
      <c r="B6375" s="248" t="s">
        <v>468</v>
      </c>
      <c r="C6375" s="248">
        <v>301.0</v>
      </c>
      <c r="D6375" s="274">
        <v>46122.0</v>
      </c>
      <c r="E6375" s="275">
        <v>-223930.0</v>
      </c>
      <c r="F6375" s="248" t="s">
        <v>447</v>
      </c>
      <c r="G6375" s="274">
        <f t="shared" si="1"/>
        <v>46152</v>
      </c>
      <c r="H6375" s="248" t="s">
        <v>469</v>
      </c>
      <c r="I6375" s="276" t="str">
        <f t="shared" si="2"/>
        <v>301-223930</v>
      </c>
      <c r="J6375" s="274"/>
      <c r="K6375" s="275"/>
      <c r="L6375" s="275">
        <f t="shared" si="71"/>
        <v>223930</v>
      </c>
      <c r="N6375" s="277"/>
      <c r="O6375" s="274"/>
    </row>
  </sheetData>
  <autoFilter ref="$A$1:$P$6375">
    <sortState ref="A1:P6375">
      <sortCondition ref="D1:D6375"/>
    </sortState>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4" width="6.75"/>
    <col customWidth="1" min="5" max="6" width="58.63"/>
    <col customWidth="1" min="7" max="7" width="9.13"/>
    <col customWidth="1" min="8" max="8" width="10.38"/>
    <col customWidth="1" min="9" max="9" width="11.38"/>
    <col customWidth="1" min="10" max="10" width="11.63"/>
    <col customWidth="1" min="11" max="11" width="3.38"/>
    <col customWidth="1" min="12" max="26" width="9.13"/>
  </cols>
  <sheetData>
    <row r="1" ht="14.25" customHeight="1">
      <c r="I1" s="277"/>
    </row>
    <row r="2" ht="14.25" customHeight="1">
      <c r="B2" s="356"/>
      <c r="C2" s="357"/>
      <c r="D2" s="357"/>
      <c r="E2" s="357"/>
      <c r="F2" s="357"/>
      <c r="G2" s="357"/>
      <c r="H2" s="357"/>
      <c r="I2" s="358"/>
      <c r="J2" s="359"/>
    </row>
    <row r="3" ht="14.25" customHeight="1">
      <c r="B3" s="360"/>
      <c r="I3" s="277"/>
      <c r="J3" s="361"/>
    </row>
    <row r="4" ht="14.25" customHeight="1">
      <c r="B4" s="362"/>
      <c r="C4" s="363"/>
      <c r="D4" s="363"/>
      <c r="E4" s="363"/>
      <c r="F4" s="363"/>
      <c r="G4" s="363"/>
      <c r="H4" s="363"/>
      <c r="I4" s="364"/>
      <c r="J4" s="365"/>
    </row>
    <row r="5" ht="14.25" customHeight="1">
      <c r="I5" s="277"/>
    </row>
    <row r="6" ht="14.25" customHeight="1">
      <c r="B6" s="366" t="s">
        <v>1383</v>
      </c>
      <c r="C6" s="367"/>
      <c r="D6" s="367"/>
      <c r="E6" s="367"/>
      <c r="F6" s="367"/>
      <c r="G6" s="367"/>
      <c r="H6" s="367"/>
      <c r="I6" s="367"/>
      <c r="J6" s="368"/>
    </row>
    <row r="7" ht="14.25" customHeight="1">
      <c r="B7" s="369"/>
      <c r="C7" s="369"/>
      <c r="D7" s="369"/>
      <c r="E7" s="369"/>
      <c r="F7" s="369"/>
      <c r="G7" s="369"/>
      <c r="H7" s="369"/>
      <c r="I7" s="265"/>
      <c r="J7" s="369"/>
    </row>
    <row r="8" ht="14.25" customHeight="1">
      <c r="B8" s="366" t="s">
        <v>1384</v>
      </c>
      <c r="C8" s="367"/>
      <c r="D8" s="367"/>
      <c r="E8" s="367"/>
      <c r="F8" s="367"/>
      <c r="G8" s="367"/>
      <c r="H8" s="367"/>
      <c r="I8" s="367"/>
      <c r="J8" s="368"/>
    </row>
    <row r="9" ht="14.25" customHeight="1">
      <c r="B9" s="277"/>
      <c r="C9" s="277"/>
      <c r="D9" s="277"/>
      <c r="E9" s="277"/>
      <c r="F9" s="277"/>
      <c r="G9" s="277"/>
      <c r="H9" s="277"/>
      <c r="I9" s="277"/>
      <c r="J9" s="277"/>
    </row>
    <row r="10" ht="14.25" customHeight="1">
      <c r="B10" s="370" t="s">
        <v>1385</v>
      </c>
      <c r="C10" s="371">
        <v>1.0</v>
      </c>
      <c r="D10" s="265"/>
      <c r="E10" s="370" t="s">
        <v>1386</v>
      </c>
      <c r="F10" s="372"/>
      <c r="G10" s="373"/>
      <c r="H10" s="368"/>
      <c r="I10" s="277"/>
      <c r="J10" s="277"/>
    </row>
    <row r="11" ht="14.25" customHeight="1">
      <c r="I11" s="277"/>
    </row>
    <row r="12" ht="14.25" customHeight="1">
      <c r="B12" s="374" t="s">
        <v>1385</v>
      </c>
      <c r="C12" s="375" t="s">
        <v>1387</v>
      </c>
      <c r="D12" s="375" t="s">
        <v>1388</v>
      </c>
      <c r="E12" s="376" t="s">
        <v>1389</v>
      </c>
      <c r="F12" s="376"/>
      <c r="G12" s="375" t="s">
        <v>1390</v>
      </c>
      <c r="H12" s="375" t="s">
        <v>1391</v>
      </c>
      <c r="I12" s="375" t="s">
        <v>1392</v>
      </c>
      <c r="J12" s="377" t="s">
        <v>1393</v>
      </c>
    </row>
    <row r="13" ht="14.25" customHeight="1">
      <c r="B13" s="378">
        <v>1.0</v>
      </c>
      <c r="C13" s="379">
        <v>28.0</v>
      </c>
      <c r="D13" s="379">
        <v>2.0</v>
      </c>
      <c r="E13" s="380" t="s">
        <v>1394</v>
      </c>
      <c r="F13" s="380"/>
      <c r="G13" s="379" t="s">
        <v>1395</v>
      </c>
      <c r="H13" s="379"/>
      <c r="I13" s="379">
        <v>7155003.0</v>
      </c>
      <c r="J13" s="381">
        <v>177467.0</v>
      </c>
    </row>
    <row r="14" ht="14.25" customHeight="1">
      <c r="B14" s="382">
        <v>2.0</v>
      </c>
      <c r="C14" s="383">
        <v>28.0</v>
      </c>
      <c r="D14" s="383">
        <v>2.0</v>
      </c>
      <c r="E14" s="384" t="s">
        <v>1396</v>
      </c>
      <c r="F14" s="384"/>
      <c r="G14" s="383" t="s">
        <v>1395</v>
      </c>
      <c r="H14" s="383"/>
      <c r="I14" s="383">
        <v>7155009.0</v>
      </c>
      <c r="J14" s="385">
        <v>143435.0</v>
      </c>
    </row>
    <row r="15" ht="14.25" customHeight="1">
      <c r="B15" s="386">
        <v>3.0</v>
      </c>
      <c r="C15" s="387">
        <v>25.0</v>
      </c>
      <c r="D15" s="387">
        <v>2.0</v>
      </c>
      <c r="E15" s="388" t="s">
        <v>1397</v>
      </c>
      <c r="F15" s="388"/>
      <c r="G15" s="389"/>
      <c r="H15" s="387" t="s">
        <v>1395</v>
      </c>
      <c r="I15" s="387">
        <v>1869156.0</v>
      </c>
      <c r="J15" s="390">
        <v>32818.0</v>
      </c>
    </row>
    <row r="16" ht="14.25" customHeight="1">
      <c r="B16" s="378">
        <v>4.0</v>
      </c>
      <c r="C16" s="379">
        <v>25.0</v>
      </c>
      <c r="D16" s="379">
        <v>2.0</v>
      </c>
      <c r="E16" s="391" t="s">
        <v>1397</v>
      </c>
      <c r="F16" s="391"/>
      <c r="G16" s="262"/>
      <c r="H16" s="379" t="s">
        <v>1395</v>
      </c>
      <c r="I16" s="379">
        <v>728437.0</v>
      </c>
      <c r="J16" s="381">
        <v>6210.0</v>
      </c>
    </row>
    <row r="17" ht="14.25" customHeight="1">
      <c r="B17" s="378">
        <v>5.0</v>
      </c>
      <c r="C17" s="379">
        <v>25.0</v>
      </c>
      <c r="D17" s="379">
        <v>2.0</v>
      </c>
      <c r="E17" s="391" t="s">
        <v>1398</v>
      </c>
      <c r="F17" s="391"/>
      <c r="G17" s="262"/>
      <c r="H17" s="379"/>
      <c r="I17" s="379"/>
      <c r="J17" s="381">
        <v>3800.0</v>
      </c>
      <c r="L17" s="275">
        <f>+SUM(J15:J21)</f>
        <v>55628</v>
      </c>
    </row>
    <row r="18" ht="14.25" customHeight="1">
      <c r="B18" s="378">
        <v>6.0</v>
      </c>
      <c r="C18" s="379">
        <v>25.0</v>
      </c>
      <c r="D18" s="379">
        <v>2.0</v>
      </c>
      <c r="E18" s="391" t="s">
        <v>1399</v>
      </c>
      <c r="F18" s="391"/>
      <c r="G18" s="262"/>
      <c r="H18" s="379"/>
      <c r="I18" s="379"/>
      <c r="J18" s="381">
        <v>3800.0</v>
      </c>
    </row>
    <row r="19" ht="14.25" customHeight="1">
      <c r="B19" s="378">
        <v>7.0</v>
      </c>
      <c r="C19" s="379">
        <v>25.0</v>
      </c>
      <c r="D19" s="379">
        <v>2.0</v>
      </c>
      <c r="E19" s="391" t="s">
        <v>1400</v>
      </c>
      <c r="F19" s="391"/>
      <c r="G19" s="262"/>
      <c r="H19" s="379"/>
      <c r="I19" s="379"/>
      <c r="J19" s="381">
        <v>3800.0</v>
      </c>
    </row>
    <row r="20" ht="14.25" customHeight="1">
      <c r="B20" s="378">
        <v>8.0</v>
      </c>
      <c r="C20" s="379">
        <v>25.0</v>
      </c>
      <c r="D20" s="379">
        <v>2.0</v>
      </c>
      <c r="E20" s="391" t="s">
        <v>1401</v>
      </c>
      <c r="F20" s="391"/>
      <c r="G20" s="262"/>
      <c r="H20" s="379"/>
      <c r="I20" s="379"/>
      <c r="J20" s="381">
        <v>3800.0</v>
      </c>
    </row>
    <row r="21" ht="14.25" customHeight="1">
      <c r="B21" s="392">
        <v>9.0</v>
      </c>
      <c r="C21" s="393">
        <v>25.0</v>
      </c>
      <c r="D21" s="393">
        <v>2.0</v>
      </c>
      <c r="E21" s="394" t="s">
        <v>1402</v>
      </c>
      <c r="F21" s="394"/>
      <c r="G21" s="395"/>
      <c r="H21" s="393"/>
      <c r="I21" s="393"/>
      <c r="J21" s="396">
        <v>1400.0</v>
      </c>
    </row>
    <row r="22" ht="14.25" customHeight="1">
      <c r="B22" s="397">
        <v>10.0</v>
      </c>
      <c r="C22" s="398">
        <v>9.0</v>
      </c>
      <c r="D22" s="398">
        <v>3.0</v>
      </c>
      <c r="E22" s="399" t="s">
        <v>1403</v>
      </c>
      <c r="F22" s="399"/>
      <c r="G22" s="398"/>
      <c r="H22" s="398" t="s">
        <v>1395</v>
      </c>
      <c r="I22" s="398"/>
      <c r="J22" s="400">
        <v>5473.0</v>
      </c>
    </row>
    <row r="23" ht="14.25" customHeight="1">
      <c r="B23" s="382">
        <v>11.0</v>
      </c>
      <c r="C23" s="383">
        <v>27.0</v>
      </c>
      <c r="D23" s="383">
        <v>2.0</v>
      </c>
      <c r="E23" s="384" t="s">
        <v>1404</v>
      </c>
      <c r="F23" s="384"/>
      <c r="G23" s="383" t="s">
        <v>1395</v>
      </c>
      <c r="H23" s="383"/>
      <c r="I23" s="383">
        <v>7152995.0</v>
      </c>
      <c r="J23" s="385">
        <v>261108.0</v>
      </c>
    </row>
    <row r="24" ht="13.5" customHeight="1">
      <c r="B24" s="386">
        <v>12.0</v>
      </c>
      <c r="C24" s="387">
        <v>9.0</v>
      </c>
      <c r="D24" s="387">
        <v>3.0</v>
      </c>
      <c r="E24" s="401" t="s">
        <v>1405</v>
      </c>
      <c r="F24" s="401"/>
      <c r="G24" s="387"/>
      <c r="H24" s="387" t="s">
        <v>1395</v>
      </c>
      <c r="I24" s="387"/>
      <c r="J24" s="390">
        <v>6071.0</v>
      </c>
    </row>
    <row r="25" ht="13.5" customHeight="1">
      <c r="B25" s="378">
        <v>13.0</v>
      </c>
      <c r="C25" s="379">
        <v>11.0</v>
      </c>
      <c r="D25" s="379">
        <v>3.0</v>
      </c>
      <c r="E25" s="380" t="s">
        <v>1406</v>
      </c>
      <c r="F25" s="380"/>
      <c r="G25" s="379"/>
      <c r="H25" s="379" t="s">
        <v>1395</v>
      </c>
      <c r="I25" s="379"/>
      <c r="J25" s="381">
        <v>4645.0</v>
      </c>
    </row>
    <row r="26" ht="13.5" customHeight="1">
      <c r="B26" s="378">
        <v>14.0</v>
      </c>
      <c r="C26" s="379">
        <v>11.0</v>
      </c>
      <c r="D26" s="379">
        <v>3.0</v>
      </c>
      <c r="E26" s="248" t="s">
        <v>1407</v>
      </c>
      <c r="G26" s="379"/>
      <c r="H26" s="379" t="s">
        <v>1395</v>
      </c>
      <c r="I26" s="379"/>
      <c r="J26" s="381">
        <v>3465.0</v>
      </c>
    </row>
    <row r="27" ht="13.5" customHeight="1">
      <c r="B27" s="378">
        <v>15.0</v>
      </c>
      <c r="C27" s="379">
        <v>18.0</v>
      </c>
      <c r="D27" s="379">
        <v>3.0</v>
      </c>
      <c r="E27" s="380" t="s">
        <v>1408</v>
      </c>
      <c r="F27" s="380"/>
      <c r="G27" s="379" t="s">
        <v>1395</v>
      </c>
      <c r="I27" s="379">
        <v>7194598.0</v>
      </c>
      <c r="J27" s="381">
        <v>93446.0</v>
      </c>
      <c r="L27" s="275">
        <f>+SUM(J24:J31)</f>
        <v>162288</v>
      </c>
    </row>
    <row r="28" ht="14.25" customHeight="1">
      <c r="B28" s="378">
        <v>16.0</v>
      </c>
      <c r="C28" s="379">
        <v>19.0</v>
      </c>
      <c r="D28" s="379">
        <v>3.0</v>
      </c>
      <c r="E28" s="380" t="s">
        <v>1409</v>
      </c>
      <c r="F28" s="380"/>
      <c r="G28" s="262"/>
      <c r="H28" s="379" t="s">
        <v>1395</v>
      </c>
      <c r="I28" s="379">
        <v>9.1587933E7</v>
      </c>
      <c r="J28" s="381">
        <v>12100.0</v>
      </c>
    </row>
    <row r="29" ht="14.25" customHeight="1">
      <c r="B29" s="378">
        <v>17.0</v>
      </c>
      <c r="C29" s="379">
        <v>20.0</v>
      </c>
      <c r="D29" s="379">
        <v>3.0</v>
      </c>
      <c r="E29" s="380" t="s">
        <v>1410</v>
      </c>
      <c r="F29" s="380"/>
      <c r="G29" s="262"/>
      <c r="H29" s="379" t="s">
        <v>1395</v>
      </c>
      <c r="I29" s="379">
        <v>41010.0</v>
      </c>
      <c r="J29" s="381">
        <v>23210.0</v>
      </c>
    </row>
    <row r="30" ht="14.25" customHeight="1">
      <c r="B30" s="378">
        <v>18.0</v>
      </c>
      <c r="C30" s="379">
        <v>20.0</v>
      </c>
      <c r="D30" s="379">
        <v>3.0</v>
      </c>
      <c r="E30" s="380" t="s">
        <v>1411</v>
      </c>
      <c r="F30" s="380"/>
      <c r="G30" s="262"/>
      <c r="H30" s="379" t="s">
        <v>1395</v>
      </c>
      <c r="I30" s="379">
        <v>19918.0</v>
      </c>
      <c r="J30" s="381">
        <v>15400.0</v>
      </c>
    </row>
    <row r="31" ht="14.25" customHeight="1">
      <c r="B31" s="392">
        <v>19.0</v>
      </c>
      <c r="C31" s="393">
        <v>25.0</v>
      </c>
      <c r="D31" s="393">
        <v>3.0</v>
      </c>
      <c r="E31" s="402" t="s">
        <v>1412</v>
      </c>
      <c r="F31" s="402"/>
      <c r="G31" s="395"/>
      <c r="H31" s="393" t="s">
        <v>1395</v>
      </c>
      <c r="I31" s="393"/>
      <c r="J31" s="396">
        <v>3951.0</v>
      </c>
    </row>
    <row r="32" ht="14.25" customHeight="1">
      <c r="B32" s="397">
        <v>20.0</v>
      </c>
      <c r="C32" s="403"/>
      <c r="D32" s="403"/>
      <c r="E32" s="403"/>
      <c r="F32" s="403"/>
      <c r="G32" s="403"/>
      <c r="H32" s="403"/>
      <c r="I32" s="398"/>
      <c r="J32" s="403"/>
    </row>
    <row r="33" ht="14.25" customHeight="1">
      <c r="B33" s="378">
        <v>21.0</v>
      </c>
      <c r="C33" s="262"/>
      <c r="D33" s="262"/>
      <c r="E33" s="262"/>
      <c r="F33" s="262"/>
      <c r="G33" s="262"/>
      <c r="H33" s="262"/>
      <c r="I33" s="379"/>
      <c r="J33" s="262"/>
    </row>
    <row r="34" ht="14.25" customHeight="1">
      <c r="B34" s="378">
        <v>22.0</v>
      </c>
      <c r="C34" s="379"/>
      <c r="D34" s="379"/>
      <c r="E34" s="391"/>
      <c r="F34" s="391"/>
      <c r="G34" s="262"/>
      <c r="H34" s="379"/>
      <c r="I34" s="379"/>
      <c r="J34" s="381"/>
    </row>
    <row r="35" ht="14.25" customHeight="1">
      <c r="B35" s="378">
        <v>23.0</v>
      </c>
      <c r="C35" s="379"/>
      <c r="D35" s="379"/>
      <c r="E35" s="391"/>
      <c r="F35" s="391"/>
      <c r="G35" s="262"/>
      <c r="H35" s="379"/>
      <c r="I35" s="379"/>
      <c r="J35" s="381"/>
    </row>
    <row r="36" ht="14.25" customHeight="1">
      <c r="B36" s="378">
        <v>24.0</v>
      </c>
      <c r="C36" s="379"/>
      <c r="D36" s="379"/>
      <c r="E36" s="391"/>
      <c r="F36" s="391"/>
      <c r="G36" s="262"/>
      <c r="H36" s="379"/>
      <c r="I36" s="379"/>
      <c r="J36" s="381"/>
    </row>
    <row r="37" ht="14.25" customHeight="1">
      <c r="B37" s="378">
        <v>25.0</v>
      </c>
      <c r="C37" s="379"/>
      <c r="D37" s="379"/>
      <c r="E37" s="391"/>
      <c r="F37" s="391"/>
      <c r="G37" s="262"/>
      <c r="H37" s="379"/>
      <c r="I37" s="379"/>
      <c r="J37" s="381"/>
    </row>
    <row r="38" ht="14.25" customHeight="1">
      <c r="B38" s="378">
        <v>26.0</v>
      </c>
      <c r="C38" s="379"/>
      <c r="D38" s="379"/>
      <c r="E38" s="391"/>
      <c r="F38" s="391"/>
      <c r="G38" s="262"/>
      <c r="H38" s="379"/>
      <c r="I38" s="379"/>
      <c r="J38" s="381"/>
    </row>
    <row r="39" ht="14.25" customHeight="1">
      <c r="B39" s="378">
        <v>27.0</v>
      </c>
      <c r="C39" s="379"/>
      <c r="D39" s="379"/>
      <c r="E39" s="391"/>
      <c r="F39" s="391"/>
      <c r="G39" s="262"/>
      <c r="H39" s="379"/>
      <c r="I39" s="379"/>
      <c r="J39" s="381"/>
    </row>
    <row r="40" ht="14.25" customHeight="1">
      <c r="B40" s="378">
        <v>28.0</v>
      </c>
      <c r="C40" s="395"/>
      <c r="D40" s="395"/>
      <c r="E40" s="394"/>
      <c r="F40" s="394"/>
      <c r="G40" s="395"/>
      <c r="H40" s="393"/>
      <c r="I40" s="393"/>
      <c r="J40" s="385"/>
    </row>
    <row r="41" ht="14.25" customHeight="1">
      <c r="H41" s="366" t="s">
        <v>1413</v>
      </c>
      <c r="I41" s="368"/>
      <c r="J41" s="404">
        <f>+SUM(J13:J40)</f>
        <v>805399</v>
      </c>
    </row>
    <row r="42" ht="14.25" customHeight="1">
      <c r="I42" s="277"/>
    </row>
    <row r="43" ht="14.25" customHeight="1">
      <c r="I43" s="277"/>
    </row>
    <row r="44" ht="14.25" customHeight="1">
      <c r="B44" s="277" t="s">
        <v>1414</v>
      </c>
      <c r="E44" s="363"/>
      <c r="G44" s="248" t="s">
        <v>1415</v>
      </c>
      <c r="H44" s="363"/>
      <c r="I44" s="364"/>
    </row>
    <row r="45" ht="14.25" customHeight="1">
      <c r="C45" s="405" t="s">
        <v>1416</v>
      </c>
      <c r="E45" s="277"/>
      <c r="F45" s="277"/>
      <c r="G45" s="405" t="s">
        <v>1416</v>
      </c>
      <c r="H45" s="277"/>
    </row>
    <row r="46" ht="14.25" customHeight="1">
      <c r="I46" s="277"/>
    </row>
    <row r="47" ht="14.25" customHeight="1">
      <c r="I47" s="277"/>
    </row>
    <row r="48" ht="14.25" customHeight="1">
      <c r="I48" s="277"/>
    </row>
    <row r="49" ht="14.25" customHeight="1">
      <c r="I49" s="277"/>
    </row>
    <row r="50" ht="14.25" customHeight="1">
      <c r="I50" s="277"/>
    </row>
    <row r="51" ht="14.25" customHeight="1">
      <c r="I51" s="277"/>
    </row>
    <row r="52" ht="14.25" customHeight="1">
      <c r="I52" s="277"/>
    </row>
    <row r="53" ht="14.25" customHeight="1">
      <c r="I53" s="277"/>
    </row>
    <row r="54" ht="14.25" customHeight="1">
      <c r="I54" s="277"/>
    </row>
    <row r="55" ht="14.25" customHeight="1">
      <c r="I55" s="277"/>
    </row>
    <row r="56" ht="14.25" customHeight="1">
      <c r="I56" s="277"/>
    </row>
    <row r="57" ht="14.25" customHeight="1">
      <c r="I57" s="277"/>
    </row>
    <row r="58" ht="14.25" customHeight="1">
      <c r="I58" s="277"/>
    </row>
    <row r="59" ht="14.25" customHeight="1">
      <c r="I59" s="277"/>
    </row>
    <row r="60" ht="14.25" customHeight="1">
      <c r="I60" s="277"/>
    </row>
    <row r="61" ht="14.25" customHeight="1">
      <c r="I61" s="277"/>
    </row>
    <row r="62" ht="14.25" customHeight="1">
      <c r="I62" s="277"/>
    </row>
    <row r="63" ht="14.25" customHeight="1">
      <c r="I63" s="277"/>
    </row>
    <row r="64" ht="14.25" customHeight="1">
      <c r="I64" s="277"/>
    </row>
    <row r="65" ht="14.25" customHeight="1">
      <c r="I65" s="277"/>
    </row>
    <row r="66" ht="14.25" customHeight="1">
      <c r="I66" s="277"/>
    </row>
    <row r="67" ht="14.25" customHeight="1">
      <c r="I67" s="277"/>
    </row>
    <row r="68" ht="14.25" customHeight="1">
      <c r="I68" s="277"/>
    </row>
    <row r="69" ht="14.25" customHeight="1">
      <c r="I69" s="277"/>
    </row>
    <row r="70" ht="14.25" customHeight="1">
      <c r="I70" s="277"/>
    </row>
    <row r="71" ht="14.25" customHeight="1">
      <c r="I71" s="277"/>
    </row>
    <row r="72" ht="14.25" customHeight="1">
      <c r="I72" s="277"/>
    </row>
    <row r="73" ht="14.25" customHeight="1">
      <c r="I73" s="277"/>
    </row>
    <row r="74" ht="14.25" customHeight="1">
      <c r="I74" s="277"/>
    </row>
    <row r="75" ht="14.25" customHeight="1">
      <c r="I75" s="277"/>
    </row>
    <row r="76" ht="14.25" customHeight="1">
      <c r="I76" s="277"/>
    </row>
    <row r="77" ht="14.25" customHeight="1">
      <c r="I77" s="277"/>
    </row>
    <row r="78" ht="14.25" customHeight="1">
      <c r="I78" s="277"/>
    </row>
    <row r="79" ht="14.25" customHeight="1">
      <c r="I79" s="277"/>
    </row>
    <row r="80" ht="14.25" customHeight="1">
      <c r="I80" s="277"/>
    </row>
    <row r="81" ht="14.25" customHeight="1">
      <c r="I81" s="277"/>
    </row>
    <row r="82" ht="14.25" customHeight="1">
      <c r="I82" s="277"/>
    </row>
    <row r="83" ht="14.25" customHeight="1">
      <c r="I83" s="277"/>
    </row>
    <row r="84" ht="14.25" customHeight="1">
      <c r="I84" s="277"/>
    </row>
    <row r="85" ht="14.25" customHeight="1">
      <c r="I85" s="277"/>
    </row>
    <row r="86" ht="14.25" customHeight="1">
      <c r="I86" s="277"/>
    </row>
    <row r="87" ht="14.25" customHeight="1">
      <c r="I87" s="277"/>
    </row>
    <row r="88" ht="14.25" customHeight="1">
      <c r="I88" s="277"/>
    </row>
    <row r="89" ht="14.25" customHeight="1">
      <c r="I89" s="277"/>
    </row>
    <row r="90" ht="14.25" customHeight="1">
      <c r="I90" s="277"/>
    </row>
    <row r="91" ht="14.25" customHeight="1">
      <c r="I91" s="277"/>
    </row>
    <row r="92" ht="14.25" customHeight="1">
      <c r="I92" s="277"/>
    </row>
    <row r="93" ht="14.25" customHeight="1">
      <c r="I93" s="277"/>
    </row>
    <row r="94" ht="14.25" customHeight="1">
      <c r="I94" s="277"/>
    </row>
    <row r="95" ht="14.25" customHeight="1">
      <c r="I95" s="277"/>
    </row>
    <row r="96" ht="14.25" customHeight="1">
      <c r="I96" s="277"/>
    </row>
    <row r="97" ht="14.25" customHeight="1">
      <c r="I97" s="277"/>
    </row>
    <row r="98" ht="14.25" customHeight="1">
      <c r="I98" s="277"/>
    </row>
    <row r="99" ht="14.25" customHeight="1">
      <c r="I99" s="277"/>
    </row>
    <row r="100" ht="14.25" customHeight="1">
      <c r="I100" s="277"/>
    </row>
    <row r="101" ht="14.25" customHeight="1">
      <c r="I101" s="277"/>
    </row>
    <row r="102" ht="14.25" customHeight="1">
      <c r="I102" s="277"/>
    </row>
    <row r="103" ht="14.25" customHeight="1">
      <c r="I103" s="277"/>
    </row>
    <row r="104" ht="14.25" customHeight="1">
      <c r="I104" s="277"/>
    </row>
    <row r="105" ht="14.25" customHeight="1">
      <c r="I105" s="277"/>
    </row>
    <row r="106" ht="14.25" customHeight="1">
      <c r="I106" s="277"/>
    </row>
    <row r="107" ht="14.25" customHeight="1">
      <c r="I107" s="277"/>
    </row>
    <row r="108" ht="14.25" customHeight="1">
      <c r="I108" s="277"/>
    </row>
    <row r="109" ht="14.25" customHeight="1">
      <c r="I109" s="277"/>
    </row>
    <row r="110" ht="14.25" customHeight="1">
      <c r="I110" s="277"/>
    </row>
    <row r="111" ht="14.25" customHeight="1">
      <c r="I111" s="277"/>
    </row>
    <row r="112" ht="14.25" customHeight="1">
      <c r="I112" s="277"/>
    </row>
    <row r="113" ht="14.25" customHeight="1">
      <c r="I113" s="277"/>
    </row>
    <row r="114" ht="14.25" customHeight="1">
      <c r="I114" s="277"/>
    </row>
    <row r="115" ht="14.25" customHeight="1">
      <c r="I115" s="277"/>
    </row>
    <row r="116" ht="14.25" customHeight="1">
      <c r="I116" s="277"/>
    </row>
    <row r="117" ht="14.25" customHeight="1">
      <c r="I117" s="277"/>
    </row>
    <row r="118" ht="14.25" customHeight="1">
      <c r="I118" s="277"/>
    </row>
    <row r="119" ht="14.25" customHeight="1">
      <c r="I119" s="277"/>
    </row>
    <row r="120" ht="14.25" customHeight="1">
      <c r="I120" s="277"/>
    </row>
    <row r="121" ht="14.25" customHeight="1">
      <c r="I121" s="277"/>
    </row>
    <row r="122" ht="14.25" customHeight="1">
      <c r="I122" s="277"/>
    </row>
    <row r="123" ht="14.25" customHeight="1">
      <c r="I123" s="277"/>
    </row>
    <row r="124" ht="14.25" customHeight="1">
      <c r="I124" s="277"/>
    </row>
    <row r="125" ht="14.25" customHeight="1">
      <c r="I125" s="277"/>
    </row>
    <row r="126" ht="14.25" customHeight="1">
      <c r="I126" s="277"/>
    </row>
    <row r="127" ht="14.25" customHeight="1">
      <c r="I127" s="277"/>
    </row>
    <row r="128" ht="14.25" customHeight="1">
      <c r="I128" s="277"/>
    </row>
    <row r="129" ht="14.25" customHeight="1">
      <c r="I129" s="277"/>
    </row>
    <row r="130" ht="14.25" customHeight="1">
      <c r="I130" s="277"/>
    </row>
    <row r="131" ht="14.25" customHeight="1">
      <c r="I131" s="277"/>
    </row>
    <row r="132" ht="14.25" customHeight="1">
      <c r="I132" s="277"/>
    </row>
    <row r="133" ht="14.25" customHeight="1">
      <c r="I133" s="277"/>
    </row>
    <row r="134" ht="14.25" customHeight="1">
      <c r="I134" s="277"/>
    </row>
    <row r="135" ht="14.25" customHeight="1">
      <c r="I135" s="277"/>
    </row>
    <row r="136" ht="14.25" customHeight="1">
      <c r="I136" s="277"/>
    </row>
    <row r="137" ht="14.25" customHeight="1">
      <c r="I137" s="277"/>
    </row>
    <row r="138" ht="14.25" customHeight="1">
      <c r="I138" s="277"/>
    </row>
    <row r="139" ht="14.25" customHeight="1">
      <c r="I139" s="277"/>
    </row>
    <row r="140" ht="14.25" customHeight="1">
      <c r="I140" s="277"/>
    </row>
    <row r="141" ht="14.25" customHeight="1">
      <c r="I141" s="277"/>
    </row>
    <row r="142" ht="14.25" customHeight="1">
      <c r="I142" s="277"/>
    </row>
    <row r="143" ht="14.25" customHeight="1">
      <c r="I143" s="277"/>
    </row>
    <row r="144" ht="14.25" customHeight="1">
      <c r="I144" s="277"/>
    </row>
    <row r="145" ht="14.25" customHeight="1">
      <c r="I145" s="277"/>
    </row>
    <row r="146" ht="14.25" customHeight="1">
      <c r="I146" s="277"/>
    </row>
    <row r="147" ht="14.25" customHeight="1">
      <c r="I147" s="277"/>
    </row>
    <row r="148" ht="14.25" customHeight="1">
      <c r="I148" s="277"/>
    </row>
    <row r="149" ht="14.25" customHeight="1">
      <c r="I149" s="277"/>
    </row>
    <row r="150" ht="14.25" customHeight="1">
      <c r="I150" s="277"/>
    </row>
    <row r="151" ht="14.25" customHeight="1">
      <c r="I151" s="277"/>
    </row>
    <row r="152" ht="14.25" customHeight="1">
      <c r="I152" s="277"/>
    </row>
    <row r="153" ht="14.25" customHeight="1">
      <c r="I153" s="277"/>
    </row>
    <row r="154" ht="14.25" customHeight="1">
      <c r="I154" s="277"/>
    </row>
    <row r="155" ht="14.25" customHeight="1">
      <c r="I155" s="277"/>
    </row>
    <row r="156" ht="14.25" customHeight="1">
      <c r="I156" s="277"/>
    </row>
    <row r="157" ht="14.25" customHeight="1">
      <c r="I157" s="277"/>
    </row>
    <row r="158" ht="14.25" customHeight="1">
      <c r="I158" s="277"/>
    </row>
    <row r="159" ht="14.25" customHeight="1">
      <c r="I159" s="277"/>
    </row>
    <row r="160" ht="14.25" customHeight="1">
      <c r="I160" s="277"/>
    </row>
    <row r="161" ht="14.25" customHeight="1">
      <c r="I161" s="277"/>
    </row>
    <row r="162" ht="14.25" customHeight="1">
      <c r="I162" s="277"/>
    </row>
    <row r="163" ht="14.25" customHeight="1">
      <c r="I163" s="277"/>
    </row>
    <row r="164" ht="14.25" customHeight="1">
      <c r="I164" s="277"/>
    </row>
    <row r="165" ht="14.25" customHeight="1">
      <c r="I165" s="277"/>
    </row>
    <row r="166" ht="14.25" customHeight="1">
      <c r="I166" s="277"/>
    </row>
    <row r="167" ht="14.25" customHeight="1">
      <c r="I167" s="277"/>
    </row>
    <row r="168" ht="14.25" customHeight="1">
      <c r="I168" s="277"/>
    </row>
    <row r="169" ht="14.25" customHeight="1">
      <c r="I169" s="277"/>
    </row>
    <row r="170" ht="14.25" customHeight="1">
      <c r="I170" s="277"/>
    </row>
    <row r="171" ht="14.25" customHeight="1">
      <c r="I171" s="277"/>
    </row>
    <row r="172" ht="14.25" customHeight="1">
      <c r="I172" s="277"/>
    </row>
    <row r="173" ht="14.25" customHeight="1">
      <c r="I173" s="277"/>
    </row>
    <row r="174" ht="14.25" customHeight="1">
      <c r="I174" s="277"/>
    </row>
    <row r="175" ht="14.25" customHeight="1">
      <c r="I175" s="277"/>
    </row>
    <row r="176" ht="14.25" customHeight="1">
      <c r="I176" s="277"/>
    </row>
    <row r="177" ht="14.25" customHeight="1">
      <c r="I177" s="277"/>
    </row>
    <row r="178" ht="14.25" customHeight="1">
      <c r="I178" s="277"/>
    </row>
    <row r="179" ht="14.25" customHeight="1">
      <c r="I179" s="277"/>
    </row>
    <row r="180" ht="14.25" customHeight="1">
      <c r="I180" s="277"/>
    </row>
    <row r="181" ht="14.25" customHeight="1">
      <c r="I181" s="277"/>
    </row>
    <row r="182" ht="14.25" customHeight="1">
      <c r="I182" s="277"/>
    </row>
    <row r="183" ht="14.25" customHeight="1">
      <c r="I183" s="277"/>
    </row>
    <row r="184" ht="14.25" customHeight="1">
      <c r="I184" s="277"/>
    </row>
    <row r="185" ht="14.25" customHeight="1">
      <c r="I185" s="277"/>
    </row>
    <row r="186" ht="14.25" customHeight="1">
      <c r="I186" s="277"/>
    </row>
    <row r="187" ht="14.25" customHeight="1">
      <c r="I187" s="277"/>
    </row>
    <row r="188" ht="14.25" customHeight="1">
      <c r="I188" s="277"/>
    </row>
    <row r="189" ht="14.25" customHeight="1">
      <c r="I189" s="277"/>
    </row>
    <row r="190" ht="14.25" customHeight="1">
      <c r="I190" s="277"/>
    </row>
    <row r="191" ht="14.25" customHeight="1">
      <c r="I191" s="277"/>
    </row>
    <row r="192" ht="14.25" customHeight="1">
      <c r="I192" s="277"/>
    </row>
    <row r="193" ht="14.25" customHeight="1">
      <c r="I193" s="277"/>
    </row>
    <row r="194" ht="14.25" customHeight="1">
      <c r="I194" s="277"/>
    </row>
    <row r="195" ht="14.25" customHeight="1">
      <c r="I195" s="277"/>
    </row>
    <row r="196" ht="14.25" customHeight="1">
      <c r="I196" s="277"/>
    </row>
    <row r="197" ht="14.25" customHeight="1">
      <c r="I197" s="277"/>
    </row>
    <row r="198" ht="14.25" customHeight="1">
      <c r="I198" s="277"/>
    </row>
    <row r="199" ht="14.25" customHeight="1">
      <c r="I199" s="277"/>
    </row>
    <row r="200" ht="14.25" customHeight="1">
      <c r="I200" s="277"/>
    </row>
    <row r="201" ht="14.25" customHeight="1">
      <c r="I201" s="277"/>
    </row>
    <row r="202" ht="14.25" customHeight="1">
      <c r="I202" s="277"/>
    </row>
    <row r="203" ht="14.25" customHeight="1">
      <c r="I203" s="277"/>
    </row>
    <row r="204" ht="14.25" customHeight="1">
      <c r="I204" s="277"/>
    </row>
    <row r="205" ht="14.25" customHeight="1">
      <c r="I205" s="277"/>
    </row>
    <row r="206" ht="14.25" customHeight="1">
      <c r="I206" s="277"/>
    </row>
    <row r="207" ht="14.25" customHeight="1">
      <c r="I207" s="277"/>
    </row>
    <row r="208" ht="14.25" customHeight="1">
      <c r="I208" s="277"/>
    </row>
    <row r="209" ht="14.25" customHeight="1">
      <c r="I209" s="277"/>
    </row>
    <row r="210" ht="14.25" customHeight="1">
      <c r="I210" s="277"/>
    </row>
    <row r="211" ht="14.25" customHeight="1">
      <c r="I211" s="277"/>
    </row>
    <row r="212" ht="14.25" customHeight="1">
      <c r="I212" s="277"/>
    </row>
    <row r="213" ht="14.25" customHeight="1">
      <c r="I213" s="277"/>
    </row>
    <row r="214" ht="14.25" customHeight="1">
      <c r="I214" s="277"/>
    </row>
    <row r="215" ht="14.25" customHeight="1">
      <c r="I215" s="277"/>
    </row>
    <row r="216" ht="14.25" customHeight="1">
      <c r="I216" s="277"/>
    </row>
    <row r="217" ht="14.25" customHeight="1">
      <c r="I217" s="277"/>
    </row>
    <row r="218" ht="14.25" customHeight="1">
      <c r="I218" s="277"/>
    </row>
    <row r="219" ht="14.25" customHeight="1">
      <c r="I219" s="277"/>
    </row>
    <row r="220" ht="14.25" customHeight="1">
      <c r="I220" s="277"/>
    </row>
    <row r="221" ht="14.25" customHeight="1">
      <c r="I221" s="277"/>
    </row>
    <row r="222" ht="14.25" customHeight="1">
      <c r="I222" s="277"/>
    </row>
    <row r="223" ht="14.25" customHeight="1">
      <c r="I223" s="277"/>
    </row>
    <row r="224" ht="14.25" customHeight="1">
      <c r="I224" s="277"/>
    </row>
    <row r="225" ht="14.25" customHeight="1">
      <c r="I225" s="277"/>
    </row>
    <row r="226" ht="14.25" customHeight="1">
      <c r="I226" s="277"/>
    </row>
    <row r="227" ht="14.25" customHeight="1">
      <c r="I227" s="277"/>
    </row>
    <row r="228" ht="14.25" customHeight="1">
      <c r="I228" s="277"/>
    </row>
    <row r="229" ht="14.25" customHeight="1">
      <c r="I229" s="277"/>
    </row>
    <row r="230" ht="14.25" customHeight="1">
      <c r="I230" s="277"/>
    </row>
    <row r="231" ht="14.25" customHeight="1">
      <c r="I231" s="277"/>
    </row>
    <row r="232" ht="14.25" customHeight="1">
      <c r="I232" s="277"/>
    </row>
    <row r="233" ht="14.25" customHeight="1">
      <c r="I233" s="277"/>
    </row>
    <row r="234" ht="14.25" customHeight="1">
      <c r="I234" s="277"/>
    </row>
    <row r="235" ht="14.25" customHeight="1">
      <c r="I235" s="277"/>
    </row>
    <row r="236" ht="14.25" customHeight="1">
      <c r="I236" s="277"/>
    </row>
    <row r="237" ht="14.25" customHeight="1">
      <c r="I237" s="277"/>
    </row>
    <row r="238" ht="14.25" customHeight="1">
      <c r="I238" s="277"/>
    </row>
    <row r="239" ht="14.25" customHeight="1">
      <c r="I239" s="277"/>
    </row>
    <row r="240" ht="14.25" customHeight="1">
      <c r="I240" s="277"/>
    </row>
    <row r="241" ht="14.25" customHeight="1">
      <c r="I241" s="277"/>
    </row>
    <row r="242" ht="14.25" customHeight="1">
      <c r="I242" s="277"/>
    </row>
    <row r="243" ht="14.25" customHeight="1">
      <c r="I243" s="277"/>
    </row>
    <row r="244" ht="14.25" customHeight="1">
      <c r="I244" s="277"/>
    </row>
    <row r="245" ht="14.25" customHeight="1">
      <c r="I245" s="277"/>
    </row>
    <row r="246" ht="14.25" customHeight="1">
      <c r="I246" s="277"/>
    </row>
    <row r="247" ht="14.25" customHeight="1">
      <c r="I247" s="277"/>
    </row>
    <row r="248" ht="14.25" customHeight="1">
      <c r="I248" s="277"/>
    </row>
    <row r="249" ht="14.25" customHeight="1">
      <c r="I249" s="277"/>
    </row>
    <row r="250" ht="14.25" customHeight="1">
      <c r="I250" s="277"/>
    </row>
    <row r="251" ht="14.25" customHeight="1">
      <c r="I251" s="277"/>
    </row>
    <row r="252" ht="14.25" customHeight="1">
      <c r="I252" s="277"/>
    </row>
    <row r="253" ht="14.25" customHeight="1">
      <c r="I253" s="277"/>
    </row>
    <row r="254" ht="14.25" customHeight="1">
      <c r="I254" s="277"/>
    </row>
    <row r="255" ht="14.25" customHeight="1">
      <c r="I255" s="277"/>
    </row>
    <row r="256" ht="14.25" customHeight="1">
      <c r="I256" s="277"/>
    </row>
    <row r="257" ht="14.25" customHeight="1">
      <c r="I257" s="277"/>
    </row>
    <row r="258" ht="14.25" customHeight="1">
      <c r="I258" s="277"/>
    </row>
    <row r="259" ht="14.25" customHeight="1">
      <c r="I259" s="277"/>
    </row>
    <row r="260" ht="14.25" customHeight="1">
      <c r="I260" s="277"/>
    </row>
    <row r="261" ht="14.25" customHeight="1">
      <c r="I261" s="277"/>
    </row>
    <row r="262" ht="14.25" customHeight="1">
      <c r="I262" s="277"/>
    </row>
    <row r="263" ht="14.25" customHeight="1">
      <c r="I263" s="277"/>
    </row>
    <row r="264" ht="14.25" customHeight="1">
      <c r="I264" s="277"/>
    </row>
    <row r="265" ht="14.25" customHeight="1">
      <c r="I265" s="277"/>
    </row>
    <row r="266" ht="14.25" customHeight="1">
      <c r="I266" s="277"/>
    </row>
    <row r="267" ht="14.25" customHeight="1">
      <c r="I267" s="277"/>
    </row>
    <row r="268" ht="14.25" customHeight="1">
      <c r="I268" s="277"/>
    </row>
    <row r="269" ht="14.25" customHeight="1">
      <c r="I269" s="277"/>
    </row>
    <row r="270" ht="14.25" customHeight="1">
      <c r="I270" s="277"/>
    </row>
    <row r="271" ht="14.25" customHeight="1">
      <c r="I271" s="277"/>
    </row>
    <row r="272" ht="14.25" customHeight="1">
      <c r="I272" s="277"/>
    </row>
    <row r="273" ht="14.25" customHeight="1">
      <c r="I273" s="277"/>
    </row>
    <row r="274" ht="14.25" customHeight="1">
      <c r="I274" s="277"/>
    </row>
    <row r="275" ht="14.25" customHeight="1">
      <c r="I275" s="277"/>
    </row>
    <row r="276" ht="14.25" customHeight="1">
      <c r="I276" s="277"/>
    </row>
    <row r="277" ht="14.25" customHeight="1">
      <c r="I277" s="277"/>
    </row>
    <row r="278" ht="14.25" customHeight="1">
      <c r="I278" s="277"/>
    </row>
    <row r="279" ht="14.25" customHeight="1">
      <c r="I279" s="277"/>
    </row>
    <row r="280" ht="14.25" customHeight="1">
      <c r="I280" s="277"/>
    </row>
    <row r="281" ht="14.25" customHeight="1">
      <c r="I281" s="277"/>
    </row>
    <row r="282" ht="14.25" customHeight="1">
      <c r="I282" s="277"/>
    </row>
    <row r="283" ht="14.25" customHeight="1">
      <c r="I283" s="277"/>
    </row>
    <row r="284" ht="14.25" customHeight="1">
      <c r="I284" s="277"/>
    </row>
    <row r="285" ht="14.25" customHeight="1">
      <c r="I285" s="277"/>
    </row>
    <row r="286" ht="14.25" customHeight="1">
      <c r="I286" s="277"/>
    </row>
    <row r="287" ht="14.25" customHeight="1">
      <c r="I287" s="277"/>
    </row>
    <row r="288" ht="14.25" customHeight="1">
      <c r="I288" s="277"/>
    </row>
    <row r="289" ht="14.25" customHeight="1">
      <c r="I289" s="277"/>
    </row>
    <row r="290" ht="14.25" customHeight="1">
      <c r="I290" s="277"/>
    </row>
    <row r="291" ht="14.25" customHeight="1">
      <c r="I291" s="277"/>
    </row>
    <row r="292" ht="14.25" customHeight="1">
      <c r="I292" s="277"/>
    </row>
    <row r="293" ht="14.25" customHeight="1">
      <c r="I293" s="277"/>
    </row>
    <row r="294" ht="14.25" customHeight="1">
      <c r="I294" s="277"/>
    </row>
    <row r="295" ht="14.25" customHeight="1">
      <c r="I295" s="277"/>
    </row>
    <row r="296" ht="14.25" customHeight="1">
      <c r="I296" s="277"/>
    </row>
    <row r="297" ht="14.25" customHeight="1">
      <c r="I297" s="277"/>
    </row>
    <row r="298" ht="14.25" customHeight="1">
      <c r="I298" s="277"/>
    </row>
    <row r="299" ht="14.25" customHeight="1">
      <c r="I299" s="277"/>
    </row>
    <row r="300" ht="14.25" customHeight="1">
      <c r="I300" s="277"/>
    </row>
    <row r="301" ht="14.25" customHeight="1">
      <c r="I301" s="277"/>
    </row>
    <row r="302" ht="14.25" customHeight="1">
      <c r="I302" s="277"/>
    </row>
    <row r="303" ht="14.25" customHeight="1">
      <c r="I303" s="277"/>
    </row>
    <row r="304" ht="14.25" customHeight="1">
      <c r="I304" s="277"/>
    </row>
    <row r="305" ht="14.25" customHeight="1">
      <c r="I305" s="277"/>
    </row>
    <row r="306" ht="14.25" customHeight="1">
      <c r="I306" s="277"/>
    </row>
    <row r="307" ht="14.25" customHeight="1">
      <c r="I307" s="277"/>
    </row>
    <row r="308" ht="14.25" customHeight="1">
      <c r="I308" s="277"/>
    </row>
    <row r="309" ht="14.25" customHeight="1">
      <c r="I309" s="277"/>
    </row>
    <row r="310" ht="14.25" customHeight="1">
      <c r="I310" s="277"/>
    </row>
    <row r="311" ht="14.25" customHeight="1">
      <c r="I311" s="277"/>
    </row>
    <row r="312" ht="14.25" customHeight="1">
      <c r="I312" s="277"/>
    </row>
    <row r="313" ht="14.25" customHeight="1">
      <c r="I313" s="277"/>
    </row>
    <row r="314" ht="14.25" customHeight="1">
      <c r="I314" s="277"/>
    </row>
    <row r="315" ht="14.25" customHeight="1">
      <c r="I315" s="277"/>
    </row>
    <row r="316" ht="14.25" customHeight="1">
      <c r="I316" s="277"/>
    </row>
    <row r="317" ht="14.25" customHeight="1">
      <c r="I317" s="277"/>
    </row>
    <row r="318" ht="14.25" customHeight="1">
      <c r="I318" s="277"/>
    </row>
    <row r="319" ht="14.25" customHeight="1">
      <c r="I319" s="277"/>
    </row>
    <row r="320" ht="14.25" customHeight="1">
      <c r="I320" s="277"/>
    </row>
    <row r="321" ht="14.25" customHeight="1">
      <c r="I321" s="277"/>
    </row>
    <row r="322" ht="14.25" customHeight="1">
      <c r="I322" s="277"/>
    </row>
    <row r="323" ht="14.25" customHeight="1">
      <c r="I323" s="277"/>
    </row>
    <row r="324" ht="14.25" customHeight="1">
      <c r="I324" s="277"/>
    </row>
    <row r="325" ht="14.25" customHeight="1">
      <c r="I325" s="277"/>
    </row>
    <row r="326" ht="14.25" customHeight="1">
      <c r="I326" s="277"/>
    </row>
    <row r="327" ht="14.25" customHeight="1">
      <c r="I327" s="277"/>
    </row>
    <row r="328" ht="14.25" customHeight="1">
      <c r="I328" s="277"/>
    </row>
    <row r="329" ht="14.25" customHeight="1">
      <c r="I329" s="277"/>
    </row>
    <row r="330" ht="14.25" customHeight="1">
      <c r="I330" s="277"/>
    </row>
    <row r="331" ht="14.25" customHeight="1">
      <c r="I331" s="277"/>
    </row>
    <row r="332" ht="14.25" customHeight="1">
      <c r="I332" s="277"/>
    </row>
    <row r="333" ht="14.25" customHeight="1">
      <c r="I333" s="277"/>
    </row>
    <row r="334" ht="14.25" customHeight="1">
      <c r="I334" s="277"/>
    </row>
    <row r="335" ht="14.25" customHeight="1">
      <c r="I335" s="277"/>
    </row>
    <row r="336" ht="14.25" customHeight="1">
      <c r="I336" s="277"/>
    </row>
    <row r="337" ht="14.25" customHeight="1">
      <c r="I337" s="277"/>
    </row>
    <row r="338" ht="14.25" customHeight="1">
      <c r="I338" s="277"/>
    </row>
    <row r="339" ht="14.25" customHeight="1">
      <c r="I339" s="277"/>
    </row>
    <row r="340" ht="14.25" customHeight="1">
      <c r="I340" s="277"/>
    </row>
    <row r="341" ht="14.25" customHeight="1">
      <c r="I341" s="277"/>
    </row>
    <row r="342" ht="14.25" customHeight="1">
      <c r="I342" s="277"/>
    </row>
    <row r="343" ht="14.25" customHeight="1">
      <c r="I343" s="277"/>
    </row>
    <row r="344" ht="14.25" customHeight="1">
      <c r="I344" s="277"/>
    </row>
    <row r="345" ht="14.25" customHeight="1">
      <c r="I345" s="277"/>
    </row>
    <row r="346" ht="14.25" customHeight="1">
      <c r="I346" s="277"/>
    </row>
    <row r="347" ht="14.25" customHeight="1">
      <c r="I347" s="277"/>
    </row>
    <row r="348" ht="14.25" customHeight="1">
      <c r="I348" s="277"/>
    </row>
    <row r="349" ht="14.25" customHeight="1">
      <c r="I349" s="277"/>
    </row>
    <row r="350" ht="14.25" customHeight="1">
      <c r="I350" s="277"/>
    </row>
    <row r="351" ht="14.25" customHeight="1">
      <c r="I351" s="277"/>
    </row>
    <row r="352" ht="14.25" customHeight="1">
      <c r="I352" s="277"/>
    </row>
    <row r="353" ht="14.25" customHeight="1">
      <c r="I353" s="277"/>
    </row>
    <row r="354" ht="14.25" customHeight="1">
      <c r="I354" s="277"/>
    </row>
    <row r="355" ht="14.25" customHeight="1">
      <c r="I355" s="277"/>
    </row>
    <row r="356" ht="14.25" customHeight="1">
      <c r="I356" s="277"/>
    </row>
    <row r="357" ht="14.25" customHeight="1">
      <c r="I357" s="277"/>
    </row>
    <row r="358" ht="14.25" customHeight="1">
      <c r="I358" s="277"/>
    </row>
    <row r="359" ht="14.25" customHeight="1">
      <c r="I359" s="277"/>
    </row>
    <row r="360" ht="14.25" customHeight="1">
      <c r="I360" s="277"/>
    </row>
    <row r="361" ht="14.25" customHeight="1">
      <c r="I361" s="277"/>
    </row>
    <row r="362" ht="14.25" customHeight="1">
      <c r="I362" s="277"/>
    </row>
    <row r="363" ht="14.25" customHeight="1">
      <c r="I363" s="277"/>
    </row>
    <row r="364" ht="14.25" customHeight="1">
      <c r="I364" s="277"/>
    </row>
    <row r="365" ht="14.25" customHeight="1">
      <c r="I365" s="277"/>
    </row>
    <row r="366" ht="14.25" customHeight="1">
      <c r="I366" s="277"/>
    </row>
    <row r="367" ht="14.25" customHeight="1">
      <c r="I367" s="277"/>
    </row>
    <row r="368" ht="14.25" customHeight="1">
      <c r="I368" s="277"/>
    </row>
    <row r="369" ht="14.25" customHeight="1">
      <c r="I369" s="277"/>
    </row>
    <row r="370" ht="14.25" customHeight="1">
      <c r="I370" s="277"/>
    </row>
    <row r="371" ht="14.25" customHeight="1">
      <c r="I371" s="277"/>
    </row>
    <row r="372" ht="14.25" customHeight="1">
      <c r="I372" s="277"/>
    </row>
    <row r="373" ht="14.25" customHeight="1">
      <c r="I373" s="277"/>
    </row>
    <row r="374" ht="14.25" customHeight="1">
      <c r="I374" s="277"/>
    </row>
    <row r="375" ht="14.25" customHeight="1">
      <c r="I375" s="277"/>
    </row>
    <row r="376" ht="14.25" customHeight="1">
      <c r="I376" s="277"/>
    </row>
    <row r="377" ht="14.25" customHeight="1">
      <c r="I377" s="277"/>
    </row>
    <row r="378" ht="14.25" customHeight="1">
      <c r="I378" s="277"/>
    </row>
    <row r="379" ht="14.25" customHeight="1">
      <c r="I379" s="277"/>
    </row>
    <row r="380" ht="14.25" customHeight="1">
      <c r="I380" s="277"/>
    </row>
    <row r="381" ht="14.25" customHeight="1">
      <c r="I381" s="277"/>
    </row>
    <row r="382" ht="14.25" customHeight="1">
      <c r="I382" s="277"/>
    </row>
    <row r="383" ht="14.25" customHeight="1">
      <c r="I383" s="277"/>
    </row>
    <row r="384" ht="14.25" customHeight="1">
      <c r="I384" s="277"/>
    </row>
    <row r="385" ht="14.25" customHeight="1">
      <c r="I385" s="277"/>
    </row>
    <row r="386" ht="14.25" customHeight="1">
      <c r="I386" s="277"/>
    </row>
    <row r="387" ht="14.25" customHeight="1">
      <c r="I387" s="277"/>
    </row>
    <row r="388" ht="14.25" customHeight="1">
      <c r="I388" s="277"/>
    </row>
    <row r="389" ht="14.25" customHeight="1">
      <c r="I389" s="277"/>
    </row>
    <row r="390" ht="14.25" customHeight="1">
      <c r="I390" s="277"/>
    </row>
    <row r="391" ht="14.25" customHeight="1">
      <c r="I391" s="277"/>
    </row>
    <row r="392" ht="14.25" customHeight="1">
      <c r="I392" s="277"/>
    </row>
    <row r="393" ht="14.25" customHeight="1">
      <c r="I393" s="277"/>
    </row>
    <row r="394" ht="14.25" customHeight="1">
      <c r="I394" s="277"/>
    </row>
    <row r="395" ht="14.25" customHeight="1">
      <c r="I395" s="277"/>
    </row>
    <row r="396" ht="14.25" customHeight="1">
      <c r="I396" s="277"/>
    </row>
    <row r="397" ht="14.25" customHeight="1">
      <c r="I397" s="277"/>
    </row>
    <row r="398" ht="14.25" customHeight="1">
      <c r="I398" s="277"/>
    </row>
    <row r="399" ht="14.25" customHeight="1">
      <c r="I399" s="277"/>
    </row>
    <row r="400" ht="14.25" customHeight="1">
      <c r="I400" s="277"/>
    </row>
    <row r="401" ht="14.25" customHeight="1">
      <c r="I401" s="277"/>
    </row>
    <row r="402" ht="14.25" customHeight="1">
      <c r="I402" s="277"/>
    </row>
    <row r="403" ht="14.25" customHeight="1">
      <c r="I403" s="277"/>
    </row>
    <row r="404" ht="14.25" customHeight="1">
      <c r="I404" s="277"/>
    </row>
    <row r="405" ht="14.25" customHeight="1">
      <c r="I405" s="277"/>
    </row>
    <row r="406" ht="14.25" customHeight="1">
      <c r="I406" s="277"/>
    </row>
    <row r="407" ht="14.25" customHeight="1">
      <c r="I407" s="277"/>
    </row>
    <row r="408" ht="14.25" customHeight="1">
      <c r="I408" s="277"/>
    </row>
    <row r="409" ht="14.25" customHeight="1">
      <c r="I409" s="277"/>
    </row>
    <row r="410" ht="14.25" customHeight="1">
      <c r="I410" s="277"/>
    </row>
    <row r="411" ht="14.25" customHeight="1">
      <c r="I411" s="277"/>
    </row>
    <row r="412" ht="14.25" customHeight="1">
      <c r="I412" s="277"/>
    </row>
    <row r="413" ht="14.25" customHeight="1">
      <c r="I413" s="277"/>
    </row>
    <row r="414" ht="14.25" customHeight="1">
      <c r="I414" s="277"/>
    </row>
    <row r="415" ht="14.25" customHeight="1">
      <c r="I415" s="277"/>
    </row>
    <row r="416" ht="14.25" customHeight="1">
      <c r="I416" s="277"/>
    </row>
    <row r="417" ht="14.25" customHeight="1">
      <c r="I417" s="277"/>
    </row>
    <row r="418" ht="14.25" customHeight="1">
      <c r="I418" s="277"/>
    </row>
    <row r="419" ht="14.25" customHeight="1">
      <c r="I419" s="277"/>
    </row>
    <row r="420" ht="14.25" customHeight="1">
      <c r="I420" s="277"/>
    </row>
    <row r="421" ht="14.25" customHeight="1">
      <c r="I421" s="277"/>
    </row>
    <row r="422" ht="14.25" customHeight="1">
      <c r="I422" s="277"/>
    </row>
    <row r="423" ht="14.25" customHeight="1">
      <c r="I423" s="277"/>
    </row>
    <row r="424" ht="14.25" customHeight="1">
      <c r="I424" s="277"/>
    </row>
    <row r="425" ht="14.25" customHeight="1">
      <c r="I425" s="277"/>
    </row>
    <row r="426" ht="14.25" customHeight="1">
      <c r="I426" s="277"/>
    </row>
    <row r="427" ht="14.25" customHeight="1">
      <c r="I427" s="277"/>
    </row>
    <row r="428" ht="14.25" customHeight="1">
      <c r="I428" s="277"/>
    </row>
    <row r="429" ht="14.25" customHeight="1">
      <c r="I429" s="277"/>
    </row>
    <row r="430" ht="14.25" customHeight="1">
      <c r="I430" s="277"/>
    </row>
    <row r="431" ht="14.25" customHeight="1">
      <c r="I431" s="277"/>
    </row>
    <row r="432" ht="14.25" customHeight="1">
      <c r="I432" s="277"/>
    </row>
    <row r="433" ht="14.25" customHeight="1">
      <c r="I433" s="277"/>
    </row>
    <row r="434" ht="14.25" customHeight="1">
      <c r="I434" s="277"/>
    </row>
    <row r="435" ht="14.25" customHeight="1">
      <c r="I435" s="277"/>
    </row>
    <row r="436" ht="14.25" customHeight="1">
      <c r="I436" s="277"/>
    </row>
    <row r="437" ht="14.25" customHeight="1">
      <c r="I437" s="277"/>
    </row>
    <row r="438" ht="14.25" customHeight="1">
      <c r="I438" s="277"/>
    </row>
    <row r="439" ht="14.25" customHeight="1">
      <c r="I439" s="277"/>
    </row>
    <row r="440" ht="14.25" customHeight="1">
      <c r="I440" s="277"/>
    </row>
    <row r="441" ht="14.25" customHeight="1">
      <c r="I441" s="277"/>
    </row>
    <row r="442" ht="14.25" customHeight="1">
      <c r="I442" s="277"/>
    </row>
    <row r="443" ht="14.25" customHeight="1">
      <c r="I443" s="277"/>
    </row>
    <row r="444" ht="14.25" customHeight="1">
      <c r="I444" s="277"/>
    </row>
    <row r="445" ht="14.25" customHeight="1">
      <c r="I445" s="277"/>
    </row>
    <row r="446" ht="14.25" customHeight="1">
      <c r="I446" s="277"/>
    </row>
    <row r="447" ht="14.25" customHeight="1">
      <c r="I447" s="277"/>
    </row>
    <row r="448" ht="14.25" customHeight="1">
      <c r="I448" s="277"/>
    </row>
    <row r="449" ht="14.25" customHeight="1">
      <c r="I449" s="277"/>
    </row>
    <row r="450" ht="14.25" customHeight="1">
      <c r="I450" s="277"/>
    </row>
    <row r="451" ht="14.25" customHeight="1">
      <c r="I451" s="277"/>
    </row>
    <row r="452" ht="14.25" customHeight="1">
      <c r="I452" s="277"/>
    </row>
    <row r="453" ht="14.25" customHeight="1">
      <c r="I453" s="277"/>
    </row>
    <row r="454" ht="14.25" customHeight="1">
      <c r="I454" s="277"/>
    </row>
    <row r="455" ht="14.25" customHeight="1">
      <c r="I455" s="277"/>
    </row>
    <row r="456" ht="14.25" customHeight="1">
      <c r="I456" s="277"/>
    </row>
    <row r="457" ht="14.25" customHeight="1">
      <c r="I457" s="277"/>
    </row>
    <row r="458" ht="14.25" customHeight="1">
      <c r="I458" s="277"/>
    </row>
    <row r="459" ht="14.25" customHeight="1">
      <c r="I459" s="277"/>
    </row>
    <row r="460" ht="14.25" customHeight="1">
      <c r="I460" s="277"/>
    </row>
    <row r="461" ht="14.25" customHeight="1">
      <c r="I461" s="277"/>
    </row>
    <row r="462" ht="14.25" customHeight="1">
      <c r="I462" s="277"/>
    </row>
    <row r="463" ht="14.25" customHeight="1">
      <c r="I463" s="277"/>
    </row>
    <row r="464" ht="14.25" customHeight="1">
      <c r="I464" s="277"/>
    </row>
    <row r="465" ht="14.25" customHeight="1">
      <c r="I465" s="277"/>
    </row>
    <row r="466" ht="14.25" customHeight="1">
      <c r="I466" s="277"/>
    </row>
    <row r="467" ht="14.25" customHeight="1">
      <c r="I467" s="277"/>
    </row>
    <row r="468" ht="14.25" customHeight="1">
      <c r="I468" s="277"/>
    </row>
    <row r="469" ht="14.25" customHeight="1">
      <c r="I469" s="277"/>
    </row>
    <row r="470" ht="14.25" customHeight="1">
      <c r="I470" s="277"/>
    </row>
    <row r="471" ht="14.25" customHeight="1">
      <c r="I471" s="277"/>
    </row>
    <row r="472" ht="14.25" customHeight="1">
      <c r="I472" s="277"/>
    </row>
    <row r="473" ht="14.25" customHeight="1">
      <c r="I473" s="277"/>
    </row>
    <row r="474" ht="14.25" customHeight="1">
      <c r="I474" s="277"/>
    </row>
    <row r="475" ht="14.25" customHeight="1">
      <c r="I475" s="277"/>
    </row>
    <row r="476" ht="14.25" customHeight="1">
      <c r="I476" s="277"/>
    </row>
    <row r="477" ht="14.25" customHeight="1">
      <c r="I477" s="277"/>
    </row>
    <row r="478" ht="14.25" customHeight="1">
      <c r="I478" s="277"/>
    </row>
    <row r="479" ht="14.25" customHeight="1">
      <c r="I479" s="277"/>
    </row>
    <row r="480" ht="14.25" customHeight="1">
      <c r="I480" s="277"/>
    </row>
    <row r="481" ht="14.25" customHeight="1">
      <c r="I481" s="277"/>
    </row>
    <row r="482" ht="14.25" customHeight="1">
      <c r="I482" s="277"/>
    </row>
    <row r="483" ht="14.25" customHeight="1">
      <c r="I483" s="277"/>
    </row>
    <row r="484" ht="14.25" customHeight="1">
      <c r="I484" s="277"/>
    </row>
    <row r="485" ht="14.25" customHeight="1">
      <c r="I485" s="277"/>
    </row>
    <row r="486" ht="14.25" customHeight="1">
      <c r="I486" s="277"/>
    </row>
    <row r="487" ht="14.25" customHeight="1">
      <c r="I487" s="277"/>
    </row>
    <row r="488" ht="14.25" customHeight="1">
      <c r="I488" s="277"/>
    </row>
    <row r="489" ht="14.25" customHeight="1">
      <c r="I489" s="277"/>
    </row>
    <row r="490" ht="14.25" customHeight="1">
      <c r="I490" s="277"/>
    </row>
    <row r="491" ht="14.25" customHeight="1">
      <c r="I491" s="277"/>
    </row>
    <row r="492" ht="14.25" customHeight="1">
      <c r="I492" s="277"/>
    </row>
    <row r="493" ht="14.25" customHeight="1">
      <c r="I493" s="277"/>
    </row>
    <row r="494" ht="14.25" customHeight="1">
      <c r="I494" s="277"/>
    </row>
    <row r="495" ht="14.25" customHeight="1">
      <c r="I495" s="277"/>
    </row>
    <row r="496" ht="14.25" customHeight="1">
      <c r="I496" s="277"/>
    </row>
    <row r="497" ht="14.25" customHeight="1">
      <c r="I497" s="277"/>
    </row>
    <row r="498" ht="14.25" customHeight="1">
      <c r="I498" s="277"/>
    </row>
    <row r="499" ht="14.25" customHeight="1">
      <c r="I499" s="277"/>
    </row>
    <row r="500" ht="14.25" customHeight="1">
      <c r="I500" s="277"/>
    </row>
    <row r="501" ht="14.25" customHeight="1">
      <c r="I501" s="277"/>
    </row>
    <row r="502" ht="14.25" customHeight="1">
      <c r="I502" s="277"/>
    </row>
    <row r="503" ht="14.25" customHeight="1">
      <c r="I503" s="277"/>
    </row>
    <row r="504" ht="14.25" customHeight="1">
      <c r="I504" s="277"/>
    </row>
    <row r="505" ht="14.25" customHeight="1">
      <c r="I505" s="277"/>
    </row>
    <row r="506" ht="14.25" customHeight="1">
      <c r="I506" s="277"/>
    </row>
    <row r="507" ht="14.25" customHeight="1">
      <c r="I507" s="277"/>
    </row>
    <row r="508" ht="14.25" customHeight="1">
      <c r="I508" s="277"/>
    </row>
    <row r="509" ht="14.25" customHeight="1">
      <c r="I509" s="277"/>
    </row>
    <row r="510" ht="14.25" customHeight="1">
      <c r="I510" s="277"/>
    </row>
    <row r="511" ht="14.25" customHeight="1">
      <c r="I511" s="277"/>
    </row>
    <row r="512" ht="14.25" customHeight="1">
      <c r="I512" s="277"/>
    </row>
    <row r="513" ht="14.25" customHeight="1">
      <c r="I513" s="277"/>
    </row>
    <row r="514" ht="14.25" customHeight="1">
      <c r="I514" s="277"/>
    </row>
    <row r="515" ht="14.25" customHeight="1">
      <c r="I515" s="277"/>
    </row>
    <row r="516" ht="14.25" customHeight="1">
      <c r="I516" s="277"/>
    </row>
    <row r="517" ht="14.25" customHeight="1">
      <c r="I517" s="277"/>
    </row>
    <row r="518" ht="14.25" customHeight="1">
      <c r="I518" s="277"/>
    </row>
    <row r="519" ht="14.25" customHeight="1">
      <c r="I519" s="277"/>
    </row>
    <row r="520" ht="14.25" customHeight="1">
      <c r="I520" s="277"/>
    </row>
    <row r="521" ht="14.25" customHeight="1">
      <c r="I521" s="277"/>
    </row>
    <row r="522" ht="14.25" customHeight="1">
      <c r="I522" s="277"/>
    </row>
    <row r="523" ht="14.25" customHeight="1">
      <c r="I523" s="277"/>
    </row>
    <row r="524" ht="14.25" customHeight="1">
      <c r="I524" s="277"/>
    </row>
    <row r="525" ht="14.25" customHeight="1">
      <c r="I525" s="277"/>
    </row>
    <row r="526" ht="14.25" customHeight="1">
      <c r="I526" s="277"/>
    </row>
    <row r="527" ht="14.25" customHeight="1">
      <c r="I527" s="277"/>
    </row>
    <row r="528" ht="14.25" customHeight="1">
      <c r="I528" s="277"/>
    </row>
    <row r="529" ht="14.25" customHeight="1">
      <c r="I529" s="277"/>
    </row>
    <row r="530" ht="14.25" customHeight="1">
      <c r="I530" s="277"/>
    </row>
    <row r="531" ht="14.25" customHeight="1">
      <c r="I531" s="277"/>
    </row>
    <row r="532" ht="14.25" customHeight="1">
      <c r="I532" s="277"/>
    </row>
    <row r="533" ht="14.25" customHeight="1">
      <c r="I533" s="277"/>
    </row>
    <row r="534" ht="14.25" customHeight="1">
      <c r="I534" s="277"/>
    </row>
    <row r="535" ht="14.25" customHeight="1">
      <c r="I535" s="277"/>
    </row>
    <row r="536" ht="14.25" customHeight="1">
      <c r="I536" s="277"/>
    </row>
    <row r="537" ht="14.25" customHeight="1">
      <c r="I537" s="277"/>
    </row>
    <row r="538" ht="14.25" customHeight="1">
      <c r="I538" s="277"/>
    </row>
    <row r="539" ht="14.25" customHeight="1">
      <c r="I539" s="277"/>
    </row>
    <row r="540" ht="14.25" customHeight="1">
      <c r="I540" s="277"/>
    </row>
    <row r="541" ht="14.25" customHeight="1">
      <c r="I541" s="277"/>
    </row>
    <row r="542" ht="14.25" customHeight="1">
      <c r="I542" s="277"/>
    </row>
    <row r="543" ht="14.25" customHeight="1">
      <c r="I543" s="277"/>
    </row>
    <row r="544" ht="14.25" customHeight="1">
      <c r="I544" s="277"/>
    </row>
    <row r="545" ht="14.25" customHeight="1">
      <c r="I545" s="277"/>
    </row>
    <row r="546" ht="14.25" customHeight="1">
      <c r="I546" s="277"/>
    </row>
    <row r="547" ht="14.25" customHeight="1">
      <c r="I547" s="277"/>
    </row>
    <row r="548" ht="14.25" customHeight="1">
      <c r="I548" s="277"/>
    </row>
    <row r="549" ht="14.25" customHeight="1">
      <c r="I549" s="277"/>
    </row>
    <row r="550" ht="14.25" customHeight="1">
      <c r="I550" s="277"/>
    </row>
    <row r="551" ht="14.25" customHeight="1">
      <c r="I551" s="277"/>
    </row>
    <row r="552" ht="14.25" customHeight="1">
      <c r="I552" s="277"/>
    </row>
    <row r="553" ht="14.25" customHeight="1">
      <c r="I553" s="277"/>
    </row>
    <row r="554" ht="14.25" customHeight="1">
      <c r="I554" s="277"/>
    </row>
    <row r="555" ht="14.25" customHeight="1">
      <c r="I555" s="277"/>
    </row>
    <row r="556" ht="14.25" customHeight="1">
      <c r="I556" s="277"/>
    </row>
    <row r="557" ht="14.25" customHeight="1">
      <c r="I557" s="277"/>
    </row>
    <row r="558" ht="14.25" customHeight="1">
      <c r="I558" s="277"/>
    </row>
    <row r="559" ht="14.25" customHeight="1">
      <c r="I559" s="277"/>
    </row>
    <row r="560" ht="14.25" customHeight="1">
      <c r="I560" s="277"/>
    </row>
    <row r="561" ht="14.25" customHeight="1">
      <c r="I561" s="277"/>
    </row>
    <row r="562" ht="14.25" customHeight="1">
      <c r="I562" s="277"/>
    </row>
    <row r="563" ht="14.25" customHeight="1">
      <c r="I563" s="277"/>
    </row>
    <row r="564" ht="14.25" customHeight="1">
      <c r="I564" s="277"/>
    </row>
    <row r="565" ht="14.25" customHeight="1">
      <c r="I565" s="277"/>
    </row>
    <row r="566" ht="14.25" customHeight="1">
      <c r="I566" s="277"/>
    </row>
    <row r="567" ht="14.25" customHeight="1">
      <c r="I567" s="277"/>
    </row>
    <row r="568" ht="14.25" customHeight="1">
      <c r="I568" s="277"/>
    </row>
    <row r="569" ht="14.25" customHeight="1">
      <c r="I569" s="277"/>
    </row>
    <row r="570" ht="14.25" customHeight="1">
      <c r="I570" s="277"/>
    </row>
    <row r="571" ht="14.25" customHeight="1">
      <c r="I571" s="277"/>
    </row>
    <row r="572" ht="14.25" customHeight="1">
      <c r="I572" s="277"/>
    </row>
    <row r="573" ht="14.25" customHeight="1">
      <c r="I573" s="277"/>
    </row>
    <row r="574" ht="14.25" customHeight="1">
      <c r="I574" s="277"/>
    </row>
    <row r="575" ht="14.25" customHeight="1">
      <c r="I575" s="277"/>
    </row>
    <row r="576" ht="14.25" customHeight="1">
      <c r="I576" s="277"/>
    </row>
    <row r="577" ht="14.25" customHeight="1">
      <c r="I577" s="277"/>
    </row>
    <row r="578" ht="14.25" customHeight="1">
      <c r="I578" s="277"/>
    </row>
    <row r="579" ht="14.25" customHeight="1">
      <c r="I579" s="277"/>
    </row>
    <row r="580" ht="14.25" customHeight="1">
      <c r="I580" s="277"/>
    </row>
    <row r="581" ht="14.25" customHeight="1">
      <c r="I581" s="277"/>
    </row>
    <row r="582" ht="14.25" customHeight="1">
      <c r="I582" s="277"/>
    </row>
    <row r="583" ht="14.25" customHeight="1">
      <c r="I583" s="277"/>
    </row>
    <row r="584" ht="14.25" customHeight="1">
      <c r="I584" s="277"/>
    </row>
    <row r="585" ht="14.25" customHeight="1">
      <c r="I585" s="277"/>
    </row>
    <row r="586" ht="14.25" customHeight="1">
      <c r="I586" s="277"/>
    </row>
    <row r="587" ht="14.25" customHeight="1">
      <c r="I587" s="277"/>
    </row>
    <row r="588" ht="14.25" customHeight="1">
      <c r="I588" s="277"/>
    </row>
    <row r="589" ht="14.25" customHeight="1">
      <c r="I589" s="277"/>
    </row>
    <row r="590" ht="14.25" customHeight="1">
      <c r="I590" s="277"/>
    </row>
    <row r="591" ht="14.25" customHeight="1">
      <c r="I591" s="277"/>
    </row>
    <row r="592" ht="14.25" customHeight="1">
      <c r="I592" s="277"/>
    </row>
    <row r="593" ht="14.25" customHeight="1">
      <c r="I593" s="277"/>
    </row>
    <row r="594" ht="14.25" customHeight="1">
      <c r="I594" s="277"/>
    </row>
    <row r="595" ht="14.25" customHeight="1">
      <c r="I595" s="277"/>
    </row>
    <row r="596" ht="14.25" customHeight="1">
      <c r="I596" s="277"/>
    </row>
    <row r="597" ht="14.25" customHeight="1">
      <c r="I597" s="277"/>
    </row>
    <row r="598" ht="14.25" customHeight="1">
      <c r="I598" s="277"/>
    </row>
    <row r="599" ht="14.25" customHeight="1">
      <c r="I599" s="277"/>
    </row>
    <row r="600" ht="14.25" customHeight="1">
      <c r="I600" s="277"/>
    </row>
    <row r="601" ht="14.25" customHeight="1">
      <c r="I601" s="277"/>
    </row>
    <row r="602" ht="14.25" customHeight="1">
      <c r="I602" s="277"/>
    </row>
    <row r="603" ht="14.25" customHeight="1">
      <c r="I603" s="277"/>
    </row>
    <row r="604" ht="14.25" customHeight="1">
      <c r="I604" s="277"/>
    </row>
    <row r="605" ht="14.25" customHeight="1">
      <c r="I605" s="277"/>
    </row>
    <row r="606" ht="14.25" customHeight="1">
      <c r="I606" s="277"/>
    </row>
    <row r="607" ht="14.25" customHeight="1">
      <c r="I607" s="277"/>
    </row>
    <row r="608" ht="14.25" customHeight="1">
      <c r="I608" s="277"/>
    </row>
    <row r="609" ht="14.25" customHeight="1">
      <c r="I609" s="277"/>
    </row>
    <row r="610" ht="14.25" customHeight="1">
      <c r="I610" s="277"/>
    </row>
    <row r="611" ht="14.25" customHeight="1">
      <c r="I611" s="277"/>
    </row>
    <row r="612" ht="14.25" customHeight="1">
      <c r="I612" s="277"/>
    </row>
    <row r="613" ht="14.25" customHeight="1">
      <c r="I613" s="277"/>
    </row>
    <row r="614" ht="14.25" customHeight="1">
      <c r="I614" s="277"/>
    </row>
    <row r="615" ht="14.25" customHeight="1">
      <c r="I615" s="277"/>
    </row>
    <row r="616" ht="14.25" customHeight="1">
      <c r="I616" s="277"/>
    </row>
    <row r="617" ht="14.25" customHeight="1">
      <c r="I617" s="277"/>
    </row>
    <row r="618" ht="14.25" customHeight="1">
      <c r="I618" s="277"/>
    </row>
    <row r="619" ht="14.25" customHeight="1">
      <c r="I619" s="277"/>
    </row>
    <row r="620" ht="14.25" customHeight="1">
      <c r="I620" s="277"/>
    </row>
    <row r="621" ht="14.25" customHeight="1">
      <c r="I621" s="277"/>
    </row>
    <row r="622" ht="14.25" customHeight="1">
      <c r="I622" s="277"/>
    </row>
    <row r="623" ht="14.25" customHeight="1">
      <c r="I623" s="277"/>
    </row>
    <row r="624" ht="14.25" customHeight="1">
      <c r="I624" s="277"/>
    </row>
    <row r="625" ht="14.25" customHeight="1">
      <c r="I625" s="277"/>
    </row>
    <row r="626" ht="14.25" customHeight="1">
      <c r="I626" s="277"/>
    </row>
    <row r="627" ht="14.25" customHeight="1">
      <c r="I627" s="277"/>
    </row>
    <row r="628" ht="14.25" customHeight="1">
      <c r="I628" s="277"/>
    </row>
    <row r="629" ht="14.25" customHeight="1">
      <c r="I629" s="277"/>
    </row>
    <row r="630" ht="14.25" customHeight="1">
      <c r="I630" s="277"/>
    </row>
    <row r="631" ht="14.25" customHeight="1">
      <c r="I631" s="277"/>
    </row>
    <row r="632" ht="14.25" customHeight="1">
      <c r="I632" s="277"/>
    </row>
    <row r="633" ht="14.25" customHeight="1">
      <c r="I633" s="277"/>
    </row>
    <row r="634" ht="14.25" customHeight="1">
      <c r="I634" s="277"/>
    </row>
    <row r="635" ht="14.25" customHeight="1">
      <c r="I635" s="277"/>
    </row>
    <row r="636" ht="14.25" customHeight="1">
      <c r="I636" s="277"/>
    </row>
    <row r="637" ht="14.25" customHeight="1">
      <c r="I637" s="277"/>
    </row>
    <row r="638" ht="14.25" customHeight="1">
      <c r="I638" s="277"/>
    </row>
    <row r="639" ht="14.25" customHeight="1">
      <c r="I639" s="277"/>
    </row>
    <row r="640" ht="14.25" customHeight="1">
      <c r="I640" s="277"/>
    </row>
    <row r="641" ht="14.25" customHeight="1">
      <c r="I641" s="277"/>
    </row>
    <row r="642" ht="14.25" customHeight="1">
      <c r="I642" s="277"/>
    </row>
    <row r="643" ht="14.25" customHeight="1">
      <c r="I643" s="277"/>
    </row>
    <row r="644" ht="14.25" customHeight="1">
      <c r="I644" s="277"/>
    </row>
    <row r="645" ht="14.25" customHeight="1">
      <c r="I645" s="277"/>
    </row>
    <row r="646" ht="14.25" customHeight="1">
      <c r="I646" s="277"/>
    </row>
    <row r="647" ht="14.25" customHeight="1">
      <c r="I647" s="277"/>
    </row>
    <row r="648" ht="14.25" customHeight="1">
      <c r="I648" s="277"/>
    </row>
    <row r="649" ht="14.25" customHeight="1">
      <c r="I649" s="277"/>
    </row>
    <row r="650" ht="14.25" customHeight="1">
      <c r="I650" s="277"/>
    </row>
    <row r="651" ht="14.25" customHeight="1">
      <c r="I651" s="277"/>
    </row>
    <row r="652" ht="14.25" customHeight="1">
      <c r="I652" s="277"/>
    </row>
    <row r="653" ht="14.25" customHeight="1">
      <c r="I653" s="277"/>
    </row>
    <row r="654" ht="14.25" customHeight="1">
      <c r="I654" s="277"/>
    </row>
    <row r="655" ht="14.25" customHeight="1">
      <c r="I655" s="277"/>
    </row>
    <row r="656" ht="14.25" customHeight="1">
      <c r="I656" s="277"/>
    </row>
    <row r="657" ht="14.25" customHeight="1">
      <c r="I657" s="277"/>
    </row>
    <row r="658" ht="14.25" customHeight="1">
      <c r="I658" s="277"/>
    </row>
    <row r="659" ht="14.25" customHeight="1">
      <c r="I659" s="277"/>
    </row>
    <row r="660" ht="14.25" customHeight="1">
      <c r="I660" s="277"/>
    </row>
    <row r="661" ht="14.25" customHeight="1">
      <c r="I661" s="277"/>
    </row>
    <row r="662" ht="14.25" customHeight="1">
      <c r="I662" s="277"/>
    </row>
    <row r="663" ht="14.25" customHeight="1">
      <c r="I663" s="277"/>
    </row>
    <row r="664" ht="14.25" customHeight="1">
      <c r="I664" s="277"/>
    </row>
    <row r="665" ht="14.25" customHeight="1">
      <c r="I665" s="277"/>
    </row>
    <row r="666" ht="14.25" customHeight="1">
      <c r="I666" s="277"/>
    </row>
    <row r="667" ht="14.25" customHeight="1">
      <c r="I667" s="277"/>
    </row>
    <row r="668" ht="14.25" customHeight="1">
      <c r="I668" s="277"/>
    </row>
    <row r="669" ht="14.25" customHeight="1">
      <c r="I669" s="277"/>
    </row>
    <row r="670" ht="14.25" customHeight="1">
      <c r="I670" s="277"/>
    </row>
    <row r="671" ht="14.25" customHeight="1">
      <c r="I671" s="277"/>
    </row>
    <row r="672" ht="14.25" customHeight="1">
      <c r="I672" s="277"/>
    </row>
    <row r="673" ht="14.25" customHeight="1">
      <c r="I673" s="277"/>
    </row>
    <row r="674" ht="14.25" customHeight="1">
      <c r="I674" s="277"/>
    </row>
    <row r="675" ht="14.25" customHeight="1">
      <c r="I675" s="277"/>
    </row>
    <row r="676" ht="14.25" customHeight="1">
      <c r="I676" s="277"/>
    </row>
    <row r="677" ht="14.25" customHeight="1">
      <c r="I677" s="277"/>
    </row>
    <row r="678" ht="14.25" customHeight="1">
      <c r="I678" s="277"/>
    </row>
    <row r="679" ht="14.25" customHeight="1">
      <c r="I679" s="277"/>
    </row>
    <row r="680" ht="14.25" customHeight="1">
      <c r="I680" s="277"/>
    </row>
    <row r="681" ht="14.25" customHeight="1">
      <c r="I681" s="277"/>
    </row>
    <row r="682" ht="14.25" customHeight="1">
      <c r="I682" s="277"/>
    </row>
    <row r="683" ht="14.25" customHeight="1">
      <c r="I683" s="277"/>
    </row>
    <row r="684" ht="14.25" customHeight="1">
      <c r="I684" s="277"/>
    </row>
    <row r="685" ht="14.25" customHeight="1">
      <c r="I685" s="277"/>
    </row>
    <row r="686" ht="14.25" customHeight="1">
      <c r="I686" s="277"/>
    </row>
    <row r="687" ht="14.25" customHeight="1">
      <c r="I687" s="277"/>
    </row>
    <row r="688" ht="14.25" customHeight="1">
      <c r="I688" s="277"/>
    </row>
    <row r="689" ht="14.25" customHeight="1">
      <c r="I689" s="277"/>
    </row>
    <row r="690" ht="14.25" customHeight="1">
      <c r="I690" s="277"/>
    </row>
    <row r="691" ht="14.25" customHeight="1">
      <c r="I691" s="277"/>
    </row>
    <row r="692" ht="14.25" customHeight="1">
      <c r="I692" s="277"/>
    </row>
    <row r="693" ht="14.25" customHeight="1">
      <c r="I693" s="277"/>
    </row>
    <row r="694" ht="14.25" customHeight="1">
      <c r="I694" s="277"/>
    </row>
    <row r="695" ht="14.25" customHeight="1">
      <c r="I695" s="277"/>
    </row>
    <row r="696" ht="14.25" customHeight="1">
      <c r="I696" s="277"/>
    </row>
    <row r="697" ht="14.25" customHeight="1">
      <c r="I697" s="277"/>
    </row>
    <row r="698" ht="14.25" customHeight="1">
      <c r="I698" s="277"/>
    </row>
    <row r="699" ht="14.25" customHeight="1">
      <c r="I699" s="277"/>
    </row>
    <row r="700" ht="14.25" customHeight="1">
      <c r="I700" s="277"/>
    </row>
    <row r="701" ht="14.25" customHeight="1">
      <c r="I701" s="277"/>
    </row>
    <row r="702" ht="14.25" customHeight="1">
      <c r="I702" s="277"/>
    </row>
    <row r="703" ht="14.25" customHeight="1">
      <c r="I703" s="277"/>
    </row>
    <row r="704" ht="14.25" customHeight="1">
      <c r="I704" s="277"/>
    </row>
    <row r="705" ht="14.25" customHeight="1">
      <c r="I705" s="277"/>
    </row>
    <row r="706" ht="14.25" customHeight="1">
      <c r="I706" s="277"/>
    </row>
    <row r="707" ht="14.25" customHeight="1">
      <c r="I707" s="277"/>
    </row>
    <row r="708" ht="14.25" customHeight="1">
      <c r="I708" s="277"/>
    </row>
    <row r="709" ht="14.25" customHeight="1">
      <c r="I709" s="277"/>
    </row>
    <row r="710" ht="14.25" customHeight="1">
      <c r="I710" s="277"/>
    </row>
    <row r="711" ht="14.25" customHeight="1">
      <c r="I711" s="277"/>
    </row>
    <row r="712" ht="14.25" customHeight="1">
      <c r="I712" s="277"/>
    </row>
    <row r="713" ht="14.25" customHeight="1">
      <c r="I713" s="277"/>
    </row>
    <row r="714" ht="14.25" customHeight="1">
      <c r="I714" s="277"/>
    </row>
    <row r="715" ht="14.25" customHeight="1">
      <c r="I715" s="277"/>
    </row>
    <row r="716" ht="14.25" customHeight="1">
      <c r="I716" s="277"/>
    </row>
    <row r="717" ht="14.25" customHeight="1">
      <c r="I717" s="277"/>
    </row>
    <row r="718" ht="14.25" customHeight="1">
      <c r="I718" s="277"/>
    </row>
    <row r="719" ht="14.25" customHeight="1">
      <c r="I719" s="277"/>
    </row>
    <row r="720" ht="14.25" customHeight="1">
      <c r="I720" s="277"/>
    </row>
    <row r="721" ht="14.25" customHeight="1">
      <c r="I721" s="277"/>
    </row>
    <row r="722" ht="14.25" customHeight="1">
      <c r="I722" s="277"/>
    </row>
    <row r="723" ht="14.25" customHeight="1">
      <c r="I723" s="277"/>
    </row>
    <row r="724" ht="14.25" customHeight="1">
      <c r="I724" s="277"/>
    </row>
    <row r="725" ht="14.25" customHeight="1">
      <c r="I725" s="277"/>
    </row>
    <row r="726" ht="14.25" customHeight="1">
      <c r="I726" s="277"/>
    </row>
    <row r="727" ht="14.25" customHeight="1">
      <c r="I727" s="277"/>
    </row>
    <row r="728" ht="14.25" customHeight="1">
      <c r="I728" s="277"/>
    </row>
    <row r="729" ht="14.25" customHeight="1">
      <c r="I729" s="277"/>
    </row>
    <row r="730" ht="14.25" customHeight="1">
      <c r="I730" s="277"/>
    </row>
    <row r="731" ht="14.25" customHeight="1">
      <c r="I731" s="277"/>
    </row>
    <row r="732" ht="14.25" customHeight="1">
      <c r="I732" s="277"/>
    </row>
    <row r="733" ht="14.25" customHeight="1">
      <c r="I733" s="277"/>
    </row>
    <row r="734" ht="14.25" customHeight="1">
      <c r="I734" s="277"/>
    </row>
    <row r="735" ht="14.25" customHeight="1">
      <c r="I735" s="277"/>
    </row>
    <row r="736" ht="14.25" customHeight="1">
      <c r="I736" s="277"/>
    </row>
    <row r="737" ht="14.25" customHeight="1">
      <c r="I737" s="277"/>
    </row>
    <row r="738" ht="14.25" customHeight="1">
      <c r="I738" s="277"/>
    </row>
    <row r="739" ht="14.25" customHeight="1">
      <c r="I739" s="277"/>
    </row>
    <row r="740" ht="14.25" customHeight="1">
      <c r="I740" s="277"/>
    </row>
    <row r="741" ht="14.25" customHeight="1">
      <c r="I741" s="277"/>
    </row>
    <row r="742" ht="14.25" customHeight="1">
      <c r="I742" s="277"/>
    </row>
    <row r="743" ht="14.25" customHeight="1">
      <c r="I743" s="277"/>
    </row>
    <row r="744" ht="14.25" customHeight="1">
      <c r="I744" s="277"/>
    </row>
    <row r="745" ht="14.25" customHeight="1">
      <c r="I745" s="277"/>
    </row>
    <row r="746" ht="14.25" customHeight="1">
      <c r="I746" s="277"/>
    </row>
    <row r="747" ht="14.25" customHeight="1">
      <c r="I747" s="277"/>
    </row>
    <row r="748" ht="14.25" customHeight="1">
      <c r="I748" s="277"/>
    </row>
    <row r="749" ht="14.25" customHeight="1">
      <c r="I749" s="277"/>
    </row>
    <row r="750" ht="14.25" customHeight="1">
      <c r="I750" s="277"/>
    </row>
    <row r="751" ht="14.25" customHeight="1">
      <c r="I751" s="277"/>
    </row>
    <row r="752" ht="14.25" customHeight="1">
      <c r="I752" s="277"/>
    </row>
    <row r="753" ht="14.25" customHeight="1">
      <c r="I753" s="277"/>
    </row>
    <row r="754" ht="14.25" customHeight="1">
      <c r="I754" s="277"/>
    </row>
    <row r="755" ht="14.25" customHeight="1">
      <c r="I755" s="277"/>
    </row>
    <row r="756" ht="14.25" customHeight="1">
      <c r="I756" s="277"/>
    </row>
    <row r="757" ht="14.25" customHeight="1">
      <c r="I757" s="277"/>
    </row>
    <row r="758" ht="14.25" customHeight="1">
      <c r="I758" s="277"/>
    </row>
    <row r="759" ht="14.25" customHeight="1">
      <c r="I759" s="277"/>
    </row>
    <row r="760" ht="14.25" customHeight="1">
      <c r="I760" s="277"/>
    </row>
    <row r="761" ht="14.25" customHeight="1">
      <c r="I761" s="277"/>
    </row>
    <row r="762" ht="14.25" customHeight="1">
      <c r="I762" s="277"/>
    </row>
    <row r="763" ht="14.25" customHeight="1">
      <c r="I763" s="277"/>
    </row>
    <row r="764" ht="14.25" customHeight="1">
      <c r="I764" s="277"/>
    </row>
    <row r="765" ht="14.25" customHeight="1">
      <c r="I765" s="277"/>
    </row>
    <row r="766" ht="14.25" customHeight="1">
      <c r="I766" s="277"/>
    </row>
    <row r="767" ht="14.25" customHeight="1">
      <c r="I767" s="277"/>
    </row>
    <row r="768" ht="14.25" customHeight="1">
      <c r="I768" s="277"/>
    </row>
    <row r="769" ht="14.25" customHeight="1">
      <c r="I769" s="277"/>
    </row>
    <row r="770" ht="14.25" customHeight="1">
      <c r="I770" s="277"/>
    </row>
    <row r="771" ht="14.25" customHeight="1">
      <c r="I771" s="277"/>
    </row>
    <row r="772" ht="14.25" customHeight="1">
      <c r="I772" s="277"/>
    </row>
    <row r="773" ht="14.25" customHeight="1">
      <c r="I773" s="277"/>
    </row>
    <row r="774" ht="14.25" customHeight="1">
      <c r="I774" s="277"/>
    </row>
    <row r="775" ht="14.25" customHeight="1">
      <c r="I775" s="277"/>
    </row>
    <row r="776" ht="14.25" customHeight="1">
      <c r="I776" s="277"/>
    </row>
    <row r="777" ht="14.25" customHeight="1">
      <c r="I777" s="277"/>
    </row>
    <row r="778" ht="14.25" customHeight="1">
      <c r="I778" s="277"/>
    </row>
    <row r="779" ht="14.25" customHeight="1">
      <c r="I779" s="277"/>
    </row>
    <row r="780" ht="14.25" customHeight="1">
      <c r="I780" s="277"/>
    </row>
    <row r="781" ht="14.25" customHeight="1">
      <c r="I781" s="277"/>
    </row>
    <row r="782" ht="14.25" customHeight="1">
      <c r="I782" s="277"/>
    </row>
    <row r="783" ht="14.25" customHeight="1">
      <c r="I783" s="277"/>
    </row>
    <row r="784" ht="14.25" customHeight="1">
      <c r="I784" s="277"/>
    </row>
    <row r="785" ht="14.25" customHeight="1">
      <c r="I785" s="277"/>
    </row>
    <row r="786" ht="14.25" customHeight="1">
      <c r="I786" s="277"/>
    </row>
    <row r="787" ht="14.25" customHeight="1">
      <c r="I787" s="277"/>
    </row>
    <row r="788" ht="14.25" customHeight="1">
      <c r="I788" s="277"/>
    </row>
    <row r="789" ht="14.25" customHeight="1">
      <c r="I789" s="277"/>
    </row>
    <row r="790" ht="14.25" customHeight="1">
      <c r="I790" s="277"/>
    </row>
    <row r="791" ht="14.25" customHeight="1">
      <c r="I791" s="277"/>
    </row>
    <row r="792" ht="14.25" customHeight="1">
      <c r="I792" s="277"/>
    </row>
    <row r="793" ht="14.25" customHeight="1">
      <c r="I793" s="277"/>
    </row>
    <row r="794" ht="14.25" customHeight="1">
      <c r="I794" s="277"/>
    </row>
    <row r="795" ht="14.25" customHeight="1">
      <c r="I795" s="277"/>
    </row>
    <row r="796" ht="14.25" customHeight="1">
      <c r="I796" s="277"/>
    </row>
    <row r="797" ht="14.25" customHeight="1">
      <c r="I797" s="277"/>
    </row>
    <row r="798" ht="14.25" customHeight="1">
      <c r="I798" s="277"/>
    </row>
    <row r="799" ht="14.25" customHeight="1">
      <c r="I799" s="277"/>
    </row>
    <row r="800" ht="14.25" customHeight="1">
      <c r="I800" s="277"/>
    </row>
    <row r="801" ht="14.25" customHeight="1">
      <c r="I801" s="277"/>
    </row>
    <row r="802" ht="14.25" customHeight="1">
      <c r="I802" s="277"/>
    </row>
    <row r="803" ht="14.25" customHeight="1">
      <c r="I803" s="277"/>
    </row>
    <row r="804" ht="14.25" customHeight="1">
      <c r="I804" s="277"/>
    </row>
    <row r="805" ht="14.25" customHeight="1">
      <c r="I805" s="277"/>
    </row>
    <row r="806" ht="14.25" customHeight="1">
      <c r="I806" s="277"/>
    </row>
    <row r="807" ht="14.25" customHeight="1">
      <c r="I807" s="277"/>
    </row>
    <row r="808" ht="14.25" customHeight="1">
      <c r="I808" s="277"/>
    </row>
    <row r="809" ht="14.25" customHeight="1">
      <c r="I809" s="277"/>
    </row>
    <row r="810" ht="14.25" customHeight="1">
      <c r="I810" s="277"/>
    </row>
    <row r="811" ht="14.25" customHeight="1">
      <c r="I811" s="277"/>
    </row>
    <row r="812" ht="14.25" customHeight="1">
      <c r="I812" s="277"/>
    </row>
    <row r="813" ht="14.25" customHeight="1">
      <c r="I813" s="277"/>
    </row>
    <row r="814" ht="14.25" customHeight="1">
      <c r="I814" s="277"/>
    </row>
    <row r="815" ht="14.25" customHeight="1">
      <c r="I815" s="277"/>
    </row>
    <row r="816" ht="14.25" customHeight="1">
      <c r="I816" s="277"/>
    </row>
    <row r="817" ht="14.25" customHeight="1">
      <c r="I817" s="277"/>
    </row>
    <row r="818" ht="14.25" customHeight="1">
      <c r="I818" s="277"/>
    </row>
    <row r="819" ht="14.25" customHeight="1">
      <c r="I819" s="277"/>
    </row>
    <row r="820" ht="14.25" customHeight="1">
      <c r="I820" s="277"/>
    </row>
    <row r="821" ht="14.25" customHeight="1">
      <c r="I821" s="277"/>
    </row>
    <row r="822" ht="14.25" customHeight="1">
      <c r="I822" s="277"/>
    </row>
    <row r="823" ht="14.25" customHeight="1">
      <c r="I823" s="277"/>
    </row>
    <row r="824" ht="14.25" customHeight="1">
      <c r="I824" s="277"/>
    </row>
    <row r="825" ht="14.25" customHeight="1">
      <c r="I825" s="277"/>
    </row>
    <row r="826" ht="14.25" customHeight="1">
      <c r="I826" s="277"/>
    </row>
    <row r="827" ht="14.25" customHeight="1">
      <c r="I827" s="277"/>
    </row>
    <row r="828" ht="14.25" customHeight="1">
      <c r="I828" s="277"/>
    </row>
    <row r="829" ht="14.25" customHeight="1">
      <c r="I829" s="277"/>
    </row>
    <row r="830" ht="14.25" customHeight="1">
      <c r="I830" s="277"/>
    </row>
    <row r="831" ht="14.25" customHeight="1">
      <c r="I831" s="277"/>
    </row>
    <row r="832" ht="14.25" customHeight="1">
      <c r="I832" s="277"/>
    </row>
    <row r="833" ht="14.25" customHeight="1">
      <c r="I833" s="277"/>
    </row>
    <row r="834" ht="14.25" customHeight="1">
      <c r="I834" s="277"/>
    </row>
    <row r="835" ht="14.25" customHeight="1">
      <c r="I835" s="277"/>
    </row>
    <row r="836" ht="14.25" customHeight="1">
      <c r="I836" s="277"/>
    </row>
    <row r="837" ht="14.25" customHeight="1">
      <c r="I837" s="277"/>
    </row>
    <row r="838" ht="14.25" customHeight="1">
      <c r="I838" s="277"/>
    </row>
    <row r="839" ht="14.25" customHeight="1">
      <c r="I839" s="277"/>
    </row>
    <row r="840" ht="14.25" customHeight="1">
      <c r="I840" s="277"/>
    </row>
    <row r="841" ht="14.25" customHeight="1">
      <c r="I841" s="277"/>
    </row>
    <row r="842" ht="14.25" customHeight="1">
      <c r="I842" s="277"/>
    </row>
    <row r="843" ht="14.25" customHeight="1">
      <c r="I843" s="277"/>
    </row>
    <row r="844" ht="14.25" customHeight="1">
      <c r="I844" s="277"/>
    </row>
    <row r="845" ht="14.25" customHeight="1">
      <c r="I845" s="277"/>
    </row>
    <row r="846" ht="14.25" customHeight="1">
      <c r="I846" s="277"/>
    </row>
    <row r="847" ht="14.25" customHeight="1">
      <c r="I847" s="277"/>
    </row>
    <row r="848" ht="14.25" customHeight="1">
      <c r="I848" s="277"/>
    </row>
    <row r="849" ht="14.25" customHeight="1">
      <c r="I849" s="277"/>
    </row>
    <row r="850" ht="14.25" customHeight="1">
      <c r="I850" s="277"/>
    </row>
    <row r="851" ht="14.25" customHeight="1">
      <c r="I851" s="277"/>
    </row>
    <row r="852" ht="14.25" customHeight="1">
      <c r="I852" s="277"/>
    </row>
    <row r="853" ht="14.25" customHeight="1">
      <c r="I853" s="277"/>
    </row>
    <row r="854" ht="14.25" customHeight="1">
      <c r="I854" s="277"/>
    </row>
    <row r="855" ht="14.25" customHeight="1">
      <c r="I855" s="277"/>
    </row>
    <row r="856" ht="14.25" customHeight="1">
      <c r="I856" s="277"/>
    </row>
    <row r="857" ht="14.25" customHeight="1">
      <c r="I857" s="277"/>
    </row>
    <row r="858" ht="14.25" customHeight="1">
      <c r="I858" s="277"/>
    </row>
    <row r="859" ht="14.25" customHeight="1">
      <c r="I859" s="277"/>
    </row>
    <row r="860" ht="14.25" customHeight="1">
      <c r="I860" s="277"/>
    </row>
    <row r="861" ht="14.25" customHeight="1">
      <c r="I861" s="277"/>
    </row>
    <row r="862" ht="14.25" customHeight="1">
      <c r="I862" s="277"/>
    </row>
    <row r="863" ht="14.25" customHeight="1">
      <c r="I863" s="277"/>
    </row>
    <row r="864" ht="14.25" customHeight="1">
      <c r="I864" s="277"/>
    </row>
    <row r="865" ht="14.25" customHeight="1">
      <c r="I865" s="277"/>
    </row>
    <row r="866" ht="14.25" customHeight="1">
      <c r="I866" s="277"/>
    </row>
    <row r="867" ht="14.25" customHeight="1">
      <c r="I867" s="277"/>
    </row>
    <row r="868" ht="14.25" customHeight="1">
      <c r="I868" s="277"/>
    </row>
    <row r="869" ht="14.25" customHeight="1">
      <c r="I869" s="277"/>
    </row>
    <row r="870" ht="14.25" customHeight="1">
      <c r="I870" s="277"/>
    </row>
    <row r="871" ht="14.25" customHeight="1">
      <c r="I871" s="277"/>
    </row>
    <row r="872" ht="14.25" customHeight="1">
      <c r="I872" s="277"/>
    </row>
    <row r="873" ht="14.25" customHeight="1">
      <c r="I873" s="277"/>
    </row>
    <row r="874" ht="14.25" customHeight="1">
      <c r="I874" s="277"/>
    </row>
    <row r="875" ht="14.25" customHeight="1">
      <c r="I875" s="277"/>
    </row>
    <row r="876" ht="14.25" customHeight="1">
      <c r="I876" s="277"/>
    </row>
    <row r="877" ht="14.25" customHeight="1">
      <c r="I877" s="277"/>
    </row>
    <row r="878" ht="14.25" customHeight="1">
      <c r="I878" s="277"/>
    </row>
    <row r="879" ht="14.25" customHeight="1">
      <c r="I879" s="277"/>
    </row>
    <row r="880" ht="14.25" customHeight="1">
      <c r="I880" s="277"/>
    </row>
    <row r="881" ht="14.25" customHeight="1">
      <c r="I881" s="277"/>
    </row>
    <row r="882" ht="14.25" customHeight="1">
      <c r="I882" s="277"/>
    </row>
    <row r="883" ht="14.25" customHeight="1">
      <c r="I883" s="277"/>
    </row>
    <row r="884" ht="14.25" customHeight="1">
      <c r="I884" s="277"/>
    </row>
    <row r="885" ht="14.25" customHeight="1">
      <c r="I885" s="277"/>
    </row>
    <row r="886" ht="14.25" customHeight="1">
      <c r="I886" s="277"/>
    </row>
    <row r="887" ht="14.25" customHeight="1">
      <c r="I887" s="277"/>
    </row>
    <row r="888" ht="14.25" customHeight="1">
      <c r="I888" s="277"/>
    </row>
    <row r="889" ht="14.25" customHeight="1">
      <c r="I889" s="277"/>
    </row>
    <row r="890" ht="14.25" customHeight="1">
      <c r="I890" s="277"/>
    </row>
    <row r="891" ht="14.25" customHeight="1">
      <c r="I891" s="277"/>
    </row>
    <row r="892" ht="14.25" customHeight="1">
      <c r="I892" s="277"/>
    </row>
    <row r="893" ht="14.25" customHeight="1">
      <c r="I893" s="277"/>
    </row>
    <row r="894" ht="14.25" customHeight="1">
      <c r="I894" s="277"/>
    </row>
    <row r="895" ht="14.25" customHeight="1">
      <c r="I895" s="277"/>
    </row>
    <row r="896" ht="14.25" customHeight="1">
      <c r="I896" s="277"/>
    </row>
    <row r="897" ht="14.25" customHeight="1">
      <c r="I897" s="277"/>
    </row>
    <row r="898" ht="14.25" customHeight="1">
      <c r="I898" s="277"/>
    </row>
    <row r="899" ht="14.25" customHeight="1">
      <c r="I899" s="277"/>
    </row>
    <row r="900" ht="14.25" customHeight="1">
      <c r="I900" s="277"/>
    </row>
    <row r="901" ht="14.25" customHeight="1">
      <c r="I901" s="277"/>
    </row>
    <row r="902" ht="14.25" customHeight="1">
      <c r="I902" s="277"/>
    </row>
    <row r="903" ht="14.25" customHeight="1">
      <c r="I903" s="277"/>
    </row>
    <row r="904" ht="14.25" customHeight="1">
      <c r="I904" s="277"/>
    </row>
    <row r="905" ht="14.25" customHeight="1">
      <c r="I905" s="277"/>
    </row>
    <row r="906" ht="14.25" customHeight="1">
      <c r="I906" s="277"/>
    </row>
    <row r="907" ht="14.25" customHeight="1">
      <c r="I907" s="277"/>
    </row>
    <row r="908" ht="14.25" customHeight="1">
      <c r="I908" s="277"/>
    </row>
    <row r="909" ht="14.25" customHeight="1">
      <c r="I909" s="277"/>
    </row>
    <row r="910" ht="14.25" customHeight="1">
      <c r="I910" s="277"/>
    </row>
    <row r="911" ht="14.25" customHeight="1">
      <c r="I911" s="277"/>
    </row>
    <row r="912" ht="14.25" customHeight="1">
      <c r="I912" s="277"/>
    </row>
    <row r="913" ht="14.25" customHeight="1">
      <c r="I913" s="277"/>
    </row>
    <row r="914" ht="14.25" customHeight="1">
      <c r="I914" s="277"/>
    </row>
    <row r="915" ht="14.25" customHeight="1">
      <c r="I915" s="277"/>
    </row>
    <row r="916" ht="14.25" customHeight="1">
      <c r="I916" s="277"/>
    </row>
    <row r="917" ht="14.25" customHeight="1">
      <c r="I917" s="277"/>
    </row>
    <row r="918" ht="14.25" customHeight="1">
      <c r="I918" s="277"/>
    </row>
    <row r="919" ht="14.25" customHeight="1">
      <c r="I919" s="277"/>
    </row>
    <row r="920" ht="14.25" customHeight="1">
      <c r="I920" s="277"/>
    </row>
    <row r="921" ht="14.25" customHeight="1">
      <c r="I921" s="277"/>
    </row>
    <row r="922" ht="14.25" customHeight="1">
      <c r="I922" s="277"/>
    </row>
    <row r="923" ht="14.25" customHeight="1">
      <c r="I923" s="277"/>
    </row>
    <row r="924" ht="14.25" customHeight="1">
      <c r="I924" s="277"/>
    </row>
    <row r="925" ht="14.25" customHeight="1">
      <c r="I925" s="277"/>
    </row>
    <row r="926" ht="14.25" customHeight="1">
      <c r="I926" s="277"/>
    </row>
    <row r="927" ht="14.25" customHeight="1">
      <c r="I927" s="277"/>
    </row>
    <row r="928" ht="14.25" customHeight="1">
      <c r="I928" s="277"/>
    </row>
    <row r="929" ht="14.25" customHeight="1">
      <c r="I929" s="277"/>
    </row>
    <row r="930" ht="14.25" customHeight="1">
      <c r="I930" s="277"/>
    </row>
    <row r="931" ht="14.25" customHeight="1">
      <c r="I931" s="277"/>
    </row>
    <row r="932" ht="14.25" customHeight="1">
      <c r="I932" s="277"/>
    </row>
    <row r="933" ht="14.25" customHeight="1">
      <c r="I933" s="277"/>
    </row>
    <row r="934" ht="14.25" customHeight="1">
      <c r="I934" s="277"/>
    </row>
    <row r="935" ht="14.25" customHeight="1">
      <c r="I935" s="277"/>
    </row>
    <row r="936" ht="14.25" customHeight="1">
      <c r="I936" s="277"/>
    </row>
    <row r="937" ht="14.25" customHeight="1">
      <c r="I937" s="277"/>
    </row>
    <row r="938" ht="14.25" customHeight="1">
      <c r="I938" s="277"/>
    </row>
    <row r="939" ht="14.25" customHeight="1">
      <c r="I939" s="277"/>
    </row>
    <row r="940" ht="14.25" customHeight="1">
      <c r="I940" s="277"/>
    </row>
    <row r="941" ht="14.25" customHeight="1">
      <c r="I941" s="277"/>
    </row>
    <row r="942" ht="14.25" customHeight="1">
      <c r="I942" s="277"/>
    </row>
    <row r="943" ht="14.25" customHeight="1">
      <c r="I943" s="277"/>
    </row>
    <row r="944" ht="14.25" customHeight="1">
      <c r="I944" s="277"/>
    </row>
    <row r="945" ht="14.25" customHeight="1">
      <c r="I945" s="277"/>
    </row>
    <row r="946" ht="14.25" customHeight="1">
      <c r="I946" s="277"/>
    </row>
    <row r="947" ht="14.25" customHeight="1">
      <c r="I947" s="277"/>
    </row>
    <row r="948" ht="14.25" customHeight="1">
      <c r="I948" s="277"/>
    </row>
    <row r="949" ht="14.25" customHeight="1">
      <c r="I949" s="277"/>
    </row>
    <row r="950" ht="14.25" customHeight="1">
      <c r="I950" s="277"/>
    </row>
    <row r="951" ht="14.25" customHeight="1">
      <c r="I951" s="277"/>
    </row>
    <row r="952" ht="14.25" customHeight="1">
      <c r="I952" s="277"/>
    </row>
    <row r="953" ht="14.25" customHeight="1">
      <c r="I953" s="277"/>
    </row>
    <row r="954" ht="14.25" customHeight="1">
      <c r="I954" s="277"/>
    </row>
    <row r="955" ht="14.25" customHeight="1">
      <c r="I955" s="277"/>
    </row>
    <row r="956" ht="14.25" customHeight="1">
      <c r="I956" s="277"/>
    </row>
    <row r="957" ht="14.25" customHeight="1">
      <c r="I957" s="277"/>
    </row>
    <row r="958" ht="14.25" customHeight="1">
      <c r="I958" s="277"/>
    </row>
    <row r="959" ht="14.25" customHeight="1">
      <c r="I959" s="277"/>
    </row>
    <row r="960" ht="14.25" customHeight="1">
      <c r="I960" s="277"/>
    </row>
    <row r="961" ht="14.25" customHeight="1">
      <c r="I961" s="277"/>
    </row>
    <row r="962" ht="14.25" customHeight="1">
      <c r="I962" s="277"/>
    </row>
    <row r="963" ht="14.25" customHeight="1">
      <c r="I963" s="277"/>
    </row>
    <row r="964" ht="14.25" customHeight="1">
      <c r="I964" s="277"/>
    </row>
    <row r="965" ht="14.25" customHeight="1">
      <c r="I965" s="277"/>
    </row>
    <row r="966" ht="14.25" customHeight="1">
      <c r="I966" s="277"/>
    </row>
    <row r="967" ht="14.25" customHeight="1">
      <c r="I967" s="277"/>
    </row>
    <row r="968" ht="14.25" customHeight="1">
      <c r="I968" s="277"/>
    </row>
    <row r="969" ht="14.25" customHeight="1">
      <c r="I969" s="277"/>
    </row>
    <row r="970" ht="14.25" customHeight="1">
      <c r="I970" s="277"/>
    </row>
    <row r="971" ht="14.25" customHeight="1">
      <c r="I971" s="277"/>
    </row>
    <row r="972" ht="14.25" customHeight="1">
      <c r="I972" s="277"/>
    </row>
    <row r="973" ht="14.25" customHeight="1">
      <c r="I973" s="277"/>
    </row>
    <row r="974" ht="14.25" customHeight="1">
      <c r="I974" s="277"/>
    </row>
    <row r="975" ht="14.25" customHeight="1">
      <c r="I975" s="277"/>
    </row>
    <row r="976" ht="14.25" customHeight="1">
      <c r="I976" s="277"/>
    </row>
    <row r="977" ht="14.25" customHeight="1">
      <c r="I977" s="277"/>
    </row>
    <row r="978" ht="14.25" customHeight="1">
      <c r="I978" s="277"/>
    </row>
    <row r="979" ht="14.25" customHeight="1">
      <c r="I979" s="277"/>
    </row>
    <row r="980" ht="14.25" customHeight="1">
      <c r="I980" s="277"/>
    </row>
    <row r="981" ht="14.25" customHeight="1">
      <c r="I981" s="277"/>
    </row>
    <row r="982" ht="14.25" customHeight="1">
      <c r="I982" s="277"/>
    </row>
    <row r="983" ht="14.25" customHeight="1">
      <c r="I983" s="277"/>
    </row>
    <row r="984" ht="14.25" customHeight="1">
      <c r="I984" s="277"/>
    </row>
    <row r="985" ht="14.25" customHeight="1">
      <c r="I985" s="277"/>
    </row>
    <row r="986" ht="14.25" customHeight="1">
      <c r="I986" s="277"/>
    </row>
    <row r="987" ht="14.25" customHeight="1">
      <c r="I987" s="277"/>
    </row>
    <row r="988" ht="14.25" customHeight="1">
      <c r="I988" s="277"/>
    </row>
    <row r="989" ht="14.25" customHeight="1">
      <c r="I989" s="277"/>
    </row>
    <row r="990" ht="14.25" customHeight="1">
      <c r="I990" s="277"/>
    </row>
    <row r="991" ht="14.25" customHeight="1">
      <c r="I991" s="277"/>
    </row>
    <row r="992" ht="14.25" customHeight="1">
      <c r="I992" s="277"/>
    </row>
    <row r="993" ht="14.25" customHeight="1">
      <c r="I993" s="277"/>
    </row>
    <row r="994" ht="14.25" customHeight="1">
      <c r="I994" s="277"/>
    </row>
    <row r="995" ht="14.25" customHeight="1">
      <c r="I995" s="277"/>
    </row>
    <row r="996" ht="14.25" customHeight="1">
      <c r="I996" s="277"/>
    </row>
    <row r="997" ht="14.25" customHeight="1">
      <c r="I997" s="277"/>
    </row>
    <row r="998" ht="14.25" customHeight="1">
      <c r="I998" s="277"/>
    </row>
    <row r="999" ht="14.25" customHeight="1">
      <c r="I999" s="277"/>
    </row>
    <row r="1000" ht="14.25" customHeight="1">
      <c r="I1000" s="277"/>
    </row>
  </sheetData>
  <mergeCells count="7">
    <mergeCell ref="B6:J6"/>
    <mergeCell ref="B8:J8"/>
    <mergeCell ref="G10:H10"/>
    <mergeCell ref="H41:I41"/>
    <mergeCell ref="B44:D44"/>
    <mergeCell ref="C45:D45"/>
    <mergeCell ref="H45:J4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3.38"/>
    <col customWidth="1" min="3" max="5" width="11.88"/>
    <col customWidth="1" min="6" max="7" width="13.38"/>
    <col customWidth="1" min="8" max="8" width="11.88"/>
    <col customWidth="1" min="9" max="9" width="10.88"/>
    <col customWidth="1" min="10" max="10" width="16.63"/>
    <col customWidth="1" min="11" max="11" width="12.63"/>
    <col customWidth="1" min="12" max="12" width="13.38"/>
    <col customWidth="1" min="13" max="18" width="11.88"/>
    <col customWidth="1" min="19" max="19" width="12.88"/>
    <col customWidth="1" min="20" max="20" width="9.88"/>
    <col customWidth="1" min="21" max="21" width="13.38"/>
    <col customWidth="1" min="22" max="22" width="39.0"/>
    <col customWidth="1" min="23" max="30" width="13.63"/>
    <col customWidth="1" min="31" max="31" width="11.88"/>
    <col customWidth="1" min="32" max="32" width="13.38"/>
  </cols>
  <sheetData>
    <row r="1" ht="14.25" customHeight="1">
      <c r="B1" s="406"/>
      <c r="F1" s="275"/>
      <c r="G1" s="275"/>
      <c r="K1" s="275"/>
      <c r="W1" s="275"/>
      <c r="X1" s="275"/>
      <c r="Y1" s="275"/>
      <c r="Z1" s="275"/>
      <c r="AA1" s="275"/>
      <c r="AB1" s="275"/>
      <c r="AC1" s="275"/>
      <c r="AD1" s="275"/>
    </row>
    <row r="2" ht="14.25" customHeight="1">
      <c r="A2" s="277" t="s">
        <v>1417</v>
      </c>
      <c r="E2" s="407" t="s">
        <v>1418</v>
      </c>
      <c r="F2" s="157"/>
      <c r="G2" s="157"/>
      <c r="H2" s="158"/>
      <c r="K2" s="275"/>
      <c r="W2" s="275"/>
      <c r="X2" s="275"/>
      <c r="Y2" s="275"/>
      <c r="Z2" s="275"/>
      <c r="AA2" s="275"/>
      <c r="AB2" s="275"/>
      <c r="AC2" s="275"/>
      <c r="AD2" s="275"/>
    </row>
    <row r="3" ht="14.25" customHeight="1">
      <c r="B3" s="406"/>
      <c r="C3" s="248"/>
      <c r="D3" s="248"/>
      <c r="E3" s="408" t="s">
        <v>1419</v>
      </c>
      <c r="F3" s="409">
        <v>1917846.0</v>
      </c>
      <c r="G3" s="410">
        <v>46114.0</v>
      </c>
      <c r="H3" s="262" t="s">
        <v>1420</v>
      </c>
      <c r="J3" s="411" t="s">
        <v>1421</v>
      </c>
      <c r="K3" s="412"/>
      <c r="W3" s="275"/>
      <c r="X3" s="275"/>
      <c r="Y3" s="275"/>
      <c r="Z3" s="275"/>
      <c r="AA3" s="275"/>
      <c r="AB3" s="275"/>
      <c r="AC3" s="275"/>
      <c r="AD3" s="275"/>
    </row>
    <row r="4" ht="14.25" customHeight="1">
      <c r="B4" s="406"/>
      <c r="C4" s="248"/>
      <c r="D4" s="248"/>
      <c r="E4" s="262" t="s">
        <v>1422</v>
      </c>
      <c r="F4" s="409">
        <v>187758.0</v>
      </c>
      <c r="G4" s="410">
        <v>46114.0</v>
      </c>
      <c r="H4" s="262" t="s">
        <v>1420</v>
      </c>
      <c r="K4" s="275"/>
      <c r="W4" s="275"/>
      <c r="X4" s="275"/>
      <c r="Y4" s="275"/>
      <c r="Z4" s="275"/>
      <c r="AA4" s="275"/>
      <c r="AB4" s="275"/>
      <c r="AC4" s="275"/>
      <c r="AD4" s="275"/>
    </row>
    <row r="5" ht="14.25" customHeight="1">
      <c r="B5" s="406"/>
      <c r="C5" s="248"/>
      <c r="D5" s="248"/>
      <c r="E5" s="408" t="s">
        <v>1419</v>
      </c>
      <c r="F5" s="409">
        <v>106518.0</v>
      </c>
      <c r="G5" s="410">
        <v>46114.0</v>
      </c>
      <c r="H5" s="262" t="s">
        <v>1423</v>
      </c>
      <c r="J5" s="335"/>
      <c r="W5" s="275"/>
      <c r="X5" s="275"/>
      <c r="Y5" s="275"/>
      <c r="Z5" s="275"/>
      <c r="AA5" s="275"/>
      <c r="AB5" s="275"/>
      <c r="AC5" s="275"/>
      <c r="AD5" s="275"/>
    </row>
    <row r="6" ht="14.25" customHeight="1">
      <c r="B6" s="406"/>
      <c r="C6" s="248"/>
      <c r="D6" s="248"/>
      <c r="E6" s="262" t="s">
        <v>1422</v>
      </c>
      <c r="F6" s="409">
        <v>3781.0</v>
      </c>
      <c r="G6" s="410">
        <v>46114.0</v>
      </c>
      <c r="H6" s="262" t="s">
        <v>1423</v>
      </c>
      <c r="K6" s="275"/>
      <c r="W6" s="275"/>
      <c r="X6" s="275"/>
      <c r="Y6" s="275"/>
      <c r="Z6" s="275"/>
      <c r="AA6" s="275"/>
      <c r="AB6" s="275"/>
      <c r="AC6" s="275"/>
      <c r="AD6" s="275"/>
    </row>
    <row r="7" ht="14.25" customHeight="1">
      <c r="B7" s="406"/>
      <c r="C7" s="248"/>
      <c r="D7" s="248"/>
      <c r="E7" s="262" t="s">
        <v>1424</v>
      </c>
      <c r="F7" s="409">
        <v>2.6253162E7</v>
      </c>
      <c r="G7" s="410">
        <v>46122.0</v>
      </c>
      <c r="H7" s="262" t="s">
        <v>1425</v>
      </c>
      <c r="W7" s="275"/>
      <c r="X7" s="275"/>
      <c r="Y7" s="275"/>
      <c r="Z7" s="275"/>
      <c r="AA7" s="275"/>
      <c r="AB7" s="275"/>
      <c r="AC7" s="275"/>
      <c r="AD7" s="275"/>
    </row>
    <row r="8" ht="14.25" customHeight="1">
      <c r="B8" s="406"/>
      <c r="C8" s="248"/>
      <c r="D8" s="248"/>
      <c r="E8" s="262" t="s">
        <v>1429</v>
      </c>
      <c r="F8" s="409">
        <v>3.4249E7</v>
      </c>
      <c r="G8" s="410">
        <v>46127.0</v>
      </c>
      <c r="H8" s="262" t="s">
        <v>1430</v>
      </c>
      <c r="W8" s="275"/>
      <c r="X8" s="275"/>
      <c r="Y8" s="275"/>
      <c r="Z8" s="275"/>
      <c r="AA8" s="275"/>
      <c r="AB8" s="275"/>
      <c r="AC8" s="275"/>
      <c r="AD8" s="275"/>
    </row>
    <row r="9" ht="14.25" customHeight="1">
      <c r="B9" s="406"/>
      <c r="C9" s="275"/>
      <c r="D9" s="248"/>
      <c r="E9" s="262" t="s">
        <v>1433</v>
      </c>
      <c r="F9" s="409">
        <v>7.7803465E7</v>
      </c>
      <c r="G9" s="410">
        <v>46137.0</v>
      </c>
      <c r="H9" s="262" t="s">
        <v>1430</v>
      </c>
      <c r="W9" s="275"/>
      <c r="X9" s="275"/>
      <c r="Y9" s="275"/>
      <c r="Z9" s="275"/>
      <c r="AA9" s="275"/>
      <c r="AB9" s="275"/>
      <c r="AC9" s="275"/>
      <c r="AD9" s="275"/>
    </row>
    <row r="10" ht="14.25" customHeight="1">
      <c r="B10" s="406"/>
      <c r="C10" s="275"/>
      <c r="D10" s="248"/>
      <c r="E10" s="262"/>
      <c r="F10" s="409"/>
      <c r="G10" s="409"/>
      <c r="H10" s="262"/>
      <c r="W10" s="275"/>
      <c r="X10" s="275"/>
      <c r="Y10" s="275"/>
      <c r="Z10" s="275"/>
      <c r="AA10" s="275"/>
      <c r="AB10" s="275"/>
      <c r="AC10" s="275"/>
      <c r="AD10" s="275"/>
    </row>
    <row r="11" ht="14.25" customHeight="1">
      <c r="B11" s="406"/>
      <c r="C11" s="248"/>
      <c r="D11" s="248"/>
      <c r="E11" s="416" t="s">
        <v>1436</v>
      </c>
      <c r="F11" s="417">
        <f>SUM(F3:F9)</f>
        <v>140521530</v>
      </c>
      <c r="G11" s="417"/>
      <c r="H11" s="262"/>
      <c r="W11" s="275"/>
      <c r="X11" s="275"/>
      <c r="Y11" s="275"/>
      <c r="Z11" s="275"/>
      <c r="AA11" s="275"/>
      <c r="AB11" s="275"/>
      <c r="AC11" s="275"/>
      <c r="AD11" s="275"/>
    </row>
    <row r="12" ht="14.25" customHeight="1">
      <c r="B12" s="406"/>
      <c r="C12" s="248"/>
      <c r="D12" s="248"/>
      <c r="F12" s="275"/>
      <c r="G12" s="275"/>
      <c r="W12" s="275"/>
      <c r="X12" s="275"/>
      <c r="Y12" s="275"/>
      <c r="Z12" s="275"/>
      <c r="AA12" s="275"/>
      <c r="AB12" s="275"/>
      <c r="AC12" s="275"/>
      <c r="AD12" s="275"/>
    </row>
    <row r="13" ht="14.25" customHeight="1">
      <c r="B13" s="406"/>
      <c r="C13" s="248"/>
      <c r="D13" s="248"/>
      <c r="E13" s="407" t="s">
        <v>1437</v>
      </c>
      <c r="F13" s="157"/>
      <c r="G13" s="157"/>
      <c r="H13" s="158"/>
      <c r="W13" s="275"/>
      <c r="X13" s="275"/>
      <c r="Y13" s="275"/>
      <c r="Z13" s="275"/>
      <c r="AA13" s="275"/>
      <c r="AB13" s="275"/>
      <c r="AC13" s="275"/>
      <c r="AD13" s="275"/>
    </row>
    <row r="14" ht="14.25" customHeight="1">
      <c r="B14" s="406"/>
      <c r="C14" s="248"/>
      <c r="D14" s="248"/>
      <c r="E14" s="408" t="s">
        <v>1438</v>
      </c>
      <c r="F14" s="409"/>
      <c r="G14" s="410"/>
      <c r="H14" s="262" t="s">
        <v>1420</v>
      </c>
      <c r="W14" s="275"/>
      <c r="X14" s="275"/>
      <c r="Y14" s="275"/>
      <c r="Z14" s="275"/>
      <c r="AA14" s="275"/>
      <c r="AB14" s="275"/>
      <c r="AC14" s="275"/>
      <c r="AD14" s="275"/>
    </row>
    <row r="15" ht="14.25" customHeight="1">
      <c r="B15" s="406"/>
      <c r="C15" s="248"/>
      <c r="D15" s="248"/>
      <c r="E15" s="262" t="s">
        <v>1440</v>
      </c>
      <c r="F15" s="409"/>
      <c r="G15" s="410"/>
      <c r="H15" s="262" t="s">
        <v>1420</v>
      </c>
      <c r="W15" s="275"/>
      <c r="X15" s="275"/>
      <c r="Y15" s="275"/>
      <c r="Z15" s="275"/>
      <c r="AA15" s="275"/>
      <c r="AB15" s="275"/>
      <c r="AC15" s="275"/>
      <c r="AD15" s="275"/>
    </row>
    <row r="16" ht="14.25" customHeight="1">
      <c r="B16" s="248"/>
      <c r="C16" s="248"/>
      <c r="D16" s="248"/>
      <c r="E16" s="262" t="s">
        <v>1442</v>
      </c>
      <c r="F16" s="409"/>
      <c r="G16" s="410"/>
      <c r="H16" s="262" t="s">
        <v>1430</v>
      </c>
      <c r="W16" s="275"/>
      <c r="X16" s="275"/>
      <c r="Y16" s="275"/>
      <c r="Z16" s="275"/>
      <c r="AA16" s="275"/>
      <c r="AB16" s="275"/>
      <c r="AC16" s="275"/>
      <c r="AD16" s="275"/>
    </row>
    <row r="17" ht="14.25" customHeight="1">
      <c r="B17" s="248"/>
      <c r="C17" s="248"/>
      <c r="D17" s="248"/>
      <c r="E17" s="262" t="s">
        <v>1443</v>
      </c>
      <c r="F17" s="409"/>
      <c r="G17" s="410"/>
      <c r="H17" s="262" t="s">
        <v>1425</v>
      </c>
      <c r="W17" s="275"/>
      <c r="X17" s="275"/>
      <c r="Y17" s="275"/>
      <c r="Z17" s="275"/>
      <c r="AA17" s="275"/>
      <c r="AB17" s="275"/>
      <c r="AC17" s="275"/>
      <c r="AD17" s="275"/>
    </row>
    <row r="18" ht="14.25" customHeight="1">
      <c r="B18" s="248"/>
      <c r="C18" s="248"/>
      <c r="D18" s="248"/>
      <c r="E18" s="262"/>
      <c r="F18" s="409"/>
      <c r="G18" s="410"/>
      <c r="H18" s="262"/>
      <c r="W18" s="275"/>
      <c r="X18" s="275"/>
      <c r="Y18" s="275"/>
      <c r="Z18" s="275"/>
      <c r="AA18" s="275"/>
      <c r="AB18" s="275"/>
      <c r="AC18" s="275"/>
      <c r="AD18" s="275"/>
    </row>
    <row r="19" ht="14.25" customHeight="1">
      <c r="B19" s="248"/>
      <c r="C19" s="248"/>
      <c r="D19" s="248"/>
      <c r="E19" s="262"/>
      <c r="F19" s="409"/>
      <c r="G19" s="409"/>
      <c r="H19" s="262"/>
      <c r="W19" s="275"/>
      <c r="X19" s="275"/>
      <c r="Y19" s="275"/>
      <c r="Z19" s="275"/>
      <c r="AA19" s="275"/>
      <c r="AB19" s="275"/>
      <c r="AC19" s="275"/>
      <c r="AD19" s="275"/>
    </row>
    <row r="20" ht="14.25" customHeight="1">
      <c r="B20" s="248"/>
      <c r="C20" s="248"/>
      <c r="D20" s="248"/>
      <c r="E20" s="416" t="s">
        <v>1436</v>
      </c>
      <c r="F20" s="417">
        <f>SUM(F14:F18)</f>
        <v>0</v>
      </c>
      <c r="G20" s="417"/>
      <c r="H20" s="262"/>
      <c r="W20" s="275"/>
      <c r="X20" s="275"/>
      <c r="Y20" s="275"/>
      <c r="Z20" s="275"/>
      <c r="AA20" s="275"/>
      <c r="AB20" s="275"/>
      <c r="AC20" s="275"/>
      <c r="AD20" s="275"/>
    </row>
    <row r="21" ht="14.25" customHeight="1">
      <c r="B21" s="248"/>
      <c r="C21" s="248"/>
      <c r="D21" s="248"/>
      <c r="F21" s="275"/>
      <c r="G21" s="275"/>
      <c r="W21" s="275"/>
      <c r="X21" s="275"/>
      <c r="Y21" s="275"/>
      <c r="Z21" s="275"/>
      <c r="AA21" s="275"/>
      <c r="AB21" s="275"/>
      <c r="AC21" s="275"/>
      <c r="AD21" s="275"/>
    </row>
    <row r="22" ht="14.25" customHeight="1">
      <c r="B22" s="248"/>
      <c r="C22" s="248"/>
      <c r="D22" s="248"/>
      <c r="F22" s="275"/>
      <c r="G22" s="275"/>
      <c r="W22" s="275"/>
      <c r="X22" s="275"/>
      <c r="Y22" s="275"/>
      <c r="Z22" s="275"/>
      <c r="AA22" s="275"/>
      <c r="AB22" s="275"/>
      <c r="AC22" s="275"/>
      <c r="AD22" s="275"/>
    </row>
    <row r="23" ht="14.25" customHeight="1">
      <c r="B23" s="248"/>
      <c r="C23" s="248"/>
      <c r="D23" s="248"/>
      <c r="E23" s="407" t="s">
        <v>1444</v>
      </c>
      <c r="F23" s="157"/>
      <c r="G23" s="157"/>
      <c r="H23" s="158"/>
      <c r="W23" s="275"/>
      <c r="X23" s="275"/>
      <c r="Y23" s="275"/>
      <c r="Z23" s="275"/>
      <c r="AA23" s="275"/>
      <c r="AB23" s="275"/>
      <c r="AC23" s="275"/>
      <c r="AD23" s="275"/>
    </row>
    <row r="24" ht="14.25" customHeight="1">
      <c r="B24" s="248"/>
      <c r="C24" s="248"/>
      <c r="D24" s="248"/>
      <c r="E24" s="262" t="s">
        <v>1446</v>
      </c>
      <c r="F24" s="409">
        <v>1400000.0</v>
      </c>
      <c r="G24" s="409"/>
      <c r="H24" s="262"/>
      <c r="W24" s="275"/>
      <c r="X24" s="275"/>
      <c r="Y24" s="275"/>
      <c r="Z24" s="275"/>
      <c r="AA24" s="275"/>
      <c r="AB24" s="275"/>
      <c r="AC24" s="275"/>
      <c r="AD24" s="275"/>
    </row>
    <row r="25" ht="14.25" customHeight="1">
      <c r="B25" s="248"/>
      <c r="C25" s="248"/>
      <c r="D25" s="248"/>
      <c r="E25" s="262" t="s">
        <v>1448</v>
      </c>
      <c r="F25" s="409">
        <f>800000+220000+100000+50000</f>
        <v>1170000</v>
      </c>
      <c r="G25" s="409"/>
      <c r="H25" s="262"/>
      <c r="W25" s="275"/>
      <c r="X25" s="275"/>
      <c r="Y25" s="275"/>
      <c r="Z25" s="275"/>
      <c r="AA25" s="275"/>
      <c r="AB25" s="275"/>
      <c r="AC25" s="275"/>
      <c r="AD25" s="275"/>
    </row>
    <row r="26" ht="14.25" customHeight="1">
      <c r="B26" s="248"/>
      <c r="C26" s="248"/>
      <c r="D26" s="248"/>
      <c r="E26" s="262" t="s">
        <v>1449</v>
      </c>
      <c r="F26" s="409">
        <v>55000.0</v>
      </c>
      <c r="G26" s="409"/>
      <c r="H26" s="262"/>
      <c r="W26" s="275"/>
      <c r="X26" s="275"/>
      <c r="Y26" s="275"/>
      <c r="Z26" s="275"/>
      <c r="AA26" s="275"/>
      <c r="AB26" s="275"/>
      <c r="AC26" s="275"/>
      <c r="AD26" s="275"/>
    </row>
    <row r="27" ht="14.25" customHeight="1">
      <c r="B27" s="248"/>
      <c r="C27" s="248"/>
      <c r="D27" s="248"/>
      <c r="E27" s="262" t="s">
        <v>124</v>
      </c>
      <c r="F27" s="409">
        <v>80000.0</v>
      </c>
      <c r="G27" s="409"/>
      <c r="H27" s="262"/>
      <c r="W27" s="275"/>
      <c r="X27" s="275"/>
      <c r="Y27" s="275"/>
      <c r="Z27" s="275"/>
      <c r="AA27" s="275"/>
      <c r="AB27" s="275"/>
      <c r="AC27" s="275"/>
      <c r="AD27" s="275"/>
    </row>
    <row r="28" ht="14.25" customHeight="1">
      <c r="B28" s="248"/>
      <c r="C28" s="248"/>
      <c r="D28" s="248"/>
      <c r="E28" s="262" t="s">
        <v>121</v>
      </c>
      <c r="F28" s="409">
        <f>3.03*42000</f>
        <v>127260</v>
      </c>
      <c r="G28" s="409"/>
      <c r="H28" s="262"/>
      <c r="W28" s="275"/>
      <c r="X28" s="275"/>
      <c r="Y28" s="275"/>
      <c r="Z28" s="275"/>
      <c r="AA28" s="275"/>
      <c r="AB28" s="275"/>
      <c r="AC28" s="275"/>
      <c r="AD28" s="275"/>
    </row>
    <row r="29" ht="14.25" customHeight="1">
      <c r="B29" s="248"/>
      <c r="C29" s="248"/>
      <c r="D29" s="248"/>
      <c r="E29" s="262" t="s">
        <v>1450</v>
      </c>
      <c r="F29" s="409">
        <f>12000000</f>
        <v>12000000</v>
      </c>
      <c r="G29" s="409"/>
      <c r="H29" s="262"/>
      <c r="W29" s="275"/>
      <c r="X29" s="275"/>
      <c r="Y29" s="275"/>
      <c r="Z29" s="275"/>
      <c r="AA29" s="275"/>
      <c r="AB29" s="275"/>
      <c r="AC29" s="275"/>
      <c r="AD29" s="275"/>
    </row>
    <row r="30" ht="14.25" customHeight="1">
      <c r="B30" s="248"/>
      <c r="C30" s="248"/>
      <c r="D30" s="248"/>
      <c r="E30" s="262" t="s">
        <v>25</v>
      </c>
      <c r="F30" s="409">
        <v>1.5E7</v>
      </c>
      <c r="G30" s="409"/>
      <c r="H30" s="262"/>
      <c r="W30" s="275"/>
      <c r="X30" s="275"/>
      <c r="Y30" s="275"/>
      <c r="Z30" s="275"/>
      <c r="AA30" s="275"/>
      <c r="AB30" s="275"/>
      <c r="AC30" s="275"/>
      <c r="AD30" s="275"/>
    </row>
    <row r="31" ht="14.25" customHeight="1">
      <c r="B31" s="248"/>
      <c r="C31" s="248"/>
      <c r="D31" s="248"/>
      <c r="E31" s="262" t="s">
        <v>28</v>
      </c>
      <c r="F31" s="409">
        <v>3500000.0</v>
      </c>
      <c r="G31" s="409"/>
      <c r="H31" s="262"/>
      <c r="W31" s="275"/>
      <c r="X31" s="275"/>
      <c r="Y31" s="275"/>
      <c r="Z31" s="275"/>
      <c r="AA31" s="275"/>
      <c r="AB31" s="275"/>
      <c r="AC31" s="275"/>
      <c r="AD31" s="275"/>
    </row>
    <row r="32" ht="14.25" customHeight="1">
      <c r="B32" s="248"/>
      <c r="C32" s="248"/>
      <c r="D32" s="248"/>
      <c r="E32" s="262" t="s">
        <v>1454</v>
      </c>
      <c r="F32" s="409">
        <f>7030*960</f>
        <v>6748800</v>
      </c>
      <c r="G32" s="409"/>
      <c r="H32" s="262"/>
      <c r="K32" s="275"/>
      <c r="W32" s="275"/>
      <c r="X32" s="275"/>
      <c r="Y32" s="275"/>
      <c r="Z32" s="275"/>
      <c r="AA32" s="275"/>
      <c r="AB32" s="275"/>
      <c r="AC32" s="275"/>
      <c r="AD32" s="275"/>
    </row>
    <row r="33" ht="14.25" customHeight="1">
      <c r="B33" s="248"/>
      <c r="C33" s="248"/>
      <c r="D33" s="248"/>
      <c r="E33" s="416" t="s">
        <v>1436</v>
      </c>
      <c r="F33" s="420">
        <f>SUM(F24:F32)</f>
        <v>40081060</v>
      </c>
      <c r="G33" s="420"/>
      <c r="H33" s="262"/>
      <c r="K33" s="275"/>
      <c r="W33" s="275"/>
      <c r="X33" s="275"/>
      <c r="Y33" s="275"/>
      <c r="Z33" s="275"/>
      <c r="AA33" s="275"/>
      <c r="AB33" s="275"/>
      <c r="AC33" s="275"/>
      <c r="AD33" s="275"/>
    </row>
    <row r="34" ht="14.25" customHeight="1">
      <c r="B34" s="248"/>
      <c r="C34" s="248"/>
      <c r="D34" s="248"/>
      <c r="F34" s="335">
        <f>+F33/F11</f>
        <v>0.2852307401</v>
      </c>
      <c r="G34" s="275"/>
      <c r="K34" s="275"/>
      <c r="W34" s="275"/>
      <c r="X34" s="275"/>
      <c r="Y34" s="275"/>
      <c r="Z34" s="275"/>
      <c r="AA34" s="275"/>
      <c r="AB34" s="275"/>
      <c r="AC34" s="275"/>
      <c r="AD34" s="275"/>
    </row>
    <row r="35" ht="14.25" customHeight="1">
      <c r="B35" s="248"/>
      <c r="C35" s="248"/>
      <c r="D35" s="248"/>
      <c r="F35" s="275">
        <f>+F11-F33-GETPIVOTDATA("Total",$J$7)</f>
        <v>67720373</v>
      </c>
      <c r="G35" s="275"/>
      <c r="K35" s="275"/>
      <c r="W35" s="275"/>
      <c r="X35" s="275"/>
      <c r="Y35" s="275"/>
      <c r="Z35" s="275"/>
      <c r="AA35" s="275"/>
      <c r="AB35" s="275"/>
      <c r="AC35" s="275"/>
      <c r="AD35" s="275"/>
    </row>
    <row r="36" ht="14.25" customHeight="1">
      <c r="B36" s="248"/>
      <c r="C36" s="248"/>
      <c r="D36" s="248"/>
      <c r="F36" s="275"/>
      <c r="G36" s="275"/>
      <c r="K36" s="275"/>
      <c r="W36" s="275"/>
      <c r="X36" s="275"/>
      <c r="Y36" s="275"/>
      <c r="Z36" s="275"/>
      <c r="AA36" s="275"/>
      <c r="AB36" s="275"/>
      <c r="AC36" s="275"/>
      <c r="AD36" s="275"/>
    </row>
    <row r="37" ht="14.25" customHeight="1">
      <c r="B37" s="248"/>
      <c r="C37" s="248"/>
      <c r="D37" s="248"/>
      <c r="F37" s="275"/>
      <c r="G37" s="275"/>
      <c r="K37" s="275"/>
      <c r="W37" s="275"/>
      <c r="X37" s="275"/>
      <c r="Y37" s="275"/>
      <c r="Z37" s="275"/>
      <c r="AA37" s="275"/>
      <c r="AB37" s="275"/>
      <c r="AC37" s="275"/>
      <c r="AD37" s="275"/>
    </row>
    <row r="38" ht="14.25" customHeight="1">
      <c r="B38" s="248"/>
      <c r="C38" s="248"/>
      <c r="D38" s="248"/>
      <c r="F38" s="275"/>
      <c r="G38" s="275"/>
      <c r="K38" s="275"/>
      <c r="W38" s="275"/>
      <c r="X38" s="275"/>
      <c r="Y38" s="275"/>
      <c r="Z38" s="275"/>
      <c r="AA38" s="275"/>
      <c r="AB38" s="275"/>
      <c r="AC38" s="275"/>
      <c r="AD38" s="275"/>
    </row>
    <row r="39" ht="14.25" customHeight="1">
      <c r="B39" s="248"/>
      <c r="C39" s="248"/>
      <c r="D39" s="248"/>
      <c r="F39" s="275"/>
      <c r="G39" s="275"/>
      <c r="K39" s="275"/>
      <c r="W39" s="275"/>
      <c r="X39" s="275"/>
      <c r="Y39" s="275"/>
      <c r="Z39" s="275"/>
      <c r="AA39" s="275"/>
      <c r="AB39" s="275"/>
      <c r="AC39" s="275"/>
      <c r="AD39" s="275"/>
    </row>
    <row r="40" ht="14.25" customHeight="1">
      <c r="B40" s="248"/>
      <c r="C40" s="248"/>
      <c r="D40" s="248"/>
      <c r="F40" s="275"/>
      <c r="G40" s="275"/>
      <c r="K40" s="275"/>
      <c r="W40" s="275"/>
      <c r="X40" s="275"/>
      <c r="Y40" s="275"/>
      <c r="Z40" s="275"/>
      <c r="AA40" s="275"/>
      <c r="AB40" s="275"/>
      <c r="AC40" s="275"/>
      <c r="AD40" s="275"/>
    </row>
    <row r="41" ht="14.25" customHeight="1">
      <c r="B41" s="248"/>
      <c r="C41" s="248"/>
      <c r="D41" s="248"/>
      <c r="F41" s="275"/>
      <c r="G41" s="275"/>
      <c r="K41" s="275"/>
      <c r="W41" s="275"/>
      <c r="X41" s="275"/>
      <c r="Y41" s="275"/>
      <c r="Z41" s="275"/>
      <c r="AA41" s="275"/>
      <c r="AB41" s="275"/>
      <c r="AC41" s="275"/>
      <c r="AD41" s="275"/>
    </row>
    <row r="42" ht="14.25" customHeight="1">
      <c r="B42" s="406"/>
      <c r="C42" s="248"/>
      <c r="D42" s="248"/>
      <c r="F42" s="275"/>
      <c r="G42" s="275"/>
      <c r="K42" s="275"/>
      <c r="W42" s="275"/>
      <c r="X42" s="275"/>
      <c r="Y42" s="275"/>
      <c r="Z42" s="275"/>
      <c r="AA42" s="275"/>
      <c r="AB42" s="275"/>
      <c r="AC42" s="275"/>
      <c r="AD42" s="275"/>
    </row>
    <row r="43" ht="14.25" customHeight="1">
      <c r="B43" s="406"/>
      <c r="C43" s="248"/>
      <c r="D43" s="248"/>
      <c r="F43" s="275"/>
      <c r="G43" s="275"/>
      <c r="K43" s="275"/>
      <c r="W43" s="275"/>
      <c r="X43" s="275"/>
      <c r="Y43" s="275"/>
      <c r="Z43" s="275"/>
      <c r="AA43" s="275"/>
      <c r="AB43" s="275"/>
      <c r="AC43" s="275"/>
      <c r="AD43" s="275"/>
    </row>
    <row r="44" ht="14.25" customHeight="1">
      <c r="B44" s="406"/>
      <c r="C44" s="248"/>
      <c r="D44" s="248"/>
      <c r="F44" s="275"/>
      <c r="G44" s="275"/>
      <c r="K44" s="275"/>
      <c r="W44" s="275"/>
      <c r="X44" s="275"/>
      <c r="Y44" s="275"/>
      <c r="Z44" s="275"/>
      <c r="AA44" s="275"/>
      <c r="AB44" s="275"/>
      <c r="AC44" s="275"/>
      <c r="AD44" s="275"/>
    </row>
    <row r="45" ht="14.25" customHeight="1">
      <c r="B45" s="406"/>
      <c r="C45" s="248"/>
      <c r="D45" s="248"/>
      <c r="F45" s="275"/>
      <c r="G45" s="275"/>
      <c r="K45" s="275"/>
      <c r="W45" s="275"/>
      <c r="X45" s="275"/>
      <c r="Y45" s="275"/>
      <c r="Z45" s="275"/>
      <c r="AA45" s="275"/>
      <c r="AB45" s="275"/>
      <c r="AC45" s="275"/>
      <c r="AD45" s="275"/>
    </row>
    <row r="46" ht="14.25" customHeight="1">
      <c r="B46" s="406"/>
      <c r="C46" s="248"/>
      <c r="D46" s="248"/>
      <c r="F46" s="275"/>
      <c r="G46" s="275"/>
      <c r="K46" s="275"/>
      <c r="W46" s="275"/>
      <c r="X46" s="275"/>
      <c r="Y46" s="275"/>
      <c r="Z46" s="275"/>
      <c r="AA46" s="275"/>
      <c r="AB46" s="275"/>
      <c r="AC46" s="275"/>
      <c r="AD46" s="275"/>
    </row>
    <row r="47" ht="14.25" customHeight="1">
      <c r="B47" s="406"/>
      <c r="C47" s="248"/>
      <c r="D47" s="248"/>
      <c r="F47" s="275"/>
      <c r="G47" s="275"/>
      <c r="K47" s="275"/>
      <c r="W47" s="275"/>
      <c r="X47" s="275"/>
      <c r="Y47" s="275"/>
      <c r="Z47" s="275"/>
      <c r="AA47" s="275"/>
      <c r="AB47" s="275"/>
      <c r="AC47" s="275"/>
      <c r="AD47" s="275"/>
    </row>
    <row r="48" ht="14.25" customHeight="1">
      <c r="B48" s="406"/>
      <c r="C48" s="248"/>
      <c r="D48" s="248"/>
      <c r="F48" s="275"/>
      <c r="G48" s="275"/>
      <c r="K48" s="275"/>
      <c r="W48" s="275"/>
      <c r="X48" s="275"/>
      <c r="Y48" s="275"/>
      <c r="Z48" s="275"/>
      <c r="AA48" s="275"/>
      <c r="AB48" s="275"/>
      <c r="AC48" s="275"/>
      <c r="AD48" s="275"/>
    </row>
    <row r="49" ht="14.25" customHeight="1">
      <c r="B49" s="406"/>
      <c r="C49" s="248"/>
      <c r="D49" s="248"/>
      <c r="F49" s="275"/>
      <c r="G49" s="275"/>
      <c r="K49" s="275"/>
      <c r="W49" s="275"/>
      <c r="X49" s="275"/>
      <c r="Y49" s="275"/>
      <c r="Z49" s="275"/>
      <c r="AA49" s="275"/>
      <c r="AB49" s="275"/>
      <c r="AC49" s="275"/>
      <c r="AD49" s="275"/>
    </row>
    <row r="50" ht="14.25" customHeight="1">
      <c r="B50" s="406"/>
      <c r="C50" s="248"/>
      <c r="D50" s="248"/>
      <c r="F50" s="275"/>
      <c r="G50" s="275"/>
      <c r="K50" s="275"/>
      <c r="W50" s="275"/>
      <c r="X50" s="275"/>
      <c r="Y50" s="275"/>
      <c r="Z50" s="275"/>
      <c r="AA50" s="275"/>
      <c r="AB50" s="275"/>
      <c r="AC50" s="275"/>
      <c r="AD50" s="275"/>
    </row>
    <row r="51" ht="14.25" customHeight="1">
      <c r="B51" s="406"/>
      <c r="C51" s="248"/>
      <c r="D51" s="248"/>
      <c r="F51" s="275"/>
      <c r="G51" s="275"/>
      <c r="K51" s="275"/>
      <c r="W51" s="275"/>
      <c r="X51" s="275"/>
      <c r="Y51" s="275"/>
      <c r="Z51" s="275"/>
      <c r="AA51" s="275"/>
      <c r="AB51" s="275"/>
      <c r="AC51" s="275"/>
      <c r="AD51" s="275"/>
    </row>
    <row r="52" ht="14.25" customHeight="1">
      <c r="B52" s="248"/>
      <c r="C52" s="248"/>
      <c r="D52" s="248"/>
      <c r="F52" s="275"/>
      <c r="G52" s="275"/>
      <c r="K52" s="275"/>
      <c r="W52" s="275"/>
      <c r="X52" s="275"/>
      <c r="Y52" s="275"/>
      <c r="Z52" s="275"/>
      <c r="AA52" s="275"/>
      <c r="AB52" s="275"/>
      <c r="AC52" s="421">
        <v>2026.0</v>
      </c>
      <c r="AD52" s="422"/>
      <c r="AE52" s="412"/>
    </row>
    <row r="53" ht="14.25" customHeight="1">
      <c r="B53" s="335"/>
      <c r="V53" s="423" t="s">
        <v>1428</v>
      </c>
      <c r="W53" s="424">
        <v>2020.0</v>
      </c>
      <c r="X53" s="424">
        <v>2021.0</v>
      </c>
      <c r="Y53" s="424">
        <v>2022.0</v>
      </c>
      <c r="Z53" s="424">
        <v>2023.0</v>
      </c>
      <c r="AA53" s="424">
        <v>2024.0</v>
      </c>
      <c r="AB53" s="424">
        <v>2025.0</v>
      </c>
      <c r="AC53" s="423" t="s">
        <v>1432</v>
      </c>
      <c r="AD53" s="423" t="s">
        <v>1435</v>
      </c>
      <c r="AE53" s="423" t="s">
        <v>1455</v>
      </c>
      <c r="AF53" s="424" t="s">
        <v>1452</v>
      </c>
    </row>
    <row r="54" ht="14.25" customHeight="1">
      <c r="V54" s="350" t="s">
        <v>593</v>
      </c>
      <c r="W54" s="406"/>
      <c r="X54" s="406"/>
      <c r="Y54" s="406"/>
      <c r="Z54" s="406">
        <v>6001866.0</v>
      </c>
      <c r="AA54" s="406">
        <v>2.7521061E7</v>
      </c>
      <c r="AB54" s="406">
        <v>3.2477215E7</v>
      </c>
      <c r="AC54" s="406">
        <v>2302955.0</v>
      </c>
      <c r="AD54" s="406">
        <v>541384.0</v>
      </c>
      <c r="AE54" s="406">
        <v>3.5857459E7</v>
      </c>
      <c r="AF54" s="406">
        <f t="shared" ref="AF54:AF664" si="1">SUM(AC54:AE54)</f>
        <v>38701798</v>
      </c>
    </row>
    <row r="55" ht="14.25" customHeight="1">
      <c r="V55" s="350" t="s">
        <v>18</v>
      </c>
      <c r="W55" s="406">
        <v>1159622.0</v>
      </c>
      <c r="X55" s="406">
        <v>2.5827138E7</v>
      </c>
      <c r="Y55" s="406">
        <v>2.8186346E7</v>
      </c>
      <c r="Z55" s="406">
        <v>4.6436759E7</v>
      </c>
      <c r="AA55" s="406">
        <v>6.5361058E7</v>
      </c>
      <c r="AB55" s="406">
        <v>2.01765025E8</v>
      </c>
      <c r="AC55" s="406">
        <v>1.6720788E7</v>
      </c>
      <c r="AD55" s="406">
        <v>1.0281088E7</v>
      </c>
      <c r="AE55" s="406">
        <v>8215478.0</v>
      </c>
      <c r="AF55" s="406">
        <f t="shared" si="1"/>
        <v>35217354</v>
      </c>
    </row>
    <row r="56" ht="14.25" customHeight="1">
      <c r="A56" s="335"/>
      <c r="V56" s="350" t="s">
        <v>168</v>
      </c>
      <c r="W56" s="406"/>
      <c r="X56" s="406">
        <v>1314950.0</v>
      </c>
      <c r="Y56" s="406">
        <v>2.60139E7</v>
      </c>
      <c r="Z56" s="406">
        <v>3.2210764E7</v>
      </c>
      <c r="AA56" s="406">
        <v>1.46498E7</v>
      </c>
      <c r="AB56" s="406">
        <v>3.1767005E7</v>
      </c>
      <c r="AC56" s="406">
        <v>2099001.0</v>
      </c>
      <c r="AD56" s="406"/>
      <c r="AE56" s="406">
        <v>2.3069004E7</v>
      </c>
      <c r="AF56" s="406">
        <f t="shared" si="1"/>
        <v>25168005</v>
      </c>
    </row>
    <row r="57" ht="14.25" customHeight="1">
      <c r="A57" s="350"/>
      <c r="B57" s="406"/>
      <c r="C57" s="406"/>
      <c r="D57" s="406"/>
      <c r="E57" s="406"/>
      <c r="F57" s="406"/>
      <c r="G57" s="406"/>
      <c r="H57" s="406"/>
      <c r="I57" s="406"/>
      <c r="J57" s="406"/>
      <c r="K57" s="406"/>
      <c r="L57" s="406"/>
      <c r="V57" s="350" t="s">
        <v>26</v>
      </c>
      <c r="W57" s="406"/>
      <c r="X57" s="406"/>
      <c r="Y57" s="406"/>
      <c r="Z57" s="406"/>
      <c r="AA57" s="406">
        <v>6.1277012E7</v>
      </c>
      <c r="AB57" s="406">
        <v>1.46068301E8</v>
      </c>
      <c r="AC57" s="406">
        <v>8721537.0</v>
      </c>
      <c r="AD57" s="406">
        <v>1892870.0</v>
      </c>
      <c r="AE57" s="406">
        <v>1.2496296E7</v>
      </c>
      <c r="AF57" s="406">
        <f t="shared" si="1"/>
        <v>23110703</v>
      </c>
    </row>
    <row r="58" ht="14.25" customHeight="1">
      <c r="A58" s="350"/>
      <c r="B58" s="406"/>
      <c r="C58" s="406"/>
      <c r="D58" s="406"/>
      <c r="E58" s="406"/>
      <c r="F58" s="406"/>
      <c r="G58" s="406"/>
      <c r="H58" s="406"/>
      <c r="I58" s="406"/>
      <c r="J58" s="406"/>
      <c r="K58" s="406"/>
      <c r="L58" s="406"/>
      <c r="V58" s="350" t="s">
        <v>22</v>
      </c>
      <c r="W58" s="406"/>
      <c r="X58" s="406">
        <v>1.02976717E8</v>
      </c>
      <c r="Y58" s="406">
        <v>2.34528554E8</v>
      </c>
      <c r="Z58" s="406">
        <v>2.07625645E8</v>
      </c>
      <c r="AA58" s="406">
        <v>3.24413957E8</v>
      </c>
      <c r="AB58" s="406">
        <v>2.46887968E8</v>
      </c>
      <c r="AC58" s="406">
        <v>1.1005726E7</v>
      </c>
      <c r="AD58" s="406">
        <v>7601166.0</v>
      </c>
      <c r="AE58" s="406">
        <v>3404044.0</v>
      </c>
      <c r="AF58" s="406">
        <f t="shared" si="1"/>
        <v>22010936</v>
      </c>
    </row>
    <row r="59" ht="14.25" customHeight="1">
      <c r="A59" s="350"/>
      <c r="B59" s="406"/>
      <c r="C59" s="406"/>
      <c r="D59" s="406"/>
      <c r="E59" s="406"/>
      <c r="F59" s="406"/>
      <c r="G59" s="406"/>
      <c r="H59" s="406"/>
      <c r="I59" s="406"/>
      <c r="J59" s="406"/>
      <c r="K59" s="406"/>
      <c r="L59" s="406"/>
      <c r="V59" s="350" t="s">
        <v>24</v>
      </c>
      <c r="W59" s="406"/>
      <c r="X59" s="406">
        <v>119981.0</v>
      </c>
      <c r="Y59" s="406"/>
      <c r="Z59" s="406">
        <v>1.5840901E7</v>
      </c>
      <c r="AA59" s="406">
        <v>9.2545927E7</v>
      </c>
      <c r="AB59" s="406">
        <v>1.81792788E8</v>
      </c>
      <c r="AC59" s="406">
        <v>1.6541158E7</v>
      </c>
      <c r="AD59" s="406">
        <v>1079821.0</v>
      </c>
      <c r="AE59" s="406">
        <v>3743578.0</v>
      </c>
      <c r="AF59" s="406">
        <f t="shared" si="1"/>
        <v>21364557</v>
      </c>
    </row>
    <row r="60" ht="14.25" customHeight="1">
      <c r="A60" s="350"/>
      <c r="B60" s="406"/>
      <c r="C60" s="406"/>
      <c r="D60" s="406"/>
      <c r="E60" s="406"/>
      <c r="F60" s="406"/>
      <c r="G60" s="406"/>
      <c r="H60" s="406"/>
      <c r="I60" s="406"/>
      <c r="J60" s="406"/>
      <c r="K60" s="406"/>
      <c r="L60" s="406"/>
      <c r="V60" s="350" t="s">
        <v>281</v>
      </c>
      <c r="W60" s="406"/>
      <c r="X60" s="406"/>
      <c r="Y60" s="406"/>
      <c r="Z60" s="406"/>
      <c r="AA60" s="406">
        <v>1887920.0</v>
      </c>
      <c r="AB60" s="406">
        <v>7.9156303E7</v>
      </c>
      <c r="AC60" s="406"/>
      <c r="AD60" s="406">
        <v>6526402.0</v>
      </c>
      <c r="AE60" s="406">
        <v>7214538.0</v>
      </c>
      <c r="AF60" s="406">
        <f t="shared" si="1"/>
        <v>13740940</v>
      </c>
    </row>
    <row r="61" ht="14.25" customHeight="1">
      <c r="A61" s="350"/>
      <c r="B61" s="406"/>
      <c r="C61" s="406"/>
      <c r="D61" s="406"/>
      <c r="E61" s="406"/>
      <c r="F61" s="406"/>
      <c r="G61" s="406"/>
      <c r="H61" s="406"/>
      <c r="I61" s="406"/>
      <c r="J61" s="406"/>
      <c r="K61" s="406"/>
      <c r="L61" s="406"/>
      <c r="V61" s="350" t="s">
        <v>463</v>
      </c>
      <c r="W61" s="406"/>
      <c r="X61" s="406">
        <v>1.8285881E7</v>
      </c>
      <c r="Y61" s="406">
        <v>3790190.0</v>
      </c>
      <c r="Z61" s="406">
        <v>5772770.0</v>
      </c>
      <c r="AA61" s="406">
        <v>3.8125999E7</v>
      </c>
      <c r="AB61" s="406">
        <v>1.72488266E8</v>
      </c>
      <c r="AC61" s="406">
        <v>4077699.0</v>
      </c>
      <c r="AD61" s="406">
        <v>5867790.0</v>
      </c>
      <c r="AE61" s="406">
        <v>3325890.0</v>
      </c>
      <c r="AF61" s="406">
        <f t="shared" si="1"/>
        <v>13271379</v>
      </c>
    </row>
    <row r="62" ht="14.25" customHeight="1">
      <c r="A62" s="350"/>
      <c r="B62" s="406"/>
      <c r="C62" s="406"/>
      <c r="D62" s="406"/>
      <c r="E62" s="406"/>
      <c r="F62" s="406"/>
      <c r="G62" s="406"/>
      <c r="H62" s="406"/>
      <c r="I62" s="406"/>
      <c r="J62" s="406"/>
      <c r="K62" s="406"/>
      <c r="L62" s="406"/>
      <c r="V62" s="350" t="s">
        <v>27</v>
      </c>
      <c r="W62" s="406"/>
      <c r="X62" s="406">
        <v>7225971.0</v>
      </c>
      <c r="Y62" s="406">
        <v>5957388.0</v>
      </c>
      <c r="Z62" s="406">
        <v>1.8442358E7</v>
      </c>
      <c r="AA62" s="406">
        <v>3.6136249E7</v>
      </c>
      <c r="AB62" s="406">
        <v>5.8209637E7</v>
      </c>
      <c r="AC62" s="406"/>
      <c r="AD62" s="406">
        <v>5627113.0</v>
      </c>
      <c r="AE62" s="406">
        <v>7495395.0</v>
      </c>
      <c r="AF62" s="406">
        <f t="shared" si="1"/>
        <v>13122508</v>
      </c>
    </row>
    <row r="63" ht="14.25" customHeight="1">
      <c r="A63" s="350"/>
      <c r="B63" s="406"/>
      <c r="C63" s="406"/>
      <c r="D63" s="406"/>
      <c r="E63" s="406"/>
      <c r="F63" s="406"/>
      <c r="G63" s="406"/>
      <c r="H63" s="406"/>
      <c r="I63" s="406"/>
      <c r="J63" s="406"/>
      <c r="K63" s="406"/>
      <c r="L63" s="406"/>
      <c r="V63" s="350" t="s">
        <v>23</v>
      </c>
      <c r="W63" s="406"/>
      <c r="X63" s="406"/>
      <c r="Y63" s="406"/>
      <c r="Z63" s="406"/>
      <c r="AA63" s="406">
        <v>3.8678957E7</v>
      </c>
      <c r="AB63" s="406">
        <v>8.6951098E7</v>
      </c>
      <c r="AC63" s="406">
        <v>5381144.0</v>
      </c>
      <c r="AD63" s="406">
        <v>680948.0</v>
      </c>
      <c r="AE63" s="406">
        <v>5877390.0</v>
      </c>
      <c r="AF63" s="406">
        <f t="shared" si="1"/>
        <v>11939482</v>
      </c>
    </row>
    <row r="64" ht="14.25" customHeight="1">
      <c r="A64" s="350"/>
      <c r="B64" s="406"/>
      <c r="C64" s="406"/>
      <c r="D64" s="406"/>
      <c r="E64" s="406"/>
      <c r="F64" s="406"/>
      <c r="G64" s="406"/>
      <c r="H64" s="406"/>
      <c r="I64" s="406"/>
      <c r="J64" s="406"/>
      <c r="K64" s="406"/>
      <c r="L64" s="406"/>
      <c r="V64" s="350" t="s">
        <v>591</v>
      </c>
      <c r="W64" s="406"/>
      <c r="X64" s="406"/>
      <c r="Y64" s="406"/>
      <c r="Z64" s="406">
        <v>785400.0</v>
      </c>
      <c r="AA64" s="406">
        <v>8068200.0</v>
      </c>
      <c r="AB64" s="406">
        <v>7735000.0</v>
      </c>
      <c r="AC64" s="406"/>
      <c r="AD64" s="406"/>
      <c r="AE64" s="406">
        <v>8687000.0</v>
      </c>
      <c r="AF64" s="406">
        <f t="shared" si="1"/>
        <v>8687000</v>
      </c>
    </row>
    <row r="65" ht="14.25" customHeight="1">
      <c r="A65" s="350"/>
      <c r="B65" s="406"/>
      <c r="C65" s="406"/>
      <c r="D65" s="406"/>
      <c r="E65" s="406"/>
      <c r="F65" s="406"/>
      <c r="G65" s="406"/>
      <c r="H65" s="406"/>
      <c r="I65" s="406"/>
      <c r="J65" s="406"/>
      <c r="K65" s="406"/>
      <c r="L65" s="406"/>
      <c r="V65" s="350" t="s">
        <v>830</v>
      </c>
      <c r="W65" s="406"/>
      <c r="X65" s="406"/>
      <c r="Y65" s="406"/>
      <c r="Z65" s="406"/>
      <c r="AA65" s="406">
        <v>3239950.0</v>
      </c>
      <c r="AB65" s="406">
        <v>2.6575676E7</v>
      </c>
      <c r="AC65" s="406"/>
      <c r="AD65" s="406">
        <v>2759921.0</v>
      </c>
      <c r="AE65" s="406">
        <v>5113950.0</v>
      </c>
      <c r="AF65" s="406">
        <f t="shared" si="1"/>
        <v>7873871</v>
      </c>
    </row>
    <row r="66" ht="14.25" customHeight="1">
      <c r="A66" s="350"/>
      <c r="B66" s="406"/>
      <c r="C66" s="406"/>
      <c r="D66" s="406"/>
      <c r="E66" s="406"/>
      <c r="F66" s="406"/>
      <c r="G66" s="406"/>
      <c r="H66" s="406"/>
      <c r="I66" s="406"/>
      <c r="J66" s="406"/>
      <c r="K66" s="406"/>
      <c r="L66" s="406"/>
      <c r="V66" s="350" t="s">
        <v>474</v>
      </c>
      <c r="W66" s="406"/>
      <c r="X66" s="406">
        <v>1690901.0</v>
      </c>
      <c r="Y66" s="406"/>
      <c r="Z66" s="406">
        <v>637874.0</v>
      </c>
      <c r="AA66" s="406">
        <v>797074.0</v>
      </c>
      <c r="AB66" s="406">
        <v>811980.0</v>
      </c>
      <c r="AC66" s="406">
        <v>1443442.0</v>
      </c>
      <c r="AD66" s="406">
        <v>1386961.0</v>
      </c>
      <c r="AE66" s="406">
        <v>4611697.0</v>
      </c>
      <c r="AF66" s="406">
        <f t="shared" si="1"/>
        <v>7442100</v>
      </c>
    </row>
    <row r="67" ht="14.25" customHeight="1">
      <c r="A67" s="350"/>
      <c r="B67" s="406"/>
      <c r="C67" s="406"/>
      <c r="D67" s="406"/>
      <c r="E67" s="406"/>
      <c r="F67" s="406"/>
      <c r="G67" s="406"/>
      <c r="H67" s="406"/>
      <c r="I67" s="406"/>
      <c r="J67" s="406"/>
      <c r="K67" s="406"/>
      <c r="L67" s="406"/>
      <c r="V67" s="350" t="s">
        <v>1346</v>
      </c>
      <c r="W67" s="406"/>
      <c r="X67" s="406"/>
      <c r="Y67" s="406"/>
      <c r="Z67" s="406"/>
      <c r="AA67" s="406"/>
      <c r="AB67" s="406"/>
      <c r="AC67" s="406"/>
      <c r="AD67" s="406">
        <v>7005010.0</v>
      </c>
      <c r="AE67" s="406"/>
      <c r="AF67" s="406">
        <f t="shared" si="1"/>
        <v>7005010</v>
      </c>
    </row>
    <row r="68" ht="14.25" customHeight="1">
      <c r="A68" s="350"/>
      <c r="B68" s="406"/>
      <c r="C68" s="406"/>
      <c r="D68" s="406"/>
      <c r="E68" s="406"/>
      <c r="F68" s="406"/>
      <c r="G68" s="406"/>
      <c r="H68" s="406"/>
      <c r="I68" s="406"/>
      <c r="J68" s="406"/>
      <c r="K68" s="406"/>
      <c r="L68" s="406"/>
      <c r="V68" s="350" t="s">
        <v>274</v>
      </c>
      <c r="W68" s="406"/>
      <c r="X68" s="406"/>
      <c r="Y68" s="406"/>
      <c r="Z68" s="406"/>
      <c r="AA68" s="406">
        <v>1.4224991E7</v>
      </c>
      <c r="AB68" s="406">
        <v>3.4325358E7</v>
      </c>
      <c r="AC68" s="406"/>
      <c r="AD68" s="406">
        <v>6755301.0</v>
      </c>
      <c r="AE68" s="406"/>
      <c r="AF68" s="406">
        <f t="shared" si="1"/>
        <v>6755301</v>
      </c>
    </row>
    <row r="69" ht="14.25" customHeight="1">
      <c r="A69" s="350"/>
      <c r="B69" s="406"/>
      <c r="C69" s="406"/>
      <c r="D69" s="406"/>
      <c r="E69" s="406"/>
      <c r="F69" s="406"/>
      <c r="G69" s="406"/>
      <c r="H69" s="406"/>
      <c r="I69" s="406"/>
      <c r="J69" s="406"/>
      <c r="K69" s="406"/>
      <c r="L69" s="406"/>
      <c r="V69" s="350" t="s">
        <v>36</v>
      </c>
      <c r="W69" s="406"/>
      <c r="X69" s="406"/>
      <c r="Y69" s="406"/>
      <c r="Z69" s="406"/>
      <c r="AA69" s="406">
        <v>3.8605629E7</v>
      </c>
      <c r="AB69" s="406">
        <v>9.8331702E7</v>
      </c>
      <c r="AC69" s="406">
        <v>5386776.0</v>
      </c>
      <c r="AD69" s="406"/>
      <c r="AE69" s="406">
        <v>431974.0</v>
      </c>
      <c r="AF69" s="406">
        <f t="shared" si="1"/>
        <v>5818750</v>
      </c>
    </row>
    <row r="70" ht="14.25" customHeight="1">
      <c r="A70" s="350"/>
      <c r="B70" s="406"/>
      <c r="C70" s="406"/>
      <c r="D70" s="406"/>
      <c r="E70" s="406"/>
      <c r="F70" s="406"/>
      <c r="G70" s="406"/>
      <c r="H70" s="406"/>
      <c r="I70" s="406"/>
      <c r="J70" s="406"/>
      <c r="K70" s="406"/>
      <c r="L70" s="406"/>
      <c r="V70" s="350" t="s">
        <v>570</v>
      </c>
      <c r="W70" s="406"/>
      <c r="X70" s="406"/>
      <c r="Y70" s="406"/>
      <c r="Z70" s="406">
        <v>2.2096052E7</v>
      </c>
      <c r="AA70" s="406">
        <v>2.0363466E7</v>
      </c>
      <c r="AB70" s="406">
        <v>9155052.0</v>
      </c>
      <c r="AC70" s="406">
        <v>4660673.0</v>
      </c>
      <c r="AD70" s="406"/>
      <c r="AE70" s="406">
        <v>1100906.0</v>
      </c>
      <c r="AF70" s="406">
        <f t="shared" si="1"/>
        <v>5761579</v>
      </c>
    </row>
    <row r="71" ht="14.25" customHeight="1">
      <c r="A71" s="350"/>
      <c r="B71" s="406"/>
      <c r="C71" s="406"/>
      <c r="D71" s="406"/>
      <c r="E71" s="406"/>
      <c r="F71" s="406"/>
      <c r="G71" s="406"/>
      <c r="H71" s="406"/>
      <c r="I71" s="406"/>
      <c r="J71" s="406"/>
      <c r="K71" s="406"/>
      <c r="L71" s="406"/>
      <c r="V71" s="350" t="s">
        <v>610</v>
      </c>
      <c r="W71" s="406"/>
      <c r="X71" s="406"/>
      <c r="Y71" s="406"/>
      <c r="Z71" s="406">
        <v>1.1204222E7</v>
      </c>
      <c r="AA71" s="406">
        <v>1.1820261E7</v>
      </c>
      <c r="AB71" s="406">
        <v>2.8151494E7</v>
      </c>
      <c r="AC71" s="406">
        <v>4149901.0</v>
      </c>
      <c r="AD71" s="406">
        <v>1499950.0</v>
      </c>
      <c r="AE71" s="406">
        <v>0.0</v>
      </c>
      <c r="AF71" s="406">
        <f t="shared" si="1"/>
        <v>5649851</v>
      </c>
    </row>
    <row r="72" ht="14.25" customHeight="1">
      <c r="A72" s="350"/>
      <c r="B72" s="406"/>
      <c r="C72" s="406"/>
      <c r="D72" s="406"/>
      <c r="E72" s="406"/>
      <c r="F72" s="406"/>
      <c r="G72" s="406"/>
      <c r="H72" s="406"/>
      <c r="I72" s="406"/>
      <c r="J72" s="406"/>
      <c r="K72" s="406"/>
      <c r="L72" s="406"/>
      <c r="V72" s="350" t="s">
        <v>332</v>
      </c>
      <c r="W72" s="406"/>
      <c r="X72" s="406"/>
      <c r="Y72" s="406"/>
      <c r="Z72" s="406"/>
      <c r="AA72" s="406">
        <v>5560296.0</v>
      </c>
      <c r="AB72" s="406">
        <v>3.3513851E7</v>
      </c>
      <c r="AC72" s="406"/>
      <c r="AD72" s="406">
        <v>4845173.0</v>
      </c>
      <c r="AE72" s="406"/>
      <c r="AF72" s="406">
        <f t="shared" si="1"/>
        <v>4845173</v>
      </c>
    </row>
    <row r="73" ht="14.25" customHeight="1">
      <c r="A73" s="350"/>
      <c r="B73" s="406"/>
      <c r="C73" s="406"/>
      <c r="D73" s="406"/>
      <c r="E73" s="406"/>
      <c r="F73" s="406"/>
      <c r="G73" s="406"/>
      <c r="H73" s="406"/>
      <c r="I73" s="406"/>
      <c r="J73" s="406"/>
      <c r="K73" s="406"/>
      <c r="L73" s="406"/>
      <c r="V73" s="350" t="s">
        <v>77</v>
      </c>
      <c r="W73" s="406"/>
      <c r="X73" s="406"/>
      <c r="Y73" s="406"/>
      <c r="Z73" s="406">
        <v>219982.0</v>
      </c>
      <c r="AA73" s="406">
        <v>1.3134535E7</v>
      </c>
      <c r="AB73" s="406">
        <v>2.6835317E7</v>
      </c>
      <c r="AC73" s="406">
        <v>2656652.0</v>
      </c>
      <c r="AD73" s="406">
        <v>807930.0</v>
      </c>
      <c r="AE73" s="406">
        <v>1107210.0</v>
      </c>
      <c r="AF73" s="406">
        <f t="shared" si="1"/>
        <v>4571792</v>
      </c>
    </row>
    <row r="74" ht="14.25" customHeight="1">
      <c r="A74" s="350"/>
      <c r="B74" s="406"/>
      <c r="C74" s="406"/>
      <c r="D74" s="406"/>
      <c r="E74" s="406"/>
      <c r="F74" s="406"/>
      <c r="G74" s="406"/>
      <c r="H74" s="406"/>
      <c r="I74" s="406"/>
      <c r="J74" s="406"/>
      <c r="K74" s="406"/>
      <c r="L74" s="406"/>
      <c r="V74" s="350" t="s">
        <v>71</v>
      </c>
      <c r="W74" s="406"/>
      <c r="X74" s="406">
        <v>6937362.0</v>
      </c>
      <c r="Y74" s="406">
        <v>3893709.0</v>
      </c>
      <c r="Z74" s="406">
        <v>7407225.0</v>
      </c>
      <c r="AA74" s="406">
        <v>9680518.0</v>
      </c>
      <c r="AB74" s="406">
        <v>2.3439406E7</v>
      </c>
      <c r="AC74" s="406">
        <v>3483164.0</v>
      </c>
      <c r="AD74" s="406">
        <v>553372.0</v>
      </c>
      <c r="AE74" s="406">
        <v>466626.0</v>
      </c>
      <c r="AF74" s="406">
        <f t="shared" si="1"/>
        <v>4503162</v>
      </c>
    </row>
    <row r="75" ht="14.25" customHeight="1">
      <c r="A75" s="350"/>
      <c r="B75" s="406"/>
      <c r="C75" s="406"/>
      <c r="D75" s="406"/>
      <c r="E75" s="406"/>
      <c r="F75" s="406"/>
      <c r="G75" s="406"/>
      <c r="H75" s="406"/>
      <c r="I75" s="406"/>
      <c r="J75" s="406"/>
      <c r="K75" s="406"/>
      <c r="L75" s="406"/>
      <c r="V75" s="350" t="s">
        <v>55</v>
      </c>
      <c r="W75" s="406"/>
      <c r="X75" s="406"/>
      <c r="Y75" s="406"/>
      <c r="Z75" s="406">
        <v>1.3396208E7</v>
      </c>
      <c r="AA75" s="406">
        <v>1.8878867E7</v>
      </c>
      <c r="AB75" s="406">
        <v>1.779562E7</v>
      </c>
      <c r="AC75" s="406">
        <v>1307248.0</v>
      </c>
      <c r="AD75" s="406">
        <v>1243506.0</v>
      </c>
      <c r="AE75" s="406">
        <v>1857416.0</v>
      </c>
      <c r="AF75" s="406">
        <f t="shared" si="1"/>
        <v>4408170</v>
      </c>
    </row>
    <row r="76" ht="14.25" customHeight="1">
      <c r="A76" s="350"/>
      <c r="B76" s="406"/>
      <c r="C76" s="406"/>
      <c r="D76" s="406"/>
      <c r="E76" s="406"/>
      <c r="F76" s="406"/>
      <c r="G76" s="406"/>
      <c r="H76" s="406"/>
      <c r="I76" s="406"/>
      <c r="J76" s="406"/>
      <c r="K76" s="406"/>
      <c r="L76" s="406"/>
      <c r="V76" s="350" t="s">
        <v>35</v>
      </c>
      <c r="W76" s="406"/>
      <c r="X76" s="406"/>
      <c r="Y76" s="406"/>
      <c r="Z76" s="406"/>
      <c r="AA76" s="406">
        <v>9706506.0</v>
      </c>
      <c r="AB76" s="406">
        <v>4.5611043E7</v>
      </c>
      <c r="AC76" s="406">
        <v>3381079.0</v>
      </c>
      <c r="AD76" s="406">
        <v>489579.0</v>
      </c>
      <c r="AE76" s="406">
        <v>462201.0</v>
      </c>
      <c r="AF76" s="406">
        <f t="shared" si="1"/>
        <v>4332859</v>
      </c>
    </row>
    <row r="77" ht="14.25" customHeight="1">
      <c r="A77" s="350"/>
      <c r="B77" s="406"/>
      <c r="C77" s="406"/>
      <c r="D77" s="406"/>
      <c r="E77" s="406"/>
      <c r="F77" s="406"/>
      <c r="G77" s="406"/>
      <c r="H77" s="406"/>
      <c r="I77" s="406"/>
      <c r="J77" s="406"/>
      <c r="K77" s="406"/>
      <c r="L77" s="406"/>
      <c r="V77" s="350" t="s">
        <v>1355</v>
      </c>
      <c r="W77" s="406"/>
      <c r="X77" s="406"/>
      <c r="Y77" s="406"/>
      <c r="Z77" s="406"/>
      <c r="AA77" s="406"/>
      <c r="AB77" s="406"/>
      <c r="AC77" s="406"/>
      <c r="AD77" s="406">
        <v>4299000.0</v>
      </c>
      <c r="AE77" s="406"/>
      <c r="AF77" s="406">
        <f t="shared" si="1"/>
        <v>4299000</v>
      </c>
    </row>
    <row r="78" ht="14.25" customHeight="1">
      <c r="A78" s="350"/>
      <c r="B78" s="406"/>
      <c r="C78" s="406"/>
      <c r="D78" s="406"/>
      <c r="E78" s="406"/>
      <c r="F78" s="406"/>
      <c r="G78" s="406"/>
      <c r="H78" s="406"/>
      <c r="I78" s="406"/>
      <c r="J78" s="406"/>
      <c r="K78" s="406"/>
      <c r="L78" s="406"/>
      <c r="V78" s="350" t="s">
        <v>85</v>
      </c>
      <c r="W78" s="406"/>
      <c r="X78" s="406"/>
      <c r="Y78" s="406"/>
      <c r="Z78" s="406"/>
      <c r="AA78" s="406"/>
      <c r="AB78" s="406">
        <v>4.6906013E7</v>
      </c>
      <c r="AC78" s="406">
        <v>1480610.0</v>
      </c>
      <c r="AD78" s="406">
        <v>2463627.0</v>
      </c>
      <c r="AE78" s="406">
        <v>50331.0</v>
      </c>
      <c r="AF78" s="406">
        <f t="shared" si="1"/>
        <v>3994568</v>
      </c>
    </row>
    <row r="79" ht="14.25" customHeight="1">
      <c r="A79" s="350"/>
      <c r="B79" s="406"/>
      <c r="C79" s="406"/>
      <c r="D79" s="406"/>
      <c r="E79" s="406"/>
      <c r="F79" s="406"/>
      <c r="G79" s="406"/>
      <c r="H79" s="406"/>
      <c r="I79" s="406"/>
      <c r="J79" s="406"/>
      <c r="K79" s="406"/>
      <c r="L79" s="406"/>
      <c r="V79" s="350" t="s">
        <v>273</v>
      </c>
      <c r="W79" s="406"/>
      <c r="X79" s="406"/>
      <c r="Y79" s="406"/>
      <c r="Z79" s="406">
        <v>868000.0</v>
      </c>
      <c r="AA79" s="406">
        <v>1.1508273E7</v>
      </c>
      <c r="AB79" s="406">
        <v>1.7155106E7</v>
      </c>
      <c r="AC79" s="406">
        <v>1837300.0</v>
      </c>
      <c r="AD79" s="406">
        <v>189900.0</v>
      </c>
      <c r="AE79" s="406">
        <v>1820100.0</v>
      </c>
      <c r="AF79" s="406">
        <f t="shared" si="1"/>
        <v>3847300</v>
      </c>
    </row>
    <row r="80" ht="14.25" customHeight="1">
      <c r="A80" s="350"/>
      <c r="B80" s="406"/>
      <c r="C80" s="406"/>
      <c r="D80" s="406"/>
      <c r="E80" s="406"/>
      <c r="F80" s="406"/>
      <c r="G80" s="406"/>
      <c r="H80" s="406"/>
      <c r="I80" s="406"/>
      <c r="J80" s="406"/>
      <c r="K80" s="406"/>
      <c r="L80" s="406"/>
      <c r="V80" s="350" t="s">
        <v>1124</v>
      </c>
      <c r="W80" s="406"/>
      <c r="X80" s="406"/>
      <c r="Y80" s="406"/>
      <c r="Z80" s="406"/>
      <c r="AA80" s="406"/>
      <c r="AB80" s="406">
        <v>1.6989099E7</v>
      </c>
      <c r="AC80" s="406"/>
      <c r="AD80" s="406">
        <v>3694583.0</v>
      </c>
      <c r="AE80" s="406"/>
      <c r="AF80" s="406">
        <f t="shared" si="1"/>
        <v>3694583</v>
      </c>
    </row>
    <row r="81" ht="14.25" customHeight="1">
      <c r="A81" s="350"/>
      <c r="B81" s="406"/>
      <c r="C81" s="406"/>
      <c r="D81" s="406"/>
      <c r="E81" s="406"/>
      <c r="F81" s="406"/>
      <c r="G81" s="406"/>
      <c r="H81" s="406"/>
      <c r="I81" s="406"/>
      <c r="J81" s="406"/>
      <c r="K81" s="406"/>
      <c r="L81" s="406"/>
      <c r="V81" s="350" t="s">
        <v>823</v>
      </c>
      <c r="W81" s="406"/>
      <c r="X81" s="406"/>
      <c r="Y81" s="406"/>
      <c r="Z81" s="406"/>
      <c r="AA81" s="406">
        <v>114448.0</v>
      </c>
      <c r="AB81" s="406">
        <v>1078985.0</v>
      </c>
      <c r="AC81" s="406">
        <v>1350470.0</v>
      </c>
      <c r="AD81" s="406"/>
      <c r="AE81" s="406">
        <v>1433110.0</v>
      </c>
      <c r="AF81" s="406">
        <f t="shared" si="1"/>
        <v>2783580</v>
      </c>
    </row>
    <row r="82" ht="14.25" customHeight="1">
      <c r="A82" s="350"/>
      <c r="B82" s="406"/>
      <c r="C82" s="406"/>
      <c r="D82" s="406"/>
      <c r="E82" s="406"/>
      <c r="F82" s="406"/>
      <c r="G82" s="406"/>
      <c r="H82" s="406"/>
      <c r="I82" s="406"/>
      <c r="J82" s="406"/>
      <c r="K82" s="406"/>
      <c r="L82" s="406"/>
      <c r="V82" s="350" t="s">
        <v>1332</v>
      </c>
      <c r="W82" s="406"/>
      <c r="X82" s="406"/>
      <c r="Y82" s="406"/>
      <c r="Z82" s="406"/>
      <c r="AA82" s="406"/>
      <c r="AB82" s="406"/>
      <c r="AC82" s="406">
        <v>2500000.0</v>
      </c>
      <c r="AD82" s="406"/>
      <c r="AE82" s="406"/>
      <c r="AF82" s="406">
        <f t="shared" si="1"/>
        <v>2500000</v>
      </c>
    </row>
    <row r="83" ht="14.25" customHeight="1">
      <c r="A83" s="350"/>
      <c r="B83" s="406"/>
      <c r="C83" s="406"/>
      <c r="D83" s="406"/>
      <c r="E83" s="406"/>
      <c r="F83" s="406"/>
      <c r="G83" s="406"/>
      <c r="H83" s="406"/>
      <c r="I83" s="406"/>
      <c r="J83" s="406"/>
      <c r="K83" s="406"/>
      <c r="L83" s="406"/>
      <c r="V83" s="350" t="s">
        <v>166</v>
      </c>
      <c r="W83" s="406"/>
      <c r="X83" s="406"/>
      <c r="Y83" s="406"/>
      <c r="Z83" s="406"/>
      <c r="AA83" s="406"/>
      <c r="AB83" s="406">
        <v>1.501333E7</v>
      </c>
      <c r="AC83" s="406">
        <v>2476620.0</v>
      </c>
      <c r="AD83" s="406"/>
      <c r="AE83" s="406"/>
      <c r="AF83" s="406">
        <f t="shared" si="1"/>
        <v>2476620</v>
      </c>
    </row>
    <row r="84" ht="14.25" customHeight="1">
      <c r="A84" s="350"/>
      <c r="B84" s="406"/>
      <c r="C84" s="406"/>
      <c r="D84" s="406"/>
      <c r="E84" s="406"/>
      <c r="F84" s="406"/>
      <c r="G84" s="406"/>
      <c r="H84" s="406"/>
      <c r="I84" s="406"/>
      <c r="J84" s="406"/>
      <c r="K84" s="406"/>
      <c r="L84" s="406"/>
      <c r="V84" s="350" t="s">
        <v>1193</v>
      </c>
      <c r="W84" s="406"/>
      <c r="X84" s="406"/>
      <c r="Y84" s="406"/>
      <c r="Z84" s="406"/>
      <c r="AA84" s="406"/>
      <c r="AB84" s="406">
        <v>4447201.0</v>
      </c>
      <c r="AC84" s="406">
        <v>2474600.0</v>
      </c>
      <c r="AD84" s="406"/>
      <c r="AE84" s="406"/>
      <c r="AF84" s="406">
        <f t="shared" si="1"/>
        <v>2474600</v>
      </c>
    </row>
    <row r="85" ht="14.25" customHeight="1">
      <c r="A85" s="350"/>
      <c r="B85" s="406"/>
      <c r="C85" s="406"/>
      <c r="D85" s="406"/>
      <c r="E85" s="406"/>
      <c r="F85" s="406"/>
      <c r="G85" s="406"/>
      <c r="H85" s="406"/>
      <c r="I85" s="406"/>
      <c r="J85" s="406"/>
      <c r="K85" s="406"/>
      <c r="L85" s="406"/>
      <c r="V85" s="350" t="s">
        <v>814</v>
      </c>
      <c r="W85" s="406"/>
      <c r="X85" s="406"/>
      <c r="Y85" s="406"/>
      <c r="Z85" s="406"/>
      <c r="AA85" s="406">
        <v>2533930.0</v>
      </c>
      <c r="AB85" s="406">
        <v>1.388234E7</v>
      </c>
      <c r="AC85" s="406"/>
      <c r="AD85" s="406"/>
      <c r="AE85" s="406">
        <v>2324920.0</v>
      </c>
      <c r="AF85" s="406">
        <f t="shared" si="1"/>
        <v>2324920</v>
      </c>
    </row>
    <row r="86" ht="14.25" customHeight="1">
      <c r="A86" s="350"/>
      <c r="B86" s="406"/>
      <c r="C86" s="406"/>
      <c r="D86" s="406"/>
      <c r="E86" s="406"/>
      <c r="F86" s="406"/>
      <c r="G86" s="406"/>
      <c r="H86" s="406"/>
      <c r="I86" s="406"/>
      <c r="J86" s="406"/>
      <c r="K86" s="406"/>
      <c r="L86" s="406"/>
      <c r="V86" s="350" t="s">
        <v>60</v>
      </c>
      <c r="W86" s="406"/>
      <c r="X86" s="406"/>
      <c r="Y86" s="406"/>
      <c r="Z86" s="406"/>
      <c r="AA86" s="406">
        <v>1.4824597E7</v>
      </c>
      <c r="AB86" s="406">
        <v>2.5479912E7</v>
      </c>
      <c r="AC86" s="406">
        <v>1424706.0</v>
      </c>
      <c r="AD86" s="406">
        <v>549152.0</v>
      </c>
      <c r="AE86" s="406">
        <v>235636.0</v>
      </c>
      <c r="AF86" s="406">
        <f t="shared" si="1"/>
        <v>2209494</v>
      </c>
    </row>
    <row r="87" ht="14.25" customHeight="1">
      <c r="A87" s="350"/>
      <c r="B87" s="406"/>
      <c r="C87" s="406"/>
      <c r="D87" s="406"/>
      <c r="E87" s="406"/>
      <c r="F87" s="406"/>
      <c r="G87" s="406"/>
      <c r="H87" s="406"/>
      <c r="I87" s="406"/>
      <c r="J87" s="406"/>
      <c r="K87" s="406"/>
      <c r="L87" s="406"/>
      <c r="V87" s="350" t="s">
        <v>1083</v>
      </c>
      <c r="W87" s="406"/>
      <c r="X87" s="406"/>
      <c r="Y87" s="406"/>
      <c r="Z87" s="406"/>
      <c r="AA87" s="406"/>
      <c r="AB87" s="406">
        <v>929990.0</v>
      </c>
      <c r="AC87" s="406"/>
      <c r="AD87" s="406">
        <v>2164991.0</v>
      </c>
      <c r="AE87" s="406"/>
      <c r="AF87" s="406">
        <f t="shared" si="1"/>
        <v>2164991</v>
      </c>
    </row>
    <row r="88" ht="14.25" customHeight="1">
      <c r="A88" s="350"/>
      <c r="B88" s="406"/>
      <c r="C88" s="406"/>
      <c r="D88" s="406"/>
      <c r="E88" s="406"/>
      <c r="F88" s="406"/>
      <c r="G88" s="406"/>
      <c r="H88" s="406"/>
      <c r="I88" s="406"/>
      <c r="J88" s="406"/>
      <c r="K88" s="406"/>
      <c r="L88" s="406"/>
      <c r="V88" s="350" t="s">
        <v>44</v>
      </c>
      <c r="W88" s="406"/>
      <c r="X88" s="406">
        <v>7483211.0</v>
      </c>
      <c r="Y88" s="406">
        <v>1.5217499E7</v>
      </c>
      <c r="Z88" s="406">
        <v>1.7901048E7</v>
      </c>
      <c r="AA88" s="406">
        <v>1.2758368E7</v>
      </c>
      <c r="AB88" s="406">
        <v>6400047.0</v>
      </c>
      <c r="AC88" s="406">
        <v>2133349.0</v>
      </c>
      <c r="AD88" s="406"/>
      <c r="AE88" s="406"/>
      <c r="AF88" s="406">
        <f t="shared" si="1"/>
        <v>2133349</v>
      </c>
    </row>
    <row r="89" ht="14.25" customHeight="1">
      <c r="A89" s="350"/>
      <c r="B89" s="406"/>
      <c r="C89" s="406"/>
      <c r="D89" s="406"/>
      <c r="E89" s="406"/>
      <c r="F89" s="406"/>
      <c r="G89" s="406"/>
      <c r="H89" s="406"/>
      <c r="I89" s="406"/>
      <c r="J89" s="406"/>
      <c r="K89" s="406"/>
      <c r="L89" s="406"/>
      <c r="V89" s="350" t="s">
        <v>1359</v>
      </c>
      <c r="W89" s="406"/>
      <c r="X89" s="406"/>
      <c r="Y89" s="406"/>
      <c r="Z89" s="406"/>
      <c r="AA89" s="406"/>
      <c r="AB89" s="406"/>
      <c r="AC89" s="406"/>
      <c r="AD89" s="406"/>
      <c r="AE89" s="406">
        <v>2080804.0</v>
      </c>
      <c r="AF89" s="406">
        <f t="shared" si="1"/>
        <v>2080804</v>
      </c>
    </row>
    <row r="90" ht="14.25" customHeight="1">
      <c r="A90" s="350"/>
      <c r="B90" s="406"/>
      <c r="C90" s="406"/>
      <c r="D90" s="406"/>
      <c r="E90" s="406"/>
      <c r="F90" s="406"/>
      <c r="G90" s="406"/>
      <c r="H90" s="406"/>
      <c r="I90" s="406"/>
      <c r="J90" s="406"/>
      <c r="K90" s="406"/>
      <c r="L90" s="406"/>
      <c r="V90" s="350" t="s">
        <v>280</v>
      </c>
      <c r="W90" s="406"/>
      <c r="X90" s="406"/>
      <c r="Y90" s="406"/>
      <c r="Z90" s="406"/>
      <c r="AA90" s="406"/>
      <c r="AB90" s="406">
        <v>1591691.0</v>
      </c>
      <c r="AC90" s="406"/>
      <c r="AD90" s="406">
        <v>2038037.0</v>
      </c>
      <c r="AE90" s="406"/>
      <c r="AF90" s="406">
        <f t="shared" si="1"/>
        <v>2038037</v>
      </c>
    </row>
    <row r="91" ht="14.25" customHeight="1">
      <c r="A91" s="350"/>
      <c r="B91" s="406"/>
      <c r="C91" s="406"/>
      <c r="D91" s="406"/>
      <c r="E91" s="406"/>
      <c r="F91" s="406"/>
      <c r="G91" s="406"/>
      <c r="H91" s="406"/>
      <c r="I91" s="406"/>
      <c r="J91" s="406"/>
      <c r="K91" s="406"/>
      <c r="L91" s="406"/>
      <c r="V91" s="350" t="s">
        <v>467</v>
      </c>
      <c r="W91" s="406"/>
      <c r="X91" s="406">
        <v>2197960.0</v>
      </c>
      <c r="Y91" s="406">
        <v>1526430.0</v>
      </c>
      <c r="Z91" s="406">
        <v>-331980.0</v>
      </c>
      <c r="AA91" s="406"/>
      <c r="AB91" s="406">
        <v>5825572.0</v>
      </c>
      <c r="AC91" s="406">
        <v>818460.0</v>
      </c>
      <c r="AD91" s="406"/>
      <c r="AE91" s="406">
        <v>1197420.0</v>
      </c>
      <c r="AF91" s="406">
        <f t="shared" si="1"/>
        <v>2015880</v>
      </c>
    </row>
    <row r="92" ht="14.25" customHeight="1">
      <c r="A92" s="350"/>
      <c r="B92" s="406"/>
      <c r="C92" s="406"/>
      <c r="D92" s="406"/>
      <c r="E92" s="406"/>
      <c r="F92" s="406"/>
      <c r="G92" s="406"/>
      <c r="H92" s="406"/>
      <c r="I92" s="406"/>
      <c r="J92" s="406"/>
      <c r="K92" s="406"/>
      <c r="L92" s="406"/>
      <c r="V92" s="350" t="s">
        <v>634</v>
      </c>
      <c r="W92" s="406"/>
      <c r="X92" s="406"/>
      <c r="Y92" s="406"/>
      <c r="Z92" s="406">
        <v>11369.0</v>
      </c>
      <c r="AA92" s="406">
        <v>1975880.0</v>
      </c>
      <c r="AB92" s="406">
        <v>7368500.0</v>
      </c>
      <c r="AC92" s="406">
        <v>677940.0</v>
      </c>
      <c r="AD92" s="406">
        <v>1123880.0</v>
      </c>
      <c r="AE92" s="406">
        <v>189980.0</v>
      </c>
      <c r="AF92" s="406">
        <f t="shared" si="1"/>
        <v>1991800</v>
      </c>
    </row>
    <row r="93" ht="14.25" customHeight="1">
      <c r="A93" s="350"/>
      <c r="B93" s="406"/>
      <c r="C93" s="406"/>
      <c r="D93" s="406"/>
      <c r="E93" s="406"/>
      <c r="F93" s="406"/>
      <c r="G93" s="406"/>
      <c r="H93" s="406"/>
      <c r="I93" s="406"/>
      <c r="J93" s="406"/>
      <c r="K93" s="406"/>
      <c r="L93" s="406"/>
      <c r="V93" s="350" t="s">
        <v>84</v>
      </c>
      <c r="W93" s="406"/>
      <c r="X93" s="406"/>
      <c r="Y93" s="406"/>
      <c r="Z93" s="406"/>
      <c r="AA93" s="406">
        <v>1614437.0</v>
      </c>
      <c r="AB93" s="406">
        <v>1.2360946E7</v>
      </c>
      <c r="AC93" s="406">
        <v>1126080.0</v>
      </c>
      <c r="AD93" s="406">
        <v>696541.0</v>
      </c>
      <c r="AE93" s="406">
        <v>131135.0</v>
      </c>
      <c r="AF93" s="406">
        <f t="shared" si="1"/>
        <v>1953756</v>
      </c>
    </row>
    <row r="94" ht="14.25" customHeight="1">
      <c r="A94" s="350"/>
      <c r="B94" s="406"/>
      <c r="C94" s="406"/>
      <c r="D94" s="406"/>
      <c r="E94" s="406"/>
      <c r="F94" s="406"/>
      <c r="G94" s="406"/>
      <c r="H94" s="406"/>
      <c r="I94" s="406"/>
      <c r="J94" s="406"/>
      <c r="K94" s="406"/>
      <c r="L94" s="406"/>
      <c r="V94" s="350" t="s">
        <v>180</v>
      </c>
      <c r="W94" s="406"/>
      <c r="X94" s="406"/>
      <c r="Y94" s="406"/>
      <c r="Z94" s="406"/>
      <c r="AA94" s="406"/>
      <c r="AB94" s="406">
        <v>2122882.0</v>
      </c>
      <c r="AC94" s="406">
        <v>1824614.0</v>
      </c>
      <c r="AD94" s="406"/>
      <c r="AE94" s="406"/>
      <c r="AF94" s="406">
        <f t="shared" si="1"/>
        <v>1824614</v>
      </c>
    </row>
    <row r="95" ht="14.25" customHeight="1">
      <c r="A95" s="350"/>
      <c r="B95" s="406"/>
      <c r="C95" s="406"/>
      <c r="D95" s="406"/>
      <c r="E95" s="406"/>
      <c r="F95" s="406"/>
      <c r="G95" s="406"/>
      <c r="H95" s="406"/>
      <c r="I95" s="406"/>
      <c r="J95" s="406"/>
      <c r="K95" s="406"/>
      <c r="L95" s="406"/>
      <c r="V95" s="350" t="s">
        <v>276</v>
      </c>
      <c r="W95" s="406"/>
      <c r="X95" s="406"/>
      <c r="Y95" s="406"/>
      <c r="Z95" s="406"/>
      <c r="AA95" s="406"/>
      <c r="AB95" s="406">
        <v>2294884.0</v>
      </c>
      <c r="AC95" s="406"/>
      <c r="AD95" s="406">
        <v>1759921.0</v>
      </c>
      <c r="AE95" s="406"/>
      <c r="AF95" s="406">
        <f t="shared" si="1"/>
        <v>1759921</v>
      </c>
    </row>
    <row r="96" ht="14.25" customHeight="1">
      <c r="A96" s="350"/>
      <c r="B96" s="406"/>
      <c r="C96" s="406"/>
      <c r="D96" s="406"/>
      <c r="E96" s="406"/>
      <c r="F96" s="406"/>
      <c r="G96" s="406"/>
      <c r="H96" s="406"/>
      <c r="I96" s="406"/>
      <c r="J96" s="406"/>
      <c r="K96" s="406"/>
      <c r="L96" s="406"/>
      <c r="V96" s="350" t="s">
        <v>56</v>
      </c>
      <c r="W96" s="406"/>
      <c r="X96" s="406"/>
      <c r="Y96" s="406"/>
      <c r="Z96" s="406"/>
      <c r="AA96" s="406">
        <v>1.7192696E7</v>
      </c>
      <c r="AB96" s="406">
        <v>2.4935244E7</v>
      </c>
      <c r="AC96" s="406">
        <v>846902.0</v>
      </c>
      <c r="AD96" s="406">
        <v>344963.0</v>
      </c>
      <c r="AE96" s="406">
        <v>557288.0</v>
      </c>
      <c r="AF96" s="406">
        <f t="shared" si="1"/>
        <v>1749153</v>
      </c>
    </row>
    <row r="97" ht="14.25" customHeight="1">
      <c r="A97" s="350"/>
      <c r="B97" s="406"/>
      <c r="C97" s="406"/>
      <c r="D97" s="406"/>
      <c r="E97" s="406"/>
      <c r="F97" s="406"/>
      <c r="G97" s="406"/>
      <c r="H97" s="406"/>
      <c r="I97" s="406"/>
      <c r="J97" s="406"/>
      <c r="K97" s="406"/>
      <c r="L97" s="406"/>
      <c r="V97" s="350" t="s">
        <v>42</v>
      </c>
      <c r="W97" s="406"/>
      <c r="X97" s="406"/>
      <c r="Y97" s="406"/>
      <c r="Z97" s="406"/>
      <c r="AA97" s="406">
        <v>5278172.0</v>
      </c>
      <c r="AB97" s="406">
        <v>5.8110408E7</v>
      </c>
      <c r="AC97" s="406">
        <v>552634.0</v>
      </c>
      <c r="AD97" s="406"/>
      <c r="AE97" s="406">
        <v>1105267.0</v>
      </c>
      <c r="AF97" s="406">
        <f t="shared" si="1"/>
        <v>1657901</v>
      </c>
    </row>
    <row r="98" ht="14.25" customHeight="1">
      <c r="A98" s="350"/>
      <c r="B98" s="406"/>
      <c r="C98" s="406"/>
      <c r="D98" s="406"/>
      <c r="E98" s="406"/>
      <c r="F98" s="406"/>
      <c r="G98" s="406"/>
      <c r="H98" s="406"/>
      <c r="I98" s="406"/>
      <c r="J98" s="406"/>
      <c r="K98" s="406"/>
      <c r="L98" s="406"/>
      <c r="V98" s="350" t="s">
        <v>509</v>
      </c>
      <c r="W98" s="406"/>
      <c r="X98" s="406">
        <v>1133720.0</v>
      </c>
      <c r="Y98" s="406">
        <v>1994181.0</v>
      </c>
      <c r="Z98" s="406">
        <v>2929068.0</v>
      </c>
      <c r="AA98" s="406">
        <v>425160.0</v>
      </c>
      <c r="AB98" s="406">
        <v>1284930.0</v>
      </c>
      <c r="AC98" s="406">
        <v>1492280.0</v>
      </c>
      <c r="AD98" s="406"/>
      <c r="AE98" s="406"/>
      <c r="AF98" s="406">
        <f t="shared" si="1"/>
        <v>1492280</v>
      </c>
    </row>
    <row r="99" ht="14.25" customHeight="1">
      <c r="A99" s="350"/>
      <c r="B99" s="406"/>
      <c r="C99" s="406"/>
      <c r="D99" s="406"/>
      <c r="E99" s="406"/>
      <c r="F99" s="406"/>
      <c r="G99" s="406"/>
      <c r="H99" s="406"/>
      <c r="I99" s="406"/>
      <c r="J99" s="406"/>
      <c r="K99" s="406"/>
      <c r="L99" s="406"/>
      <c r="V99" s="350" t="s">
        <v>648</v>
      </c>
      <c r="W99" s="406"/>
      <c r="X99" s="406"/>
      <c r="Y99" s="406"/>
      <c r="Z99" s="406">
        <v>528999.0</v>
      </c>
      <c r="AA99" s="406">
        <v>744099.0</v>
      </c>
      <c r="AB99" s="406"/>
      <c r="AC99" s="406"/>
      <c r="AD99" s="406">
        <v>1114900.0</v>
      </c>
      <c r="AE99" s="406">
        <v>211960.0</v>
      </c>
      <c r="AF99" s="406">
        <f t="shared" si="1"/>
        <v>1326860</v>
      </c>
    </row>
    <row r="100" ht="14.25" customHeight="1">
      <c r="A100" s="350"/>
      <c r="B100" s="406"/>
      <c r="C100" s="406"/>
      <c r="D100" s="406"/>
      <c r="E100" s="406"/>
      <c r="F100" s="406"/>
      <c r="G100" s="406"/>
      <c r="H100" s="406"/>
      <c r="I100" s="406"/>
      <c r="J100" s="406"/>
      <c r="K100" s="406"/>
      <c r="L100" s="406"/>
      <c r="V100" s="350" t="s">
        <v>740</v>
      </c>
      <c r="W100" s="406"/>
      <c r="X100" s="406"/>
      <c r="Y100" s="406"/>
      <c r="Z100" s="406"/>
      <c r="AA100" s="406">
        <v>3309300.0</v>
      </c>
      <c r="AB100" s="406">
        <v>2.241621E7</v>
      </c>
      <c r="AC100" s="406">
        <v>1249990.0</v>
      </c>
      <c r="AD100" s="406"/>
      <c r="AE100" s="406"/>
      <c r="AF100" s="406">
        <f t="shared" si="1"/>
        <v>1249990</v>
      </c>
    </row>
    <row r="101" ht="14.25" customHeight="1">
      <c r="A101" s="350"/>
      <c r="B101" s="406"/>
      <c r="C101" s="406"/>
      <c r="D101" s="406"/>
      <c r="E101" s="406"/>
      <c r="F101" s="406"/>
      <c r="G101" s="406"/>
      <c r="H101" s="406"/>
      <c r="I101" s="406"/>
      <c r="J101" s="406"/>
      <c r="K101" s="406"/>
      <c r="L101" s="406"/>
      <c r="V101" s="350" t="s">
        <v>48</v>
      </c>
      <c r="W101" s="406"/>
      <c r="X101" s="406"/>
      <c r="Y101" s="406"/>
      <c r="Z101" s="406"/>
      <c r="AA101" s="406"/>
      <c r="AB101" s="406">
        <v>1.0295869E7</v>
      </c>
      <c r="AC101" s="406">
        <v>358487.0</v>
      </c>
      <c r="AD101" s="406">
        <v>582879.0</v>
      </c>
      <c r="AE101" s="406">
        <v>304888.0</v>
      </c>
      <c r="AF101" s="406">
        <f t="shared" si="1"/>
        <v>1246254</v>
      </c>
    </row>
    <row r="102" ht="14.25" customHeight="1">
      <c r="A102" s="350"/>
      <c r="B102" s="406"/>
      <c r="C102" s="406"/>
      <c r="D102" s="406"/>
      <c r="E102" s="406"/>
      <c r="F102" s="406"/>
      <c r="G102" s="406"/>
      <c r="H102" s="406"/>
      <c r="I102" s="406"/>
      <c r="J102" s="406"/>
      <c r="K102" s="406"/>
      <c r="L102" s="406"/>
      <c r="V102" s="350" t="s">
        <v>494</v>
      </c>
      <c r="W102" s="406"/>
      <c r="X102" s="406">
        <v>1435577.0</v>
      </c>
      <c r="Y102" s="406"/>
      <c r="Z102" s="406">
        <v>1209953.0</v>
      </c>
      <c r="AA102" s="406">
        <v>4272311.0</v>
      </c>
      <c r="AB102" s="406">
        <v>1.7280443E7</v>
      </c>
      <c r="AC102" s="406">
        <v>534770.0</v>
      </c>
      <c r="AD102" s="406">
        <v>697189.0</v>
      </c>
      <c r="AE102" s="406"/>
      <c r="AF102" s="406">
        <f t="shared" si="1"/>
        <v>1231959</v>
      </c>
    </row>
    <row r="103" ht="14.25" customHeight="1">
      <c r="A103" s="350"/>
      <c r="B103" s="406"/>
      <c r="C103" s="406"/>
      <c r="D103" s="406"/>
      <c r="E103" s="406"/>
      <c r="F103" s="406"/>
      <c r="G103" s="406"/>
      <c r="H103" s="406"/>
      <c r="I103" s="406"/>
      <c r="J103" s="406"/>
      <c r="K103" s="406"/>
      <c r="L103" s="406"/>
      <c r="V103" s="350" t="s">
        <v>495</v>
      </c>
      <c r="W103" s="406"/>
      <c r="X103" s="406">
        <v>64920.0</v>
      </c>
      <c r="Y103" s="406"/>
      <c r="Z103" s="406">
        <v>2063940.0</v>
      </c>
      <c r="AA103" s="406">
        <v>2243550.0</v>
      </c>
      <c r="AB103" s="406">
        <v>1.313461E7</v>
      </c>
      <c r="AC103" s="406">
        <v>410980.0</v>
      </c>
      <c r="AD103" s="406">
        <v>175980.0</v>
      </c>
      <c r="AE103" s="406">
        <v>538480.0</v>
      </c>
      <c r="AF103" s="406">
        <f t="shared" si="1"/>
        <v>1125440</v>
      </c>
    </row>
    <row r="104" ht="14.25" customHeight="1">
      <c r="A104" s="350"/>
      <c r="B104" s="406"/>
      <c r="C104" s="406"/>
      <c r="D104" s="406"/>
      <c r="E104" s="406"/>
      <c r="F104" s="406"/>
      <c r="G104" s="406"/>
      <c r="H104" s="406"/>
      <c r="I104" s="406"/>
      <c r="J104" s="406"/>
      <c r="K104" s="406"/>
      <c r="L104" s="406"/>
      <c r="V104" s="350" t="s">
        <v>1221</v>
      </c>
      <c r="W104" s="406"/>
      <c r="X104" s="406"/>
      <c r="Y104" s="406"/>
      <c r="Z104" s="406"/>
      <c r="AA104" s="406"/>
      <c r="AB104" s="406">
        <v>1179924.0</v>
      </c>
      <c r="AC104" s="406"/>
      <c r="AD104" s="406">
        <v>1064845.0</v>
      </c>
      <c r="AE104" s="406"/>
      <c r="AF104" s="406">
        <f t="shared" si="1"/>
        <v>1064845</v>
      </c>
    </row>
    <row r="105" ht="14.25" customHeight="1">
      <c r="A105" s="350"/>
      <c r="B105" s="406"/>
      <c r="C105" s="406"/>
      <c r="D105" s="406"/>
      <c r="E105" s="406"/>
      <c r="F105" s="406"/>
      <c r="G105" s="406"/>
      <c r="H105" s="406"/>
      <c r="I105" s="406"/>
      <c r="J105" s="406"/>
      <c r="K105" s="406"/>
      <c r="L105" s="406"/>
      <c r="V105" s="350" t="s">
        <v>1340</v>
      </c>
      <c r="W105" s="406"/>
      <c r="X105" s="406"/>
      <c r="Y105" s="406"/>
      <c r="Z105" s="406"/>
      <c r="AA105" s="406"/>
      <c r="AB105" s="406"/>
      <c r="AC105" s="406"/>
      <c r="AD105" s="406">
        <v>1060530.0</v>
      </c>
      <c r="AE105" s="406"/>
      <c r="AF105" s="406">
        <f t="shared" si="1"/>
        <v>1060530</v>
      </c>
    </row>
    <row r="106" ht="14.25" customHeight="1">
      <c r="A106" s="350"/>
      <c r="B106" s="406"/>
      <c r="C106" s="406"/>
      <c r="D106" s="406"/>
      <c r="E106" s="406"/>
      <c r="F106" s="406"/>
      <c r="G106" s="406"/>
      <c r="H106" s="406"/>
      <c r="I106" s="406"/>
      <c r="J106" s="406"/>
      <c r="K106" s="406"/>
      <c r="L106" s="406"/>
      <c r="V106" s="350" t="s">
        <v>43</v>
      </c>
      <c r="W106" s="406"/>
      <c r="X106" s="406"/>
      <c r="Y106" s="406"/>
      <c r="Z106" s="406"/>
      <c r="AA106" s="406"/>
      <c r="AB106" s="406">
        <v>6810577.0</v>
      </c>
      <c r="AC106" s="406">
        <v>1057272.0</v>
      </c>
      <c r="AD106" s="406"/>
      <c r="AE106" s="406"/>
      <c r="AF106" s="406">
        <f t="shared" si="1"/>
        <v>1057272</v>
      </c>
    </row>
    <row r="107" ht="14.25" customHeight="1">
      <c r="A107" s="350"/>
      <c r="B107" s="406"/>
      <c r="C107" s="406"/>
      <c r="D107" s="406"/>
      <c r="E107" s="406"/>
      <c r="F107" s="406"/>
      <c r="G107" s="406"/>
      <c r="H107" s="406"/>
      <c r="I107" s="406"/>
      <c r="J107" s="406"/>
      <c r="K107" s="406"/>
      <c r="L107" s="406"/>
      <c r="V107" s="350" t="s">
        <v>838</v>
      </c>
      <c r="W107" s="406"/>
      <c r="X107" s="406"/>
      <c r="Y107" s="406"/>
      <c r="Z107" s="406"/>
      <c r="AA107" s="406">
        <v>470978.0</v>
      </c>
      <c r="AB107" s="406">
        <v>2397958.0</v>
      </c>
      <c r="AC107" s="406">
        <v>979779.0</v>
      </c>
      <c r="AD107" s="406"/>
      <c r="AE107" s="406"/>
      <c r="AF107" s="406">
        <f t="shared" si="1"/>
        <v>979779</v>
      </c>
    </row>
    <row r="108" ht="14.25" customHeight="1">
      <c r="A108" s="350"/>
      <c r="B108" s="406"/>
      <c r="C108" s="406"/>
      <c r="D108" s="406"/>
      <c r="E108" s="406"/>
      <c r="F108" s="406"/>
      <c r="G108" s="406"/>
      <c r="H108" s="406"/>
      <c r="I108" s="406"/>
      <c r="J108" s="406"/>
      <c r="K108" s="406"/>
      <c r="L108" s="406"/>
      <c r="V108" s="350" t="s">
        <v>1352</v>
      </c>
      <c r="W108" s="406"/>
      <c r="X108" s="406"/>
      <c r="Y108" s="406"/>
      <c r="Z108" s="406"/>
      <c r="AA108" s="406"/>
      <c r="AB108" s="406"/>
      <c r="AC108" s="406"/>
      <c r="AD108" s="406">
        <v>952000.0</v>
      </c>
      <c r="AE108" s="406"/>
      <c r="AF108" s="406">
        <f t="shared" si="1"/>
        <v>952000</v>
      </c>
    </row>
    <row r="109" ht="14.25" customHeight="1">
      <c r="A109" s="350"/>
      <c r="B109" s="406"/>
      <c r="C109" s="406"/>
      <c r="D109" s="406"/>
      <c r="E109" s="406"/>
      <c r="F109" s="406"/>
      <c r="G109" s="406"/>
      <c r="H109" s="406"/>
      <c r="I109" s="406"/>
      <c r="J109" s="406"/>
      <c r="K109" s="406"/>
      <c r="L109" s="406"/>
      <c r="V109" s="350" t="s">
        <v>1259</v>
      </c>
      <c r="W109" s="406"/>
      <c r="X109" s="406"/>
      <c r="Y109" s="406"/>
      <c r="Z109" s="406"/>
      <c r="AA109" s="406"/>
      <c r="AB109" s="406">
        <v>826960.0</v>
      </c>
      <c r="AC109" s="406">
        <v>912960.0</v>
      </c>
      <c r="AD109" s="406"/>
      <c r="AE109" s="406"/>
      <c r="AF109" s="406">
        <f t="shared" si="1"/>
        <v>912960</v>
      </c>
    </row>
    <row r="110" ht="14.25" customHeight="1">
      <c r="A110" s="350"/>
      <c r="B110" s="406"/>
      <c r="C110" s="406"/>
      <c r="D110" s="406"/>
      <c r="E110" s="406"/>
      <c r="F110" s="406"/>
      <c r="G110" s="406"/>
      <c r="H110" s="406"/>
      <c r="I110" s="406"/>
      <c r="J110" s="406"/>
      <c r="K110" s="406"/>
      <c r="L110" s="406"/>
      <c r="V110" s="350" t="s">
        <v>568</v>
      </c>
      <c r="W110" s="406"/>
      <c r="X110" s="406"/>
      <c r="Y110" s="406"/>
      <c r="Z110" s="406">
        <v>121770.0</v>
      </c>
      <c r="AA110" s="406"/>
      <c r="AB110" s="406"/>
      <c r="AC110" s="406">
        <v>895980.0</v>
      </c>
      <c r="AD110" s="406"/>
      <c r="AE110" s="406"/>
      <c r="AF110" s="406">
        <f t="shared" si="1"/>
        <v>895980</v>
      </c>
    </row>
    <row r="111" ht="14.25" customHeight="1">
      <c r="A111" s="350"/>
      <c r="B111" s="406"/>
      <c r="C111" s="406"/>
      <c r="D111" s="406"/>
      <c r="E111" s="406"/>
      <c r="F111" s="406"/>
      <c r="G111" s="406"/>
      <c r="H111" s="406"/>
      <c r="I111" s="406"/>
      <c r="J111" s="406"/>
      <c r="K111" s="406"/>
      <c r="L111" s="406"/>
      <c r="V111" s="350" t="s">
        <v>89</v>
      </c>
      <c r="W111" s="406"/>
      <c r="X111" s="406"/>
      <c r="Y111" s="406"/>
      <c r="Z111" s="406"/>
      <c r="AA111" s="406"/>
      <c r="AB111" s="406">
        <v>1.5332133E7</v>
      </c>
      <c r="AC111" s="406">
        <v>852760.0</v>
      </c>
      <c r="AD111" s="406"/>
      <c r="AE111" s="406"/>
      <c r="AF111" s="406">
        <f t="shared" si="1"/>
        <v>852760</v>
      </c>
    </row>
    <row r="112" ht="14.25" customHeight="1">
      <c r="A112" s="350"/>
      <c r="B112" s="406"/>
      <c r="C112" s="406"/>
      <c r="D112" s="406"/>
      <c r="E112" s="406"/>
      <c r="F112" s="406"/>
      <c r="G112" s="406"/>
      <c r="H112" s="406"/>
      <c r="I112" s="406"/>
      <c r="J112" s="406"/>
      <c r="K112" s="406"/>
      <c r="L112" s="406"/>
      <c r="V112" s="350" t="s">
        <v>92</v>
      </c>
      <c r="W112" s="406"/>
      <c r="X112" s="406"/>
      <c r="Y112" s="406"/>
      <c r="Z112" s="406"/>
      <c r="AA112" s="406">
        <v>292695.0</v>
      </c>
      <c r="AB112" s="406">
        <v>3623534.0</v>
      </c>
      <c r="AC112" s="406">
        <v>378600.0</v>
      </c>
      <c r="AD112" s="406"/>
      <c r="AE112" s="406">
        <v>417762.0</v>
      </c>
      <c r="AF112" s="406">
        <f t="shared" si="1"/>
        <v>796362</v>
      </c>
    </row>
    <row r="113" ht="14.25" customHeight="1">
      <c r="A113" s="350"/>
      <c r="B113" s="406"/>
      <c r="C113" s="406"/>
      <c r="D113" s="406"/>
      <c r="E113" s="406"/>
      <c r="F113" s="406"/>
      <c r="G113" s="406"/>
      <c r="H113" s="406"/>
      <c r="I113" s="406"/>
      <c r="J113" s="406"/>
      <c r="K113" s="406"/>
      <c r="L113" s="406"/>
      <c r="V113" s="350" t="s">
        <v>914</v>
      </c>
      <c r="W113" s="406"/>
      <c r="X113" s="406"/>
      <c r="Y113" s="406"/>
      <c r="Z113" s="406"/>
      <c r="AA113" s="406"/>
      <c r="AB113" s="406">
        <v>1.6847523E7</v>
      </c>
      <c r="AC113" s="406"/>
      <c r="AD113" s="406">
        <v>754980.0</v>
      </c>
      <c r="AE113" s="406"/>
      <c r="AF113" s="406">
        <f t="shared" si="1"/>
        <v>754980</v>
      </c>
    </row>
    <row r="114" ht="14.25" customHeight="1">
      <c r="A114" s="350"/>
      <c r="B114" s="406"/>
      <c r="C114" s="406"/>
      <c r="D114" s="406"/>
      <c r="E114" s="406"/>
      <c r="F114" s="406"/>
      <c r="G114" s="406"/>
      <c r="H114" s="406"/>
      <c r="I114" s="406"/>
      <c r="J114" s="406"/>
      <c r="K114" s="406"/>
      <c r="L114" s="406"/>
      <c r="V114" s="350" t="s">
        <v>646</v>
      </c>
      <c r="W114" s="406"/>
      <c r="X114" s="406"/>
      <c r="Y114" s="406"/>
      <c r="Z114" s="406">
        <v>1113970.0</v>
      </c>
      <c r="AA114" s="406"/>
      <c r="AB114" s="406">
        <v>3034860.0</v>
      </c>
      <c r="AC114" s="406">
        <v>699990.0</v>
      </c>
      <c r="AD114" s="406"/>
      <c r="AE114" s="406"/>
      <c r="AF114" s="406">
        <f t="shared" si="1"/>
        <v>699990</v>
      </c>
    </row>
    <row r="115" ht="14.25" customHeight="1">
      <c r="A115" s="350"/>
      <c r="B115" s="406"/>
      <c r="C115" s="406"/>
      <c r="D115" s="406"/>
      <c r="E115" s="406"/>
      <c r="F115" s="406"/>
      <c r="G115" s="406"/>
      <c r="H115" s="406"/>
      <c r="I115" s="406"/>
      <c r="J115" s="406"/>
      <c r="K115" s="406"/>
      <c r="L115" s="406"/>
      <c r="V115" s="350" t="s">
        <v>574</v>
      </c>
      <c r="W115" s="406"/>
      <c r="X115" s="406"/>
      <c r="Y115" s="406"/>
      <c r="Z115" s="406">
        <v>3238249.0</v>
      </c>
      <c r="AA115" s="406">
        <v>475065.0</v>
      </c>
      <c r="AB115" s="406">
        <v>2032746.0</v>
      </c>
      <c r="AC115" s="406">
        <v>693068.0</v>
      </c>
      <c r="AD115" s="406"/>
      <c r="AE115" s="406"/>
      <c r="AF115" s="406">
        <f t="shared" si="1"/>
        <v>693068</v>
      </c>
    </row>
    <row r="116" ht="14.25" customHeight="1">
      <c r="A116" s="350"/>
      <c r="B116" s="406"/>
      <c r="C116" s="406"/>
      <c r="D116" s="406"/>
      <c r="E116" s="406"/>
      <c r="F116" s="406"/>
      <c r="G116" s="406"/>
      <c r="H116" s="406"/>
      <c r="I116" s="406"/>
      <c r="J116" s="406"/>
      <c r="K116" s="406"/>
      <c r="L116" s="406"/>
      <c r="V116" s="350" t="s">
        <v>1005</v>
      </c>
      <c r="W116" s="406"/>
      <c r="X116" s="406"/>
      <c r="Y116" s="406"/>
      <c r="Z116" s="406"/>
      <c r="AA116" s="406"/>
      <c r="AB116" s="406">
        <v>1176816.0</v>
      </c>
      <c r="AC116" s="406"/>
      <c r="AD116" s="406">
        <v>582010.0</v>
      </c>
      <c r="AE116" s="406"/>
      <c r="AF116" s="406">
        <f t="shared" si="1"/>
        <v>582010</v>
      </c>
    </row>
    <row r="117" ht="14.25" customHeight="1">
      <c r="A117" s="350"/>
      <c r="B117" s="406"/>
      <c r="C117" s="406"/>
      <c r="D117" s="406"/>
      <c r="E117" s="406"/>
      <c r="F117" s="406"/>
      <c r="G117" s="406"/>
      <c r="H117" s="406"/>
      <c r="I117" s="406"/>
      <c r="J117" s="406"/>
      <c r="K117" s="406"/>
      <c r="L117" s="406"/>
      <c r="V117" s="350" t="s">
        <v>1294</v>
      </c>
      <c r="W117" s="406"/>
      <c r="X117" s="406"/>
      <c r="Y117" s="406"/>
      <c r="Z117" s="406"/>
      <c r="AA117" s="406"/>
      <c r="AB117" s="406">
        <v>1086870.0</v>
      </c>
      <c r="AC117" s="406"/>
      <c r="AD117" s="406">
        <v>295980.0</v>
      </c>
      <c r="AE117" s="406">
        <v>277980.0</v>
      </c>
      <c r="AF117" s="406">
        <f t="shared" si="1"/>
        <v>573960</v>
      </c>
    </row>
    <row r="118" ht="14.25" customHeight="1">
      <c r="A118" s="350"/>
      <c r="B118" s="406"/>
      <c r="C118" s="406"/>
      <c r="D118" s="406"/>
      <c r="E118" s="406"/>
      <c r="F118" s="406"/>
      <c r="G118" s="406"/>
      <c r="H118" s="406"/>
      <c r="I118" s="406"/>
      <c r="J118" s="406"/>
      <c r="K118" s="406"/>
      <c r="L118" s="406"/>
      <c r="V118" s="350" t="s">
        <v>101</v>
      </c>
      <c r="W118" s="406"/>
      <c r="X118" s="406"/>
      <c r="Y118" s="406"/>
      <c r="Z118" s="406"/>
      <c r="AA118" s="406">
        <v>1149023.0</v>
      </c>
      <c r="AB118" s="406">
        <v>2987994.0</v>
      </c>
      <c r="AC118" s="406">
        <v>179250.0</v>
      </c>
      <c r="AD118" s="406"/>
      <c r="AE118" s="406">
        <v>392774.0</v>
      </c>
      <c r="AF118" s="406">
        <f t="shared" si="1"/>
        <v>572024</v>
      </c>
    </row>
    <row r="119" ht="14.25" customHeight="1">
      <c r="A119" s="350"/>
      <c r="B119" s="406"/>
      <c r="C119" s="406"/>
      <c r="D119" s="406"/>
      <c r="E119" s="406"/>
      <c r="F119" s="406"/>
      <c r="G119" s="406"/>
      <c r="H119" s="406"/>
      <c r="I119" s="406"/>
      <c r="J119" s="406"/>
      <c r="K119" s="406"/>
      <c r="L119" s="406"/>
      <c r="V119" s="350" t="s">
        <v>927</v>
      </c>
      <c r="W119" s="406"/>
      <c r="X119" s="406"/>
      <c r="Y119" s="406"/>
      <c r="Z119" s="406"/>
      <c r="AA119" s="406"/>
      <c r="AB119" s="406">
        <v>1078720.0</v>
      </c>
      <c r="AC119" s="406"/>
      <c r="AD119" s="406">
        <v>556690.0</v>
      </c>
      <c r="AE119" s="406"/>
      <c r="AF119" s="406">
        <f t="shared" si="1"/>
        <v>556690</v>
      </c>
    </row>
    <row r="120" ht="14.25" customHeight="1">
      <c r="A120" s="350"/>
      <c r="B120" s="406"/>
      <c r="C120" s="406"/>
      <c r="D120" s="406"/>
      <c r="E120" s="406"/>
      <c r="F120" s="406"/>
      <c r="G120" s="406"/>
      <c r="H120" s="406"/>
      <c r="I120" s="406"/>
      <c r="J120" s="406"/>
      <c r="K120" s="406"/>
      <c r="L120" s="406"/>
      <c r="V120" s="350" t="s">
        <v>333</v>
      </c>
      <c r="W120" s="406"/>
      <c r="X120" s="406"/>
      <c r="Y120" s="406"/>
      <c r="Z120" s="406"/>
      <c r="AA120" s="406">
        <v>1202694.0</v>
      </c>
      <c r="AB120" s="406">
        <v>779758.0</v>
      </c>
      <c r="AC120" s="406"/>
      <c r="AD120" s="406">
        <v>547019.0</v>
      </c>
      <c r="AE120" s="406"/>
      <c r="AF120" s="406">
        <f t="shared" si="1"/>
        <v>547019</v>
      </c>
    </row>
    <row r="121" ht="14.25" customHeight="1">
      <c r="A121" s="350"/>
      <c r="B121" s="406"/>
      <c r="C121" s="406"/>
      <c r="D121" s="406"/>
      <c r="E121" s="406"/>
      <c r="F121" s="406"/>
      <c r="G121" s="406"/>
      <c r="H121" s="406"/>
      <c r="I121" s="406"/>
      <c r="J121" s="406"/>
      <c r="K121" s="406"/>
      <c r="L121" s="406"/>
      <c r="V121" s="350" t="s">
        <v>278</v>
      </c>
      <c r="W121" s="406"/>
      <c r="X121" s="406"/>
      <c r="Y121" s="406"/>
      <c r="Z121" s="406"/>
      <c r="AA121" s="406"/>
      <c r="AB121" s="406"/>
      <c r="AC121" s="406"/>
      <c r="AD121" s="406">
        <v>507954.0</v>
      </c>
      <c r="AE121" s="406"/>
      <c r="AF121" s="406">
        <f t="shared" si="1"/>
        <v>507954</v>
      </c>
    </row>
    <row r="122" ht="14.25" customHeight="1">
      <c r="A122" s="350"/>
      <c r="B122" s="406"/>
      <c r="C122" s="406"/>
      <c r="D122" s="406"/>
      <c r="E122" s="406"/>
      <c r="F122" s="406"/>
      <c r="G122" s="406"/>
      <c r="H122" s="406"/>
      <c r="I122" s="406"/>
      <c r="J122" s="406"/>
      <c r="K122" s="406"/>
      <c r="L122" s="406"/>
      <c r="V122" s="350" t="s">
        <v>1128</v>
      </c>
      <c r="W122" s="406"/>
      <c r="X122" s="406"/>
      <c r="Y122" s="406"/>
      <c r="Z122" s="406"/>
      <c r="AA122" s="406"/>
      <c r="AB122" s="406">
        <v>498980.0</v>
      </c>
      <c r="AC122" s="406">
        <v>496990.0</v>
      </c>
      <c r="AD122" s="406"/>
      <c r="AE122" s="406"/>
      <c r="AF122" s="406">
        <f t="shared" si="1"/>
        <v>496990</v>
      </c>
    </row>
    <row r="123" ht="14.25" customHeight="1">
      <c r="A123" s="350"/>
      <c r="B123" s="406"/>
      <c r="C123" s="406"/>
      <c r="D123" s="406"/>
      <c r="E123" s="406"/>
      <c r="F123" s="406"/>
      <c r="G123" s="406"/>
      <c r="H123" s="406"/>
      <c r="I123" s="406"/>
      <c r="J123" s="406"/>
      <c r="K123" s="406"/>
      <c r="L123" s="406"/>
      <c r="V123" s="350" t="s">
        <v>108</v>
      </c>
      <c r="W123" s="406"/>
      <c r="X123" s="406"/>
      <c r="Y123" s="406"/>
      <c r="Z123" s="406"/>
      <c r="AA123" s="406"/>
      <c r="AB123" s="406">
        <v>1697420.0</v>
      </c>
      <c r="AC123" s="406">
        <v>144000.0</v>
      </c>
      <c r="AD123" s="406">
        <v>110000.0</v>
      </c>
      <c r="AE123" s="406">
        <v>220000.0</v>
      </c>
      <c r="AF123" s="406">
        <f t="shared" si="1"/>
        <v>474000</v>
      </c>
    </row>
    <row r="124" ht="14.25" customHeight="1">
      <c r="A124" s="350"/>
      <c r="B124" s="406"/>
      <c r="C124" s="406"/>
      <c r="D124" s="406"/>
      <c r="E124" s="406"/>
      <c r="F124" s="406"/>
      <c r="G124" s="406"/>
      <c r="H124" s="406"/>
      <c r="I124" s="406"/>
      <c r="J124" s="406"/>
      <c r="K124" s="406"/>
      <c r="L124" s="406"/>
      <c r="V124" s="350" t="s">
        <v>921</v>
      </c>
      <c r="W124" s="406"/>
      <c r="X124" s="406"/>
      <c r="Y124" s="406"/>
      <c r="Z124" s="406"/>
      <c r="AA124" s="406"/>
      <c r="AB124" s="406">
        <v>2437600.0</v>
      </c>
      <c r="AC124" s="406"/>
      <c r="AD124" s="406"/>
      <c r="AE124" s="406">
        <v>467800.0</v>
      </c>
      <c r="AF124" s="406">
        <f t="shared" si="1"/>
        <v>467800</v>
      </c>
    </row>
    <row r="125" ht="14.25" customHeight="1">
      <c r="A125" s="350"/>
      <c r="B125" s="406"/>
      <c r="C125" s="406"/>
      <c r="D125" s="406"/>
      <c r="E125" s="406"/>
      <c r="F125" s="406"/>
      <c r="G125" s="406"/>
      <c r="H125" s="406"/>
      <c r="I125" s="406"/>
      <c r="J125" s="406"/>
      <c r="K125" s="406"/>
      <c r="L125" s="406"/>
      <c r="V125" s="350" t="s">
        <v>1326</v>
      </c>
      <c r="W125" s="406"/>
      <c r="X125" s="406"/>
      <c r="Y125" s="406"/>
      <c r="Z125" s="406"/>
      <c r="AA125" s="406"/>
      <c r="AB125" s="406"/>
      <c r="AC125" s="406">
        <v>454960.0</v>
      </c>
      <c r="AD125" s="406"/>
      <c r="AE125" s="406"/>
      <c r="AF125" s="406">
        <f t="shared" si="1"/>
        <v>454960</v>
      </c>
    </row>
    <row r="126" ht="14.25" customHeight="1">
      <c r="A126" s="350"/>
      <c r="B126" s="406"/>
      <c r="C126" s="406"/>
      <c r="D126" s="406"/>
      <c r="E126" s="406"/>
      <c r="F126" s="406"/>
      <c r="G126" s="406"/>
      <c r="H126" s="406"/>
      <c r="I126" s="406"/>
      <c r="J126" s="406"/>
      <c r="K126" s="406"/>
      <c r="L126" s="406"/>
      <c r="V126" s="350" t="s">
        <v>661</v>
      </c>
      <c r="W126" s="406"/>
      <c r="X126" s="406"/>
      <c r="Y126" s="406"/>
      <c r="Z126" s="406"/>
      <c r="AA126" s="406">
        <v>1742478.0</v>
      </c>
      <c r="AB126" s="406"/>
      <c r="AC126" s="406"/>
      <c r="AD126" s="406">
        <v>405435.0</v>
      </c>
      <c r="AE126" s="406"/>
      <c r="AF126" s="406">
        <f t="shared" si="1"/>
        <v>405435</v>
      </c>
    </row>
    <row r="127" ht="14.25" customHeight="1">
      <c r="A127" s="350"/>
      <c r="B127" s="406"/>
      <c r="C127" s="406"/>
      <c r="D127" s="406"/>
      <c r="E127" s="406"/>
      <c r="F127" s="406"/>
      <c r="G127" s="406"/>
      <c r="H127" s="406"/>
      <c r="I127" s="406"/>
      <c r="J127" s="406"/>
      <c r="K127" s="406"/>
      <c r="L127" s="406"/>
      <c r="V127" s="350" t="s">
        <v>1345</v>
      </c>
      <c r="W127" s="406"/>
      <c r="X127" s="406"/>
      <c r="Y127" s="406"/>
      <c r="Z127" s="406"/>
      <c r="AA127" s="406"/>
      <c r="AB127" s="406"/>
      <c r="AC127" s="406"/>
      <c r="AD127" s="406">
        <v>403970.0</v>
      </c>
      <c r="AE127" s="406"/>
      <c r="AF127" s="406">
        <f t="shared" si="1"/>
        <v>403970</v>
      </c>
    </row>
    <row r="128" ht="14.25" customHeight="1">
      <c r="A128" s="350"/>
      <c r="B128" s="406"/>
      <c r="C128" s="406"/>
      <c r="D128" s="406"/>
      <c r="E128" s="406"/>
      <c r="F128" s="406"/>
      <c r="G128" s="406"/>
      <c r="H128" s="406"/>
      <c r="I128" s="406"/>
      <c r="J128" s="406"/>
      <c r="K128" s="406"/>
      <c r="L128" s="406"/>
      <c r="V128" s="350" t="s">
        <v>464</v>
      </c>
      <c r="W128" s="406"/>
      <c r="X128" s="406">
        <v>1516450.0</v>
      </c>
      <c r="Y128" s="406"/>
      <c r="Z128" s="406">
        <v>9113550.0</v>
      </c>
      <c r="AA128" s="406">
        <v>5237790.0</v>
      </c>
      <c r="AB128" s="406">
        <v>3.1448401E7</v>
      </c>
      <c r="AC128" s="406">
        <v>397580.0</v>
      </c>
      <c r="AD128" s="406"/>
      <c r="AE128" s="406"/>
      <c r="AF128" s="406">
        <f t="shared" si="1"/>
        <v>397580</v>
      </c>
    </row>
    <row r="129" ht="14.25" customHeight="1">
      <c r="A129" s="350"/>
      <c r="B129" s="406"/>
      <c r="C129" s="406"/>
      <c r="D129" s="406"/>
      <c r="E129" s="406"/>
      <c r="F129" s="406"/>
      <c r="G129" s="406"/>
      <c r="H129" s="406"/>
      <c r="I129" s="406"/>
      <c r="J129" s="406"/>
      <c r="K129" s="406"/>
      <c r="L129" s="406"/>
      <c r="V129" s="350" t="s">
        <v>277</v>
      </c>
      <c r="W129" s="406"/>
      <c r="X129" s="406"/>
      <c r="Y129" s="406"/>
      <c r="Z129" s="406"/>
      <c r="AA129" s="406"/>
      <c r="AB129" s="406"/>
      <c r="AC129" s="406"/>
      <c r="AD129" s="406">
        <v>379407.0</v>
      </c>
      <c r="AE129" s="406"/>
      <c r="AF129" s="406">
        <f t="shared" si="1"/>
        <v>379407</v>
      </c>
    </row>
    <row r="130" ht="14.25" customHeight="1">
      <c r="A130" s="350"/>
      <c r="B130" s="406"/>
      <c r="C130" s="406"/>
      <c r="D130" s="406"/>
      <c r="E130" s="406"/>
      <c r="F130" s="406"/>
      <c r="G130" s="406"/>
      <c r="H130" s="406"/>
      <c r="I130" s="406"/>
      <c r="J130" s="406"/>
      <c r="K130" s="406"/>
      <c r="L130" s="406"/>
      <c r="V130" s="350" t="s">
        <v>1154</v>
      </c>
      <c r="W130" s="406"/>
      <c r="X130" s="406"/>
      <c r="Y130" s="406"/>
      <c r="Z130" s="406"/>
      <c r="AA130" s="406"/>
      <c r="AB130" s="406">
        <v>329940.0</v>
      </c>
      <c r="AC130" s="406"/>
      <c r="AD130" s="406"/>
      <c r="AE130" s="406">
        <v>329950.0</v>
      </c>
      <c r="AF130" s="406">
        <f t="shared" si="1"/>
        <v>329950</v>
      </c>
    </row>
    <row r="131" ht="14.25" customHeight="1">
      <c r="A131" s="350"/>
      <c r="B131" s="406"/>
      <c r="C131" s="406"/>
      <c r="D131" s="406"/>
      <c r="E131" s="406"/>
      <c r="F131" s="406"/>
      <c r="G131" s="406"/>
      <c r="H131" s="406"/>
      <c r="I131" s="406"/>
      <c r="J131" s="406"/>
      <c r="K131" s="406"/>
      <c r="L131" s="406"/>
      <c r="V131" s="350" t="s">
        <v>106</v>
      </c>
      <c r="W131" s="406"/>
      <c r="X131" s="406"/>
      <c r="Y131" s="406"/>
      <c r="Z131" s="406">
        <v>28624.0</v>
      </c>
      <c r="AA131" s="406">
        <v>903281.0</v>
      </c>
      <c r="AB131" s="406">
        <v>1816637.0</v>
      </c>
      <c r="AC131" s="406">
        <v>208637.0</v>
      </c>
      <c r="AD131" s="406">
        <v>91024.0</v>
      </c>
      <c r="AE131" s="406">
        <v>26153.0</v>
      </c>
      <c r="AF131" s="406">
        <f t="shared" si="1"/>
        <v>325814</v>
      </c>
    </row>
    <row r="132" ht="14.25" customHeight="1">
      <c r="A132" s="350"/>
      <c r="B132" s="406"/>
      <c r="C132" s="406"/>
      <c r="D132" s="406"/>
      <c r="E132" s="406"/>
      <c r="F132" s="406"/>
      <c r="G132" s="406"/>
      <c r="H132" s="406"/>
      <c r="I132" s="406"/>
      <c r="J132" s="406"/>
      <c r="K132" s="406"/>
      <c r="L132" s="406"/>
      <c r="V132" s="350" t="s">
        <v>493</v>
      </c>
      <c r="W132" s="406"/>
      <c r="X132" s="406">
        <v>585169.0</v>
      </c>
      <c r="Y132" s="406"/>
      <c r="Z132" s="406">
        <v>2644635.0</v>
      </c>
      <c r="AA132" s="406">
        <v>2183984.0</v>
      </c>
      <c r="AB132" s="406">
        <v>5110631.0</v>
      </c>
      <c r="AC132" s="406">
        <v>314480.0</v>
      </c>
      <c r="AD132" s="406"/>
      <c r="AE132" s="406"/>
      <c r="AF132" s="406">
        <f t="shared" si="1"/>
        <v>314480</v>
      </c>
    </row>
    <row r="133" ht="14.25" customHeight="1">
      <c r="A133" s="350"/>
      <c r="B133" s="406"/>
      <c r="C133" s="406"/>
      <c r="D133" s="406"/>
      <c r="E133" s="406"/>
      <c r="F133" s="406"/>
      <c r="G133" s="406"/>
      <c r="H133" s="406"/>
      <c r="I133" s="406"/>
      <c r="J133" s="406"/>
      <c r="K133" s="406"/>
      <c r="L133" s="406"/>
      <c r="V133" s="350" t="s">
        <v>805</v>
      </c>
      <c r="W133" s="406"/>
      <c r="X133" s="406"/>
      <c r="Y133" s="406"/>
      <c r="Z133" s="406"/>
      <c r="AA133" s="406">
        <v>275744.0</v>
      </c>
      <c r="AB133" s="406">
        <v>1284299.0</v>
      </c>
      <c r="AC133" s="406">
        <v>108756.0</v>
      </c>
      <c r="AD133" s="406">
        <v>108661.0</v>
      </c>
      <c r="AE133" s="406">
        <v>89531.0</v>
      </c>
      <c r="AF133" s="406">
        <f t="shared" si="1"/>
        <v>306948</v>
      </c>
    </row>
    <row r="134" ht="14.25" customHeight="1">
      <c r="A134" s="350"/>
      <c r="B134" s="406"/>
      <c r="C134" s="406"/>
      <c r="D134" s="406"/>
      <c r="E134" s="406"/>
      <c r="F134" s="406"/>
      <c r="G134" s="406"/>
      <c r="H134" s="406"/>
      <c r="I134" s="406"/>
      <c r="J134" s="406"/>
      <c r="K134" s="406"/>
      <c r="L134" s="406"/>
      <c r="V134" s="350" t="s">
        <v>1329</v>
      </c>
      <c r="W134" s="406"/>
      <c r="X134" s="406"/>
      <c r="Y134" s="406"/>
      <c r="Z134" s="406"/>
      <c r="AA134" s="406"/>
      <c r="AB134" s="406"/>
      <c r="AC134" s="406">
        <v>304640.0</v>
      </c>
      <c r="AD134" s="406"/>
      <c r="AE134" s="406"/>
      <c r="AF134" s="406">
        <f t="shared" si="1"/>
        <v>304640</v>
      </c>
    </row>
    <row r="135" ht="14.25" customHeight="1">
      <c r="A135" s="350"/>
      <c r="B135" s="406"/>
      <c r="C135" s="406"/>
      <c r="D135" s="406"/>
      <c r="E135" s="406"/>
      <c r="F135" s="406"/>
      <c r="G135" s="406"/>
      <c r="H135" s="406"/>
      <c r="I135" s="406"/>
      <c r="J135" s="406"/>
      <c r="K135" s="406"/>
      <c r="L135" s="406"/>
      <c r="V135" s="350" t="s">
        <v>909</v>
      </c>
      <c r="W135" s="406"/>
      <c r="X135" s="406"/>
      <c r="Y135" s="406"/>
      <c r="Z135" s="406"/>
      <c r="AA135" s="406"/>
      <c r="AB135" s="406">
        <v>1193131.0</v>
      </c>
      <c r="AC135" s="406"/>
      <c r="AD135" s="406">
        <v>273431.0</v>
      </c>
      <c r="AE135" s="406"/>
      <c r="AF135" s="406">
        <f t="shared" si="1"/>
        <v>273431</v>
      </c>
    </row>
    <row r="136" ht="14.25" customHeight="1">
      <c r="A136" s="350"/>
      <c r="B136" s="406"/>
      <c r="C136" s="406"/>
      <c r="D136" s="406"/>
      <c r="E136" s="406"/>
      <c r="F136" s="406"/>
      <c r="G136" s="406"/>
      <c r="H136" s="406"/>
      <c r="I136" s="406"/>
      <c r="J136" s="406"/>
      <c r="K136" s="406"/>
      <c r="L136" s="406"/>
      <c r="V136" s="350" t="s">
        <v>454</v>
      </c>
      <c r="W136" s="406"/>
      <c r="X136" s="406">
        <v>360000.0</v>
      </c>
      <c r="Y136" s="406">
        <v>449991.0</v>
      </c>
      <c r="Z136" s="406">
        <v>479988.0</v>
      </c>
      <c r="AA136" s="406">
        <v>571200.0</v>
      </c>
      <c r="AB136" s="406">
        <v>628285.0</v>
      </c>
      <c r="AC136" s="406">
        <v>166600.0</v>
      </c>
      <c r="AD136" s="406">
        <v>47600.0</v>
      </c>
      <c r="AE136" s="406">
        <v>47600.0</v>
      </c>
      <c r="AF136" s="406">
        <f t="shared" si="1"/>
        <v>261800</v>
      </c>
    </row>
    <row r="137" ht="14.25" customHeight="1">
      <c r="A137" s="350"/>
      <c r="B137" s="406"/>
      <c r="C137" s="406"/>
      <c r="D137" s="406"/>
      <c r="E137" s="406"/>
      <c r="F137" s="406"/>
      <c r="G137" s="406"/>
      <c r="H137" s="406"/>
      <c r="I137" s="406"/>
      <c r="J137" s="406"/>
      <c r="K137" s="406"/>
      <c r="L137" s="406"/>
      <c r="V137" s="350" t="s">
        <v>1371</v>
      </c>
      <c r="W137" s="406"/>
      <c r="X137" s="406"/>
      <c r="Y137" s="406"/>
      <c r="Z137" s="406"/>
      <c r="AA137" s="406"/>
      <c r="AB137" s="406"/>
      <c r="AC137" s="406"/>
      <c r="AD137" s="406"/>
      <c r="AE137" s="406">
        <v>244686.0</v>
      </c>
      <c r="AF137" s="406">
        <f t="shared" si="1"/>
        <v>244686</v>
      </c>
    </row>
    <row r="138" ht="14.25" customHeight="1">
      <c r="A138" s="350"/>
      <c r="B138" s="406"/>
      <c r="C138" s="406"/>
      <c r="D138" s="406"/>
      <c r="E138" s="406"/>
      <c r="F138" s="406"/>
      <c r="G138" s="406"/>
      <c r="H138" s="406"/>
      <c r="I138" s="406"/>
      <c r="J138" s="406"/>
      <c r="K138" s="406"/>
      <c r="L138" s="406"/>
      <c r="V138" s="350" t="s">
        <v>1369</v>
      </c>
      <c r="W138" s="406"/>
      <c r="X138" s="406"/>
      <c r="Y138" s="406"/>
      <c r="Z138" s="406"/>
      <c r="AA138" s="406"/>
      <c r="AB138" s="406"/>
      <c r="AC138" s="406"/>
      <c r="AD138" s="406"/>
      <c r="AE138" s="406">
        <v>207811.0</v>
      </c>
      <c r="AF138" s="406">
        <f t="shared" si="1"/>
        <v>207811</v>
      </c>
    </row>
    <row r="139" ht="14.25" customHeight="1">
      <c r="A139" s="350"/>
      <c r="B139" s="406"/>
      <c r="C139" s="406"/>
      <c r="D139" s="406"/>
      <c r="E139" s="406"/>
      <c r="F139" s="406"/>
      <c r="G139" s="406"/>
      <c r="H139" s="406"/>
      <c r="I139" s="406"/>
      <c r="J139" s="406"/>
      <c r="K139" s="406"/>
      <c r="L139" s="406"/>
      <c r="V139" s="350" t="s">
        <v>789</v>
      </c>
      <c r="W139" s="406"/>
      <c r="X139" s="406"/>
      <c r="Y139" s="406"/>
      <c r="Z139" s="406"/>
      <c r="AA139" s="406">
        <v>730002.0</v>
      </c>
      <c r="AB139" s="406">
        <v>2000006.0</v>
      </c>
      <c r="AC139" s="406">
        <v>200000.0</v>
      </c>
      <c r="AD139" s="406"/>
      <c r="AE139" s="406"/>
      <c r="AF139" s="406">
        <f t="shared" si="1"/>
        <v>200000</v>
      </c>
    </row>
    <row r="140" ht="14.25" customHeight="1">
      <c r="A140" s="350"/>
      <c r="B140" s="406"/>
      <c r="C140" s="406"/>
      <c r="D140" s="406"/>
      <c r="E140" s="406"/>
      <c r="F140" s="406"/>
      <c r="G140" s="406"/>
      <c r="H140" s="406"/>
      <c r="I140" s="406"/>
      <c r="J140" s="406"/>
      <c r="K140" s="406"/>
      <c r="L140" s="406"/>
      <c r="V140" s="350" t="s">
        <v>1071</v>
      </c>
      <c r="W140" s="406"/>
      <c r="X140" s="406"/>
      <c r="Y140" s="406"/>
      <c r="Z140" s="406"/>
      <c r="AA140" s="406"/>
      <c r="AB140" s="406">
        <v>600000.0</v>
      </c>
      <c r="AC140" s="406"/>
      <c r="AD140" s="406"/>
      <c r="AE140" s="406">
        <v>200000.0</v>
      </c>
      <c r="AF140" s="406">
        <f t="shared" si="1"/>
        <v>200000</v>
      </c>
    </row>
    <row r="141" ht="14.25" customHeight="1">
      <c r="A141" s="350"/>
      <c r="B141" s="406"/>
      <c r="C141" s="406"/>
      <c r="D141" s="406"/>
      <c r="E141" s="406"/>
      <c r="F141" s="406"/>
      <c r="G141" s="406"/>
      <c r="H141" s="406"/>
      <c r="I141" s="406"/>
      <c r="J141" s="406"/>
      <c r="K141" s="406"/>
      <c r="L141" s="406"/>
      <c r="V141" s="350" t="s">
        <v>1362</v>
      </c>
      <c r="W141" s="406"/>
      <c r="X141" s="406"/>
      <c r="Y141" s="406"/>
      <c r="Z141" s="406"/>
      <c r="AA141" s="406"/>
      <c r="AB141" s="406"/>
      <c r="AC141" s="406"/>
      <c r="AD141" s="406"/>
      <c r="AE141" s="406">
        <v>196500.0</v>
      </c>
      <c r="AF141" s="406">
        <f t="shared" si="1"/>
        <v>196500</v>
      </c>
    </row>
    <row r="142" ht="14.25" customHeight="1">
      <c r="A142" s="350"/>
      <c r="B142" s="406"/>
      <c r="C142" s="406"/>
      <c r="D142" s="406"/>
      <c r="E142" s="406"/>
      <c r="F142" s="406"/>
      <c r="G142" s="406"/>
      <c r="H142" s="406"/>
      <c r="I142" s="406"/>
      <c r="J142" s="406"/>
      <c r="K142" s="406"/>
      <c r="L142" s="406"/>
      <c r="V142" s="350" t="s">
        <v>875</v>
      </c>
      <c r="W142" s="406"/>
      <c r="X142" s="406"/>
      <c r="Y142" s="406"/>
      <c r="Z142" s="406"/>
      <c r="AA142" s="406"/>
      <c r="AB142" s="406">
        <v>535626.0</v>
      </c>
      <c r="AC142" s="406"/>
      <c r="AD142" s="406">
        <v>90370.0</v>
      </c>
      <c r="AE142" s="406">
        <v>106089.0</v>
      </c>
      <c r="AF142" s="406">
        <f t="shared" si="1"/>
        <v>196459</v>
      </c>
    </row>
    <row r="143" ht="14.25" customHeight="1">
      <c r="A143" s="350"/>
      <c r="B143" s="406"/>
      <c r="C143" s="406"/>
      <c r="D143" s="406"/>
      <c r="E143" s="406"/>
      <c r="F143" s="406"/>
      <c r="G143" s="406"/>
      <c r="H143" s="406"/>
      <c r="I143" s="406"/>
      <c r="J143" s="406"/>
      <c r="K143" s="406"/>
      <c r="L143" s="406"/>
      <c r="V143" s="350" t="s">
        <v>824</v>
      </c>
      <c r="W143" s="406"/>
      <c r="X143" s="406"/>
      <c r="Y143" s="406"/>
      <c r="Z143" s="406"/>
      <c r="AA143" s="406">
        <v>37721.0</v>
      </c>
      <c r="AB143" s="406">
        <v>877482.0</v>
      </c>
      <c r="AC143" s="406">
        <v>20233.0</v>
      </c>
      <c r="AD143" s="406">
        <v>27221.0</v>
      </c>
      <c r="AE143" s="406">
        <v>148626.0</v>
      </c>
      <c r="AF143" s="406">
        <f t="shared" si="1"/>
        <v>196080</v>
      </c>
    </row>
    <row r="144" ht="14.25" customHeight="1">
      <c r="A144" s="350"/>
      <c r="B144" s="406"/>
      <c r="C144" s="406"/>
      <c r="D144" s="406"/>
      <c r="E144" s="406"/>
      <c r="F144" s="406"/>
      <c r="G144" s="406"/>
      <c r="H144" s="406"/>
      <c r="I144" s="406"/>
      <c r="J144" s="406"/>
      <c r="K144" s="406"/>
      <c r="L144" s="406"/>
      <c r="V144" s="350" t="s">
        <v>110</v>
      </c>
      <c r="W144" s="406"/>
      <c r="X144" s="406"/>
      <c r="Y144" s="406"/>
      <c r="Z144" s="406"/>
      <c r="AA144" s="406"/>
      <c r="AB144" s="406">
        <v>4058662.0</v>
      </c>
      <c r="AC144" s="406"/>
      <c r="AD144" s="406"/>
      <c r="AE144" s="406">
        <v>191174.0</v>
      </c>
      <c r="AF144" s="406">
        <f t="shared" si="1"/>
        <v>191174</v>
      </c>
    </row>
    <row r="145" ht="14.25" customHeight="1">
      <c r="A145" s="350"/>
      <c r="B145" s="406"/>
      <c r="C145" s="406"/>
      <c r="D145" s="406"/>
      <c r="E145" s="406"/>
      <c r="F145" s="406"/>
      <c r="G145" s="406"/>
      <c r="H145" s="406"/>
      <c r="I145" s="406"/>
      <c r="J145" s="406"/>
      <c r="K145" s="406"/>
      <c r="L145" s="406"/>
      <c r="V145" s="350" t="s">
        <v>1029</v>
      </c>
      <c r="W145" s="406"/>
      <c r="X145" s="406"/>
      <c r="Y145" s="406"/>
      <c r="Z145" s="406"/>
      <c r="AA145" s="406"/>
      <c r="AB145" s="406">
        <v>5092731.0</v>
      </c>
      <c r="AC145" s="406">
        <v>190400.0</v>
      </c>
      <c r="AD145" s="406"/>
      <c r="AE145" s="406"/>
      <c r="AF145" s="406">
        <f t="shared" si="1"/>
        <v>190400</v>
      </c>
    </row>
    <row r="146" ht="14.25" customHeight="1">
      <c r="A146" s="350"/>
      <c r="B146" s="406"/>
      <c r="C146" s="406"/>
      <c r="D146" s="406"/>
      <c r="E146" s="406"/>
      <c r="F146" s="406"/>
      <c r="G146" s="406"/>
      <c r="H146" s="406"/>
      <c r="I146" s="406"/>
      <c r="J146" s="406"/>
      <c r="K146" s="406"/>
      <c r="L146" s="406"/>
      <c r="V146" s="350" t="s">
        <v>275</v>
      </c>
      <c r="W146" s="406"/>
      <c r="X146" s="406"/>
      <c r="Y146" s="406"/>
      <c r="Z146" s="406"/>
      <c r="AA146" s="406"/>
      <c r="AB146" s="406">
        <v>392259.0</v>
      </c>
      <c r="AC146" s="406"/>
      <c r="AD146" s="406">
        <v>180095.0</v>
      </c>
      <c r="AE146" s="406"/>
      <c r="AF146" s="406">
        <f t="shared" si="1"/>
        <v>180095</v>
      </c>
    </row>
    <row r="147" ht="14.25" customHeight="1">
      <c r="A147" s="350"/>
      <c r="B147" s="406"/>
      <c r="C147" s="406"/>
      <c r="D147" s="406"/>
      <c r="E147" s="406"/>
      <c r="F147" s="406"/>
      <c r="G147" s="406"/>
      <c r="H147" s="406"/>
      <c r="I147" s="406"/>
      <c r="J147" s="406"/>
      <c r="K147" s="406"/>
      <c r="L147" s="406"/>
      <c r="V147" s="350" t="s">
        <v>834</v>
      </c>
      <c r="W147" s="406"/>
      <c r="X147" s="406"/>
      <c r="Y147" s="406"/>
      <c r="Z147" s="406"/>
      <c r="AA147" s="406">
        <v>117810.0</v>
      </c>
      <c r="AB147" s="406">
        <v>3046400.0</v>
      </c>
      <c r="AC147" s="406"/>
      <c r="AD147" s="406">
        <v>178500.0</v>
      </c>
      <c r="AE147" s="406"/>
      <c r="AF147" s="406">
        <f t="shared" si="1"/>
        <v>178500</v>
      </c>
    </row>
    <row r="148" ht="14.25" customHeight="1">
      <c r="A148" s="350"/>
      <c r="B148" s="406"/>
      <c r="C148" s="406"/>
      <c r="D148" s="406"/>
      <c r="E148" s="406"/>
      <c r="F148" s="406"/>
      <c r="G148" s="406"/>
      <c r="H148" s="406"/>
      <c r="I148" s="406"/>
      <c r="J148" s="406"/>
      <c r="K148" s="406"/>
      <c r="L148" s="406"/>
      <c r="V148" s="350" t="s">
        <v>1333</v>
      </c>
      <c r="W148" s="406"/>
      <c r="X148" s="406"/>
      <c r="Y148" s="406"/>
      <c r="Z148" s="406"/>
      <c r="AA148" s="406"/>
      <c r="AB148" s="406"/>
      <c r="AC148" s="406">
        <v>175980.0</v>
      </c>
      <c r="AD148" s="406"/>
      <c r="AE148" s="406"/>
      <c r="AF148" s="406">
        <f t="shared" si="1"/>
        <v>175980</v>
      </c>
    </row>
    <row r="149" ht="14.25" customHeight="1">
      <c r="A149" s="350"/>
      <c r="B149" s="406"/>
      <c r="C149" s="406"/>
      <c r="D149" s="406"/>
      <c r="E149" s="406"/>
      <c r="F149" s="406"/>
      <c r="G149" s="406"/>
      <c r="H149" s="406"/>
      <c r="I149" s="406"/>
      <c r="J149" s="406"/>
      <c r="K149" s="406"/>
      <c r="L149" s="406"/>
      <c r="V149" s="350" t="s">
        <v>87</v>
      </c>
      <c r="W149" s="406"/>
      <c r="X149" s="406"/>
      <c r="Y149" s="406"/>
      <c r="Z149" s="406"/>
      <c r="AA149" s="406">
        <v>4782777.0</v>
      </c>
      <c r="AB149" s="406">
        <v>5241730.0</v>
      </c>
      <c r="AC149" s="406">
        <v>95876.0</v>
      </c>
      <c r="AD149" s="406"/>
      <c r="AE149" s="406">
        <v>79897.0</v>
      </c>
      <c r="AF149" s="406">
        <f t="shared" si="1"/>
        <v>175773</v>
      </c>
    </row>
    <row r="150" ht="14.25" customHeight="1">
      <c r="A150" s="350"/>
      <c r="B150" s="406"/>
      <c r="C150" s="406"/>
      <c r="D150" s="406"/>
      <c r="E150" s="406"/>
      <c r="F150" s="406"/>
      <c r="G150" s="406"/>
      <c r="H150" s="406"/>
      <c r="I150" s="406"/>
      <c r="J150" s="406"/>
      <c r="K150" s="406"/>
      <c r="L150" s="406"/>
      <c r="V150" s="350" t="s">
        <v>644</v>
      </c>
      <c r="W150" s="406"/>
      <c r="X150" s="406"/>
      <c r="Y150" s="406"/>
      <c r="Z150" s="406">
        <v>54714.0</v>
      </c>
      <c r="AA150" s="406">
        <v>345763.0</v>
      </c>
      <c r="AB150" s="406">
        <v>374385.0</v>
      </c>
      <c r="AC150" s="406">
        <v>15676.0</v>
      </c>
      <c r="AD150" s="406">
        <v>139984.0</v>
      </c>
      <c r="AE150" s="406">
        <v>19194.0</v>
      </c>
      <c r="AF150" s="406">
        <f t="shared" si="1"/>
        <v>174854</v>
      </c>
    </row>
    <row r="151" ht="14.25" customHeight="1">
      <c r="A151" s="350"/>
      <c r="B151" s="406"/>
      <c r="C151" s="406"/>
      <c r="D151" s="406"/>
      <c r="E151" s="406"/>
      <c r="F151" s="406"/>
      <c r="G151" s="406"/>
      <c r="H151" s="406"/>
      <c r="I151" s="406"/>
      <c r="J151" s="406"/>
      <c r="K151" s="406"/>
      <c r="L151" s="406"/>
      <c r="V151" s="350" t="s">
        <v>1298</v>
      </c>
      <c r="W151" s="406"/>
      <c r="X151" s="406"/>
      <c r="Y151" s="406"/>
      <c r="Z151" s="406"/>
      <c r="AA151" s="406"/>
      <c r="AB151" s="406">
        <v>152659.0</v>
      </c>
      <c r="AC151" s="406">
        <v>170799.0</v>
      </c>
      <c r="AD151" s="406"/>
      <c r="AE151" s="406"/>
      <c r="AF151" s="406">
        <f t="shared" si="1"/>
        <v>170799</v>
      </c>
    </row>
    <row r="152" ht="14.25" customHeight="1">
      <c r="A152" s="350"/>
      <c r="B152" s="406"/>
      <c r="C152" s="406"/>
      <c r="D152" s="406"/>
      <c r="E152" s="406"/>
      <c r="F152" s="406"/>
      <c r="G152" s="406"/>
      <c r="H152" s="406"/>
      <c r="I152" s="406"/>
      <c r="J152" s="406"/>
      <c r="K152" s="406"/>
      <c r="L152" s="406"/>
      <c r="V152" s="350" t="s">
        <v>1327</v>
      </c>
      <c r="W152" s="406"/>
      <c r="X152" s="406"/>
      <c r="Y152" s="406"/>
      <c r="Z152" s="406"/>
      <c r="AA152" s="406"/>
      <c r="AB152" s="406"/>
      <c r="AC152" s="406">
        <v>170256.0</v>
      </c>
      <c r="AD152" s="406"/>
      <c r="AE152" s="406"/>
      <c r="AF152" s="406">
        <f t="shared" si="1"/>
        <v>170256</v>
      </c>
    </row>
    <row r="153" ht="14.25" customHeight="1">
      <c r="A153" s="350"/>
      <c r="B153" s="406"/>
      <c r="C153" s="406"/>
      <c r="D153" s="406"/>
      <c r="E153" s="406"/>
      <c r="F153" s="406"/>
      <c r="G153" s="406"/>
      <c r="H153" s="406"/>
      <c r="I153" s="406"/>
      <c r="J153" s="406"/>
      <c r="K153" s="406"/>
      <c r="L153" s="406"/>
      <c r="V153" s="350" t="s">
        <v>459</v>
      </c>
      <c r="W153" s="406"/>
      <c r="X153" s="406">
        <v>877118.0</v>
      </c>
      <c r="Y153" s="406"/>
      <c r="Z153" s="406"/>
      <c r="AA153" s="406"/>
      <c r="AB153" s="406">
        <v>175790.0</v>
      </c>
      <c r="AC153" s="406"/>
      <c r="AD153" s="406">
        <v>162890.0</v>
      </c>
      <c r="AE153" s="406"/>
      <c r="AF153" s="406">
        <f t="shared" si="1"/>
        <v>162890</v>
      </c>
    </row>
    <row r="154" ht="14.25" customHeight="1">
      <c r="A154" s="350"/>
      <c r="B154" s="406"/>
      <c r="C154" s="406"/>
      <c r="D154" s="406"/>
      <c r="E154" s="406"/>
      <c r="F154" s="406"/>
      <c r="G154" s="406"/>
      <c r="H154" s="406"/>
      <c r="I154" s="406"/>
      <c r="J154" s="406"/>
      <c r="K154" s="406"/>
      <c r="L154" s="406"/>
      <c r="V154" s="350" t="s">
        <v>1335</v>
      </c>
      <c r="W154" s="406"/>
      <c r="X154" s="406"/>
      <c r="Y154" s="406"/>
      <c r="Z154" s="406"/>
      <c r="AA154" s="406"/>
      <c r="AB154" s="406"/>
      <c r="AC154" s="406">
        <v>157980.0</v>
      </c>
      <c r="AD154" s="406"/>
      <c r="AE154" s="406"/>
      <c r="AF154" s="406">
        <f t="shared" si="1"/>
        <v>157980</v>
      </c>
    </row>
    <row r="155" ht="14.25" customHeight="1">
      <c r="A155" s="350"/>
      <c r="B155" s="406"/>
      <c r="C155" s="406"/>
      <c r="D155" s="406"/>
      <c r="E155" s="406"/>
      <c r="F155" s="406"/>
      <c r="G155" s="406"/>
      <c r="H155" s="406"/>
      <c r="I155" s="406"/>
      <c r="J155" s="406"/>
      <c r="K155" s="406"/>
      <c r="L155" s="406"/>
      <c r="V155" s="350" t="s">
        <v>623</v>
      </c>
      <c r="W155" s="406"/>
      <c r="X155" s="406"/>
      <c r="Y155" s="406"/>
      <c r="Z155" s="406">
        <v>2707892.0</v>
      </c>
      <c r="AA155" s="406">
        <v>6450931.0</v>
      </c>
      <c r="AB155" s="406">
        <v>4235846.0</v>
      </c>
      <c r="AC155" s="406"/>
      <c r="AD155" s="406">
        <v>149990.0</v>
      </c>
      <c r="AE155" s="406"/>
      <c r="AF155" s="406">
        <f t="shared" si="1"/>
        <v>149990</v>
      </c>
    </row>
    <row r="156" ht="14.25" customHeight="1">
      <c r="A156" s="350"/>
      <c r="B156" s="406"/>
      <c r="C156" s="406"/>
      <c r="D156" s="406"/>
      <c r="E156" s="406"/>
      <c r="F156" s="406"/>
      <c r="G156" s="406"/>
      <c r="H156" s="406"/>
      <c r="I156" s="406"/>
      <c r="J156" s="406"/>
      <c r="K156" s="406"/>
      <c r="L156" s="406"/>
      <c r="V156" s="350" t="s">
        <v>107</v>
      </c>
      <c r="W156" s="406"/>
      <c r="X156" s="406">
        <v>498976.0</v>
      </c>
      <c r="Y156" s="406">
        <v>9761352.0</v>
      </c>
      <c r="Z156" s="406">
        <v>8447928.0</v>
      </c>
      <c r="AA156" s="406">
        <v>4153510.0</v>
      </c>
      <c r="AB156" s="406">
        <v>1.0357336E7</v>
      </c>
      <c r="AC156" s="406">
        <v>146212.0</v>
      </c>
      <c r="AD156" s="406"/>
      <c r="AE156" s="406"/>
      <c r="AF156" s="406">
        <f t="shared" si="1"/>
        <v>146212</v>
      </c>
    </row>
    <row r="157" ht="14.25" customHeight="1">
      <c r="A157" s="350"/>
      <c r="B157" s="406"/>
      <c r="C157" s="406"/>
      <c r="D157" s="406"/>
      <c r="E157" s="406"/>
      <c r="F157" s="406"/>
      <c r="G157" s="406"/>
      <c r="H157" s="406"/>
      <c r="I157" s="406"/>
      <c r="J157" s="406"/>
      <c r="K157" s="406"/>
      <c r="L157" s="406"/>
      <c r="V157" s="350" t="s">
        <v>445</v>
      </c>
      <c r="W157" s="406">
        <v>53453.0</v>
      </c>
      <c r="X157" s="406">
        <v>1837050.0</v>
      </c>
      <c r="Y157" s="406">
        <v>466773.0</v>
      </c>
      <c r="Z157" s="406">
        <v>1063577.0</v>
      </c>
      <c r="AA157" s="406">
        <v>4472143.0</v>
      </c>
      <c r="AB157" s="406">
        <v>2311603.0</v>
      </c>
      <c r="AC157" s="406"/>
      <c r="AD157" s="406">
        <v>294980.0</v>
      </c>
      <c r="AE157" s="406">
        <v>-148980.0</v>
      </c>
      <c r="AF157" s="406">
        <f t="shared" si="1"/>
        <v>146000</v>
      </c>
    </row>
    <row r="158" ht="14.25" customHeight="1">
      <c r="A158" s="350"/>
      <c r="B158" s="406"/>
      <c r="C158" s="406"/>
      <c r="D158" s="406"/>
      <c r="E158" s="406"/>
      <c r="F158" s="406"/>
      <c r="G158" s="406"/>
      <c r="H158" s="406"/>
      <c r="I158" s="406"/>
      <c r="J158" s="406"/>
      <c r="K158" s="406"/>
      <c r="L158" s="406"/>
      <c r="V158" s="350" t="s">
        <v>1354</v>
      </c>
      <c r="W158" s="406"/>
      <c r="X158" s="406"/>
      <c r="Y158" s="406"/>
      <c r="Z158" s="406"/>
      <c r="AA158" s="406"/>
      <c r="AB158" s="406"/>
      <c r="AC158" s="406"/>
      <c r="AD158" s="406">
        <v>140979.0</v>
      </c>
      <c r="AE158" s="406"/>
      <c r="AF158" s="406">
        <f t="shared" si="1"/>
        <v>140979</v>
      </c>
    </row>
    <row r="159" ht="14.25" customHeight="1">
      <c r="A159" s="350"/>
      <c r="B159" s="406"/>
      <c r="C159" s="406"/>
      <c r="D159" s="406"/>
      <c r="E159" s="406"/>
      <c r="F159" s="406"/>
      <c r="G159" s="406"/>
      <c r="H159" s="406"/>
      <c r="I159" s="406"/>
      <c r="J159" s="406"/>
      <c r="K159" s="406"/>
      <c r="L159" s="406"/>
      <c r="V159" s="350" t="s">
        <v>475</v>
      </c>
      <c r="W159" s="406"/>
      <c r="X159" s="406">
        <v>4076750.0</v>
      </c>
      <c r="Y159" s="406">
        <v>1519960.0</v>
      </c>
      <c r="Z159" s="406">
        <v>8438780.0</v>
      </c>
      <c r="AA159" s="406">
        <v>2605890.0</v>
      </c>
      <c r="AB159" s="406">
        <v>4.381072E7</v>
      </c>
      <c r="AC159" s="406">
        <v>108983.0</v>
      </c>
      <c r="AD159" s="406"/>
      <c r="AE159" s="406">
        <v>31220.0</v>
      </c>
      <c r="AF159" s="406">
        <f t="shared" si="1"/>
        <v>140203</v>
      </c>
    </row>
    <row r="160" ht="14.25" customHeight="1">
      <c r="A160" s="350"/>
      <c r="B160" s="406"/>
      <c r="C160" s="406"/>
      <c r="D160" s="406"/>
      <c r="E160" s="406"/>
      <c r="F160" s="406"/>
      <c r="G160" s="406"/>
      <c r="H160" s="406"/>
      <c r="I160" s="406"/>
      <c r="J160" s="406"/>
      <c r="K160" s="406"/>
      <c r="L160" s="406"/>
      <c r="V160" s="350" t="s">
        <v>1011</v>
      </c>
      <c r="W160" s="406"/>
      <c r="X160" s="406"/>
      <c r="Y160" s="406"/>
      <c r="Z160" s="406"/>
      <c r="AA160" s="406"/>
      <c r="AB160" s="406">
        <v>1076950.0</v>
      </c>
      <c r="AC160" s="406"/>
      <c r="AD160" s="406"/>
      <c r="AE160" s="406">
        <v>139990.0</v>
      </c>
      <c r="AF160" s="406">
        <f t="shared" si="1"/>
        <v>139990</v>
      </c>
    </row>
    <row r="161" ht="14.25" customHeight="1">
      <c r="A161" s="350"/>
      <c r="B161" s="406"/>
      <c r="C161" s="406"/>
      <c r="D161" s="406"/>
      <c r="E161" s="406"/>
      <c r="F161" s="406"/>
      <c r="G161" s="406"/>
      <c r="H161" s="406"/>
      <c r="I161" s="406"/>
      <c r="J161" s="406"/>
      <c r="K161" s="406"/>
      <c r="L161" s="406"/>
      <c r="V161" s="350" t="s">
        <v>1272</v>
      </c>
      <c r="W161" s="406"/>
      <c r="X161" s="406"/>
      <c r="Y161" s="406"/>
      <c r="Z161" s="406"/>
      <c r="AA161" s="406"/>
      <c r="AB161" s="406">
        <v>192152.0</v>
      </c>
      <c r="AC161" s="406"/>
      <c r="AD161" s="406">
        <v>128890.0</v>
      </c>
      <c r="AE161" s="406"/>
      <c r="AF161" s="406">
        <f t="shared" si="1"/>
        <v>128890</v>
      </c>
    </row>
    <row r="162" ht="14.25" customHeight="1">
      <c r="A162" s="350"/>
      <c r="B162" s="406"/>
      <c r="C162" s="406"/>
      <c r="D162" s="406"/>
      <c r="E162" s="406"/>
      <c r="F162" s="406"/>
      <c r="G162" s="406"/>
      <c r="H162" s="406"/>
      <c r="I162" s="406"/>
      <c r="J162" s="406"/>
      <c r="K162" s="406"/>
      <c r="L162" s="406"/>
      <c r="V162" s="350" t="s">
        <v>1089</v>
      </c>
      <c r="W162" s="406"/>
      <c r="X162" s="406"/>
      <c r="Y162" s="406"/>
      <c r="Z162" s="406"/>
      <c r="AA162" s="406"/>
      <c r="AB162" s="406">
        <v>647690.0</v>
      </c>
      <c r="AC162" s="406"/>
      <c r="AD162" s="406">
        <v>124852.0</v>
      </c>
      <c r="AE162" s="406"/>
      <c r="AF162" s="406">
        <f t="shared" si="1"/>
        <v>124852</v>
      </c>
    </row>
    <row r="163" ht="14.25" customHeight="1">
      <c r="A163" s="350"/>
      <c r="B163" s="406"/>
      <c r="C163" s="406"/>
      <c r="D163" s="406"/>
      <c r="E163" s="406"/>
      <c r="F163" s="406"/>
      <c r="G163" s="406"/>
      <c r="H163" s="406"/>
      <c r="I163" s="406"/>
      <c r="J163" s="406"/>
      <c r="K163" s="406"/>
      <c r="L163" s="406"/>
      <c r="V163" s="350" t="s">
        <v>1363</v>
      </c>
      <c r="W163" s="406"/>
      <c r="X163" s="406"/>
      <c r="Y163" s="406"/>
      <c r="Z163" s="406"/>
      <c r="AA163" s="406"/>
      <c r="AB163" s="406"/>
      <c r="AC163" s="406"/>
      <c r="AD163" s="406"/>
      <c r="AE163" s="406">
        <v>116620.0</v>
      </c>
      <c r="AF163" s="406">
        <f t="shared" si="1"/>
        <v>116620</v>
      </c>
    </row>
    <row r="164" ht="14.25" customHeight="1">
      <c r="A164" s="350"/>
      <c r="B164" s="406"/>
      <c r="C164" s="406"/>
      <c r="D164" s="406"/>
      <c r="E164" s="406"/>
      <c r="F164" s="406"/>
      <c r="G164" s="406"/>
      <c r="H164" s="406"/>
      <c r="I164" s="406"/>
      <c r="J164" s="406"/>
      <c r="K164" s="406"/>
      <c r="L164" s="406"/>
      <c r="V164" s="350" t="s">
        <v>113</v>
      </c>
      <c r="W164" s="406"/>
      <c r="X164" s="406"/>
      <c r="Y164" s="406"/>
      <c r="Z164" s="406">
        <v>886907.0</v>
      </c>
      <c r="AA164" s="406">
        <v>3174732.0</v>
      </c>
      <c r="AB164" s="406">
        <v>355651.0</v>
      </c>
      <c r="AC164" s="406">
        <v>26716.0</v>
      </c>
      <c r="AD164" s="406">
        <v>65195.0</v>
      </c>
      <c r="AE164" s="406">
        <v>19999.0</v>
      </c>
      <c r="AF164" s="406">
        <f t="shared" si="1"/>
        <v>111910</v>
      </c>
    </row>
    <row r="165" ht="14.25" customHeight="1">
      <c r="A165" s="350"/>
      <c r="B165" s="406"/>
      <c r="C165" s="406"/>
      <c r="D165" s="406"/>
      <c r="E165" s="406"/>
      <c r="F165" s="406"/>
      <c r="G165" s="406"/>
      <c r="H165" s="406"/>
      <c r="I165" s="406"/>
      <c r="J165" s="406"/>
      <c r="K165" s="406"/>
      <c r="L165" s="406"/>
      <c r="V165" s="350" t="s">
        <v>1106</v>
      </c>
      <c r="W165" s="406"/>
      <c r="X165" s="406"/>
      <c r="Y165" s="406"/>
      <c r="Z165" s="406"/>
      <c r="AA165" s="406"/>
      <c r="AB165" s="406">
        <v>254980.0</v>
      </c>
      <c r="AC165" s="406"/>
      <c r="AD165" s="406"/>
      <c r="AE165" s="406">
        <v>100079.0</v>
      </c>
      <c r="AF165" s="406">
        <f t="shared" si="1"/>
        <v>100079</v>
      </c>
    </row>
    <row r="166" ht="14.25" customHeight="1">
      <c r="A166" s="350"/>
      <c r="B166" s="406"/>
      <c r="C166" s="406"/>
      <c r="D166" s="406"/>
      <c r="E166" s="406"/>
      <c r="F166" s="406"/>
      <c r="G166" s="406"/>
      <c r="H166" s="406"/>
      <c r="I166" s="406"/>
      <c r="J166" s="406"/>
      <c r="K166" s="406"/>
      <c r="L166" s="406"/>
      <c r="V166" s="350" t="s">
        <v>783</v>
      </c>
      <c r="W166" s="406"/>
      <c r="X166" s="406"/>
      <c r="Y166" s="406"/>
      <c r="Z166" s="406"/>
      <c r="AA166" s="406">
        <v>1600000.0</v>
      </c>
      <c r="AB166" s="406">
        <v>1770000.0</v>
      </c>
      <c r="AC166" s="406">
        <v>95000.0</v>
      </c>
      <c r="AD166" s="406"/>
      <c r="AE166" s="406"/>
      <c r="AF166" s="406">
        <f t="shared" si="1"/>
        <v>95000</v>
      </c>
    </row>
    <row r="167" ht="14.25" customHeight="1">
      <c r="A167" s="350"/>
      <c r="B167" s="406"/>
      <c r="C167" s="406"/>
      <c r="D167" s="406"/>
      <c r="E167" s="406"/>
      <c r="F167" s="406"/>
      <c r="G167" s="406"/>
      <c r="H167" s="406"/>
      <c r="I167" s="406"/>
      <c r="J167" s="406"/>
      <c r="K167" s="406"/>
      <c r="L167" s="406"/>
      <c r="V167" s="350" t="s">
        <v>458</v>
      </c>
      <c r="W167" s="406"/>
      <c r="X167" s="406">
        <v>386855.0</v>
      </c>
      <c r="Y167" s="406">
        <v>263228.0</v>
      </c>
      <c r="Z167" s="406">
        <v>200780.0</v>
      </c>
      <c r="AA167" s="406">
        <v>678531.0</v>
      </c>
      <c r="AB167" s="406">
        <v>535626.0</v>
      </c>
      <c r="AC167" s="406">
        <v>89271.0</v>
      </c>
      <c r="AD167" s="406"/>
      <c r="AE167" s="406"/>
      <c r="AF167" s="406">
        <f t="shared" si="1"/>
        <v>89271</v>
      </c>
    </row>
    <row r="168" ht="14.25" customHeight="1">
      <c r="A168" s="350"/>
      <c r="B168" s="406"/>
      <c r="C168" s="406"/>
      <c r="D168" s="406"/>
      <c r="E168" s="406"/>
      <c r="F168" s="406"/>
      <c r="G168" s="406"/>
      <c r="H168" s="406"/>
      <c r="I168" s="406"/>
      <c r="J168" s="406"/>
      <c r="K168" s="406"/>
      <c r="L168" s="406"/>
      <c r="V168" s="350" t="s">
        <v>604</v>
      </c>
      <c r="W168" s="406"/>
      <c r="X168" s="406"/>
      <c r="Y168" s="406"/>
      <c r="Z168" s="406">
        <v>73680.0</v>
      </c>
      <c r="AA168" s="406">
        <v>252000.0</v>
      </c>
      <c r="AB168" s="406">
        <v>131920.0</v>
      </c>
      <c r="AC168" s="406">
        <v>74590.0</v>
      </c>
      <c r="AD168" s="406"/>
      <c r="AE168" s="406"/>
      <c r="AF168" s="406">
        <f t="shared" si="1"/>
        <v>74590</v>
      </c>
    </row>
    <row r="169" ht="14.25" customHeight="1">
      <c r="A169" s="350"/>
      <c r="B169" s="406"/>
      <c r="C169" s="406"/>
      <c r="D169" s="406"/>
      <c r="E169" s="406"/>
      <c r="F169" s="406"/>
      <c r="G169" s="406"/>
      <c r="H169" s="406"/>
      <c r="I169" s="406"/>
      <c r="J169" s="406"/>
      <c r="K169" s="406"/>
      <c r="L169" s="406"/>
      <c r="V169" s="350" t="s">
        <v>1364</v>
      </c>
      <c r="W169" s="406"/>
      <c r="X169" s="406"/>
      <c r="Y169" s="406"/>
      <c r="Z169" s="406"/>
      <c r="AA169" s="406"/>
      <c r="AB169" s="406"/>
      <c r="AC169" s="406"/>
      <c r="AD169" s="406"/>
      <c r="AE169" s="406">
        <v>73120.0</v>
      </c>
      <c r="AF169" s="406">
        <f t="shared" si="1"/>
        <v>73120</v>
      </c>
    </row>
    <row r="170" ht="14.25" customHeight="1">
      <c r="A170" s="350"/>
      <c r="B170" s="406"/>
      <c r="C170" s="406"/>
      <c r="D170" s="406"/>
      <c r="E170" s="406"/>
      <c r="F170" s="406"/>
      <c r="G170" s="406"/>
      <c r="H170" s="406"/>
      <c r="I170" s="406"/>
      <c r="J170" s="406"/>
      <c r="K170" s="406"/>
      <c r="L170" s="406"/>
      <c r="V170" s="350" t="s">
        <v>1330</v>
      </c>
      <c r="W170" s="406"/>
      <c r="X170" s="406"/>
      <c r="Y170" s="406"/>
      <c r="Z170" s="406"/>
      <c r="AA170" s="406"/>
      <c r="AB170" s="406"/>
      <c r="AC170" s="406">
        <v>66979.0</v>
      </c>
      <c r="AD170" s="406"/>
      <c r="AE170" s="406"/>
      <c r="AF170" s="406">
        <f t="shared" si="1"/>
        <v>66979</v>
      </c>
    </row>
    <row r="171" ht="14.25" customHeight="1">
      <c r="A171" s="350"/>
      <c r="B171" s="406"/>
      <c r="C171" s="406"/>
      <c r="D171" s="406"/>
      <c r="E171" s="406"/>
      <c r="F171" s="406"/>
      <c r="G171" s="406"/>
      <c r="H171" s="406"/>
      <c r="I171" s="406"/>
      <c r="J171" s="406"/>
      <c r="K171" s="406"/>
      <c r="L171" s="406"/>
      <c r="V171" s="350" t="s">
        <v>1131</v>
      </c>
      <c r="W171" s="406"/>
      <c r="X171" s="406"/>
      <c r="Y171" s="406"/>
      <c r="Z171" s="406"/>
      <c r="AA171" s="406"/>
      <c r="AB171" s="406">
        <v>161940.0</v>
      </c>
      <c r="AC171" s="406"/>
      <c r="AD171" s="406"/>
      <c r="AE171" s="406">
        <v>61980.0</v>
      </c>
      <c r="AF171" s="406">
        <f t="shared" si="1"/>
        <v>61980</v>
      </c>
    </row>
    <row r="172" ht="14.25" customHeight="1">
      <c r="A172" s="350"/>
      <c r="B172" s="406"/>
      <c r="C172" s="406"/>
      <c r="D172" s="406"/>
      <c r="E172" s="406"/>
      <c r="F172" s="406"/>
      <c r="G172" s="406"/>
      <c r="H172" s="406"/>
      <c r="I172" s="406"/>
      <c r="J172" s="406"/>
      <c r="K172" s="406"/>
      <c r="L172" s="406"/>
      <c r="V172" s="350" t="s">
        <v>361</v>
      </c>
      <c r="W172" s="406"/>
      <c r="X172" s="406"/>
      <c r="Y172" s="406"/>
      <c r="Z172" s="406"/>
      <c r="AA172" s="406"/>
      <c r="AB172" s="406">
        <v>428009.0</v>
      </c>
      <c r="AC172" s="406"/>
      <c r="AD172" s="406"/>
      <c r="AE172" s="406">
        <v>56956.0</v>
      </c>
      <c r="AF172" s="406">
        <f t="shared" si="1"/>
        <v>56956</v>
      </c>
    </row>
    <row r="173" ht="14.25" customHeight="1">
      <c r="A173" s="350"/>
      <c r="B173" s="406"/>
      <c r="C173" s="406"/>
      <c r="D173" s="406"/>
      <c r="E173" s="406"/>
      <c r="F173" s="406"/>
      <c r="G173" s="406"/>
      <c r="H173" s="406"/>
      <c r="I173" s="406"/>
      <c r="J173" s="406"/>
      <c r="K173" s="406"/>
      <c r="L173" s="406"/>
      <c r="V173" s="350" t="s">
        <v>583</v>
      </c>
      <c r="W173" s="406"/>
      <c r="X173" s="406"/>
      <c r="Y173" s="406"/>
      <c r="Z173" s="406">
        <v>815820.0</v>
      </c>
      <c r="AA173" s="406">
        <v>1105437.0</v>
      </c>
      <c r="AB173" s="406">
        <v>5877961.0</v>
      </c>
      <c r="AC173" s="406"/>
      <c r="AD173" s="406">
        <v>32970.0</v>
      </c>
      <c r="AE173" s="406">
        <v>12242.0</v>
      </c>
      <c r="AF173" s="406">
        <f t="shared" si="1"/>
        <v>45212</v>
      </c>
    </row>
    <row r="174" ht="14.25" customHeight="1">
      <c r="A174" s="350"/>
      <c r="B174" s="406"/>
      <c r="C174" s="406"/>
      <c r="D174" s="406"/>
      <c r="E174" s="406"/>
      <c r="F174" s="406"/>
      <c r="G174" s="406"/>
      <c r="H174" s="406"/>
      <c r="I174" s="406"/>
      <c r="J174" s="406"/>
      <c r="K174" s="406"/>
      <c r="L174" s="406"/>
      <c r="V174" s="350" t="s">
        <v>95</v>
      </c>
      <c r="W174" s="406"/>
      <c r="X174" s="406">
        <v>4292982.0</v>
      </c>
      <c r="Y174" s="406">
        <v>8767416.0</v>
      </c>
      <c r="Z174" s="406">
        <v>1.0616458E7</v>
      </c>
      <c r="AA174" s="406">
        <v>8626065.0</v>
      </c>
      <c r="AB174" s="406">
        <v>1.0664649E7</v>
      </c>
      <c r="AC174" s="406"/>
      <c r="AD174" s="406">
        <v>45056.0</v>
      </c>
      <c r="AE174" s="406"/>
      <c r="AF174" s="406">
        <f t="shared" si="1"/>
        <v>45056</v>
      </c>
    </row>
    <row r="175" ht="14.25" customHeight="1">
      <c r="A175" s="350"/>
      <c r="B175" s="406"/>
      <c r="C175" s="406"/>
      <c r="D175" s="406"/>
      <c r="E175" s="406"/>
      <c r="F175" s="406"/>
      <c r="G175" s="406"/>
      <c r="H175" s="406"/>
      <c r="I175" s="406"/>
      <c r="J175" s="406"/>
      <c r="K175" s="406"/>
      <c r="L175" s="406"/>
      <c r="V175" s="350" t="s">
        <v>815</v>
      </c>
      <c r="W175" s="406"/>
      <c r="X175" s="406"/>
      <c r="Y175" s="406"/>
      <c r="Z175" s="406"/>
      <c r="AA175" s="406">
        <v>20681.0</v>
      </c>
      <c r="AB175" s="406">
        <v>90811.0</v>
      </c>
      <c r="AC175" s="406">
        <v>14284.0</v>
      </c>
      <c r="AD175" s="406">
        <v>14275.0</v>
      </c>
      <c r="AE175" s="406">
        <v>14318.0</v>
      </c>
      <c r="AF175" s="406">
        <f t="shared" si="1"/>
        <v>42877</v>
      </c>
    </row>
    <row r="176" ht="14.25" customHeight="1">
      <c r="A176" s="350"/>
      <c r="B176" s="406"/>
      <c r="C176" s="406"/>
      <c r="D176" s="406"/>
      <c r="E176" s="406"/>
      <c r="F176" s="406"/>
      <c r="G176" s="406"/>
      <c r="H176" s="406"/>
      <c r="I176" s="406"/>
      <c r="J176" s="406"/>
      <c r="K176" s="406"/>
      <c r="L176" s="406"/>
      <c r="V176" s="350" t="s">
        <v>331</v>
      </c>
      <c r="W176" s="406"/>
      <c r="X176" s="406"/>
      <c r="Y176" s="406"/>
      <c r="Z176" s="406"/>
      <c r="AA176" s="406">
        <v>142472.0</v>
      </c>
      <c r="AB176" s="406">
        <v>285053.0</v>
      </c>
      <c r="AC176" s="406"/>
      <c r="AD176" s="406">
        <v>39998.0</v>
      </c>
      <c r="AE176" s="406"/>
      <c r="AF176" s="406">
        <f t="shared" si="1"/>
        <v>39998</v>
      </c>
    </row>
    <row r="177" ht="14.25" customHeight="1">
      <c r="A177" s="350"/>
      <c r="B177" s="406"/>
      <c r="C177" s="406"/>
      <c r="D177" s="406"/>
      <c r="E177" s="406"/>
      <c r="F177" s="406"/>
      <c r="G177" s="406"/>
      <c r="H177" s="406"/>
      <c r="I177" s="406"/>
      <c r="J177" s="406"/>
      <c r="K177" s="406"/>
      <c r="L177" s="406"/>
      <c r="V177" s="350" t="s">
        <v>418</v>
      </c>
      <c r="W177" s="406"/>
      <c r="X177" s="406">
        <v>22783.0</v>
      </c>
      <c r="Y177" s="406">
        <v>22783.0</v>
      </c>
      <c r="Z177" s="406">
        <v>43400.0</v>
      </c>
      <c r="AA177" s="406">
        <v>987321.0</v>
      </c>
      <c r="AB177" s="406">
        <v>239331.0</v>
      </c>
      <c r="AC177" s="406"/>
      <c r="AD177" s="406"/>
      <c r="AE177" s="406">
        <v>37871.0</v>
      </c>
      <c r="AF177" s="406">
        <f t="shared" si="1"/>
        <v>37871</v>
      </c>
    </row>
    <row r="178" ht="14.25" customHeight="1">
      <c r="A178" s="350"/>
      <c r="B178" s="406"/>
      <c r="C178" s="406"/>
      <c r="D178" s="406"/>
      <c r="E178" s="406"/>
      <c r="F178" s="406"/>
      <c r="G178" s="406"/>
      <c r="H178" s="406"/>
      <c r="I178" s="406"/>
      <c r="J178" s="406"/>
      <c r="K178" s="406"/>
      <c r="L178" s="406"/>
      <c r="V178" s="350" t="s">
        <v>1110</v>
      </c>
      <c r="W178" s="406"/>
      <c r="X178" s="406"/>
      <c r="Y178" s="406"/>
      <c r="Z178" s="406"/>
      <c r="AA178" s="406"/>
      <c r="AB178" s="406">
        <v>352951.0</v>
      </c>
      <c r="AC178" s="406"/>
      <c r="AD178" s="406"/>
      <c r="AE178" s="406">
        <v>37301.0</v>
      </c>
      <c r="AF178" s="406">
        <f t="shared" si="1"/>
        <v>37301</v>
      </c>
    </row>
    <row r="179" ht="14.25" customHeight="1">
      <c r="A179" s="350"/>
      <c r="B179" s="406"/>
      <c r="C179" s="406"/>
      <c r="D179" s="406"/>
      <c r="E179" s="406"/>
      <c r="F179" s="406"/>
      <c r="G179" s="406"/>
      <c r="H179" s="406"/>
      <c r="I179" s="406"/>
      <c r="J179" s="406"/>
      <c r="K179" s="406"/>
      <c r="L179" s="406"/>
      <c r="V179" s="350" t="s">
        <v>934</v>
      </c>
      <c r="W179" s="406"/>
      <c r="X179" s="406"/>
      <c r="Y179" s="406"/>
      <c r="Z179" s="406"/>
      <c r="AA179" s="406"/>
      <c r="AB179" s="406">
        <v>87600.0</v>
      </c>
      <c r="AC179" s="406"/>
      <c r="AD179" s="406">
        <v>32944.0</v>
      </c>
      <c r="AE179" s="406"/>
      <c r="AF179" s="406">
        <f t="shared" si="1"/>
        <v>32944</v>
      </c>
    </row>
    <row r="180" ht="14.25" customHeight="1">
      <c r="A180" s="350"/>
      <c r="B180" s="406"/>
      <c r="C180" s="406"/>
      <c r="D180" s="406"/>
      <c r="E180" s="406"/>
      <c r="F180" s="406"/>
      <c r="G180" s="406"/>
      <c r="H180" s="406"/>
      <c r="I180" s="406"/>
      <c r="J180" s="406"/>
      <c r="K180" s="406"/>
      <c r="L180" s="406"/>
      <c r="V180" s="350" t="s">
        <v>899</v>
      </c>
      <c r="W180" s="406"/>
      <c r="X180" s="406"/>
      <c r="Y180" s="406"/>
      <c r="Z180" s="406"/>
      <c r="AA180" s="406"/>
      <c r="AB180" s="406">
        <v>758970.0</v>
      </c>
      <c r="AC180" s="406">
        <v>337980.0</v>
      </c>
      <c r="AD180" s="406">
        <v>-309990.0</v>
      </c>
      <c r="AE180" s="406"/>
      <c r="AF180" s="406">
        <f t="shared" si="1"/>
        <v>27990</v>
      </c>
    </row>
    <row r="181" ht="14.25" customHeight="1">
      <c r="A181" s="350"/>
      <c r="B181" s="406"/>
      <c r="C181" s="406"/>
      <c r="D181" s="406"/>
      <c r="E181" s="406"/>
      <c r="F181" s="406"/>
      <c r="G181" s="406"/>
      <c r="H181" s="406"/>
      <c r="I181" s="406"/>
      <c r="J181" s="406"/>
      <c r="K181" s="406"/>
      <c r="L181" s="406"/>
      <c r="V181" s="350" t="s">
        <v>530</v>
      </c>
      <c r="W181" s="406"/>
      <c r="X181" s="406"/>
      <c r="Y181" s="406">
        <v>37800.0</v>
      </c>
      <c r="Z181" s="406"/>
      <c r="AA181" s="406">
        <v>39960.0</v>
      </c>
      <c r="AB181" s="406"/>
      <c r="AC181" s="406"/>
      <c r="AD181" s="406"/>
      <c r="AE181" s="406">
        <v>19980.0</v>
      </c>
      <c r="AF181" s="406">
        <f t="shared" si="1"/>
        <v>19980</v>
      </c>
    </row>
    <row r="182" ht="14.25" customHeight="1">
      <c r="A182" s="350"/>
      <c r="B182" s="406"/>
      <c r="C182" s="406"/>
      <c r="D182" s="406"/>
      <c r="E182" s="406"/>
      <c r="F182" s="406"/>
      <c r="G182" s="406"/>
      <c r="H182" s="406"/>
      <c r="I182" s="406"/>
      <c r="J182" s="406"/>
      <c r="K182" s="406"/>
      <c r="L182" s="406"/>
      <c r="V182" s="350" t="s">
        <v>677</v>
      </c>
      <c r="W182" s="406"/>
      <c r="X182" s="406"/>
      <c r="Y182" s="406"/>
      <c r="Z182" s="406"/>
      <c r="AA182" s="406">
        <v>112668.0</v>
      </c>
      <c r="AB182" s="406"/>
      <c r="AC182" s="406"/>
      <c r="AD182" s="406">
        <v>19890.0</v>
      </c>
      <c r="AE182" s="406"/>
      <c r="AF182" s="406">
        <f t="shared" si="1"/>
        <v>19890</v>
      </c>
    </row>
    <row r="183" ht="14.25" customHeight="1">
      <c r="A183" s="350"/>
      <c r="B183" s="406"/>
      <c r="C183" s="406"/>
      <c r="D183" s="406"/>
      <c r="E183" s="406"/>
      <c r="F183" s="406"/>
      <c r="G183" s="406"/>
      <c r="H183" s="406"/>
      <c r="I183" s="406"/>
      <c r="J183" s="406"/>
      <c r="K183" s="406"/>
      <c r="L183" s="406"/>
      <c r="V183" s="350" t="s">
        <v>508</v>
      </c>
      <c r="W183" s="406"/>
      <c r="X183" s="406">
        <v>75909.0</v>
      </c>
      <c r="Y183" s="406">
        <v>130272.0</v>
      </c>
      <c r="Z183" s="406">
        <v>669703.0</v>
      </c>
      <c r="AA183" s="406">
        <v>369995.0</v>
      </c>
      <c r="AB183" s="406">
        <v>184187.0</v>
      </c>
      <c r="AC183" s="406">
        <v>6205.0</v>
      </c>
      <c r="AD183" s="406">
        <v>6163.0</v>
      </c>
      <c r="AE183" s="406">
        <v>6120.0</v>
      </c>
      <c r="AF183" s="406">
        <f t="shared" si="1"/>
        <v>18488</v>
      </c>
    </row>
    <row r="184" ht="14.25" customHeight="1">
      <c r="A184" s="350"/>
      <c r="B184" s="406"/>
      <c r="C184" s="406"/>
      <c r="D184" s="406"/>
      <c r="E184" s="406"/>
      <c r="F184" s="406"/>
      <c r="G184" s="406"/>
      <c r="H184" s="406"/>
      <c r="I184" s="406"/>
      <c r="J184" s="406"/>
      <c r="K184" s="406"/>
      <c r="L184" s="406"/>
      <c r="V184" s="350" t="s">
        <v>810</v>
      </c>
      <c r="W184" s="406"/>
      <c r="X184" s="406"/>
      <c r="Y184" s="406"/>
      <c r="Z184" s="406"/>
      <c r="AA184" s="406">
        <v>8489.0</v>
      </c>
      <c r="AB184" s="406">
        <v>174191.0</v>
      </c>
      <c r="AC184" s="406">
        <v>6990.0</v>
      </c>
      <c r="AD184" s="406"/>
      <c r="AE184" s="406"/>
      <c r="AF184" s="406">
        <f t="shared" si="1"/>
        <v>6990</v>
      </c>
    </row>
    <row r="185" ht="14.25" customHeight="1">
      <c r="A185" s="350"/>
      <c r="B185" s="406"/>
      <c r="C185" s="406"/>
      <c r="D185" s="406"/>
      <c r="E185" s="406"/>
      <c r="F185" s="406"/>
      <c r="G185" s="406"/>
      <c r="H185" s="406"/>
      <c r="I185" s="406"/>
      <c r="J185" s="406"/>
      <c r="K185" s="406"/>
      <c r="L185" s="406"/>
      <c r="V185" s="350" t="s">
        <v>1063</v>
      </c>
      <c r="W185" s="406"/>
      <c r="X185" s="406"/>
      <c r="Y185" s="406"/>
      <c r="Z185" s="406"/>
      <c r="AA185" s="406"/>
      <c r="AB185" s="406">
        <v>11366.0</v>
      </c>
      <c r="AC185" s="406"/>
      <c r="AD185" s="406">
        <v>6311.0</v>
      </c>
      <c r="AE185" s="406"/>
      <c r="AF185" s="406">
        <f t="shared" si="1"/>
        <v>6311</v>
      </c>
    </row>
    <row r="186" ht="14.25" customHeight="1">
      <c r="A186" s="350"/>
      <c r="B186" s="406"/>
      <c r="C186" s="406"/>
      <c r="D186" s="406"/>
      <c r="E186" s="406"/>
      <c r="F186" s="406"/>
      <c r="G186" s="406"/>
      <c r="H186" s="406"/>
      <c r="I186" s="406"/>
      <c r="J186" s="406"/>
      <c r="K186" s="406"/>
      <c r="L186" s="406"/>
      <c r="V186" s="350" t="s">
        <v>790</v>
      </c>
      <c r="W186" s="406"/>
      <c r="X186" s="406"/>
      <c r="Y186" s="406"/>
      <c r="Z186" s="406"/>
      <c r="AA186" s="406">
        <v>25990.0</v>
      </c>
      <c r="AB186" s="406">
        <v>51000.0</v>
      </c>
      <c r="AC186" s="406"/>
      <c r="AD186" s="406"/>
      <c r="AE186" s="406">
        <v>6000.0</v>
      </c>
      <c r="AF186" s="406">
        <f t="shared" si="1"/>
        <v>6000</v>
      </c>
    </row>
    <row r="187" ht="14.25" customHeight="1">
      <c r="A187" s="350"/>
      <c r="B187" s="406"/>
      <c r="C187" s="406"/>
      <c r="D187" s="406"/>
      <c r="E187" s="406"/>
      <c r="F187" s="406"/>
      <c r="G187" s="406"/>
      <c r="H187" s="406"/>
      <c r="I187" s="406"/>
      <c r="J187" s="406"/>
      <c r="K187" s="406"/>
      <c r="L187" s="406"/>
      <c r="V187" s="350" t="s">
        <v>801</v>
      </c>
      <c r="W187" s="406"/>
      <c r="X187" s="406"/>
      <c r="Y187" s="406"/>
      <c r="Z187" s="406"/>
      <c r="AA187" s="406">
        <v>98360.0</v>
      </c>
      <c r="AB187" s="406"/>
      <c r="AC187" s="406"/>
      <c r="AD187" s="406"/>
      <c r="AE187" s="406"/>
      <c r="AF187" s="406">
        <f t="shared" si="1"/>
        <v>0</v>
      </c>
    </row>
    <row r="188" ht="14.25" customHeight="1">
      <c r="A188" s="350"/>
      <c r="B188" s="406"/>
      <c r="C188" s="406"/>
      <c r="D188" s="406"/>
      <c r="E188" s="406"/>
      <c r="F188" s="406"/>
      <c r="G188" s="406"/>
      <c r="H188" s="406"/>
      <c r="I188" s="406"/>
      <c r="J188" s="406"/>
      <c r="K188" s="406"/>
      <c r="L188" s="406"/>
      <c r="V188" s="350" t="s">
        <v>733</v>
      </c>
      <c r="W188" s="406"/>
      <c r="X188" s="406"/>
      <c r="Y188" s="406"/>
      <c r="Z188" s="406"/>
      <c r="AA188" s="406">
        <v>119990.0</v>
      </c>
      <c r="AB188" s="406">
        <v>144240.0</v>
      </c>
      <c r="AC188" s="406"/>
      <c r="AD188" s="406"/>
      <c r="AE188" s="406"/>
      <c r="AF188" s="406">
        <f t="shared" si="1"/>
        <v>0</v>
      </c>
    </row>
    <row r="189" ht="14.25" customHeight="1">
      <c r="A189" s="350"/>
      <c r="B189" s="406"/>
      <c r="C189" s="406"/>
      <c r="D189" s="406"/>
      <c r="E189" s="406"/>
      <c r="F189" s="406"/>
      <c r="G189" s="406"/>
      <c r="H189" s="406"/>
      <c r="I189" s="406"/>
      <c r="J189" s="406"/>
      <c r="K189" s="406"/>
      <c r="L189" s="406"/>
      <c r="V189" s="350" t="s">
        <v>910</v>
      </c>
      <c r="W189" s="406"/>
      <c r="X189" s="406"/>
      <c r="Y189" s="406"/>
      <c r="Z189" s="406"/>
      <c r="AA189" s="406"/>
      <c r="AB189" s="406">
        <v>705867.0</v>
      </c>
      <c r="AC189" s="406"/>
      <c r="AD189" s="406"/>
      <c r="AE189" s="406"/>
      <c r="AF189" s="406">
        <f t="shared" si="1"/>
        <v>0</v>
      </c>
    </row>
    <row r="190" ht="14.25" customHeight="1">
      <c r="A190" s="350"/>
      <c r="B190" s="406"/>
      <c r="C190" s="406"/>
      <c r="D190" s="406"/>
      <c r="E190" s="406"/>
      <c r="F190" s="406"/>
      <c r="G190" s="406"/>
      <c r="H190" s="406"/>
      <c r="I190" s="406"/>
      <c r="J190" s="406"/>
      <c r="K190" s="406"/>
      <c r="L190" s="406"/>
      <c r="V190" s="350" t="s">
        <v>718</v>
      </c>
      <c r="W190" s="406"/>
      <c r="X190" s="406"/>
      <c r="Y190" s="406"/>
      <c r="Z190" s="406"/>
      <c r="AA190" s="406">
        <v>6499911.0</v>
      </c>
      <c r="AB190" s="406"/>
      <c r="AC190" s="406"/>
      <c r="AD190" s="406"/>
      <c r="AE190" s="406"/>
      <c r="AF190" s="406">
        <f t="shared" si="1"/>
        <v>0</v>
      </c>
    </row>
    <row r="191" ht="14.25" customHeight="1">
      <c r="A191" s="350"/>
      <c r="B191" s="406"/>
      <c r="C191" s="406"/>
      <c r="D191" s="406"/>
      <c r="E191" s="406"/>
      <c r="F191" s="406"/>
      <c r="G191" s="406"/>
      <c r="H191" s="406"/>
      <c r="I191" s="406"/>
      <c r="J191" s="406"/>
      <c r="K191" s="406"/>
      <c r="L191" s="406"/>
      <c r="V191" s="350" t="s">
        <v>809</v>
      </c>
      <c r="W191" s="406"/>
      <c r="X191" s="406"/>
      <c r="Y191" s="406"/>
      <c r="Z191" s="406"/>
      <c r="AA191" s="406">
        <v>215390.0</v>
      </c>
      <c r="AB191" s="406"/>
      <c r="AC191" s="406"/>
      <c r="AD191" s="406"/>
      <c r="AE191" s="406"/>
      <c r="AF191" s="406">
        <f t="shared" si="1"/>
        <v>0</v>
      </c>
    </row>
    <row r="192" ht="14.25" customHeight="1">
      <c r="A192" s="350"/>
      <c r="B192" s="406"/>
      <c r="C192" s="406"/>
      <c r="D192" s="406"/>
      <c r="E192" s="406"/>
      <c r="F192" s="406"/>
      <c r="G192" s="406"/>
      <c r="H192" s="406"/>
      <c r="I192" s="406"/>
      <c r="J192" s="406"/>
      <c r="K192" s="406"/>
      <c r="L192" s="406"/>
      <c r="V192" s="350" t="s">
        <v>787</v>
      </c>
      <c r="W192" s="406"/>
      <c r="X192" s="406"/>
      <c r="Y192" s="406"/>
      <c r="Z192" s="406"/>
      <c r="AA192" s="406">
        <v>5345639.0</v>
      </c>
      <c r="AB192" s="406"/>
      <c r="AC192" s="406"/>
      <c r="AD192" s="406"/>
      <c r="AE192" s="406"/>
      <c r="AF192" s="406">
        <f t="shared" si="1"/>
        <v>0</v>
      </c>
    </row>
    <row r="193" ht="14.25" customHeight="1">
      <c r="A193" s="350"/>
      <c r="B193" s="406"/>
      <c r="C193" s="406"/>
      <c r="D193" s="406"/>
      <c r="E193" s="406"/>
      <c r="F193" s="406"/>
      <c r="G193" s="406"/>
      <c r="H193" s="406"/>
      <c r="I193" s="406"/>
      <c r="J193" s="406"/>
      <c r="K193" s="406"/>
      <c r="L193" s="406"/>
      <c r="V193" s="350" t="s">
        <v>879</v>
      </c>
      <c r="W193" s="406"/>
      <c r="X193" s="406"/>
      <c r="Y193" s="406"/>
      <c r="Z193" s="406"/>
      <c r="AA193" s="406"/>
      <c r="AB193" s="406">
        <v>1406437.0</v>
      </c>
      <c r="AC193" s="406"/>
      <c r="AD193" s="406"/>
      <c r="AE193" s="406"/>
      <c r="AF193" s="406">
        <f t="shared" si="1"/>
        <v>0</v>
      </c>
    </row>
    <row r="194" ht="14.25" customHeight="1">
      <c r="A194" s="350"/>
      <c r="B194" s="406"/>
      <c r="C194" s="406"/>
      <c r="D194" s="406"/>
      <c r="E194" s="406"/>
      <c r="F194" s="406"/>
      <c r="G194" s="406"/>
      <c r="H194" s="406"/>
      <c r="I194" s="406"/>
      <c r="J194" s="406"/>
      <c r="K194" s="406"/>
      <c r="L194" s="406"/>
      <c r="V194" s="350" t="s">
        <v>531</v>
      </c>
      <c r="W194" s="406"/>
      <c r="X194" s="406"/>
      <c r="Y194" s="406">
        <v>1.14835E7</v>
      </c>
      <c r="Z194" s="406">
        <v>2037399.0</v>
      </c>
      <c r="AA194" s="406"/>
      <c r="AB194" s="406"/>
      <c r="AC194" s="406"/>
      <c r="AD194" s="406"/>
      <c r="AE194" s="406"/>
      <c r="AF194" s="406">
        <f t="shared" si="1"/>
        <v>0</v>
      </c>
    </row>
    <row r="195" ht="14.25" customHeight="1">
      <c r="A195" s="350"/>
      <c r="B195" s="406"/>
      <c r="C195" s="406"/>
      <c r="D195" s="406"/>
      <c r="E195" s="406"/>
      <c r="F195" s="406"/>
      <c r="G195" s="406"/>
      <c r="H195" s="406"/>
      <c r="I195" s="406"/>
      <c r="J195" s="406"/>
      <c r="K195" s="406"/>
      <c r="L195" s="406"/>
      <c r="V195" s="350" t="s">
        <v>638</v>
      </c>
      <c r="W195" s="406"/>
      <c r="X195" s="406"/>
      <c r="Y195" s="406"/>
      <c r="Z195" s="406">
        <v>1239920.0</v>
      </c>
      <c r="AA195" s="406"/>
      <c r="AB195" s="406"/>
      <c r="AC195" s="406"/>
      <c r="AD195" s="406"/>
      <c r="AE195" s="406"/>
      <c r="AF195" s="406">
        <f t="shared" si="1"/>
        <v>0</v>
      </c>
    </row>
    <row r="196" ht="14.25" customHeight="1">
      <c r="A196" s="350"/>
      <c r="B196" s="406"/>
      <c r="C196" s="406"/>
      <c r="D196" s="406"/>
      <c r="E196" s="406"/>
      <c r="F196" s="406"/>
      <c r="G196" s="406"/>
      <c r="H196" s="406"/>
      <c r="I196" s="406"/>
      <c r="J196" s="406"/>
      <c r="K196" s="406"/>
      <c r="L196" s="406"/>
      <c r="V196" s="350" t="s">
        <v>807</v>
      </c>
      <c r="W196" s="406"/>
      <c r="X196" s="406"/>
      <c r="Y196" s="406"/>
      <c r="Z196" s="406"/>
      <c r="AA196" s="406">
        <v>594930.0</v>
      </c>
      <c r="AB196" s="406"/>
      <c r="AC196" s="406"/>
      <c r="AD196" s="406"/>
      <c r="AE196" s="406"/>
      <c r="AF196" s="406">
        <f t="shared" si="1"/>
        <v>0</v>
      </c>
    </row>
    <row r="197" ht="14.25" customHeight="1">
      <c r="A197" s="350"/>
      <c r="B197" s="406"/>
      <c r="C197" s="406"/>
      <c r="D197" s="406"/>
      <c r="E197" s="406"/>
      <c r="F197" s="406"/>
      <c r="G197" s="406"/>
      <c r="H197" s="406"/>
      <c r="I197" s="406"/>
      <c r="J197" s="406"/>
      <c r="K197" s="406"/>
      <c r="L197" s="406"/>
      <c r="V197" s="350" t="s">
        <v>567</v>
      </c>
      <c r="W197" s="406"/>
      <c r="X197" s="406"/>
      <c r="Y197" s="406"/>
      <c r="Z197" s="406">
        <v>14000.0</v>
      </c>
      <c r="AA197" s="406"/>
      <c r="AB197" s="406"/>
      <c r="AC197" s="406"/>
      <c r="AD197" s="406"/>
      <c r="AE197" s="406"/>
      <c r="AF197" s="406">
        <f t="shared" si="1"/>
        <v>0</v>
      </c>
    </row>
    <row r="198" ht="14.25" customHeight="1">
      <c r="A198" s="350"/>
      <c r="B198" s="406"/>
      <c r="C198" s="406"/>
      <c r="D198" s="406"/>
      <c r="E198" s="406"/>
      <c r="F198" s="406"/>
      <c r="G198" s="406"/>
      <c r="H198" s="406"/>
      <c r="I198" s="406"/>
      <c r="J198" s="406"/>
      <c r="K198" s="406"/>
      <c r="L198" s="406"/>
      <c r="V198" s="350" t="s">
        <v>701</v>
      </c>
      <c r="W198" s="406"/>
      <c r="X198" s="406"/>
      <c r="Y198" s="406"/>
      <c r="Z198" s="406"/>
      <c r="AA198" s="406">
        <v>87700.0</v>
      </c>
      <c r="AB198" s="406"/>
      <c r="AC198" s="406"/>
      <c r="AD198" s="406"/>
      <c r="AE198" s="406"/>
      <c r="AF198" s="406">
        <f t="shared" si="1"/>
        <v>0</v>
      </c>
    </row>
    <row r="199" ht="14.25" customHeight="1">
      <c r="A199" s="350"/>
      <c r="B199" s="406"/>
      <c r="C199" s="406"/>
      <c r="D199" s="406"/>
      <c r="E199" s="406"/>
      <c r="F199" s="406"/>
      <c r="G199" s="406"/>
      <c r="H199" s="406"/>
      <c r="I199" s="406"/>
      <c r="J199" s="406"/>
      <c r="K199" s="406"/>
      <c r="L199" s="406"/>
      <c r="V199" s="350" t="s">
        <v>515</v>
      </c>
      <c r="W199" s="406"/>
      <c r="X199" s="406">
        <v>6615719.0</v>
      </c>
      <c r="Y199" s="406">
        <v>1380010.0</v>
      </c>
      <c r="Z199" s="406"/>
      <c r="AA199" s="406"/>
      <c r="AB199" s="406"/>
      <c r="AC199" s="406"/>
      <c r="AD199" s="406"/>
      <c r="AE199" s="406"/>
      <c r="AF199" s="406">
        <f t="shared" si="1"/>
        <v>0</v>
      </c>
    </row>
    <row r="200" ht="14.25" customHeight="1">
      <c r="A200" s="350"/>
      <c r="B200" s="406"/>
      <c r="C200" s="406"/>
      <c r="D200" s="406"/>
      <c r="E200" s="406"/>
      <c r="F200" s="406"/>
      <c r="G200" s="406"/>
      <c r="H200" s="406"/>
      <c r="I200" s="406"/>
      <c r="J200" s="406"/>
      <c r="K200" s="406"/>
      <c r="L200" s="406"/>
      <c r="V200" s="350" t="s">
        <v>572</v>
      </c>
      <c r="W200" s="406"/>
      <c r="X200" s="406"/>
      <c r="Y200" s="406"/>
      <c r="Z200" s="406">
        <v>5362919.0</v>
      </c>
      <c r="AA200" s="406">
        <v>804980.0</v>
      </c>
      <c r="AB200" s="406"/>
      <c r="AC200" s="406"/>
      <c r="AD200" s="406"/>
      <c r="AE200" s="406"/>
      <c r="AF200" s="406">
        <f t="shared" si="1"/>
        <v>0</v>
      </c>
    </row>
    <row r="201" ht="14.25" customHeight="1">
      <c r="A201" s="350"/>
      <c r="B201" s="406"/>
      <c r="C201" s="406"/>
      <c r="D201" s="406"/>
      <c r="E201" s="406"/>
      <c r="F201" s="406"/>
      <c r="G201" s="406"/>
      <c r="H201" s="406"/>
      <c r="I201" s="406"/>
      <c r="J201" s="406"/>
      <c r="K201" s="406"/>
      <c r="L201" s="406"/>
      <c r="V201" s="350" t="s">
        <v>528</v>
      </c>
      <c r="W201" s="406"/>
      <c r="X201" s="406"/>
      <c r="Y201" s="406">
        <v>345364.0</v>
      </c>
      <c r="Z201" s="406">
        <v>302811.0</v>
      </c>
      <c r="AA201" s="406">
        <v>41229.0</v>
      </c>
      <c r="AB201" s="406"/>
      <c r="AC201" s="406"/>
      <c r="AD201" s="406"/>
      <c r="AE201" s="406"/>
      <c r="AF201" s="406">
        <f t="shared" si="1"/>
        <v>0</v>
      </c>
    </row>
    <row r="202" ht="14.25" customHeight="1">
      <c r="A202" s="350"/>
      <c r="B202" s="406"/>
      <c r="C202" s="406"/>
      <c r="D202" s="406"/>
      <c r="E202" s="406"/>
      <c r="F202" s="406"/>
      <c r="G202" s="406"/>
      <c r="H202" s="406"/>
      <c r="I202" s="406"/>
      <c r="J202" s="406"/>
      <c r="K202" s="406"/>
      <c r="L202" s="406"/>
      <c r="V202" s="350" t="s">
        <v>741</v>
      </c>
      <c r="W202" s="406"/>
      <c r="X202" s="406"/>
      <c r="Y202" s="406"/>
      <c r="Z202" s="406"/>
      <c r="AA202" s="406">
        <v>949990.0</v>
      </c>
      <c r="AB202" s="406">
        <v>4299930.0</v>
      </c>
      <c r="AC202" s="406"/>
      <c r="AD202" s="406"/>
      <c r="AE202" s="406"/>
      <c r="AF202" s="406">
        <f t="shared" si="1"/>
        <v>0</v>
      </c>
    </row>
    <row r="203" ht="14.25" customHeight="1">
      <c r="A203" s="350"/>
      <c r="B203" s="406"/>
      <c r="C203" s="406"/>
      <c r="D203" s="406"/>
      <c r="E203" s="406"/>
      <c r="F203" s="406"/>
      <c r="G203" s="406"/>
      <c r="H203" s="406"/>
      <c r="I203" s="406"/>
      <c r="J203" s="406"/>
      <c r="K203" s="406"/>
      <c r="L203" s="406"/>
      <c r="V203" s="350" t="s">
        <v>563</v>
      </c>
      <c r="W203" s="406"/>
      <c r="X203" s="406"/>
      <c r="Y203" s="406"/>
      <c r="Z203" s="406">
        <v>551980.0</v>
      </c>
      <c r="AA203" s="406"/>
      <c r="AB203" s="406"/>
      <c r="AC203" s="406"/>
      <c r="AD203" s="406"/>
      <c r="AE203" s="406"/>
      <c r="AF203" s="406">
        <f t="shared" si="1"/>
        <v>0</v>
      </c>
    </row>
    <row r="204" ht="14.25" customHeight="1">
      <c r="A204" s="350"/>
      <c r="B204" s="406"/>
      <c r="C204" s="406"/>
      <c r="D204" s="406"/>
      <c r="E204" s="406"/>
      <c r="F204" s="406"/>
      <c r="G204" s="406"/>
      <c r="H204" s="406"/>
      <c r="I204" s="406"/>
      <c r="J204" s="406"/>
      <c r="K204" s="406"/>
      <c r="L204" s="406"/>
      <c r="V204" s="350" t="s">
        <v>839</v>
      </c>
      <c r="W204" s="406"/>
      <c r="X204" s="406"/>
      <c r="Y204" s="406"/>
      <c r="Z204" s="406"/>
      <c r="AA204" s="406">
        <v>5882950.0</v>
      </c>
      <c r="AB204" s="406"/>
      <c r="AC204" s="406"/>
      <c r="AD204" s="406"/>
      <c r="AE204" s="406"/>
      <c r="AF204" s="406">
        <f t="shared" si="1"/>
        <v>0</v>
      </c>
    </row>
    <row r="205" ht="14.25" customHeight="1">
      <c r="A205" s="350"/>
      <c r="B205" s="406"/>
      <c r="C205" s="406"/>
      <c r="D205" s="406"/>
      <c r="E205" s="406"/>
      <c r="F205" s="406"/>
      <c r="G205" s="406"/>
      <c r="H205" s="406"/>
      <c r="I205" s="406"/>
      <c r="J205" s="406"/>
      <c r="K205" s="406"/>
      <c r="L205" s="406"/>
      <c r="V205" s="350" t="s">
        <v>857</v>
      </c>
      <c r="W205" s="406"/>
      <c r="X205" s="406"/>
      <c r="Y205" s="406"/>
      <c r="Z205" s="406"/>
      <c r="AA205" s="406">
        <v>1583980.0</v>
      </c>
      <c r="AB205" s="406"/>
      <c r="AC205" s="406"/>
      <c r="AD205" s="406"/>
      <c r="AE205" s="406"/>
      <c r="AF205" s="406">
        <f t="shared" si="1"/>
        <v>0</v>
      </c>
    </row>
    <row r="206" ht="14.25" customHeight="1">
      <c r="A206" s="350"/>
      <c r="B206" s="406"/>
      <c r="C206" s="406"/>
      <c r="D206" s="406"/>
      <c r="E206" s="406"/>
      <c r="F206" s="406"/>
      <c r="G206" s="406"/>
      <c r="H206" s="406"/>
      <c r="I206" s="406"/>
      <c r="J206" s="406"/>
      <c r="K206" s="406"/>
      <c r="L206" s="406"/>
      <c r="V206" s="350" t="s">
        <v>597</v>
      </c>
      <c r="W206" s="406"/>
      <c r="X206" s="406"/>
      <c r="Y206" s="406"/>
      <c r="Z206" s="406">
        <v>0.0</v>
      </c>
      <c r="AA206" s="406"/>
      <c r="AB206" s="406"/>
      <c r="AC206" s="406"/>
      <c r="AD206" s="406"/>
      <c r="AE206" s="406"/>
      <c r="AF206" s="406">
        <f t="shared" si="1"/>
        <v>0</v>
      </c>
    </row>
    <row r="207" ht="14.25" customHeight="1">
      <c r="A207" s="350"/>
      <c r="B207" s="406"/>
      <c r="C207" s="406"/>
      <c r="D207" s="406"/>
      <c r="E207" s="406"/>
      <c r="F207" s="406"/>
      <c r="G207" s="406"/>
      <c r="H207" s="406"/>
      <c r="I207" s="406"/>
      <c r="J207" s="406"/>
      <c r="K207" s="406"/>
      <c r="L207" s="406"/>
      <c r="V207" s="350" t="s">
        <v>867</v>
      </c>
      <c r="W207" s="406"/>
      <c r="X207" s="406"/>
      <c r="Y207" s="406"/>
      <c r="Z207" s="406"/>
      <c r="AA207" s="406"/>
      <c r="AB207" s="406">
        <v>1006758.0</v>
      </c>
      <c r="AC207" s="406"/>
      <c r="AD207" s="406"/>
      <c r="AE207" s="406"/>
      <c r="AF207" s="406">
        <f t="shared" si="1"/>
        <v>0</v>
      </c>
    </row>
    <row r="208" ht="14.25" customHeight="1">
      <c r="A208" s="350"/>
      <c r="B208" s="406"/>
      <c r="C208" s="406"/>
      <c r="D208" s="406"/>
      <c r="E208" s="406"/>
      <c r="F208" s="406"/>
      <c r="G208" s="406"/>
      <c r="H208" s="406"/>
      <c r="I208" s="406"/>
      <c r="J208" s="406"/>
      <c r="K208" s="406"/>
      <c r="L208" s="406"/>
      <c r="V208" s="350" t="s">
        <v>726</v>
      </c>
      <c r="W208" s="406"/>
      <c r="X208" s="406"/>
      <c r="Y208" s="406"/>
      <c r="Z208" s="406"/>
      <c r="AA208" s="406">
        <v>1.8745831E7</v>
      </c>
      <c r="AB208" s="406"/>
      <c r="AC208" s="406"/>
      <c r="AD208" s="406"/>
      <c r="AE208" s="406"/>
      <c r="AF208" s="406">
        <f t="shared" si="1"/>
        <v>0</v>
      </c>
    </row>
    <row r="209" ht="14.25" customHeight="1">
      <c r="A209" s="350"/>
      <c r="B209" s="406"/>
      <c r="C209" s="406"/>
      <c r="D209" s="406"/>
      <c r="E209" s="406"/>
      <c r="F209" s="406"/>
      <c r="G209" s="406"/>
      <c r="H209" s="406"/>
      <c r="I209" s="406"/>
      <c r="J209" s="406"/>
      <c r="K209" s="406"/>
      <c r="L209" s="406"/>
      <c r="V209" s="350" t="s">
        <v>666</v>
      </c>
      <c r="W209" s="406"/>
      <c r="X209" s="406"/>
      <c r="Y209" s="406"/>
      <c r="Z209" s="406"/>
      <c r="AA209" s="406">
        <v>169990.0</v>
      </c>
      <c r="AB209" s="406"/>
      <c r="AC209" s="406"/>
      <c r="AD209" s="406"/>
      <c r="AE209" s="406"/>
      <c r="AF209" s="406">
        <f t="shared" si="1"/>
        <v>0</v>
      </c>
    </row>
    <row r="210" ht="14.25" customHeight="1">
      <c r="A210" s="350"/>
      <c r="B210" s="406"/>
      <c r="C210" s="406"/>
      <c r="D210" s="406"/>
      <c r="E210" s="406"/>
      <c r="F210" s="406"/>
      <c r="G210" s="406"/>
      <c r="H210" s="406"/>
      <c r="I210" s="406"/>
      <c r="J210" s="406"/>
      <c r="K210" s="406"/>
      <c r="L210" s="406"/>
      <c r="V210" s="350" t="s">
        <v>818</v>
      </c>
      <c r="W210" s="406"/>
      <c r="X210" s="406"/>
      <c r="Y210" s="406"/>
      <c r="Z210" s="406"/>
      <c r="AA210" s="406">
        <v>635778.0</v>
      </c>
      <c r="AB210" s="406"/>
      <c r="AC210" s="406"/>
      <c r="AD210" s="406"/>
      <c r="AE210" s="406"/>
      <c r="AF210" s="406">
        <f t="shared" si="1"/>
        <v>0</v>
      </c>
    </row>
    <row r="211" ht="14.25" customHeight="1">
      <c r="A211" s="350"/>
      <c r="B211" s="406"/>
      <c r="C211" s="406"/>
      <c r="D211" s="406"/>
      <c r="E211" s="406"/>
      <c r="F211" s="406"/>
      <c r="G211" s="406"/>
      <c r="H211" s="406"/>
      <c r="I211" s="406"/>
      <c r="J211" s="406"/>
      <c r="K211" s="406"/>
      <c r="L211" s="406"/>
      <c r="V211" s="350" t="s">
        <v>483</v>
      </c>
      <c r="W211" s="406"/>
      <c r="X211" s="406">
        <v>3.665E7</v>
      </c>
      <c r="Y211" s="406"/>
      <c r="Z211" s="406"/>
      <c r="AA211" s="406"/>
      <c r="AB211" s="406"/>
      <c r="AC211" s="406"/>
      <c r="AD211" s="406"/>
      <c r="AE211" s="406"/>
      <c r="AF211" s="406">
        <f t="shared" si="1"/>
        <v>0</v>
      </c>
    </row>
    <row r="212" ht="14.25" customHeight="1">
      <c r="A212" s="350"/>
      <c r="B212" s="406"/>
      <c r="C212" s="406"/>
      <c r="D212" s="406"/>
      <c r="E212" s="406"/>
      <c r="F212" s="406"/>
      <c r="G212" s="406"/>
      <c r="H212" s="406"/>
      <c r="I212" s="406"/>
      <c r="J212" s="406"/>
      <c r="K212" s="406"/>
      <c r="L212" s="406"/>
      <c r="V212" s="350" t="s">
        <v>581</v>
      </c>
      <c r="W212" s="406"/>
      <c r="X212" s="406"/>
      <c r="Y212" s="406"/>
      <c r="Z212" s="406">
        <v>174900.0</v>
      </c>
      <c r="AA212" s="406"/>
      <c r="AB212" s="406"/>
      <c r="AC212" s="406"/>
      <c r="AD212" s="406"/>
      <c r="AE212" s="406"/>
      <c r="AF212" s="406">
        <f t="shared" si="1"/>
        <v>0</v>
      </c>
    </row>
    <row r="213" ht="14.25" customHeight="1">
      <c r="A213" s="350"/>
      <c r="B213" s="406"/>
      <c r="C213" s="406"/>
      <c r="D213" s="406"/>
      <c r="E213" s="406"/>
      <c r="F213" s="406"/>
      <c r="G213" s="406"/>
      <c r="H213" s="406"/>
      <c r="I213" s="406"/>
      <c r="J213" s="406"/>
      <c r="K213" s="406"/>
      <c r="L213" s="406"/>
      <c r="V213" s="350" t="s">
        <v>577</v>
      </c>
      <c r="W213" s="406"/>
      <c r="X213" s="406"/>
      <c r="Y213" s="406"/>
      <c r="Z213" s="406">
        <v>1111428.0</v>
      </c>
      <c r="AA213" s="406"/>
      <c r="AB213" s="406"/>
      <c r="AC213" s="406"/>
      <c r="AD213" s="406"/>
      <c r="AE213" s="406"/>
      <c r="AF213" s="406">
        <f t="shared" si="1"/>
        <v>0</v>
      </c>
    </row>
    <row r="214" ht="14.25" customHeight="1">
      <c r="A214" s="350"/>
      <c r="B214" s="406"/>
      <c r="C214" s="406"/>
      <c r="D214" s="406"/>
      <c r="E214" s="406"/>
      <c r="F214" s="406"/>
      <c r="G214" s="406"/>
      <c r="H214" s="406"/>
      <c r="I214" s="406"/>
      <c r="J214" s="406"/>
      <c r="K214" s="406"/>
      <c r="L214" s="406"/>
      <c r="V214" s="350" t="s">
        <v>866</v>
      </c>
      <c r="W214" s="406"/>
      <c r="X214" s="406"/>
      <c r="Y214" s="406"/>
      <c r="Z214" s="406"/>
      <c r="AA214" s="406"/>
      <c r="AB214" s="406">
        <v>14143.0</v>
      </c>
      <c r="AC214" s="406"/>
      <c r="AD214" s="406"/>
      <c r="AE214" s="406"/>
      <c r="AF214" s="406">
        <f t="shared" si="1"/>
        <v>0</v>
      </c>
    </row>
    <row r="215" ht="14.25" customHeight="1">
      <c r="A215" s="350"/>
      <c r="B215" s="406"/>
      <c r="C215" s="406"/>
      <c r="D215" s="406"/>
      <c r="E215" s="406"/>
      <c r="F215" s="406"/>
      <c r="G215" s="406"/>
      <c r="H215" s="406"/>
      <c r="I215" s="406"/>
      <c r="J215" s="406"/>
      <c r="K215" s="406"/>
      <c r="L215" s="406"/>
      <c r="V215" s="350" t="s">
        <v>545</v>
      </c>
      <c r="W215" s="406"/>
      <c r="X215" s="406"/>
      <c r="Y215" s="406">
        <v>1486800.0</v>
      </c>
      <c r="Z215" s="406">
        <v>3773000.0</v>
      </c>
      <c r="AA215" s="406"/>
      <c r="AB215" s="406"/>
      <c r="AC215" s="406"/>
      <c r="AD215" s="406"/>
      <c r="AE215" s="406"/>
      <c r="AF215" s="406">
        <f t="shared" si="1"/>
        <v>0</v>
      </c>
    </row>
    <row r="216" ht="14.25" customHeight="1">
      <c r="A216" s="350"/>
      <c r="B216" s="406"/>
      <c r="C216" s="406"/>
      <c r="D216" s="406"/>
      <c r="E216" s="406"/>
      <c r="F216" s="406"/>
      <c r="G216" s="406"/>
      <c r="H216" s="406"/>
      <c r="I216" s="406"/>
      <c r="J216" s="406"/>
      <c r="K216" s="406"/>
      <c r="L216" s="406"/>
      <c r="V216" s="350" t="s">
        <v>576</v>
      </c>
      <c r="W216" s="406"/>
      <c r="X216" s="406"/>
      <c r="Y216" s="406"/>
      <c r="Z216" s="406">
        <v>1567230.0</v>
      </c>
      <c r="AA216" s="406">
        <v>235620.0</v>
      </c>
      <c r="AB216" s="406">
        <v>327131.0</v>
      </c>
      <c r="AC216" s="406"/>
      <c r="AD216" s="406"/>
      <c r="AE216" s="406"/>
      <c r="AF216" s="406">
        <f t="shared" si="1"/>
        <v>0</v>
      </c>
    </row>
    <row r="217" ht="14.25" customHeight="1">
      <c r="A217" s="350"/>
      <c r="B217" s="406"/>
      <c r="C217" s="406"/>
      <c r="D217" s="406"/>
      <c r="E217" s="406"/>
      <c r="F217" s="406"/>
      <c r="G217" s="406"/>
      <c r="H217" s="406"/>
      <c r="I217" s="406"/>
      <c r="J217" s="406"/>
      <c r="K217" s="406"/>
      <c r="L217" s="406"/>
      <c r="V217" s="350" t="s">
        <v>552</v>
      </c>
      <c r="W217" s="406"/>
      <c r="X217" s="406"/>
      <c r="Y217" s="406">
        <v>1470400.0</v>
      </c>
      <c r="Z217" s="406">
        <v>2102400.0</v>
      </c>
      <c r="AA217" s="406"/>
      <c r="AB217" s="406"/>
      <c r="AC217" s="406"/>
      <c r="AD217" s="406"/>
      <c r="AE217" s="406"/>
      <c r="AF217" s="406">
        <f t="shared" si="1"/>
        <v>0</v>
      </c>
    </row>
    <row r="218" ht="14.25" customHeight="1">
      <c r="A218" s="350"/>
      <c r="B218" s="406"/>
      <c r="C218" s="406"/>
      <c r="D218" s="406"/>
      <c r="E218" s="406"/>
      <c r="F218" s="406"/>
      <c r="G218" s="406"/>
      <c r="H218" s="406"/>
      <c r="I218" s="406"/>
      <c r="J218" s="406"/>
      <c r="K218" s="406"/>
      <c r="L218" s="406"/>
      <c r="V218" s="350" t="s">
        <v>697</v>
      </c>
      <c r="W218" s="406"/>
      <c r="X218" s="406"/>
      <c r="Y218" s="406"/>
      <c r="Z218" s="406"/>
      <c r="AA218" s="406">
        <v>91910.0</v>
      </c>
      <c r="AB218" s="406"/>
      <c r="AC218" s="406"/>
      <c r="AD218" s="406"/>
      <c r="AE218" s="406"/>
      <c r="AF218" s="406">
        <f t="shared" si="1"/>
        <v>0</v>
      </c>
    </row>
    <row r="219" ht="14.25" customHeight="1">
      <c r="A219" s="350"/>
      <c r="B219" s="406"/>
      <c r="C219" s="406"/>
      <c r="D219" s="406"/>
      <c r="E219" s="406"/>
      <c r="F219" s="406"/>
      <c r="G219" s="406"/>
      <c r="H219" s="406"/>
      <c r="I219" s="406"/>
      <c r="J219" s="406"/>
      <c r="K219" s="406"/>
      <c r="L219" s="406"/>
      <c r="V219" s="350" t="s">
        <v>554</v>
      </c>
      <c r="W219" s="406"/>
      <c r="X219" s="406"/>
      <c r="Y219" s="406">
        <v>1475000.0</v>
      </c>
      <c r="Z219" s="406"/>
      <c r="AA219" s="406">
        <v>2950000.0</v>
      </c>
      <c r="AB219" s="406">
        <v>1.2541E7</v>
      </c>
      <c r="AC219" s="406"/>
      <c r="AD219" s="406"/>
      <c r="AE219" s="406"/>
      <c r="AF219" s="406">
        <f t="shared" si="1"/>
        <v>0</v>
      </c>
    </row>
    <row r="220" ht="14.25" customHeight="1">
      <c r="A220" s="350"/>
      <c r="B220" s="406"/>
      <c r="C220" s="406"/>
      <c r="D220" s="406"/>
      <c r="E220" s="406"/>
      <c r="F220" s="406"/>
      <c r="G220" s="406"/>
      <c r="H220" s="406"/>
      <c r="I220" s="406"/>
      <c r="J220" s="406"/>
      <c r="K220" s="406"/>
      <c r="L220" s="406"/>
      <c r="V220" s="350" t="s">
        <v>601</v>
      </c>
      <c r="W220" s="406"/>
      <c r="X220" s="406"/>
      <c r="Y220" s="406"/>
      <c r="Z220" s="406">
        <v>7787806.0</v>
      </c>
      <c r="AA220" s="406"/>
      <c r="AB220" s="406"/>
      <c r="AC220" s="406"/>
      <c r="AD220" s="406"/>
      <c r="AE220" s="406"/>
      <c r="AF220" s="406">
        <f t="shared" si="1"/>
        <v>0</v>
      </c>
    </row>
    <row r="221" ht="14.25" customHeight="1">
      <c r="A221" s="350"/>
      <c r="B221" s="406"/>
      <c r="C221" s="406"/>
      <c r="D221" s="406"/>
      <c r="E221" s="406"/>
      <c r="F221" s="406"/>
      <c r="G221" s="406"/>
      <c r="H221" s="406"/>
      <c r="I221" s="406"/>
      <c r="J221" s="406"/>
      <c r="K221" s="406"/>
      <c r="L221" s="406"/>
      <c r="V221" s="350" t="s">
        <v>455</v>
      </c>
      <c r="W221" s="406"/>
      <c r="X221" s="406">
        <v>2930716.0</v>
      </c>
      <c r="Y221" s="406">
        <v>1.2797004E7</v>
      </c>
      <c r="Z221" s="406"/>
      <c r="AA221" s="406"/>
      <c r="AB221" s="406"/>
      <c r="AC221" s="406"/>
      <c r="AD221" s="406"/>
      <c r="AE221" s="406"/>
      <c r="AF221" s="406">
        <f t="shared" si="1"/>
        <v>0</v>
      </c>
    </row>
    <row r="222" ht="14.25" customHeight="1">
      <c r="A222" s="350"/>
      <c r="B222" s="406"/>
      <c r="C222" s="406"/>
      <c r="D222" s="406"/>
      <c r="E222" s="406"/>
      <c r="F222" s="406"/>
      <c r="G222" s="406"/>
      <c r="H222" s="406"/>
      <c r="I222" s="406"/>
      <c r="J222" s="406"/>
      <c r="K222" s="406"/>
      <c r="L222" s="406"/>
      <c r="V222" s="350" t="s">
        <v>883</v>
      </c>
      <c r="W222" s="406"/>
      <c r="X222" s="406"/>
      <c r="Y222" s="406"/>
      <c r="Z222" s="406"/>
      <c r="AA222" s="406"/>
      <c r="AB222" s="406">
        <v>48100.0</v>
      </c>
      <c r="AC222" s="406"/>
      <c r="AD222" s="406"/>
      <c r="AE222" s="406"/>
      <c r="AF222" s="406">
        <f t="shared" si="1"/>
        <v>0</v>
      </c>
    </row>
    <row r="223" ht="14.25" customHeight="1">
      <c r="A223" s="350"/>
      <c r="B223" s="406"/>
      <c r="C223" s="406"/>
      <c r="D223" s="406"/>
      <c r="E223" s="406"/>
      <c r="F223" s="406"/>
      <c r="G223" s="406"/>
      <c r="H223" s="406"/>
      <c r="I223" s="406"/>
      <c r="J223" s="406"/>
      <c r="K223" s="406"/>
      <c r="L223" s="406"/>
      <c r="V223" s="350" t="s">
        <v>441</v>
      </c>
      <c r="W223" s="406">
        <v>787478.0</v>
      </c>
      <c r="X223" s="406">
        <v>4139685.0</v>
      </c>
      <c r="Y223" s="406"/>
      <c r="Z223" s="406"/>
      <c r="AA223" s="406"/>
      <c r="AB223" s="406"/>
      <c r="AC223" s="406"/>
      <c r="AD223" s="406"/>
      <c r="AE223" s="406"/>
      <c r="AF223" s="406">
        <f t="shared" si="1"/>
        <v>0</v>
      </c>
    </row>
    <row r="224" ht="14.25" customHeight="1">
      <c r="A224" s="350"/>
      <c r="B224" s="406"/>
      <c r="C224" s="406"/>
      <c r="D224" s="406"/>
      <c r="E224" s="406"/>
      <c r="F224" s="406"/>
      <c r="G224" s="406"/>
      <c r="H224" s="406"/>
      <c r="I224" s="406"/>
      <c r="J224" s="406"/>
      <c r="K224" s="406"/>
      <c r="L224" s="406"/>
      <c r="V224" s="350" t="s">
        <v>470</v>
      </c>
      <c r="W224" s="406"/>
      <c r="X224" s="406">
        <v>644590.0</v>
      </c>
      <c r="Y224" s="406">
        <v>2579780.0</v>
      </c>
      <c r="Z224" s="406">
        <v>1969780.0</v>
      </c>
      <c r="AA224" s="406">
        <v>5245530.0</v>
      </c>
      <c r="AB224" s="406">
        <v>3936520.0</v>
      </c>
      <c r="AC224" s="406"/>
      <c r="AD224" s="406"/>
      <c r="AE224" s="406"/>
      <c r="AF224" s="406">
        <f t="shared" si="1"/>
        <v>0</v>
      </c>
    </row>
    <row r="225" ht="14.25" customHeight="1">
      <c r="A225" s="350"/>
      <c r="B225" s="406"/>
      <c r="C225" s="406"/>
      <c r="D225" s="406"/>
      <c r="E225" s="406"/>
      <c r="F225" s="406"/>
      <c r="G225" s="406"/>
      <c r="H225" s="406"/>
      <c r="I225" s="406"/>
      <c r="J225" s="406"/>
      <c r="K225" s="406"/>
      <c r="L225" s="406"/>
      <c r="V225" s="350" t="s">
        <v>785</v>
      </c>
      <c r="W225" s="406"/>
      <c r="X225" s="406"/>
      <c r="Y225" s="406"/>
      <c r="Z225" s="406"/>
      <c r="AA225" s="406">
        <v>692000.0</v>
      </c>
      <c r="AB225" s="406"/>
      <c r="AC225" s="406"/>
      <c r="AD225" s="406"/>
      <c r="AE225" s="406"/>
      <c r="AF225" s="406">
        <f t="shared" si="1"/>
        <v>0</v>
      </c>
    </row>
    <row r="226" ht="14.25" customHeight="1">
      <c r="A226" s="350"/>
      <c r="B226" s="406"/>
      <c r="C226" s="406"/>
      <c r="D226" s="406"/>
      <c r="E226" s="406"/>
      <c r="F226" s="406"/>
      <c r="G226" s="406"/>
      <c r="H226" s="406"/>
      <c r="I226" s="406"/>
      <c r="J226" s="406"/>
      <c r="K226" s="406"/>
      <c r="L226" s="406"/>
      <c r="V226" s="350" t="s">
        <v>732</v>
      </c>
      <c r="W226" s="406"/>
      <c r="X226" s="406"/>
      <c r="Y226" s="406"/>
      <c r="Z226" s="406"/>
      <c r="AA226" s="406">
        <v>7440801.0</v>
      </c>
      <c r="AB226" s="406"/>
      <c r="AC226" s="406"/>
      <c r="AD226" s="406"/>
      <c r="AE226" s="406"/>
      <c r="AF226" s="406">
        <f t="shared" si="1"/>
        <v>0</v>
      </c>
    </row>
    <row r="227" ht="14.25" customHeight="1">
      <c r="A227" s="350"/>
      <c r="B227" s="406"/>
      <c r="C227" s="406"/>
      <c r="D227" s="406"/>
      <c r="E227" s="406"/>
      <c r="F227" s="406"/>
      <c r="G227" s="406"/>
      <c r="H227" s="406"/>
      <c r="I227" s="406"/>
      <c r="J227" s="406"/>
      <c r="K227" s="406"/>
      <c r="L227" s="406"/>
      <c r="V227" s="350" t="s">
        <v>620</v>
      </c>
      <c r="W227" s="406"/>
      <c r="X227" s="406"/>
      <c r="Y227" s="406"/>
      <c r="Z227" s="406">
        <v>195800.0</v>
      </c>
      <c r="AA227" s="406"/>
      <c r="AB227" s="406"/>
      <c r="AC227" s="406"/>
      <c r="AD227" s="406"/>
      <c r="AE227" s="406"/>
      <c r="AF227" s="406">
        <f t="shared" si="1"/>
        <v>0</v>
      </c>
    </row>
    <row r="228" ht="14.25" customHeight="1">
      <c r="A228" s="350"/>
      <c r="B228" s="406"/>
      <c r="C228" s="406"/>
      <c r="D228" s="406"/>
      <c r="E228" s="406"/>
      <c r="F228" s="406"/>
      <c r="G228" s="406"/>
      <c r="H228" s="406"/>
      <c r="I228" s="406"/>
      <c r="J228" s="406"/>
      <c r="K228" s="406"/>
      <c r="L228" s="406"/>
      <c r="V228" s="350" t="s">
        <v>845</v>
      </c>
      <c r="W228" s="406"/>
      <c r="X228" s="406"/>
      <c r="Y228" s="406"/>
      <c r="Z228" s="406"/>
      <c r="AA228" s="406">
        <v>76050.0</v>
      </c>
      <c r="AB228" s="406">
        <v>122550.0</v>
      </c>
      <c r="AC228" s="406"/>
      <c r="AD228" s="406"/>
      <c r="AE228" s="406"/>
      <c r="AF228" s="406">
        <f t="shared" si="1"/>
        <v>0</v>
      </c>
    </row>
    <row r="229" ht="14.25" customHeight="1">
      <c r="A229" s="350"/>
      <c r="B229" s="406"/>
      <c r="C229" s="406"/>
      <c r="D229" s="406"/>
      <c r="E229" s="406"/>
      <c r="F229" s="406"/>
      <c r="G229" s="406"/>
      <c r="H229" s="406"/>
      <c r="I229" s="406"/>
      <c r="J229" s="406"/>
      <c r="K229" s="406"/>
      <c r="L229" s="406"/>
      <c r="V229" s="350" t="s">
        <v>645</v>
      </c>
      <c r="W229" s="406"/>
      <c r="X229" s="406"/>
      <c r="Y229" s="406"/>
      <c r="Z229" s="406">
        <v>89993.0</v>
      </c>
      <c r="AA229" s="406"/>
      <c r="AB229" s="406"/>
      <c r="AC229" s="406"/>
      <c r="AD229" s="406"/>
      <c r="AE229" s="406"/>
      <c r="AF229" s="406">
        <f t="shared" si="1"/>
        <v>0</v>
      </c>
    </row>
    <row r="230" ht="14.25" customHeight="1">
      <c r="A230" s="350"/>
      <c r="B230" s="406"/>
      <c r="C230" s="406"/>
      <c r="D230" s="406"/>
      <c r="E230" s="406"/>
      <c r="F230" s="406"/>
      <c r="G230" s="406"/>
      <c r="H230" s="406"/>
      <c r="I230" s="406"/>
      <c r="J230" s="406"/>
      <c r="K230" s="406"/>
      <c r="L230" s="406"/>
      <c r="V230" s="350" t="s">
        <v>615</v>
      </c>
      <c r="W230" s="406"/>
      <c r="X230" s="406"/>
      <c r="Y230" s="406"/>
      <c r="Z230" s="406">
        <v>3209555.0</v>
      </c>
      <c r="AA230" s="406"/>
      <c r="AB230" s="406"/>
      <c r="AC230" s="406"/>
      <c r="AD230" s="406"/>
      <c r="AE230" s="406"/>
      <c r="AF230" s="406">
        <f t="shared" si="1"/>
        <v>0</v>
      </c>
    </row>
    <row r="231" ht="14.25" customHeight="1">
      <c r="A231" s="350"/>
      <c r="B231" s="406"/>
      <c r="C231" s="406"/>
      <c r="D231" s="406"/>
      <c r="E231" s="406"/>
      <c r="F231" s="406"/>
      <c r="G231" s="406"/>
      <c r="H231" s="406"/>
      <c r="I231" s="406"/>
      <c r="J231" s="406"/>
      <c r="K231" s="406"/>
      <c r="L231" s="406"/>
      <c r="V231" s="350" t="s">
        <v>800</v>
      </c>
      <c r="W231" s="406"/>
      <c r="X231" s="406"/>
      <c r="Y231" s="406"/>
      <c r="Z231" s="406"/>
      <c r="AA231" s="406">
        <v>32823.0</v>
      </c>
      <c r="AB231" s="406"/>
      <c r="AC231" s="406"/>
      <c r="AD231" s="406"/>
      <c r="AE231" s="406"/>
      <c r="AF231" s="406">
        <f t="shared" si="1"/>
        <v>0</v>
      </c>
    </row>
    <row r="232" ht="14.25" customHeight="1">
      <c r="A232" s="350"/>
      <c r="B232" s="406"/>
      <c r="C232" s="406"/>
      <c r="D232" s="406"/>
      <c r="E232" s="406"/>
      <c r="F232" s="406"/>
      <c r="G232" s="406"/>
      <c r="H232" s="406"/>
      <c r="I232" s="406"/>
      <c r="J232" s="406"/>
      <c r="K232" s="406"/>
      <c r="L232" s="406"/>
      <c r="V232" s="350" t="s">
        <v>582</v>
      </c>
      <c r="W232" s="406"/>
      <c r="X232" s="406"/>
      <c r="Y232" s="406"/>
      <c r="Z232" s="406">
        <v>322910.0</v>
      </c>
      <c r="AA232" s="406"/>
      <c r="AB232" s="406"/>
      <c r="AC232" s="406"/>
      <c r="AD232" s="406"/>
      <c r="AE232" s="406"/>
      <c r="AF232" s="406">
        <f t="shared" si="1"/>
        <v>0</v>
      </c>
    </row>
    <row r="233" ht="14.25" customHeight="1">
      <c r="A233" s="350"/>
      <c r="B233" s="406"/>
      <c r="C233" s="406"/>
      <c r="D233" s="406"/>
      <c r="E233" s="406"/>
      <c r="F233" s="406"/>
      <c r="G233" s="406"/>
      <c r="H233" s="406"/>
      <c r="I233" s="406"/>
      <c r="J233" s="406"/>
      <c r="K233" s="406"/>
      <c r="L233" s="406"/>
      <c r="V233" s="350" t="s">
        <v>673</v>
      </c>
      <c r="W233" s="406"/>
      <c r="X233" s="406"/>
      <c r="Y233" s="406"/>
      <c r="Z233" s="406"/>
      <c r="AA233" s="406">
        <v>891962.0</v>
      </c>
      <c r="AB233" s="406"/>
      <c r="AC233" s="406"/>
      <c r="AD233" s="406"/>
      <c r="AE233" s="406"/>
      <c r="AF233" s="406">
        <f t="shared" si="1"/>
        <v>0</v>
      </c>
    </row>
    <row r="234" ht="14.25" customHeight="1">
      <c r="A234" s="350"/>
      <c r="B234" s="406"/>
      <c r="C234" s="406"/>
      <c r="D234" s="406"/>
      <c r="E234" s="406"/>
      <c r="F234" s="406"/>
      <c r="G234" s="406"/>
      <c r="H234" s="406"/>
      <c r="I234" s="406"/>
      <c r="J234" s="406"/>
      <c r="K234" s="406"/>
      <c r="L234" s="406"/>
      <c r="V234" s="350" t="s">
        <v>840</v>
      </c>
      <c r="W234" s="406"/>
      <c r="X234" s="406"/>
      <c r="Y234" s="406"/>
      <c r="Z234" s="406"/>
      <c r="AA234" s="406">
        <v>130500.0</v>
      </c>
      <c r="AB234" s="406">
        <v>71200.0</v>
      </c>
      <c r="AC234" s="406"/>
      <c r="AD234" s="406"/>
      <c r="AE234" s="406"/>
      <c r="AF234" s="406">
        <f t="shared" si="1"/>
        <v>0</v>
      </c>
    </row>
    <row r="235" ht="14.25" customHeight="1">
      <c r="A235" s="350"/>
      <c r="B235" s="406"/>
      <c r="C235" s="406"/>
      <c r="D235" s="406"/>
      <c r="E235" s="406"/>
      <c r="F235" s="406"/>
      <c r="G235" s="406"/>
      <c r="H235" s="406"/>
      <c r="I235" s="406"/>
      <c r="J235" s="406"/>
      <c r="K235" s="406"/>
      <c r="L235" s="406"/>
      <c r="V235" s="350" t="s">
        <v>841</v>
      </c>
      <c r="W235" s="406"/>
      <c r="X235" s="406"/>
      <c r="Y235" s="406"/>
      <c r="Z235" s="406"/>
      <c r="AA235" s="406">
        <v>1943800.0</v>
      </c>
      <c r="AB235" s="406">
        <v>3002794.0</v>
      </c>
      <c r="AC235" s="406"/>
      <c r="AD235" s="406"/>
      <c r="AE235" s="406"/>
      <c r="AF235" s="406">
        <f t="shared" si="1"/>
        <v>0</v>
      </c>
    </row>
    <row r="236" ht="14.25" customHeight="1">
      <c r="A236" s="350"/>
      <c r="B236" s="406"/>
      <c r="C236" s="406"/>
      <c r="D236" s="406"/>
      <c r="E236" s="406"/>
      <c r="F236" s="406"/>
      <c r="G236" s="406"/>
      <c r="H236" s="406"/>
      <c r="I236" s="406"/>
      <c r="J236" s="406"/>
      <c r="K236" s="406"/>
      <c r="L236" s="406"/>
      <c r="V236" s="350" t="s">
        <v>675</v>
      </c>
      <c r="W236" s="406"/>
      <c r="X236" s="406"/>
      <c r="Y236" s="406"/>
      <c r="Z236" s="406"/>
      <c r="AA236" s="406">
        <v>418600.0</v>
      </c>
      <c r="AB236" s="406"/>
      <c r="AC236" s="406"/>
      <c r="AD236" s="406"/>
      <c r="AE236" s="406"/>
      <c r="AF236" s="406">
        <f t="shared" si="1"/>
        <v>0</v>
      </c>
    </row>
    <row r="237" ht="14.25" customHeight="1">
      <c r="A237" s="350"/>
      <c r="B237" s="406"/>
      <c r="C237" s="406"/>
      <c r="D237" s="406"/>
      <c r="E237" s="406"/>
      <c r="F237" s="406"/>
      <c r="G237" s="406"/>
      <c r="H237" s="406"/>
      <c r="I237" s="406"/>
      <c r="J237" s="406"/>
      <c r="K237" s="406"/>
      <c r="L237" s="406"/>
      <c r="V237" s="350" t="s">
        <v>569</v>
      </c>
      <c r="W237" s="406"/>
      <c r="X237" s="406"/>
      <c r="Y237" s="406"/>
      <c r="Z237" s="406">
        <v>4107439.0</v>
      </c>
      <c r="AA237" s="406">
        <v>3726857.0</v>
      </c>
      <c r="AB237" s="406"/>
      <c r="AC237" s="406"/>
      <c r="AD237" s="406"/>
      <c r="AE237" s="406"/>
      <c r="AF237" s="406">
        <f t="shared" si="1"/>
        <v>0</v>
      </c>
    </row>
    <row r="238" ht="14.25" customHeight="1">
      <c r="A238" s="350"/>
      <c r="B238" s="406"/>
      <c r="C238" s="406"/>
      <c r="D238" s="406"/>
      <c r="E238" s="406"/>
      <c r="F238" s="406"/>
      <c r="G238" s="406"/>
      <c r="H238" s="406"/>
      <c r="I238" s="406"/>
      <c r="J238" s="406"/>
      <c r="K238" s="406"/>
      <c r="L238" s="406"/>
      <c r="V238" s="350" t="s">
        <v>906</v>
      </c>
      <c r="W238" s="406"/>
      <c r="X238" s="406"/>
      <c r="Y238" s="406"/>
      <c r="Z238" s="406"/>
      <c r="AA238" s="406"/>
      <c r="AB238" s="406">
        <v>1467091.0</v>
      </c>
      <c r="AC238" s="406"/>
      <c r="AD238" s="406"/>
      <c r="AE238" s="406"/>
      <c r="AF238" s="406">
        <f t="shared" si="1"/>
        <v>0</v>
      </c>
    </row>
    <row r="239" ht="14.25" customHeight="1">
      <c r="A239" s="350"/>
      <c r="B239" s="406"/>
      <c r="C239" s="406"/>
      <c r="D239" s="406"/>
      <c r="E239" s="406"/>
      <c r="F239" s="406"/>
      <c r="G239" s="406"/>
      <c r="H239" s="406"/>
      <c r="I239" s="406"/>
      <c r="J239" s="406"/>
      <c r="K239" s="406"/>
      <c r="L239" s="406"/>
      <c r="V239" s="350" t="s">
        <v>656</v>
      </c>
      <c r="W239" s="406"/>
      <c r="X239" s="406"/>
      <c r="Y239" s="406"/>
      <c r="Z239" s="406"/>
      <c r="AA239" s="406">
        <v>299989.0</v>
      </c>
      <c r="AB239" s="406"/>
      <c r="AC239" s="406"/>
      <c r="AD239" s="406"/>
      <c r="AE239" s="406"/>
      <c r="AF239" s="406">
        <f t="shared" si="1"/>
        <v>0</v>
      </c>
    </row>
    <row r="240" ht="14.25" customHeight="1">
      <c r="A240" s="350"/>
      <c r="B240" s="406"/>
      <c r="C240" s="406"/>
      <c r="D240" s="406"/>
      <c r="E240" s="406"/>
      <c r="F240" s="406"/>
      <c r="G240" s="406"/>
      <c r="H240" s="406"/>
      <c r="I240" s="406"/>
      <c r="J240" s="406"/>
      <c r="K240" s="406"/>
      <c r="L240" s="406"/>
      <c r="V240" s="350" t="s">
        <v>595</v>
      </c>
      <c r="W240" s="406"/>
      <c r="X240" s="406"/>
      <c r="Y240" s="406"/>
      <c r="Z240" s="406">
        <v>460720.0</v>
      </c>
      <c r="AA240" s="406"/>
      <c r="AB240" s="406"/>
      <c r="AC240" s="406"/>
      <c r="AD240" s="406"/>
      <c r="AE240" s="406"/>
      <c r="AF240" s="406">
        <f t="shared" si="1"/>
        <v>0</v>
      </c>
    </row>
    <row r="241" ht="14.25" customHeight="1">
      <c r="A241" s="350"/>
      <c r="B241" s="406"/>
      <c r="C241" s="406"/>
      <c r="D241" s="406"/>
      <c r="E241" s="406"/>
      <c r="F241" s="406"/>
      <c r="G241" s="406"/>
      <c r="H241" s="406"/>
      <c r="I241" s="406"/>
      <c r="J241" s="406"/>
      <c r="K241" s="406"/>
      <c r="L241" s="406"/>
      <c r="V241" s="350" t="s">
        <v>546</v>
      </c>
      <c r="W241" s="406"/>
      <c r="X241" s="406"/>
      <c r="Y241" s="406">
        <v>0.0</v>
      </c>
      <c r="Z241" s="406"/>
      <c r="AA241" s="406"/>
      <c r="AB241" s="406"/>
      <c r="AC241" s="406"/>
      <c r="AD241" s="406"/>
      <c r="AE241" s="406"/>
      <c r="AF241" s="406">
        <f t="shared" si="1"/>
        <v>0</v>
      </c>
    </row>
    <row r="242" ht="14.25" customHeight="1">
      <c r="A242" s="350"/>
      <c r="B242" s="406"/>
      <c r="C242" s="406"/>
      <c r="D242" s="406"/>
      <c r="E242" s="406"/>
      <c r="F242" s="406"/>
      <c r="G242" s="406"/>
      <c r="H242" s="406"/>
      <c r="I242" s="406"/>
      <c r="J242" s="406"/>
      <c r="K242" s="406"/>
      <c r="L242" s="406"/>
      <c r="V242" s="350" t="s">
        <v>871</v>
      </c>
      <c r="W242" s="406"/>
      <c r="X242" s="406"/>
      <c r="Y242" s="406"/>
      <c r="Z242" s="406"/>
      <c r="AA242" s="406"/>
      <c r="AB242" s="406">
        <v>1342290.0</v>
      </c>
      <c r="AC242" s="406"/>
      <c r="AD242" s="406"/>
      <c r="AE242" s="406"/>
      <c r="AF242" s="406">
        <f t="shared" si="1"/>
        <v>0</v>
      </c>
    </row>
    <row r="243" ht="14.25" customHeight="1">
      <c r="A243" s="350"/>
      <c r="B243" s="406"/>
      <c r="C243" s="406"/>
      <c r="D243" s="406"/>
      <c r="E243" s="406"/>
      <c r="F243" s="406"/>
      <c r="G243" s="406"/>
      <c r="H243" s="406"/>
      <c r="I243" s="406"/>
      <c r="J243" s="406"/>
      <c r="K243" s="406"/>
      <c r="L243" s="406"/>
      <c r="V243" s="350" t="s">
        <v>487</v>
      </c>
      <c r="W243" s="406"/>
      <c r="X243" s="406">
        <v>764473.0</v>
      </c>
      <c r="Y243" s="406"/>
      <c r="Z243" s="406"/>
      <c r="AA243" s="406"/>
      <c r="AB243" s="406"/>
      <c r="AC243" s="406"/>
      <c r="AD243" s="406"/>
      <c r="AE243" s="406"/>
      <c r="AF243" s="406">
        <f t="shared" si="1"/>
        <v>0</v>
      </c>
    </row>
    <row r="244" ht="14.25" customHeight="1">
      <c r="A244" s="350"/>
      <c r="B244" s="406"/>
      <c r="C244" s="406"/>
      <c r="D244" s="406"/>
      <c r="E244" s="406"/>
      <c r="F244" s="406"/>
      <c r="G244" s="406"/>
      <c r="H244" s="406"/>
      <c r="I244" s="406"/>
      <c r="J244" s="406"/>
      <c r="K244" s="406"/>
      <c r="L244" s="406"/>
      <c r="V244" s="350" t="s">
        <v>560</v>
      </c>
      <c r="W244" s="406"/>
      <c r="X244" s="406"/>
      <c r="Y244" s="406"/>
      <c r="Z244" s="406">
        <v>1880200.0</v>
      </c>
      <c r="AA244" s="406"/>
      <c r="AB244" s="406">
        <v>4343500.0</v>
      </c>
      <c r="AC244" s="406"/>
      <c r="AD244" s="406"/>
      <c r="AE244" s="406"/>
      <c r="AF244" s="406">
        <f t="shared" si="1"/>
        <v>0</v>
      </c>
    </row>
    <row r="245" ht="14.25" customHeight="1">
      <c r="A245" s="350"/>
      <c r="B245" s="406"/>
      <c r="C245" s="406"/>
      <c r="D245" s="406"/>
      <c r="E245" s="406"/>
      <c r="F245" s="406"/>
      <c r="G245" s="406"/>
      <c r="H245" s="406"/>
      <c r="I245" s="406"/>
      <c r="J245" s="406"/>
      <c r="K245" s="406"/>
      <c r="L245" s="406"/>
      <c r="V245" s="350" t="s">
        <v>529</v>
      </c>
      <c r="W245" s="406"/>
      <c r="X245" s="406"/>
      <c r="Y245" s="406">
        <v>282990.0</v>
      </c>
      <c r="Z245" s="406"/>
      <c r="AA245" s="406"/>
      <c r="AB245" s="406"/>
      <c r="AC245" s="406"/>
      <c r="AD245" s="406"/>
      <c r="AE245" s="406"/>
      <c r="AF245" s="406">
        <f t="shared" si="1"/>
        <v>0</v>
      </c>
    </row>
    <row r="246" ht="14.25" customHeight="1">
      <c r="A246" s="350"/>
      <c r="B246" s="406"/>
      <c r="C246" s="406"/>
      <c r="D246" s="406"/>
      <c r="E246" s="406"/>
      <c r="F246" s="406"/>
      <c r="G246" s="406"/>
      <c r="H246" s="406"/>
      <c r="I246" s="406"/>
      <c r="J246" s="406"/>
      <c r="K246" s="406"/>
      <c r="L246" s="406"/>
      <c r="V246" s="350" t="s">
        <v>772</v>
      </c>
      <c r="W246" s="406"/>
      <c r="X246" s="406"/>
      <c r="Y246" s="406"/>
      <c r="Z246" s="406"/>
      <c r="AA246" s="406">
        <v>560000.0</v>
      </c>
      <c r="AB246" s="406"/>
      <c r="AC246" s="406"/>
      <c r="AD246" s="406"/>
      <c r="AE246" s="406"/>
      <c r="AF246" s="406">
        <f t="shared" si="1"/>
        <v>0</v>
      </c>
    </row>
    <row r="247" ht="14.25" customHeight="1">
      <c r="A247" s="350"/>
      <c r="B247" s="406"/>
      <c r="C247" s="406"/>
      <c r="D247" s="406"/>
      <c r="E247" s="406"/>
      <c r="F247" s="406"/>
      <c r="G247" s="406"/>
      <c r="H247" s="406"/>
      <c r="I247" s="406"/>
      <c r="J247" s="406"/>
      <c r="K247" s="406"/>
      <c r="L247" s="406"/>
      <c r="V247" s="350" t="s">
        <v>893</v>
      </c>
      <c r="W247" s="406"/>
      <c r="X247" s="406"/>
      <c r="Y247" s="406"/>
      <c r="Z247" s="406"/>
      <c r="AA247" s="406"/>
      <c r="AB247" s="406">
        <v>9768950.0</v>
      </c>
      <c r="AC247" s="406"/>
      <c r="AD247" s="406"/>
      <c r="AE247" s="406"/>
      <c r="AF247" s="406">
        <f t="shared" si="1"/>
        <v>0</v>
      </c>
    </row>
    <row r="248" ht="14.25" customHeight="1">
      <c r="A248" s="350"/>
      <c r="B248" s="406"/>
      <c r="C248" s="406"/>
      <c r="D248" s="406"/>
      <c r="E248" s="406"/>
      <c r="F248" s="406"/>
      <c r="G248" s="406"/>
      <c r="H248" s="406"/>
      <c r="I248" s="406"/>
      <c r="J248" s="406"/>
      <c r="K248" s="406"/>
      <c r="L248" s="406"/>
      <c r="V248" s="350" t="s">
        <v>502</v>
      </c>
      <c r="W248" s="406"/>
      <c r="X248" s="406">
        <v>1643983.0</v>
      </c>
      <c r="Y248" s="406">
        <v>5750814.0</v>
      </c>
      <c r="Z248" s="406">
        <v>2.0327435E7</v>
      </c>
      <c r="AA248" s="406">
        <v>4199475.0</v>
      </c>
      <c r="AB248" s="406"/>
      <c r="AC248" s="406"/>
      <c r="AD248" s="406"/>
      <c r="AE248" s="406"/>
      <c r="AF248" s="406">
        <f t="shared" si="1"/>
        <v>0</v>
      </c>
    </row>
    <row r="249" ht="14.25" customHeight="1">
      <c r="A249" s="350"/>
      <c r="B249" s="406"/>
      <c r="C249" s="406"/>
      <c r="D249" s="406"/>
      <c r="E249" s="406"/>
      <c r="F249" s="406"/>
      <c r="G249" s="406"/>
      <c r="H249" s="406"/>
      <c r="I249" s="406"/>
      <c r="J249" s="406"/>
      <c r="K249" s="406"/>
      <c r="L249" s="406"/>
      <c r="V249" s="350" t="s">
        <v>813</v>
      </c>
      <c r="W249" s="406"/>
      <c r="X249" s="406"/>
      <c r="Y249" s="406"/>
      <c r="Z249" s="406"/>
      <c r="AA249" s="406">
        <v>1199984.0</v>
      </c>
      <c r="AB249" s="406"/>
      <c r="AC249" s="406"/>
      <c r="AD249" s="406"/>
      <c r="AE249" s="406"/>
      <c r="AF249" s="406">
        <f t="shared" si="1"/>
        <v>0</v>
      </c>
    </row>
    <row r="250" ht="14.25" customHeight="1">
      <c r="A250" s="350"/>
      <c r="B250" s="406"/>
      <c r="C250" s="406"/>
      <c r="D250" s="406"/>
      <c r="E250" s="406"/>
      <c r="F250" s="406"/>
      <c r="G250" s="406"/>
      <c r="H250" s="406"/>
      <c r="I250" s="406"/>
      <c r="J250" s="406"/>
      <c r="K250" s="406"/>
      <c r="L250" s="406"/>
      <c r="V250" s="350" t="s">
        <v>451</v>
      </c>
      <c r="W250" s="406">
        <v>492704.0</v>
      </c>
      <c r="X250" s="406">
        <v>1.6228925E7</v>
      </c>
      <c r="Y250" s="406">
        <v>2.1787951E7</v>
      </c>
      <c r="Z250" s="406">
        <v>8497802.0</v>
      </c>
      <c r="AA250" s="406">
        <v>1841151.0</v>
      </c>
      <c r="AB250" s="406"/>
      <c r="AC250" s="406"/>
      <c r="AD250" s="406"/>
      <c r="AE250" s="406"/>
      <c r="AF250" s="406">
        <f t="shared" si="1"/>
        <v>0</v>
      </c>
    </row>
    <row r="251" ht="14.25" customHeight="1">
      <c r="A251" s="350"/>
      <c r="B251" s="406"/>
      <c r="C251" s="406"/>
      <c r="D251" s="406"/>
      <c r="E251" s="406"/>
      <c r="F251" s="406"/>
      <c r="G251" s="406"/>
      <c r="H251" s="406"/>
      <c r="I251" s="406"/>
      <c r="J251" s="406"/>
      <c r="K251" s="406"/>
      <c r="L251" s="406"/>
      <c r="V251" s="350" t="s">
        <v>713</v>
      </c>
      <c r="W251" s="406"/>
      <c r="X251" s="406"/>
      <c r="Y251" s="406"/>
      <c r="Z251" s="406"/>
      <c r="AA251" s="406">
        <v>89776.0</v>
      </c>
      <c r="AB251" s="406"/>
      <c r="AC251" s="406"/>
      <c r="AD251" s="406"/>
      <c r="AE251" s="406"/>
      <c r="AF251" s="406">
        <f t="shared" si="1"/>
        <v>0</v>
      </c>
    </row>
    <row r="252" ht="14.25" customHeight="1">
      <c r="A252" s="350"/>
      <c r="B252" s="406"/>
      <c r="C252" s="406"/>
      <c r="D252" s="406"/>
      <c r="E252" s="406"/>
      <c r="F252" s="406"/>
      <c r="G252" s="406"/>
      <c r="H252" s="406"/>
      <c r="I252" s="406"/>
      <c r="J252" s="406"/>
      <c r="K252" s="406"/>
      <c r="L252" s="406"/>
      <c r="V252" s="350" t="s">
        <v>864</v>
      </c>
      <c r="W252" s="406"/>
      <c r="X252" s="406"/>
      <c r="Y252" s="406"/>
      <c r="Z252" s="406"/>
      <c r="AA252" s="406"/>
      <c r="AB252" s="406">
        <v>1303981.0</v>
      </c>
      <c r="AC252" s="406"/>
      <c r="AD252" s="406"/>
      <c r="AE252" s="406"/>
      <c r="AF252" s="406">
        <f t="shared" si="1"/>
        <v>0</v>
      </c>
    </row>
    <row r="253" ht="14.25" customHeight="1">
      <c r="A253" s="350"/>
      <c r="B253" s="406"/>
      <c r="C253" s="406"/>
      <c r="D253" s="406"/>
      <c r="E253" s="406"/>
      <c r="F253" s="406"/>
      <c r="G253" s="406"/>
      <c r="H253" s="406"/>
      <c r="I253" s="406"/>
      <c r="J253" s="406"/>
      <c r="K253" s="406"/>
      <c r="L253" s="406"/>
      <c r="V253" s="350" t="s">
        <v>859</v>
      </c>
      <c r="W253" s="406"/>
      <c r="X253" s="406"/>
      <c r="Y253" s="406"/>
      <c r="Z253" s="406"/>
      <c r="AA253" s="406">
        <v>1366989.0</v>
      </c>
      <c r="AB253" s="406">
        <v>2236992.0</v>
      </c>
      <c r="AC253" s="406"/>
      <c r="AD253" s="406"/>
      <c r="AE253" s="406"/>
      <c r="AF253" s="406">
        <f t="shared" si="1"/>
        <v>0</v>
      </c>
    </row>
    <row r="254" ht="14.25" customHeight="1">
      <c r="A254" s="350"/>
      <c r="B254" s="406"/>
      <c r="C254" s="406"/>
      <c r="D254" s="406"/>
      <c r="E254" s="406"/>
      <c r="F254" s="406"/>
      <c r="G254" s="406"/>
      <c r="H254" s="406"/>
      <c r="I254" s="406"/>
      <c r="J254" s="406"/>
      <c r="K254" s="406"/>
      <c r="L254" s="406"/>
      <c r="V254" s="350" t="s">
        <v>575</v>
      </c>
      <c r="W254" s="406"/>
      <c r="X254" s="406"/>
      <c r="Y254" s="406"/>
      <c r="Z254" s="406">
        <v>128600.0</v>
      </c>
      <c r="AA254" s="406">
        <v>147750.0</v>
      </c>
      <c r="AB254" s="406"/>
      <c r="AC254" s="406"/>
      <c r="AD254" s="406"/>
      <c r="AE254" s="406"/>
      <c r="AF254" s="406">
        <f t="shared" si="1"/>
        <v>0</v>
      </c>
    </row>
    <row r="255" ht="14.25" customHeight="1">
      <c r="A255" s="350"/>
      <c r="B255" s="406"/>
      <c r="C255" s="406"/>
      <c r="D255" s="406"/>
      <c r="E255" s="406"/>
      <c r="F255" s="406"/>
      <c r="G255" s="406"/>
      <c r="H255" s="406"/>
      <c r="I255" s="406"/>
      <c r="J255" s="406"/>
      <c r="K255" s="406"/>
      <c r="L255" s="406"/>
      <c r="V255" s="350" t="s">
        <v>492</v>
      </c>
      <c r="W255" s="406"/>
      <c r="X255" s="406">
        <v>300971.0</v>
      </c>
      <c r="Y255" s="406">
        <v>169990.0</v>
      </c>
      <c r="Z255" s="406"/>
      <c r="AA255" s="406"/>
      <c r="AB255" s="406"/>
      <c r="AC255" s="406"/>
      <c r="AD255" s="406"/>
      <c r="AE255" s="406"/>
      <c r="AF255" s="406">
        <f t="shared" si="1"/>
        <v>0</v>
      </c>
    </row>
    <row r="256" ht="14.25" customHeight="1">
      <c r="A256" s="350"/>
      <c r="B256" s="406"/>
      <c r="C256" s="406"/>
      <c r="D256" s="406"/>
      <c r="E256" s="406"/>
      <c r="F256" s="406"/>
      <c r="G256" s="406"/>
      <c r="H256" s="406"/>
      <c r="I256" s="406"/>
      <c r="J256" s="406"/>
      <c r="K256" s="406"/>
      <c r="L256" s="406"/>
      <c r="V256" s="350" t="s">
        <v>627</v>
      </c>
      <c r="W256" s="406"/>
      <c r="X256" s="406"/>
      <c r="Y256" s="406"/>
      <c r="Z256" s="406">
        <v>25000.0</v>
      </c>
      <c r="AA256" s="406"/>
      <c r="AB256" s="406"/>
      <c r="AC256" s="406"/>
      <c r="AD256" s="406"/>
      <c r="AE256" s="406"/>
      <c r="AF256" s="406">
        <f t="shared" si="1"/>
        <v>0</v>
      </c>
    </row>
    <row r="257" ht="14.25" customHeight="1">
      <c r="A257" s="350"/>
      <c r="B257" s="406"/>
      <c r="C257" s="406"/>
      <c r="D257" s="406"/>
      <c r="E257" s="406"/>
      <c r="F257" s="406"/>
      <c r="G257" s="406"/>
      <c r="H257" s="406"/>
      <c r="I257" s="406"/>
      <c r="J257" s="406"/>
      <c r="K257" s="406"/>
      <c r="L257" s="406"/>
      <c r="V257" s="350" t="s">
        <v>461</v>
      </c>
      <c r="W257" s="406"/>
      <c r="X257" s="406">
        <v>721969.0</v>
      </c>
      <c r="Y257" s="406"/>
      <c r="Z257" s="406"/>
      <c r="AA257" s="406"/>
      <c r="AB257" s="406"/>
      <c r="AC257" s="406"/>
      <c r="AD257" s="406"/>
      <c r="AE257" s="406"/>
      <c r="AF257" s="406">
        <f t="shared" si="1"/>
        <v>0</v>
      </c>
    </row>
    <row r="258" ht="14.25" customHeight="1">
      <c r="A258" s="350"/>
      <c r="B258" s="406"/>
      <c r="C258" s="406"/>
      <c r="D258" s="406"/>
      <c r="E258" s="406"/>
      <c r="F258" s="406"/>
      <c r="G258" s="406"/>
      <c r="H258" s="406"/>
      <c r="I258" s="406"/>
      <c r="J258" s="406"/>
      <c r="K258" s="406"/>
      <c r="L258" s="406"/>
      <c r="V258" s="350" t="s">
        <v>629</v>
      </c>
      <c r="W258" s="406"/>
      <c r="X258" s="406"/>
      <c r="Y258" s="406"/>
      <c r="Z258" s="406">
        <v>231400.0</v>
      </c>
      <c r="AA258" s="406">
        <v>0.0</v>
      </c>
      <c r="AB258" s="406"/>
      <c r="AC258" s="406"/>
      <c r="AD258" s="406"/>
      <c r="AE258" s="406"/>
      <c r="AF258" s="406">
        <f t="shared" si="1"/>
        <v>0</v>
      </c>
    </row>
    <row r="259" ht="14.25" customHeight="1">
      <c r="A259" s="350"/>
      <c r="B259" s="406"/>
      <c r="C259" s="406"/>
      <c r="D259" s="406"/>
      <c r="E259" s="406"/>
      <c r="F259" s="406"/>
      <c r="G259" s="406"/>
      <c r="H259" s="406"/>
      <c r="I259" s="406"/>
      <c r="J259" s="406"/>
      <c r="K259" s="406"/>
      <c r="L259" s="406"/>
      <c r="V259" s="350" t="s">
        <v>863</v>
      </c>
      <c r="W259" s="406"/>
      <c r="X259" s="406"/>
      <c r="Y259" s="406"/>
      <c r="Z259" s="406"/>
      <c r="AA259" s="406"/>
      <c r="AB259" s="406">
        <v>206110.0</v>
      </c>
      <c r="AC259" s="406"/>
      <c r="AD259" s="406"/>
      <c r="AE259" s="406"/>
      <c r="AF259" s="406">
        <f t="shared" si="1"/>
        <v>0</v>
      </c>
    </row>
    <row r="260" ht="14.25" customHeight="1">
      <c r="A260" s="350"/>
      <c r="B260" s="406"/>
      <c r="C260" s="406"/>
      <c r="D260" s="406"/>
      <c r="E260" s="406"/>
      <c r="F260" s="406"/>
      <c r="G260" s="406"/>
      <c r="H260" s="406"/>
      <c r="I260" s="406"/>
      <c r="J260" s="406"/>
      <c r="K260" s="406"/>
      <c r="L260" s="406"/>
      <c r="V260" s="350" t="s">
        <v>525</v>
      </c>
      <c r="W260" s="406"/>
      <c r="X260" s="406"/>
      <c r="Y260" s="406">
        <v>1393448.0</v>
      </c>
      <c r="Z260" s="406">
        <v>324275.0</v>
      </c>
      <c r="AA260" s="406">
        <v>3541321.0</v>
      </c>
      <c r="AB260" s="406">
        <v>2064055.0</v>
      </c>
      <c r="AC260" s="406"/>
      <c r="AD260" s="406"/>
      <c r="AE260" s="406"/>
      <c r="AF260" s="406">
        <f t="shared" si="1"/>
        <v>0</v>
      </c>
    </row>
    <row r="261" ht="14.25" customHeight="1">
      <c r="A261" s="350"/>
      <c r="B261" s="406"/>
      <c r="C261" s="406"/>
      <c r="D261" s="406"/>
      <c r="E261" s="406"/>
      <c r="F261" s="406"/>
      <c r="G261" s="406"/>
      <c r="H261" s="406"/>
      <c r="I261" s="406"/>
      <c r="J261" s="406"/>
      <c r="K261" s="406"/>
      <c r="L261" s="406"/>
      <c r="V261" s="350" t="s">
        <v>482</v>
      </c>
      <c r="W261" s="406"/>
      <c r="X261" s="406">
        <v>439991.0</v>
      </c>
      <c r="Y261" s="406"/>
      <c r="Z261" s="406"/>
      <c r="AA261" s="406"/>
      <c r="AB261" s="406"/>
      <c r="AC261" s="406"/>
      <c r="AD261" s="406"/>
      <c r="AE261" s="406"/>
      <c r="AF261" s="406">
        <f t="shared" si="1"/>
        <v>0</v>
      </c>
    </row>
    <row r="262" ht="14.25" customHeight="1">
      <c r="A262" s="350"/>
      <c r="B262" s="406"/>
      <c r="C262" s="406"/>
      <c r="D262" s="406"/>
      <c r="E262" s="406"/>
      <c r="F262" s="406"/>
      <c r="G262" s="406"/>
      <c r="H262" s="406"/>
      <c r="I262" s="406"/>
      <c r="J262" s="406"/>
      <c r="K262" s="406"/>
      <c r="L262" s="406"/>
      <c r="V262" s="350" t="s">
        <v>477</v>
      </c>
      <c r="W262" s="406"/>
      <c r="X262" s="406">
        <v>173403.0</v>
      </c>
      <c r="Y262" s="406"/>
      <c r="Z262" s="406"/>
      <c r="AA262" s="406"/>
      <c r="AB262" s="406"/>
      <c r="AC262" s="406"/>
      <c r="AD262" s="406"/>
      <c r="AE262" s="406"/>
      <c r="AF262" s="406">
        <f t="shared" si="1"/>
        <v>0</v>
      </c>
    </row>
    <row r="263" ht="14.25" customHeight="1">
      <c r="A263" s="350"/>
      <c r="B263" s="406"/>
      <c r="C263" s="406"/>
      <c r="D263" s="406"/>
      <c r="E263" s="406"/>
      <c r="F263" s="406"/>
      <c r="G263" s="406"/>
      <c r="H263" s="406"/>
      <c r="I263" s="406"/>
      <c r="J263" s="406"/>
      <c r="K263" s="406"/>
      <c r="L263" s="406"/>
      <c r="V263" s="350" t="s">
        <v>760</v>
      </c>
      <c r="W263" s="406"/>
      <c r="X263" s="406"/>
      <c r="Y263" s="406"/>
      <c r="Z263" s="406"/>
      <c r="AA263" s="406">
        <v>922250.0</v>
      </c>
      <c r="AB263" s="406"/>
      <c r="AC263" s="406"/>
      <c r="AD263" s="406"/>
      <c r="AE263" s="406"/>
      <c r="AF263" s="406">
        <f t="shared" si="1"/>
        <v>0</v>
      </c>
    </row>
    <row r="264" ht="14.25" customHeight="1">
      <c r="A264" s="350"/>
      <c r="B264" s="406"/>
      <c r="C264" s="406"/>
      <c r="D264" s="406"/>
      <c r="E264" s="406"/>
      <c r="F264" s="406"/>
      <c r="G264" s="406"/>
      <c r="H264" s="406"/>
      <c r="I264" s="406"/>
      <c r="J264" s="406"/>
      <c r="K264" s="406"/>
      <c r="L264" s="406"/>
      <c r="V264" s="350" t="s">
        <v>791</v>
      </c>
      <c r="W264" s="406"/>
      <c r="X264" s="406"/>
      <c r="Y264" s="406"/>
      <c r="Z264" s="406"/>
      <c r="AA264" s="406">
        <v>580000.0</v>
      </c>
      <c r="AB264" s="406"/>
      <c r="AC264" s="406"/>
      <c r="AD264" s="406"/>
      <c r="AE264" s="406"/>
      <c r="AF264" s="406">
        <f t="shared" si="1"/>
        <v>0</v>
      </c>
    </row>
    <row r="265" ht="14.25" customHeight="1">
      <c r="A265" s="350"/>
      <c r="B265" s="406"/>
      <c r="C265" s="406"/>
      <c r="D265" s="406"/>
      <c r="E265" s="406"/>
      <c r="F265" s="406"/>
      <c r="G265" s="406"/>
      <c r="H265" s="406"/>
      <c r="I265" s="406"/>
      <c r="J265" s="406"/>
      <c r="K265" s="406"/>
      <c r="L265" s="406"/>
      <c r="V265" s="350" t="s">
        <v>521</v>
      </c>
      <c r="W265" s="406"/>
      <c r="X265" s="406">
        <v>2347811.0</v>
      </c>
      <c r="Y265" s="406"/>
      <c r="Z265" s="406"/>
      <c r="AA265" s="406"/>
      <c r="AB265" s="406"/>
      <c r="AC265" s="406"/>
      <c r="AD265" s="406"/>
      <c r="AE265" s="406"/>
      <c r="AF265" s="406">
        <f t="shared" si="1"/>
        <v>0</v>
      </c>
    </row>
    <row r="266" ht="14.25" customHeight="1">
      <c r="A266" s="350"/>
      <c r="B266" s="406"/>
      <c r="C266" s="406"/>
      <c r="D266" s="406"/>
      <c r="E266" s="406"/>
      <c r="F266" s="406"/>
      <c r="G266" s="406"/>
      <c r="H266" s="406"/>
      <c r="I266" s="406"/>
      <c r="J266" s="406"/>
      <c r="K266" s="406"/>
      <c r="L266" s="406"/>
      <c r="V266" s="350" t="s">
        <v>903</v>
      </c>
      <c r="W266" s="406"/>
      <c r="X266" s="406"/>
      <c r="Y266" s="406"/>
      <c r="Z266" s="406"/>
      <c r="AA266" s="406"/>
      <c r="AB266" s="406">
        <v>6003870.0</v>
      </c>
      <c r="AC266" s="406"/>
      <c r="AD266" s="406"/>
      <c r="AE266" s="406"/>
      <c r="AF266" s="406">
        <f t="shared" si="1"/>
        <v>0</v>
      </c>
    </row>
    <row r="267" ht="14.25" customHeight="1">
      <c r="A267" s="350"/>
      <c r="B267" s="406"/>
      <c r="C267" s="406"/>
      <c r="D267" s="406"/>
      <c r="E267" s="406"/>
      <c r="F267" s="406"/>
      <c r="G267" s="406"/>
      <c r="H267" s="406"/>
      <c r="I267" s="406"/>
      <c r="J267" s="406"/>
      <c r="K267" s="406"/>
      <c r="L267" s="406"/>
      <c r="V267" s="350" t="s">
        <v>565</v>
      </c>
      <c r="W267" s="406"/>
      <c r="X267" s="406"/>
      <c r="Y267" s="406"/>
      <c r="Z267" s="406">
        <v>3034882.0</v>
      </c>
      <c r="AA267" s="406">
        <v>519067.0</v>
      </c>
      <c r="AB267" s="406">
        <v>4013674.0</v>
      </c>
      <c r="AC267" s="406"/>
      <c r="AD267" s="406"/>
      <c r="AE267" s="406"/>
      <c r="AF267" s="406">
        <f t="shared" si="1"/>
        <v>0</v>
      </c>
    </row>
    <row r="268" ht="14.25" customHeight="1">
      <c r="A268" s="350"/>
      <c r="B268" s="406"/>
      <c r="C268" s="406"/>
      <c r="D268" s="406"/>
      <c r="E268" s="406"/>
      <c r="F268" s="406"/>
      <c r="G268" s="406"/>
      <c r="H268" s="406"/>
      <c r="I268" s="406"/>
      <c r="J268" s="406"/>
      <c r="K268" s="406"/>
      <c r="L268" s="406"/>
      <c r="V268" s="350" t="s">
        <v>764</v>
      </c>
      <c r="W268" s="406"/>
      <c r="X268" s="406"/>
      <c r="Y268" s="406"/>
      <c r="Z268" s="406"/>
      <c r="AA268" s="406">
        <v>300168.0</v>
      </c>
      <c r="AB268" s="406"/>
      <c r="AC268" s="406"/>
      <c r="AD268" s="406"/>
      <c r="AE268" s="406"/>
      <c r="AF268" s="406">
        <f t="shared" si="1"/>
        <v>0</v>
      </c>
    </row>
    <row r="269" ht="14.25" customHeight="1">
      <c r="A269" s="350"/>
      <c r="B269" s="406"/>
      <c r="C269" s="406"/>
      <c r="D269" s="406"/>
      <c r="E269" s="406"/>
      <c r="F269" s="406"/>
      <c r="G269" s="406"/>
      <c r="H269" s="406"/>
      <c r="I269" s="406"/>
      <c r="J269" s="406"/>
      <c r="K269" s="406"/>
      <c r="L269" s="406"/>
      <c r="V269" s="350" t="s">
        <v>501</v>
      </c>
      <c r="W269" s="406"/>
      <c r="X269" s="406">
        <v>231718.0</v>
      </c>
      <c r="Y269" s="406">
        <v>476652.0</v>
      </c>
      <c r="Z269" s="406">
        <v>160940.0</v>
      </c>
      <c r="AA269" s="406"/>
      <c r="AB269" s="406"/>
      <c r="AC269" s="406"/>
      <c r="AD269" s="406"/>
      <c r="AE269" s="406"/>
      <c r="AF269" s="406">
        <f t="shared" si="1"/>
        <v>0</v>
      </c>
    </row>
    <row r="270" ht="14.25" customHeight="1">
      <c r="A270" s="350"/>
      <c r="B270" s="406"/>
      <c r="C270" s="406"/>
      <c r="D270" s="406"/>
      <c r="E270" s="406"/>
      <c r="F270" s="406"/>
      <c r="G270" s="406"/>
      <c r="H270" s="406"/>
      <c r="I270" s="406"/>
      <c r="J270" s="406"/>
      <c r="K270" s="406"/>
      <c r="L270" s="406"/>
      <c r="V270" s="350" t="s">
        <v>633</v>
      </c>
      <c r="W270" s="406"/>
      <c r="X270" s="406"/>
      <c r="Y270" s="406"/>
      <c r="Z270" s="406">
        <v>150000.0</v>
      </c>
      <c r="AA270" s="406"/>
      <c r="AB270" s="406"/>
      <c r="AC270" s="406"/>
      <c r="AD270" s="406"/>
      <c r="AE270" s="406"/>
      <c r="AF270" s="406">
        <f t="shared" si="1"/>
        <v>0</v>
      </c>
    </row>
    <row r="271" ht="14.25" customHeight="1">
      <c r="A271" s="350"/>
      <c r="B271" s="406"/>
      <c r="C271" s="406"/>
      <c r="D271" s="406"/>
      <c r="E271" s="406"/>
      <c r="F271" s="406"/>
      <c r="G271" s="406"/>
      <c r="H271" s="406"/>
      <c r="I271" s="406"/>
      <c r="J271" s="406"/>
      <c r="K271" s="406"/>
      <c r="L271" s="406"/>
      <c r="V271" s="350" t="s">
        <v>855</v>
      </c>
      <c r="W271" s="406"/>
      <c r="X271" s="406"/>
      <c r="Y271" s="406"/>
      <c r="Z271" s="406"/>
      <c r="AA271" s="406">
        <v>2618000.0</v>
      </c>
      <c r="AB271" s="406"/>
      <c r="AC271" s="406"/>
      <c r="AD271" s="406"/>
      <c r="AE271" s="406"/>
      <c r="AF271" s="406">
        <f t="shared" si="1"/>
        <v>0</v>
      </c>
    </row>
    <row r="272" ht="14.25" customHeight="1">
      <c r="A272" s="350"/>
      <c r="B272" s="406"/>
      <c r="C272" s="406"/>
      <c r="D272" s="406"/>
      <c r="E272" s="406"/>
      <c r="F272" s="406"/>
      <c r="G272" s="406"/>
      <c r="H272" s="406"/>
      <c r="I272" s="406"/>
      <c r="J272" s="406"/>
      <c r="K272" s="406"/>
      <c r="L272" s="406"/>
      <c r="V272" s="350" t="s">
        <v>503</v>
      </c>
      <c r="W272" s="406"/>
      <c r="X272" s="406">
        <v>1295057.0</v>
      </c>
      <c r="Y272" s="406">
        <v>1764306.0</v>
      </c>
      <c r="Z272" s="406">
        <v>1.2940476E7</v>
      </c>
      <c r="AA272" s="406"/>
      <c r="AB272" s="406"/>
      <c r="AC272" s="406"/>
      <c r="AD272" s="406"/>
      <c r="AE272" s="406"/>
      <c r="AF272" s="406">
        <f t="shared" si="1"/>
        <v>0</v>
      </c>
    </row>
    <row r="273" ht="14.25" customHeight="1">
      <c r="A273" s="350"/>
      <c r="B273" s="406"/>
      <c r="C273" s="406"/>
      <c r="D273" s="406"/>
      <c r="E273" s="406"/>
      <c r="F273" s="406"/>
      <c r="G273" s="406"/>
      <c r="H273" s="406"/>
      <c r="I273" s="406"/>
      <c r="J273" s="406"/>
      <c r="K273" s="406"/>
      <c r="L273" s="406"/>
      <c r="V273" s="350" t="s">
        <v>812</v>
      </c>
      <c r="W273" s="406"/>
      <c r="X273" s="406"/>
      <c r="Y273" s="406"/>
      <c r="Z273" s="406"/>
      <c r="AA273" s="406">
        <v>1071000.0</v>
      </c>
      <c r="AB273" s="406"/>
      <c r="AC273" s="406"/>
      <c r="AD273" s="406"/>
      <c r="AE273" s="406"/>
      <c r="AF273" s="406">
        <f t="shared" si="1"/>
        <v>0</v>
      </c>
    </row>
    <row r="274" ht="14.25" customHeight="1">
      <c r="A274" s="350"/>
      <c r="B274" s="406"/>
      <c r="C274" s="406"/>
      <c r="D274" s="406"/>
      <c r="E274" s="406"/>
      <c r="F274" s="406"/>
      <c r="G274" s="406"/>
      <c r="H274" s="406"/>
      <c r="I274" s="406"/>
      <c r="J274" s="406"/>
      <c r="K274" s="406"/>
      <c r="L274" s="406"/>
      <c r="V274" s="350" t="s">
        <v>778</v>
      </c>
      <c r="W274" s="406"/>
      <c r="X274" s="406"/>
      <c r="Y274" s="406"/>
      <c r="Z274" s="406"/>
      <c r="AA274" s="406">
        <v>305990.0</v>
      </c>
      <c r="AB274" s="406"/>
      <c r="AC274" s="406"/>
      <c r="AD274" s="406"/>
      <c r="AE274" s="406"/>
      <c r="AF274" s="406">
        <f t="shared" si="1"/>
        <v>0</v>
      </c>
    </row>
    <row r="275" ht="14.25" customHeight="1">
      <c r="A275" s="350"/>
      <c r="B275" s="406"/>
      <c r="C275" s="406"/>
      <c r="D275" s="406"/>
      <c r="E275" s="406"/>
      <c r="F275" s="406"/>
      <c r="G275" s="406"/>
      <c r="H275" s="406"/>
      <c r="I275" s="406"/>
      <c r="J275" s="406"/>
      <c r="K275" s="406"/>
      <c r="L275" s="406"/>
      <c r="V275" s="350" t="s">
        <v>797</v>
      </c>
      <c r="W275" s="406"/>
      <c r="X275" s="406"/>
      <c r="Y275" s="406"/>
      <c r="Z275" s="406"/>
      <c r="AA275" s="406">
        <v>36000.0</v>
      </c>
      <c r="AB275" s="406"/>
      <c r="AC275" s="406"/>
      <c r="AD275" s="406"/>
      <c r="AE275" s="406"/>
      <c r="AF275" s="406">
        <f t="shared" si="1"/>
        <v>0</v>
      </c>
    </row>
    <row r="276" ht="14.25" customHeight="1">
      <c r="A276" s="350"/>
      <c r="B276" s="406"/>
      <c r="C276" s="406"/>
      <c r="D276" s="406"/>
      <c r="E276" s="406"/>
      <c r="F276" s="406"/>
      <c r="G276" s="406"/>
      <c r="H276" s="406"/>
      <c r="I276" s="406"/>
      <c r="J276" s="406"/>
      <c r="K276" s="406"/>
      <c r="L276" s="406"/>
      <c r="V276" s="350" t="s">
        <v>542</v>
      </c>
      <c r="W276" s="406"/>
      <c r="X276" s="406"/>
      <c r="Y276" s="406">
        <v>199999.0</v>
      </c>
      <c r="Z276" s="406">
        <v>225799.0</v>
      </c>
      <c r="AA276" s="406">
        <v>85000.0</v>
      </c>
      <c r="AB276" s="406"/>
      <c r="AC276" s="406"/>
      <c r="AD276" s="406"/>
      <c r="AE276" s="406"/>
      <c r="AF276" s="406">
        <f t="shared" si="1"/>
        <v>0</v>
      </c>
    </row>
    <row r="277" ht="15.0" customHeight="1">
      <c r="A277" s="350"/>
      <c r="B277" s="406"/>
      <c r="C277" s="406"/>
      <c r="D277" s="406"/>
      <c r="E277" s="406"/>
      <c r="F277" s="406"/>
      <c r="G277" s="406"/>
      <c r="H277" s="406"/>
      <c r="I277" s="406"/>
      <c r="J277" s="406"/>
      <c r="K277" s="406"/>
      <c r="L277" s="406"/>
      <c r="V277" s="350" t="s">
        <v>507</v>
      </c>
      <c r="W277" s="406"/>
      <c r="X277" s="406">
        <v>77350.0</v>
      </c>
      <c r="Y277" s="406"/>
      <c r="Z277" s="406"/>
      <c r="AA277" s="406"/>
      <c r="AB277" s="406"/>
      <c r="AC277" s="406"/>
      <c r="AD277" s="406"/>
      <c r="AE277" s="406"/>
      <c r="AF277" s="406">
        <f t="shared" si="1"/>
        <v>0</v>
      </c>
    </row>
    <row r="278" ht="14.25" customHeight="1">
      <c r="A278" s="350"/>
      <c r="B278" s="406"/>
      <c r="C278" s="406"/>
      <c r="D278" s="406"/>
      <c r="E278" s="406"/>
      <c r="F278" s="406"/>
      <c r="G278" s="406"/>
      <c r="H278" s="406"/>
      <c r="I278" s="406"/>
      <c r="J278" s="406"/>
      <c r="K278" s="406"/>
      <c r="L278" s="406"/>
      <c r="V278" s="350" t="s">
        <v>653</v>
      </c>
      <c r="W278" s="406"/>
      <c r="X278" s="406"/>
      <c r="Y278" s="406"/>
      <c r="Z278" s="406"/>
      <c r="AA278" s="406">
        <v>786751.0</v>
      </c>
      <c r="AB278" s="406"/>
      <c r="AC278" s="406"/>
      <c r="AD278" s="406"/>
      <c r="AE278" s="406"/>
      <c r="AF278" s="406">
        <f t="shared" si="1"/>
        <v>0</v>
      </c>
    </row>
    <row r="279" ht="14.25" customHeight="1">
      <c r="A279" s="350"/>
      <c r="B279" s="406"/>
      <c r="C279" s="406"/>
      <c r="D279" s="406"/>
      <c r="E279" s="406"/>
      <c r="F279" s="406"/>
      <c r="G279" s="406"/>
      <c r="H279" s="406"/>
      <c r="I279" s="406"/>
      <c r="J279" s="406"/>
      <c r="K279" s="406"/>
      <c r="L279" s="406"/>
      <c r="V279" s="350" t="s">
        <v>709</v>
      </c>
      <c r="W279" s="406"/>
      <c r="X279" s="406"/>
      <c r="Y279" s="406"/>
      <c r="Z279" s="406"/>
      <c r="AA279" s="406">
        <v>1.63615339E8</v>
      </c>
      <c r="AB279" s="406">
        <v>1.1110422E7</v>
      </c>
      <c r="AC279" s="406"/>
      <c r="AD279" s="406"/>
      <c r="AE279" s="406"/>
      <c r="AF279" s="406">
        <f t="shared" si="1"/>
        <v>0</v>
      </c>
    </row>
    <row r="280" ht="14.25" customHeight="1">
      <c r="A280" s="350"/>
      <c r="B280" s="406"/>
      <c r="C280" s="406"/>
      <c r="D280" s="406"/>
      <c r="E280" s="406"/>
      <c r="F280" s="406"/>
      <c r="G280" s="406"/>
      <c r="H280" s="406"/>
      <c r="I280" s="406"/>
      <c r="J280" s="406"/>
      <c r="K280" s="406"/>
      <c r="L280" s="406"/>
      <c r="V280" s="350" t="s">
        <v>564</v>
      </c>
      <c r="W280" s="406"/>
      <c r="X280" s="406"/>
      <c r="Y280" s="406"/>
      <c r="Z280" s="406">
        <v>972447.0</v>
      </c>
      <c r="AA280" s="406"/>
      <c r="AB280" s="406"/>
      <c r="AC280" s="406"/>
      <c r="AD280" s="406"/>
      <c r="AE280" s="406"/>
      <c r="AF280" s="406">
        <f t="shared" si="1"/>
        <v>0</v>
      </c>
    </row>
    <row r="281" ht="14.25" customHeight="1">
      <c r="A281" s="350"/>
      <c r="B281" s="406"/>
      <c r="C281" s="406"/>
      <c r="D281" s="406"/>
      <c r="E281" s="406"/>
      <c r="F281" s="406"/>
      <c r="G281" s="406"/>
      <c r="H281" s="406"/>
      <c r="I281" s="406"/>
      <c r="J281" s="406"/>
      <c r="K281" s="406"/>
      <c r="L281" s="406"/>
      <c r="V281" s="350" t="s">
        <v>770</v>
      </c>
      <c r="W281" s="406"/>
      <c r="X281" s="406"/>
      <c r="Y281" s="406"/>
      <c r="Z281" s="406"/>
      <c r="AA281" s="406">
        <v>1400990.0</v>
      </c>
      <c r="AB281" s="406"/>
      <c r="AC281" s="406"/>
      <c r="AD281" s="406"/>
      <c r="AE281" s="406"/>
      <c r="AF281" s="406">
        <f t="shared" si="1"/>
        <v>0</v>
      </c>
    </row>
    <row r="282" ht="14.25" customHeight="1">
      <c r="A282" s="350"/>
      <c r="B282" s="406"/>
      <c r="C282" s="406"/>
      <c r="D282" s="406"/>
      <c r="E282" s="406"/>
      <c r="F282" s="406"/>
      <c r="G282" s="406"/>
      <c r="H282" s="406"/>
      <c r="I282" s="406"/>
      <c r="J282" s="406"/>
      <c r="K282" s="406"/>
      <c r="L282" s="406"/>
      <c r="V282" s="350" t="s">
        <v>737</v>
      </c>
      <c r="W282" s="406"/>
      <c r="X282" s="406"/>
      <c r="Y282" s="406"/>
      <c r="Z282" s="406"/>
      <c r="AA282" s="406">
        <v>60000.0</v>
      </c>
      <c r="AB282" s="406"/>
      <c r="AC282" s="406"/>
      <c r="AD282" s="406"/>
      <c r="AE282" s="406"/>
      <c r="AF282" s="406">
        <f t="shared" si="1"/>
        <v>0</v>
      </c>
    </row>
    <row r="283" ht="14.25" customHeight="1">
      <c r="A283" s="350"/>
      <c r="B283" s="406"/>
      <c r="C283" s="406"/>
      <c r="D283" s="406"/>
      <c r="E283" s="406"/>
      <c r="F283" s="406"/>
      <c r="G283" s="406"/>
      <c r="H283" s="406"/>
      <c r="I283" s="406"/>
      <c r="J283" s="406"/>
      <c r="K283" s="406"/>
      <c r="L283" s="406"/>
      <c r="V283" s="350" t="s">
        <v>773</v>
      </c>
      <c r="W283" s="406"/>
      <c r="X283" s="406"/>
      <c r="Y283" s="406"/>
      <c r="Z283" s="406"/>
      <c r="AA283" s="406">
        <v>260234.0</v>
      </c>
      <c r="AB283" s="406">
        <v>76092.0</v>
      </c>
      <c r="AC283" s="406"/>
      <c r="AD283" s="406"/>
      <c r="AE283" s="406"/>
      <c r="AF283" s="406">
        <f t="shared" si="1"/>
        <v>0</v>
      </c>
    </row>
    <row r="284" ht="14.25" customHeight="1">
      <c r="A284" s="350"/>
      <c r="B284" s="406"/>
      <c r="C284" s="406"/>
      <c r="D284" s="406"/>
      <c r="E284" s="406"/>
      <c r="F284" s="406"/>
      <c r="G284" s="406"/>
      <c r="H284" s="406"/>
      <c r="I284" s="406"/>
      <c r="J284" s="406"/>
      <c r="K284" s="406"/>
      <c r="L284" s="406"/>
      <c r="V284" s="350" t="s">
        <v>660</v>
      </c>
      <c r="W284" s="406"/>
      <c r="X284" s="406"/>
      <c r="Y284" s="406"/>
      <c r="Z284" s="406"/>
      <c r="AA284" s="406">
        <v>2369140.0</v>
      </c>
      <c r="AB284" s="406"/>
      <c r="AC284" s="406"/>
      <c r="AD284" s="406"/>
      <c r="AE284" s="406"/>
      <c r="AF284" s="406">
        <f t="shared" si="1"/>
        <v>0</v>
      </c>
    </row>
    <row r="285" ht="14.25" customHeight="1">
      <c r="A285" s="350"/>
      <c r="B285" s="406"/>
      <c r="C285" s="406"/>
      <c r="D285" s="406"/>
      <c r="E285" s="406"/>
      <c r="F285" s="406"/>
      <c r="G285" s="406"/>
      <c r="H285" s="406"/>
      <c r="I285" s="406"/>
      <c r="J285" s="406"/>
      <c r="K285" s="406"/>
      <c r="L285" s="406"/>
      <c r="V285" s="350" t="s">
        <v>782</v>
      </c>
      <c r="W285" s="406"/>
      <c r="X285" s="406"/>
      <c r="Y285" s="406"/>
      <c r="Z285" s="406"/>
      <c r="AA285" s="406">
        <v>383859.0</v>
      </c>
      <c r="AB285" s="406"/>
      <c r="AC285" s="406"/>
      <c r="AD285" s="406"/>
      <c r="AE285" s="406"/>
      <c r="AF285" s="406">
        <f t="shared" si="1"/>
        <v>0</v>
      </c>
    </row>
    <row r="286" ht="14.25" customHeight="1">
      <c r="A286" s="350"/>
      <c r="B286" s="406"/>
      <c r="C286" s="406"/>
      <c r="D286" s="406"/>
      <c r="E286" s="406"/>
      <c r="F286" s="406"/>
      <c r="G286" s="406"/>
      <c r="H286" s="406"/>
      <c r="I286" s="406"/>
      <c r="J286" s="406"/>
      <c r="K286" s="406"/>
      <c r="L286" s="406"/>
      <c r="V286" s="350" t="s">
        <v>854</v>
      </c>
      <c r="W286" s="406"/>
      <c r="X286" s="406"/>
      <c r="Y286" s="406"/>
      <c r="Z286" s="406"/>
      <c r="AA286" s="406">
        <v>158968.0</v>
      </c>
      <c r="AB286" s="406"/>
      <c r="AC286" s="406"/>
      <c r="AD286" s="406"/>
      <c r="AE286" s="406"/>
      <c r="AF286" s="406">
        <f t="shared" si="1"/>
        <v>0</v>
      </c>
    </row>
    <row r="287" ht="14.25" customHeight="1">
      <c r="A287" s="350"/>
      <c r="B287" s="406"/>
      <c r="C287" s="406"/>
      <c r="D287" s="406"/>
      <c r="E287" s="406"/>
      <c r="F287" s="406"/>
      <c r="G287" s="406"/>
      <c r="H287" s="406"/>
      <c r="I287" s="406"/>
      <c r="J287" s="406"/>
      <c r="K287" s="406"/>
      <c r="L287" s="406"/>
      <c r="V287" s="350" t="s">
        <v>480</v>
      </c>
      <c r="W287" s="406"/>
      <c r="X287" s="406">
        <v>787950.0</v>
      </c>
      <c r="Y287" s="406"/>
      <c r="Z287" s="406">
        <v>2948840.0</v>
      </c>
      <c r="AA287" s="406"/>
      <c r="AB287" s="406"/>
      <c r="AC287" s="406"/>
      <c r="AD287" s="406"/>
      <c r="AE287" s="406"/>
      <c r="AF287" s="406">
        <f t="shared" si="1"/>
        <v>0</v>
      </c>
    </row>
    <row r="288" ht="14.25" customHeight="1">
      <c r="A288" s="350"/>
      <c r="B288" s="406"/>
      <c r="C288" s="406"/>
      <c r="D288" s="406"/>
      <c r="E288" s="406"/>
      <c r="F288" s="406"/>
      <c r="G288" s="406"/>
      <c r="H288" s="406"/>
      <c r="I288" s="406"/>
      <c r="J288" s="406"/>
      <c r="K288" s="406"/>
      <c r="L288" s="406"/>
      <c r="V288" s="350" t="s">
        <v>594</v>
      </c>
      <c r="W288" s="406"/>
      <c r="X288" s="406"/>
      <c r="Y288" s="406"/>
      <c r="Z288" s="406">
        <v>343980.0</v>
      </c>
      <c r="AA288" s="406"/>
      <c r="AB288" s="406">
        <v>977980.0</v>
      </c>
      <c r="AC288" s="406"/>
      <c r="AD288" s="406"/>
      <c r="AE288" s="406"/>
      <c r="AF288" s="406">
        <f t="shared" si="1"/>
        <v>0</v>
      </c>
    </row>
    <row r="289" ht="14.25" customHeight="1">
      <c r="A289" s="350"/>
      <c r="B289" s="406"/>
      <c r="C289" s="406"/>
      <c r="D289" s="406"/>
      <c r="E289" s="406"/>
      <c r="F289" s="406"/>
      <c r="G289" s="406"/>
      <c r="H289" s="406"/>
      <c r="I289" s="406"/>
      <c r="J289" s="406"/>
      <c r="K289" s="406"/>
      <c r="L289" s="406"/>
      <c r="V289" s="350" t="s">
        <v>557</v>
      </c>
      <c r="W289" s="406"/>
      <c r="X289" s="406"/>
      <c r="Y289" s="406">
        <v>1070000.0</v>
      </c>
      <c r="Z289" s="406"/>
      <c r="AA289" s="406"/>
      <c r="AB289" s="406"/>
      <c r="AC289" s="406"/>
      <c r="AD289" s="406"/>
      <c r="AE289" s="406"/>
      <c r="AF289" s="406">
        <f t="shared" si="1"/>
        <v>0</v>
      </c>
    </row>
    <row r="290" ht="14.25" customHeight="1">
      <c r="A290" s="350"/>
      <c r="B290" s="406"/>
      <c r="C290" s="406"/>
      <c r="D290" s="406"/>
      <c r="E290" s="406"/>
      <c r="F290" s="406"/>
      <c r="G290" s="406"/>
      <c r="H290" s="406"/>
      <c r="I290" s="406"/>
      <c r="J290" s="406"/>
      <c r="K290" s="406"/>
      <c r="L290" s="406"/>
      <c r="V290" s="350" t="s">
        <v>712</v>
      </c>
      <c r="W290" s="406"/>
      <c r="X290" s="406"/>
      <c r="Y290" s="406"/>
      <c r="Z290" s="406"/>
      <c r="AA290" s="406">
        <v>1949107.0</v>
      </c>
      <c r="AB290" s="406"/>
      <c r="AC290" s="406"/>
      <c r="AD290" s="406"/>
      <c r="AE290" s="406"/>
      <c r="AF290" s="406">
        <f t="shared" si="1"/>
        <v>0</v>
      </c>
    </row>
    <row r="291" ht="14.25" customHeight="1">
      <c r="A291" s="350"/>
      <c r="B291" s="406"/>
      <c r="C291" s="406"/>
      <c r="D291" s="406"/>
      <c r="E291" s="406"/>
      <c r="F291" s="406"/>
      <c r="G291" s="406"/>
      <c r="H291" s="406"/>
      <c r="I291" s="406"/>
      <c r="J291" s="406"/>
      <c r="K291" s="406"/>
      <c r="L291" s="406"/>
      <c r="V291" s="350" t="s">
        <v>590</v>
      </c>
      <c r="W291" s="406"/>
      <c r="X291" s="406"/>
      <c r="Y291" s="406"/>
      <c r="Z291" s="406">
        <v>760980.0</v>
      </c>
      <c r="AA291" s="406"/>
      <c r="AB291" s="406"/>
      <c r="AC291" s="406"/>
      <c r="AD291" s="406"/>
      <c r="AE291" s="406"/>
      <c r="AF291" s="406">
        <f t="shared" si="1"/>
        <v>0</v>
      </c>
    </row>
    <row r="292" ht="14.25" customHeight="1">
      <c r="A292" s="350"/>
      <c r="B292" s="406"/>
      <c r="C292" s="406"/>
      <c r="D292" s="406"/>
      <c r="E292" s="406"/>
      <c r="F292" s="406"/>
      <c r="G292" s="406"/>
      <c r="H292" s="406"/>
      <c r="I292" s="406"/>
      <c r="J292" s="406"/>
      <c r="K292" s="406"/>
      <c r="L292" s="406"/>
      <c r="V292" s="350" t="s">
        <v>832</v>
      </c>
      <c r="W292" s="406"/>
      <c r="X292" s="406"/>
      <c r="Y292" s="406"/>
      <c r="Z292" s="406"/>
      <c r="AA292" s="406">
        <v>39981.0</v>
      </c>
      <c r="AB292" s="406"/>
      <c r="AC292" s="406"/>
      <c r="AD292" s="406"/>
      <c r="AE292" s="406"/>
      <c r="AF292" s="406">
        <f t="shared" si="1"/>
        <v>0</v>
      </c>
    </row>
    <row r="293" ht="14.25" customHeight="1">
      <c r="A293" s="350"/>
      <c r="B293" s="406"/>
      <c r="C293" s="406"/>
      <c r="D293" s="406"/>
      <c r="E293" s="406"/>
      <c r="F293" s="406"/>
      <c r="G293" s="406"/>
      <c r="H293" s="406"/>
      <c r="I293" s="406"/>
      <c r="J293" s="406"/>
      <c r="K293" s="406"/>
      <c r="L293" s="406"/>
      <c r="V293" s="350" t="s">
        <v>856</v>
      </c>
      <c r="W293" s="406"/>
      <c r="X293" s="406"/>
      <c r="Y293" s="406"/>
      <c r="Z293" s="406"/>
      <c r="AA293" s="406">
        <v>585949.0</v>
      </c>
      <c r="AB293" s="406">
        <v>449981.0</v>
      </c>
      <c r="AC293" s="406"/>
      <c r="AD293" s="406"/>
      <c r="AE293" s="406"/>
      <c r="AF293" s="406">
        <f t="shared" si="1"/>
        <v>0</v>
      </c>
    </row>
    <row r="294" ht="14.25" customHeight="1">
      <c r="A294" s="350"/>
      <c r="B294" s="406"/>
      <c r="C294" s="406"/>
      <c r="D294" s="406"/>
      <c r="E294" s="406"/>
      <c r="F294" s="406"/>
      <c r="G294" s="406"/>
      <c r="H294" s="406"/>
      <c r="I294" s="406"/>
      <c r="J294" s="406"/>
      <c r="K294" s="406"/>
      <c r="L294" s="406"/>
      <c r="V294" s="350" t="s">
        <v>453</v>
      </c>
      <c r="W294" s="406"/>
      <c r="X294" s="406">
        <v>2299958.0</v>
      </c>
      <c r="Y294" s="406"/>
      <c r="Z294" s="406"/>
      <c r="AA294" s="406"/>
      <c r="AB294" s="406"/>
      <c r="AC294" s="406"/>
      <c r="AD294" s="406"/>
      <c r="AE294" s="406"/>
      <c r="AF294" s="406">
        <f t="shared" si="1"/>
        <v>0</v>
      </c>
    </row>
    <row r="295" ht="14.25" customHeight="1">
      <c r="A295" s="350"/>
      <c r="B295" s="406"/>
      <c r="C295" s="406"/>
      <c r="D295" s="406"/>
      <c r="E295" s="406"/>
      <c r="F295" s="406"/>
      <c r="G295" s="406"/>
      <c r="H295" s="406"/>
      <c r="I295" s="406"/>
      <c r="J295" s="406"/>
      <c r="K295" s="406"/>
      <c r="L295" s="406"/>
      <c r="V295" s="350" t="s">
        <v>571</v>
      </c>
      <c r="W295" s="406"/>
      <c r="X295" s="406"/>
      <c r="Y295" s="406"/>
      <c r="Z295" s="406">
        <v>458979.0</v>
      </c>
      <c r="AA295" s="406"/>
      <c r="AB295" s="406"/>
      <c r="AC295" s="406"/>
      <c r="AD295" s="406"/>
      <c r="AE295" s="406"/>
      <c r="AF295" s="406">
        <f t="shared" si="1"/>
        <v>0</v>
      </c>
    </row>
    <row r="296" ht="14.25" customHeight="1">
      <c r="A296" s="350"/>
      <c r="B296" s="406"/>
      <c r="C296" s="406"/>
      <c r="D296" s="406"/>
      <c r="E296" s="406"/>
      <c r="F296" s="406"/>
      <c r="G296" s="406"/>
      <c r="H296" s="406"/>
      <c r="I296" s="406"/>
      <c r="J296" s="406"/>
      <c r="K296" s="406"/>
      <c r="L296" s="406"/>
      <c r="V296" s="350" t="s">
        <v>484</v>
      </c>
      <c r="W296" s="406"/>
      <c r="X296" s="406">
        <v>473799.0</v>
      </c>
      <c r="Y296" s="406"/>
      <c r="Z296" s="406"/>
      <c r="AA296" s="406"/>
      <c r="AB296" s="406"/>
      <c r="AC296" s="406"/>
      <c r="AD296" s="406"/>
      <c r="AE296" s="406"/>
      <c r="AF296" s="406">
        <f t="shared" si="1"/>
        <v>0</v>
      </c>
    </row>
    <row r="297" ht="14.25" customHeight="1">
      <c r="A297" s="350"/>
      <c r="B297" s="406"/>
      <c r="C297" s="406"/>
      <c r="D297" s="406"/>
      <c r="E297" s="406"/>
      <c r="F297" s="406"/>
      <c r="G297" s="406"/>
      <c r="H297" s="406"/>
      <c r="I297" s="406"/>
      <c r="J297" s="406"/>
      <c r="K297" s="406"/>
      <c r="L297" s="406"/>
      <c r="V297" s="350" t="s">
        <v>736</v>
      </c>
      <c r="W297" s="406"/>
      <c r="X297" s="406"/>
      <c r="Y297" s="406"/>
      <c r="Z297" s="406"/>
      <c r="AA297" s="406">
        <v>2895550.0</v>
      </c>
      <c r="AB297" s="406">
        <v>6334748.0</v>
      </c>
      <c r="AC297" s="406"/>
      <c r="AD297" s="406"/>
      <c r="AE297" s="406"/>
      <c r="AF297" s="406">
        <f t="shared" si="1"/>
        <v>0</v>
      </c>
    </row>
    <row r="298" ht="14.25" customHeight="1">
      <c r="A298" s="350"/>
      <c r="B298" s="406"/>
      <c r="C298" s="406"/>
      <c r="D298" s="406"/>
      <c r="E298" s="406"/>
      <c r="F298" s="406"/>
      <c r="G298" s="406"/>
      <c r="H298" s="406"/>
      <c r="I298" s="406"/>
      <c r="J298" s="406"/>
      <c r="K298" s="406"/>
      <c r="L298" s="406"/>
      <c r="V298" s="350" t="s">
        <v>794</v>
      </c>
      <c r="W298" s="406"/>
      <c r="X298" s="406"/>
      <c r="Y298" s="406"/>
      <c r="Z298" s="406"/>
      <c r="AA298" s="406">
        <v>207825.0</v>
      </c>
      <c r="AB298" s="406"/>
      <c r="AC298" s="406"/>
      <c r="AD298" s="406"/>
      <c r="AE298" s="406"/>
      <c r="AF298" s="406">
        <f t="shared" si="1"/>
        <v>0</v>
      </c>
    </row>
    <row r="299" ht="14.25" customHeight="1">
      <c r="A299" s="350"/>
      <c r="B299" s="406"/>
      <c r="C299" s="406"/>
      <c r="D299" s="406"/>
      <c r="E299" s="406"/>
      <c r="F299" s="406"/>
      <c r="G299" s="406"/>
      <c r="H299" s="406"/>
      <c r="I299" s="406"/>
      <c r="J299" s="406"/>
      <c r="K299" s="406"/>
      <c r="L299" s="406"/>
      <c r="V299" s="350" t="s">
        <v>619</v>
      </c>
      <c r="W299" s="406"/>
      <c r="X299" s="406"/>
      <c r="Y299" s="406"/>
      <c r="Z299" s="406">
        <v>595477.0</v>
      </c>
      <c r="AA299" s="406"/>
      <c r="AB299" s="406">
        <v>185980.0</v>
      </c>
      <c r="AC299" s="406"/>
      <c r="AD299" s="406"/>
      <c r="AE299" s="406"/>
      <c r="AF299" s="406">
        <f t="shared" si="1"/>
        <v>0</v>
      </c>
    </row>
    <row r="300" ht="14.25" customHeight="1">
      <c r="A300" s="350"/>
      <c r="B300" s="406"/>
      <c r="C300" s="406"/>
      <c r="D300" s="406"/>
      <c r="E300" s="406"/>
      <c r="F300" s="406"/>
      <c r="G300" s="406"/>
      <c r="H300" s="406"/>
      <c r="I300" s="406"/>
      <c r="J300" s="406"/>
      <c r="K300" s="406"/>
      <c r="L300" s="406"/>
      <c r="V300" s="350" t="s">
        <v>887</v>
      </c>
      <c r="W300" s="406"/>
      <c r="X300" s="406"/>
      <c r="Y300" s="406"/>
      <c r="Z300" s="406"/>
      <c r="AA300" s="406"/>
      <c r="AB300" s="406">
        <v>198960.0</v>
      </c>
      <c r="AC300" s="406"/>
      <c r="AD300" s="406"/>
      <c r="AE300" s="406"/>
      <c r="AF300" s="406">
        <f t="shared" si="1"/>
        <v>0</v>
      </c>
    </row>
    <row r="301" ht="14.25" customHeight="1">
      <c r="A301" s="350"/>
      <c r="B301" s="406"/>
      <c r="C301" s="406"/>
      <c r="D301" s="406"/>
      <c r="E301" s="406"/>
      <c r="F301" s="406"/>
      <c r="G301" s="406"/>
      <c r="H301" s="406"/>
      <c r="I301" s="406"/>
      <c r="J301" s="406"/>
      <c r="K301" s="406"/>
      <c r="L301" s="406"/>
      <c r="V301" s="350" t="s">
        <v>476</v>
      </c>
      <c r="W301" s="406"/>
      <c r="X301" s="406">
        <v>59000.0</v>
      </c>
      <c r="Y301" s="406"/>
      <c r="Z301" s="406"/>
      <c r="AA301" s="406"/>
      <c r="AB301" s="406"/>
      <c r="AC301" s="406"/>
      <c r="AD301" s="406"/>
      <c r="AE301" s="406"/>
      <c r="AF301" s="406">
        <f t="shared" si="1"/>
        <v>0</v>
      </c>
    </row>
    <row r="302" ht="14.25" customHeight="1">
      <c r="A302" s="350"/>
      <c r="B302" s="406"/>
      <c r="C302" s="406"/>
      <c r="D302" s="406"/>
      <c r="E302" s="406"/>
      <c r="F302" s="406"/>
      <c r="G302" s="406"/>
      <c r="H302" s="406"/>
      <c r="I302" s="406"/>
      <c r="J302" s="406"/>
      <c r="K302" s="406"/>
      <c r="L302" s="406"/>
      <c r="V302" s="350" t="s">
        <v>751</v>
      </c>
      <c r="W302" s="406"/>
      <c r="X302" s="406"/>
      <c r="Y302" s="406"/>
      <c r="Z302" s="406"/>
      <c r="AA302" s="406">
        <v>4990.0</v>
      </c>
      <c r="AB302" s="406"/>
      <c r="AC302" s="406"/>
      <c r="AD302" s="406"/>
      <c r="AE302" s="406"/>
      <c r="AF302" s="406">
        <f t="shared" si="1"/>
        <v>0</v>
      </c>
    </row>
    <row r="303" ht="14.25" customHeight="1">
      <c r="A303" s="350"/>
      <c r="B303" s="406"/>
      <c r="C303" s="406"/>
      <c r="D303" s="406"/>
      <c r="E303" s="406"/>
      <c r="F303" s="406"/>
      <c r="G303" s="406"/>
      <c r="H303" s="406"/>
      <c r="I303" s="406"/>
      <c r="J303" s="406"/>
      <c r="K303" s="406"/>
      <c r="L303" s="406"/>
      <c r="V303" s="350" t="s">
        <v>748</v>
      </c>
      <c r="W303" s="406"/>
      <c r="X303" s="406"/>
      <c r="Y303" s="406"/>
      <c r="Z303" s="406"/>
      <c r="AA303" s="406">
        <v>65629.0</v>
      </c>
      <c r="AB303" s="406"/>
      <c r="AC303" s="406"/>
      <c r="AD303" s="406"/>
      <c r="AE303" s="406"/>
      <c r="AF303" s="406">
        <f t="shared" si="1"/>
        <v>0</v>
      </c>
    </row>
    <row r="304" ht="14.25" customHeight="1">
      <c r="A304" s="350"/>
      <c r="B304" s="406"/>
      <c r="C304" s="406"/>
      <c r="D304" s="406"/>
      <c r="E304" s="406"/>
      <c r="F304" s="406"/>
      <c r="G304" s="406"/>
      <c r="H304" s="406"/>
      <c r="I304" s="406"/>
      <c r="J304" s="406"/>
      <c r="K304" s="406"/>
      <c r="L304" s="406"/>
      <c r="V304" s="350" t="s">
        <v>490</v>
      </c>
      <c r="W304" s="406"/>
      <c r="X304" s="406">
        <v>31310.0</v>
      </c>
      <c r="Y304" s="406"/>
      <c r="Z304" s="406"/>
      <c r="AA304" s="406"/>
      <c r="AB304" s="406"/>
      <c r="AC304" s="406"/>
      <c r="AD304" s="406"/>
      <c r="AE304" s="406"/>
      <c r="AF304" s="406">
        <f t="shared" si="1"/>
        <v>0</v>
      </c>
    </row>
    <row r="305" ht="14.25" customHeight="1">
      <c r="A305" s="350"/>
      <c r="B305" s="406"/>
      <c r="C305" s="406"/>
      <c r="D305" s="406"/>
      <c r="E305" s="406"/>
      <c r="F305" s="406"/>
      <c r="G305" s="406"/>
      <c r="H305" s="406"/>
      <c r="I305" s="406"/>
      <c r="J305" s="406"/>
      <c r="K305" s="406"/>
      <c r="L305" s="406"/>
      <c r="V305" s="350" t="s">
        <v>727</v>
      </c>
      <c r="W305" s="406"/>
      <c r="X305" s="406"/>
      <c r="Y305" s="406"/>
      <c r="Z305" s="406"/>
      <c r="AA305" s="406">
        <v>7692484.0</v>
      </c>
      <c r="AB305" s="406"/>
      <c r="AC305" s="406"/>
      <c r="AD305" s="406"/>
      <c r="AE305" s="406"/>
      <c r="AF305" s="406">
        <f t="shared" si="1"/>
        <v>0</v>
      </c>
    </row>
    <row r="306" ht="14.25" customHeight="1">
      <c r="A306" s="350"/>
      <c r="B306" s="406"/>
      <c r="C306" s="406"/>
      <c r="D306" s="406"/>
      <c r="E306" s="406"/>
      <c r="F306" s="406"/>
      <c r="G306" s="406"/>
      <c r="H306" s="406"/>
      <c r="I306" s="406"/>
      <c r="J306" s="406"/>
      <c r="K306" s="406"/>
      <c r="L306" s="406"/>
      <c r="V306" s="350" t="s">
        <v>880</v>
      </c>
      <c r="W306" s="406"/>
      <c r="X306" s="406"/>
      <c r="Y306" s="406"/>
      <c r="Z306" s="406"/>
      <c r="AA306" s="406"/>
      <c r="AB306" s="406">
        <v>286555.0</v>
      </c>
      <c r="AC306" s="406"/>
      <c r="AD306" s="406"/>
      <c r="AE306" s="406"/>
      <c r="AF306" s="406">
        <f t="shared" si="1"/>
        <v>0</v>
      </c>
    </row>
    <row r="307" ht="14.25" customHeight="1">
      <c r="A307" s="350"/>
      <c r="B307" s="406"/>
      <c r="C307" s="406"/>
      <c r="D307" s="406"/>
      <c r="E307" s="406"/>
      <c r="F307" s="406"/>
      <c r="G307" s="406"/>
      <c r="H307" s="406"/>
      <c r="I307" s="406"/>
      <c r="J307" s="406"/>
      <c r="K307" s="406"/>
      <c r="L307" s="406"/>
      <c r="V307" s="350" t="s">
        <v>753</v>
      </c>
      <c r="W307" s="406"/>
      <c r="X307" s="406"/>
      <c r="Y307" s="406"/>
      <c r="Z307" s="406"/>
      <c r="AA307" s="406">
        <v>476000.0</v>
      </c>
      <c r="AB307" s="406"/>
      <c r="AC307" s="406"/>
      <c r="AD307" s="406"/>
      <c r="AE307" s="406"/>
      <c r="AF307" s="406">
        <f t="shared" si="1"/>
        <v>0</v>
      </c>
    </row>
    <row r="308" ht="14.25" customHeight="1">
      <c r="A308" s="350"/>
      <c r="B308" s="406"/>
      <c r="C308" s="406"/>
      <c r="D308" s="406"/>
      <c r="E308" s="406"/>
      <c r="F308" s="406"/>
      <c r="G308" s="406"/>
      <c r="H308" s="406"/>
      <c r="I308" s="406"/>
      <c r="J308" s="406"/>
      <c r="K308" s="406"/>
      <c r="L308" s="406"/>
      <c r="V308" s="350" t="s">
        <v>448</v>
      </c>
      <c r="W308" s="406">
        <v>386750.0</v>
      </c>
      <c r="X308" s="406">
        <v>6037382.0</v>
      </c>
      <c r="Y308" s="406">
        <v>1.1207975E7</v>
      </c>
      <c r="Z308" s="406">
        <v>4301950.0</v>
      </c>
      <c r="AA308" s="406">
        <v>693937.0</v>
      </c>
      <c r="AB308" s="406">
        <v>563465.0</v>
      </c>
      <c r="AC308" s="406"/>
      <c r="AD308" s="406"/>
      <c r="AE308" s="406"/>
      <c r="AF308" s="406">
        <f t="shared" si="1"/>
        <v>0</v>
      </c>
    </row>
    <row r="309" ht="14.25" customHeight="1">
      <c r="A309" s="350"/>
      <c r="B309" s="406"/>
      <c r="C309" s="406"/>
      <c r="D309" s="406"/>
      <c r="E309" s="406"/>
      <c r="F309" s="406"/>
      <c r="G309" s="406"/>
      <c r="H309" s="406"/>
      <c r="I309" s="406"/>
      <c r="J309" s="406"/>
      <c r="K309" s="406"/>
      <c r="L309" s="406"/>
      <c r="V309" s="350" t="s">
        <v>647</v>
      </c>
      <c r="W309" s="406"/>
      <c r="X309" s="406"/>
      <c r="Y309" s="406"/>
      <c r="Z309" s="406">
        <v>207448.0</v>
      </c>
      <c r="AA309" s="406"/>
      <c r="AB309" s="406"/>
      <c r="AC309" s="406"/>
      <c r="AD309" s="406"/>
      <c r="AE309" s="406"/>
      <c r="AF309" s="406">
        <f t="shared" si="1"/>
        <v>0</v>
      </c>
    </row>
    <row r="310" ht="14.25" customHeight="1">
      <c r="A310" s="350"/>
      <c r="B310" s="406"/>
      <c r="C310" s="406"/>
      <c r="D310" s="406"/>
      <c r="E310" s="406"/>
      <c r="F310" s="406"/>
      <c r="G310" s="406"/>
      <c r="H310" s="406"/>
      <c r="I310" s="406"/>
      <c r="J310" s="406"/>
      <c r="K310" s="406"/>
      <c r="L310" s="406"/>
      <c r="V310" s="350" t="s">
        <v>558</v>
      </c>
      <c r="W310" s="406"/>
      <c r="X310" s="406"/>
      <c r="Y310" s="406"/>
      <c r="Z310" s="406">
        <v>16313.0</v>
      </c>
      <c r="AA310" s="406"/>
      <c r="AB310" s="406"/>
      <c r="AC310" s="406"/>
      <c r="AD310" s="406"/>
      <c r="AE310" s="406"/>
      <c r="AF310" s="406">
        <f t="shared" si="1"/>
        <v>0</v>
      </c>
    </row>
    <row r="311" ht="14.25" customHeight="1">
      <c r="A311" s="350"/>
      <c r="B311" s="406"/>
      <c r="C311" s="406"/>
      <c r="D311" s="406"/>
      <c r="E311" s="406"/>
      <c r="F311" s="406"/>
      <c r="G311" s="406"/>
      <c r="H311" s="406"/>
      <c r="I311" s="406"/>
      <c r="J311" s="406"/>
      <c r="K311" s="406"/>
      <c r="L311" s="406"/>
      <c r="V311" s="350" t="s">
        <v>704</v>
      </c>
      <c r="W311" s="406"/>
      <c r="X311" s="406"/>
      <c r="Y311" s="406"/>
      <c r="Z311" s="406"/>
      <c r="AA311" s="406">
        <v>53550.0</v>
      </c>
      <c r="AB311" s="406"/>
      <c r="AC311" s="406"/>
      <c r="AD311" s="406"/>
      <c r="AE311" s="406"/>
      <c r="AF311" s="406">
        <f t="shared" si="1"/>
        <v>0</v>
      </c>
    </row>
    <row r="312" ht="14.25" customHeight="1">
      <c r="A312" s="350"/>
      <c r="B312" s="406"/>
      <c r="C312" s="406"/>
      <c r="D312" s="406"/>
      <c r="E312" s="406"/>
      <c r="F312" s="406"/>
      <c r="G312" s="406"/>
      <c r="H312" s="406"/>
      <c r="I312" s="406"/>
      <c r="J312" s="406"/>
      <c r="K312" s="406"/>
      <c r="L312" s="406"/>
      <c r="V312" s="350" t="s">
        <v>696</v>
      </c>
      <c r="W312" s="406"/>
      <c r="X312" s="406"/>
      <c r="Y312" s="406"/>
      <c r="Z312" s="406"/>
      <c r="AA312" s="406">
        <v>510757.0</v>
      </c>
      <c r="AB312" s="406"/>
      <c r="AC312" s="406"/>
      <c r="AD312" s="406"/>
      <c r="AE312" s="406"/>
      <c r="AF312" s="406">
        <f t="shared" si="1"/>
        <v>0</v>
      </c>
    </row>
    <row r="313" ht="14.25" customHeight="1">
      <c r="A313" s="350"/>
      <c r="B313" s="406"/>
      <c r="C313" s="406"/>
      <c r="D313" s="406"/>
      <c r="E313" s="406"/>
      <c r="F313" s="406"/>
      <c r="G313" s="406"/>
      <c r="H313" s="406"/>
      <c r="I313" s="406"/>
      <c r="J313" s="406"/>
      <c r="K313" s="406"/>
      <c r="L313" s="406"/>
      <c r="V313" s="350" t="s">
        <v>510</v>
      </c>
      <c r="W313" s="406"/>
      <c r="X313" s="406">
        <v>124913.0</v>
      </c>
      <c r="Y313" s="406"/>
      <c r="Z313" s="406"/>
      <c r="AA313" s="406">
        <v>86960.0</v>
      </c>
      <c r="AB313" s="406"/>
      <c r="AC313" s="406"/>
      <c r="AD313" s="406"/>
      <c r="AE313" s="406"/>
      <c r="AF313" s="406">
        <f t="shared" si="1"/>
        <v>0</v>
      </c>
    </row>
    <row r="314" ht="14.25" customHeight="1">
      <c r="A314" s="350"/>
      <c r="B314" s="406"/>
      <c r="C314" s="406"/>
      <c r="D314" s="406"/>
      <c r="E314" s="406"/>
      <c r="F314" s="406"/>
      <c r="G314" s="406"/>
      <c r="H314" s="406"/>
      <c r="I314" s="406"/>
      <c r="J314" s="406"/>
      <c r="K314" s="406"/>
      <c r="L314" s="406"/>
      <c r="V314" s="350" t="s">
        <v>585</v>
      </c>
      <c r="W314" s="406"/>
      <c r="X314" s="406"/>
      <c r="Y314" s="406"/>
      <c r="Z314" s="406">
        <v>459437.0</v>
      </c>
      <c r="AA314" s="406">
        <v>143960.0</v>
      </c>
      <c r="AB314" s="406">
        <v>199990.0</v>
      </c>
      <c r="AC314" s="406"/>
      <c r="AD314" s="406"/>
      <c r="AE314" s="406"/>
      <c r="AF314" s="406">
        <f t="shared" si="1"/>
        <v>0</v>
      </c>
    </row>
    <row r="315" ht="14.25" customHeight="1">
      <c r="A315" s="350"/>
      <c r="B315" s="406"/>
      <c r="C315" s="406"/>
      <c r="D315" s="406"/>
      <c r="E315" s="406"/>
      <c r="F315" s="406"/>
      <c r="G315" s="406"/>
      <c r="H315" s="406"/>
      <c r="I315" s="406"/>
      <c r="J315" s="406"/>
      <c r="K315" s="406"/>
      <c r="L315" s="406"/>
      <c r="V315" s="350" t="s">
        <v>618</v>
      </c>
      <c r="W315" s="406"/>
      <c r="X315" s="406"/>
      <c r="Y315" s="406"/>
      <c r="Z315" s="406">
        <v>129147.0</v>
      </c>
      <c r="AA315" s="406"/>
      <c r="AB315" s="406"/>
      <c r="AC315" s="406"/>
      <c r="AD315" s="406"/>
      <c r="AE315" s="406"/>
      <c r="AF315" s="406">
        <f t="shared" si="1"/>
        <v>0</v>
      </c>
    </row>
    <row r="316" ht="14.25" customHeight="1">
      <c r="A316" s="350"/>
      <c r="B316" s="406"/>
      <c r="C316" s="406"/>
      <c r="D316" s="406"/>
      <c r="E316" s="406"/>
      <c r="F316" s="406"/>
      <c r="G316" s="406"/>
      <c r="H316" s="406"/>
      <c r="I316" s="406"/>
      <c r="J316" s="406"/>
      <c r="K316" s="406"/>
      <c r="L316" s="406"/>
      <c r="V316" s="350" t="s">
        <v>614</v>
      </c>
      <c r="W316" s="406"/>
      <c r="X316" s="406"/>
      <c r="Y316" s="406"/>
      <c r="Z316" s="406">
        <v>1904000.0</v>
      </c>
      <c r="AA316" s="406"/>
      <c r="AB316" s="406"/>
      <c r="AC316" s="406"/>
      <c r="AD316" s="406"/>
      <c r="AE316" s="406"/>
      <c r="AF316" s="406">
        <f t="shared" si="1"/>
        <v>0</v>
      </c>
    </row>
    <row r="317" ht="14.25" customHeight="1">
      <c r="A317" s="350"/>
      <c r="B317" s="406"/>
      <c r="C317" s="406"/>
      <c r="D317" s="406"/>
      <c r="E317" s="406"/>
      <c r="F317" s="406"/>
      <c r="G317" s="406"/>
      <c r="H317" s="406"/>
      <c r="I317" s="406"/>
      <c r="J317" s="406"/>
      <c r="K317" s="406"/>
      <c r="L317" s="406"/>
      <c r="V317" s="350" t="s">
        <v>843</v>
      </c>
      <c r="W317" s="406"/>
      <c r="X317" s="406"/>
      <c r="Y317" s="406"/>
      <c r="Z317" s="406"/>
      <c r="AA317" s="406">
        <v>734400.0</v>
      </c>
      <c r="AB317" s="406"/>
      <c r="AC317" s="406"/>
      <c r="AD317" s="406"/>
      <c r="AE317" s="406"/>
      <c r="AF317" s="406">
        <f t="shared" si="1"/>
        <v>0</v>
      </c>
    </row>
    <row r="318" ht="14.25" customHeight="1">
      <c r="A318" s="350"/>
      <c r="B318" s="406"/>
      <c r="C318" s="406"/>
      <c r="D318" s="406"/>
      <c r="E318" s="406"/>
      <c r="F318" s="406"/>
      <c r="G318" s="406"/>
      <c r="H318" s="406"/>
      <c r="I318" s="406"/>
      <c r="J318" s="406"/>
      <c r="K318" s="406"/>
      <c r="L318" s="406"/>
      <c r="V318" s="350" t="s">
        <v>497</v>
      </c>
      <c r="W318" s="406"/>
      <c r="X318" s="406">
        <v>1277613.0</v>
      </c>
      <c r="Y318" s="406"/>
      <c r="Z318" s="406"/>
      <c r="AA318" s="406"/>
      <c r="AB318" s="406"/>
      <c r="AC318" s="406"/>
      <c r="AD318" s="406"/>
      <c r="AE318" s="406"/>
      <c r="AF318" s="406">
        <f t="shared" si="1"/>
        <v>0</v>
      </c>
    </row>
    <row r="319" ht="14.25" customHeight="1">
      <c r="A319" s="350"/>
      <c r="B319" s="406"/>
      <c r="C319" s="406"/>
      <c r="D319" s="406"/>
      <c r="E319" s="406"/>
      <c r="F319" s="406"/>
      <c r="G319" s="406"/>
      <c r="H319" s="406"/>
      <c r="I319" s="406"/>
      <c r="J319" s="406"/>
      <c r="K319" s="406"/>
      <c r="L319" s="406"/>
      <c r="V319" s="350" t="s">
        <v>799</v>
      </c>
      <c r="W319" s="406"/>
      <c r="X319" s="406"/>
      <c r="Y319" s="406"/>
      <c r="Z319" s="406"/>
      <c r="AA319" s="406">
        <v>348340.0</v>
      </c>
      <c r="AB319" s="406"/>
      <c r="AC319" s="406"/>
      <c r="AD319" s="406"/>
      <c r="AE319" s="406"/>
      <c r="AF319" s="406">
        <f t="shared" si="1"/>
        <v>0</v>
      </c>
    </row>
    <row r="320" ht="14.25" customHeight="1">
      <c r="A320" s="350"/>
      <c r="B320" s="406"/>
      <c r="C320" s="406"/>
      <c r="D320" s="406"/>
      <c r="E320" s="406"/>
      <c r="F320" s="406"/>
      <c r="G320" s="406"/>
      <c r="H320" s="406"/>
      <c r="I320" s="406"/>
      <c r="J320" s="406"/>
      <c r="K320" s="406"/>
      <c r="L320" s="406"/>
      <c r="V320" s="350" t="s">
        <v>452</v>
      </c>
      <c r="W320" s="406"/>
      <c r="X320" s="406">
        <v>23990.0</v>
      </c>
      <c r="Y320" s="406"/>
      <c r="Z320" s="406"/>
      <c r="AA320" s="406"/>
      <c r="AB320" s="406"/>
      <c r="AC320" s="406"/>
      <c r="AD320" s="406"/>
      <c r="AE320" s="406"/>
      <c r="AF320" s="406">
        <f t="shared" si="1"/>
        <v>0</v>
      </c>
    </row>
    <row r="321" ht="14.25" customHeight="1">
      <c r="A321" s="350"/>
      <c r="B321" s="406"/>
      <c r="C321" s="406"/>
      <c r="D321" s="406"/>
      <c r="E321" s="406"/>
      <c r="F321" s="406"/>
      <c r="G321" s="406"/>
      <c r="H321" s="406"/>
      <c r="I321" s="406"/>
      <c r="J321" s="406"/>
      <c r="K321" s="406"/>
      <c r="L321" s="406"/>
      <c r="V321" s="350" t="s">
        <v>516</v>
      </c>
      <c r="W321" s="406"/>
      <c r="X321" s="406">
        <v>179628.0</v>
      </c>
      <c r="Y321" s="406"/>
      <c r="Z321" s="406">
        <v>274996.0</v>
      </c>
      <c r="AA321" s="406"/>
      <c r="AB321" s="406"/>
      <c r="AC321" s="406"/>
      <c r="AD321" s="406"/>
      <c r="AE321" s="406"/>
      <c r="AF321" s="406">
        <f t="shared" si="1"/>
        <v>0</v>
      </c>
    </row>
    <row r="322" ht="14.25" customHeight="1">
      <c r="A322" s="350"/>
      <c r="B322" s="406"/>
      <c r="C322" s="406"/>
      <c r="D322" s="406"/>
      <c r="E322" s="406"/>
      <c r="F322" s="406"/>
      <c r="G322" s="406"/>
      <c r="H322" s="406"/>
      <c r="I322" s="406"/>
      <c r="J322" s="406"/>
      <c r="K322" s="406"/>
      <c r="L322" s="406"/>
      <c r="V322" s="350" t="s">
        <v>540</v>
      </c>
      <c r="W322" s="406"/>
      <c r="X322" s="406"/>
      <c r="Y322" s="406">
        <v>228990.0</v>
      </c>
      <c r="Z322" s="406"/>
      <c r="AA322" s="406"/>
      <c r="AB322" s="406"/>
      <c r="AC322" s="406"/>
      <c r="AD322" s="406"/>
      <c r="AE322" s="406"/>
      <c r="AF322" s="406">
        <f t="shared" si="1"/>
        <v>0</v>
      </c>
    </row>
    <row r="323" ht="14.25" customHeight="1">
      <c r="A323" s="350"/>
      <c r="B323" s="406"/>
      <c r="C323" s="406"/>
      <c r="D323" s="406"/>
      <c r="E323" s="406"/>
      <c r="F323" s="406"/>
      <c r="G323" s="406"/>
      <c r="H323" s="406"/>
      <c r="I323" s="406"/>
      <c r="J323" s="406"/>
      <c r="K323" s="406"/>
      <c r="L323" s="406"/>
      <c r="V323" s="350" t="s">
        <v>550</v>
      </c>
      <c r="W323" s="406"/>
      <c r="X323" s="406"/>
      <c r="Y323" s="406">
        <v>75682.0</v>
      </c>
      <c r="Z323" s="406">
        <v>130658.0</v>
      </c>
      <c r="AA323" s="406"/>
      <c r="AB323" s="406"/>
      <c r="AC323" s="406"/>
      <c r="AD323" s="406"/>
      <c r="AE323" s="406"/>
      <c r="AF323" s="406">
        <f t="shared" si="1"/>
        <v>0</v>
      </c>
    </row>
    <row r="324" ht="14.25" customHeight="1">
      <c r="A324" s="350"/>
      <c r="B324" s="406"/>
      <c r="C324" s="406"/>
      <c r="D324" s="406"/>
      <c r="E324" s="406"/>
      <c r="F324" s="406"/>
      <c r="G324" s="406"/>
      <c r="H324" s="406"/>
      <c r="I324" s="406"/>
      <c r="J324" s="406"/>
      <c r="K324" s="406"/>
      <c r="L324" s="406"/>
      <c r="V324" s="350" t="s">
        <v>539</v>
      </c>
      <c r="W324" s="406"/>
      <c r="X324" s="406"/>
      <c r="Y324" s="406">
        <v>3056863.0</v>
      </c>
      <c r="Z324" s="406">
        <v>2969268.0</v>
      </c>
      <c r="AA324" s="406">
        <v>195950.0</v>
      </c>
      <c r="AB324" s="406"/>
      <c r="AC324" s="406"/>
      <c r="AD324" s="406"/>
      <c r="AE324" s="406"/>
      <c r="AF324" s="406">
        <f t="shared" si="1"/>
        <v>0</v>
      </c>
    </row>
    <row r="325" ht="14.25" customHeight="1">
      <c r="A325" s="350"/>
      <c r="B325" s="406"/>
      <c r="C325" s="406"/>
      <c r="D325" s="406"/>
      <c r="E325" s="406"/>
      <c r="F325" s="406"/>
      <c r="G325" s="406"/>
      <c r="H325" s="406"/>
      <c r="I325" s="406"/>
      <c r="J325" s="406"/>
      <c r="K325" s="406"/>
      <c r="L325" s="406"/>
      <c r="V325" s="350" t="s">
        <v>556</v>
      </c>
      <c r="W325" s="406"/>
      <c r="X325" s="406"/>
      <c r="Y325" s="406">
        <v>4934762.0</v>
      </c>
      <c r="Z325" s="406">
        <v>205678.0</v>
      </c>
      <c r="AA325" s="406"/>
      <c r="AB325" s="406"/>
      <c r="AC325" s="406"/>
      <c r="AD325" s="406"/>
      <c r="AE325" s="406"/>
      <c r="AF325" s="406">
        <f t="shared" si="1"/>
        <v>0</v>
      </c>
    </row>
    <row r="326" ht="14.25" customHeight="1">
      <c r="A326" s="350"/>
      <c r="B326" s="406"/>
      <c r="C326" s="406"/>
      <c r="D326" s="406"/>
      <c r="E326" s="406"/>
      <c r="F326" s="406"/>
      <c r="G326" s="406"/>
      <c r="H326" s="406"/>
      <c r="I326" s="406"/>
      <c r="J326" s="406"/>
      <c r="K326" s="406"/>
      <c r="L326" s="406"/>
      <c r="V326" s="350" t="s">
        <v>728</v>
      </c>
      <c r="W326" s="406"/>
      <c r="X326" s="406"/>
      <c r="Y326" s="406"/>
      <c r="Z326" s="406"/>
      <c r="AA326" s="406">
        <v>39990.0</v>
      </c>
      <c r="AB326" s="406"/>
      <c r="AC326" s="406"/>
      <c r="AD326" s="406"/>
      <c r="AE326" s="406"/>
      <c r="AF326" s="406">
        <f t="shared" si="1"/>
        <v>0</v>
      </c>
    </row>
    <row r="327" ht="14.25" customHeight="1">
      <c r="A327" s="350"/>
      <c r="B327" s="406"/>
      <c r="C327" s="406"/>
      <c r="D327" s="406"/>
      <c r="E327" s="406"/>
      <c r="F327" s="406"/>
      <c r="G327" s="406"/>
      <c r="H327" s="406"/>
      <c r="I327" s="406"/>
      <c r="J327" s="406"/>
      <c r="K327" s="406"/>
      <c r="L327" s="406"/>
      <c r="V327" s="350" t="s">
        <v>683</v>
      </c>
      <c r="W327" s="406"/>
      <c r="X327" s="406"/>
      <c r="Y327" s="406"/>
      <c r="Z327" s="406"/>
      <c r="AA327" s="406">
        <v>307972.0</v>
      </c>
      <c r="AB327" s="406"/>
      <c r="AC327" s="406"/>
      <c r="AD327" s="406"/>
      <c r="AE327" s="406"/>
      <c r="AF327" s="406">
        <f t="shared" si="1"/>
        <v>0</v>
      </c>
    </row>
    <row r="328" ht="14.25" customHeight="1">
      <c r="A328" s="350"/>
      <c r="B328" s="406"/>
      <c r="C328" s="406"/>
      <c r="D328" s="406"/>
      <c r="E328" s="406"/>
      <c r="F328" s="406"/>
      <c r="G328" s="406"/>
      <c r="H328" s="406"/>
      <c r="I328" s="406"/>
      <c r="J328" s="406"/>
      <c r="K328" s="406"/>
      <c r="L328" s="406"/>
      <c r="V328" s="350" t="s">
        <v>766</v>
      </c>
      <c r="W328" s="406"/>
      <c r="X328" s="406"/>
      <c r="Y328" s="406"/>
      <c r="Z328" s="406"/>
      <c r="AA328" s="406">
        <v>4003804.0</v>
      </c>
      <c r="AB328" s="406">
        <v>4.4431491E7</v>
      </c>
      <c r="AC328" s="406"/>
      <c r="AD328" s="406"/>
      <c r="AE328" s="406"/>
      <c r="AF328" s="406">
        <f t="shared" si="1"/>
        <v>0</v>
      </c>
    </row>
    <row r="329" ht="14.25" customHeight="1">
      <c r="A329" s="350"/>
      <c r="B329" s="406"/>
      <c r="C329" s="406"/>
      <c r="D329" s="406"/>
      <c r="E329" s="406"/>
      <c r="F329" s="406"/>
      <c r="G329" s="406"/>
      <c r="H329" s="406"/>
      <c r="I329" s="406"/>
      <c r="J329" s="406"/>
      <c r="K329" s="406"/>
      <c r="L329" s="406"/>
      <c r="V329" s="350" t="s">
        <v>500</v>
      </c>
      <c r="W329" s="406"/>
      <c r="X329" s="406">
        <v>3517760.0</v>
      </c>
      <c r="Y329" s="406">
        <v>355996.0</v>
      </c>
      <c r="Z329" s="406"/>
      <c r="AA329" s="406"/>
      <c r="AB329" s="406"/>
      <c r="AC329" s="406"/>
      <c r="AD329" s="406"/>
      <c r="AE329" s="406"/>
      <c r="AF329" s="406">
        <f t="shared" si="1"/>
        <v>0</v>
      </c>
    </row>
    <row r="330" ht="14.25" customHeight="1">
      <c r="A330" s="350"/>
      <c r="B330" s="406"/>
      <c r="C330" s="406"/>
      <c r="D330" s="406"/>
      <c r="E330" s="406"/>
      <c r="F330" s="406"/>
      <c r="G330" s="406"/>
      <c r="H330" s="406"/>
      <c r="I330" s="406"/>
      <c r="J330" s="406"/>
      <c r="K330" s="406"/>
      <c r="L330" s="406"/>
      <c r="V330" s="350" t="s">
        <v>600</v>
      </c>
      <c r="W330" s="406"/>
      <c r="X330" s="406"/>
      <c r="Y330" s="406"/>
      <c r="Z330" s="406">
        <v>58500.0</v>
      </c>
      <c r="AA330" s="406"/>
      <c r="AB330" s="406"/>
      <c r="AC330" s="406"/>
      <c r="AD330" s="406"/>
      <c r="AE330" s="406"/>
      <c r="AF330" s="406">
        <f t="shared" si="1"/>
        <v>0</v>
      </c>
    </row>
    <row r="331" ht="14.25" customHeight="1">
      <c r="A331" s="350"/>
      <c r="B331" s="406"/>
      <c r="C331" s="406"/>
      <c r="D331" s="406"/>
      <c r="E331" s="406"/>
      <c r="F331" s="406"/>
      <c r="G331" s="406"/>
      <c r="H331" s="406"/>
      <c r="I331" s="406"/>
      <c r="J331" s="406"/>
      <c r="K331" s="406"/>
      <c r="L331" s="406"/>
      <c r="V331" s="350" t="s">
        <v>551</v>
      </c>
      <c r="W331" s="406"/>
      <c r="X331" s="406"/>
      <c r="Y331" s="406">
        <v>904400.0</v>
      </c>
      <c r="Z331" s="406"/>
      <c r="AA331" s="406"/>
      <c r="AB331" s="406"/>
      <c r="AC331" s="406"/>
      <c r="AD331" s="406"/>
      <c r="AE331" s="406"/>
      <c r="AF331" s="406">
        <f t="shared" si="1"/>
        <v>0</v>
      </c>
    </row>
    <row r="332" ht="14.25" customHeight="1">
      <c r="A332" s="350"/>
      <c r="B332" s="406"/>
      <c r="C332" s="406"/>
      <c r="D332" s="406"/>
      <c r="E332" s="406"/>
      <c r="F332" s="406"/>
      <c r="G332" s="406"/>
      <c r="H332" s="406"/>
      <c r="I332" s="406"/>
      <c r="J332" s="406"/>
      <c r="K332" s="406"/>
      <c r="L332" s="406"/>
      <c r="V332" s="350" t="s">
        <v>827</v>
      </c>
      <c r="W332" s="406"/>
      <c r="X332" s="406"/>
      <c r="Y332" s="406"/>
      <c r="Z332" s="406"/>
      <c r="AA332" s="406">
        <v>1959981.0</v>
      </c>
      <c r="AB332" s="406"/>
      <c r="AC332" s="406"/>
      <c r="AD332" s="406"/>
      <c r="AE332" s="406"/>
      <c r="AF332" s="406">
        <f t="shared" si="1"/>
        <v>0</v>
      </c>
    </row>
    <row r="333" ht="14.25" customHeight="1">
      <c r="A333" s="350"/>
      <c r="B333" s="406"/>
      <c r="C333" s="406"/>
      <c r="D333" s="406"/>
      <c r="E333" s="406"/>
      <c r="F333" s="406"/>
      <c r="G333" s="406"/>
      <c r="H333" s="406"/>
      <c r="I333" s="406"/>
      <c r="J333" s="406"/>
      <c r="K333" s="406"/>
      <c r="L333" s="406"/>
      <c r="V333" s="350" t="s">
        <v>584</v>
      </c>
      <c r="W333" s="406"/>
      <c r="X333" s="406"/>
      <c r="Y333" s="406"/>
      <c r="Z333" s="406">
        <v>133500.0</v>
      </c>
      <c r="AA333" s="406">
        <v>71500.0</v>
      </c>
      <c r="AB333" s="406"/>
      <c r="AC333" s="406"/>
      <c r="AD333" s="406"/>
      <c r="AE333" s="406"/>
      <c r="AF333" s="406">
        <f t="shared" si="1"/>
        <v>0</v>
      </c>
    </row>
    <row r="334" ht="14.25" customHeight="1">
      <c r="A334" s="350"/>
      <c r="B334" s="406"/>
      <c r="C334" s="406"/>
      <c r="D334" s="406"/>
      <c r="E334" s="406"/>
      <c r="F334" s="406"/>
      <c r="G334" s="406"/>
      <c r="H334" s="406"/>
      <c r="I334" s="406"/>
      <c r="J334" s="406"/>
      <c r="K334" s="406"/>
      <c r="L334" s="406"/>
      <c r="V334" s="350" t="s">
        <v>606</v>
      </c>
      <c r="W334" s="406"/>
      <c r="X334" s="406"/>
      <c r="Y334" s="406"/>
      <c r="Z334" s="406">
        <v>349989.0</v>
      </c>
      <c r="AA334" s="406"/>
      <c r="AB334" s="406"/>
      <c r="AC334" s="406"/>
      <c r="AD334" s="406"/>
      <c r="AE334" s="406"/>
      <c r="AF334" s="406">
        <f t="shared" si="1"/>
        <v>0</v>
      </c>
    </row>
    <row r="335" ht="14.25" customHeight="1">
      <c r="A335" s="350"/>
      <c r="B335" s="406"/>
      <c r="C335" s="406"/>
      <c r="D335" s="406"/>
      <c r="E335" s="406"/>
      <c r="F335" s="406"/>
      <c r="G335" s="406"/>
      <c r="H335" s="406"/>
      <c r="I335" s="406"/>
      <c r="J335" s="406"/>
      <c r="K335" s="406"/>
      <c r="L335" s="406"/>
      <c r="V335" s="350" t="s">
        <v>768</v>
      </c>
      <c r="W335" s="406"/>
      <c r="X335" s="406"/>
      <c r="Y335" s="406"/>
      <c r="Z335" s="406"/>
      <c r="AA335" s="406">
        <v>170748.0</v>
      </c>
      <c r="AB335" s="406"/>
      <c r="AC335" s="406"/>
      <c r="AD335" s="406"/>
      <c r="AE335" s="406"/>
      <c r="AF335" s="406">
        <f t="shared" si="1"/>
        <v>0</v>
      </c>
    </row>
    <row r="336" ht="14.25" customHeight="1">
      <c r="A336" s="350"/>
      <c r="B336" s="406"/>
      <c r="C336" s="406"/>
      <c r="D336" s="406"/>
      <c r="E336" s="406"/>
      <c r="F336" s="406"/>
      <c r="G336" s="406"/>
      <c r="H336" s="406"/>
      <c r="I336" s="406"/>
      <c r="J336" s="406"/>
      <c r="K336" s="406"/>
      <c r="L336" s="406"/>
      <c r="V336" s="350" t="s">
        <v>708</v>
      </c>
      <c r="W336" s="406"/>
      <c r="X336" s="406"/>
      <c r="Y336" s="406"/>
      <c r="Z336" s="406"/>
      <c r="AA336" s="406">
        <v>503472.0</v>
      </c>
      <c r="AB336" s="406">
        <v>559789.0</v>
      </c>
      <c r="AC336" s="406"/>
      <c r="AD336" s="406"/>
      <c r="AE336" s="406"/>
      <c r="AF336" s="406">
        <f t="shared" si="1"/>
        <v>0</v>
      </c>
    </row>
    <row r="337" ht="14.25" customHeight="1">
      <c r="A337" s="350"/>
      <c r="B337" s="406"/>
      <c r="C337" s="406"/>
      <c r="D337" s="406"/>
      <c r="E337" s="406"/>
      <c r="F337" s="406"/>
      <c r="G337" s="406"/>
      <c r="H337" s="406"/>
      <c r="I337" s="406"/>
      <c r="J337" s="406"/>
      <c r="K337" s="406"/>
      <c r="L337" s="406"/>
      <c r="V337" s="350" t="s">
        <v>693</v>
      </c>
      <c r="W337" s="406"/>
      <c r="X337" s="406"/>
      <c r="Y337" s="406"/>
      <c r="Z337" s="406"/>
      <c r="AA337" s="406">
        <v>172972.0</v>
      </c>
      <c r="AB337" s="406"/>
      <c r="AC337" s="406"/>
      <c r="AD337" s="406"/>
      <c r="AE337" s="406"/>
      <c r="AF337" s="406">
        <f t="shared" si="1"/>
        <v>0</v>
      </c>
    </row>
    <row r="338" ht="14.25" customHeight="1">
      <c r="A338" s="350"/>
      <c r="B338" s="406"/>
      <c r="C338" s="406"/>
      <c r="D338" s="406"/>
      <c r="E338" s="406"/>
      <c r="F338" s="406"/>
      <c r="G338" s="406"/>
      <c r="H338" s="406"/>
      <c r="I338" s="406"/>
      <c r="J338" s="406"/>
      <c r="K338" s="406"/>
      <c r="L338" s="406"/>
      <c r="V338" s="350" t="s">
        <v>698</v>
      </c>
      <c r="W338" s="406"/>
      <c r="X338" s="406"/>
      <c r="Y338" s="406"/>
      <c r="Z338" s="406"/>
      <c r="AA338" s="406">
        <v>83480.0</v>
      </c>
      <c r="AB338" s="406"/>
      <c r="AC338" s="406"/>
      <c r="AD338" s="406"/>
      <c r="AE338" s="406"/>
      <c r="AF338" s="406">
        <f t="shared" si="1"/>
        <v>0</v>
      </c>
    </row>
    <row r="339" ht="14.25" customHeight="1">
      <c r="A339" s="350"/>
      <c r="B339" s="406"/>
      <c r="C339" s="406"/>
      <c r="D339" s="406"/>
      <c r="E339" s="406"/>
      <c r="F339" s="406"/>
      <c r="G339" s="406"/>
      <c r="H339" s="406"/>
      <c r="I339" s="406"/>
      <c r="J339" s="406"/>
      <c r="K339" s="406"/>
      <c r="L339" s="406"/>
      <c r="V339" s="350" t="s">
        <v>513</v>
      </c>
      <c r="W339" s="406"/>
      <c r="X339" s="406">
        <v>-434980.0</v>
      </c>
      <c r="Y339" s="406"/>
      <c r="Z339" s="406"/>
      <c r="AA339" s="406"/>
      <c r="AB339" s="406"/>
      <c r="AC339" s="406"/>
      <c r="AD339" s="406"/>
      <c r="AE339" s="406"/>
      <c r="AF339" s="406">
        <f t="shared" si="1"/>
        <v>0</v>
      </c>
    </row>
    <row r="340" ht="14.25" customHeight="1">
      <c r="A340" s="350"/>
      <c r="B340" s="406"/>
      <c r="C340" s="406"/>
      <c r="D340" s="406"/>
      <c r="E340" s="406"/>
      <c r="F340" s="406"/>
      <c r="G340" s="406"/>
      <c r="H340" s="406"/>
      <c r="I340" s="406"/>
      <c r="J340" s="406"/>
      <c r="K340" s="406"/>
      <c r="L340" s="406"/>
      <c r="V340" s="350" t="s">
        <v>686</v>
      </c>
      <c r="W340" s="406"/>
      <c r="X340" s="406"/>
      <c r="Y340" s="406"/>
      <c r="Z340" s="406"/>
      <c r="AA340" s="406">
        <v>59469.0</v>
      </c>
      <c r="AB340" s="406">
        <v>45301.0</v>
      </c>
      <c r="AC340" s="406"/>
      <c r="AD340" s="406"/>
      <c r="AE340" s="406"/>
      <c r="AF340" s="406">
        <f t="shared" si="1"/>
        <v>0</v>
      </c>
    </row>
    <row r="341" ht="14.25" customHeight="1">
      <c r="A341" s="350"/>
      <c r="B341" s="406"/>
      <c r="C341" s="406"/>
      <c r="D341" s="406"/>
      <c r="E341" s="406"/>
      <c r="F341" s="406"/>
      <c r="G341" s="406"/>
      <c r="H341" s="406"/>
      <c r="I341" s="406"/>
      <c r="J341" s="406"/>
      <c r="K341" s="406"/>
      <c r="L341" s="406"/>
      <c r="V341" s="350" t="s">
        <v>777</v>
      </c>
      <c r="W341" s="406"/>
      <c r="X341" s="406"/>
      <c r="Y341" s="406"/>
      <c r="Z341" s="406"/>
      <c r="AA341" s="406">
        <v>476400.0</v>
      </c>
      <c r="AB341" s="406"/>
      <c r="AC341" s="406"/>
      <c r="AD341" s="406"/>
      <c r="AE341" s="406"/>
      <c r="AF341" s="406">
        <f t="shared" si="1"/>
        <v>0</v>
      </c>
    </row>
    <row r="342" ht="14.25" customHeight="1">
      <c r="A342" s="350"/>
      <c r="B342" s="406"/>
      <c r="C342" s="406"/>
      <c r="D342" s="406"/>
      <c r="E342" s="406"/>
      <c r="F342" s="406"/>
      <c r="G342" s="406"/>
      <c r="H342" s="406"/>
      <c r="I342" s="406"/>
      <c r="J342" s="406"/>
      <c r="K342" s="406"/>
      <c r="L342" s="406"/>
      <c r="V342" s="350" t="s">
        <v>643</v>
      </c>
      <c r="W342" s="406"/>
      <c r="X342" s="406"/>
      <c r="Y342" s="406"/>
      <c r="Z342" s="406">
        <v>1053150.0</v>
      </c>
      <c r="AA342" s="406"/>
      <c r="AB342" s="406"/>
      <c r="AC342" s="406"/>
      <c r="AD342" s="406"/>
      <c r="AE342" s="406"/>
      <c r="AF342" s="406">
        <f t="shared" si="1"/>
        <v>0</v>
      </c>
    </row>
    <row r="343" ht="14.25" customHeight="1">
      <c r="A343" s="350"/>
      <c r="B343" s="406"/>
      <c r="C343" s="406"/>
      <c r="D343" s="406"/>
      <c r="E343" s="406"/>
      <c r="F343" s="406"/>
      <c r="G343" s="406"/>
      <c r="H343" s="406"/>
      <c r="I343" s="406"/>
      <c r="J343" s="406"/>
      <c r="K343" s="406"/>
      <c r="L343" s="406"/>
      <c r="V343" s="350" t="s">
        <v>684</v>
      </c>
      <c r="W343" s="406"/>
      <c r="X343" s="406"/>
      <c r="Y343" s="406"/>
      <c r="Z343" s="406"/>
      <c r="AA343" s="406">
        <v>91242.0</v>
      </c>
      <c r="AB343" s="406"/>
      <c r="AC343" s="406"/>
      <c r="AD343" s="406"/>
      <c r="AE343" s="406"/>
      <c r="AF343" s="406">
        <f t="shared" si="1"/>
        <v>0</v>
      </c>
    </row>
    <row r="344" ht="14.25" customHeight="1">
      <c r="A344" s="350"/>
      <c r="B344" s="406"/>
      <c r="C344" s="406"/>
      <c r="D344" s="406"/>
      <c r="E344" s="406"/>
      <c r="F344" s="406"/>
      <c r="G344" s="406"/>
      <c r="H344" s="406"/>
      <c r="I344" s="406"/>
      <c r="J344" s="406"/>
      <c r="K344" s="406"/>
      <c r="L344" s="406"/>
      <c r="V344" s="350" t="s">
        <v>817</v>
      </c>
      <c r="W344" s="406"/>
      <c r="X344" s="406"/>
      <c r="Y344" s="406"/>
      <c r="Z344" s="406"/>
      <c r="AA344" s="406">
        <v>93010.0</v>
      </c>
      <c r="AB344" s="406"/>
      <c r="AC344" s="406"/>
      <c r="AD344" s="406"/>
      <c r="AE344" s="406"/>
      <c r="AF344" s="406">
        <f t="shared" si="1"/>
        <v>0</v>
      </c>
    </row>
    <row r="345" ht="14.25" customHeight="1">
      <c r="A345" s="350"/>
      <c r="B345" s="406"/>
      <c r="C345" s="406"/>
      <c r="D345" s="406"/>
      <c r="E345" s="406"/>
      <c r="F345" s="406"/>
      <c r="G345" s="406"/>
      <c r="H345" s="406"/>
      <c r="I345" s="406"/>
      <c r="J345" s="406"/>
      <c r="K345" s="406"/>
      <c r="L345" s="406"/>
      <c r="V345" s="350" t="s">
        <v>752</v>
      </c>
      <c r="W345" s="406"/>
      <c r="X345" s="406"/>
      <c r="Y345" s="406"/>
      <c r="Z345" s="406"/>
      <c r="AA345" s="406">
        <v>1949656.0</v>
      </c>
      <c r="AB345" s="406"/>
      <c r="AC345" s="406"/>
      <c r="AD345" s="406"/>
      <c r="AE345" s="406"/>
      <c r="AF345" s="406">
        <f t="shared" si="1"/>
        <v>0</v>
      </c>
    </row>
    <row r="346" ht="14.25" customHeight="1">
      <c r="A346" s="350"/>
      <c r="B346" s="406"/>
      <c r="C346" s="406"/>
      <c r="D346" s="406"/>
      <c r="E346" s="406"/>
      <c r="F346" s="406"/>
      <c r="G346" s="406"/>
      <c r="H346" s="406"/>
      <c r="I346" s="406"/>
      <c r="J346" s="406"/>
      <c r="K346" s="406"/>
      <c r="L346" s="406"/>
      <c r="V346" s="350" t="s">
        <v>538</v>
      </c>
      <c r="W346" s="406"/>
      <c r="X346" s="406"/>
      <c r="Y346" s="406">
        <v>327508.0</v>
      </c>
      <c r="Z346" s="406"/>
      <c r="AA346" s="406"/>
      <c r="AB346" s="406"/>
      <c r="AC346" s="406"/>
      <c r="AD346" s="406"/>
      <c r="AE346" s="406"/>
      <c r="AF346" s="406">
        <f t="shared" si="1"/>
        <v>0</v>
      </c>
    </row>
    <row r="347" ht="14.25" customHeight="1">
      <c r="A347" s="350"/>
      <c r="B347" s="406"/>
      <c r="C347" s="406"/>
      <c r="D347" s="406"/>
      <c r="E347" s="406"/>
      <c r="F347" s="406"/>
      <c r="G347" s="406"/>
      <c r="H347" s="406"/>
      <c r="I347" s="406"/>
      <c r="J347" s="406"/>
      <c r="K347" s="406"/>
      <c r="L347" s="406"/>
      <c r="V347" s="350" t="s">
        <v>578</v>
      </c>
      <c r="W347" s="406"/>
      <c r="X347" s="406"/>
      <c r="Y347" s="406"/>
      <c r="Z347" s="406">
        <v>102340.0</v>
      </c>
      <c r="AA347" s="406"/>
      <c r="AB347" s="406"/>
      <c r="AC347" s="406"/>
      <c r="AD347" s="406"/>
      <c r="AE347" s="406"/>
      <c r="AF347" s="406">
        <f t="shared" si="1"/>
        <v>0</v>
      </c>
    </row>
    <row r="348" ht="14.25" customHeight="1">
      <c r="A348" s="350"/>
      <c r="B348" s="406"/>
      <c r="C348" s="406"/>
      <c r="D348" s="406"/>
      <c r="E348" s="406"/>
      <c r="F348" s="406"/>
      <c r="G348" s="406"/>
      <c r="H348" s="406"/>
      <c r="I348" s="406"/>
      <c r="J348" s="406"/>
      <c r="K348" s="406"/>
      <c r="L348" s="406"/>
      <c r="V348" s="350" t="s">
        <v>465</v>
      </c>
      <c r="W348" s="406"/>
      <c r="X348" s="406">
        <v>9282610.0</v>
      </c>
      <c r="Y348" s="406"/>
      <c r="Z348" s="406"/>
      <c r="AA348" s="406"/>
      <c r="AB348" s="406"/>
      <c r="AC348" s="406"/>
      <c r="AD348" s="406"/>
      <c r="AE348" s="406"/>
      <c r="AF348" s="406">
        <f t="shared" si="1"/>
        <v>0</v>
      </c>
    </row>
    <row r="349" ht="14.25" customHeight="1">
      <c r="A349" s="350"/>
      <c r="B349" s="406"/>
      <c r="C349" s="406"/>
      <c r="D349" s="406"/>
      <c r="E349" s="406"/>
      <c r="F349" s="406"/>
      <c r="G349" s="406"/>
      <c r="H349" s="406"/>
      <c r="I349" s="406"/>
      <c r="J349" s="406"/>
      <c r="K349" s="406"/>
      <c r="L349" s="406"/>
      <c r="V349" s="350" t="s">
        <v>776</v>
      </c>
      <c r="W349" s="406"/>
      <c r="X349" s="406"/>
      <c r="Y349" s="406"/>
      <c r="Z349" s="406"/>
      <c r="AA349" s="406">
        <v>5712000.0</v>
      </c>
      <c r="AB349" s="406"/>
      <c r="AC349" s="406"/>
      <c r="AD349" s="406"/>
      <c r="AE349" s="406"/>
      <c r="AF349" s="406">
        <f t="shared" si="1"/>
        <v>0</v>
      </c>
    </row>
    <row r="350" ht="14.25" customHeight="1">
      <c r="A350" s="350"/>
      <c r="B350" s="406"/>
      <c r="C350" s="406"/>
      <c r="D350" s="406"/>
      <c r="E350" s="406"/>
      <c r="F350" s="406"/>
      <c r="G350" s="406"/>
      <c r="H350" s="406"/>
      <c r="I350" s="406"/>
      <c r="J350" s="406"/>
      <c r="K350" s="406"/>
      <c r="L350" s="406"/>
      <c r="V350" s="350" t="s">
        <v>637</v>
      </c>
      <c r="W350" s="406"/>
      <c r="X350" s="406"/>
      <c r="Y350" s="406"/>
      <c r="Z350" s="406">
        <v>535990.0</v>
      </c>
      <c r="AA350" s="406"/>
      <c r="AB350" s="406"/>
      <c r="AC350" s="406"/>
      <c r="AD350" s="406"/>
      <c r="AE350" s="406"/>
      <c r="AF350" s="406">
        <f t="shared" si="1"/>
        <v>0</v>
      </c>
    </row>
    <row r="351" ht="14.25" customHeight="1">
      <c r="A351" s="350"/>
      <c r="B351" s="406"/>
      <c r="C351" s="406"/>
      <c r="D351" s="406"/>
      <c r="E351" s="406"/>
      <c r="F351" s="406"/>
      <c r="G351" s="406"/>
      <c r="H351" s="406"/>
      <c r="I351" s="406"/>
      <c r="J351" s="406"/>
      <c r="K351" s="406"/>
      <c r="L351" s="406"/>
      <c r="V351" s="350" t="s">
        <v>754</v>
      </c>
      <c r="W351" s="406"/>
      <c r="X351" s="406"/>
      <c r="Y351" s="406"/>
      <c r="Z351" s="406"/>
      <c r="AA351" s="406">
        <v>158820.0</v>
      </c>
      <c r="AB351" s="406">
        <v>27960.0</v>
      </c>
      <c r="AC351" s="406"/>
      <c r="AD351" s="406"/>
      <c r="AE351" s="406"/>
      <c r="AF351" s="406">
        <f t="shared" si="1"/>
        <v>0</v>
      </c>
    </row>
    <row r="352" ht="14.25" customHeight="1">
      <c r="A352" s="350"/>
      <c r="B352" s="406"/>
      <c r="C352" s="406"/>
      <c r="D352" s="406"/>
      <c r="E352" s="406"/>
      <c r="F352" s="406"/>
      <c r="G352" s="406"/>
      <c r="H352" s="406"/>
      <c r="I352" s="406"/>
      <c r="J352" s="406"/>
      <c r="K352" s="406"/>
      <c r="L352" s="406"/>
      <c r="V352" s="350" t="s">
        <v>662</v>
      </c>
      <c r="W352" s="406"/>
      <c r="X352" s="406"/>
      <c r="Y352" s="406"/>
      <c r="Z352" s="406"/>
      <c r="AA352" s="406">
        <v>913826.0</v>
      </c>
      <c r="AB352" s="406"/>
      <c r="AC352" s="406"/>
      <c r="AD352" s="406"/>
      <c r="AE352" s="406"/>
      <c r="AF352" s="406">
        <f t="shared" si="1"/>
        <v>0</v>
      </c>
    </row>
    <row r="353" ht="14.25" customHeight="1">
      <c r="A353" s="350"/>
      <c r="B353" s="406"/>
      <c r="C353" s="406"/>
      <c r="D353" s="406"/>
      <c r="E353" s="406"/>
      <c r="F353" s="406"/>
      <c r="G353" s="406"/>
      <c r="H353" s="406"/>
      <c r="I353" s="406"/>
      <c r="J353" s="406"/>
      <c r="K353" s="406"/>
      <c r="L353" s="406"/>
      <c r="V353" s="350" t="s">
        <v>822</v>
      </c>
      <c r="W353" s="406"/>
      <c r="X353" s="406"/>
      <c r="Y353" s="406"/>
      <c r="Z353" s="406"/>
      <c r="AA353" s="406">
        <v>83000.0</v>
      </c>
      <c r="AB353" s="406"/>
      <c r="AC353" s="406"/>
      <c r="AD353" s="406"/>
      <c r="AE353" s="406"/>
      <c r="AF353" s="406">
        <f t="shared" si="1"/>
        <v>0</v>
      </c>
    </row>
    <row r="354" ht="14.25" customHeight="1">
      <c r="A354" s="350"/>
      <c r="B354" s="406"/>
      <c r="C354" s="406"/>
      <c r="D354" s="406"/>
      <c r="E354" s="406"/>
      <c r="F354" s="406"/>
      <c r="G354" s="406"/>
      <c r="H354" s="406"/>
      <c r="I354" s="406"/>
      <c r="J354" s="406"/>
      <c r="K354" s="406"/>
      <c r="L354" s="406"/>
      <c r="V354" s="350" t="s">
        <v>523</v>
      </c>
      <c r="W354" s="406"/>
      <c r="X354" s="406">
        <v>1260030.0</v>
      </c>
      <c r="Y354" s="406">
        <v>5.2414726E7</v>
      </c>
      <c r="Z354" s="406">
        <v>1.2336094E7</v>
      </c>
      <c r="AA354" s="406">
        <v>5257826.0</v>
      </c>
      <c r="AB354" s="406"/>
      <c r="AC354" s="406"/>
      <c r="AD354" s="406"/>
      <c r="AE354" s="406"/>
      <c r="AF354" s="406">
        <f t="shared" si="1"/>
        <v>0</v>
      </c>
    </row>
    <row r="355" ht="14.25" customHeight="1">
      <c r="A355" s="350"/>
      <c r="B355" s="406"/>
      <c r="C355" s="406"/>
      <c r="D355" s="406"/>
      <c r="E355" s="406"/>
      <c r="F355" s="406"/>
      <c r="G355" s="406"/>
      <c r="H355" s="406"/>
      <c r="I355" s="406"/>
      <c r="J355" s="406"/>
      <c r="K355" s="406"/>
      <c r="L355" s="406"/>
      <c r="V355" s="350" t="s">
        <v>674</v>
      </c>
      <c r="W355" s="406"/>
      <c r="X355" s="406"/>
      <c r="Y355" s="406"/>
      <c r="Z355" s="406"/>
      <c r="AA355" s="406">
        <v>375980.0</v>
      </c>
      <c r="AB355" s="406"/>
      <c r="AC355" s="406"/>
      <c r="AD355" s="406"/>
      <c r="AE355" s="406"/>
      <c r="AF355" s="406">
        <f t="shared" si="1"/>
        <v>0</v>
      </c>
    </row>
    <row r="356" ht="14.25" customHeight="1">
      <c r="A356" s="350"/>
      <c r="B356" s="406"/>
      <c r="C356" s="406"/>
      <c r="D356" s="406"/>
      <c r="E356" s="406"/>
      <c r="F356" s="406"/>
      <c r="G356" s="406"/>
      <c r="H356" s="406"/>
      <c r="I356" s="406"/>
      <c r="J356" s="406"/>
      <c r="K356" s="406"/>
      <c r="L356" s="406"/>
      <c r="V356" s="350" t="s">
        <v>491</v>
      </c>
      <c r="W356" s="406"/>
      <c r="X356" s="406">
        <v>17980.0</v>
      </c>
      <c r="Y356" s="406"/>
      <c r="Z356" s="406">
        <v>96160.0</v>
      </c>
      <c r="AA356" s="406"/>
      <c r="AB356" s="406"/>
      <c r="AC356" s="406"/>
      <c r="AD356" s="406"/>
      <c r="AE356" s="406"/>
      <c r="AF356" s="406">
        <f t="shared" si="1"/>
        <v>0</v>
      </c>
    </row>
    <row r="357" ht="14.25" customHeight="1">
      <c r="A357" s="350"/>
      <c r="B357" s="406"/>
      <c r="C357" s="406"/>
      <c r="D357" s="406"/>
      <c r="E357" s="406"/>
      <c r="F357" s="406"/>
      <c r="G357" s="406"/>
      <c r="H357" s="406"/>
      <c r="I357" s="406"/>
      <c r="J357" s="406"/>
      <c r="K357" s="406"/>
      <c r="L357" s="406"/>
      <c r="V357" s="350" t="s">
        <v>688</v>
      </c>
      <c r="W357" s="406"/>
      <c r="X357" s="406"/>
      <c r="Y357" s="406"/>
      <c r="Z357" s="406"/>
      <c r="AA357" s="406">
        <v>1.360807E7</v>
      </c>
      <c r="AB357" s="406">
        <v>2.4677168E7</v>
      </c>
      <c r="AC357" s="406"/>
      <c r="AD357" s="406"/>
      <c r="AE357" s="406"/>
      <c r="AF357" s="406">
        <f t="shared" si="1"/>
        <v>0</v>
      </c>
    </row>
    <row r="358" ht="14.25" customHeight="1">
      <c r="A358" s="350"/>
      <c r="B358" s="406"/>
      <c r="C358" s="406"/>
      <c r="D358" s="406"/>
      <c r="E358" s="406"/>
      <c r="F358" s="406"/>
      <c r="G358" s="406"/>
      <c r="H358" s="406"/>
      <c r="I358" s="406"/>
      <c r="J358" s="406"/>
      <c r="K358" s="406"/>
      <c r="L358" s="406"/>
      <c r="V358" s="350" t="s">
        <v>687</v>
      </c>
      <c r="W358" s="406"/>
      <c r="X358" s="406"/>
      <c r="Y358" s="406"/>
      <c r="Z358" s="406"/>
      <c r="AA358" s="406">
        <v>354980.0</v>
      </c>
      <c r="AB358" s="406"/>
      <c r="AC358" s="406"/>
      <c r="AD358" s="406"/>
      <c r="AE358" s="406"/>
      <c r="AF358" s="406">
        <f t="shared" si="1"/>
        <v>0</v>
      </c>
    </row>
    <row r="359" ht="14.25" customHeight="1">
      <c r="A359" s="350"/>
      <c r="B359" s="406"/>
      <c r="C359" s="406"/>
      <c r="D359" s="406"/>
      <c r="E359" s="406"/>
      <c r="F359" s="406"/>
      <c r="G359" s="406"/>
      <c r="H359" s="406"/>
      <c r="I359" s="406"/>
      <c r="J359" s="406"/>
      <c r="K359" s="406"/>
      <c r="L359" s="406"/>
      <c r="V359" s="350" t="s">
        <v>702</v>
      </c>
      <c r="W359" s="406"/>
      <c r="X359" s="406"/>
      <c r="Y359" s="406"/>
      <c r="Z359" s="406"/>
      <c r="AA359" s="406">
        <v>329226.0</v>
      </c>
      <c r="AB359" s="406"/>
      <c r="AC359" s="406"/>
      <c r="AD359" s="406"/>
      <c r="AE359" s="406"/>
      <c r="AF359" s="406">
        <f t="shared" si="1"/>
        <v>0</v>
      </c>
    </row>
    <row r="360" ht="14.25" customHeight="1">
      <c r="A360" s="350"/>
      <c r="B360" s="406"/>
      <c r="C360" s="406"/>
      <c r="D360" s="406"/>
      <c r="E360" s="406"/>
      <c r="F360" s="406"/>
      <c r="G360" s="406"/>
      <c r="H360" s="406"/>
      <c r="I360" s="406"/>
      <c r="J360" s="406"/>
      <c r="K360" s="406"/>
      <c r="L360" s="406"/>
      <c r="V360" s="350" t="s">
        <v>472</v>
      </c>
      <c r="W360" s="406"/>
      <c r="X360" s="406">
        <v>2.3012149E7</v>
      </c>
      <c r="Y360" s="406">
        <v>2708499.0</v>
      </c>
      <c r="Z360" s="406">
        <v>1.2618668E7</v>
      </c>
      <c r="AA360" s="406">
        <v>1639478.0</v>
      </c>
      <c r="AB360" s="406"/>
      <c r="AC360" s="406"/>
      <c r="AD360" s="406"/>
      <c r="AE360" s="406"/>
      <c r="AF360" s="406">
        <f t="shared" si="1"/>
        <v>0</v>
      </c>
    </row>
    <row r="361" ht="14.25" customHeight="1">
      <c r="A361" s="350"/>
      <c r="B361" s="406"/>
      <c r="C361" s="406"/>
      <c r="D361" s="406"/>
      <c r="E361" s="406"/>
      <c r="F361" s="406"/>
      <c r="G361" s="406"/>
      <c r="H361" s="406"/>
      <c r="I361" s="406"/>
      <c r="J361" s="406"/>
      <c r="K361" s="406"/>
      <c r="L361" s="406"/>
      <c r="V361" s="350" t="s">
        <v>636</v>
      </c>
      <c r="W361" s="406"/>
      <c r="X361" s="406"/>
      <c r="Y361" s="406"/>
      <c r="Z361" s="406">
        <v>143670.0</v>
      </c>
      <c r="AA361" s="406">
        <v>1126668.0</v>
      </c>
      <c r="AB361" s="406"/>
      <c r="AC361" s="406"/>
      <c r="AD361" s="406"/>
      <c r="AE361" s="406"/>
      <c r="AF361" s="406">
        <f t="shared" si="1"/>
        <v>0</v>
      </c>
    </row>
    <row r="362" ht="14.25" customHeight="1">
      <c r="A362" s="350"/>
      <c r="B362" s="406"/>
      <c r="C362" s="406"/>
      <c r="D362" s="406"/>
      <c r="E362" s="406"/>
      <c r="F362" s="406"/>
      <c r="G362" s="406"/>
      <c r="H362" s="406"/>
      <c r="I362" s="406"/>
      <c r="J362" s="406"/>
      <c r="K362" s="406"/>
      <c r="L362" s="406"/>
      <c r="V362" s="350" t="s">
        <v>518</v>
      </c>
      <c r="W362" s="406"/>
      <c r="X362" s="406">
        <v>627000.0</v>
      </c>
      <c r="Y362" s="406"/>
      <c r="Z362" s="406"/>
      <c r="AA362" s="406"/>
      <c r="AB362" s="406"/>
      <c r="AC362" s="406"/>
      <c r="AD362" s="406"/>
      <c r="AE362" s="406"/>
      <c r="AF362" s="406">
        <f t="shared" si="1"/>
        <v>0</v>
      </c>
    </row>
    <row r="363" ht="14.25" customHeight="1">
      <c r="A363" s="350"/>
      <c r="B363" s="406"/>
      <c r="C363" s="406"/>
      <c r="D363" s="406"/>
      <c r="E363" s="406"/>
      <c r="F363" s="406"/>
      <c r="G363" s="406"/>
      <c r="H363" s="406"/>
      <c r="I363" s="406"/>
      <c r="J363" s="406"/>
      <c r="K363" s="406"/>
      <c r="L363" s="406"/>
      <c r="V363" s="350" t="s">
        <v>478</v>
      </c>
      <c r="W363" s="406"/>
      <c r="X363" s="406">
        <v>129900.0</v>
      </c>
      <c r="Y363" s="406"/>
      <c r="Z363" s="406"/>
      <c r="AA363" s="406"/>
      <c r="AB363" s="406"/>
      <c r="AC363" s="406"/>
      <c r="AD363" s="406"/>
      <c r="AE363" s="406"/>
      <c r="AF363" s="406">
        <f t="shared" si="1"/>
        <v>0</v>
      </c>
    </row>
    <row r="364" ht="14.25" customHeight="1">
      <c r="A364" s="350"/>
      <c r="B364" s="406"/>
      <c r="C364" s="406"/>
      <c r="D364" s="406"/>
      <c r="E364" s="406"/>
      <c r="F364" s="406"/>
      <c r="G364" s="406"/>
      <c r="H364" s="406"/>
      <c r="I364" s="406"/>
      <c r="J364" s="406"/>
      <c r="K364" s="406"/>
      <c r="L364" s="406"/>
      <c r="V364" s="350" t="s">
        <v>885</v>
      </c>
      <c r="W364" s="406"/>
      <c r="X364" s="406"/>
      <c r="Y364" s="406"/>
      <c r="Z364" s="406"/>
      <c r="AA364" s="406"/>
      <c r="AB364" s="406">
        <v>3122000.0</v>
      </c>
      <c r="AC364" s="406"/>
      <c r="AD364" s="406"/>
      <c r="AE364" s="406"/>
      <c r="AF364" s="406">
        <f t="shared" si="1"/>
        <v>0</v>
      </c>
    </row>
    <row r="365" ht="14.25" customHeight="1">
      <c r="A365" s="350"/>
      <c r="B365" s="406"/>
      <c r="C365" s="406"/>
      <c r="D365" s="406"/>
      <c r="E365" s="406"/>
      <c r="F365" s="406"/>
      <c r="G365" s="406"/>
      <c r="H365" s="406"/>
      <c r="I365" s="406"/>
      <c r="J365" s="406"/>
      <c r="K365" s="406"/>
      <c r="L365" s="406"/>
      <c r="V365" s="350" t="s">
        <v>743</v>
      </c>
      <c r="W365" s="406"/>
      <c r="X365" s="406"/>
      <c r="Y365" s="406"/>
      <c r="Z365" s="406"/>
      <c r="AA365" s="406">
        <v>113800.0</v>
      </c>
      <c r="AB365" s="406"/>
      <c r="AC365" s="406"/>
      <c r="AD365" s="406"/>
      <c r="AE365" s="406"/>
      <c r="AF365" s="406">
        <f t="shared" si="1"/>
        <v>0</v>
      </c>
    </row>
    <row r="366" ht="14.25" customHeight="1">
      <c r="A366" s="350"/>
      <c r="B366" s="406"/>
      <c r="C366" s="406"/>
      <c r="D366" s="406"/>
      <c r="E366" s="406"/>
      <c r="F366" s="406"/>
      <c r="G366" s="406"/>
      <c r="H366" s="406"/>
      <c r="I366" s="406"/>
      <c r="J366" s="406"/>
      <c r="K366" s="406"/>
      <c r="L366" s="406"/>
      <c r="V366" s="350" t="s">
        <v>784</v>
      </c>
      <c r="W366" s="406"/>
      <c r="X366" s="406"/>
      <c r="Y366" s="406"/>
      <c r="Z366" s="406"/>
      <c r="AA366" s="406">
        <v>162935.0</v>
      </c>
      <c r="AB366" s="406">
        <v>1789310.0</v>
      </c>
      <c r="AC366" s="406"/>
      <c r="AD366" s="406"/>
      <c r="AE366" s="406"/>
      <c r="AF366" s="406">
        <f t="shared" si="1"/>
        <v>0</v>
      </c>
    </row>
    <row r="367" ht="14.25" customHeight="1">
      <c r="A367" s="350"/>
      <c r="B367" s="406"/>
      <c r="C367" s="406"/>
      <c r="D367" s="406"/>
      <c r="E367" s="406"/>
      <c r="F367" s="406"/>
      <c r="G367" s="406"/>
      <c r="H367" s="406"/>
      <c r="I367" s="406"/>
      <c r="J367" s="406"/>
      <c r="K367" s="406"/>
      <c r="L367" s="406"/>
      <c r="V367" s="350" t="s">
        <v>716</v>
      </c>
      <c r="W367" s="406"/>
      <c r="X367" s="406"/>
      <c r="Y367" s="406"/>
      <c r="Z367" s="406"/>
      <c r="AA367" s="406">
        <v>1.3469574E7</v>
      </c>
      <c r="AB367" s="406"/>
      <c r="AC367" s="406"/>
      <c r="AD367" s="406"/>
      <c r="AE367" s="406"/>
      <c r="AF367" s="406">
        <f t="shared" si="1"/>
        <v>0</v>
      </c>
    </row>
    <row r="368" ht="14.25" customHeight="1">
      <c r="A368" s="350"/>
      <c r="B368" s="406"/>
      <c r="C368" s="406"/>
      <c r="D368" s="406"/>
      <c r="E368" s="406"/>
      <c r="F368" s="406"/>
      <c r="G368" s="406"/>
      <c r="H368" s="406"/>
      <c r="I368" s="406"/>
      <c r="J368" s="406"/>
      <c r="K368" s="406"/>
      <c r="L368" s="406"/>
      <c r="V368" s="350" t="s">
        <v>489</v>
      </c>
      <c r="W368" s="406"/>
      <c r="X368" s="406">
        <v>563999.0</v>
      </c>
      <c r="Y368" s="406"/>
      <c r="Z368" s="406"/>
      <c r="AA368" s="406"/>
      <c r="AB368" s="406"/>
      <c r="AC368" s="406"/>
      <c r="AD368" s="406"/>
      <c r="AE368" s="406"/>
      <c r="AF368" s="406">
        <f t="shared" si="1"/>
        <v>0</v>
      </c>
    </row>
    <row r="369" ht="14.25" customHeight="1">
      <c r="A369" s="350"/>
      <c r="B369" s="406"/>
      <c r="C369" s="406"/>
      <c r="D369" s="406"/>
      <c r="E369" s="406"/>
      <c r="F369" s="406"/>
      <c r="G369" s="406"/>
      <c r="H369" s="406"/>
      <c r="I369" s="406"/>
      <c r="J369" s="406"/>
      <c r="K369" s="406"/>
      <c r="L369" s="406"/>
      <c r="V369" s="350" t="s">
        <v>849</v>
      </c>
      <c r="W369" s="406"/>
      <c r="X369" s="406"/>
      <c r="Y369" s="406"/>
      <c r="Z369" s="406"/>
      <c r="AA369" s="406">
        <v>243498.0</v>
      </c>
      <c r="AB369" s="406"/>
      <c r="AC369" s="406"/>
      <c r="AD369" s="406"/>
      <c r="AE369" s="406"/>
      <c r="AF369" s="406">
        <f t="shared" si="1"/>
        <v>0</v>
      </c>
    </row>
    <row r="370" ht="14.25" customHeight="1">
      <c r="A370" s="350"/>
      <c r="B370" s="406"/>
      <c r="C370" s="406"/>
      <c r="D370" s="406"/>
      <c r="E370" s="406"/>
      <c r="F370" s="406"/>
      <c r="G370" s="406"/>
      <c r="H370" s="406"/>
      <c r="I370" s="406"/>
      <c r="J370" s="406"/>
      <c r="K370" s="406"/>
      <c r="L370" s="406"/>
      <c r="V370" s="350" t="s">
        <v>592</v>
      </c>
      <c r="W370" s="406"/>
      <c r="X370" s="406"/>
      <c r="Y370" s="406"/>
      <c r="Z370" s="406">
        <v>87390.0</v>
      </c>
      <c r="AA370" s="406">
        <v>94790.0</v>
      </c>
      <c r="AB370" s="406"/>
      <c r="AC370" s="406"/>
      <c r="AD370" s="406"/>
      <c r="AE370" s="406"/>
      <c r="AF370" s="406">
        <f t="shared" si="1"/>
        <v>0</v>
      </c>
    </row>
    <row r="371" ht="14.25" customHeight="1">
      <c r="A371" s="350"/>
      <c r="B371" s="406"/>
      <c r="C371" s="406"/>
      <c r="D371" s="406"/>
      <c r="E371" s="406"/>
      <c r="F371" s="406"/>
      <c r="G371" s="406"/>
      <c r="H371" s="406"/>
      <c r="I371" s="406"/>
      <c r="J371" s="406"/>
      <c r="K371" s="406"/>
      <c r="L371" s="406"/>
      <c r="V371" s="350" t="s">
        <v>499</v>
      </c>
      <c r="W371" s="406"/>
      <c r="X371" s="406">
        <v>2658966.0</v>
      </c>
      <c r="Y371" s="406">
        <v>3046685.0</v>
      </c>
      <c r="Z371" s="406">
        <v>3886474.0</v>
      </c>
      <c r="AA371" s="406">
        <v>4269996.0</v>
      </c>
      <c r="AB371" s="406"/>
      <c r="AC371" s="406"/>
      <c r="AD371" s="406"/>
      <c r="AE371" s="406"/>
      <c r="AF371" s="406">
        <f t="shared" si="1"/>
        <v>0</v>
      </c>
    </row>
    <row r="372" ht="14.25" customHeight="1">
      <c r="A372" s="350"/>
      <c r="B372" s="406"/>
      <c r="C372" s="406"/>
      <c r="D372" s="406"/>
      <c r="E372" s="406"/>
      <c r="F372" s="406"/>
      <c r="G372" s="406"/>
      <c r="H372" s="406"/>
      <c r="I372" s="406"/>
      <c r="J372" s="406"/>
      <c r="K372" s="406"/>
      <c r="L372" s="406"/>
      <c r="V372" s="350" t="s">
        <v>681</v>
      </c>
      <c r="W372" s="406"/>
      <c r="X372" s="406"/>
      <c r="Y372" s="406"/>
      <c r="Z372" s="406"/>
      <c r="AA372" s="406">
        <v>43550.0</v>
      </c>
      <c r="AB372" s="406"/>
      <c r="AC372" s="406"/>
      <c r="AD372" s="406"/>
      <c r="AE372" s="406"/>
      <c r="AF372" s="406">
        <f t="shared" si="1"/>
        <v>0</v>
      </c>
    </row>
    <row r="373" ht="14.25" customHeight="1">
      <c r="A373" s="350"/>
      <c r="B373" s="406"/>
      <c r="C373" s="406"/>
      <c r="D373" s="406"/>
      <c r="E373" s="406"/>
      <c r="F373" s="406"/>
      <c r="G373" s="406"/>
      <c r="H373" s="406"/>
      <c r="I373" s="406"/>
      <c r="J373" s="406"/>
      <c r="K373" s="406"/>
      <c r="L373" s="406"/>
      <c r="V373" s="350" t="s">
        <v>607</v>
      </c>
      <c r="W373" s="406"/>
      <c r="X373" s="406"/>
      <c r="Y373" s="406"/>
      <c r="Z373" s="406">
        <v>46003.0</v>
      </c>
      <c r="AA373" s="406"/>
      <c r="AB373" s="406"/>
      <c r="AC373" s="406"/>
      <c r="AD373" s="406"/>
      <c r="AE373" s="406"/>
      <c r="AF373" s="406">
        <f t="shared" si="1"/>
        <v>0</v>
      </c>
    </row>
    <row r="374" ht="14.25" customHeight="1">
      <c r="A374" s="350"/>
      <c r="B374" s="406"/>
      <c r="C374" s="406"/>
      <c r="D374" s="406"/>
      <c r="E374" s="406"/>
      <c r="F374" s="406"/>
      <c r="G374" s="406"/>
      <c r="H374" s="406"/>
      <c r="I374" s="406"/>
      <c r="J374" s="406"/>
      <c r="K374" s="406"/>
      <c r="L374" s="406"/>
      <c r="V374" s="350" t="s">
        <v>566</v>
      </c>
      <c r="W374" s="406"/>
      <c r="X374" s="406"/>
      <c r="Y374" s="406"/>
      <c r="Z374" s="406">
        <v>62980.0</v>
      </c>
      <c r="AA374" s="406"/>
      <c r="AB374" s="406">
        <v>87940.0</v>
      </c>
      <c r="AC374" s="406"/>
      <c r="AD374" s="406"/>
      <c r="AE374" s="406"/>
      <c r="AF374" s="406">
        <f t="shared" si="1"/>
        <v>0</v>
      </c>
    </row>
    <row r="375" ht="14.25" customHeight="1">
      <c r="A375" s="350"/>
      <c r="B375" s="406"/>
      <c r="C375" s="406"/>
      <c r="D375" s="406"/>
      <c r="E375" s="406"/>
      <c r="F375" s="406"/>
      <c r="G375" s="406"/>
      <c r="H375" s="406"/>
      <c r="I375" s="406"/>
      <c r="J375" s="406"/>
      <c r="K375" s="406"/>
      <c r="L375" s="406"/>
      <c r="V375" s="350" t="s">
        <v>705</v>
      </c>
      <c r="W375" s="406"/>
      <c r="X375" s="406"/>
      <c r="Y375" s="406"/>
      <c r="Z375" s="406"/>
      <c r="AA375" s="406">
        <v>61800.0</v>
      </c>
      <c r="AB375" s="406"/>
      <c r="AC375" s="406"/>
      <c r="AD375" s="406"/>
      <c r="AE375" s="406"/>
      <c r="AF375" s="406">
        <f t="shared" si="1"/>
        <v>0</v>
      </c>
    </row>
    <row r="376" ht="14.25" customHeight="1">
      <c r="A376" s="350"/>
      <c r="B376" s="406"/>
      <c r="C376" s="406"/>
      <c r="D376" s="406"/>
      <c r="E376" s="406"/>
      <c r="F376" s="406"/>
      <c r="G376" s="406"/>
      <c r="H376" s="406"/>
      <c r="I376" s="406"/>
      <c r="J376" s="406"/>
      <c r="K376" s="406"/>
      <c r="L376" s="406"/>
      <c r="V376" s="350" t="s">
        <v>511</v>
      </c>
      <c r="W376" s="406"/>
      <c r="X376" s="406">
        <v>2296117.0</v>
      </c>
      <c r="Y376" s="406">
        <v>5646549.0</v>
      </c>
      <c r="Z376" s="406">
        <v>3941461.0</v>
      </c>
      <c r="AA376" s="406">
        <v>5160227.0</v>
      </c>
      <c r="AB376" s="406">
        <v>5604130.0</v>
      </c>
      <c r="AC376" s="406"/>
      <c r="AD376" s="406"/>
      <c r="AE376" s="406"/>
      <c r="AF376" s="406">
        <f t="shared" si="1"/>
        <v>0</v>
      </c>
    </row>
    <row r="377" ht="14.25" customHeight="1">
      <c r="A377" s="350"/>
      <c r="B377" s="406"/>
      <c r="C377" s="406"/>
      <c r="D377" s="406"/>
      <c r="E377" s="406"/>
      <c r="F377" s="406"/>
      <c r="G377" s="406"/>
      <c r="H377" s="406"/>
      <c r="I377" s="406"/>
      <c r="J377" s="406"/>
      <c r="K377" s="406"/>
      <c r="L377" s="406"/>
      <c r="V377" s="350" t="s">
        <v>650</v>
      </c>
      <c r="W377" s="406"/>
      <c r="X377" s="406"/>
      <c r="Y377" s="406"/>
      <c r="Z377" s="406">
        <v>1400299.0</v>
      </c>
      <c r="AA377" s="406"/>
      <c r="AB377" s="406">
        <v>3572700.0</v>
      </c>
      <c r="AC377" s="406"/>
      <c r="AD377" s="406"/>
      <c r="AE377" s="406"/>
      <c r="AF377" s="406">
        <f t="shared" si="1"/>
        <v>0</v>
      </c>
    </row>
    <row r="378" ht="14.25" customHeight="1">
      <c r="A378" s="350"/>
      <c r="B378" s="406"/>
      <c r="C378" s="406"/>
      <c r="D378" s="406"/>
      <c r="E378" s="406"/>
      <c r="F378" s="406"/>
      <c r="G378" s="406"/>
      <c r="H378" s="406"/>
      <c r="I378" s="406"/>
      <c r="J378" s="406"/>
      <c r="K378" s="406"/>
      <c r="L378" s="406"/>
      <c r="V378" s="350" t="s">
        <v>588</v>
      </c>
      <c r="W378" s="406"/>
      <c r="X378" s="406"/>
      <c r="Y378" s="406"/>
      <c r="Z378" s="406">
        <v>52170.0</v>
      </c>
      <c r="AA378" s="406">
        <v>19430.0</v>
      </c>
      <c r="AB378" s="406"/>
      <c r="AC378" s="406"/>
      <c r="AD378" s="406"/>
      <c r="AE378" s="406"/>
      <c r="AF378" s="406">
        <f t="shared" si="1"/>
        <v>0</v>
      </c>
    </row>
    <row r="379" ht="14.25" customHeight="1">
      <c r="A379" s="350"/>
      <c r="B379" s="406"/>
      <c r="C379" s="406"/>
      <c r="D379" s="406"/>
      <c r="E379" s="406"/>
      <c r="F379" s="406"/>
      <c r="G379" s="406"/>
      <c r="H379" s="406"/>
      <c r="I379" s="406"/>
      <c r="J379" s="406"/>
      <c r="K379" s="406"/>
      <c r="L379" s="406"/>
      <c r="V379" s="350" t="s">
        <v>706</v>
      </c>
      <c r="W379" s="406"/>
      <c r="X379" s="406"/>
      <c r="Y379" s="406"/>
      <c r="Z379" s="406"/>
      <c r="AA379" s="406">
        <v>67301.0</v>
      </c>
      <c r="AB379" s="406"/>
      <c r="AC379" s="406"/>
      <c r="AD379" s="406"/>
      <c r="AE379" s="406"/>
      <c r="AF379" s="406">
        <f t="shared" si="1"/>
        <v>0</v>
      </c>
    </row>
    <row r="380" ht="14.25" customHeight="1">
      <c r="A380" s="350"/>
      <c r="B380" s="406"/>
      <c r="C380" s="406"/>
      <c r="D380" s="406"/>
      <c r="E380" s="406"/>
      <c r="F380" s="406"/>
      <c r="G380" s="406"/>
      <c r="H380" s="406"/>
      <c r="I380" s="406"/>
      <c r="J380" s="406"/>
      <c r="K380" s="406"/>
      <c r="L380" s="406"/>
      <c r="V380" s="350" t="s">
        <v>731</v>
      </c>
      <c r="W380" s="406"/>
      <c r="X380" s="406"/>
      <c r="Y380" s="406"/>
      <c r="Z380" s="406"/>
      <c r="AA380" s="406">
        <v>430001.0</v>
      </c>
      <c r="AB380" s="406"/>
      <c r="AC380" s="406"/>
      <c r="AD380" s="406"/>
      <c r="AE380" s="406"/>
      <c r="AF380" s="406">
        <f t="shared" si="1"/>
        <v>0</v>
      </c>
    </row>
    <row r="381" ht="14.25" customHeight="1">
      <c r="A381" s="350"/>
      <c r="B381" s="406"/>
      <c r="C381" s="406"/>
      <c r="D381" s="406"/>
      <c r="E381" s="406"/>
      <c r="F381" s="406"/>
      <c r="G381" s="406"/>
      <c r="H381" s="406"/>
      <c r="I381" s="406"/>
      <c r="J381" s="406"/>
      <c r="K381" s="406"/>
      <c r="L381" s="406"/>
      <c r="V381" s="350" t="s">
        <v>831</v>
      </c>
      <c r="W381" s="406"/>
      <c r="X381" s="406"/>
      <c r="Y381" s="406"/>
      <c r="Z381" s="406"/>
      <c r="AA381" s="406">
        <v>0.0</v>
      </c>
      <c r="AB381" s="406">
        <v>0.0</v>
      </c>
      <c r="AC381" s="406"/>
      <c r="AD381" s="406"/>
      <c r="AE381" s="406"/>
      <c r="AF381" s="406">
        <f t="shared" si="1"/>
        <v>0</v>
      </c>
    </row>
    <row r="382" ht="14.25" customHeight="1">
      <c r="A382" s="350"/>
      <c r="B382" s="406"/>
      <c r="C382" s="406"/>
      <c r="D382" s="406"/>
      <c r="E382" s="406"/>
      <c r="F382" s="406"/>
      <c r="G382" s="406"/>
      <c r="H382" s="406"/>
      <c r="I382" s="406"/>
      <c r="J382" s="406"/>
      <c r="K382" s="406"/>
      <c r="L382" s="406"/>
      <c r="V382" s="350" t="s">
        <v>587</v>
      </c>
      <c r="W382" s="406"/>
      <c r="X382" s="406"/>
      <c r="Y382" s="406"/>
      <c r="Z382" s="406">
        <v>71024.0</v>
      </c>
      <c r="AA382" s="406"/>
      <c r="AB382" s="406"/>
      <c r="AC382" s="406"/>
      <c r="AD382" s="406"/>
      <c r="AE382" s="406"/>
      <c r="AF382" s="406">
        <f t="shared" si="1"/>
        <v>0</v>
      </c>
    </row>
    <row r="383" ht="14.25" customHeight="1">
      <c r="A383" s="350"/>
      <c r="B383" s="406"/>
      <c r="C383" s="406"/>
      <c r="D383" s="406"/>
      <c r="E383" s="406"/>
      <c r="F383" s="406"/>
      <c r="G383" s="406"/>
      <c r="H383" s="406"/>
      <c r="I383" s="406"/>
      <c r="J383" s="406"/>
      <c r="K383" s="406"/>
      <c r="L383" s="406"/>
      <c r="V383" s="350" t="s">
        <v>861</v>
      </c>
      <c r="W383" s="406"/>
      <c r="X383" s="406"/>
      <c r="Y383" s="406"/>
      <c r="Z383" s="406"/>
      <c r="AA383" s="406">
        <v>209940.0</v>
      </c>
      <c r="AB383" s="406"/>
      <c r="AC383" s="406"/>
      <c r="AD383" s="406"/>
      <c r="AE383" s="406"/>
      <c r="AF383" s="406">
        <f t="shared" si="1"/>
        <v>0</v>
      </c>
    </row>
    <row r="384" ht="14.25" customHeight="1">
      <c r="A384" s="350"/>
      <c r="B384" s="406"/>
      <c r="C384" s="406"/>
      <c r="D384" s="406"/>
      <c r="E384" s="406"/>
      <c r="F384" s="406"/>
      <c r="G384" s="406"/>
      <c r="H384" s="406"/>
      <c r="I384" s="406"/>
      <c r="J384" s="406"/>
      <c r="K384" s="406"/>
      <c r="L384" s="406"/>
      <c r="V384" s="350" t="s">
        <v>617</v>
      </c>
      <c r="W384" s="406"/>
      <c r="X384" s="406"/>
      <c r="Y384" s="406"/>
      <c r="Z384" s="406">
        <v>503366.0</v>
      </c>
      <c r="AA384" s="406"/>
      <c r="AB384" s="406"/>
      <c r="AC384" s="406"/>
      <c r="AD384" s="406"/>
      <c r="AE384" s="406"/>
      <c r="AF384" s="406">
        <f t="shared" si="1"/>
        <v>0</v>
      </c>
    </row>
    <row r="385" ht="14.25" customHeight="1">
      <c r="A385" s="350"/>
      <c r="B385" s="406"/>
      <c r="C385" s="406"/>
      <c r="D385" s="406"/>
      <c r="E385" s="406"/>
      <c r="F385" s="406"/>
      <c r="G385" s="406"/>
      <c r="H385" s="406"/>
      <c r="I385" s="406"/>
      <c r="J385" s="406"/>
      <c r="K385" s="406"/>
      <c r="L385" s="406"/>
      <c r="V385" s="350" t="s">
        <v>874</v>
      </c>
      <c r="W385" s="406"/>
      <c r="X385" s="406"/>
      <c r="Y385" s="406"/>
      <c r="Z385" s="406"/>
      <c r="AA385" s="406"/>
      <c r="AB385" s="406">
        <v>30150.0</v>
      </c>
      <c r="AC385" s="406"/>
      <c r="AD385" s="406"/>
      <c r="AE385" s="406"/>
      <c r="AF385" s="406">
        <f t="shared" si="1"/>
        <v>0</v>
      </c>
    </row>
    <row r="386" ht="14.25" customHeight="1">
      <c r="A386" s="350"/>
      <c r="B386" s="406"/>
      <c r="C386" s="406"/>
      <c r="D386" s="406"/>
      <c r="E386" s="406"/>
      <c r="F386" s="406"/>
      <c r="G386" s="406"/>
      <c r="H386" s="406"/>
      <c r="I386" s="406"/>
      <c r="J386" s="406"/>
      <c r="K386" s="406"/>
      <c r="L386" s="406"/>
      <c r="V386" s="350" t="s">
        <v>473</v>
      </c>
      <c r="W386" s="406"/>
      <c r="X386" s="406">
        <v>1.5786681E7</v>
      </c>
      <c r="Y386" s="406"/>
      <c r="Z386" s="406"/>
      <c r="AA386" s="406"/>
      <c r="AB386" s="406"/>
      <c r="AC386" s="406"/>
      <c r="AD386" s="406"/>
      <c r="AE386" s="406"/>
      <c r="AF386" s="406">
        <f t="shared" si="1"/>
        <v>0</v>
      </c>
    </row>
    <row r="387" ht="14.25" customHeight="1">
      <c r="A387" s="350"/>
      <c r="B387" s="406"/>
      <c r="C387" s="406"/>
      <c r="D387" s="406"/>
      <c r="E387" s="406"/>
      <c r="F387" s="406"/>
      <c r="G387" s="406"/>
      <c r="H387" s="406"/>
      <c r="I387" s="406"/>
      <c r="J387" s="406"/>
      <c r="K387" s="406"/>
      <c r="L387" s="406"/>
      <c r="V387" s="350" t="s">
        <v>649</v>
      </c>
      <c r="W387" s="406"/>
      <c r="X387" s="406"/>
      <c r="Y387" s="406"/>
      <c r="Z387" s="406">
        <v>80293.0</v>
      </c>
      <c r="AA387" s="406"/>
      <c r="AB387" s="406"/>
      <c r="AC387" s="406"/>
      <c r="AD387" s="406"/>
      <c r="AE387" s="406"/>
      <c r="AF387" s="406">
        <f t="shared" si="1"/>
        <v>0</v>
      </c>
    </row>
    <row r="388" ht="14.25" customHeight="1">
      <c r="A388" s="350"/>
      <c r="B388" s="406"/>
      <c r="C388" s="406"/>
      <c r="D388" s="406"/>
      <c r="E388" s="406"/>
      <c r="F388" s="406"/>
      <c r="G388" s="406"/>
      <c r="H388" s="406"/>
      <c r="I388" s="406"/>
      <c r="J388" s="406"/>
      <c r="K388" s="406"/>
      <c r="L388" s="406"/>
      <c r="V388" s="350" t="s">
        <v>763</v>
      </c>
      <c r="W388" s="406"/>
      <c r="X388" s="406"/>
      <c r="Y388" s="406"/>
      <c r="Z388" s="406"/>
      <c r="AA388" s="406">
        <v>311500.0</v>
      </c>
      <c r="AB388" s="406">
        <v>756901.0</v>
      </c>
      <c r="AC388" s="406"/>
      <c r="AD388" s="406"/>
      <c r="AE388" s="406"/>
      <c r="AF388" s="406">
        <f t="shared" si="1"/>
        <v>0</v>
      </c>
    </row>
    <row r="389" ht="14.25" customHeight="1">
      <c r="A389" s="350"/>
      <c r="B389" s="406"/>
      <c r="C389" s="406"/>
      <c r="D389" s="406"/>
      <c r="E389" s="406"/>
      <c r="F389" s="406"/>
      <c r="G389" s="406"/>
      <c r="H389" s="406"/>
      <c r="I389" s="406"/>
      <c r="J389" s="406"/>
      <c r="K389" s="406"/>
      <c r="L389" s="406"/>
      <c r="V389" s="350" t="s">
        <v>481</v>
      </c>
      <c r="W389" s="406"/>
      <c r="X389" s="406">
        <v>3.3011685E7</v>
      </c>
      <c r="Y389" s="406"/>
      <c r="Z389" s="406"/>
      <c r="AA389" s="406"/>
      <c r="AB389" s="406"/>
      <c r="AC389" s="406"/>
      <c r="AD389" s="406"/>
      <c r="AE389" s="406"/>
      <c r="AF389" s="406">
        <f t="shared" si="1"/>
        <v>0</v>
      </c>
    </row>
    <row r="390" ht="14.25" customHeight="1">
      <c r="A390" s="350"/>
      <c r="B390" s="406"/>
      <c r="C390" s="406"/>
      <c r="D390" s="406"/>
      <c r="E390" s="406"/>
      <c r="F390" s="406"/>
      <c r="G390" s="406"/>
      <c r="H390" s="406"/>
      <c r="I390" s="406"/>
      <c r="J390" s="406"/>
      <c r="K390" s="406"/>
      <c r="L390" s="406"/>
      <c r="V390" s="350" t="s">
        <v>691</v>
      </c>
      <c r="W390" s="406"/>
      <c r="X390" s="406"/>
      <c r="Y390" s="406"/>
      <c r="Z390" s="406"/>
      <c r="AA390" s="406">
        <v>5040.0</v>
      </c>
      <c r="AB390" s="406"/>
      <c r="AC390" s="406"/>
      <c r="AD390" s="406"/>
      <c r="AE390" s="406"/>
      <c r="AF390" s="406">
        <f t="shared" si="1"/>
        <v>0</v>
      </c>
    </row>
    <row r="391" ht="14.25" customHeight="1">
      <c r="A391" s="350"/>
      <c r="B391" s="406"/>
      <c r="C391" s="406"/>
      <c r="D391" s="406"/>
      <c r="E391" s="406"/>
      <c r="F391" s="406"/>
      <c r="G391" s="406"/>
      <c r="H391" s="406"/>
      <c r="I391" s="406"/>
      <c r="J391" s="406"/>
      <c r="K391" s="406"/>
      <c r="L391" s="406"/>
      <c r="V391" s="350" t="s">
        <v>622</v>
      </c>
      <c r="W391" s="406"/>
      <c r="X391" s="406"/>
      <c r="Y391" s="406"/>
      <c r="Z391" s="406">
        <v>100229.0</v>
      </c>
      <c r="AA391" s="406"/>
      <c r="AB391" s="406"/>
      <c r="AC391" s="406"/>
      <c r="AD391" s="406"/>
      <c r="AE391" s="406"/>
      <c r="AF391" s="406">
        <f t="shared" si="1"/>
        <v>0</v>
      </c>
    </row>
    <row r="392" ht="14.25" customHeight="1">
      <c r="A392" s="350"/>
      <c r="B392" s="406"/>
      <c r="C392" s="406"/>
      <c r="D392" s="406"/>
      <c r="E392" s="406"/>
      <c r="F392" s="406"/>
      <c r="G392" s="406"/>
      <c r="H392" s="406"/>
      <c r="I392" s="406"/>
      <c r="J392" s="406"/>
      <c r="K392" s="406"/>
      <c r="L392" s="406"/>
      <c r="V392" s="350" t="s">
        <v>711</v>
      </c>
      <c r="W392" s="406"/>
      <c r="X392" s="406"/>
      <c r="Y392" s="406"/>
      <c r="Z392" s="406"/>
      <c r="AA392" s="406">
        <v>2171750.0</v>
      </c>
      <c r="AB392" s="406"/>
      <c r="AC392" s="406"/>
      <c r="AD392" s="406"/>
      <c r="AE392" s="406"/>
      <c r="AF392" s="406">
        <f t="shared" si="1"/>
        <v>0</v>
      </c>
    </row>
    <row r="393" ht="14.25" customHeight="1">
      <c r="A393" s="350"/>
      <c r="B393" s="406"/>
      <c r="C393" s="406"/>
      <c r="D393" s="406"/>
      <c r="E393" s="406"/>
      <c r="F393" s="406"/>
      <c r="G393" s="406"/>
      <c r="H393" s="406"/>
      <c r="I393" s="406"/>
      <c r="J393" s="406"/>
      <c r="K393" s="406"/>
      <c r="L393" s="406"/>
      <c r="V393" s="350" t="s">
        <v>450</v>
      </c>
      <c r="W393" s="406">
        <v>88810.0</v>
      </c>
      <c r="X393" s="406">
        <v>4009795.0</v>
      </c>
      <c r="Y393" s="406">
        <v>4317004.0</v>
      </c>
      <c r="Z393" s="406">
        <v>2258784.0</v>
      </c>
      <c r="AA393" s="406">
        <v>957188.0</v>
      </c>
      <c r="AB393" s="406"/>
      <c r="AC393" s="406"/>
      <c r="AD393" s="406"/>
      <c r="AE393" s="406"/>
      <c r="AF393" s="406">
        <f t="shared" si="1"/>
        <v>0</v>
      </c>
    </row>
    <row r="394" ht="14.25" customHeight="1">
      <c r="A394" s="350"/>
      <c r="B394" s="406"/>
      <c r="C394" s="406"/>
      <c r="D394" s="406"/>
      <c r="E394" s="406"/>
      <c r="F394" s="406"/>
      <c r="G394" s="406"/>
      <c r="H394" s="406"/>
      <c r="I394" s="406"/>
      <c r="J394" s="406"/>
      <c r="K394" s="406"/>
      <c r="L394" s="406"/>
      <c r="V394" s="350" t="s">
        <v>444</v>
      </c>
      <c r="W394" s="406">
        <v>225886.0</v>
      </c>
      <c r="X394" s="406">
        <v>1.5469813E7</v>
      </c>
      <c r="Y394" s="406">
        <v>2.1180776E7</v>
      </c>
      <c r="Z394" s="406">
        <v>2.0173804E7</v>
      </c>
      <c r="AA394" s="406">
        <v>2990480.0</v>
      </c>
      <c r="AB394" s="406">
        <v>6128145.0</v>
      </c>
      <c r="AC394" s="406"/>
      <c r="AD394" s="406"/>
      <c r="AE394" s="406"/>
      <c r="AF394" s="406">
        <f t="shared" si="1"/>
        <v>0</v>
      </c>
    </row>
    <row r="395" ht="14.25" customHeight="1">
      <c r="A395" s="350"/>
      <c r="B395" s="406"/>
      <c r="C395" s="406"/>
      <c r="D395" s="406"/>
      <c r="E395" s="406"/>
      <c r="F395" s="406"/>
      <c r="G395" s="406"/>
      <c r="H395" s="406"/>
      <c r="I395" s="406"/>
      <c r="J395" s="406"/>
      <c r="K395" s="406"/>
      <c r="L395" s="406"/>
      <c r="V395" s="350" t="s">
        <v>625</v>
      </c>
      <c r="W395" s="406"/>
      <c r="X395" s="406"/>
      <c r="Y395" s="406"/>
      <c r="Z395" s="406">
        <v>895000.0</v>
      </c>
      <c r="AA395" s="406"/>
      <c r="AB395" s="406"/>
      <c r="AC395" s="406"/>
      <c r="AD395" s="406"/>
      <c r="AE395" s="406"/>
      <c r="AF395" s="406">
        <f t="shared" si="1"/>
        <v>0</v>
      </c>
    </row>
    <row r="396" ht="14.25" customHeight="1">
      <c r="A396" s="350"/>
      <c r="B396" s="406"/>
      <c r="C396" s="406"/>
      <c r="D396" s="406"/>
      <c r="E396" s="406"/>
      <c r="F396" s="406"/>
      <c r="G396" s="406"/>
      <c r="H396" s="406"/>
      <c r="I396" s="406"/>
      <c r="J396" s="406"/>
      <c r="K396" s="406"/>
      <c r="L396" s="406"/>
      <c r="V396" s="350" t="s">
        <v>632</v>
      </c>
      <c r="W396" s="406"/>
      <c r="X396" s="406"/>
      <c r="Y396" s="406"/>
      <c r="Z396" s="406">
        <v>416500.0</v>
      </c>
      <c r="AA396" s="406"/>
      <c r="AB396" s="406"/>
      <c r="AC396" s="406"/>
      <c r="AD396" s="406"/>
      <c r="AE396" s="406"/>
      <c r="AF396" s="406">
        <f t="shared" si="1"/>
        <v>0</v>
      </c>
    </row>
    <row r="397" ht="14.25" customHeight="1">
      <c r="A397" s="350"/>
      <c r="B397" s="406"/>
      <c r="C397" s="406"/>
      <c r="D397" s="406"/>
      <c r="E397" s="406"/>
      <c r="F397" s="406"/>
      <c r="G397" s="406"/>
      <c r="H397" s="406"/>
      <c r="I397" s="406"/>
      <c r="J397" s="406"/>
      <c r="K397" s="406"/>
      <c r="L397" s="406"/>
      <c r="V397" s="350" t="s">
        <v>621</v>
      </c>
      <c r="W397" s="406"/>
      <c r="X397" s="406"/>
      <c r="Y397" s="406"/>
      <c r="Z397" s="406">
        <v>9355860.0</v>
      </c>
      <c r="AA397" s="406">
        <v>4677930.0</v>
      </c>
      <c r="AB397" s="406"/>
      <c r="AC397" s="406"/>
      <c r="AD397" s="406"/>
      <c r="AE397" s="406"/>
      <c r="AF397" s="406">
        <f t="shared" si="1"/>
        <v>0</v>
      </c>
    </row>
    <row r="398" ht="14.25" customHeight="1">
      <c r="A398" s="350"/>
      <c r="B398" s="406"/>
      <c r="C398" s="406"/>
      <c r="D398" s="406"/>
      <c r="E398" s="406"/>
      <c r="F398" s="406"/>
      <c r="G398" s="406"/>
      <c r="H398" s="406"/>
      <c r="I398" s="406"/>
      <c r="J398" s="406"/>
      <c r="K398" s="406"/>
      <c r="L398" s="406"/>
      <c r="V398" s="350" t="s">
        <v>562</v>
      </c>
      <c r="W398" s="406"/>
      <c r="X398" s="406"/>
      <c r="Y398" s="406"/>
      <c r="Z398" s="406">
        <v>5903814.0</v>
      </c>
      <c r="AA398" s="406"/>
      <c r="AB398" s="406"/>
      <c r="AC398" s="406"/>
      <c r="AD398" s="406"/>
      <c r="AE398" s="406"/>
      <c r="AF398" s="406">
        <f t="shared" si="1"/>
        <v>0</v>
      </c>
    </row>
    <row r="399" ht="14.25" customHeight="1">
      <c r="A399" s="350"/>
      <c r="B399" s="406"/>
      <c r="C399" s="406"/>
      <c r="D399" s="406"/>
      <c r="E399" s="406"/>
      <c r="F399" s="406"/>
      <c r="G399" s="406"/>
      <c r="H399" s="406"/>
      <c r="I399" s="406"/>
      <c r="J399" s="406"/>
      <c r="K399" s="406"/>
      <c r="L399" s="406"/>
      <c r="V399" s="350" t="s">
        <v>599</v>
      </c>
      <c r="W399" s="406"/>
      <c r="X399" s="406"/>
      <c r="Y399" s="406"/>
      <c r="Z399" s="406">
        <v>36089.0</v>
      </c>
      <c r="AA399" s="406"/>
      <c r="AB399" s="406"/>
      <c r="AC399" s="406"/>
      <c r="AD399" s="406"/>
      <c r="AE399" s="406"/>
      <c r="AF399" s="406">
        <f t="shared" si="1"/>
        <v>0</v>
      </c>
    </row>
    <row r="400" ht="14.25" customHeight="1">
      <c r="A400" s="350"/>
      <c r="B400" s="406"/>
      <c r="C400" s="406"/>
      <c r="D400" s="406"/>
      <c r="E400" s="406"/>
      <c r="F400" s="406"/>
      <c r="G400" s="406"/>
      <c r="H400" s="406"/>
      <c r="I400" s="406"/>
      <c r="J400" s="406"/>
      <c r="K400" s="406"/>
      <c r="L400" s="406"/>
      <c r="V400" s="350" t="s">
        <v>603</v>
      </c>
      <c r="W400" s="406"/>
      <c r="X400" s="406"/>
      <c r="Y400" s="406"/>
      <c r="Z400" s="406">
        <v>68310.0</v>
      </c>
      <c r="AA400" s="406">
        <v>63910.0</v>
      </c>
      <c r="AB400" s="406"/>
      <c r="AC400" s="406"/>
      <c r="AD400" s="406"/>
      <c r="AE400" s="406"/>
      <c r="AF400" s="406">
        <f t="shared" si="1"/>
        <v>0</v>
      </c>
    </row>
    <row r="401" ht="14.25" customHeight="1">
      <c r="A401" s="350"/>
      <c r="B401" s="406"/>
      <c r="C401" s="406"/>
      <c r="D401" s="406"/>
      <c r="E401" s="406"/>
      <c r="F401" s="406"/>
      <c r="G401" s="406"/>
      <c r="H401" s="406"/>
      <c r="I401" s="406"/>
      <c r="J401" s="406"/>
      <c r="K401" s="406"/>
      <c r="L401" s="406"/>
      <c r="V401" s="350" t="s">
        <v>679</v>
      </c>
      <c r="W401" s="406"/>
      <c r="X401" s="406"/>
      <c r="Y401" s="406"/>
      <c r="Z401" s="406"/>
      <c r="AA401" s="406">
        <v>284900.0</v>
      </c>
      <c r="AB401" s="406"/>
      <c r="AC401" s="406"/>
      <c r="AD401" s="406"/>
      <c r="AE401" s="406"/>
      <c r="AF401" s="406">
        <f t="shared" si="1"/>
        <v>0</v>
      </c>
    </row>
    <row r="402" ht="14.25" customHeight="1">
      <c r="A402" s="350"/>
      <c r="B402" s="406"/>
      <c r="C402" s="406"/>
      <c r="D402" s="406"/>
      <c r="E402" s="406"/>
      <c r="F402" s="406"/>
      <c r="G402" s="406"/>
      <c r="H402" s="406"/>
      <c r="I402" s="406"/>
      <c r="J402" s="406"/>
      <c r="K402" s="406"/>
      <c r="L402" s="406"/>
      <c r="V402" s="350" t="s">
        <v>635</v>
      </c>
      <c r="W402" s="406"/>
      <c r="X402" s="406"/>
      <c r="Y402" s="406"/>
      <c r="Z402" s="406">
        <v>837950.0</v>
      </c>
      <c r="AA402" s="406"/>
      <c r="AB402" s="406"/>
      <c r="AC402" s="406"/>
      <c r="AD402" s="406"/>
      <c r="AE402" s="406"/>
      <c r="AF402" s="406">
        <f t="shared" si="1"/>
        <v>0</v>
      </c>
    </row>
    <row r="403" ht="14.25" customHeight="1">
      <c r="A403" s="350"/>
      <c r="B403" s="406"/>
      <c r="C403" s="406"/>
      <c r="D403" s="406"/>
      <c r="E403" s="406"/>
      <c r="F403" s="406"/>
      <c r="G403" s="406"/>
      <c r="H403" s="406"/>
      <c r="I403" s="406"/>
      <c r="J403" s="406"/>
      <c r="K403" s="406"/>
      <c r="L403" s="406"/>
      <c r="V403" s="350" t="s">
        <v>652</v>
      </c>
      <c r="W403" s="406"/>
      <c r="X403" s="406"/>
      <c r="Y403" s="406"/>
      <c r="Z403" s="406"/>
      <c r="AA403" s="406">
        <v>3254650.0</v>
      </c>
      <c r="AB403" s="406">
        <v>3665200.0</v>
      </c>
      <c r="AC403" s="406"/>
      <c r="AD403" s="406"/>
      <c r="AE403" s="406"/>
      <c r="AF403" s="406">
        <f t="shared" si="1"/>
        <v>0</v>
      </c>
    </row>
    <row r="404" ht="14.25" customHeight="1">
      <c r="A404" s="350"/>
      <c r="B404" s="406"/>
      <c r="C404" s="406"/>
      <c r="D404" s="406"/>
      <c r="E404" s="406"/>
      <c r="F404" s="406"/>
      <c r="G404" s="406"/>
      <c r="H404" s="406"/>
      <c r="I404" s="406"/>
      <c r="J404" s="406"/>
      <c r="K404" s="406"/>
      <c r="L404" s="406"/>
      <c r="V404" s="350" t="s">
        <v>651</v>
      </c>
      <c r="W404" s="406"/>
      <c r="X404" s="406"/>
      <c r="Y404" s="406"/>
      <c r="Z404" s="406">
        <v>809200.0</v>
      </c>
      <c r="AA404" s="406"/>
      <c r="AB404" s="406"/>
      <c r="AC404" s="406"/>
      <c r="AD404" s="406"/>
      <c r="AE404" s="406"/>
      <c r="AF404" s="406">
        <f t="shared" si="1"/>
        <v>0</v>
      </c>
    </row>
    <row r="405" ht="14.25" customHeight="1">
      <c r="A405" s="350"/>
      <c r="B405" s="406"/>
      <c r="C405" s="406"/>
      <c r="D405" s="406"/>
      <c r="E405" s="406"/>
      <c r="F405" s="406"/>
      <c r="G405" s="406"/>
      <c r="H405" s="406"/>
      <c r="I405" s="406"/>
      <c r="J405" s="406"/>
      <c r="K405" s="406"/>
      <c r="L405" s="406"/>
      <c r="V405" s="350" t="s">
        <v>496</v>
      </c>
      <c r="W405" s="406"/>
      <c r="X405" s="406">
        <v>344491.0</v>
      </c>
      <c r="Y405" s="406"/>
      <c r="Z405" s="406"/>
      <c r="AA405" s="406"/>
      <c r="AB405" s="406"/>
      <c r="AC405" s="406"/>
      <c r="AD405" s="406"/>
      <c r="AE405" s="406"/>
      <c r="AF405" s="406">
        <f t="shared" si="1"/>
        <v>0</v>
      </c>
    </row>
    <row r="406" ht="14.25" customHeight="1">
      <c r="A406" s="350"/>
      <c r="B406" s="406"/>
      <c r="C406" s="406"/>
      <c r="D406" s="406"/>
      <c r="E406" s="406"/>
      <c r="F406" s="406"/>
      <c r="G406" s="406"/>
      <c r="H406" s="406"/>
      <c r="I406" s="406"/>
      <c r="J406" s="406"/>
      <c r="K406" s="406"/>
      <c r="L406" s="406"/>
      <c r="V406" s="350" t="s">
        <v>522</v>
      </c>
      <c r="W406" s="406"/>
      <c r="X406" s="406">
        <v>139216.0</v>
      </c>
      <c r="Y406" s="406"/>
      <c r="Z406" s="406"/>
      <c r="AA406" s="406"/>
      <c r="AB406" s="406"/>
      <c r="AC406" s="406"/>
      <c r="AD406" s="406"/>
      <c r="AE406" s="406"/>
      <c r="AF406" s="406">
        <f t="shared" si="1"/>
        <v>0</v>
      </c>
    </row>
    <row r="407" ht="14.25" customHeight="1">
      <c r="A407" s="350"/>
      <c r="B407" s="406"/>
      <c r="C407" s="406"/>
      <c r="D407" s="406"/>
      <c r="E407" s="406"/>
      <c r="F407" s="406"/>
      <c r="G407" s="406"/>
      <c r="H407" s="406"/>
      <c r="I407" s="406"/>
      <c r="J407" s="406"/>
      <c r="K407" s="406"/>
      <c r="L407" s="406"/>
      <c r="V407" s="350" t="s">
        <v>654</v>
      </c>
      <c r="W407" s="406"/>
      <c r="X407" s="406"/>
      <c r="Y407" s="406"/>
      <c r="Z407" s="406"/>
      <c r="AA407" s="406">
        <v>0.0</v>
      </c>
      <c r="AB407" s="406"/>
      <c r="AC407" s="406"/>
      <c r="AD407" s="406"/>
      <c r="AE407" s="406"/>
      <c r="AF407" s="406">
        <f t="shared" si="1"/>
        <v>0</v>
      </c>
    </row>
    <row r="408" ht="14.25" customHeight="1">
      <c r="A408" s="350"/>
      <c r="B408" s="406"/>
      <c r="C408" s="406"/>
      <c r="D408" s="406"/>
      <c r="E408" s="406"/>
      <c r="F408" s="406"/>
      <c r="G408" s="406"/>
      <c r="H408" s="406"/>
      <c r="I408" s="406"/>
      <c r="J408" s="406"/>
      <c r="K408" s="406"/>
      <c r="L408" s="406"/>
      <c r="V408" s="350" t="s">
        <v>504</v>
      </c>
      <c r="W408" s="406"/>
      <c r="X408" s="406">
        <v>1001700.0</v>
      </c>
      <c r="Y408" s="406"/>
      <c r="Z408" s="406">
        <v>947800.0</v>
      </c>
      <c r="AA408" s="406">
        <v>5167701.0</v>
      </c>
      <c r="AB408" s="406">
        <v>1716000.0</v>
      </c>
      <c r="AC408" s="406"/>
      <c r="AD408" s="406"/>
      <c r="AE408" s="406"/>
      <c r="AF408" s="406">
        <f t="shared" si="1"/>
        <v>0</v>
      </c>
    </row>
    <row r="409" ht="14.25" customHeight="1">
      <c r="A409" s="350"/>
      <c r="B409" s="406"/>
      <c r="C409" s="406"/>
      <c r="D409" s="406"/>
      <c r="E409" s="406"/>
      <c r="F409" s="406"/>
      <c r="G409" s="406"/>
      <c r="H409" s="406"/>
      <c r="I409" s="406"/>
      <c r="J409" s="406"/>
      <c r="K409" s="406"/>
      <c r="L409" s="406"/>
      <c r="V409" s="350" t="s">
        <v>761</v>
      </c>
      <c r="W409" s="406"/>
      <c r="X409" s="406"/>
      <c r="Y409" s="406"/>
      <c r="Z409" s="406"/>
      <c r="AA409" s="406">
        <v>979900.0</v>
      </c>
      <c r="AB409" s="406"/>
      <c r="AC409" s="406"/>
      <c r="AD409" s="406"/>
      <c r="AE409" s="406"/>
      <c r="AF409" s="406">
        <f t="shared" si="1"/>
        <v>0</v>
      </c>
    </row>
    <row r="410" ht="14.25" customHeight="1">
      <c r="A410" s="350"/>
      <c r="B410" s="406"/>
      <c r="C410" s="406"/>
      <c r="D410" s="406"/>
      <c r="E410" s="406"/>
      <c r="F410" s="406"/>
      <c r="G410" s="406"/>
      <c r="H410" s="406"/>
      <c r="I410" s="406"/>
      <c r="J410" s="406"/>
      <c r="K410" s="406"/>
      <c r="L410" s="406"/>
      <c r="V410" s="350" t="s">
        <v>626</v>
      </c>
      <c r="W410" s="406"/>
      <c r="X410" s="406"/>
      <c r="Y410" s="406"/>
      <c r="Z410" s="406">
        <v>2199000.0</v>
      </c>
      <c r="AA410" s="406"/>
      <c r="AB410" s="406">
        <v>9680500.0</v>
      </c>
      <c r="AC410" s="406"/>
      <c r="AD410" s="406"/>
      <c r="AE410" s="406"/>
      <c r="AF410" s="406">
        <f t="shared" si="1"/>
        <v>0</v>
      </c>
    </row>
    <row r="411" ht="14.25" customHeight="1">
      <c r="A411" s="350"/>
      <c r="B411" s="406"/>
      <c r="C411" s="406"/>
      <c r="D411" s="406"/>
      <c r="E411" s="406"/>
      <c r="F411" s="406"/>
      <c r="G411" s="406"/>
      <c r="H411" s="406"/>
      <c r="I411" s="406"/>
      <c r="J411" s="406"/>
      <c r="K411" s="406"/>
      <c r="L411" s="406"/>
      <c r="V411" s="350" t="s">
        <v>668</v>
      </c>
      <c r="W411" s="406"/>
      <c r="X411" s="406"/>
      <c r="Y411" s="406"/>
      <c r="Z411" s="406"/>
      <c r="AA411" s="406">
        <v>159990.0</v>
      </c>
      <c r="AB411" s="406"/>
      <c r="AC411" s="406"/>
      <c r="AD411" s="406"/>
      <c r="AE411" s="406"/>
      <c r="AF411" s="406">
        <f t="shared" si="1"/>
        <v>0</v>
      </c>
    </row>
    <row r="412" ht="14.25" customHeight="1">
      <c r="A412" s="350"/>
      <c r="B412" s="406"/>
      <c r="C412" s="406"/>
      <c r="D412" s="406"/>
      <c r="E412" s="406"/>
      <c r="F412" s="406"/>
      <c r="G412" s="406"/>
      <c r="H412" s="406"/>
      <c r="I412" s="406"/>
      <c r="J412" s="406"/>
      <c r="K412" s="406"/>
      <c r="L412" s="406"/>
      <c r="V412" s="350" t="s">
        <v>664</v>
      </c>
      <c r="W412" s="406"/>
      <c r="X412" s="406"/>
      <c r="Y412" s="406"/>
      <c r="Z412" s="406"/>
      <c r="AA412" s="406">
        <v>45000.0</v>
      </c>
      <c r="AB412" s="406"/>
      <c r="AC412" s="406"/>
      <c r="AD412" s="406"/>
      <c r="AE412" s="406"/>
      <c r="AF412" s="406">
        <f t="shared" si="1"/>
        <v>0</v>
      </c>
    </row>
    <row r="413" ht="14.25" customHeight="1">
      <c r="A413" s="350"/>
      <c r="B413" s="406"/>
      <c r="C413" s="406"/>
      <c r="D413" s="406"/>
      <c r="E413" s="406"/>
      <c r="F413" s="406"/>
      <c r="G413" s="406"/>
      <c r="H413" s="406"/>
      <c r="I413" s="406"/>
      <c r="J413" s="406"/>
      <c r="K413" s="406"/>
      <c r="L413" s="406"/>
      <c r="V413" s="350" t="s">
        <v>730</v>
      </c>
      <c r="W413" s="406"/>
      <c r="X413" s="406"/>
      <c r="Y413" s="406"/>
      <c r="Z413" s="406"/>
      <c r="AA413" s="406">
        <v>171919.0</v>
      </c>
      <c r="AB413" s="406"/>
      <c r="AC413" s="406"/>
      <c r="AD413" s="406"/>
      <c r="AE413" s="406"/>
      <c r="AF413" s="406">
        <f t="shared" si="1"/>
        <v>0</v>
      </c>
    </row>
    <row r="414" ht="14.25" customHeight="1">
      <c r="A414" s="350"/>
      <c r="B414" s="406"/>
      <c r="C414" s="406"/>
      <c r="D414" s="406"/>
      <c r="E414" s="406"/>
      <c r="F414" s="406"/>
      <c r="G414" s="406"/>
      <c r="H414" s="406"/>
      <c r="I414" s="406"/>
      <c r="J414" s="406"/>
      <c r="K414" s="406"/>
      <c r="L414" s="406"/>
      <c r="V414" s="350" t="s">
        <v>559</v>
      </c>
      <c r="W414" s="406"/>
      <c r="X414" s="406"/>
      <c r="Y414" s="406"/>
      <c r="Z414" s="406">
        <v>1414386.0</v>
      </c>
      <c r="AA414" s="406">
        <v>405990.0</v>
      </c>
      <c r="AB414" s="406"/>
      <c r="AC414" s="406"/>
      <c r="AD414" s="406"/>
      <c r="AE414" s="406"/>
      <c r="AF414" s="406">
        <f t="shared" si="1"/>
        <v>0</v>
      </c>
    </row>
    <row r="415" ht="14.25" customHeight="1">
      <c r="A415" s="350"/>
      <c r="B415" s="406"/>
      <c r="C415" s="406"/>
      <c r="D415" s="406"/>
      <c r="E415" s="406"/>
      <c r="F415" s="406"/>
      <c r="G415" s="406"/>
      <c r="H415" s="406"/>
      <c r="I415" s="406"/>
      <c r="J415" s="406"/>
      <c r="K415" s="406"/>
      <c r="L415" s="406"/>
      <c r="V415" s="350" t="s">
        <v>555</v>
      </c>
      <c r="W415" s="406"/>
      <c r="X415" s="406"/>
      <c r="Y415" s="406">
        <v>3305603.0</v>
      </c>
      <c r="Z415" s="406"/>
      <c r="AA415" s="406"/>
      <c r="AB415" s="406"/>
      <c r="AC415" s="406"/>
      <c r="AD415" s="406"/>
      <c r="AE415" s="406"/>
      <c r="AF415" s="406">
        <f t="shared" si="1"/>
        <v>0</v>
      </c>
    </row>
    <row r="416" ht="14.25" customHeight="1">
      <c r="A416" s="350"/>
      <c r="B416" s="406"/>
      <c r="C416" s="406"/>
      <c r="D416" s="406"/>
      <c r="E416" s="406"/>
      <c r="F416" s="406"/>
      <c r="G416" s="406"/>
      <c r="H416" s="406"/>
      <c r="I416" s="406"/>
      <c r="J416" s="406"/>
      <c r="K416" s="406"/>
      <c r="L416" s="406"/>
      <c r="V416" s="350" t="s">
        <v>561</v>
      </c>
      <c r="W416" s="406"/>
      <c r="X416" s="406"/>
      <c r="Y416" s="406"/>
      <c r="Z416" s="406">
        <v>963970.0</v>
      </c>
      <c r="AA416" s="406"/>
      <c r="AB416" s="406">
        <v>2369920.0</v>
      </c>
      <c r="AC416" s="406"/>
      <c r="AD416" s="406"/>
      <c r="AE416" s="406"/>
      <c r="AF416" s="406">
        <f t="shared" si="1"/>
        <v>0</v>
      </c>
    </row>
    <row r="417" ht="14.25" customHeight="1">
      <c r="A417" s="350"/>
      <c r="B417" s="406"/>
      <c r="C417" s="406"/>
      <c r="D417" s="406"/>
      <c r="E417" s="406"/>
      <c r="F417" s="406"/>
      <c r="G417" s="406"/>
      <c r="H417" s="406"/>
      <c r="I417" s="406"/>
      <c r="J417" s="406"/>
      <c r="K417" s="406"/>
      <c r="L417" s="406"/>
      <c r="V417" s="350" t="s">
        <v>665</v>
      </c>
      <c r="W417" s="406"/>
      <c r="X417" s="406"/>
      <c r="Y417" s="406"/>
      <c r="Z417" s="406"/>
      <c r="AA417" s="406">
        <v>4360869.0</v>
      </c>
      <c r="AB417" s="406"/>
      <c r="AC417" s="406"/>
      <c r="AD417" s="406"/>
      <c r="AE417" s="406"/>
      <c r="AF417" s="406">
        <f t="shared" si="1"/>
        <v>0</v>
      </c>
    </row>
    <row r="418" ht="14.25" customHeight="1">
      <c r="A418" s="350"/>
      <c r="B418" s="406"/>
      <c r="C418" s="406"/>
      <c r="D418" s="406"/>
      <c r="E418" s="406"/>
      <c r="F418" s="406"/>
      <c r="G418" s="406"/>
      <c r="H418" s="406"/>
      <c r="I418" s="406"/>
      <c r="J418" s="406"/>
      <c r="K418" s="406"/>
      <c r="L418" s="406"/>
      <c r="V418" s="350" t="s">
        <v>498</v>
      </c>
      <c r="W418" s="406"/>
      <c r="X418" s="406">
        <v>702526.0</v>
      </c>
      <c r="Y418" s="406">
        <v>1477363.0</v>
      </c>
      <c r="Z418" s="406">
        <v>659744.0</v>
      </c>
      <c r="AA418" s="406"/>
      <c r="AB418" s="406">
        <v>130484.0</v>
      </c>
      <c r="AC418" s="406"/>
      <c r="AD418" s="406"/>
      <c r="AE418" s="406"/>
      <c r="AF418" s="406">
        <f t="shared" si="1"/>
        <v>0</v>
      </c>
    </row>
    <row r="419" ht="14.25" customHeight="1">
      <c r="A419" s="350"/>
      <c r="B419" s="406"/>
      <c r="C419" s="406"/>
      <c r="D419" s="406"/>
      <c r="E419" s="406"/>
      <c r="F419" s="406"/>
      <c r="G419" s="406"/>
      <c r="H419" s="406"/>
      <c r="I419" s="406"/>
      <c r="J419" s="406"/>
      <c r="K419" s="406"/>
      <c r="L419" s="406"/>
      <c r="V419" s="350" t="s">
        <v>544</v>
      </c>
      <c r="W419" s="406"/>
      <c r="X419" s="406"/>
      <c r="Y419" s="406">
        <v>7040000.0</v>
      </c>
      <c r="Z419" s="406"/>
      <c r="AA419" s="406"/>
      <c r="AB419" s="406"/>
      <c r="AC419" s="406"/>
      <c r="AD419" s="406"/>
      <c r="AE419" s="406"/>
      <c r="AF419" s="406">
        <f t="shared" si="1"/>
        <v>0</v>
      </c>
    </row>
    <row r="420" ht="14.25" customHeight="1">
      <c r="A420" s="350"/>
      <c r="B420" s="406"/>
      <c r="C420" s="406"/>
      <c r="D420" s="406"/>
      <c r="E420" s="406"/>
      <c r="F420" s="406"/>
      <c r="G420" s="406"/>
      <c r="H420" s="406"/>
      <c r="I420" s="406"/>
      <c r="J420" s="406"/>
      <c r="K420" s="406"/>
      <c r="L420" s="406"/>
      <c r="V420" s="350" t="s">
        <v>479</v>
      </c>
      <c r="W420" s="406"/>
      <c r="X420" s="406">
        <v>329990.0</v>
      </c>
      <c r="Y420" s="406"/>
      <c r="Z420" s="406"/>
      <c r="AA420" s="406"/>
      <c r="AB420" s="406"/>
      <c r="AC420" s="406"/>
      <c r="AD420" s="406"/>
      <c r="AE420" s="406"/>
      <c r="AF420" s="406">
        <f t="shared" si="1"/>
        <v>0</v>
      </c>
    </row>
    <row r="421" ht="14.25" customHeight="1">
      <c r="A421" s="350"/>
      <c r="B421" s="406"/>
      <c r="C421" s="406"/>
      <c r="D421" s="406"/>
      <c r="E421" s="406"/>
      <c r="F421" s="406"/>
      <c r="G421" s="406"/>
      <c r="H421" s="406"/>
      <c r="I421" s="406"/>
      <c r="J421" s="406"/>
      <c r="K421" s="406"/>
      <c r="L421" s="406"/>
      <c r="V421" s="350" t="s">
        <v>628</v>
      </c>
      <c r="W421" s="406"/>
      <c r="X421" s="406"/>
      <c r="Y421" s="406"/>
      <c r="Z421" s="406">
        <v>178500.0</v>
      </c>
      <c r="AA421" s="406"/>
      <c r="AB421" s="406"/>
      <c r="AC421" s="406"/>
      <c r="AD421" s="406"/>
      <c r="AE421" s="406"/>
      <c r="AF421" s="406">
        <f t="shared" si="1"/>
        <v>0</v>
      </c>
    </row>
    <row r="422" ht="14.25" customHeight="1">
      <c r="A422" s="350"/>
      <c r="B422" s="406"/>
      <c r="C422" s="406"/>
      <c r="D422" s="406"/>
      <c r="E422" s="406"/>
      <c r="F422" s="406"/>
      <c r="G422" s="406"/>
      <c r="H422" s="406"/>
      <c r="I422" s="406"/>
      <c r="J422" s="406"/>
      <c r="K422" s="406"/>
      <c r="L422" s="406"/>
      <c r="V422" s="350" t="s">
        <v>700</v>
      </c>
      <c r="W422" s="406"/>
      <c r="X422" s="406"/>
      <c r="Y422" s="406"/>
      <c r="Z422" s="406"/>
      <c r="AA422" s="406">
        <v>125410.0</v>
      </c>
      <c r="AB422" s="406"/>
      <c r="AC422" s="406"/>
      <c r="AD422" s="406"/>
      <c r="AE422" s="406"/>
      <c r="AF422" s="406">
        <f t="shared" si="1"/>
        <v>0</v>
      </c>
    </row>
    <row r="423" ht="14.25" customHeight="1">
      <c r="A423" s="350"/>
      <c r="B423" s="406"/>
      <c r="C423" s="406"/>
      <c r="D423" s="406"/>
      <c r="E423" s="406"/>
      <c r="F423" s="406"/>
      <c r="G423" s="406"/>
      <c r="H423" s="406"/>
      <c r="I423" s="406"/>
      <c r="J423" s="406"/>
      <c r="K423" s="406"/>
      <c r="L423" s="406"/>
      <c r="V423" s="350" t="s">
        <v>682</v>
      </c>
      <c r="W423" s="406"/>
      <c r="X423" s="406"/>
      <c r="Y423" s="406"/>
      <c r="Z423" s="406"/>
      <c r="AA423" s="406">
        <v>40734.0</v>
      </c>
      <c r="AB423" s="406"/>
      <c r="AC423" s="406"/>
      <c r="AD423" s="406"/>
      <c r="AE423" s="406"/>
      <c r="AF423" s="406">
        <f t="shared" si="1"/>
        <v>0</v>
      </c>
    </row>
    <row r="424" ht="14.25" customHeight="1">
      <c r="A424" s="350"/>
      <c r="B424" s="406"/>
      <c r="C424" s="406"/>
      <c r="D424" s="406"/>
      <c r="E424" s="406"/>
      <c r="F424" s="406"/>
      <c r="G424" s="406"/>
      <c r="H424" s="406"/>
      <c r="I424" s="406"/>
      <c r="J424" s="406"/>
      <c r="K424" s="406"/>
      <c r="L424" s="406"/>
      <c r="V424" s="350" t="s">
        <v>642</v>
      </c>
      <c r="W424" s="406"/>
      <c r="X424" s="406"/>
      <c r="Y424" s="406"/>
      <c r="Z424" s="406">
        <v>24000.0</v>
      </c>
      <c r="AA424" s="406">
        <v>19000.0</v>
      </c>
      <c r="AB424" s="406"/>
      <c r="AC424" s="406"/>
      <c r="AD424" s="406"/>
      <c r="AE424" s="406"/>
      <c r="AF424" s="406">
        <f t="shared" si="1"/>
        <v>0</v>
      </c>
    </row>
    <row r="425" ht="14.25" customHeight="1">
      <c r="A425" s="350"/>
      <c r="B425" s="406"/>
      <c r="C425" s="406"/>
      <c r="D425" s="406"/>
      <c r="E425" s="406"/>
      <c r="F425" s="406"/>
      <c r="G425" s="406"/>
      <c r="H425" s="406"/>
      <c r="I425" s="406"/>
      <c r="J425" s="406"/>
      <c r="K425" s="406"/>
      <c r="L425" s="406"/>
      <c r="V425" s="350" t="s">
        <v>624</v>
      </c>
      <c r="W425" s="406"/>
      <c r="X425" s="406"/>
      <c r="Y425" s="406"/>
      <c r="Z425" s="406">
        <v>189910.0</v>
      </c>
      <c r="AA425" s="406"/>
      <c r="AB425" s="406"/>
      <c r="AC425" s="406"/>
      <c r="AD425" s="406"/>
      <c r="AE425" s="406"/>
      <c r="AF425" s="406">
        <f t="shared" si="1"/>
        <v>0</v>
      </c>
    </row>
    <row r="426" ht="14.25" customHeight="1">
      <c r="A426" s="350"/>
      <c r="B426" s="406"/>
      <c r="C426" s="406"/>
      <c r="D426" s="406"/>
      <c r="E426" s="406"/>
      <c r="F426" s="406"/>
      <c r="G426" s="406"/>
      <c r="H426" s="406"/>
      <c r="I426" s="406"/>
      <c r="J426" s="406"/>
      <c r="K426" s="406"/>
      <c r="L426" s="406"/>
      <c r="V426" s="350" t="s">
        <v>895</v>
      </c>
      <c r="W426" s="406"/>
      <c r="X426" s="406"/>
      <c r="Y426" s="406"/>
      <c r="Z426" s="406"/>
      <c r="AA426" s="406"/>
      <c r="AB426" s="406">
        <v>14000.0</v>
      </c>
      <c r="AC426" s="406"/>
      <c r="AD426" s="406"/>
      <c r="AE426" s="406"/>
      <c r="AF426" s="406">
        <f t="shared" si="1"/>
        <v>0</v>
      </c>
    </row>
    <row r="427" ht="14.25" customHeight="1">
      <c r="A427" s="350"/>
      <c r="B427" s="406"/>
      <c r="C427" s="406"/>
      <c r="D427" s="406"/>
      <c r="E427" s="406"/>
      <c r="F427" s="406"/>
      <c r="G427" s="406"/>
      <c r="H427" s="406"/>
      <c r="I427" s="406"/>
      <c r="J427" s="406"/>
      <c r="K427" s="406"/>
      <c r="L427" s="406"/>
      <c r="V427" s="350" t="s">
        <v>826</v>
      </c>
      <c r="W427" s="406"/>
      <c r="X427" s="406"/>
      <c r="Y427" s="406"/>
      <c r="Z427" s="406"/>
      <c r="AA427" s="406">
        <v>223979.0</v>
      </c>
      <c r="AB427" s="406"/>
      <c r="AC427" s="406"/>
      <c r="AD427" s="406"/>
      <c r="AE427" s="406"/>
      <c r="AF427" s="406">
        <f t="shared" si="1"/>
        <v>0</v>
      </c>
    </row>
    <row r="428" ht="14.25" customHeight="1">
      <c r="A428" s="350"/>
      <c r="B428" s="406"/>
      <c r="C428" s="406"/>
      <c r="D428" s="406"/>
      <c r="E428" s="406"/>
      <c r="F428" s="406"/>
      <c r="G428" s="406"/>
      <c r="H428" s="406"/>
      <c r="I428" s="406"/>
      <c r="J428" s="406"/>
      <c r="K428" s="406"/>
      <c r="L428" s="406"/>
      <c r="V428" s="350" t="s">
        <v>877</v>
      </c>
      <c r="W428" s="406"/>
      <c r="X428" s="406"/>
      <c r="Y428" s="406"/>
      <c r="Z428" s="406"/>
      <c r="AA428" s="406"/>
      <c r="AB428" s="406">
        <v>623949.0</v>
      </c>
      <c r="AC428" s="406"/>
      <c r="AD428" s="406"/>
      <c r="AE428" s="406"/>
      <c r="AF428" s="406">
        <f t="shared" si="1"/>
        <v>0</v>
      </c>
    </row>
    <row r="429" ht="14.25" customHeight="1">
      <c r="A429" s="350"/>
      <c r="B429" s="406"/>
      <c r="C429" s="406"/>
      <c r="D429" s="406"/>
      <c r="E429" s="406"/>
      <c r="F429" s="406"/>
      <c r="G429" s="406"/>
      <c r="H429" s="406"/>
      <c r="I429" s="406"/>
      <c r="J429" s="406"/>
      <c r="K429" s="406"/>
      <c r="L429" s="406"/>
      <c r="V429" s="350" t="s">
        <v>526</v>
      </c>
      <c r="W429" s="406"/>
      <c r="X429" s="406"/>
      <c r="Y429" s="406">
        <v>960372.0</v>
      </c>
      <c r="Z429" s="406"/>
      <c r="AA429" s="406"/>
      <c r="AB429" s="406"/>
      <c r="AC429" s="406"/>
      <c r="AD429" s="406"/>
      <c r="AE429" s="406"/>
      <c r="AF429" s="406">
        <f t="shared" si="1"/>
        <v>0</v>
      </c>
    </row>
    <row r="430" ht="14.25" customHeight="1">
      <c r="A430" s="350"/>
      <c r="B430" s="406"/>
      <c r="C430" s="406"/>
      <c r="D430" s="406"/>
      <c r="E430" s="406"/>
      <c r="F430" s="406"/>
      <c r="G430" s="406"/>
      <c r="H430" s="406"/>
      <c r="I430" s="406"/>
      <c r="J430" s="406"/>
      <c r="K430" s="406"/>
      <c r="L430" s="406"/>
      <c r="V430" s="350" t="s">
        <v>616</v>
      </c>
      <c r="W430" s="406"/>
      <c r="X430" s="406"/>
      <c r="Y430" s="406"/>
      <c r="Z430" s="406">
        <v>281309.0</v>
      </c>
      <c r="AA430" s="406"/>
      <c r="AB430" s="406"/>
      <c r="AC430" s="406"/>
      <c r="AD430" s="406"/>
      <c r="AE430" s="406"/>
      <c r="AF430" s="406">
        <f t="shared" si="1"/>
        <v>0</v>
      </c>
    </row>
    <row r="431" ht="14.25" customHeight="1">
      <c r="A431" s="350"/>
      <c r="B431" s="406"/>
      <c r="C431" s="406"/>
      <c r="D431" s="406"/>
      <c r="E431" s="406"/>
      <c r="F431" s="406"/>
      <c r="G431" s="406"/>
      <c r="H431" s="406"/>
      <c r="I431" s="406"/>
      <c r="J431" s="406"/>
      <c r="K431" s="406"/>
      <c r="L431" s="406"/>
      <c r="V431" s="350" t="s">
        <v>742</v>
      </c>
      <c r="W431" s="406"/>
      <c r="X431" s="406"/>
      <c r="Y431" s="406"/>
      <c r="Z431" s="406"/>
      <c r="AA431" s="406">
        <v>2124150.0</v>
      </c>
      <c r="AB431" s="406"/>
      <c r="AC431" s="406"/>
      <c r="AD431" s="406"/>
      <c r="AE431" s="406"/>
      <c r="AF431" s="406">
        <f t="shared" si="1"/>
        <v>0</v>
      </c>
    </row>
    <row r="432" ht="14.25" customHeight="1">
      <c r="A432" s="350"/>
      <c r="B432" s="406"/>
      <c r="C432" s="406"/>
      <c r="D432" s="406"/>
      <c r="E432" s="406"/>
      <c r="F432" s="406"/>
      <c r="G432" s="406"/>
      <c r="H432" s="406"/>
      <c r="I432" s="406"/>
      <c r="J432" s="406"/>
      <c r="K432" s="406"/>
      <c r="L432" s="406"/>
      <c r="V432" s="350" t="s">
        <v>548</v>
      </c>
      <c r="W432" s="406"/>
      <c r="X432" s="406"/>
      <c r="Y432" s="406">
        <v>489075.0</v>
      </c>
      <c r="Z432" s="406">
        <v>208126.0</v>
      </c>
      <c r="AA432" s="406"/>
      <c r="AB432" s="406"/>
      <c r="AC432" s="406"/>
      <c r="AD432" s="406"/>
      <c r="AE432" s="406"/>
      <c r="AF432" s="406">
        <f t="shared" si="1"/>
        <v>0</v>
      </c>
    </row>
    <row r="433" ht="14.25" customHeight="1">
      <c r="A433" s="350"/>
      <c r="B433" s="406"/>
      <c r="C433" s="406"/>
      <c r="D433" s="406"/>
      <c r="E433" s="406"/>
      <c r="F433" s="406"/>
      <c r="G433" s="406"/>
      <c r="H433" s="406"/>
      <c r="I433" s="406"/>
      <c r="J433" s="406"/>
      <c r="K433" s="406"/>
      <c r="L433" s="406"/>
      <c r="V433" s="350" t="s">
        <v>848</v>
      </c>
      <c r="W433" s="406"/>
      <c r="X433" s="406"/>
      <c r="Y433" s="406"/>
      <c r="Z433" s="406"/>
      <c r="AA433" s="406">
        <v>366600.0</v>
      </c>
      <c r="AB433" s="406"/>
      <c r="AC433" s="406"/>
      <c r="AD433" s="406"/>
      <c r="AE433" s="406"/>
      <c r="AF433" s="406">
        <f t="shared" si="1"/>
        <v>0</v>
      </c>
    </row>
    <row r="434" ht="14.25" customHeight="1">
      <c r="A434" s="350"/>
      <c r="B434" s="406"/>
      <c r="C434" s="406"/>
      <c r="D434" s="406"/>
      <c r="E434" s="406"/>
      <c r="F434" s="406"/>
      <c r="G434" s="406"/>
      <c r="H434" s="406"/>
      <c r="I434" s="406"/>
      <c r="J434" s="406"/>
      <c r="K434" s="406"/>
      <c r="L434" s="406"/>
      <c r="V434" s="350" t="s">
        <v>488</v>
      </c>
      <c r="W434" s="406"/>
      <c r="X434" s="406">
        <v>1082849.0</v>
      </c>
      <c r="Y434" s="406">
        <v>6721158.0</v>
      </c>
      <c r="Z434" s="406">
        <v>1701696.0</v>
      </c>
      <c r="AA434" s="406">
        <v>-2.0</v>
      </c>
      <c r="AB434" s="406"/>
      <c r="AC434" s="406"/>
      <c r="AD434" s="406"/>
      <c r="AE434" s="406"/>
      <c r="AF434" s="406">
        <f t="shared" si="1"/>
        <v>0</v>
      </c>
    </row>
    <row r="435" ht="14.25" customHeight="1">
      <c r="A435" s="350"/>
      <c r="B435" s="406"/>
      <c r="C435" s="406"/>
      <c r="D435" s="406"/>
      <c r="E435" s="406"/>
      <c r="F435" s="406"/>
      <c r="G435" s="406"/>
      <c r="H435" s="406"/>
      <c r="I435" s="406"/>
      <c r="J435" s="406"/>
      <c r="K435" s="406"/>
      <c r="L435" s="406"/>
      <c r="V435" s="350" t="s">
        <v>596</v>
      </c>
      <c r="W435" s="406"/>
      <c r="X435" s="406"/>
      <c r="Y435" s="406"/>
      <c r="Z435" s="406">
        <v>0.0</v>
      </c>
      <c r="AA435" s="406"/>
      <c r="AB435" s="406"/>
      <c r="AC435" s="406"/>
      <c r="AD435" s="406"/>
      <c r="AE435" s="406"/>
      <c r="AF435" s="406">
        <f t="shared" si="1"/>
        <v>0</v>
      </c>
    </row>
    <row r="436" ht="14.25" customHeight="1">
      <c r="A436" s="350"/>
      <c r="B436" s="406"/>
      <c r="C436" s="406"/>
      <c r="D436" s="406"/>
      <c r="E436" s="406"/>
      <c r="F436" s="406"/>
      <c r="G436" s="406"/>
      <c r="H436" s="406"/>
      <c r="I436" s="406"/>
      <c r="J436" s="406"/>
      <c r="K436" s="406"/>
      <c r="L436" s="406"/>
      <c r="V436" s="350" t="s">
        <v>853</v>
      </c>
      <c r="W436" s="406"/>
      <c r="X436" s="406"/>
      <c r="Y436" s="406"/>
      <c r="Z436" s="406"/>
      <c r="AA436" s="406">
        <v>53149.0</v>
      </c>
      <c r="AB436" s="406"/>
      <c r="AC436" s="406"/>
      <c r="AD436" s="406"/>
      <c r="AE436" s="406"/>
      <c r="AF436" s="406">
        <f t="shared" si="1"/>
        <v>0</v>
      </c>
    </row>
    <row r="437" ht="14.25" customHeight="1">
      <c r="A437" s="350"/>
      <c r="B437" s="406"/>
      <c r="C437" s="406"/>
      <c r="D437" s="406"/>
      <c r="E437" s="406"/>
      <c r="F437" s="406"/>
      <c r="G437" s="406"/>
      <c r="H437" s="406"/>
      <c r="I437" s="406"/>
      <c r="J437" s="406"/>
      <c r="K437" s="406"/>
      <c r="L437" s="406"/>
      <c r="V437" s="350" t="s">
        <v>527</v>
      </c>
      <c r="W437" s="406"/>
      <c r="X437" s="406"/>
      <c r="Y437" s="406">
        <v>223920.0</v>
      </c>
      <c r="Z437" s="406">
        <v>899697.0</v>
      </c>
      <c r="AA437" s="406"/>
      <c r="AB437" s="406"/>
      <c r="AC437" s="406"/>
      <c r="AD437" s="406"/>
      <c r="AE437" s="406"/>
      <c r="AF437" s="406">
        <f t="shared" si="1"/>
        <v>0</v>
      </c>
    </row>
    <row r="438" ht="14.25" customHeight="1">
      <c r="A438" s="350"/>
      <c r="B438" s="406"/>
      <c r="C438" s="406"/>
      <c r="D438" s="406"/>
      <c r="E438" s="406"/>
      <c r="F438" s="406"/>
      <c r="G438" s="406"/>
      <c r="H438" s="406"/>
      <c r="I438" s="406"/>
      <c r="J438" s="406"/>
      <c r="K438" s="406"/>
      <c r="L438" s="406"/>
      <c r="V438" s="350" t="s">
        <v>671</v>
      </c>
      <c r="W438" s="406"/>
      <c r="X438" s="406"/>
      <c r="Y438" s="406"/>
      <c r="Z438" s="406"/>
      <c r="AA438" s="406">
        <v>1.21106429E8</v>
      </c>
      <c r="AB438" s="406"/>
      <c r="AC438" s="406"/>
      <c r="AD438" s="406"/>
      <c r="AE438" s="406"/>
      <c r="AF438" s="406">
        <f t="shared" si="1"/>
        <v>0</v>
      </c>
    </row>
    <row r="439" ht="14.25" customHeight="1">
      <c r="A439" s="350"/>
      <c r="B439" s="406"/>
      <c r="C439" s="406"/>
      <c r="D439" s="406"/>
      <c r="E439" s="406"/>
      <c r="F439" s="406"/>
      <c r="G439" s="406"/>
      <c r="H439" s="406"/>
      <c r="I439" s="406"/>
      <c r="J439" s="406"/>
      <c r="K439" s="406"/>
      <c r="L439" s="406"/>
      <c r="V439" s="350" t="s">
        <v>788</v>
      </c>
      <c r="W439" s="406"/>
      <c r="X439" s="406"/>
      <c r="Y439" s="406"/>
      <c r="Z439" s="406"/>
      <c r="AA439" s="406">
        <v>571590.0</v>
      </c>
      <c r="AB439" s="406"/>
      <c r="AC439" s="406"/>
      <c r="AD439" s="406"/>
      <c r="AE439" s="406"/>
      <c r="AF439" s="406">
        <f t="shared" si="1"/>
        <v>0</v>
      </c>
    </row>
    <row r="440" ht="14.25" customHeight="1">
      <c r="A440" s="350"/>
      <c r="B440" s="406"/>
      <c r="C440" s="406"/>
      <c r="D440" s="406"/>
      <c r="E440" s="406"/>
      <c r="F440" s="406"/>
      <c r="G440" s="406"/>
      <c r="H440" s="406"/>
      <c r="I440" s="406"/>
      <c r="J440" s="406"/>
      <c r="K440" s="406"/>
      <c r="L440" s="406"/>
      <c r="V440" s="350" t="s">
        <v>533</v>
      </c>
      <c r="W440" s="406"/>
      <c r="X440" s="406"/>
      <c r="Y440" s="406">
        <v>465820.0</v>
      </c>
      <c r="Z440" s="406">
        <v>156303.0</v>
      </c>
      <c r="AA440" s="406">
        <v>300840.0</v>
      </c>
      <c r="AB440" s="406">
        <v>94328.0</v>
      </c>
      <c r="AC440" s="406"/>
      <c r="AD440" s="406"/>
      <c r="AE440" s="406"/>
      <c r="AF440" s="406">
        <f t="shared" si="1"/>
        <v>0</v>
      </c>
    </row>
    <row r="441" ht="14.25" customHeight="1">
      <c r="A441" s="350"/>
      <c r="B441" s="406"/>
      <c r="C441" s="406"/>
      <c r="D441" s="406"/>
      <c r="E441" s="406"/>
      <c r="F441" s="406"/>
      <c r="G441" s="406"/>
      <c r="H441" s="406"/>
      <c r="I441" s="406"/>
      <c r="J441" s="406"/>
      <c r="K441" s="406"/>
      <c r="L441" s="406"/>
      <c r="V441" s="350" t="s">
        <v>611</v>
      </c>
      <c r="W441" s="406"/>
      <c r="X441" s="406"/>
      <c r="Y441" s="406"/>
      <c r="Z441" s="406">
        <v>737959.0</v>
      </c>
      <c r="AA441" s="406">
        <v>1729940.0</v>
      </c>
      <c r="AB441" s="406"/>
      <c r="AC441" s="406"/>
      <c r="AD441" s="406"/>
      <c r="AE441" s="406"/>
      <c r="AF441" s="406">
        <f t="shared" si="1"/>
        <v>0</v>
      </c>
    </row>
    <row r="442" ht="14.25" customHeight="1">
      <c r="A442" s="350"/>
      <c r="B442" s="406"/>
      <c r="C442" s="406"/>
      <c r="D442" s="406"/>
      <c r="E442" s="406"/>
      <c r="F442" s="406"/>
      <c r="G442" s="406"/>
      <c r="H442" s="406"/>
      <c r="I442" s="406"/>
      <c r="J442" s="406"/>
      <c r="K442" s="406"/>
      <c r="L442" s="406"/>
      <c r="V442" s="350" t="s">
        <v>598</v>
      </c>
      <c r="W442" s="406"/>
      <c r="X442" s="406"/>
      <c r="Y442" s="406"/>
      <c r="Z442" s="406">
        <v>20792.0</v>
      </c>
      <c r="AA442" s="406"/>
      <c r="AB442" s="406"/>
      <c r="AC442" s="406"/>
      <c r="AD442" s="406"/>
      <c r="AE442" s="406"/>
      <c r="AF442" s="406">
        <f t="shared" si="1"/>
        <v>0</v>
      </c>
    </row>
    <row r="443" ht="14.25" customHeight="1">
      <c r="A443" s="350"/>
      <c r="B443" s="406"/>
      <c r="C443" s="406"/>
      <c r="D443" s="406"/>
      <c r="E443" s="406"/>
      <c r="F443" s="406"/>
      <c r="G443" s="406"/>
      <c r="H443" s="406"/>
      <c r="I443" s="406"/>
      <c r="J443" s="406"/>
      <c r="K443" s="406"/>
      <c r="L443" s="406"/>
      <c r="V443" s="350" t="s">
        <v>715</v>
      </c>
      <c r="W443" s="406"/>
      <c r="X443" s="406"/>
      <c r="Y443" s="406"/>
      <c r="Z443" s="406"/>
      <c r="AA443" s="406">
        <v>4771050.0</v>
      </c>
      <c r="AB443" s="406"/>
      <c r="AC443" s="406"/>
      <c r="AD443" s="406"/>
      <c r="AE443" s="406"/>
      <c r="AF443" s="406">
        <f t="shared" si="1"/>
        <v>0</v>
      </c>
    </row>
    <row r="444" ht="14.25" customHeight="1">
      <c r="A444" s="350"/>
      <c r="B444" s="406"/>
      <c r="C444" s="406"/>
      <c r="D444" s="406"/>
      <c r="E444" s="406"/>
      <c r="F444" s="406"/>
      <c r="G444" s="406"/>
      <c r="H444" s="406"/>
      <c r="I444" s="406"/>
      <c r="J444" s="406"/>
      <c r="K444" s="406"/>
      <c r="L444" s="406"/>
      <c r="V444" s="350" t="s">
        <v>30</v>
      </c>
      <c r="W444" s="406"/>
      <c r="X444" s="406">
        <v>7279435.0</v>
      </c>
      <c r="Y444" s="406">
        <v>1.628487E7</v>
      </c>
      <c r="Z444" s="406">
        <v>2.8780164E7</v>
      </c>
      <c r="AA444" s="406">
        <v>3.6717921E7</v>
      </c>
      <c r="AB444" s="406">
        <v>1.0840041E7</v>
      </c>
      <c r="AC444" s="406"/>
      <c r="AD444" s="406"/>
      <c r="AE444" s="406"/>
      <c r="AF444" s="406">
        <f t="shared" si="1"/>
        <v>0</v>
      </c>
    </row>
    <row r="445" ht="14.25" customHeight="1">
      <c r="A445" s="350"/>
      <c r="B445" s="406"/>
      <c r="C445" s="406"/>
      <c r="D445" s="406"/>
      <c r="E445" s="406"/>
      <c r="F445" s="406"/>
      <c r="G445" s="406"/>
      <c r="H445" s="406"/>
      <c r="I445" s="406"/>
      <c r="J445" s="406"/>
      <c r="K445" s="406"/>
      <c r="L445" s="406"/>
      <c r="V445" s="350" t="s">
        <v>897</v>
      </c>
      <c r="W445" s="406"/>
      <c r="X445" s="406"/>
      <c r="Y445" s="406"/>
      <c r="Z445" s="406"/>
      <c r="AA445" s="406"/>
      <c r="AB445" s="406">
        <v>3098159.0</v>
      </c>
      <c r="AC445" s="406"/>
      <c r="AD445" s="406"/>
      <c r="AE445" s="406"/>
      <c r="AF445" s="406">
        <f t="shared" si="1"/>
        <v>0</v>
      </c>
    </row>
    <row r="446" ht="14.25" customHeight="1">
      <c r="A446" s="350"/>
      <c r="B446" s="406"/>
      <c r="C446" s="406"/>
      <c r="D446" s="406"/>
      <c r="E446" s="406"/>
      <c r="F446" s="406"/>
      <c r="G446" s="406"/>
      <c r="H446" s="406"/>
      <c r="I446" s="406"/>
      <c r="J446" s="406"/>
      <c r="K446" s="406"/>
      <c r="L446" s="406"/>
      <c r="V446" s="350" t="s">
        <v>833</v>
      </c>
      <c r="W446" s="406"/>
      <c r="X446" s="406"/>
      <c r="Y446" s="406"/>
      <c r="Z446" s="406"/>
      <c r="AA446" s="406">
        <v>465950.0</v>
      </c>
      <c r="AB446" s="406"/>
      <c r="AC446" s="406"/>
      <c r="AD446" s="406"/>
      <c r="AE446" s="406"/>
      <c r="AF446" s="406">
        <f t="shared" si="1"/>
        <v>0</v>
      </c>
    </row>
    <row r="447" ht="14.25" customHeight="1">
      <c r="A447" s="350"/>
      <c r="B447" s="406"/>
      <c r="C447" s="406"/>
      <c r="D447" s="406"/>
      <c r="E447" s="406"/>
      <c r="F447" s="406"/>
      <c r="G447" s="406"/>
      <c r="H447" s="406"/>
      <c r="I447" s="406"/>
      <c r="J447" s="406"/>
      <c r="K447" s="406"/>
      <c r="L447" s="406"/>
      <c r="V447" s="350" t="s">
        <v>678</v>
      </c>
      <c r="W447" s="406"/>
      <c r="X447" s="406"/>
      <c r="Y447" s="406"/>
      <c r="Z447" s="406"/>
      <c r="AA447" s="406">
        <v>71700.0</v>
      </c>
      <c r="AB447" s="406">
        <v>27990.0</v>
      </c>
      <c r="AC447" s="406"/>
      <c r="AD447" s="406"/>
      <c r="AE447" s="406"/>
      <c r="AF447" s="406">
        <f t="shared" si="1"/>
        <v>0</v>
      </c>
    </row>
    <row r="448" ht="14.25" customHeight="1">
      <c r="A448" s="350"/>
      <c r="B448" s="406"/>
      <c r="C448" s="406"/>
      <c r="D448" s="406"/>
      <c r="E448" s="406"/>
      <c r="F448" s="406"/>
      <c r="G448" s="406"/>
      <c r="H448" s="406"/>
      <c r="I448" s="406"/>
      <c r="J448" s="406"/>
      <c r="K448" s="406"/>
      <c r="L448" s="406"/>
      <c r="V448" s="350" t="s">
        <v>613</v>
      </c>
      <c r="W448" s="406"/>
      <c r="X448" s="406"/>
      <c r="Y448" s="406"/>
      <c r="Z448" s="406">
        <v>102291.0</v>
      </c>
      <c r="AA448" s="406">
        <v>340300.0</v>
      </c>
      <c r="AB448" s="406"/>
      <c r="AC448" s="406"/>
      <c r="AD448" s="406"/>
      <c r="AE448" s="406"/>
      <c r="AF448" s="406">
        <f t="shared" si="1"/>
        <v>0</v>
      </c>
    </row>
    <row r="449" ht="14.25" customHeight="1">
      <c r="A449" s="350"/>
      <c r="B449" s="406"/>
      <c r="C449" s="406"/>
      <c r="D449" s="406"/>
      <c r="E449" s="406"/>
      <c r="F449" s="406"/>
      <c r="G449" s="406"/>
      <c r="H449" s="406"/>
      <c r="I449" s="406"/>
      <c r="J449" s="406"/>
      <c r="K449" s="406"/>
      <c r="L449" s="406"/>
      <c r="V449" s="350" t="s">
        <v>457</v>
      </c>
      <c r="W449" s="406"/>
      <c r="X449" s="406">
        <v>4439487.0</v>
      </c>
      <c r="Y449" s="406">
        <v>895018.0</v>
      </c>
      <c r="Z449" s="406">
        <v>339504.0</v>
      </c>
      <c r="AA449" s="406"/>
      <c r="AB449" s="406"/>
      <c r="AC449" s="406"/>
      <c r="AD449" s="406"/>
      <c r="AE449" s="406"/>
      <c r="AF449" s="406">
        <f t="shared" si="1"/>
        <v>0</v>
      </c>
    </row>
    <row r="450" ht="14.25" customHeight="1">
      <c r="A450" s="350"/>
      <c r="B450" s="406"/>
      <c r="C450" s="406"/>
      <c r="D450" s="406"/>
      <c r="E450" s="406"/>
      <c r="F450" s="406"/>
      <c r="G450" s="406"/>
      <c r="H450" s="406"/>
      <c r="I450" s="406"/>
      <c r="J450" s="406"/>
      <c r="K450" s="406"/>
      <c r="L450" s="406"/>
      <c r="V450" s="350" t="s">
        <v>663</v>
      </c>
      <c r="W450" s="406"/>
      <c r="X450" s="406"/>
      <c r="Y450" s="406"/>
      <c r="Z450" s="406"/>
      <c r="AA450" s="406">
        <v>423801.0</v>
      </c>
      <c r="AB450" s="406"/>
      <c r="AC450" s="406"/>
      <c r="AD450" s="406"/>
      <c r="AE450" s="406"/>
      <c r="AF450" s="406">
        <f t="shared" si="1"/>
        <v>0</v>
      </c>
    </row>
    <row r="451" ht="14.25" customHeight="1">
      <c r="A451" s="350"/>
      <c r="B451" s="406"/>
      <c r="C451" s="406"/>
      <c r="D451" s="406"/>
      <c r="E451" s="406"/>
      <c r="F451" s="406"/>
      <c r="G451" s="406"/>
      <c r="H451" s="406"/>
      <c r="I451" s="406"/>
      <c r="J451" s="406"/>
      <c r="K451" s="406"/>
      <c r="L451" s="406"/>
      <c r="V451" s="350" t="s">
        <v>689</v>
      </c>
      <c r="W451" s="406"/>
      <c r="X451" s="406"/>
      <c r="Y451" s="406"/>
      <c r="Z451" s="406"/>
      <c r="AA451" s="406">
        <v>3729902.0</v>
      </c>
      <c r="AB451" s="406"/>
      <c r="AC451" s="406"/>
      <c r="AD451" s="406"/>
      <c r="AE451" s="406"/>
      <c r="AF451" s="406">
        <f t="shared" si="1"/>
        <v>0</v>
      </c>
    </row>
    <row r="452" ht="14.25" customHeight="1">
      <c r="A452" s="350"/>
      <c r="B452" s="406"/>
      <c r="C452" s="406"/>
      <c r="D452" s="406"/>
      <c r="E452" s="406"/>
      <c r="F452" s="406"/>
      <c r="G452" s="406"/>
      <c r="H452" s="406"/>
      <c r="I452" s="406"/>
      <c r="J452" s="406"/>
      <c r="K452" s="406"/>
      <c r="L452" s="406"/>
      <c r="V452" s="350" t="s">
        <v>609</v>
      </c>
      <c r="W452" s="406"/>
      <c r="X452" s="406"/>
      <c r="Y452" s="406"/>
      <c r="Z452" s="406">
        <v>496980.0</v>
      </c>
      <c r="AA452" s="406"/>
      <c r="AB452" s="406"/>
      <c r="AC452" s="406"/>
      <c r="AD452" s="406"/>
      <c r="AE452" s="406"/>
      <c r="AF452" s="406">
        <f t="shared" si="1"/>
        <v>0</v>
      </c>
    </row>
    <row r="453" ht="14.25" customHeight="1">
      <c r="A453" s="350"/>
      <c r="B453" s="406"/>
      <c r="C453" s="406"/>
      <c r="D453" s="406"/>
      <c r="E453" s="406"/>
      <c r="F453" s="406"/>
      <c r="G453" s="406"/>
      <c r="H453" s="406"/>
      <c r="I453" s="406"/>
      <c r="J453" s="406"/>
      <c r="K453" s="406"/>
      <c r="L453" s="406"/>
      <c r="V453" s="350" t="s">
        <v>690</v>
      </c>
      <c r="W453" s="406"/>
      <c r="X453" s="406"/>
      <c r="Y453" s="406"/>
      <c r="Z453" s="406"/>
      <c r="AA453" s="406">
        <v>121380.0</v>
      </c>
      <c r="AB453" s="406">
        <v>1260448.0</v>
      </c>
      <c r="AC453" s="406"/>
      <c r="AD453" s="406"/>
      <c r="AE453" s="406"/>
      <c r="AF453" s="406">
        <f t="shared" si="1"/>
        <v>0</v>
      </c>
    </row>
    <row r="454" ht="14.25" customHeight="1">
      <c r="A454" s="350"/>
      <c r="B454" s="406"/>
      <c r="C454" s="406"/>
      <c r="D454" s="406"/>
      <c r="E454" s="406"/>
      <c r="F454" s="406"/>
      <c r="G454" s="406"/>
      <c r="H454" s="406"/>
      <c r="I454" s="406"/>
      <c r="J454" s="406"/>
      <c r="K454" s="406"/>
      <c r="L454" s="406"/>
      <c r="V454" s="350" t="s">
        <v>890</v>
      </c>
      <c r="W454" s="406"/>
      <c r="X454" s="406"/>
      <c r="Y454" s="406"/>
      <c r="Z454" s="406"/>
      <c r="AA454" s="406"/>
      <c r="AB454" s="406">
        <v>347991.0</v>
      </c>
      <c r="AC454" s="406"/>
      <c r="AD454" s="406"/>
      <c r="AE454" s="406"/>
      <c r="AF454" s="406">
        <f t="shared" si="1"/>
        <v>0</v>
      </c>
    </row>
    <row r="455" ht="14.25" customHeight="1">
      <c r="A455" s="350"/>
      <c r="B455" s="406"/>
      <c r="C455" s="406"/>
      <c r="D455" s="406"/>
      <c r="E455" s="406"/>
      <c r="F455" s="406"/>
      <c r="G455" s="406"/>
      <c r="H455" s="406"/>
      <c r="I455" s="406"/>
      <c r="J455" s="406"/>
      <c r="K455" s="406"/>
      <c r="L455" s="406"/>
      <c r="V455" s="350" t="s">
        <v>640</v>
      </c>
      <c r="W455" s="406"/>
      <c r="X455" s="406"/>
      <c r="Y455" s="406"/>
      <c r="Z455" s="406">
        <v>444481.0</v>
      </c>
      <c r="AA455" s="406">
        <v>3372039.0</v>
      </c>
      <c r="AB455" s="406">
        <v>3323161.0</v>
      </c>
      <c r="AC455" s="406"/>
      <c r="AD455" s="406"/>
      <c r="AE455" s="406">
        <v>0.0</v>
      </c>
      <c r="AF455" s="406">
        <f t="shared" si="1"/>
        <v>0</v>
      </c>
    </row>
    <row r="456" ht="14.25" customHeight="1">
      <c r="A456" s="350"/>
      <c r="B456" s="406"/>
      <c r="C456" s="406"/>
      <c r="D456" s="406"/>
      <c r="E456" s="406"/>
      <c r="F456" s="406"/>
      <c r="G456" s="406"/>
      <c r="H456" s="406"/>
      <c r="I456" s="406"/>
      <c r="J456" s="406"/>
      <c r="K456" s="406"/>
      <c r="L456" s="406"/>
      <c r="V456" s="350" t="s">
        <v>466</v>
      </c>
      <c r="W456" s="406"/>
      <c r="X456" s="406">
        <v>214900.0</v>
      </c>
      <c r="Y456" s="406"/>
      <c r="Z456" s="406"/>
      <c r="AA456" s="406"/>
      <c r="AB456" s="406"/>
      <c r="AC456" s="406"/>
      <c r="AD456" s="406"/>
      <c r="AE456" s="406"/>
      <c r="AF456" s="406">
        <f t="shared" si="1"/>
        <v>0</v>
      </c>
    </row>
    <row r="457" ht="14.25" customHeight="1">
      <c r="A457" s="350"/>
      <c r="B457" s="406"/>
      <c r="C457" s="406"/>
      <c r="D457" s="406"/>
      <c r="E457" s="406"/>
      <c r="F457" s="406"/>
      <c r="G457" s="406"/>
      <c r="H457" s="406"/>
      <c r="I457" s="406"/>
      <c r="J457" s="406"/>
      <c r="K457" s="406"/>
      <c r="L457" s="406"/>
      <c r="V457" s="350" t="s">
        <v>804</v>
      </c>
      <c r="W457" s="406"/>
      <c r="X457" s="406"/>
      <c r="Y457" s="406"/>
      <c r="Z457" s="406"/>
      <c r="AA457" s="406">
        <v>770000.0</v>
      </c>
      <c r="AB457" s="406"/>
      <c r="AC457" s="406"/>
      <c r="AD457" s="406"/>
      <c r="AE457" s="406"/>
      <c r="AF457" s="406">
        <f t="shared" si="1"/>
        <v>0</v>
      </c>
    </row>
    <row r="458" ht="14.25" customHeight="1">
      <c r="A458" s="350"/>
      <c r="B458" s="406"/>
      <c r="C458" s="406"/>
      <c r="D458" s="406"/>
      <c r="E458" s="406"/>
      <c r="F458" s="406"/>
      <c r="G458" s="406"/>
      <c r="H458" s="406"/>
      <c r="I458" s="406"/>
      <c r="J458" s="406"/>
      <c r="K458" s="406"/>
      <c r="L458" s="406"/>
      <c r="V458" s="350" t="s">
        <v>537</v>
      </c>
      <c r="W458" s="406"/>
      <c r="X458" s="406"/>
      <c r="Y458" s="406">
        <v>1059624.0</v>
      </c>
      <c r="Z458" s="406"/>
      <c r="AA458" s="406"/>
      <c r="AB458" s="406"/>
      <c r="AC458" s="406"/>
      <c r="AD458" s="406"/>
      <c r="AE458" s="406"/>
      <c r="AF458" s="406">
        <f t="shared" si="1"/>
        <v>0</v>
      </c>
    </row>
    <row r="459" ht="14.25" customHeight="1">
      <c r="A459" s="350"/>
      <c r="B459" s="406"/>
      <c r="C459" s="406"/>
      <c r="D459" s="406"/>
      <c r="E459" s="406"/>
      <c r="F459" s="406"/>
      <c r="G459" s="406"/>
      <c r="H459" s="406"/>
      <c r="I459" s="406"/>
      <c r="J459" s="406"/>
      <c r="K459" s="406"/>
      <c r="L459" s="406"/>
      <c r="V459" s="350" t="s">
        <v>579</v>
      </c>
      <c r="W459" s="406"/>
      <c r="X459" s="406"/>
      <c r="Y459" s="406"/>
      <c r="Z459" s="406">
        <v>130279.0</v>
      </c>
      <c r="AA459" s="406"/>
      <c r="AB459" s="406"/>
      <c r="AC459" s="406"/>
      <c r="AD459" s="406"/>
      <c r="AE459" s="406"/>
      <c r="AF459" s="406">
        <f t="shared" si="1"/>
        <v>0</v>
      </c>
    </row>
    <row r="460" ht="14.25" customHeight="1">
      <c r="A460" s="350"/>
      <c r="B460" s="406"/>
      <c r="C460" s="406"/>
      <c r="D460" s="406"/>
      <c r="E460" s="406"/>
      <c r="F460" s="406"/>
      <c r="G460" s="406"/>
      <c r="H460" s="406"/>
      <c r="I460" s="406"/>
      <c r="J460" s="406"/>
      <c r="K460" s="406"/>
      <c r="L460" s="406"/>
      <c r="V460" s="350" t="s">
        <v>655</v>
      </c>
      <c r="W460" s="406"/>
      <c r="X460" s="406"/>
      <c r="Y460" s="406"/>
      <c r="Z460" s="406"/>
      <c r="AA460" s="406">
        <v>654600.0</v>
      </c>
      <c r="AB460" s="406"/>
      <c r="AC460" s="406"/>
      <c r="AD460" s="406"/>
      <c r="AE460" s="406"/>
      <c r="AF460" s="406">
        <f t="shared" si="1"/>
        <v>0</v>
      </c>
    </row>
    <row r="461" ht="14.25" customHeight="1">
      <c r="A461" s="350"/>
      <c r="B461" s="406"/>
      <c r="C461" s="406"/>
      <c r="D461" s="406"/>
      <c r="E461" s="406"/>
      <c r="F461" s="406"/>
      <c r="G461" s="406"/>
      <c r="H461" s="406"/>
      <c r="I461" s="406"/>
      <c r="J461" s="406"/>
      <c r="K461" s="406"/>
      <c r="L461" s="406"/>
      <c r="V461" s="350" t="s">
        <v>536</v>
      </c>
      <c r="W461" s="406"/>
      <c r="X461" s="406"/>
      <c r="Y461" s="406">
        <v>5306705.0</v>
      </c>
      <c r="Z461" s="406"/>
      <c r="AA461" s="406"/>
      <c r="AB461" s="406"/>
      <c r="AC461" s="406"/>
      <c r="AD461" s="406"/>
      <c r="AE461" s="406"/>
      <c r="AF461" s="406">
        <f t="shared" si="1"/>
        <v>0</v>
      </c>
    </row>
    <row r="462" ht="14.25" customHeight="1">
      <c r="A462" s="350"/>
      <c r="B462" s="406"/>
      <c r="C462" s="406"/>
      <c r="D462" s="406"/>
      <c r="E462" s="406"/>
      <c r="F462" s="406"/>
      <c r="G462" s="406"/>
      <c r="H462" s="406"/>
      <c r="I462" s="406"/>
      <c r="J462" s="406"/>
      <c r="K462" s="406"/>
      <c r="L462" s="406"/>
      <c r="V462" s="350" t="s">
        <v>553</v>
      </c>
      <c r="W462" s="406"/>
      <c r="X462" s="406"/>
      <c r="Y462" s="406">
        <v>500000.0</v>
      </c>
      <c r="Z462" s="406"/>
      <c r="AA462" s="406"/>
      <c r="AB462" s="406"/>
      <c r="AC462" s="406"/>
      <c r="AD462" s="406"/>
      <c r="AE462" s="406"/>
      <c r="AF462" s="406">
        <f t="shared" si="1"/>
        <v>0</v>
      </c>
    </row>
    <row r="463" ht="14.25" customHeight="1">
      <c r="A463" s="350"/>
      <c r="B463" s="406"/>
      <c r="C463" s="406"/>
      <c r="D463" s="406"/>
      <c r="E463" s="406"/>
      <c r="F463" s="406"/>
      <c r="G463" s="406"/>
      <c r="H463" s="406"/>
      <c r="I463" s="406"/>
      <c r="J463" s="406"/>
      <c r="K463" s="406"/>
      <c r="L463" s="406"/>
      <c r="V463" s="350" t="s">
        <v>589</v>
      </c>
      <c r="W463" s="406"/>
      <c r="X463" s="406"/>
      <c r="Y463" s="406"/>
      <c r="Z463" s="406">
        <v>298590.0</v>
      </c>
      <c r="AA463" s="406"/>
      <c r="AB463" s="406">
        <v>432940.0</v>
      </c>
      <c r="AC463" s="406"/>
      <c r="AD463" s="406"/>
      <c r="AE463" s="406"/>
      <c r="AF463" s="406">
        <f t="shared" si="1"/>
        <v>0</v>
      </c>
    </row>
    <row r="464" ht="14.25" customHeight="1">
      <c r="A464" s="350"/>
      <c r="B464" s="406"/>
      <c r="C464" s="406"/>
      <c r="D464" s="406"/>
      <c r="E464" s="406"/>
      <c r="F464" s="406"/>
      <c r="G464" s="406"/>
      <c r="H464" s="406"/>
      <c r="I464" s="406"/>
      <c r="J464" s="406"/>
      <c r="K464" s="406"/>
      <c r="L464" s="406"/>
      <c r="V464" s="350" t="s">
        <v>486</v>
      </c>
      <c r="W464" s="406"/>
      <c r="X464" s="406">
        <v>37880.0</v>
      </c>
      <c r="Y464" s="406"/>
      <c r="Z464" s="406"/>
      <c r="AA464" s="406"/>
      <c r="AB464" s="406"/>
      <c r="AC464" s="406"/>
      <c r="AD464" s="406"/>
      <c r="AE464" s="406"/>
      <c r="AF464" s="406">
        <f t="shared" si="1"/>
        <v>0</v>
      </c>
    </row>
    <row r="465" ht="14.25" customHeight="1">
      <c r="A465" s="350"/>
      <c r="B465" s="406"/>
      <c r="C465" s="406"/>
      <c r="D465" s="406"/>
      <c r="E465" s="406"/>
      <c r="F465" s="406"/>
      <c r="G465" s="406"/>
      <c r="H465" s="406"/>
      <c r="I465" s="406"/>
      <c r="J465" s="406"/>
      <c r="K465" s="406"/>
      <c r="L465" s="406"/>
      <c r="V465" s="350" t="s">
        <v>505</v>
      </c>
      <c r="W465" s="406"/>
      <c r="X465" s="406">
        <v>15300.0</v>
      </c>
      <c r="Y465" s="406"/>
      <c r="Z465" s="406"/>
      <c r="AA465" s="406"/>
      <c r="AB465" s="406"/>
      <c r="AC465" s="406"/>
      <c r="AD465" s="406"/>
      <c r="AE465" s="406"/>
      <c r="AF465" s="406">
        <f t="shared" si="1"/>
        <v>0</v>
      </c>
    </row>
    <row r="466" ht="14.25" customHeight="1">
      <c r="A466" s="350"/>
      <c r="B466" s="406"/>
      <c r="C466" s="406"/>
      <c r="D466" s="406"/>
      <c r="E466" s="406"/>
      <c r="F466" s="406"/>
      <c r="G466" s="406"/>
      <c r="H466" s="406"/>
      <c r="I466" s="406"/>
      <c r="J466" s="406"/>
      <c r="K466" s="406"/>
      <c r="L466" s="406"/>
      <c r="V466" s="350" t="s">
        <v>808</v>
      </c>
      <c r="W466" s="406"/>
      <c r="X466" s="406"/>
      <c r="Y466" s="406"/>
      <c r="Z466" s="406"/>
      <c r="AA466" s="406">
        <v>23205.0</v>
      </c>
      <c r="AB466" s="406"/>
      <c r="AC466" s="406"/>
      <c r="AD466" s="406"/>
      <c r="AE466" s="406"/>
      <c r="AF466" s="406">
        <f t="shared" si="1"/>
        <v>0</v>
      </c>
    </row>
    <row r="467" ht="14.25" customHeight="1">
      <c r="A467" s="350"/>
      <c r="B467" s="406"/>
      <c r="C467" s="406"/>
      <c r="D467" s="406"/>
      <c r="E467" s="406"/>
      <c r="F467" s="406"/>
      <c r="G467" s="406"/>
      <c r="H467" s="406"/>
      <c r="I467" s="406"/>
      <c r="J467" s="406"/>
      <c r="K467" s="406"/>
      <c r="L467" s="406"/>
      <c r="V467" s="350" t="s">
        <v>657</v>
      </c>
      <c r="W467" s="406"/>
      <c r="X467" s="406"/>
      <c r="Y467" s="406"/>
      <c r="Z467" s="406"/>
      <c r="AA467" s="406">
        <v>41890.0</v>
      </c>
      <c r="AB467" s="406"/>
      <c r="AC467" s="406"/>
      <c r="AD467" s="406"/>
      <c r="AE467" s="406"/>
      <c r="AF467" s="406">
        <f t="shared" si="1"/>
        <v>0</v>
      </c>
    </row>
    <row r="468" ht="14.25" customHeight="1">
      <c r="A468" s="350"/>
      <c r="B468" s="406"/>
      <c r="C468" s="406"/>
      <c r="D468" s="406"/>
      <c r="E468" s="406"/>
      <c r="F468" s="406"/>
      <c r="G468" s="406"/>
      <c r="H468" s="406"/>
      <c r="I468" s="406"/>
      <c r="J468" s="406"/>
      <c r="K468" s="406"/>
      <c r="L468" s="406"/>
      <c r="V468" s="350" t="s">
        <v>630</v>
      </c>
      <c r="W468" s="406"/>
      <c r="X468" s="406"/>
      <c r="Y468" s="406"/>
      <c r="Z468" s="406">
        <v>2299000.0</v>
      </c>
      <c r="AA468" s="406"/>
      <c r="AB468" s="406"/>
      <c r="AC468" s="406"/>
      <c r="AD468" s="406"/>
      <c r="AE468" s="406"/>
      <c r="AF468" s="406">
        <f t="shared" si="1"/>
        <v>0</v>
      </c>
    </row>
    <row r="469" ht="14.25" customHeight="1">
      <c r="A469" s="350"/>
      <c r="B469" s="406"/>
      <c r="C469" s="406"/>
      <c r="D469" s="406"/>
      <c r="E469" s="406"/>
      <c r="F469" s="406"/>
      <c r="G469" s="406"/>
      <c r="H469" s="406"/>
      <c r="I469" s="406"/>
      <c r="J469" s="406"/>
      <c r="K469" s="406"/>
      <c r="L469" s="406"/>
      <c r="V469" s="350" t="s">
        <v>520</v>
      </c>
      <c r="W469" s="406"/>
      <c r="X469" s="406">
        <v>60986.0</v>
      </c>
      <c r="Y469" s="406"/>
      <c r="Z469" s="406"/>
      <c r="AA469" s="406"/>
      <c r="AB469" s="406"/>
      <c r="AC469" s="406"/>
      <c r="AD469" s="406"/>
      <c r="AE469" s="406"/>
      <c r="AF469" s="406">
        <f t="shared" si="1"/>
        <v>0</v>
      </c>
    </row>
    <row r="470" ht="14.25" customHeight="1">
      <c r="A470" s="350"/>
      <c r="B470" s="406"/>
      <c r="C470" s="406"/>
      <c r="D470" s="406"/>
      <c r="E470" s="406"/>
      <c r="F470" s="406"/>
      <c r="G470" s="406"/>
      <c r="H470" s="406"/>
      <c r="I470" s="406"/>
      <c r="J470" s="406"/>
      <c r="K470" s="406"/>
      <c r="L470" s="406"/>
      <c r="V470" s="350" t="s">
        <v>580</v>
      </c>
      <c r="W470" s="406"/>
      <c r="X470" s="406"/>
      <c r="Y470" s="406"/>
      <c r="Z470" s="406">
        <v>399000.0</v>
      </c>
      <c r="AA470" s="406"/>
      <c r="AB470" s="406"/>
      <c r="AC470" s="406"/>
      <c r="AD470" s="406"/>
      <c r="AE470" s="406"/>
      <c r="AF470" s="406">
        <f t="shared" si="1"/>
        <v>0</v>
      </c>
    </row>
    <row r="471" ht="14.25" customHeight="1">
      <c r="A471" s="350"/>
      <c r="B471" s="406"/>
      <c r="C471" s="406"/>
      <c r="D471" s="406"/>
      <c r="E471" s="406"/>
      <c r="F471" s="406"/>
      <c r="G471" s="406"/>
      <c r="H471" s="406"/>
      <c r="I471" s="406"/>
      <c r="J471" s="406"/>
      <c r="K471" s="406"/>
      <c r="L471" s="406"/>
      <c r="V471" s="350" t="s">
        <v>524</v>
      </c>
      <c r="W471" s="406"/>
      <c r="X471" s="406"/>
      <c r="Y471" s="406">
        <v>6001.0</v>
      </c>
      <c r="Z471" s="406"/>
      <c r="AA471" s="406"/>
      <c r="AB471" s="406"/>
      <c r="AC471" s="406"/>
      <c r="AD471" s="406"/>
      <c r="AE471" s="406"/>
      <c r="AF471" s="406">
        <f t="shared" si="1"/>
        <v>0</v>
      </c>
    </row>
    <row r="472" ht="14.25" customHeight="1">
      <c r="A472" s="350"/>
      <c r="B472" s="406"/>
      <c r="C472" s="406"/>
      <c r="D472" s="406"/>
      <c r="E472" s="406"/>
      <c r="F472" s="406"/>
      <c r="G472" s="406"/>
      <c r="H472" s="406"/>
      <c r="I472" s="406"/>
      <c r="J472" s="406"/>
      <c r="K472" s="406"/>
      <c r="L472" s="406"/>
      <c r="V472" s="350" t="s">
        <v>659</v>
      </c>
      <c r="W472" s="406"/>
      <c r="X472" s="406"/>
      <c r="Y472" s="406"/>
      <c r="Z472" s="406"/>
      <c r="AA472" s="406">
        <v>1.7061545E7</v>
      </c>
      <c r="AB472" s="406"/>
      <c r="AC472" s="406"/>
      <c r="AD472" s="406"/>
      <c r="AE472" s="406"/>
      <c r="AF472" s="406">
        <f t="shared" si="1"/>
        <v>0</v>
      </c>
    </row>
    <row r="473" ht="14.25" customHeight="1">
      <c r="A473" s="350"/>
      <c r="B473" s="406"/>
      <c r="C473" s="406"/>
      <c r="D473" s="406"/>
      <c r="E473" s="406"/>
      <c r="F473" s="406"/>
      <c r="G473" s="406"/>
      <c r="H473" s="406"/>
      <c r="I473" s="406"/>
      <c r="J473" s="406"/>
      <c r="K473" s="406"/>
      <c r="L473" s="406"/>
      <c r="V473" s="350" t="s">
        <v>873</v>
      </c>
      <c r="W473" s="406"/>
      <c r="X473" s="406"/>
      <c r="Y473" s="406"/>
      <c r="Z473" s="406"/>
      <c r="AA473" s="406"/>
      <c r="AB473" s="406">
        <v>148800.0</v>
      </c>
      <c r="AC473" s="406"/>
      <c r="AD473" s="406"/>
      <c r="AE473" s="406"/>
      <c r="AF473" s="406">
        <f t="shared" si="1"/>
        <v>0</v>
      </c>
    </row>
    <row r="474" ht="14.25" customHeight="1">
      <c r="A474" s="350"/>
      <c r="B474" s="406"/>
      <c r="C474" s="406"/>
      <c r="D474" s="406"/>
      <c r="E474" s="406"/>
      <c r="F474" s="406"/>
      <c r="G474" s="406"/>
      <c r="H474" s="406"/>
      <c r="I474" s="406"/>
      <c r="J474" s="406"/>
      <c r="K474" s="406"/>
      <c r="L474" s="406"/>
      <c r="V474" s="350" t="s">
        <v>852</v>
      </c>
      <c r="W474" s="406"/>
      <c r="X474" s="406"/>
      <c r="Y474" s="406"/>
      <c r="Z474" s="406"/>
      <c r="AA474" s="406">
        <v>318500.0</v>
      </c>
      <c r="AB474" s="406"/>
      <c r="AC474" s="406"/>
      <c r="AD474" s="406"/>
      <c r="AE474" s="406"/>
      <c r="AF474" s="406">
        <f t="shared" si="1"/>
        <v>0</v>
      </c>
    </row>
    <row r="475" ht="14.25" customHeight="1">
      <c r="A475" s="350"/>
      <c r="B475" s="406"/>
      <c r="C475" s="406"/>
      <c r="D475" s="406"/>
      <c r="E475" s="406"/>
      <c r="F475" s="406"/>
      <c r="G475" s="406"/>
      <c r="H475" s="406"/>
      <c r="I475" s="406"/>
      <c r="J475" s="406"/>
      <c r="K475" s="406"/>
      <c r="L475" s="406"/>
      <c r="V475" s="350" t="s">
        <v>658</v>
      </c>
      <c r="W475" s="406"/>
      <c r="X475" s="406"/>
      <c r="Y475" s="406"/>
      <c r="Z475" s="406"/>
      <c r="AA475" s="406">
        <v>458920.0</v>
      </c>
      <c r="AB475" s="406"/>
      <c r="AC475" s="406"/>
      <c r="AD475" s="406"/>
      <c r="AE475" s="406"/>
      <c r="AF475" s="406">
        <f t="shared" si="1"/>
        <v>0</v>
      </c>
    </row>
    <row r="476" ht="14.25" customHeight="1">
      <c r="A476" s="350"/>
      <c r="B476" s="406"/>
      <c r="C476" s="406"/>
      <c r="D476" s="406"/>
      <c r="E476" s="406"/>
      <c r="F476" s="406"/>
      <c r="G476" s="406"/>
      <c r="H476" s="406"/>
      <c r="I476" s="406"/>
      <c r="J476" s="406"/>
      <c r="K476" s="406"/>
      <c r="L476" s="406"/>
      <c r="V476" s="350" t="s">
        <v>829</v>
      </c>
      <c r="W476" s="406"/>
      <c r="X476" s="406"/>
      <c r="Y476" s="406"/>
      <c r="Z476" s="406"/>
      <c r="AA476" s="406">
        <v>5237916.0</v>
      </c>
      <c r="AB476" s="406"/>
      <c r="AC476" s="406"/>
      <c r="AD476" s="406"/>
      <c r="AE476" s="406"/>
      <c r="AF476" s="406">
        <f t="shared" si="1"/>
        <v>0</v>
      </c>
    </row>
    <row r="477" ht="14.25" customHeight="1">
      <c r="A477" s="350"/>
      <c r="B477" s="406"/>
      <c r="C477" s="406"/>
      <c r="D477" s="406"/>
      <c r="E477" s="406"/>
      <c r="F477" s="406"/>
      <c r="G477" s="406"/>
      <c r="H477" s="406"/>
      <c r="I477" s="406"/>
      <c r="J477" s="406"/>
      <c r="K477" s="406"/>
      <c r="L477" s="406"/>
      <c r="V477" s="350" t="s">
        <v>512</v>
      </c>
      <c r="W477" s="406"/>
      <c r="X477" s="406">
        <v>1234841.0</v>
      </c>
      <c r="Y477" s="406">
        <v>370960.0</v>
      </c>
      <c r="Z477" s="406"/>
      <c r="AA477" s="406"/>
      <c r="AB477" s="406"/>
      <c r="AC477" s="406"/>
      <c r="AD477" s="406"/>
      <c r="AE477" s="406"/>
      <c r="AF477" s="406">
        <f t="shared" si="1"/>
        <v>0</v>
      </c>
    </row>
    <row r="478" ht="14.25" customHeight="1">
      <c r="A478" s="350"/>
      <c r="B478" s="406"/>
      <c r="C478" s="406"/>
      <c r="D478" s="406"/>
      <c r="E478" s="406"/>
      <c r="F478" s="406"/>
      <c r="G478" s="406"/>
      <c r="H478" s="406"/>
      <c r="I478" s="406"/>
      <c r="J478" s="406"/>
      <c r="K478" s="406"/>
      <c r="L478" s="406"/>
      <c r="V478" s="350" t="s">
        <v>631</v>
      </c>
      <c r="W478" s="406"/>
      <c r="X478" s="406"/>
      <c r="Y478" s="406"/>
      <c r="Z478" s="406">
        <v>132980.0</v>
      </c>
      <c r="AA478" s="406"/>
      <c r="AB478" s="406"/>
      <c r="AC478" s="406"/>
      <c r="AD478" s="406"/>
      <c r="AE478" s="406"/>
      <c r="AF478" s="406">
        <f t="shared" si="1"/>
        <v>0</v>
      </c>
    </row>
    <row r="479" ht="14.25" customHeight="1">
      <c r="A479" s="350"/>
      <c r="B479" s="406"/>
      <c r="C479" s="406"/>
      <c r="D479" s="406"/>
      <c r="E479" s="406"/>
      <c r="F479" s="406"/>
      <c r="G479" s="406"/>
      <c r="H479" s="406"/>
      <c r="I479" s="406"/>
      <c r="J479" s="406"/>
      <c r="K479" s="406"/>
      <c r="L479" s="406"/>
      <c r="V479" s="350" t="s">
        <v>535</v>
      </c>
      <c r="W479" s="406"/>
      <c r="X479" s="406"/>
      <c r="Y479" s="406">
        <v>7678415.0</v>
      </c>
      <c r="Z479" s="406"/>
      <c r="AA479" s="406"/>
      <c r="AB479" s="406"/>
      <c r="AC479" s="406"/>
      <c r="AD479" s="406"/>
      <c r="AE479" s="406"/>
      <c r="AF479" s="406">
        <f t="shared" si="1"/>
        <v>0</v>
      </c>
    </row>
    <row r="480" ht="14.25" customHeight="1">
      <c r="A480" s="350"/>
      <c r="B480" s="406"/>
      <c r="C480" s="406"/>
      <c r="D480" s="406"/>
      <c r="E480" s="406"/>
      <c r="F480" s="406"/>
      <c r="G480" s="406"/>
      <c r="H480" s="406"/>
      <c r="I480" s="406"/>
      <c r="J480" s="406"/>
      <c r="K480" s="406"/>
      <c r="L480" s="406"/>
      <c r="V480" s="350" t="s">
        <v>816</v>
      </c>
      <c r="W480" s="406"/>
      <c r="X480" s="406"/>
      <c r="Y480" s="406"/>
      <c r="Z480" s="406"/>
      <c r="AA480" s="406">
        <v>1309000.0</v>
      </c>
      <c r="AB480" s="406">
        <v>4992050.0</v>
      </c>
      <c r="AC480" s="406"/>
      <c r="AD480" s="406"/>
      <c r="AE480" s="406"/>
      <c r="AF480" s="406">
        <f t="shared" si="1"/>
        <v>0</v>
      </c>
    </row>
    <row r="481" ht="14.25" customHeight="1">
      <c r="A481" s="350"/>
      <c r="B481" s="406"/>
      <c r="C481" s="406"/>
      <c r="D481" s="406"/>
      <c r="E481" s="406"/>
      <c r="F481" s="406"/>
      <c r="G481" s="406"/>
      <c r="H481" s="406"/>
      <c r="I481" s="406"/>
      <c r="J481" s="406"/>
      <c r="K481" s="406"/>
      <c r="L481" s="406"/>
      <c r="V481" s="350" t="s">
        <v>734</v>
      </c>
      <c r="W481" s="406"/>
      <c r="X481" s="406"/>
      <c r="Y481" s="406"/>
      <c r="Z481" s="406"/>
      <c r="AA481" s="406">
        <v>28099.0</v>
      </c>
      <c r="AB481" s="406"/>
      <c r="AC481" s="406"/>
      <c r="AD481" s="406"/>
      <c r="AE481" s="406"/>
      <c r="AF481" s="406">
        <f t="shared" si="1"/>
        <v>0</v>
      </c>
    </row>
    <row r="482" ht="14.25" customHeight="1">
      <c r="A482" s="350"/>
      <c r="B482" s="406"/>
      <c r="C482" s="406"/>
      <c r="D482" s="406"/>
      <c r="E482" s="406"/>
      <c r="F482" s="406"/>
      <c r="G482" s="406"/>
      <c r="H482" s="406"/>
      <c r="I482" s="406"/>
      <c r="J482" s="406"/>
      <c r="K482" s="406"/>
      <c r="L482" s="406"/>
      <c r="V482" s="350" t="s">
        <v>602</v>
      </c>
      <c r="W482" s="406"/>
      <c r="X482" s="406"/>
      <c r="Y482" s="406"/>
      <c r="Z482" s="406">
        <v>2856000.0</v>
      </c>
      <c r="AA482" s="406"/>
      <c r="AB482" s="406"/>
      <c r="AC482" s="406"/>
      <c r="AD482" s="406"/>
      <c r="AE482" s="406"/>
      <c r="AF482" s="406">
        <f t="shared" si="1"/>
        <v>0</v>
      </c>
    </row>
    <row r="483" ht="14.25" customHeight="1">
      <c r="A483" s="350"/>
      <c r="B483" s="406"/>
      <c r="C483" s="406"/>
      <c r="D483" s="406"/>
      <c r="E483" s="406"/>
      <c r="F483" s="406"/>
      <c r="G483" s="406"/>
      <c r="H483" s="406"/>
      <c r="I483" s="406"/>
      <c r="J483" s="406"/>
      <c r="K483" s="406"/>
      <c r="L483" s="406"/>
      <c r="V483" s="350" t="s">
        <v>720</v>
      </c>
      <c r="W483" s="406"/>
      <c r="X483" s="406"/>
      <c r="Y483" s="406"/>
      <c r="Z483" s="406"/>
      <c r="AA483" s="406">
        <v>576800.0</v>
      </c>
      <c r="AB483" s="406"/>
      <c r="AC483" s="406"/>
      <c r="AD483" s="406"/>
      <c r="AE483" s="406"/>
      <c r="AF483" s="406">
        <f t="shared" si="1"/>
        <v>0</v>
      </c>
    </row>
    <row r="484" ht="14.25" customHeight="1">
      <c r="A484" s="350"/>
      <c r="B484" s="406"/>
      <c r="C484" s="406"/>
      <c r="D484" s="406"/>
      <c r="E484" s="406"/>
      <c r="F484" s="406"/>
      <c r="G484" s="406"/>
      <c r="H484" s="406"/>
      <c r="I484" s="406"/>
      <c r="J484" s="406"/>
      <c r="K484" s="406"/>
      <c r="L484" s="406"/>
      <c r="V484" s="350" t="s">
        <v>547</v>
      </c>
      <c r="W484" s="406"/>
      <c r="X484" s="406"/>
      <c r="Y484" s="406">
        <v>1368500.0</v>
      </c>
      <c r="Z484" s="406"/>
      <c r="AA484" s="406"/>
      <c r="AB484" s="406"/>
      <c r="AC484" s="406"/>
      <c r="AD484" s="406"/>
      <c r="AE484" s="406"/>
      <c r="AF484" s="406">
        <f t="shared" si="1"/>
        <v>0</v>
      </c>
    </row>
    <row r="485" ht="14.25" customHeight="1">
      <c r="A485" s="350"/>
      <c r="B485" s="406"/>
      <c r="C485" s="406"/>
      <c r="D485" s="406"/>
      <c r="E485" s="406"/>
      <c r="F485" s="406"/>
      <c r="G485" s="406"/>
      <c r="H485" s="406"/>
      <c r="I485" s="406"/>
      <c r="J485" s="406"/>
      <c r="K485" s="406"/>
      <c r="L485" s="406"/>
      <c r="V485" s="350" t="s">
        <v>506</v>
      </c>
      <c r="W485" s="406"/>
      <c r="X485" s="406">
        <v>285016.0</v>
      </c>
      <c r="Y485" s="406"/>
      <c r="Z485" s="406"/>
      <c r="AA485" s="406"/>
      <c r="AB485" s="406"/>
      <c r="AC485" s="406"/>
      <c r="AD485" s="406"/>
      <c r="AE485" s="406"/>
      <c r="AF485" s="406">
        <f t="shared" si="1"/>
        <v>0</v>
      </c>
    </row>
    <row r="486" ht="14.25" customHeight="1">
      <c r="A486" s="350"/>
      <c r="B486" s="406"/>
      <c r="C486" s="406"/>
      <c r="D486" s="406"/>
      <c r="E486" s="406"/>
      <c r="F486" s="406"/>
      <c r="G486" s="406"/>
      <c r="H486" s="406"/>
      <c r="I486" s="406"/>
      <c r="J486" s="406"/>
      <c r="K486" s="406"/>
      <c r="L486" s="406"/>
      <c r="V486" s="350" t="s">
        <v>847</v>
      </c>
      <c r="W486" s="406"/>
      <c r="X486" s="406"/>
      <c r="Y486" s="406"/>
      <c r="Z486" s="406"/>
      <c r="AA486" s="406">
        <v>998162.0</v>
      </c>
      <c r="AB486" s="406">
        <v>319032.0</v>
      </c>
      <c r="AC486" s="406"/>
      <c r="AD486" s="406"/>
      <c r="AE486" s="406"/>
      <c r="AF486" s="406">
        <f t="shared" si="1"/>
        <v>0</v>
      </c>
    </row>
    <row r="487" ht="14.25" customHeight="1">
      <c r="A487" s="350"/>
      <c r="B487" s="406"/>
      <c r="C487" s="406"/>
      <c r="D487" s="406"/>
      <c r="E487" s="406"/>
      <c r="F487" s="406"/>
      <c r="G487" s="406"/>
      <c r="H487" s="406"/>
      <c r="I487" s="406"/>
      <c r="J487" s="406"/>
      <c r="K487" s="406"/>
      <c r="L487" s="406"/>
      <c r="V487" s="350" t="s">
        <v>639</v>
      </c>
      <c r="W487" s="406"/>
      <c r="X487" s="406"/>
      <c r="Y487" s="406"/>
      <c r="Z487" s="406">
        <v>360000.0</v>
      </c>
      <c r="AA487" s="406"/>
      <c r="AB487" s="406"/>
      <c r="AC487" s="406"/>
      <c r="AD487" s="406"/>
      <c r="AE487" s="406"/>
      <c r="AF487" s="406">
        <f t="shared" si="1"/>
        <v>0</v>
      </c>
    </row>
    <row r="488" ht="14.25" customHeight="1">
      <c r="A488" s="350"/>
      <c r="B488" s="406"/>
      <c r="C488" s="406"/>
      <c r="D488" s="406"/>
      <c r="E488" s="406"/>
      <c r="F488" s="406"/>
      <c r="G488" s="406"/>
      <c r="H488" s="406"/>
      <c r="I488" s="406"/>
      <c r="J488" s="406"/>
      <c r="K488" s="406"/>
      <c r="L488" s="406"/>
      <c r="V488" s="350" t="s">
        <v>836</v>
      </c>
      <c r="W488" s="406"/>
      <c r="X488" s="406"/>
      <c r="Y488" s="406"/>
      <c r="Z488" s="406"/>
      <c r="AA488" s="406">
        <v>430290.0</v>
      </c>
      <c r="AB488" s="406">
        <v>119930.0</v>
      </c>
      <c r="AC488" s="406"/>
      <c r="AD488" s="406"/>
      <c r="AE488" s="406"/>
      <c r="AF488" s="406">
        <f t="shared" si="1"/>
        <v>0</v>
      </c>
    </row>
    <row r="489" ht="14.25" customHeight="1">
      <c r="A489" s="350"/>
      <c r="B489" s="406"/>
      <c r="C489" s="406"/>
      <c r="D489" s="406"/>
      <c r="E489" s="406"/>
      <c r="F489" s="406"/>
      <c r="G489" s="406"/>
      <c r="H489" s="406"/>
      <c r="I489" s="406"/>
      <c r="J489" s="406"/>
      <c r="K489" s="406"/>
      <c r="L489" s="406"/>
      <c r="V489" s="350" t="s">
        <v>549</v>
      </c>
      <c r="W489" s="406"/>
      <c r="X489" s="406"/>
      <c r="Y489" s="406">
        <v>140363.0</v>
      </c>
      <c r="Z489" s="406"/>
      <c r="AA489" s="406"/>
      <c r="AB489" s="406"/>
      <c r="AC489" s="406"/>
      <c r="AD489" s="406"/>
      <c r="AE489" s="406"/>
      <c r="AF489" s="406">
        <f t="shared" si="1"/>
        <v>0</v>
      </c>
    </row>
    <row r="490" ht="14.25" customHeight="1">
      <c r="A490" s="350"/>
      <c r="B490" s="406"/>
      <c r="C490" s="406"/>
      <c r="D490" s="406"/>
      <c r="E490" s="406"/>
      <c r="F490" s="406"/>
      <c r="G490" s="406"/>
      <c r="H490" s="406"/>
      <c r="I490" s="406"/>
      <c r="J490" s="406"/>
      <c r="K490" s="406"/>
      <c r="L490" s="406"/>
      <c r="V490" s="350" t="s">
        <v>34</v>
      </c>
      <c r="W490" s="406"/>
      <c r="X490" s="406">
        <v>3974507.0</v>
      </c>
      <c r="Y490" s="406">
        <v>8437985.0</v>
      </c>
      <c r="Z490" s="406">
        <v>2818004.0</v>
      </c>
      <c r="AA490" s="406">
        <v>6317449.0</v>
      </c>
      <c r="AB490" s="406">
        <v>2.0711181E7</v>
      </c>
      <c r="AC490" s="406"/>
      <c r="AD490" s="406"/>
      <c r="AE490" s="406"/>
      <c r="AF490" s="406">
        <f t="shared" si="1"/>
        <v>0</v>
      </c>
    </row>
    <row r="491" ht="14.25" customHeight="1">
      <c r="A491" s="350"/>
      <c r="B491" s="406"/>
      <c r="C491" s="406"/>
      <c r="D491" s="406"/>
      <c r="E491" s="406"/>
      <c r="F491" s="406"/>
      <c r="G491" s="406"/>
      <c r="H491" s="406"/>
      <c r="I491" s="406"/>
      <c r="J491" s="406"/>
      <c r="K491" s="406"/>
      <c r="L491" s="406"/>
      <c r="V491" s="350" t="s">
        <v>517</v>
      </c>
      <c r="W491" s="406"/>
      <c r="X491" s="406">
        <v>13975.0</v>
      </c>
      <c r="Y491" s="406">
        <v>72162.0</v>
      </c>
      <c r="Z491" s="406">
        <v>57446.0</v>
      </c>
      <c r="AA491" s="406">
        <v>2460.0</v>
      </c>
      <c r="AB491" s="406"/>
      <c r="AC491" s="406"/>
      <c r="AD491" s="406"/>
      <c r="AE491" s="406"/>
      <c r="AF491" s="406">
        <f t="shared" si="1"/>
        <v>0</v>
      </c>
    </row>
    <row r="492" ht="14.25" customHeight="1">
      <c r="A492" s="350"/>
      <c r="B492" s="406"/>
      <c r="C492" s="406"/>
      <c r="D492" s="406"/>
      <c r="E492" s="406"/>
      <c r="F492" s="406"/>
      <c r="G492" s="406"/>
      <c r="H492" s="406"/>
      <c r="I492" s="406"/>
      <c r="J492" s="406"/>
      <c r="K492" s="406"/>
      <c r="L492" s="406"/>
      <c r="V492" s="350" t="s">
        <v>695</v>
      </c>
      <c r="W492" s="406"/>
      <c r="X492" s="406"/>
      <c r="Y492" s="406"/>
      <c r="Z492" s="406"/>
      <c r="AA492" s="406">
        <v>460000.0</v>
      </c>
      <c r="AB492" s="406"/>
      <c r="AC492" s="406"/>
      <c r="AD492" s="406"/>
      <c r="AE492" s="406"/>
      <c r="AF492" s="406">
        <f t="shared" si="1"/>
        <v>0</v>
      </c>
    </row>
    <row r="493" ht="14.25" customHeight="1">
      <c r="A493" s="350"/>
      <c r="B493" s="406"/>
      <c r="C493" s="406"/>
      <c r="D493" s="406"/>
      <c r="E493" s="406"/>
      <c r="F493" s="406"/>
      <c r="G493" s="406"/>
      <c r="H493" s="406"/>
      <c r="I493" s="406"/>
      <c r="J493" s="406"/>
      <c r="K493" s="406"/>
      <c r="L493" s="406"/>
      <c r="V493" s="350" t="s">
        <v>669</v>
      </c>
      <c r="W493" s="406"/>
      <c r="X493" s="406"/>
      <c r="Y493" s="406"/>
      <c r="Z493" s="406"/>
      <c r="AA493" s="406">
        <v>1332800.0</v>
      </c>
      <c r="AB493" s="406"/>
      <c r="AC493" s="406"/>
      <c r="AD493" s="406"/>
      <c r="AE493" s="406"/>
      <c r="AF493" s="406">
        <f t="shared" si="1"/>
        <v>0</v>
      </c>
    </row>
    <row r="494" ht="14.25" customHeight="1">
      <c r="A494" s="350"/>
      <c r="B494" s="406"/>
      <c r="C494" s="406"/>
      <c r="D494" s="406"/>
      <c r="E494" s="406"/>
      <c r="F494" s="406"/>
      <c r="G494" s="406"/>
      <c r="H494" s="406"/>
      <c r="I494" s="406"/>
      <c r="J494" s="406"/>
      <c r="K494" s="406"/>
      <c r="L494" s="406"/>
      <c r="V494" s="350" t="s">
        <v>541</v>
      </c>
      <c r="W494" s="406"/>
      <c r="X494" s="406"/>
      <c r="Y494" s="406">
        <v>343791.0</v>
      </c>
      <c r="Z494" s="406">
        <v>949738.0</v>
      </c>
      <c r="AA494" s="406">
        <v>814258.0</v>
      </c>
      <c r="AB494" s="406"/>
      <c r="AC494" s="406"/>
      <c r="AD494" s="406"/>
      <c r="AE494" s="406"/>
      <c r="AF494" s="406">
        <f t="shared" si="1"/>
        <v>0</v>
      </c>
    </row>
    <row r="495" ht="14.25" customHeight="1">
      <c r="A495" s="350"/>
      <c r="B495" s="406"/>
      <c r="C495" s="406"/>
      <c r="D495" s="406"/>
      <c r="E495" s="406"/>
      <c r="F495" s="406"/>
      <c r="G495" s="406"/>
      <c r="H495" s="406"/>
      <c r="I495" s="406"/>
      <c r="J495" s="406"/>
      <c r="K495" s="406"/>
      <c r="L495" s="406"/>
      <c r="V495" s="350" t="s">
        <v>745</v>
      </c>
      <c r="W495" s="406"/>
      <c r="X495" s="406"/>
      <c r="Y495" s="406"/>
      <c r="Z495" s="406"/>
      <c r="AA495" s="406">
        <v>1707540.0</v>
      </c>
      <c r="AB495" s="406"/>
      <c r="AC495" s="406"/>
      <c r="AD495" s="406"/>
      <c r="AE495" s="406"/>
      <c r="AF495" s="406">
        <f t="shared" si="1"/>
        <v>0</v>
      </c>
    </row>
    <row r="496" ht="14.25" customHeight="1">
      <c r="A496" s="350"/>
      <c r="B496" s="406"/>
      <c r="C496" s="406"/>
      <c r="D496" s="406"/>
      <c r="E496" s="406"/>
      <c r="F496" s="406"/>
      <c r="G496" s="406"/>
      <c r="H496" s="406"/>
      <c r="I496" s="406"/>
      <c r="J496" s="406"/>
      <c r="K496" s="406"/>
      <c r="L496" s="406"/>
      <c r="V496" s="350" t="s">
        <v>802</v>
      </c>
      <c r="W496" s="406"/>
      <c r="X496" s="406"/>
      <c r="Y496" s="406"/>
      <c r="Z496" s="406"/>
      <c r="AA496" s="406">
        <v>1812000.0</v>
      </c>
      <c r="AB496" s="406"/>
      <c r="AC496" s="406"/>
      <c r="AD496" s="406"/>
      <c r="AE496" s="406"/>
      <c r="AF496" s="406">
        <f t="shared" si="1"/>
        <v>0</v>
      </c>
    </row>
    <row r="497" ht="14.25" customHeight="1">
      <c r="A497" s="350"/>
      <c r="B497" s="406"/>
      <c r="C497" s="406"/>
      <c r="D497" s="406"/>
      <c r="E497" s="406"/>
      <c r="F497" s="406"/>
      <c r="G497" s="406"/>
      <c r="H497" s="406"/>
      <c r="I497" s="406"/>
      <c r="J497" s="406"/>
      <c r="K497" s="406"/>
      <c r="L497" s="406"/>
      <c r="V497" s="350" t="s">
        <v>573</v>
      </c>
      <c r="W497" s="406"/>
      <c r="X497" s="406"/>
      <c r="Y497" s="406"/>
      <c r="Z497" s="406">
        <v>163377.0</v>
      </c>
      <c r="AA497" s="406"/>
      <c r="AB497" s="406"/>
      <c r="AC497" s="406"/>
      <c r="AD497" s="406"/>
      <c r="AE497" s="406"/>
      <c r="AF497" s="406">
        <f t="shared" si="1"/>
        <v>0</v>
      </c>
    </row>
    <row r="498" ht="14.25" customHeight="1">
      <c r="A498" s="350"/>
      <c r="B498" s="406"/>
      <c r="C498" s="406"/>
      <c r="D498" s="406"/>
      <c r="E498" s="406"/>
      <c r="F498" s="406"/>
      <c r="G498" s="406"/>
      <c r="H498" s="406"/>
      <c r="I498" s="406"/>
      <c r="J498" s="406"/>
      <c r="K498" s="406"/>
      <c r="L498" s="406"/>
      <c r="V498" s="350" t="s">
        <v>534</v>
      </c>
      <c r="W498" s="406"/>
      <c r="X498" s="406"/>
      <c r="Y498" s="406">
        <v>4158699.0</v>
      </c>
      <c r="Z498" s="406"/>
      <c r="AA498" s="406"/>
      <c r="AB498" s="406"/>
      <c r="AC498" s="406"/>
      <c r="AD498" s="406"/>
      <c r="AE498" s="406"/>
      <c r="AF498" s="406">
        <f t="shared" si="1"/>
        <v>0</v>
      </c>
    </row>
    <row r="499" ht="14.25" customHeight="1">
      <c r="A499" s="350"/>
      <c r="B499" s="406"/>
      <c r="C499" s="406"/>
      <c r="D499" s="406"/>
      <c r="E499" s="406"/>
      <c r="F499" s="406"/>
      <c r="G499" s="406"/>
      <c r="H499" s="406"/>
      <c r="I499" s="406"/>
      <c r="J499" s="406"/>
      <c r="K499" s="406"/>
      <c r="L499" s="406"/>
      <c r="V499" s="350" t="s">
        <v>605</v>
      </c>
      <c r="W499" s="406"/>
      <c r="X499" s="406"/>
      <c r="Y499" s="406"/>
      <c r="Z499" s="406">
        <v>210000.0</v>
      </c>
      <c r="AA499" s="406"/>
      <c r="AB499" s="406"/>
      <c r="AC499" s="406"/>
      <c r="AD499" s="406"/>
      <c r="AE499" s="406"/>
      <c r="AF499" s="406">
        <f t="shared" si="1"/>
        <v>0</v>
      </c>
    </row>
    <row r="500" ht="14.25" customHeight="1">
      <c r="A500" s="350"/>
      <c r="B500" s="406"/>
      <c r="C500" s="406"/>
      <c r="D500" s="406"/>
      <c r="E500" s="406"/>
      <c r="F500" s="406"/>
      <c r="G500" s="406"/>
      <c r="H500" s="406"/>
      <c r="I500" s="406"/>
      <c r="J500" s="406"/>
      <c r="K500" s="406"/>
      <c r="L500" s="406"/>
      <c r="V500" s="350" t="s">
        <v>672</v>
      </c>
      <c r="W500" s="406"/>
      <c r="X500" s="406"/>
      <c r="Y500" s="406"/>
      <c r="Z500" s="406"/>
      <c r="AA500" s="406">
        <v>44980.0</v>
      </c>
      <c r="AB500" s="406"/>
      <c r="AC500" s="406"/>
      <c r="AD500" s="406"/>
      <c r="AE500" s="406"/>
      <c r="AF500" s="406">
        <f t="shared" si="1"/>
        <v>0</v>
      </c>
    </row>
    <row r="501" ht="14.25" customHeight="1">
      <c r="A501" s="350"/>
      <c r="B501" s="406"/>
      <c r="C501" s="406"/>
      <c r="D501" s="406"/>
      <c r="E501" s="406"/>
      <c r="F501" s="406"/>
      <c r="G501" s="406"/>
      <c r="H501" s="406"/>
      <c r="I501" s="406"/>
      <c r="J501" s="406"/>
      <c r="K501" s="406"/>
      <c r="L501" s="406"/>
      <c r="V501" s="350" t="s">
        <v>608</v>
      </c>
      <c r="W501" s="406"/>
      <c r="X501" s="406"/>
      <c r="Y501" s="406"/>
      <c r="Z501" s="406">
        <v>1.188688E7</v>
      </c>
      <c r="AA501" s="406">
        <v>1.7838293E7</v>
      </c>
      <c r="AB501" s="406"/>
      <c r="AC501" s="406"/>
      <c r="AD501" s="406"/>
      <c r="AE501" s="406"/>
      <c r="AF501" s="406">
        <f t="shared" si="1"/>
        <v>0</v>
      </c>
    </row>
    <row r="502" ht="14.25" customHeight="1">
      <c r="A502" s="350"/>
      <c r="B502" s="406"/>
      <c r="C502" s="406"/>
      <c r="D502" s="406"/>
      <c r="E502" s="406"/>
      <c r="F502" s="406"/>
      <c r="G502" s="406"/>
      <c r="H502" s="406"/>
      <c r="I502" s="406"/>
      <c r="J502" s="406"/>
      <c r="K502" s="406"/>
      <c r="L502" s="406"/>
      <c r="V502" s="350" t="s">
        <v>586</v>
      </c>
      <c r="W502" s="406"/>
      <c r="X502" s="406"/>
      <c r="Y502" s="406"/>
      <c r="Z502" s="406">
        <v>85442.0</v>
      </c>
      <c r="AA502" s="406"/>
      <c r="AB502" s="406"/>
      <c r="AC502" s="406"/>
      <c r="AD502" s="406"/>
      <c r="AE502" s="406"/>
      <c r="AF502" s="406">
        <f t="shared" si="1"/>
        <v>0</v>
      </c>
    </row>
    <row r="503" ht="14.25" customHeight="1">
      <c r="A503" s="350"/>
      <c r="B503" s="406"/>
      <c r="C503" s="406"/>
      <c r="D503" s="406"/>
      <c r="E503" s="406"/>
      <c r="F503" s="406"/>
      <c r="G503" s="406"/>
      <c r="H503" s="406"/>
      <c r="I503" s="406"/>
      <c r="J503" s="406"/>
      <c r="K503" s="406"/>
      <c r="L503" s="406"/>
      <c r="V503" s="350" t="s">
        <v>872</v>
      </c>
      <c r="W503" s="406"/>
      <c r="X503" s="406"/>
      <c r="Y503" s="406"/>
      <c r="Z503" s="406"/>
      <c r="AA503" s="406"/>
      <c r="AB503" s="406">
        <v>115034.0</v>
      </c>
      <c r="AC503" s="406"/>
      <c r="AD503" s="406"/>
      <c r="AE503" s="406"/>
      <c r="AF503" s="406">
        <f t="shared" si="1"/>
        <v>0</v>
      </c>
    </row>
    <row r="504" ht="14.25" customHeight="1">
      <c r="A504" s="350"/>
      <c r="B504" s="406"/>
      <c r="C504" s="406"/>
      <c r="D504" s="406"/>
      <c r="E504" s="406"/>
      <c r="F504" s="406"/>
      <c r="G504" s="406"/>
      <c r="H504" s="406"/>
      <c r="I504" s="406"/>
      <c r="J504" s="406"/>
      <c r="K504" s="406"/>
      <c r="L504" s="406"/>
      <c r="V504" s="350" t="s">
        <v>460</v>
      </c>
      <c r="W504" s="406"/>
      <c r="X504" s="406">
        <v>1582999.0</v>
      </c>
      <c r="Y504" s="406">
        <v>3743936.0</v>
      </c>
      <c r="Z504" s="406">
        <v>276001.0</v>
      </c>
      <c r="AA504" s="406"/>
      <c r="AB504" s="406"/>
      <c r="AC504" s="406"/>
      <c r="AD504" s="406"/>
      <c r="AE504" s="406"/>
      <c r="AF504" s="406">
        <f t="shared" si="1"/>
        <v>0</v>
      </c>
    </row>
    <row r="505" ht="14.25" customHeight="1">
      <c r="A505" s="350"/>
      <c r="B505" s="406"/>
      <c r="C505" s="406"/>
      <c r="D505" s="406"/>
      <c r="E505" s="406"/>
      <c r="F505" s="406"/>
      <c r="G505" s="406"/>
      <c r="H505" s="406"/>
      <c r="I505" s="406"/>
      <c r="J505" s="406"/>
      <c r="K505" s="406"/>
      <c r="L505" s="406"/>
      <c r="V505" s="350" t="s">
        <v>514</v>
      </c>
      <c r="W505" s="406"/>
      <c r="X505" s="406">
        <v>283074.0</v>
      </c>
      <c r="Y505" s="406"/>
      <c r="Z505" s="406"/>
      <c r="AA505" s="406"/>
      <c r="AB505" s="406"/>
      <c r="AC505" s="406"/>
      <c r="AD505" s="406"/>
      <c r="AE505" s="406"/>
      <c r="AF505" s="406">
        <f t="shared" si="1"/>
        <v>0</v>
      </c>
    </row>
    <row r="506" ht="14.25" customHeight="1">
      <c r="A506" s="350"/>
      <c r="B506" s="406"/>
      <c r="C506" s="406"/>
      <c r="D506" s="406"/>
      <c r="E506" s="406"/>
      <c r="F506" s="406"/>
      <c r="G506" s="406"/>
      <c r="H506" s="406"/>
      <c r="I506" s="406"/>
      <c r="J506" s="406"/>
      <c r="K506" s="406"/>
      <c r="L506" s="406"/>
      <c r="V506" s="350" t="s">
        <v>449</v>
      </c>
      <c r="W506" s="406">
        <v>767961.0</v>
      </c>
      <c r="X506" s="406">
        <v>1.0916601E7</v>
      </c>
      <c r="Y506" s="406">
        <v>1.6223021E7</v>
      </c>
      <c r="Z506" s="406">
        <v>1775960.0</v>
      </c>
      <c r="AA506" s="406">
        <v>559983.0</v>
      </c>
      <c r="AB506" s="406"/>
      <c r="AC506" s="406"/>
      <c r="AD506" s="406"/>
      <c r="AE506" s="406"/>
      <c r="AF506" s="406">
        <f t="shared" si="1"/>
        <v>0</v>
      </c>
    </row>
    <row r="507" ht="14.25" customHeight="1">
      <c r="A507" s="350"/>
      <c r="B507" s="406"/>
      <c r="C507" s="406"/>
      <c r="D507" s="406"/>
      <c r="E507" s="406"/>
      <c r="F507" s="406"/>
      <c r="G507" s="406"/>
      <c r="H507" s="406"/>
      <c r="I507" s="406"/>
      <c r="J507" s="406"/>
      <c r="K507" s="406"/>
      <c r="L507" s="406"/>
      <c r="V507" s="350" t="s">
        <v>869</v>
      </c>
      <c r="W507" s="406"/>
      <c r="X507" s="406"/>
      <c r="Y507" s="406"/>
      <c r="Z507" s="406"/>
      <c r="AA507" s="406"/>
      <c r="AB507" s="406">
        <v>69940.0</v>
      </c>
      <c r="AC507" s="406"/>
      <c r="AD507" s="406"/>
      <c r="AE507" s="406"/>
      <c r="AF507" s="406">
        <f t="shared" si="1"/>
        <v>0</v>
      </c>
    </row>
    <row r="508" ht="14.25" customHeight="1">
      <c r="A508" s="350"/>
      <c r="B508" s="406"/>
      <c r="C508" s="406"/>
      <c r="D508" s="406"/>
      <c r="E508" s="406"/>
      <c r="F508" s="406"/>
      <c r="G508" s="406"/>
      <c r="H508" s="406"/>
      <c r="I508" s="406"/>
      <c r="J508" s="406"/>
      <c r="K508" s="406"/>
      <c r="L508" s="406"/>
      <c r="V508" s="350" t="s">
        <v>532</v>
      </c>
      <c r="W508" s="406"/>
      <c r="X508" s="406"/>
      <c r="Y508" s="406">
        <v>2242793.0</v>
      </c>
      <c r="Z508" s="406">
        <v>8401999.0</v>
      </c>
      <c r="AA508" s="406">
        <v>1.0534088E7</v>
      </c>
      <c r="AB508" s="406"/>
      <c r="AC508" s="406"/>
      <c r="AD508" s="406"/>
      <c r="AE508" s="406"/>
      <c r="AF508" s="406">
        <f t="shared" si="1"/>
        <v>0</v>
      </c>
    </row>
    <row r="509" ht="14.25" customHeight="1">
      <c r="A509" s="350"/>
      <c r="B509" s="406"/>
      <c r="C509" s="406"/>
      <c r="D509" s="406"/>
      <c r="E509" s="406"/>
      <c r="F509" s="406"/>
      <c r="G509" s="406"/>
      <c r="H509" s="406"/>
      <c r="I509" s="406"/>
      <c r="J509" s="406"/>
      <c r="K509" s="406"/>
      <c r="L509" s="406"/>
      <c r="V509" s="350" t="s">
        <v>471</v>
      </c>
      <c r="W509" s="406"/>
      <c r="X509" s="406">
        <v>804912.0</v>
      </c>
      <c r="Y509" s="406"/>
      <c r="Z509" s="406">
        <v>1112560.0</v>
      </c>
      <c r="AA509" s="406">
        <v>2016870.0</v>
      </c>
      <c r="AB509" s="406"/>
      <c r="AC509" s="406"/>
      <c r="AD509" s="406"/>
      <c r="AE509" s="406"/>
      <c r="AF509" s="406">
        <f t="shared" si="1"/>
        <v>0</v>
      </c>
    </row>
    <row r="510" ht="14.25" customHeight="1">
      <c r="A510" s="350"/>
      <c r="B510" s="406"/>
      <c r="C510" s="406"/>
      <c r="D510" s="406"/>
      <c r="E510" s="406"/>
      <c r="F510" s="406"/>
      <c r="G510" s="406"/>
      <c r="H510" s="406"/>
      <c r="I510" s="406"/>
      <c r="J510" s="406"/>
      <c r="K510" s="406"/>
      <c r="L510" s="406"/>
      <c r="V510" s="350" t="s">
        <v>519</v>
      </c>
      <c r="W510" s="406"/>
      <c r="X510" s="406">
        <v>424001.0</v>
      </c>
      <c r="Y510" s="406"/>
      <c r="Z510" s="406">
        <v>1.0360002E7</v>
      </c>
      <c r="AA510" s="406"/>
      <c r="AB510" s="406"/>
      <c r="AC510" s="406"/>
      <c r="AD510" s="406"/>
      <c r="AE510" s="406"/>
      <c r="AF510" s="406">
        <f t="shared" si="1"/>
        <v>0</v>
      </c>
    </row>
    <row r="511" ht="14.25" customHeight="1">
      <c r="A511" s="350"/>
      <c r="B511" s="406"/>
      <c r="C511" s="406"/>
      <c r="D511" s="406"/>
      <c r="E511" s="406"/>
      <c r="F511" s="406"/>
      <c r="G511" s="406"/>
      <c r="H511" s="406"/>
      <c r="I511" s="406"/>
      <c r="J511" s="406"/>
      <c r="K511" s="406"/>
      <c r="L511" s="406"/>
      <c r="V511" s="350" t="s">
        <v>913</v>
      </c>
      <c r="W511" s="406"/>
      <c r="X511" s="406"/>
      <c r="Y511" s="406"/>
      <c r="Z511" s="406"/>
      <c r="AA511" s="406"/>
      <c r="AB511" s="406">
        <v>177959.0</v>
      </c>
      <c r="AC511" s="406">
        <v>0.0</v>
      </c>
      <c r="AD511" s="406"/>
      <c r="AE511" s="406"/>
      <c r="AF511" s="406">
        <f t="shared" si="1"/>
        <v>0</v>
      </c>
    </row>
    <row r="512" ht="14.25" customHeight="1">
      <c r="A512" s="350"/>
      <c r="B512" s="406"/>
      <c r="C512" s="406"/>
      <c r="D512" s="406"/>
      <c r="E512" s="406"/>
      <c r="F512" s="406"/>
      <c r="G512" s="406"/>
      <c r="H512" s="406"/>
      <c r="I512" s="406"/>
      <c r="J512" s="406"/>
      <c r="K512" s="406"/>
      <c r="L512" s="406"/>
      <c r="V512" s="350" t="s">
        <v>915</v>
      </c>
      <c r="W512" s="406"/>
      <c r="X512" s="406"/>
      <c r="Y512" s="406"/>
      <c r="Z512" s="406"/>
      <c r="AA512" s="406"/>
      <c r="AB512" s="406">
        <v>1653950.0</v>
      </c>
      <c r="AC512" s="406"/>
      <c r="AD512" s="406"/>
      <c r="AE512" s="406"/>
      <c r="AF512" s="406">
        <f t="shared" si="1"/>
        <v>0</v>
      </c>
    </row>
    <row r="513" ht="14.25" customHeight="1">
      <c r="A513" s="350"/>
      <c r="B513" s="406"/>
      <c r="C513" s="406"/>
      <c r="D513" s="406"/>
      <c r="E513" s="406"/>
      <c r="F513" s="406"/>
      <c r="G513" s="406"/>
      <c r="H513" s="406"/>
      <c r="I513" s="406"/>
      <c r="J513" s="406"/>
      <c r="K513" s="406"/>
      <c r="L513" s="406"/>
      <c r="V513" s="350" t="s">
        <v>919</v>
      </c>
      <c r="W513" s="406"/>
      <c r="X513" s="406"/>
      <c r="Y513" s="406"/>
      <c r="Z513" s="406"/>
      <c r="AA513" s="406"/>
      <c r="AB513" s="406">
        <v>3899991.0</v>
      </c>
      <c r="AC513" s="406"/>
      <c r="AD513" s="406"/>
      <c r="AE513" s="406"/>
      <c r="AF513" s="406">
        <f t="shared" si="1"/>
        <v>0</v>
      </c>
    </row>
    <row r="514" ht="14.25" customHeight="1">
      <c r="A514" s="350"/>
      <c r="B514" s="406"/>
      <c r="C514" s="406"/>
      <c r="D514" s="406"/>
      <c r="E514" s="406"/>
      <c r="F514" s="406"/>
      <c r="G514" s="406"/>
      <c r="H514" s="406"/>
      <c r="I514" s="406"/>
      <c r="J514" s="406"/>
      <c r="K514" s="406"/>
      <c r="L514" s="406"/>
      <c r="V514" s="350" t="s">
        <v>920</v>
      </c>
      <c r="W514" s="406"/>
      <c r="X514" s="406"/>
      <c r="Y514" s="406"/>
      <c r="Z514" s="406"/>
      <c r="AA514" s="406"/>
      <c r="AB514" s="406">
        <v>2427600.0</v>
      </c>
      <c r="AC514" s="406"/>
      <c r="AD514" s="406"/>
      <c r="AE514" s="406"/>
      <c r="AF514" s="406">
        <f t="shared" si="1"/>
        <v>0</v>
      </c>
    </row>
    <row r="515" ht="14.25" customHeight="1">
      <c r="A515" s="350"/>
      <c r="B515" s="406"/>
      <c r="C515" s="406"/>
      <c r="D515" s="406"/>
      <c r="E515" s="406"/>
      <c r="F515" s="406"/>
      <c r="G515" s="406"/>
      <c r="H515" s="406"/>
      <c r="I515" s="406"/>
      <c r="J515" s="406"/>
      <c r="K515" s="406"/>
      <c r="L515" s="406"/>
      <c r="V515" s="350" t="s">
        <v>923</v>
      </c>
      <c r="W515" s="406"/>
      <c r="X515" s="406"/>
      <c r="Y515" s="406"/>
      <c r="Z515" s="406"/>
      <c r="AA515" s="406"/>
      <c r="AB515" s="406">
        <v>444649.0</v>
      </c>
      <c r="AC515" s="406"/>
      <c r="AD515" s="406"/>
      <c r="AE515" s="406"/>
      <c r="AF515" s="406">
        <f t="shared" si="1"/>
        <v>0</v>
      </c>
    </row>
    <row r="516" ht="14.25" customHeight="1">
      <c r="A516" s="350"/>
      <c r="B516" s="406"/>
      <c r="C516" s="406"/>
      <c r="D516" s="406"/>
      <c r="E516" s="406"/>
      <c r="F516" s="406"/>
      <c r="G516" s="406"/>
      <c r="H516" s="406"/>
      <c r="I516" s="406"/>
      <c r="J516" s="406"/>
      <c r="K516" s="406"/>
      <c r="L516" s="406"/>
      <c r="V516" s="350" t="s">
        <v>922</v>
      </c>
      <c r="W516" s="406"/>
      <c r="X516" s="406"/>
      <c r="Y516" s="406"/>
      <c r="Z516" s="406"/>
      <c r="AA516" s="406"/>
      <c r="AB516" s="406">
        <v>280980.0</v>
      </c>
      <c r="AC516" s="406"/>
      <c r="AD516" s="406"/>
      <c r="AE516" s="406"/>
      <c r="AF516" s="406">
        <f t="shared" si="1"/>
        <v>0</v>
      </c>
    </row>
    <row r="517" ht="14.25" customHeight="1">
      <c r="A517" s="350"/>
      <c r="B517" s="406"/>
      <c r="C517" s="406"/>
      <c r="D517" s="406"/>
      <c r="E517" s="406"/>
      <c r="F517" s="406"/>
      <c r="G517" s="406"/>
      <c r="H517" s="406"/>
      <c r="I517" s="406"/>
      <c r="J517" s="406"/>
      <c r="K517" s="406"/>
      <c r="L517" s="406"/>
      <c r="V517" s="350" t="s">
        <v>924</v>
      </c>
      <c r="W517" s="406"/>
      <c r="X517" s="406"/>
      <c r="Y517" s="406"/>
      <c r="Z517" s="406"/>
      <c r="AA517" s="406"/>
      <c r="AB517" s="406">
        <v>157080.0</v>
      </c>
      <c r="AC517" s="406"/>
      <c r="AD517" s="406"/>
      <c r="AE517" s="406"/>
      <c r="AF517" s="406">
        <f t="shared" si="1"/>
        <v>0</v>
      </c>
    </row>
    <row r="518" ht="14.25" customHeight="1">
      <c r="A518" s="350"/>
      <c r="B518" s="406"/>
      <c r="C518" s="406"/>
      <c r="D518" s="406"/>
      <c r="E518" s="406"/>
      <c r="F518" s="406"/>
      <c r="G518" s="406"/>
      <c r="H518" s="406"/>
      <c r="I518" s="406"/>
      <c r="J518" s="406"/>
      <c r="K518" s="406"/>
      <c r="L518" s="406"/>
      <c r="V518" s="350" t="s">
        <v>926</v>
      </c>
      <c r="W518" s="406"/>
      <c r="X518" s="406"/>
      <c r="Y518" s="406"/>
      <c r="Z518" s="406"/>
      <c r="AA518" s="406"/>
      <c r="AB518" s="406">
        <v>69901.0</v>
      </c>
      <c r="AC518" s="406"/>
      <c r="AD518" s="406"/>
      <c r="AE518" s="406"/>
      <c r="AF518" s="406">
        <f t="shared" si="1"/>
        <v>0</v>
      </c>
    </row>
    <row r="519" ht="14.25" customHeight="1">
      <c r="A519" s="350"/>
      <c r="B519" s="406"/>
      <c r="C519" s="406"/>
      <c r="D519" s="406"/>
      <c r="E519" s="406"/>
      <c r="F519" s="406"/>
      <c r="G519" s="406"/>
      <c r="H519" s="406"/>
      <c r="I519" s="406"/>
      <c r="J519" s="406"/>
      <c r="K519" s="406"/>
      <c r="L519" s="406"/>
      <c r="V519" s="350" t="s">
        <v>930</v>
      </c>
      <c r="W519" s="406"/>
      <c r="X519" s="406"/>
      <c r="Y519" s="406"/>
      <c r="Z519" s="406"/>
      <c r="AA519" s="406"/>
      <c r="AB519" s="406">
        <v>71400.0</v>
      </c>
      <c r="AC519" s="406"/>
      <c r="AD519" s="406"/>
      <c r="AE519" s="406"/>
      <c r="AF519" s="406">
        <f t="shared" si="1"/>
        <v>0</v>
      </c>
    </row>
    <row r="520" ht="14.25" customHeight="1">
      <c r="A520" s="350"/>
      <c r="B520" s="406"/>
      <c r="C520" s="406"/>
      <c r="D520" s="406"/>
      <c r="E520" s="406"/>
      <c r="F520" s="406"/>
      <c r="G520" s="406"/>
      <c r="H520" s="406"/>
      <c r="I520" s="406"/>
      <c r="J520" s="406"/>
      <c r="K520" s="406"/>
      <c r="L520" s="406"/>
      <c r="V520" s="350" t="s">
        <v>933</v>
      </c>
      <c r="W520" s="406"/>
      <c r="X520" s="406"/>
      <c r="Y520" s="406"/>
      <c r="Z520" s="406"/>
      <c r="AA520" s="406"/>
      <c r="AB520" s="406">
        <v>219990.0</v>
      </c>
      <c r="AC520" s="406"/>
      <c r="AD520" s="406"/>
      <c r="AE520" s="406"/>
      <c r="AF520" s="406">
        <f t="shared" si="1"/>
        <v>0</v>
      </c>
    </row>
    <row r="521" ht="14.25" customHeight="1">
      <c r="A521" s="350"/>
      <c r="B521" s="406"/>
      <c r="C521" s="406"/>
      <c r="D521" s="406"/>
      <c r="E521" s="406"/>
      <c r="F521" s="406"/>
      <c r="G521" s="406"/>
      <c r="H521" s="406"/>
      <c r="I521" s="406"/>
      <c r="J521" s="406"/>
      <c r="K521" s="406"/>
      <c r="L521" s="406"/>
      <c r="V521" s="350" t="s">
        <v>942</v>
      </c>
      <c r="W521" s="406"/>
      <c r="X521" s="406"/>
      <c r="Y521" s="406"/>
      <c r="Z521" s="406"/>
      <c r="AA521" s="406"/>
      <c r="AB521" s="406">
        <v>155541.0</v>
      </c>
      <c r="AC521" s="406"/>
      <c r="AD521" s="406"/>
      <c r="AE521" s="406"/>
      <c r="AF521" s="406">
        <f t="shared" si="1"/>
        <v>0</v>
      </c>
    </row>
    <row r="522" ht="14.25" customHeight="1">
      <c r="A522" s="350"/>
      <c r="B522" s="406"/>
      <c r="C522" s="406"/>
      <c r="D522" s="406"/>
      <c r="E522" s="406"/>
      <c r="F522" s="406"/>
      <c r="G522" s="406"/>
      <c r="H522" s="406"/>
      <c r="I522" s="406"/>
      <c r="J522" s="406"/>
      <c r="K522" s="406"/>
      <c r="L522" s="406"/>
      <c r="V522" s="350" t="s">
        <v>940</v>
      </c>
      <c r="W522" s="406"/>
      <c r="X522" s="406"/>
      <c r="Y522" s="406"/>
      <c r="Z522" s="406"/>
      <c r="AA522" s="406"/>
      <c r="AB522" s="406">
        <v>2789940.0</v>
      </c>
      <c r="AC522" s="406"/>
      <c r="AD522" s="406"/>
      <c r="AE522" s="406"/>
      <c r="AF522" s="406">
        <f t="shared" si="1"/>
        <v>0</v>
      </c>
    </row>
    <row r="523" ht="14.25" customHeight="1">
      <c r="A523" s="350"/>
      <c r="B523" s="406"/>
      <c r="C523" s="406"/>
      <c r="D523" s="406"/>
      <c r="E523" s="406"/>
      <c r="F523" s="406"/>
      <c r="G523" s="406"/>
      <c r="H523" s="406"/>
      <c r="I523" s="406"/>
      <c r="J523" s="406"/>
      <c r="K523" s="406"/>
      <c r="L523" s="406"/>
      <c r="V523" s="350" t="s">
        <v>944</v>
      </c>
      <c r="W523" s="406"/>
      <c r="X523" s="406"/>
      <c r="Y523" s="406"/>
      <c r="Z523" s="406"/>
      <c r="AA523" s="406"/>
      <c r="AB523" s="406">
        <v>872899.0</v>
      </c>
      <c r="AC523" s="406"/>
      <c r="AD523" s="406"/>
      <c r="AE523" s="406"/>
      <c r="AF523" s="406">
        <f t="shared" si="1"/>
        <v>0</v>
      </c>
    </row>
    <row r="524" ht="14.25" customHeight="1">
      <c r="A524" s="350"/>
      <c r="B524" s="406"/>
      <c r="C524" s="406"/>
      <c r="D524" s="406"/>
      <c r="E524" s="406"/>
      <c r="F524" s="406"/>
      <c r="G524" s="406"/>
      <c r="H524" s="406"/>
      <c r="I524" s="406"/>
      <c r="J524" s="406"/>
      <c r="K524" s="406"/>
      <c r="L524" s="406"/>
      <c r="V524" s="350" t="s">
        <v>943</v>
      </c>
      <c r="W524" s="406"/>
      <c r="X524" s="406"/>
      <c r="Y524" s="406"/>
      <c r="Z524" s="406"/>
      <c r="AA524" s="406"/>
      <c r="AB524" s="406">
        <v>2.22411E7</v>
      </c>
      <c r="AC524" s="406"/>
      <c r="AD524" s="406"/>
      <c r="AE524" s="406"/>
      <c r="AF524" s="406">
        <f t="shared" si="1"/>
        <v>0</v>
      </c>
    </row>
    <row r="525" ht="14.25" customHeight="1">
      <c r="A525" s="350"/>
      <c r="B525" s="406"/>
      <c r="C525" s="406"/>
      <c r="D525" s="406"/>
      <c r="E525" s="406"/>
      <c r="F525" s="406"/>
      <c r="G525" s="406"/>
      <c r="H525" s="406"/>
      <c r="I525" s="406"/>
      <c r="J525" s="406"/>
      <c r="K525" s="406"/>
      <c r="L525" s="406"/>
      <c r="V525" s="350" t="s">
        <v>946</v>
      </c>
      <c r="W525" s="406"/>
      <c r="X525" s="406"/>
      <c r="Y525" s="406"/>
      <c r="Z525" s="406"/>
      <c r="AA525" s="406"/>
      <c r="AB525" s="406">
        <v>1100900.0</v>
      </c>
      <c r="AC525" s="406"/>
      <c r="AD525" s="406"/>
      <c r="AE525" s="406"/>
      <c r="AF525" s="406">
        <f t="shared" si="1"/>
        <v>0</v>
      </c>
    </row>
    <row r="526" ht="14.25" customHeight="1">
      <c r="A526" s="350"/>
      <c r="B526" s="406"/>
      <c r="C526" s="406"/>
      <c r="D526" s="406"/>
      <c r="E526" s="406"/>
      <c r="F526" s="406"/>
      <c r="G526" s="406"/>
      <c r="H526" s="406"/>
      <c r="I526" s="406"/>
      <c r="J526" s="406"/>
      <c r="K526" s="406"/>
      <c r="L526" s="406"/>
      <c r="V526" s="350" t="s">
        <v>947</v>
      </c>
      <c r="W526" s="406"/>
      <c r="X526" s="406"/>
      <c r="Y526" s="406"/>
      <c r="Z526" s="406"/>
      <c r="AA526" s="406"/>
      <c r="AB526" s="406">
        <v>2.6740264E7</v>
      </c>
      <c r="AC526" s="406"/>
      <c r="AD526" s="406"/>
      <c r="AE526" s="406"/>
      <c r="AF526" s="406">
        <f t="shared" si="1"/>
        <v>0</v>
      </c>
    </row>
    <row r="527" ht="14.25" customHeight="1">
      <c r="A527" s="350"/>
      <c r="B527" s="406"/>
      <c r="C527" s="406"/>
      <c r="D527" s="406"/>
      <c r="E527" s="406"/>
      <c r="F527" s="406"/>
      <c r="G527" s="406"/>
      <c r="H527" s="406"/>
      <c r="I527" s="406"/>
      <c r="J527" s="406"/>
      <c r="K527" s="406"/>
      <c r="L527" s="406"/>
      <c r="V527" s="350" t="s">
        <v>948</v>
      </c>
      <c r="W527" s="406"/>
      <c r="X527" s="406"/>
      <c r="Y527" s="406"/>
      <c r="Z527" s="406"/>
      <c r="AA527" s="406"/>
      <c r="AB527" s="406">
        <v>247500.0</v>
      </c>
      <c r="AC527" s="406"/>
      <c r="AD527" s="406"/>
      <c r="AE527" s="406"/>
      <c r="AF527" s="406">
        <f t="shared" si="1"/>
        <v>0</v>
      </c>
    </row>
    <row r="528" ht="14.25" customHeight="1">
      <c r="A528" s="350"/>
      <c r="B528" s="406"/>
      <c r="C528" s="406"/>
      <c r="D528" s="406"/>
      <c r="E528" s="406"/>
      <c r="F528" s="406"/>
      <c r="G528" s="406"/>
      <c r="H528" s="406"/>
      <c r="I528" s="406"/>
      <c r="J528" s="406"/>
      <c r="K528" s="406"/>
      <c r="L528" s="406"/>
      <c r="V528" s="350" t="s">
        <v>949</v>
      </c>
      <c r="W528" s="406"/>
      <c r="X528" s="406"/>
      <c r="Y528" s="406"/>
      <c r="Z528" s="406"/>
      <c r="AA528" s="406"/>
      <c r="AB528" s="406">
        <v>56000.0</v>
      </c>
      <c r="AC528" s="406"/>
      <c r="AD528" s="406"/>
      <c r="AE528" s="406"/>
      <c r="AF528" s="406">
        <f t="shared" si="1"/>
        <v>0</v>
      </c>
    </row>
    <row r="529" ht="14.25" customHeight="1">
      <c r="A529" s="350"/>
      <c r="B529" s="406"/>
      <c r="C529" s="406"/>
      <c r="D529" s="406"/>
      <c r="E529" s="406"/>
      <c r="F529" s="406"/>
      <c r="G529" s="406"/>
      <c r="H529" s="406"/>
      <c r="I529" s="406"/>
      <c r="J529" s="406"/>
      <c r="K529" s="406"/>
      <c r="L529" s="406"/>
      <c r="V529" s="350" t="s">
        <v>957</v>
      </c>
      <c r="W529" s="406"/>
      <c r="X529" s="406"/>
      <c r="Y529" s="406"/>
      <c r="Z529" s="406"/>
      <c r="AA529" s="406"/>
      <c r="AB529" s="406">
        <v>10770.0</v>
      </c>
      <c r="AC529" s="406"/>
      <c r="AD529" s="406"/>
      <c r="AE529" s="406"/>
      <c r="AF529" s="406">
        <f t="shared" si="1"/>
        <v>0</v>
      </c>
    </row>
    <row r="530" ht="14.25" customHeight="1">
      <c r="A530" s="350"/>
      <c r="B530" s="406"/>
      <c r="C530" s="406"/>
      <c r="D530" s="406"/>
      <c r="E530" s="406"/>
      <c r="F530" s="406"/>
      <c r="G530" s="406"/>
      <c r="H530" s="406"/>
      <c r="I530" s="406"/>
      <c r="J530" s="406"/>
      <c r="K530" s="406"/>
      <c r="L530" s="406"/>
      <c r="V530" s="350" t="s">
        <v>960</v>
      </c>
      <c r="W530" s="406"/>
      <c r="X530" s="406"/>
      <c r="Y530" s="406"/>
      <c r="Z530" s="406"/>
      <c r="AA530" s="406"/>
      <c r="AB530" s="406">
        <v>77000.0</v>
      </c>
      <c r="AC530" s="406"/>
      <c r="AD530" s="406"/>
      <c r="AE530" s="406"/>
      <c r="AF530" s="406">
        <f t="shared" si="1"/>
        <v>0</v>
      </c>
    </row>
    <row r="531" ht="14.25" customHeight="1">
      <c r="A531" s="350"/>
      <c r="B531" s="406"/>
      <c r="C531" s="406"/>
      <c r="D531" s="406"/>
      <c r="E531" s="406"/>
      <c r="F531" s="406"/>
      <c r="G531" s="406"/>
      <c r="H531" s="406"/>
      <c r="I531" s="406"/>
      <c r="J531" s="406"/>
      <c r="K531" s="406"/>
      <c r="L531" s="406"/>
      <c r="V531" s="350" t="s">
        <v>955</v>
      </c>
      <c r="W531" s="406"/>
      <c r="X531" s="406"/>
      <c r="Y531" s="406"/>
      <c r="Z531" s="406"/>
      <c r="AA531" s="406"/>
      <c r="AB531" s="406">
        <v>713286.0</v>
      </c>
      <c r="AC531" s="406"/>
      <c r="AD531" s="406"/>
      <c r="AE531" s="406"/>
      <c r="AF531" s="406">
        <f t="shared" si="1"/>
        <v>0</v>
      </c>
    </row>
    <row r="532" ht="14.25" customHeight="1">
      <c r="A532" s="350"/>
      <c r="B532" s="406"/>
      <c r="C532" s="406"/>
      <c r="D532" s="406"/>
      <c r="E532" s="406"/>
      <c r="F532" s="406"/>
      <c r="G532" s="406"/>
      <c r="H532" s="406"/>
      <c r="I532" s="406"/>
      <c r="J532" s="406"/>
      <c r="K532" s="406"/>
      <c r="L532" s="406"/>
      <c r="V532" s="350" t="s">
        <v>954</v>
      </c>
      <c r="W532" s="406"/>
      <c r="X532" s="406"/>
      <c r="Y532" s="406"/>
      <c r="Z532" s="406"/>
      <c r="AA532" s="406"/>
      <c r="AB532" s="406">
        <v>3002603.0</v>
      </c>
      <c r="AC532" s="406"/>
      <c r="AD532" s="406"/>
      <c r="AE532" s="406"/>
      <c r="AF532" s="406">
        <f t="shared" si="1"/>
        <v>0</v>
      </c>
    </row>
    <row r="533" ht="14.25" customHeight="1">
      <c r="A533" s="350"/>
      <c r="B533" s="406"/>
      <c r="C533" s="406"/>
      <c r="D533" s="406"/>
      <c r="E533" s="406"/>
      <c r="F533" s="406"/>
      <c r="G533" s="406"/>
      <c r="H533" s="406"/>
      <c r="I533" s="406"/>
      <c r="J533" s="406"/>
      <c r="K533" s="406"/>
      <c r="L533" s="406"/>
      <c r="V533" s="350" t="s">
        <v>953</v>
      </c>
      <c r="W533" s="406"/>
      <c r="X533" s="406"/>
      <c r="Y533" s="406"/>
      <c r="Z533" s="406"/>
      <c r="AA533" s="406"/>
      <c r="AB533" s="406">
        <v>3.7963678E7</v>
      </c>
      <c r="AC533" s="406"/>
      <c r="AD533" s="406"/>
      <c r="AE533" s="406"/>
      <c r="AF533" s="406">
        <f t="shared" si="1"/>
        <v>0</v>
      </c>
    </row>
    <row r="534" ht="14.25" customHeight="1">
      <c r="A534" s="350"/>
      <c r="B534" s="406"/>
      <c r="C534" s="406"/>
      <c r="D534" s="406"/>
      <c r="E534" s="406"/>
      <c r="F534" s="406"/>
      <c r="G534" s="406"/>
      <c r="H534" s="406"/>
      <c r="I534" s="406"/>
      <c r="J534" s="406"/>
      <c r="K534" s="406"/>
      <c r="L534" s="406"/>
      <c r="V534" s="350" t="s">
        <v>958</v>
      </c>
      <c r="W534" s="406"/>
      <c r="X534" s="406"/>
      <c r="Y534" s="406"/>
      <c r="Z534" s="406"/>
      <c r="AA534" s="406"/>
      <c r="AB534" s="406">
        <v>869498.0</v>
      </c>
      <c r="AC534" s="406"/>
      <c r="AD534" s="406"/>
      <c r="AE534" s="406"/>
      <c r="AF534" s="406">
        <f t="shared" si="1"/>
        <v>0</v>
      </c>
    </row>
    <row r="535" ht="14.25" customHeight="1">
      <c r="A535" s="350"/>
      <c r="B535" s="406"/>
      <c r="C535" s="406"/>
      <c r="D535" s="406"/>
      <c r="E535" s="406"/>
      <c r="F535" s="406"/>
      <c r="G535" s="406"/>
      <c r="H535" s="406"/>
      <c r="I535" s="406"/>
      <c r="J535" s="406"/>
      <c r="K535" s="406"/>
      <c r="L535" s="406"/>
      <c r="V535" s="350" t="s">
        <v>967</v>
      </c>
      <c r="W535" s="406"/>
      <c r="X535" s="406"/>
      <c r="Y535" s="406"/>
      <c r="Z535" s="406"/>
      <c r="AA535" s="406"/>
      <c r="AB535" s="406">
        <v>4077.0</v>
      </c>
      <c r="AC535" s="406"/>
      <c r="AD535" s="406"/>
      <c r="AE535" s="406"/>
      <c r="AF535" s="406">
        <f t="shared" si="1"/>
        <v>0</v>
      </c>
    </row>
    <row r="536" ht="14.25" customHeight="1">
      <c r="A536" s="350"/>
      <c r="B536" s="406"/>
      <c r="C536" s="406"/>
      <c r="D536" s="406"/>
      <c r="E536" s="406"/>
      <c r="F536" s="406"/>
      <c r="G536" s="406"/>
      <c r="H536" s="406"/>
      <c r="I536" s="406"/>
      <c r="J536" s="406"/>
      <c r="K536" s="406"/>
      <c r="L536" s="406"/>
      <c r="V536" s="350" t="s">
        <v>969</v>
      </c>
      <c r="W536" s="406"/>
      <c r="X536" s="406"/>
      <c r="Y536" s="406"/>
      <c r="Z536" s="406"/>
      <c r="AA536" s="406"/>
      <c r="AB536" s="406">
        <v>49916.0</v>
      </c>
      <c r="AC536" s="406"/>
      <c r="AD536" s="406"/>
      <c r="AE536" s="406"/>
      <c r="AF536" s="406">
        <f t="shared" si="1"/>
        <v>0</v>
      </c>
    </row>
    <row r="537" ht="14.25" customHeight="1">
      <c r="A537" s="350"/>
      <c r="B537" s="406"/>
      <c r="C537" s="406"/>
      <c r="D537" s="406"/>
      <c r="E537" s="406"/>
      <c r="F537" s="406"/>
      <c r="G537" s="406"/>
      <c r="H537" s="406"/>
      <c r="I537" s="406"/>
      <c r="J537" s="406"/>
      <c r="K537" s="406"/>
      <c r="L537" s="406"/>
      <c r="V537" s="350" t="s">
        <v>971</v>
      </c>
      <c r="W537" s="406"/>
      <c r="X537" s="406"/>
      <c r="Y537" s="406"/>
      <c r="Z537" s="406"/>
      <c r="AA537" s="406"/>
      <c r="AB537" s="406">
        <v>187000.0</v>
      </c>
      <c r="AC537" s="406"/>
      <c r="AD537" s="406"/>
      <c r="AE537" s="406"/>
      <c r="AF537" s="406">
        <f t="shared" si="1"/>
        <v>0</v>
      </c>
    </row>
    <row r="538" ht="14.25" customHeight="1">
      <c r="A538" s="350"/>
      <c r="B538" s="406"/>
      <c r="C538" s="406"/>
      <c r="D538" s="406"/>
      <c r="E538" s="406"/>
      <c r="F538" s="406"/>
      <c r="G538" s="406"/>
      <c r="H538" s="406"/>
      <c r="I538" s="406"/>
      <c r="J538" s="406"/>
      <c r="K538" s="406"/>
      <c r="L538" s="406"/>
      <c r="V538" s="350" t="s">
        <v>975</v>
      </c>
      <c r="W538" s="406"/>
      <c r="X538" s="406"/>
      <c r="Y538" s="406"/>
      <c r="Z538" s="406"/>
      <c r="AA538" s="406"/>
      <c r="AB538" s="406">
        <v>894390.0</v>
      </c>
      <c r="AC538" s="406"/>
      <c r="AD538" s="406"/>
      <c r="AE538" s="406"/>
      <c r="AF538" s="406">
        <f t="shared" si="1"/>
        <v>0</v>
      </c>
    </row>
    <row r="539" ht="14.25" customHeight="1">
      <c r="A539" s="350"/>
      <c r="B539" s="406"/>
      <c r="C539" s="406"/>
      <c r="D539" s="406"/>
      <c r="E539" s="406"/>
      <c r="F539" s="406"/>
      <c r="G539" s="406"/>
      <c r="H539" s="406"/>
      <c r="I539" s="406"/>
      <c r="J539" s="406"/>
      <c r="K539" s="406"/>
      <c r="L539" s="406"/>
      <c r="V539" s="350" t="s">
        <v>981</v>
      </c>
      <c r="W539" s="406"/>
      <c r="X539" s="406"/>
      <c r="Y539" s="406"/>
      <c r="Z539" s="406"/>
      <c r="AA539" s="406"/>
      <c r="AB539" s="406">
        <v>114990.0</v>
      </c>
      <c r="AC539" s="406"/>
      <c r="AD539" s="406"/>
      <c r="AE539" s="406"/>
      <c r="AF539" s="406">
        <f t="shared" si="1"/>
        <v>0</v>
      </c>
    </row>
    <row r="540" ht="14.25" customHeight="1">
      <c r="A540" s="350"/>
      <c r="B540" s="406"/>
      <c r="C540" s="406"/>
      <c r="D540" s="406"/>
      <c r="E540" s="406"/>
      <c r="F540" s="406"/>
      <c r="G540" s="406"/>
      <c r="H540" s="406"/>
      <c r="I540" s="406"/>
      <c r="J540" s="406"/>
      <c r="K540" s="406"/>
      <c r="L540" s="406"/>
      <c r="V540" s="350" t="s">
        <v>982</v>
      </c>
      <c r="W540" s="406"/>
      <c r="X540" s="406"/>
      <c r="Y540" s="406"/>
      <c r="Z540" s="406"/>
      <c r="AA540" s="406"/>
      <c r="AB540" s="406">
        <v>99990.0</v>
      </c>
      <c r="AC540" s="406"/>
      <c r="AD540" s="406"/>
      <c r="AE540" s="406"/>
      <c r="AF540" s="406">
        <f t="shared" si="1"/>
        <v>0</v>
      </c>
    </row>
    <row r="541" ht="14.25" customHeight="1">
      <c r="A541" s="350"/>
      <c r="B541" s="406"/>
      <c r="C541" s="406"/>
      <c r="D541" s="406"/>
      <c r="E541" s="406"/>
      <c r="F541" s="406"/>
      <c r="G541" s="406"/>
      <c r="H541" s="406"/>
      <c r="I541" s="406"/>
      <c r="J541" s="406"/>
      <c r="K541" s="406"/>
      <c r="L541" s="406"/>
      <c r="V541" s="350" t="s">
        <v>987</v>
      </c>
      <c r="W541" s="406"/>
      <c r="X541" s="406"/>
      <c r="Y541" s="406"/>
      <c r="Z541" s="406"/>
      <c r="AA541" s="406"/>
      <c r="AB541" s="406">
        <v>2009952.0</v>
      </c>
      <c r="AC541" s="406"/>
      <c r="AD541" s="406"/>
      <c r="AE541" s="406"/>
      <c r="AF541" s="406">
        <f t="shared" si="1"/>
        <v>0</v>
      </c>
    </row>
    <row r="542" ht="14.25" customHeight="1">
      <c r="A542" s="350"/>
      <c r="B542" s="406"/>
      <c r="C542" s="406"/>
      <c r="D542" s="406"/>
      <c r="E542" s="406"/>
      <c r="F542" s="406"/>
      <c r="G542" s="406"/>
      <c r="H542" s="406"/>
      <c r="I542" s="406"/>
      <c r="J542" s="406"/>
      <c r="K542" s="406"/>
      <c r="L542" s="406"/>
      <c r="V542" s="350" t="s">
        <v>989</v>
      </c>
      <c r="W542" s="406"/>
      <c r="X542" s="406"/>
      <c r="Y542" s="406"/>
      <c r="Z542" s="406"/>
      <c r="AA542" s="406"/>
      <c r="AB542" s="406">
        <v>4399035.0</v>
      </c>
      <c r="AC542" s="406"/>
      <c r="AD542" s="406"/>
      <c r="AE542" s="406"/>
      <c r="AF542" s="406">
        <f t="shared" si="1"/>
        <v>0</v>
      </c>
    </row>
    <row r="543" ht="14.25" customHeight="1">
      <c r="A543" s="350"/>
      <c r="B543" s="406"/>
      <c r="C543" s="406"/>
      <c r="D543" s="406"/>
      <c r="E543" s="406"/>
      <c r="F543" s="406"/>
      <c r="G543" s="406"/>
      <c r="H543" s="406"/>
      <c r="I543" s="406"/>
      <c r="J543" s="406"/>
      <c r="K543" s="406"/>
      <c r="L543" s="406"/>
      <c r="V543" s="350" t="s">
        <v>991</v>
      </c>
      <c r="W543" s="406"/>
      <c r="X543" s="406"/>
      <c r="Y543" s="406"/>
      <c r="Z543" s="406"/>
      <c r="AA543" s="406"/>
      <c r="AB543" s="406">
        <v>794700.0</v>
      </c>
      <c r="AC543" s="406"/>
      <c r="AD543" s="406"/>
      <c r="AE543" s="406"/>
      <c r="AF543" s="406">
        <f t="shared" si="1"/>
        <v>0</v>
      </c>
    </row>
    <row r="544" ht="14.25" customHeight="1">
      <c r="A544" s="350"/>
      <c r="B544" s="406"/>
      <c r="C544" s="406"/>
      <c r="D544" s="406"/>
      <c r="E544" s="406"/>
      <c r="F544" s="406"/>
      <c r="G544" s="406"/>
      <c r="H544" s="406"/>
      <c r="I544" s="406"/>
      <c r="J544" s="406"/>
      <c r="K544" s="406"/>
      <c r="L544" s="406"/>
      <c r="V544" s="350" t="s">
        <v>994</v>
      </c>
      <c r="W544" s="406"/>
      <c r="X544" s="406"/>
      <c r="Y544" s="406"/>
      <c r="Z544" s="406"/>
      <c r="AA544" s="406"/>
      <c r="AB544" s="406">
        <v>765980.0</v>
      </c>
      <c r="AC544" s="406"/>
      <c r="AD544" s="406"/>
      <c r="AE544" s="406"/>
      <c r="AF544" s="406">
        <f t="shared" si="1"/>
        <v>0</v>
      </c>
    </row>
    <row r="545" ht="14.25" customHeight="1">
      <c r="A545" s="350"/>
      <c r="B545" s="406"/>
      <c r="C545" s="406"/>
      <c r="D545" s="406"/>
      <c r="E545" s="406"/>
      <c r="F545" s="406"/>
      <c r="G545" s="406"/>
      <c r="H545" s="406"/>
      <c r="I545" s="406"/>
      <c r="J545" s="406"/>
      <c r="K545" s="406"/>
      <c r="L545" s="406"/>
      <c r="V545" s="350" t="s">
        <v>996</v>
      </c>
      <c r="W545" s="406"/>
      <c r="X545" s="406"/>
      <c r="Y545" s="406"/>
      <c r="Z545" s="406"/>
      <c r="AA545" s="406"/>
      <c r="AB545" s="406">
        <v>50980.0</v>
      </c>
      <c r="AC545" s="406"/>
      <c r="AD545" s="406"/>
      <c r="AE545" s="406"/>
      <c r="AF545" s="406">
        <f t="shared" si="1"/>
        <v>0</v>
      </c>
    </row>
    <row r="546" ht="14.25" customHeight="1">
      <c r="A546" s="350"/>
      <c r="B546" s="406"/>
      <c r="C546" s="406"/>
      <c r="D546" s="406"/>
      <c r="E546" s="406"/>
      <c r="F546" s="406"/>
      <c r="G546" s="406"/>
      <c r="H546" s="406"/>
      <c r="I546" s="406"/>
      <c r="J546" s="406"/>
      <c r="K546" s="406"/>
      <c r="L546" s="406"/>
      <c r="V546" s="350" t="s">
        <v>997</v>
      </c>
      <c r="W546" s="406"/>
      <c r="X546" s="406"/>
      <c r="Y546" s="406"/>
      <c r="Z546" s="406"/>
      <c r="AA546" s="406"/>
      <c r="AB546" s="406">
        <v>189991.0</v>
      </c>
      <c r="AC546" s="406"/>
      <c r="AD546" s="406"/>
      <c r="AE546" s="406"/>
      <c r="AF546" s="406">
        <f t="shared" si="1"/>
        <v>0</v>
      </c>
    </row>
    <row r="547" ht="14.25" customHeight="1">
      <c r="A547" s="350"/>
      <c r="B547" s="406"/>
      <c r="C547" s="406"/>
      <c r="D547" s="406"/>
      <c r="E547" s="406"/>
      <c r="F547" s="406"/>
      <c r="G547" s="406"/>
      <c r="H547" s="406"/>
      <c r="I547" s="406"/>
      <c r="J547" s="406"/>
      <c r="K547" s="406"/>
      <c r="L547" s="406"/>
      <c r="V547" s="350" t="s">
        <v>992</v>
      </c>
      <c r="W547" s="406"/>
      <c r="X547" s="406"/>
      <c r="Y547" s="406"/>
      <c r="Z547" s="406"/>
      <c r="AA547" s="406"/>
      <c r="AB547" s="406">
        <v>2994000.0</v>
      </c>
      <c r="AC547" s="406"/>
      <c r="AD547" s="406"/>
      <c r="AE547" s="406"/>
      <c r="AF547" s="406">
        <f t="shared" si="1"/>
        <v>0</v>
      </c>
    </row>
    <row r="548" ht="14.25" customHeight="1">
      <c r="A548" s="350"/>
      <c r="B548" s="406"/>
      <c r="C548" s="406"/>
      <c r="D548" s="406"/>
      <c r="E548" s="406"/>
      <c r="F548" s="406"/>
      <c r="G548" s="406"/>
      <c r="H548" s="406"/>
      <c r="I548" s="406"/>
      <c r="J548" s="406"/>
      <c r="K548" s="406"/>
      <c r="L548" s="406"/>
      <c r="V548" s="350" t="s">
        <v>1002</v>
      </c>
      <c r="W548" s="406"/>
      <c r="X548" s="406"/>
      <c r="Y548" s="406"/>
      <c r="Z548" s="406"/>
      <c r="AA548" s="406"/>
      <c r="AB548" s="406">
        <v>241034.0</v>
      </c>
      <c r="AC548" s="406"/>
      <c r="AD548" s="406"/>
      <c r="AE548" s="406"/>
      <c r="AF548" s="406">
        <f t="shared" si="1"/>
        <v>0</v>
      </c>
    </row>
    <row r="549" ht="14.25" customHeight="1">
      <c r="A549" s="350"/>
      <c r="B549" s="406"/>
      <c r="C549" s="406"/>
      <c r="D549" s="406"/>
      <c r="E549" s="406"/>
      <c r="F549" s="406"/>
      <c r="G549" s="406"/>
      <c r="H549" s="406"/>
      <c r="I549" s="406"/>
      <c r="J549" s="406"/>
      <c r="K549" s="406"/>
      <c r="L549" s="406"/>
      <c r="V549" s="350" t="s">
        <v>1012</v>
      </c>
      <c r="W549" s="406"/>
      <c r="X549" s="406"/>
      <c r="Y549" s="406"/>
      <c r="Z549" s="406"/>
      <c r="AA549" s="406"/>
      <c r="AB549" s="406">
        <v>189790.0</v>
      </c>
      <c r="AC549" s="406"/>
      <c r="AD549" s="406"/>
      <c r="AE549" s="406"/>
      <c r="AF549" s="406">
        <f t="shared" si="1"/>
        <v>0</v>
      </c>
    </row>
    <row r="550" ht="14.25" customHeight="1">
      <c r="A550" s="350"/>
      <c r="B550" s="406"/>
      <c r="C550" s="406"/>
      <c r="D550" s="406"/>
      <c r="E550" s="406"/>
      <c r="F550" s="406"/>
      <c r="G550" s="406"/>
      <c r="H550" s="406"/>
      <c r="I550" s="406"/>
      <c r="J550" s="406"/>
      <c r="K550" s="406"/>
      <c r="L550" s="406"/>
      <c r="V550" s="350" t="s">
        <v>1014</v>
      </c>
      <c r="W550" s="406"/>
      <c r="X550" s="406"/>
      <c r="Y550" s="406"/>
      <c r="Z550" s="406"/>
      <c r="AA550" s="406"/>
      <c r="AB550" s="406">
        <v>642940.0</v>
      </c>
      <c r="AC550" s="406"/>
      <c r="AD550" s="406"/>
      <c r="AE550" s="406"/>
      <c r="AF550" s="406">
        <f t="shared" si="1"/>
        <v>0</v>
      </c>
    </row>
    <row r="551" ht="14.25" customHeight="1">
      <c r="A551" s="350"/>
      <c r="B551" s="406"/>
      <c r="C551" s="406"/>
      <c r="D551" s="406"/>
      <c r="E551" s="406"/>
      <c r="F551" s="406"/>
      <c r="G551" s="406"/>
      <c r="H551" s="406"/>
      <c r="I551" s="406"/>
      <c r="J551" s="406"/>
      <c r="K551" s="406"/>
      <c r="L551" s="406"/>
      <c r="V551" s="350" t="s">
        <v>1017</v>
      </c>
      <c r="W551" s="406"/>
      <c r="X551" s="406"/>
      <c r="Y551" s="406"/>
      <c r="Z551" s="406"/>
      <c r="AA551" s="406"/>
      <c r="AB551" s="406">
        <v>-309980.0</v>
      </c>
      <c r="AC551" s="406"/>
      <c r="AD551" s="406"/>
      <c r="AE551" s="406"/>
      <c r="AF551" s="406">
        <f t="shared" si="1"/>
        <v>0</v>
      </c>
    </row>
    <row r="552" ht="14.25" customHeight="1">
      <c r="A552" s="350"/>
      <c r="B552" s="406"/>
      <c r="C552" s="406"/>
      <c r="D552" s="406"/>
      <c r="E552" s="406"/>
      <c r="F552" s="406"/>
      <c r="G552" s="406"/>
      <c r="H552" s="406"/>
      <c r="I552" s="406"/>
      <c r="J552" s="406"/>
      <c r="K552" s="406"/>
      <c r="L552" s="406"/>
      <c r="V552" s="350" t="s">
        <v>1018</v>
      </c>
      <c r="W552" s="406"/>
      <c r="X552" s="406"/>
      <c r="Y552" s="406"/>
      <c r="Z552" s="406"/>
      <c r="AA552" s="406"/>
      <c r="AB552" s="406">
        <v>158490.0</v>
      </c>
      <c r="AC552" s="406"/>
      <c r="AD552" s="406"/>
      <c r="AE552" s="406"/>
      <c r="AF552" s="406">
        <f t="shared" si="1"/>
        <v>0</v>
      </c>
    </row>
    <row r="553" ht="14.25" customHeight="1">
      <c r="A553" s="350"/>
      <c r="B553" s="406"/>
      <c r="C553" s="406"/>
      <c r="D553" s="406"/>
      <c r="E553" s="406"/>
      <c r="F553" s="406"/>
      <c r="G553" s="406"/>
      <c r="H553" s="406"/>
      <c r="I553" s="406"/>
      <c r="J553" s="406"/>
      <c r="K553" s="406"/>
      <c r="L553" s="406"/>
      <c r="V553" s="350" t="s">
        <v>1009</v>
      </c>
      <c r="W553" s="406"/>
      <c r="X553" s="406"/>
      <c r="Y553" s="406"/>
      <c r="Z553" s="406"/>
      <c r="AA553" s="406"/>
      <c r="AB553" s="406">
        <v>55470.0</v>
      </c>
      <c r="AC553" s="406"/>
      <c r="AD553" s="406"/>
      <c r="AE553" s="406"/>
      <c r="AF553" s="406">
        <f t="shared" si="1"/>
        <v>0</v>
      </c>
    </row>
    <row r="554" ht="14.25" customHeight="1">
      <c r="A554" s="350"/>
      <c r="B554" s="406"/>
      <c r="C554" s="406"/>
      <c r="D554" s="406"/>
      <c r="E554" s="406"/>
      <c r="F554" s="406"/>
      <c r="G554" s="406"/>
      <c r="H554" s="406"/>
      <c r="I554" s="406"/>
      <c r="J554" s="406"/>
      <c r="K554" s="406"/>
      <c r="L554" s="406"/>
      <c r="V554" s="350" t="s">
        <v>1010</v>
      </c>
      <c r="W554" s="406"/>
      <c r="X554" s="406"/>
      <c r="Y554" s="406"/>
      <c r="Z554" s="406"/>
      <c r="AA554" s="406"/>
      <c r="AB554" s="406">
        <v>88110.0</v>
      </c>
      <c r="AC554" s="406"/>
      <c r="AD554" s="406"/>
      <c r="AE554" s="406"/>
      <c r="AF554" s="406">
        <f t="shared" si="1"/>
        <v>0</v>
      </c>
    </row>
    <row r="555" ht="14.25" customHeight="1">
      <c r="A555" s="350"/>
      <c r="B555" s="406"/>
      <c r="C555" s="406"/>
      <c r="D555" s="406"/>
      <c r="E555" s="406"/>
      <c r="F555" s="406"/>
      <c r="G555" s="406"/>
      <c r="H555" s="406"/>
      <c r="I555" s="406"/>
      <c r="J555" s="406"/>
      <c r="K555" s="406"/>
      <c r="L555" s="406"/>
      <c r="V555" s="350" t="s">
        <v>1016</v>
      </c>
      <c r="W555" s="406"/>
      <c r="X555" s="406"/>
      <c r="Y555" s="406"/>
      <c r="Z555" s="406"/>
      <c r="AA555" s="406"/>
      <c r="AB555" s="406">
        <v>486970.0</v>
      </c>
      <c r="AC555" s="406"/>
      <c r="AD555" s="406"/>
      <c r="AE555" s="406"/>
      <c r="AF555" s="406">
        <f t="shared" si="1"/>
        <v>0</v>
      </c>
    </row>
    <row r="556" ht="14.25" customHeight="1">
      <c r="A556" s="350"/>
      <c r="B556" s="406"/>
      <c r="C556" s="406"/>
      <c r="D556" s="406"/>
      <c r="E556" s="406"/>
      <c r="F556" s="406"/>
      <c r="G556" s="406"/>
      <c r="H556" s="406"/>
      <c r="I556" s="406"/>
      <c r="J556" s="406"/>
      <c r="K556" s="406"/>
      <c r="L556" s="406"/>
      <c r="V556" s="350" t="s">
        <v>1022</v>
      </c>
      <c r="W556" s="406"/>
      <c r="X556" s="406"/>
      <c r="Y556" s="406"/>
      <c r="Z556" s="406"/>
      <c r="AA556" s="406"/>
      <c r="AB556" s="406">
        <v>1185659.0</v>
      </c>
      <c r="AC556" s="406"/>
      <c r="AD556" s="406"/>
      <c r="AE556" s="406"/>
      <c r="AF556" s="406">
        <f t="shared" si="1"/>
        <v>0</v>
      </c>
    </row>
    <row r="557" ht="14.25" customHeight="1">
      <c r="A557" s="350"/>
      <c r="B557" s="406"/>
      <c r="C557" s="406"/>
      <c r="D557" s="406"/>
      <c r="E557" s="406"/>
      <c r="F557" s="406"/>
      <c r="G557" s="406"/>
      <c r="H557" s="406"/>
      <c r="I557" s="406"/>
      <c r="J557" s="406"/>
      <c r="K557" s="406"/>
      <c r="L557" s="406"/>
      <c r="V557" s="350" t="s">
        <v>1027</v>
      </c>
      <c r="W557" s="406"/>
      <c r="X557" s="406"/>
      <c r="Y557" s="406"/>
      <c r="Z557" s="406"/>
      <c r="AA557" s="406"/>
      <c r="AB557" s="406">
        <v>42970.0</v>
      </c>
      <c r="AC557" s="406"/>
      <c r="AD557" s="406"/>
      <c r="AE557" s="406"/>
      <c r="AF557" s="406">
        <f t="shared" si="1"/>
        <v>0</v>
      </c>
    </row>
    <row r="558" ht="14.25" customHeight="1">
      <c r="A558" s="350"/>
      <c r="B558" s="406"/>
      <c r="C558" s="406"/>
      <c r="D558" s="406"/>
      <c r="E558" s="406"/>
      <c r="F558" s="406"/>
      <c r="G558" s="406"/>
      <c r="H558" s="406"/>
      <c r="I558" s="406"/>
      <c r="J558" s="406"/>
      <c r="K558" s="406"/>
      <c r="L558" s="406"/>
      <c r="V558" s="350" t="s">
        <v>1021</v>
      </c>
      <c r="W558" s="406"/>
      <c r="X558" s="406"/>
      <c r="Y558" s="406"/>
      <c r="Z558" s="406"/>
      <c r="AA558" s="406"/>
      <c r="AB558" s="406">
        <v>306306.0</v>
      </c>
      <c r="AC558" s="406"/>
      <c r="AD558" s="406"/>
      <c r="AE558" s="406"/>
      <c r="AF558" s="406">
        <f t="shared" si="1"/>
        <v>0</v>
      </c>
    </row>
    <row r="559" ht="14.25" customHeight="1">
      <c r="A559" s="350"/>
      <c r="B559" s="406"/>
      <c r="C559" s="406"/>
      <c r="D559" s="406"/>
      <c r="E559" s="406"/>
      <c r="F559" s="406"/>
      <c r="G559" s="406"/>
      <c r="H559" s="406"/>
      <c r="I559" s="406"/>
      <c r="J559" s="406"/>
      <c r="K559" s="406"/>
      <c r="L559" s="406"/>
      <c r="V559" s="350" t="s">
        <v>1034</v>
      </c>
      <c r="W559" s="406"/>
      <c r="X559" s="406"/>
      <c r="Y559" s="406"/>
      <c r="Z559" s="406"/>
      <c r="AA559" s="406"/>
      <c r="AB559" s="406">
        <v>361677.0</v>
      </c>
      <c r="AC559" s="406"/>
      <c r="AD559" s="406"/>
      <c r="AE559" s="406"/>
      <c r="AF559" s="406">
        <f t="shared" si="1"/>
        <v>0</v>
      </c>
    </row>
    <row r="560" ht="14.25" customHeight="1">
      <c r="A560" s="350"/>
      <c r="B560" s="406"/>
      <c r="C560" s="406"/>
      <c r="D560" s="406"/>
      <c r="E560" s="406"/>
      <c r="F560" s="406"/>
      <c r="G560" s="406"/>
      <c r="H560" s="406"/>
      <c r="I560" s="406"/>
      <c r="J560" s="406"/>
      <c r="K560" s="406"/>
      <c r="L560" s="406"/>
      <c r="V560" s="350" t="s">
        <v>1037</v>
      </c>
      <c r="W560" s="406"/>
      <c r="X560" s="406"/>
      <c r="Y560" s="406"/>
      <c r="Z560" s="406"/>
      <c r="AA560" s="406"/>
      <c r="AB560" s="406">
        <v>224600.0</v>
      </c>
      <c r="AC560" s="406"/>
      <c r="AD560" s="406"/>
      <c r="AE560" s="406"/>
      <c r="AF560" s="406">
        <f t="shared" si="1"/>
        <v>0</v>
      </c>
    </row>
    <row r="561" ht="14.25" customHeight="1">
      <c r="A561" s="350"/>
      <c r="B561" s="406"/>
      <c r="C561" s="406"/>
      <c r="D561" s="406"/>
      <c r="E561" s="406"/>
      <c r="F561" s="406"/>
      <c r="G561" s="406"/>
      <c r="H561" s="406"/>
      <c r="I561" s="406"/>
      <c r="J561" s="406"/>
      <c r="K561" s="406"/>
      <c r="L561" s="406"/>
      <c r="V561" s="350" t="s">
        <v>1042</v>
      </c>
      <c r="W561" s="406"/>
      <c r="X561" s="406"/>
      <c r="Y561" s="406"/>
      <c r="Z561" s="406"/>
      <c r="AA561" s="406"/>
      <c r="AB561" s="406">
        <v>183733.0</v>
      </c>
      <c r="AC561" s="406"/>
      <c r="AD561" s="406"/>
      <c r="AE561" s="406"/>
      <c r="AF561" s="406">
        <f t="shared" si="1"/>
        <v>0</v>
      </c>
    </row>
    <row r="562" ht="14.25" customHeight="1">
      <c r="A562" s="350"/>
      <c r="B562" s="406"/>
      <c r="C562" s="406"/>
      <c r="D562" s="406"/>
      <c r="E562" s="406"/>
      <c r="F562" s="406"/>
      <c r="G562" s="406"/>
      <c r="H562" s="406"/>
      <c r="I562" s="406"/>
      <c r="J562" s="406"/>
      <c r="K562" s="406"/>
      <c r="L562" s="406"/>
      <c r="V562" s="350" t="s">
        <v>1036</v>
      </c>
      <c r="W562" s="406"/>
      <c r="X562" s="406"/>
      <c r="Y562" s="406"/>
      <c r="Z562" s="406"/>
      <c r="AA562" s="406"/>
      <c r="AB562" s="406">
        <v>1094160.0</v>
      </c>
      <c r="AC562" s="406"/>
      <c r="AD562" s="406"/>
      <c r="AE562" s="406"/>
      <c r="AF562" s="406">
        <f t="shared" si="1"/>
        <v>0</v>
      </c>
    </row>
    <row r="563" ht="14.25" customHeight="1">
      <c r="A563" s="350"/>
      <c r="B563" s="406"/>
      <c r="C563" s="406"/>
      <c r="D563" s="406"/>
      <c r="E563" s="406"/>
      <c r="F563" s="406"/>
      <c r="G563" s="406"/>
      <c r="H563" s="406"/>
      <c r="I563" s="406"/>
      <c r="J563" s="406"/>
      <c r="K563" s="406"/>
      <c r="L563" s="406"/>
      <c r="V563" s="350" t="s">
        <v>1041</v>
      </c>
      <c r="W563" s="406"/>
      <c r="X563" s="406"/>
      <c r="Y563" s="406"/>
      <c r="Z563" s="406"/>
      <c r="AA563" s="406"/>
      <c r="AB563" s="406">
        <v>153000.0</v>
      </c>
      <c r="AC563" s="406"/>
      <c r="AD563" s="406"/>
      <c r="AE563" s="406"/>
      <c r="AF563" s="406">
        <f t="shared" si="1"/>
        <v>0</v>
      </c>
    </row>
    <row r="564" ht="14.25" customHeight="1">
      <c r="A564" s="350"/>
      <c r="B564" s="406"/>
      <c r="C564" s="406"/>
      <c r="D564" s="406"/>
      <c r="E564" s="406"/>
      <c r="F564" s="406"/>
      <c r="G564" s="406"/>
      <c r="H564" s="406"/>
      <c r="I564" s="406"/>
      <c r="J564" s="406"/>
      <c r="K564" s="406"/>
      <c r="L564" s="406"/>
      <c r="V564" s="350" t="s">
        <v>1046</v>
      </c>
      <c r="W564" s="406"/>
      <c r="X564" s="406"/>
      <c r="Y564" s="406"/>
      <c r="Z564" s="406"/>
      <c r="AA564" s="406"/>
      <c r="AB564" s="406">
        <v>681843.0</v>
      </c>
      <c r="AC564" s="406"/>
      <c r="AD564" s="406"/>
      <c r="AE564" s="406"/>
      <c r="AF564" s="406">
        <f t="shared" si="1"/>
        <v>0</v>
      </c>
    </row>
    <row r="565" ht="14.25" customHeight="1">
      <c r="A565" s="350"/>
      <c r="B565" s="406"/>
      <c r="C565" s="406"/>
      <c r="D565" s="406"/>
      <c r="E565" s="406"/>
      <c r="F565" s="406"/>
      <c r="G565" s="406"/>
      <c r="H565" s="406"/>
      <c r="I565" s="406"/>
      <c r="J565" s="406"/>
      <c r="K565" s="406"/>
      <c r="L565" s="406"/>
      <c r="V565" s="350" t="s">
        <v>1051</v>
      </c>
      <c r="W565" s="406"/>
      <c r="X565" s="406"/>
      <c r="Y565" s="406"/>
      <c r="Z565" s="406"/>
      <c r="AA565" s="406"/>
      <c r="AB565" s="406">
        <v>51730.0</v>
      </c>
      <c r="AC565" s="406"/>
      <c r="AD565" s="406"/>
      <c r="AE565" s="406"/>
      <c r="AF565" s="406">
        <f t="shared" si="1"/>
        <v>0</v>
      </c>
    </row>
    <row r="566" ht="14.25" customHeight="1">
      <c r="A566" s="350"/>
      <c r="B566" s="406"/>
      <c r="C566" s="406"/>
      <c r="D566" s="406"/>
      <c r="E566" s="406"/>
      <c r="F566" s="406"/>
      <c r="G566" s="406"/>
      <c r="H566" s="406"/>
      <c r="I566" s="406"/>
      <c r="J566" s="406"/>
      <c r="K566" s="406"/>
      <c r="L566" s="406"/>
      <c r="V566" s="350" t="s">
        <v>1052</v>
      </c>
      <c r="W566" s="406"/>
      <c r="X566" s="406"/>
      <c r="Y566" s="406"/>
      <c r="Z566" s="406"/>
      <c r="AA566" s="406"/>
      <c r="AB566" s="406">
        <v>555730.0</v>
      </c>
      <c r="AC566" s="406"/>
      <c r="AD566" s="406"/>
      <c r="AE566" s="406"/>
      <c r="AF566" s="406">
        <f t="shared" si="1"/>
        <v>0</v>
      </c>
    </row>
    <row r="567" ht="14.25" customHeight="1">
      <c r="A567" s="350"/>
      <c r="B567" s="406"/>
      <c r="C567" s="406"/>
      <c r="D567" s="406"/>
      <c r="E567" s="406"/>
      <c r="F567" s="406"/>
      <c r="G567" s="406"/>
      <c r="H567" s="406"/>
      <c r="I567" s="406"/>
      <c r="J567" s="406"/>
      <c r="K567" s="406"/>
      <c r="L567" s="406"/>
      <c r="V567" s="350" t="s">
        <v>1053</v>
      </c>
      <c r="W567" s="406"/>
      <c r="X567" s="406"/>
      <c r="Y567" s="406"/>
      <c r="Z567" s="406"/>
      <c r="AA567" s="406"/>
      <c r="AB567" s="406">
        <v>21980.0</v>
      </c>
      <c r="AC567" s="406"/>
      <c r="AD567" s="406"/>
      <c r="AE567" s="406"/>
      <c r="AF567" s="406">
        <f t="shared" si="1"/>
        <v>0</v>
      </c>
    </row>
    <row r="568" ht="14.25" customHeight="1">
      <c r="A568" s="350"/>
      <c r="B568" s="406"/>
      <c r="C568" s="406"/>
      <c r="D568" s="406"/>
      <c r="E568" s="406"/>
      <c r="F568" s="406"/>
      <c r="G568" s="406"/>
      <c r="H568" s="406"/>
      <c r="I568" s="406"/>
      <c r="J568" s="406"/>
      <c r="K568" s="406"/>
      <c r="L568" s="406"/>
      <c r="V568" s="350" t="s">
        <v>1059</v>
      </c>
      <c r="W568" s="406"/>
      <c r="X568" s="406"/>
      <c r="Y568" s="406"/>
      <c r="Z568" s="406"/>
      <c r="AA568" s="406"/>
      <c r="AB568" s="406">
        <v>3480214.0</v>
      </c>
      <c r="AC568" s="406"/>
      <c r="AD568" s="406"/>
      <c r="AE568" s="406"/>
      <c r="AF568" s="406">
        <f t="shared" si="1"/>
        <v>0</v>
      </c>
    </row>
    <row r="569" ht="14.25" customHeight="1">
      <c r="A569" s="350"/>
      <c r="B569" s="406"/>
      <c r="C569" s="406"/>
      <c r="D569" s="406"/>
      <c r="E569" s="406"/>
      <c r="F569" s="406"/>
      <c r="G569" s="406"/>
      <c r="H569" s="406"/>
      <c r="I569" s="406"/>
      <c r="J569" s="406"/>
      <c r="K569" s="406"/>
      <c r="L569" s="406"/>
      <c r="V569" s="350" t="s">
        <v>1060</v>
      </c>
      <c r="W569" s="406"/>
      <c r="X569" s="406"/>
      <c r="Y569" s="406"/>
      <c r="Z569" s="406"/>
      <c r="AA569" s="406"/>
      <c r="AB569" s="406">
        <v>1321960.0</v>
      </c>
      <c r="AC569" s="406"/>
      <c r="AD569" s="406"/>
      <c r="AE569" s="406"/>
      <c r="AF569" s="406">
        <f t="shared" si="1"/>
        <v>0</v>
      </c>
    </row>
    <row r="570" ht="14.25" customHeight="1">
      <c r="A570" s="350"/>
      <c r="B570" s="406"/>
      <c r="C570" s="406"/>
      <c r="D570" s="406"/>
      <c r="E570" s="406"/>
      <c r="F570" s="406"/>
      <c r="G570" s="406"/>
      <c r="H570" s="406"/>
      <c r="I570" s="406"/>
      <c r="J570" s="406"/>
      <c r="K570" s="406"/>
      <c r="L570" s="406"/>
      <c r="V570" s="350" t="s">
        <v>1065</v>
      </c>
      <c r="W570" s="406"/>
      <c r="X570" s="406"/>
      <c r="Y570" s="406"/>
      <c r="Z570" s="406"/>
      <c r="AA570" s="406"/>
      <c r="AB570" s="406">
        <v>7468063.0</v>
      </c>
      <c r="AC570" s="406"/>
      <c r="AD570" s="406"/>
      <c r="AE570" s="406"/>
      <c r="AF570" s="406">
        <f t="shared" si="1"/>
        <v>0</v>
      </c>
    </row>
    <row r="571" ht="14.25" customHeight="1">
      <c r="A571" s="350"/>
      <c r="B571" s="406"/>
      <c r="C571" s="406"/>
      <c r="D571" s="406"/>
      <c r="E571" s="406"/>
      <c r="F571" s="406"/>
      <c r="G571" s="406"/>
      <c r="H571" s="406"/>
      <c r="I571" s="406"/>
      <c r="J571" s="406"/>
      <c r="K571" s="406"/>
      <c r="L571" s="406"/>
      <c r="V571" s="350" t="s">
        <v>1067</v>
      </c>
      <c r="W571" s="406"/>
      <c r="X571" s="406"/>
      <c r="Y571" s="406"/>
      <c r="Z571" s="406"/>
      <c r="AA571" s="406"/>
      <c r="AB571" s="406">
        <v>215760.0</v>
      </c>
      <c r="AC571" s="406"/>
      <c r="AD571" s="406"/>
      <c r="AE571" s="406"/>
      <c r="AF571" s="406">
        <f t="shared" si="1"/>
        <v>0</v>
      </c>
    </row>
    <row r="572" ht="14.25" customHeight="1">
      <c r="A572" s="350"/>
      <c r="B572" s="406"/>
      <c r="C572" s="406"/>
      <c r="D572" s="406"/>
      <c r="E572" s="406"/>
      <c r="F572" s="406"/>
      <c r="G572" s="406"/>
      <c r="H572" s="406"/>
      <c r="I572" s="406"/>
      <c r="J572" s="406"/>
      <c r="K572" s="406"/>
      <c r="L572" s="406"/>
      <c r="V572" s="350" t="s">
        <v>1068</v>
      </c>
      <c r="W572" s="406"/>
      <c r="X572" s="406"/>
      <c r="Y572" s="406"/>
      <c r="Z572" s="406"/>
      <c r="AA572" s="406"/>
      <c r="AB572" s="406">
        <v>1880000.0</v>
      </c>
      <c r="AC572" s="406"/>
      <c r="AD572" s="406"/>
      <c r="AE572" s="406"/>
      <c r="AF572" s="406">
        <f t="shared" si="1"/>
        <v>0</v>
      </c>
    </row>
    <row r="573" ht="14.25" customHeight="1">
      <c r="A573" s="350"/>
      <c r="B573" s="406"/>
      <c r="C573" s="406"/>
      <c r="D573" s="406"/>
      <c r="E573" s="406"/>
      <c r="F573" s="406"/>
      <c r="G573" s="406"/>
      <c r="H573" s="406"/>
      <c r="I573" s="406"/>
      <c r="J573" s="406"/>
      <c r="K573" s="406"/>
      <c r="L573" s="406"/>
      <c r="V573" s="350" t="s">
        <v>424</v>
      </c>
      <c r="W573" s="406"/>
      <c r="X573" s="406"/>
      <c r="Y573" s="406"/>
      <c r="Z573" s="406"/>
      <c r="AA573" s="406"/>
      <c r="AB573" s="406">
        <v>779688.0</v>
      </c>
      <c r="AC573" s="406"/>
      <c r="AD573" s="406"/>
      <c r="AE573" s="406"/>
      <c r="AF573" s="406">
        <f t="shared" si="1"/>
        <v>0</v>
      </c>
    </row>
    <row r="574" ht="14.25" customHeight="1">
      <c r="A574" s="350"/>
      <c r="B574" s="406"/>
      <c r="C574" s="406"/>
      <c r="D574" s="406"/>
      <c r="E574" s="406"/>
      <c r="F574" s="406"/>
      <c r="G574" s="406"/>
      <c r="H574" s="406"/>
      <c r="I574" s="406"/>
      <c r="J574" s="406"/>
      <c r="K574" s="406"/>
      <c r="L574" s="406"/>
      <c r="V574" s="350" t="s">
        <v>1069</v>
      </c>
      <c r="W574" s="406"/>
      <c r="X574" s="406"/>
      <c r="Y574" s="406"/>
      <c r="Z574" s="406"/>
      <c r="AA574" s="406"/>
      <c r="AB574" s="406">
        <v>90993.0</v>
      </c>
      <c r="AC574" s="406"/>
      <c r="AD574" s="406"/>
      <c r="AE574" s="406"/>
      <c r="AF574" s="406">
        <f t="shared" si="1"/>
        <v>0</v>
      </c>
    </row>
    <row r="575" ht="14.25" customHeight="1">
      <c r="A575" s="350"/>
      <c r="B575" s="406"/>
      <c r="C575" s="406"/>
      <c r="D575" s="406"/>
      <c r="E575" s="406"/>
      <c r="F575" s="406"/>
      <c r="G575" s="406"/>
      <c r="H575" s="406"/>
      <c r="I575" s="406"/>
      <c r="J575" s="406"/>
      <c r="K575" s="406"/>
      <c r="L575" s="406"/>
      <c r="V575" s="350" t="s">
        <v>1072</v>
      </c>
      <c r="W575" s="406"/>
      <c r="X575" s="406"/>
      <c r="Y575" s="406"/>
      <c r="Z575" s="406"/>
      <c r="AA575" s="406"/>
      <c r="AB575" s="406">
        <v>650001.0</v>
      </c>
      <c r="AC575" s="406"/>
      <c r="AD575" s="406"/>
      <c r="AE575" s="406"/>
      <c r="AF575" s="406">
        <f t="shared" si="1"/>
        <v>0</v>
      </c>
    </row>
    <row r="576" ht="14.25" customHeight="1">
      <c r="A576" s="350"/>
      <c r="B576" s="406"/>
      <c r="C576" s="406"/>
      <c r="D576" s="406"/>
      <c r="E576" s="406"/>
      <c r="F576" s="406"/>
      <c r="G576" s="406"/>
      <c r="H576" s="406"/>
      <c r="I576" s="406"/>
      <c r="J576" s="406"/>
      <c r="K576" s="406"/>
      <c r="L576" s="406"/>
      <c r="V576" s="350" t="s">
        <v>1074</v>
      </c>
      <c r="W576" s="406"/>
      <c r="X576" s="406"/>
      <c r="Y576" s="406"/>
      <c r="Z576" s="406"/>
      <c r="AA576" s="406"/>
      <c r="AB576" s="406">
        <v>208845.0</v>
      </c>
      <c r="AC576" s="406"/>
      <c r="AD576" s="406"/>
      <c r="AE576" s="406"/>
      <c r="AF576" s="406">
        <f t="shared" si="1"/>
        <v>0</v>
      </c>
    </row>
    <row r="577" ht="14.25" customHeight="1">
      <c r="A577" s="350"/>
      <c r="B577" s="406"/>
      <c r="C577" s="406"/>
      <c r="D577" s="406"/>
      <c r="E577" s="406"/>
      <c r="F577" s="406"/>
      <c r="G577" s="406"/>
      <c r="H577" s="406"/>
      <c r="I577" s="406"/>
      <c r="J577" s="406"/>
      <c r="K577" s="406"/>
      <c r="L577" s="406"/>
      <c r="V577" s="350" t="s">
        <v>1078</v>
      </c>
      <c r="W577" s="406"/>
      <c r="X577" s="406"/>
      <c r="Y577" s="406"/>
      <c r="Z577" s="406"/>
      <c r="AA577" s="406"/>
      <c r="AB577" s="406">
        <v>33945.0</v>
      </c>
      <c r="AC577" s="406"/>
      <c r="AD577" s="406"/>
      <c r="AE577" s="406"/>
      <c r="AF577" s="406">
        <f t="shared" si="1"/>
        <v>0</v>
      </c>
    </row>
    <row r="578" ht="14.25" customHeight="1">
      <c r="A578" s="350"/>
      <c r="B578" s="406"/>
      <c r="C578" s="406"/>
      <c r="D578" s="406"/>
      <c r="E578" s="406"/>
      <c r="F578" s="406"/>
      <c r="G578" s="406"/>
      <c r="H578" s="406"/>
      <c r="I578" s="406"/>
      <c r="J578" s="406"/>
      <c r="K578" s="406"/>
      <c r="L578" s="406"/>
      <c r="V578" s="350" t="s">
        <v>1080</v>
      </c>
      <c r="W578" s="406"/>
      <c r="X578" s="406"/>
      <c r="Y578" s="406"/>
      <c r="Z578" s="406"/>
      <c r="AA578" s="406"/>
      <c r="AB578" s="406">
        <v>98989.0</v>
      </c>
      <c r="AC578" s="406"/>
      <c r="AD578" s="406"/>
      <c r="AE578" s="406"/>
      <c r="AF578" s="406">
        <f t="shared" si="1"/>
        <v>0</v>
      </c>
    </row>
    <row r="579" ht="14.25" customHeight="1">
      <c r="A579" s="350"/>
      <c r="B579" s="406"/>
      <c r="C579" s="406"/>
      <c r="D579" s="406"/>
      <c r="E579" s="406"/>
      <c r="F579" s="406"/>
      <c r="G579" s="406"/>
      <c r="H579" s="406"/>
      <c r="I579" s="406"/>
      <c r="J579" s="406"/>
      <c r="K579" s="406"/>
      <c r="L579" s="406"/>
      <c r="V579" s="350" t="s">
        <v>1077</v>
      </c>
      <c r="W579" s="406"/>
      <c r="X579" s="406"/>
      <c r="Y579" s="406"/>
      <c r="Z579" s="406"/>
      <c r="AA579" s="406"/>
      <c r="AB579" s="406">
        <v>30940.0</v>
      </c>
      <c r="AC579" s="406"/>
      <c r="AD579" s="406"/>
      <c r="AE579" s="406"/>
      <c r="AF579" s="406">
        <f t="shared" si="1"/>
        <v>0</v>
      </c>
    </row>
    <row r="580" ht="14.25" customHeight="1">
      <c r="A580" s="350"/>
      <c r="B580" s="406"/>
      <c r="C580" s="406"/>
      <c r="D580" s="406"/>
      <c r="E580" s="406"/>
      <c r="F580" s="406"/>
      <c r="G580" s="406"/>
      <c r="H580" s="406"/>
      <c r="I580" s="406"/>
      <c r="J580" s="406"/>
      <c r="K580" s="406"/>
      <c r="L580" s="406"/>
      <c r="V580" s="350" t="s">
        <v>1088</v>
      </c>
      <c r="W580" s="406"/>
      <c r="X580" s="406"/>
      <c r="Y580" s="406"/>
      <c r="Z580" s="406"/>
      <c r="AA580" s="406"/>
      <c r="AB580" s="406">
        <v>999900.0</v>
      </c>
      <c r="AC580" s="406"/>
      <c r="AD580" s="406"/>
      <c r="AE580" s="406"/>
      <c r="AF580" s="406">
        <f t="shared" si="1"/>
        <v>0</v>
      </c>
    </row>
    <row r="581" ht="14.25" customHeight="1">
      <c r="A581" s="350"/>
      <c r="B581" s="406"/>
      <c r="C581" s="406"/>
      <c r="D581" s="406"/>
      <c r="E581" s="406"/>
      <c r="F581" s="406"/>
      <c r="G581" s="406"/>
      <c r="H581" s="406"/>
      <c r="I581" s="406"/>
      <c r="J581" s="406"/>
      <c r="K581" s="406"/>
      <c r="L581" s="406"/>
      <c r="V581" s="350" t="s">
        <v>1081</v>
      </c>
      <c r="W581" s="406"/>
      <c r="X581" s="406"/>
      <c r="Y581" s="406"/>
      <c r="Z581" s="406"/>
      <c r="AA581" s="406"/>
      <c r="AB581" s="406">
        <v>95557.0</v>
      </c>
      <c r="AC581" s="406"/>
      <c r="AD581" s="406"/>
      <c r="AE581" s="406"/>
      <c r="AF581" s="406">
        <f t="shared" si="1"/>
        <v>0</v>
      </c>
    </row>
    <row r="582" ht="14.25" customHeight="1">
      <c r="A582" s="350"/>
      <c r="B582" s="406"/>
      <c r="C582" s="406"/>
      <c r="D582" s="406"/>
      <c r="E582" s="406"/>
      <c r="F582" s="406"/>
      <c r="G582" s="406"/>
      <c r="H582" s="406"/>
      <c r="I582" s="406"/>
      <c r="J582" s="406"/>
      <c r="K582" s="406"/>
      <c r="L582" s="406"/>
      <c r="V582" s="350" t="s">
        <v>1085</v>
      </c>
      <c r="W582" s="406"/>
      <c r="X582" s="406"/>
      <c r="Y582" s="406"/>
      <c r="Z582" s="406"/>
      <c r="AA582" s="406"/>
      <c r="AB582" s="406">
        <v>69990.0</v>
      </c>
      <c r="AC582" s="406"/>
      <c r="AD582" s="406"/>
      <c r="AE582" s="406"/>
      <c r="AF582" s="406">
        <f t="shared" si="1"/>
        <v>0</v>
      </c>
    </row>
    <row r="583" ht="14.25" customHeight="1">
      <c r="A583" s="350"/>
      <c r="B583" s="406"/>
      <c r="C583" s="406"/>
      <c r="D583" s="406"/>
      <c r="E583" s="406"/>
      <c r="F583" s="406"/>
      <c r="G583" s="406"/>
      <c r="H583" s="406"/>
      <c r="I583" s="406"/>
      <c r="J583" s="406"/>
      <c r="K583" s="406"/>
      <c r="L583" s="406"/>
      <c r="V583" s="350" t="s">
        <v>1094</v>
      </c>
      <c r="W583" s="406"/>
      <c r="X583" s="406"/>
      <c r="Y583" s="406"/>
      <c r="Z583" s="406"/>
      <c r="AA583" s="406"/>
      <c r="AB583" s="406">
        <v>3944850.0</v>
      </c>
      <c r="AC583" s="406"/>
      <c r="AD583" s="406"/>
      <c r="AE583" s="406"/>
      <c r="AF583" s="406">
        <f t="shared" si="1"/>
        <v>0</v>
      </c>
    </row>
    <row r="584" ht="14.25" customHeight="1">
      <c r="A584" s="350"/>
      <c r="B584" s="406"/>
      <c r="C584" s="406"/>
      <c r="D584" s="406"/>
      <c r="E584" s="406"/>
      <c r="F584" s="406"/>
      <c r="G584" s="406"/>
      <c r="H584" s="406"/>
      <c r="I584" s="406"/>
      <c r="J584" s="406"/>
      <c r="K584" s="406"/>
      <c r="L584" s="406"/>
      <c r="V584" s="350" t="s">
        <v>1091</v>
      </c>
      <c r="W584" s="406"/>
      <c r="X584" s="406"/>
      <c r="Y584" s="406"/>
      <c r="Z584" s="406"/>
      <c r="AA584" s="406"/>
      <c r="AB584" s="406">
        <v>8990.0</v>
      </c>
      <c r="AC584" s="406"/>
      <c r="AD584" s="406"/>
      <c r="AE584" s="406"/>
      <c r="AF584" s="406">
        <f t="shared" si="1"/>
        <v>0</v>
      </c>
    </row>
    <row r="585" ht="14.25" customHeight="1">
      <c r="A585" s="350"/>
      <c r="B585" s="406"/>
      <c r="C585" s="406"/>
      <c r="D585" s="406"/>
      <c r="E585" s="406"/>
      <c r="F585" s="406"/>
      <c r="G585" s="406"/>
      <c r="H585" s="406"/>
      <c r="I585" s="406"/>
      <c r="J585" s="406"/>
      <c r="K585" s="406"/>
      <c r="L585" s="406"/>
      <c r="V585" s="350" t="s">
        <v>1099</v>
      </c>
      <c r="W585" s="406"/>
      <c r="X585" s="406"/>
      <c r="Y585" s="406"/>
      <c r="Z585" s="406"/>
      <c r="AA585" s="406"/>
      <c r="AB585" s="406">
        <v>179990.0</v>
      </c>
      <c r="AC585" s="406"/>
      <c r="AD585" s="406"/>
      <c r="AE585" s="406"/>
      <c r="AF585" s="406">
        <f t="shared" si="1"/>
        <v>0</v>
      </c>
    </row>
    <row r="586" ht="14.25" customHeight="1">
      <c r="A586" s="350"/>
      <c r="B586" s="406"/>
      <c r="C586" s="406"/>
      <c r="D586" s="406"/>
      <c r="E586" s="406"/>
      <c r="F586" s="406"/>
      <c r="G586" s="406"/>
      <c r="H586" s="406"/>
      <c r="I586" s="406"/>
      <c r="J586" s="406"/>
      <c r="K586" s="406"/>
      <c r="L586" s="406"/>
      <c r="V586" s="350" t="s">
        <v>1096</v>
      </c>
      <c r="W586" s="406"/>
      <c r="X586" s="406"/>
      <c r="Y586" s="406"/>
      <c r="Z586" s="406"/>
      <c r="AA586" s="406"/>
      <c r="AB586" s="406">
        <v>271970.0</v>
      </c>
      <c r="AC586" s="406"/>
      <c r="AD586" s="406"/>
      <c r="AE586" s="406"/>
      <c r="AF586" s="406">
        <f t="shared" si="1"/>
        <v>0</v>
      </c>
    </row>
    <row r="587" ht="14.25" customHeight="1">
      <c r="A587" s="350"/>
      <c r="B587" s="406"/>
      <c r="C587" s="406"/>
      <c r="D587" s="406"/>
      <c r="E587" s="406"/>
      <c r="F587" s="406"/>
      <c r="G587" s="406"/>
      <c r="H587" s="406"/>
      <c r="I587" s="406"/>
      <c r="J587" s="406"/>
      <c r="K587" s="406"/>
      <c r="L587" s="406"/>
      <c r="V587" s="350" t="s">
        <v>1098</v>
      </c>
      <c r="W587" s="406"/>
      <c r="X587" s="406"/>
      <c r="Y587" s="406"/>
      <c r="Z587" s="406"/>
      <c r="AA587" s="406"/>
      <c r="AB587" s="406">
        <v>1086940.0</v>
      </c>
      <c r="AC587" s="406"/>
      <c r="AD587" s="406"/>
      <c r="AE587" s="406"/>
      <c r="AF587" s="406">
        <f t="shared" si="1"/>
        <v>0</v>
      </c>
    </row>
    <row r="588" ht="14.25" customHeight="1">
      <c r="A588" s="350"/>
      <c r="B588" s="406"/>
      <c r="C588" s="406"/>
      <c r="D588" s="406"/>
      <c r="E588" s="406"/>
      <c r="F588" s="406"/>
      <c r="G588" s="406"/>
      <c r="H588" s="406"/>
      <c r="I588" s="406"/>
      <c r="J588" s="406"/>
      <c r="K588" s="406"/>
      <c r="L588" s="406"/>
      <c r="V588" s="350" t="s">
        <v>1101</v>
      </c>
      <c r="W588" s="406"/>
      <c r="X588" s="406"/>
      <c r="Y588" s="406"/>
      <c r="Z588" s="406"/>
      <c r="AA588" s="406"/>
      <c r="AB588" s="406">
        <v>154980.0</v>
      </c>
      <c r="AC588" s="406"/>
      <c r="AD588" s="406"/>
      <c r="AE588" s="406"/>
      <c r="AF588" s="406">
        <f t="shared" si="1"/>
        <v>0</v>
      </c>
    </row>
    <row r="589" ht="14.25" customHeight="1">
      <c r="A589" s="350"/>
      <c r="B589" s="406"/>
      <c r="C589" s="406"/>
      <c r="D589" s="406"/>
      <c r="E589" s="406"/>
      <c r="F589" s="406"/>
      <c r="G589" s="406"/>
      <c r="H589" s="406"/>
      <c r="I589" s="406"/>
      <c r="J589" s="406"/>
      <c r="K589" s="406"/>
      <c r="L589" s="406"/>
      <c r="V589" s="350" t="s">
        <v>1103</v>
      </c>
      <c r="W589" s="406"/>
      <c r="X589" s="406"/>
      <c r="Y589" s="406"/>
      <c r="Z589" s="406"/>
      <c r="AA589" s="406"/>
      <c r="AB589" s="406">
        <v>363790.0</v>
      </c>
      <c r="AC589" s="406"/>
      <c r="AD589" s="406"/>
      <c r="AE589" s="406"/>
      <c r="AF589" s="406">
        <f t="shared" si="1"/>
        <v>0</v>
      </c>
    </row>
    <row r="590" ht="14.25" customHeight="1">
      <c r="A590" s="350"/>
      <c r="B590" s="406"/>
      <c r="C590" s="406"/>
      <c r="D590" s="406"/>
      <c r="E590" s="406"/>
      <c r="F590" s="406"/>
      <c r="G590" s="406"/>
      <c r="H590" s="406"/>
      <c r="I590" s="406"/>
      <c r="J590" s="406"/>
      <c r="K590" s="406"/>
      <c r="L590" s="406"/>
      <c r="V590" s="350" t="s">
        <v>1107</v>
      </c>
      <c r="W590" s="406"/>
      <c r="X590" s="406"/>
      <c r="Y590" s="406"/>
      <c r="Z590" s="406"/>
      <c r="AA590" s="406"/>
      <c r="AB590" s="406">
        <v>6950961.0</v>
      </c>
      <c r="AC590" s="406"/>
      <c r="AD590" s="406"/>
      <c r="AE590" s="406"/>
      <c r="AF590" s="406">
        <f t="shared" si="1"/>
        <v>0</v>
      </c>
    </row>
    <row r="591" ht="14.25" customHeight="1">
      <c r="A591" s="350"/>
      <c r="B591" s="406"/>
      <c r="C591" s="406"/>
      <c r="D591" s="406"/>
      <c r="E591" s="406"/>
      <c r="F591" s="406"/>
      <c r="G591" s="406"/>
      <c r="H591" s="406"/>
      <c r="I591" s="406"/>
      <c r="J591" s="406"/>
      <c r="K591" s="406"/>
      <c r="L591" s="406"/>
      <c r="V591" s="350" t="s">
        <v>1111</v>
      </c>
      <c r="W591" s="406"/>
      <c r="X591" s="406"/>
      <c r="Y591" s="406"/>
      <c r="Z591" s="406"/>
      <c r="AA591" s="406"/>
      <c r="AB591" s="406">
        <v>173980.0</v>
      </c>
      <c r="AC591" s="406"/>
      <c r="AD591" s="406"/>
      <c r="AE591" s="406"/>
      <c r="AF591" s="406">
        <f t="shared" si="1"/>
        <v>0</v>
      </c>
    </row>
    <row r="592" ht="14.25" customHeight="1">
      <c r="A592" s="350"/>
      <c r="B592" s="406"/>
      <c r="C592" s="406"/>
      <c r="D592" s="406"/>
      <c r="E592" s="406"/>
      <c r="F592" s="406"/>
      <c r="G592" s="406"/>
      <c r="H592" s="406"/>
      <c r="I592" s="406"/>
      <c r="J592" s="406"/>
      <c r="K592" s="406"/>
      <c r="L592" s="406"/>
      <c r="V592" s="350" t="s">
        <v>1108</v>
      </c>
      <c r="W592" s="406"/>
      <c r="X592" s="406"/>
      <c r="Y592" s="406"/>
      <c r="Z592" s="406"/>
      <c r="AA592" s="406"/>
      <c r="AB592" s="406">
        <v>577979.0</v>
      </c>
      <c r="AC592" s="406"/>
      <c r="AD592" s="406"/>
      <c r="AE592" s="406"/>
      <c r="AF592" s="406">
        <f t="shared" si="1"/>
        <v>0</v>
      </c>
    </row>
    <row r="593" ht="14.25" customHeight="1">
      <c r="A593" s="350"/>
      <c r="B593" s="406"/>
      <c r="C593" s="406"/>
      <c r="D593" s="406"/>
      <c r="E593" s="406"/>
      <c r="F593" s="406"/>
      <c r="G593" s="406"/>
      <c r="H593" s="406"/>
      <c r="I593" s="406"/>
      <c r="J593" s="406"/>
      <c r="K593" s="406"/>
      <c r="L593" s="406"/>
      <c r="V593" s="350" t="s">
        <v>1113</v>
      </c>
      <c r="W593" s="406"/>
      <c r="X593" s="406"/>
      <c r="Y593" s="406"/>
      <c r="Z593" s="406"/>
      <c r="AA593" s="406"/>
      <c r="AB593" s="406">
        <v>653846.0</v>
      </c>
      <c r="AC593" s="406"/>
      <c r="AD593" s="406"/>
      <c r="AE593" s="406"/>
      <c r="AF593" s="406">
        <f t="shared" si="1"/>
        <v>0</v>
      </c>
    </row>
    <row r="594" ht="14.25" customHeight="1">
      <c r="A594" s="350"/>
      <c r="B594" s="406"/>
      <c r="C594" s="406"/>
      <c r="D594" s="406"/>
      <c r="E594" s="406"/>
      <c r="F594" s="406"/>
      <c r="G594" s="406"/>
      <c r="H594" s="406"/>
      <c r="I594" s="406"/>
      <c r="J594" s="406"/>
      <c r="K594" s="406"/>
      <c r="L594" s="406"/>
      <c r="V594" s="350" t="s">
        <v>1116</v>
      </c>
      <c r="W594" s="406"/>
      <c r="X594" s="406"/>
      <c r="Y594" s="406"/>
      <c r="Z594" s="406"/>
      <c r="AA594" s="406"/>
      <c r="AB594" s="406">
        <v>339100.0</v>
      </c>
      <c r="AC594" s="406"/>
      <c r="AD594" s="406"/>
      <c r="AE594" s="406"/>
      <c r="AF594" s="406">
        <f t="shared" si="1"/>
        <v>0</v>
      </c>
    </row>
    <row r="595" ht="14.25" customHeight="1">
      <c r="A595" s="350"/>
      <c r="B595" s="406"/>
      <c r="C595" s="406"/>
      <c r="D595" s="406"/>
      <c r="E595" s="406"/>
      <c r="F595" s="406"/>
      <c r="G595" s="406"/>
      <c r="H595" s="406"/>
      <c r="I595" s="406"/>
      <c r="J595" s="406"/>
      <c r="K595" s="406"/>
      <c r="L595" s="406"/>
      <c r="V595" s="350" t="s">
        <v>1120</v>
      </c>
      <c r="W595" s="406"/>
      <c r="X595" s="406"/>
      <c r="Y595" s="406"/>
      <c r="Z595" s="406"/>
      <c r="AA595" s="406"/>
      <c r="AB595" s="406">
        <v>1199990.0</v>
      </c>
      <c r="AC595" s="406"/>
      <c r="AD595" s="406"/>
      <c r="AE595" s="406"/>
      <c r="AF595" s="406">
        <f t="shared" si="1"/>
        <v>0</v>
      </c>
    </row>
    <row r="596" ht="14.25" customHeight="1">
      <c r="A596" s="350"/>
      <c r="B596" s="406"/>
      <c r="C596" s="406"/>
      <c r="D596" s="406"/>
      <c r="E596" s="406"/>
      <c r="F596" s="406"/>
      <c r="G596" s="406"/>
      <c r="H596" s="406"/>
      <c r="I596" s="406"/>
      <c r="J596" s="406"/>
      <c r="K596" s="406"/>
      <c r="L596" s="406"/>
      <c r="V596" s="350" t="s">
        <v>59</v>
      </c>
      <c r="W596" s="406"/>
      <c r="X596" s="406"/>
      <c r="Y596" s="406"/>
      <c r="Z596" s="406"/>
      <c r="AA596" s="406"/>
      <c r="AB596" s="406">
        <v>2546092.0</v>
      </c>
      <c r="AC596" s="406"/>
      <c r="AD596" s="406"/>
      <c r="AE596" s="406"/>
      <c r="AF596" s="406">
        <f t="shared" si="1"/>
        <v>0</v>
      </c>
    </row>
    <row r="597" ht="14.25" customHeight="1">
      <c r="A597" s="350"/>
      <c r="B597" s="406"/>
      <c r="C597" s="406"/>
      <c r="D597" s="406"/>
      <c r="E597" s="406"/>
      <c r="F597" s="406"/>
      <c r="G597" s="406"/>
      <c r="H597" s="406"/>
      <c r="I597" s="406"/>
      <c r="J597" s="406"/>
      <c r="K597" s="406"/>
      <c r="L597" s="406"/>
      <c r="V597" s="350" t="s">
        <v>1125</v>
      </c>
      <c r="W597" s="406"/>
      <c r="X597" s="406"/>
      <c r="Y597" s="406"/>
      <c r="Z597" s="406"/>
      <c r="AA597" s="406"/>
      <c r="AB597" s="406">
        <v>655665.0</v>
      </c>
      <c r="AC597" s="406"/>
      <c r="AD597" s="406"/>
      <c r="AE597" s="406"/>
      <c r="AF597" s="406">
        <f t="shared" si="1"/>
        <v>0</v>
      </c>
    </row>
    <row r="598" ht="14.25" customHeight="1">
      <c r="A598" s="350"/>
      <c r="B598" s="406"/>
      <c r="C598" s="406"/>
      <c r="D598" s="406"/>
      <c r="E598" s="406"/>
      <c r="F598" s="406"/>
      <c r="G598" s="406"/>
      <c r="H598" s="406"/>
      <c r="I598" s="406"/>
      <c r="J598" s="406"/>
      <c r="K598" s="406"/>
      <c r="L598" s="406"/>
      <c r="V598" s="350" t="s">
        <v>446</v>
      </c>
      <c r="W598" s="406">
        <v>386750.0</v>
      </c>
      <c r="X598" s="406"/>
      <c r="Y598" s="406"/>
      <c r="Z598" s="406"/>
      <c r="AA598" s="406"/>
      <c r="AB598" s="406"/>
      <c r="AC598" s="406"/>
      <c r="AD598" s="406"/>
      <c r="AE598" s="406"/>
      <c r="AF598" s="406">
        <f t="shared" si="1"/>
        <v>0</v>
      </c>
    </row>
    <row r="599" ht="14.25" customHeight="1">
      <c r="A599" s="350"/>
      <c r="B599" s="406"/>
      <c r="C599" s="406"/>
      <c r="D599" s="406"/>
      <c r="E599" s="406"/>
      <c r="F599" s="406"/>
      <c r="G599" s="406"/>
      <c r="H599" s="406"/>
      <c r="I599" s="406"/>
      <c r="J599" s="406"/>
      <c r="K599" s="406"/>
      <c r="L599" s="406"/>
      <c r="V599" s="350" t="s">
        <v>1130</v>
      </c>
      <c r="W599" s="406"/>
      <c r="X599" s="406"/>
      <c r="Y599" s="406"/>
      <c r="Z599" s="406"/>
      <c r="AA599" s="406"/>
      <c r="AB599" s="406">
        <v>94950.0</v>
      </c>
      <c r="AC599" s="406"/>
      <c r="AD599" s="406"/>
      <c r="AE599" s="406"/>
      <c r="AF599" s="406">
        <f t="shared" si="1"/>
        <v>0</v>
      </c>
    </row>
    <row r="600" ht="14.25" customHeight="1">
      <c r="A600" s="350"/>
      <c r="B600" s="406"/>
      <c r="C600" s="406"/>
      <c r="D600" s="406"/>
      <c r="E600" s="406"/>
      <c r="F600" s="406"/>
      <c r="G600" s="406"/>
      <c r="H600" s="406"/>
      <c r="I600" s="406"/>
      <c r="J600" s="406"/>
      <c r="K600" s="406"/>
      <c r="L600" s="406"/>
      <c r="V600" s="350" t="s">
        <v>1139</v>
      </c>
      <c r="W600" s="406"/>
      <c r="X600" s="406"/>
      <c r="Y600" s="406"/>
      <c r="Z600" s="406"/>
      <c r="AA600" s="406"/>
      <c r="AB600" s="406">
        <v>218549.0</v>
      </c>
      <c r="AC600" s="406"/>
      <c r="AD600" s="406"/>
      <c r="AE600" s="406"/>
      <c r="AF600" s="406">
        <f t="shared" si="1"/>
        <v>0</v>
      </c>
    </row>
    <row r="601" ht="14.25" customHeight="1">
      <c r="A601" s="350"/>
      <c r="B601" s="406"/>
      <c r="C601" s="406"/>
      <c r="D601" s="406"/>
      <c r="E601" s="406"/>
      <c r="F601" s="406"/>
      <c r="G601" s="406"/>
      <c r="H601" s="406"/>
      <c r="I601" s="406"/>
      <c r="J601" s="406"/>
      <c r="K601" s="406"/>
      <c r="L601" s="406"/>
      <c r="V601" s="350" t="s">
        <v>1141</v>
      </c>
      <c r="W601" s="406"/>
      <c r="X601" s="406"/>
      <c r="Y601" s="406"/>
      <c r="Z601" s="406"/>
      <c r="AA601" s="406"/>
      <c r="AB601" s="406">
        <v>1.5020249E7</v>
      </c>
      <c r="AC601" s="406"/>
      <c r="AD601" s="406"/>
      <c r="AE601" s="406"/>
      <c r="AF601" s="406">
        <f t="shared" si="1"/>
        <v>0</v>
      </c>
    </row>
    <row r="602" ht="14.25" customHeight="1">
      <c r="A602" s="350"/>
      <c r="B602" s="406"/>
      <c r="C602" s="406"/>
      <c r="D602" s="406"/>
      <c r="E602" s="406"/>
      <c r="F602" s="406"/>
      <c r="G602" s="406"/>
      <c r="H602" s="406"/>
      <c r="I602" s="406"/>
      <c r="J602" s="406"/>
      <c r="K602" s="406"/>
      <c r="L602" s="406"/>
      <c r="V602" s="350" t="s">
        <v>1143</v>
      </c>
      <c r="W602" s="406"/>
      <c r="X602" s="406"/>
      <c r="Y602" s="406"/>
      <c r="Z602" s="406"/>
      <c r="AA602" s="406"/>
      <c r="AB602" s="406">
        <v>271840.0</v>
      </c>
      <c r="AC602" s="406"/>
      <c r="AD602" s="406"/>
      <c r="AE602" s="406"/>
      <c r="AF602" s="406">
        <f t="shared" si="1"/>
        <v>0</v>
      </c>
    </row>
    <row r="603" ht="14.25" customHeight="1">
      <c r="A603" s="350"/>
      <c r="B603" s="406"/>
      <c r="C603" s="406"/>
      <c r="D603" s="406"/>
      <c r="E603" s="406"/>
      <c r="F603" s="406"/>
      <c r="G603" s="406"/>
      <c r="H603" s="406"/>
      <c r="I603" s="406"/>
      <c r="J603" s="406"/>
      <c r="K603" s="406"/>
      <c r="L603" s="406"/>
      <c r="V603" s="350" t="s">
        <v>1147</v>
      </c>
      <c r="W603" s="406"/>
      <c r="X603" s="406"/>
      <c r="Y603" s="406"/>
      <c r="Z603" s="406"/>
      <c r="AA603" s="406"/>
      <c r="AB603" s="406">
        <v>16480.0</v>
      </c>
      <c r="AC603" s="406"/>
      <c r="AD603" s="406"/>
      <c r="AE603" s="406"/>
      <c r="AF603" s="406">
        <f t="shared" si="1"/>
        <v>0</v>
      </c>
    </row>
    <row r="604" ht="14.25" customHeight="1">
      <c r="A604" s="350"/>
      <c r="B604" s="406"/>
      <c r="C604" s="406"/>
      <c r="D604" s="406"/>
      <c r="E604" s="406"/>
      <c r="F604" s="406"/>
      <c r="G604" s="406"/>
      <c r="H604" s="406"/>
      <c r="I604" s="406"/>
      <c r="J604" s="406"/>
      <c r="K604" s="406"/>
      <c r="L604" s="406"/>
      <c r="V604" s="350" t="s">
        <v>1148</v>
      </c>
      <c r="W604" s="406"/>
      <c r="X604" s="406"/>
      <c r="Y604" s="406"/>
      <c r="Z604" s="406"/>
      <c r="AA604" s="406"/>
      <c r="AB604" s="406">
        <v>6896779.0</v>
      </c>
      <c r="AC604" s="406"/>
      <c r="AD604" s="406"/>
      <c r="AE604" s="406"/>
      <c r="AF604" s="406">
        <f t="shared" si="1"/>
        <v>0</v>
      </c>
    </row>
    <row r="605" ht="14.25" customHeight="1">
      <c r="A605" s="350"/>
      <c r="B605" s="406"/>
      <c r="C605" s="406"/>
      <c r="D605" s="406"/>
      <c r="E605" s="406"/>
      <c r="F605" s="406"/>
      <c r="G605" s="406"/>
      <c r="H605" s="406"/>
      <c r="I605" s="406"/>
      <c r="J605" s="406"/>
      <c r="K605" s="406"/>
      <c r="L605" s="406"/>
      <c r="V605" s="350" t="s">
        <v>1151</v>
      </c>
      <c r="W605" s="406"/>
      <c r="X605" s="406"/>
      <c r="Y605" s="406"/>
      <c r="Z605" s="406"/>
      <c r="AA605" s="406"/>
      <c r="AB605" s="406">
        <v>1.01269E7</v>
      </c>
      <c r="AC605" s="406"/>
      <c r="AD605" s="406"/>
      <c r="AE605" s="406"/>
      <c r="AF605" s="406">
        <f t="shared" si="1"/>
        <v>0</v>
      </c>
    </row>
    <row r="606" ht="14.25" customHeight="1">
      <c r="A606" s="350"/>
      <c r="B606" s="406"/>
      <c r="C606" s="406"/>
      <c r="D606" s="406"/>
      <c r="E606" s="406"/>
      <c r="F606" s="406"/>
      <c r="G606" s="406"/>
      <c r="H606" s="406"/>
      <c r="I606" s="406"/>
      <c r="J606" s="406"/>
      <c r="K606" s="406"/>
      <c r="L606" s="406"/>
      <c r="V606" s="350" t="s">
        <v>1152</v>
      </c>
      <c r="W606" s="406"/>
      <c r="X606" s="406"/>
      <c r="Y606" s="406"/>
      <c r="Z606" s="406"/>
      <c r="AA606" s="406"/>
      <c r="AB606" s="406">
        <v>5590251.0</v>
      </c>
      <c r="AC606" s="406"/>
      <c r="AD606" s="406"/>
      <c r="AE606" s="406"/>
      <c r="AF606" s="406">
        <f t="shared" si="1"/>
        <v>0</v>
      </c>
    </row>
    <row r="607" ht="14.25" customHeight="1">
      <c r="A607" s="350"/>
      <c r="B607" s="406"/>
      <c r="C607" s="406"/>
      <c r="D607" s="406"/>
      <c r="E607" s="406"/>
      <c r="F607" s="406"/>
      <c r="G607" s="406"/>
      <c r="H607" s="406"/>
      <c r="I607" s="406"/>
      <c r="J607" s="406"/>
      <c r="K607" s="406"/>
      <c r="L607" s="406"/>
      <c r="V607" s="350" t="s">
        <v>1127</v>
      </c>
      <c r="W607" s="406"/>
      <c r="X607" s="406"/>
      <c r="Y607" s="406"/>
      <c r="Z607" s="406"/>
      <c r="AA607" s="406"/>
      <c r="AB607" s="406">
        <v>1885807.0</v>
      </c>
      <c r="AC607" s="406"/>
      <c r="AD607" s="406"/>
      <c r="AE607" s="406"/>
      <c r="AF607" s="406">
        <f t="shared" si="1"/>
        <v>0</v>
      </c>
    </row>
    <row r="608" ht="14.25" customHeight="1">
      <c r="A608" s="350"/>
      <c r="B608" s="406"/>
      <c r="C608" s="406"/>
      <c r="D608" s="406"/>
      <c r="E608" s="406"/>
      <c r="F608" s="406"/>
      <c r="G608" s="406"/>
      <c r="H608" s="406"/>
      <c r="I608" s="406"/>
      <c r="J608" s="406"/>
      <c r="K608" s="406"/>
      <c r="L608" s="406"/>
      <c r="V608" s="350" t="s">
        <v>1153</v>
      </c>
      <c r="W608" s="406"/>
      <c r="X608" s="406"/>
      <c r="Y608" s="406"/>
      <c r="Z608" s="406"/>
      <c r="AA608" s="406"/>
      <c r="AB608" s="406">
        <v>9892719.0</v>
      </c>
      <c r="AC608" s="406"/>
      <c r="AD608" s="406"/>
      <c r="AE608" s="406"/>
      <c r="AF608" s="406">
        <f t="shared" si="1"/>
        <v>0</v>
      </c>
    </row>
    <row r="609" ht="14.25" customHeight="1">
      <c r="A609" s="350"/>
      <c r="B609" s="406"/>
      <c r="C609" s="406"/>
      <c r="D609" s="406"/>
      <c r="E609" s="406"/>
      <c r="F609" s="406"/>
      <c r="G609" s="406"/>
      <c r="H609" s="406"/>
      <c r="I609" s="406"/>
      <c r="J609" s="406"/>
      <c r="K609" s="406"/>
      <c r="L609" s="406"/>
      <c r="V609" s="350" t="s">
        <v>1155</v>
      </c>
      <c r="W609" s="406"/>
      <c r="X609" s="406"/>
      <c r="Y609" s="406"/>
      <c r="Z609" s="406"/>
      <c r="AA609" s="406"/>
      <c r="AB609" s="406">
        <v>797300.0</v>
      </c>
      <c r="AC609" s="406"/>
      <c r="AD609" s="406"/>
      <c r="AE609" s="406"/>
      <c r="AF609" s="406">
        <f t="shared" si="1"/>
        <v>0</v>
      </c>
    </row>
    <row r="610" ht="14.25" customHeight="1">
      <c r="A610" s="350"/>
      <c r="B610" s="406"/>
      <c r="C610" s="406"/>
      <c r="D610" s="406"/>
      <c r="E610" s="406"/>
      <c r="F610" s="406"/>
      <c r="G610" s="406"/>
      <c r="H610" s="406"/>
      <c r="I610" s="406"/>
      <c r="J610" s="406"/>
      <c r="K610" s="406"/>
      <c r="L610" s="406"/>
      <c r="V610" s="350" t="s">
        <v>1156</v>
      </c>
      <c r="W610" s="406"/>
      <c r="X610" s="406"/>
      <c r="Y610" s="406"/>
      <c r="Z610" s="406"/>
      <c r="AA610" s="406"/>
      <c r="AB610" s="406">
        <v>666930.0</v>
      </c>
      <c r="AC610" s="406"/>
      <c r="AD610" s="406"/>
      <c r="AE610" s="406"/>
      <c r="AF610" s="406">
        <f t="shared" si="1"/>
        <v>0</v>
      </c>
    </row>
    <row r="611" ht="14.25" customHeight="1">
      <c r="A611" s="350"/>
      <c r="B611" s="406"/>
      <c r="C611" s="406"/>
      <c r="D611" s="406"/>
      <c r="E611" s="406"/>
      <c r="F611" s="406"/>
      <c r="G611" s="406"/>
      <c r="H611" s="406"/>
      <c r="I611" s="406"/>
      <c r="J611" s="406"/>
      <c r="K611" s="406"/>
      <c r="L611" s="406"/>
      <c r="V611" s="350" t="s">
        <v>1171</v>
      </c>
      <c r="W611" s="406"/>
      <c r="X611" s="406"/>
      <c r="Y611" s="406"/>
      <c r="Z611" s="406"/>
      <c r="AA611" s="406"/>
      <c r="AB611" s="406">
        <v>139990.0</v>
      </c>
      <c r="AC611" s="406"/>
      <c r="AD611" s="406"/>
      <c r="AE611" s="406"/>
      <c r="AF611" s="406">
        <f t="shared" si="1"/>
        <v>0</v>
      </c>
    </row>
    <row r="612" ht="14.25" customHeight="1">
      <c r="A612" s="350"/>
      <c r="B612" s="406"/>
      <c r="C612" s="406"/>
      <c r="D612" s="406"/>
      <c r="E612" s="406"/>
      <c r="F612" s="406"/>
      <c r="G612" s="406"/>
      <c r="H612" s="406"/>
      <c r="I612" s="406"/>
      <c r="J612" s="406"/>
      <c r="K612" s="406"/>
      <c r="L612" s="406"/>
      <c r="V612" s="350" t="s">
        <v>1175</v>
      </c>
      <c r="W612" s="406"/>
      <c r="X612" s="406"/>
      <c r="Y612" s="406"/>
      <c r="Z612" s="406"/>
      <c r="AA612" s="406"/>
      <c r="AB612" s="406">
        <v>50001.0</v>
      </c>
      <c r="AC612" s="406"/>
      <c r="AD612" s="406"/>
      <c r="AE612" s="406"/>
      <c r="AF612" s="406">
        <f t="shared" si="1"/>
        <v>0</v>
      </c>
    </row>
    <row r="613" ht="14.25" customHeight="1">
      <c r="A613" s="350"/>
      <c r="B613" s="406"/>
      <c r="C613" s="406"/>
      <c r="D613" s="406"/>
      <c r="E613" s="406"/>
      <c r="F613" s="406"/>
      <c r="G613" s="406"/>
      <c r="H613" s="406"/>
      <c r="I613" s="406"/>
      <c r="J613" s="406"/>
      <c r="K613" s="406"/>
      <c r="L613" s="406"/>
      <c r="V613" s="350" t="s">
        <v>1186</v>
      </c>
      <c r="W613" s="406"/>
      <c r="X613" s="406"/>
      <c r="Y613" s="406"/>
      <c r="Z613" s="406"/>
      <c r="AA613" s="406"/>
      <c r="AB613" s="406">
        <v>7990.0</v>
      </c>
      <c r="AC613" s="406"/>
      <c r="AD613" s="406"/>
      <c r="AE613" s="406"/>
      <c r="AF613" s="406">
        <f t="shared" si="1"/>
        <v>0</v>
      </c>
    </row>
    <row r="614" ht="14.25" customHeight="1">
      <c r="A614" s="350"/>
      <c r="B614" s="406"/>
      <c r="C614" s="406"/>
      <c r="D614" s="406"/>
      <c r="E614" s="406"/>
      <c r="F614" s="406"/>
      <c r="G614" s="406"/>
      <c r="H614" s="406"/>
      <c r="I614" s="406"/>
      <c r="J614" s="406"/>
      <c r="K614" s="406"/>
      <c r="L614" s="406"/>
      <c r="V614" s="350" t="s">
        <v>1157</v>
      </c>
      <c r="W614" s="406"/>
      <c r="X614" s="406"/>
      <c r="Y614" s="406"/>
      <c r="Z614" s="406"/>
      <c r="AA614" s="406"/>
      <c r="AB614" s="406">
        <v>3414701.0</v>
      </c>
      <c r="AC614" s="406"/>
      <c r="AD614" s="406"/>
      <c r="AE614" s="406"/>
      <c r="AF614" s="406">
        <f t="shared" si="1"/>
        <v>0</v>
      </c>
    </row>
    <row r="615" ht="14.25" customHeight="1">
      <c r="A615" s="350"/>
      <c r="B615" s="406"/>
      <c r="C615" s="406"/>
      <c r="D615" s="406"/>
      <c r="E615" s="406"/>
      <c r="F615" s="406"/>
      <c r="G615" s="406"/>
      <c r="H615" s="406"/>
      <c r="I615" s="406"/>
      <c r="J615" s="406"/>
      <c r="K615" s="406"/>
      <c r="L615" s="406"/>
      <c r="V615" s="350" t="s">
        <v>1163</v>
      </c>
      <c r="W615" s="406"/>
      <c r="X615" s="406"/>
      <c r="Y615" s="406"/>
      <c r="Z615" s="406"/>
      <c r="AA615" s="406"/>
      <c r="AB615" s="406">
        <v>4100000.0</v>
      </c>
      <c r="AC615" s="406"/>
      <c r="AD615" s="406"/>
      <c r="AE615" s="406"/>
      <c r="AF615" s="406">
        <f t="shared" si="1"/>
        <v>0</v>
      </c>
    </row>
    <row r="616" ht="14.25" customHeight="1">
      <c r="A616" s="350"/>
      <c r="B616" s="406"/>
      <c r="C616" s="406"/>
      <c r="D616" s="406"/>
      <c r="E616" s="406"/>
      <c r="F616" s="406"/>
      <c r="G616" s="406"/>
      <c r="H616" s="406"/>
      <c r="I616" s="406"/>
      <c r="J616" s="406"/>
      <c r="K616" s="406"/>
      <c r="L616" s="406"/>
      <c r="V616" s="350" t="s">
        <v>1189</v>
      </c>
      <c r="W616" s="406"/>
      <c r="X616" s="406"/>
      <c r="Y616" s="406"/>
      <c r="Z616" s="406"/>
      <c r="AA616" s="406"/>
      <c r="AB616" s="406">
        <v>925663.0</v>
      </c>
      <c r="AC616" s="406"/>
      <c r="AD616" s="406"/>
      <c r="AE616" s="406"/>
      <c r="AF616" s="406">
        <f t="shared" si="1"/>
        <v>0</v>
      </c>
    </row>
    <row r="617" ht="14.25" customHeight="1">
      <c r="A617" s="350"/>
      <c r="B617" s="406"/>
      <c r="C617" s="406"/>
      <c r="D617" s="406"/>
      <c r="E617" s="406"/>
      <c r="F617" s="406"/>
      <c r="G617" s="406"/>
      <c r="H617" s="406"/>
      <c r="I617" s="406"/>
      <c r="J617" s="406"/>
      <c r="K617" s="406"/>
      <c r="L617" s="406"/>
      <c r="V617" s="350" t="s">
        <v>1190</v>
      </c>
      <c r="W617" s="406"/>
      <c r="X617" s="406"/>
      <c r="Y617" s="406"/>
      <c r="Z617" s="406"/>
      <c r="AA617" s="406"/>
      <c r="AB617" s="406">
        <v>9000.0</v>
      </c>
      <c r="AC617" s="406"/>
      <c r="AD617" s="406"/>
      <c r="AE617" s="406"/>
      <c r="AF617" s="406">
        <f t="shared" si="1"/>
        <v>0</v>
      </c>
    </row>
    <row r="618" ht="14.25" customHeight="1">
      <c r="A618" s="350"/>
      <c r="B618" s="406"/>
      <c r="C618" s="406"/>
      <c r="D618" s="406"/>
      <c r="E618" s="406"/>
      <c r="F618" s="406"/>
      <c r="G618" s="406"/>
      <c r="H618" s="406"/>
      <c r="I618" s="406"/>
      <c r="J618" s="406"/>
      <c r="K618" s="406"/>
      <c r="L618" s="406"/>
      <c r="V618" s="350" t="s">
        <v>1196</v>
      </c>
      <c r="W618" s="406"/>
      <c r="X618" s="406"/>
      <c r="Y618" s="406"/>
      <c r="Z618" s="406"/>
      <c r="AA618" s="406"/>
      <c r="AB618" s="406">
        <v>357000.0</v>
      </c>
      <c r="AC618" s="406"/>
      <c r="AD618" s="406"/>
      <c r="AE618" s="406"/>
      <c r="AF618" s="406">
        <f t="shared" si="1"/>
        <v>0</v>
      </c>
    </row>
    <row r="619" ht="14.25" customHeight="1">
      <c r="A619" s="350"/>
      <c r="B619" s="406"/>
      <c r="C619" s="406"/>
      <c r="D619" s="406"/>
      <c r="E619" s="406"/>
      <c r="F619" s="406"/>
      <c r="G619" s="406"/>
      <c r="H619" s="406"/>
      <c r="I619" s="406"/>
      <c r="J619" s="406"/>
      <c r="K619" s="406"/>
      <c r="L619" s="406"/>
      <c r="V619" s="350" t="s">
        <v>1202</v>
      </c>
      <c r="W619" s="406"/>
      <c r="X619" s="406"/>
      <c r="Y619" s="406"/>
      <c r="Z619" s="406"/>
      <c r="AA619" s="406"/>
      <c r="AB619" s="406">
        <v>2062533.0</v>
      </c>
      <c r="AC619" s="406"/>
      <c r="AD619" s="406"/>
      <c r="AE619" s="406"/>
      <c r="AF619" s="406">
        <f t="shared" si="1"/>
        <v>0</v>
      </c>
    </row>
    <row r="620" ht="14.25" customHeight="1">
      <c r="A620" s="350"/>
      <c r="B620" s="406"/>
      <c r="C620" s="406"/>
      <c r="D620" s="406"/>
      <c r="E620" s="406"/>
      <c r="F620" s="406"/>
      <c r="G620" s="406"/>
      <c r="H620" s="406"/>
      <c r="I620" s="406"/>
      <c r="J620" s="406"/>
      <c r="K620" s="406"/>
      <c r="L620" s="406"/>
      <c r="V620" s="350" t="s">
        <v>1203</v>
      </c>
      <c r="W620" s="406"/>
      <c r="X620" s="406"/>
      <c r="Y620" s="406"/>
      <c r="Z620" s="406"/>
      <c r="AA620" s="406"/>
      <c r="AB620" s="406">
        <v>0.0</v>
      </c>
      <c r="AC620" s="406"/>
      <c r="AD620" s="406"/>
      <c r="AE620" s="406"/>
      <c r="AF620" s="406">
        <f t="shared" si="1"/>
        <v>0</v>
      </c>
    </row>
    <row r="621" ht="14.25" customHeight="1">
      <c r="A621" s="350"/>
      <c r="B621" s="406"/>
      <c r="C621" s="406"/>
      <c r="D621" s="406"/>
      <c r="E621" s="406"/>
      <c r="F621" s="406"/>
      <c r="G621" s="406"/>
      <c r="H621" s="406"/>
      <c r="I621" s="406"/>
      <c r="J621" s="406"/>
      <c r="K621" s="406"/>
      <c r="L621" s="406"/>
      <c r="V621" s="350" t="s">
        <v>1204</v>
      </c>
      <c r="W621" s="406"/>
      <c r="X621" s="406"/>
      <c r="Y621" s="406"/>
      <c r="Z621" s="406"/>
      <c r="AA621" s="406"/>
      <c r="AB621" s="406">
        <v>-3990.0</v>
      </c>
      <c r="AC621" s="406"/>
      <c r="AD621" s="406"/>
      <c r="AE621" s="406"/>
      <c r="AF621" s="406">
        <f t="shared" si="1"/>
        <v>0</v>
      </c>
    </row>
    <row r="622" ht="14.25" customHeight="1">
      <c r="A622" s="350"/>
      <c r="B622" s="406"/>
      <c r="C622" s="406"/>
      <c r="D622" s="406"/>
      <c r="E622" s="406"/>
      <c r="F622" s="406"/>
      <c r="G622" s="406"/>
      <c r="H622" s="406"/>
      <c r="I622" s="406"/>
      <c r="J622" s="406"/>
      <c r="K622" s="406"/>
      <c r="L622" s="406"/>
      <c r="V622" s="350" t="s">
        <v>1209</v>
      </c>
      <c r="W622" s="406"/>
      <c r="X622" s="406"/>
      <c r="Y622" s="406"/>
      <c r="Z622" s="406"/>
      <c r="AA622" s="406"/>
      <c r="AB622" s="406">
        <v>756970.0</v>
      </c>
      <c r="AC622" s="406"/>
      <c r="AD622" s="406"/>
      <c r="AE622" s="406"/>
      <c r="AF622" s="406">
        <f t="shared" si="1"/>
        <v>0</v>
      </c>
    </row>
    <row r="623" ht="14.25" customHeight="1">
      <c r="A623" s="350"/>
      <c r="B623" s="406"/>
      <c r="C623" s="406"/>
      <c r="D623" s="406"/>
      <c r="E623" s="406"/>
      <c r="F623" s="406"/>
      <c r="G623" s="406"/>
      <c r="H623" s="406"/>
      <c r="I623" s="406"/>
      <c r="J623" s="406"/>
      <c r="K623" s="406"/>
      <c r="L623" s="406"/>
      <c r="V623" s="350" t="s">
        <v>1218</v>
      </c>
      <c r="W623" s="406"/>
      <c r="X623" s="406"/>
      <c r="Y623" s="406"/>
      <c r="Z623" s="406"/>
      <c r="AA623" s="406"/>
      <c r="AB623" s="406">
        <v>570000.0</v>
      </c>
      <c r="AC623" s="406"/>
      <c r="AD623" s="406"/>
      <c r="AE623" s="406"/>
      <c r="AF623" s="406">
        <f t="shared" si="1"/>
        <v>0</v>
      </c>
    </row>
    <row r="624" ht="14.25" customHeight="1">
      <c r="A624" s="350"/>
      <c r="B624" s="406"/>
      <c r="C624" s="406"/>
      <c r="D624" s="406"/>
      <c r="E624" s="406"/>
      <c r="F624" s="406"/>
      <c r="G624" s="406"/>
      <c r="H624" s="406"/>
      <c r="I624" s="406"/>
      <c r="J624" s="406"/>
      <c r="K624" s="406"/>
      <c r="L624" s="406"/>
      <c r="V624" s="350" t="s">
        <v>1223</v>
      </c>
      <c r="W624" s="406"/>
      <c r="X624" s="406"/>
      <c r="Y624" s="406"/>
      <c r="Z624" s="406"/>
      <c r="AA624" s="406"/>
      <c r="AB624" s="406">
        <v>40436.0</v>
      </c>
      <c r="AC624" s="406"/>
      <c r="AD624" s="406"/>
      <c r="AE624" s="406"/>
      <c r="AF624" s="406">
        <f t="shared" si="1"/>
        <v>0</v>
      </c>
    </row>
    <row r="625" ht="14.25" customHeight="1">
      <c r="A625" s="350"/>
      <c r="B625" s="406"/>
      <c r="C625" s="406"/>
      <c r="D625" s="406"/>
      <c r="E625" s="406"/>
      <c r="F625" s="406"/>
      <c r="G625" s="406"/>
      <c r="H625" s="406"/>
      <c r="I625" s="406"/>
      <c r="J625" s="406"/>
      <c r="K625" s="406"/>
      <c r="L625" s="406"/>
      <c r="V625" s="350" t="s">
        <v>1234</v>
      </c>
      <c r="W625" s="406"/>
      <c r="X625" s="406"/>
      <c r="Y625" s="406"/>
      <c r="Z625" s="406"/>
      <c r="AA625" s="406"/>
      <c r="AB625" s="406">
        <v>2099001.0</v>
      </c>
      <c r="AC625" s="406"/>
      <c r="AD625" s="406"/>
      <c r="AE625" s="406"/>
      <c r="AF625" s="406">
        <f t="shared" si="1"/>
        <v>0</v>
      </c>
    </row>
    <row r="626" ht="14.25" customHeight="1">
      <c r="A626" s="350"/>
      <c r="B626" s="406"/>
      <c r="C626" s="406"/>
      <c r="D626" s="406"/>
      <c r="E626" s="406"/>
      <c r="F626" s="406"/>
      <c r="G626" s="406"/>
      <c r="H626" s="406"/>
      <c r="I626" s="406"/>
      <c r="J626" s="406"/>
      <c r="K626" s="406"/>
      <c r="L626" s="406"/>
      <c r="V626" s="350" t="s">
        <v>1238</v>
      </c>
      <c r="W626" s="406"/>
      <c r="X626" s="406"/>
      <c r="Y626" s="406"/>
      <c r="Z626" s="406"/>
      <c r="AA626" s="406"/>
      <c r="AB626" s="406">
        <v>487978.0</v>
      </c>
      <c r="AC626" s="406"/>
      <c r="AD626" s="406"/>
      <c r="AE626" s="406"/>
      <c r="AF626" s="406">
        <f t="shared" si="1"/>
        <v>0</v>
      </c>
    </row>
    <row r="627" ht="14.25" customHeight="1">
      <c r="A627" s="350"/>
      <c r="B627" s="406"/>
      <c r="C627" s="406"/>
      <c r="D627" s="406"/>
      <c r="E627" s="406"/>
      <c r="F627" s="406"/>
      <c r="G627" s="406"/>
      <c r="H627" s="406"/>
      <c r="I627" s="406"/>
      <c r="J627" s="406"/>
      <c r="K627" s="406"/>
      <c r="L627" s="406"/>
      <c r="V627" s="350" t="s">
        <v>1198</v>
      </c>
      <c r="W627" s="406"/>
      <c r="X627" s="406"/>
      <c r="Y627" s="406"/>
      <c r="Z627" s="406"/>
      <c r="AA627" s="406"/>
      <c r="AB627" s="406">
        <v>1181582.0</v>
      </c>
      <c r="AC627" s="406"/>
      <c r="AD627" s="406"/>
      <c r="AE627" s="406"/>
      <c r="AF627" s="406">
        <f t="shared" si="1"/>
        <v>0</v>
      </c>
    </row>
    <row r="628" ht="14.25" customHeight="1">
      <c r="A628" s="350"/>
      <c r="B628" s="406"/>
      <c r="C628" s="406"/>
      <c r="D628" s="406"/>
      <c r="E628" s="406"/>
      <c r="F628" s="406"/>
      <c r="G628" s="406"/>
      <c r="H628" s="406"/>
      <c r="I628" s="406"/>
      <c r="J628" s="406"/>
      <c r="K628" s="406"/>
      <c r="L628" s="406"/>
      <c r="V628" s="350" t="s">
        <v>1231</v>
      </c>
      <c r="W628" s="406"/>
      <c r="X628" s="406"/>
      <c r="Y628" s="406"/>
      <c r="Z628" s="406"/>
      <c r="AA628" s="406"/>
      <c r="AB628" s="406">
        <v>378004.0</v>
      </c>
      <c r="AC628" s="406"/>
      <c r="AD628" s="406"/>
      <c r="AE628" s="406"/>
      <c r="AF628" s="406">
        <f t="shared" si="1"/>
        <v>0</v>
      </c>
    </row>
    <row r="629" ht="14.25" customHeight="1">
      <c r="A629" s="350"/>
      <c r="B629" s="406"/>
      <c r="C629" s="406"/>
      <c r="D629" s="406"/>
      <c r="E629" s="406"/>
      <c r="F629" s="406"/>
      <c r="G629" s="406"/>
      <c r="H629" s="406"/>
      <c r="I629" s="406"/>
      <c r="J629" s="406"/>
      <c r="K629" s="406"/>
      <c r="L629" s="406"/>
      <c r="V629" s="350" t="s">
        <v>1244</v>
      </c>
      <c r="W629" s="406"/>
      <c r="X629" s="406"/>
      <c r="Y629" s="406"/>
      <c r="Z629" s="406"/>
      <c r="AA629" s="406"/>
      <c r="AB629" s="406">
        <v>2990000.0</v>
      </c>
      <c r="AC629" s="406"/>
      <c r="AD629" s="406"/>
      <c r="AE629" s="406"/>
      <c r="AF629" s="406">
        <f t="shared" si="1"/>
        <v>0</v>
      </c>
    </row>
    <row r="630" ht="14.25" customHeight="1">
      <c r="A630" s="350"/>
      <c r="B630" s="406"/>
      <c r="C630" s="406"/>
      <c r="D630" s="406"/>
      <c r="E630" s="406"/>
      <c r="F630" s="406"/>
      <c r="G630" s="406"/>
      <c r="H630" s="406"/>
      <c r="I630" s="406"/>
      <c r="J630" s="406"/>
      <c r="K630" s="406"/>
      <c r="L630" s="406"/>
      <c r="V630" s="350" t="s">
        <v>1248</v>
      </c>
      <c r="W630" s="406"/>
      <c r="X630" s="406"/>
      <c r="Y630" s="406"/>
      <c r="Z630" s="406"/>
      <c r="AA630" s="406"/>
      <c r="AB630" s="406">
        <v>79960.0</v>
      </c>
      <c r="AC630" s="406"/>
      <c r="AD630" s="406"/>
      <c r="AE630" s="406"/>
      <c r="AF630" s="406">
        <f t="shared" si="1"/>
        <v>0</v>
      </c>
    </row>
    <row r="631" ht="14.25" customHeight="1">
      <c r="A631" s="350"/>
      <c r="B631" s="406"/>
      <c r="C631" s="406"/>
      <c r="D631" s="406"/>
      <c r="E631" s="406"/>
      <c r="F631" s="406"/>
      <c r="G631" s="406"/>
      <c r="H631" s="406"/>
      <c r="I631" s="406"/>
      <c r="J631" s="406"/>
      <c r="K631" s="406"/>
      <c r="L631" s="406"/>
      <c r="V631" s="350" t="s">
        <v>1250</v>
      </c>
      <c r="W631" s="406"/>
      <c r="X631" s="406"/>
      <c r="Y631" s="406"/>
      <c r="Z631" s="406"/>
      <c r="AA631" s="406"/>
      <c r="AB631" s="406">
        <v>183980.0</v>
      </c>
      <c r="AC631" s="406"/>
      <c r="AD631" s="406"/>
      <c r="AE631" s="406"/>
      <c r="AF631" s="406">
        <f t="shared" si="1"/>
        <v>0</v>
      </c>
    </row>
    <row r="632" ht="14.25" customHeight="1">
      <c r="A632" s="350"/>
      <c r="B632" s="406"/>
      <c r="C632" s="406"/>
      <c r="D632" s="406"/>
      <c r="E632" s="406"/>
      <c r="F632" s="406"/>
      <c r="G632" s="406"/>
      <c r="H632" s="406"/>
      <c r="I632" s="406"/>
      <c r="J632" s="406"/>
      <c r="K632" s="406"/>
      <c r="L632" s="406"/>
      <c r="V632" s="350" t="s">
        <v>1251</v>
      </c>
      <c r="W632" s="406"/>
      <c r="X632" s="406"/>
      <c r="Y632" s="406"/>
      <c r="Z632" s="406"/>
      <c r="AA632" s="406"/>
      <c r="AB632" s="406">
        <v>99974.0</v>
      </c>
      <c r="AC632" s="406"/>
      <c r="AD632" s="406"/>
      <c r="AE632" s="406"/>
      <c r="AF632" s="406">
        <f t="shared" si="1"/>
        <v>0</v>
      </c>
    </row>
    <row r="633" ht="14.25" customHeight="1">
      <c r="A633" s="350"/>
      <c r="B633" s="406"/>
      <c r="C633" s="406"/>
      <c r="D633" s="406"/>
      <c r="E633" s="406"/>
      <c r="F633" s="406"/>
      <c r="G633" s="406"/>
      <c r="H633" s="406"/>
      <c r="I633" s="406"/>
      <c r="J633" s="406"/>
      <c r="K633" s="406"/>
      <c r="L633" s="406"/>
      <c r="V633" s="350" t="s">
        <v>1255</v>
      </c>
      <c r="W633" s="406"/>
      <c r="X633" s="406"/>
      <c r="Y633" s="406"/>
      <c r="Z633" s="406"/>
      <c r="AA633" s="406"/>
      <c r="AB633" s="406">
        <v>303683.0</v>
      </c>
      <c r="AC633" s="406"/>
      <c r="AD633" s="406"/>
      <c r="AE633" s="406"/>
      <c r="AF633" s="406">
        <f t="shared" si="1"/>
        <v>0</v>
      </c>
    </row>
    <row r="634" ht="14.25" customHeight="1">
      <c r="A634" s="350"/>
      <c r="B634" s="406"/>
      <c r="C634" s="406"/>
      <c r="D634" s="406"/>
      <c r="E634" s="406"/>
      <c r="F634" s="406"/>
      <c r="G634" s="406"/>
      <c r="H634" s="406"/>
      <c r="I634" s="406"/>
      <c r="J634" s="406"/>
      <c r="K634" s="406"/>
      <c r="L634" s="406"/>
      <c r="V634" s="350" t="s">
        <v>1257</v>
      </c>
      <c r="W634" s="406"/>
      <c r="X634" s="406"/>
      <c r="Y634" s="406"/>
      <c r="Z634" s="406"/>
      <c r="AA634" s="406"/>
      <c r="AB634" s="406">
        <v>258270.0</v>
      </c>
      <c r="AC634" s="406"/>
      <c r="AD634" s="406"/>
      <c r="AE634" s="406"/>
      <c r="AF634" s="406">
        <f t="shared" si="1"/>
        <v>0</v>
      </c>
    </row>
    <row r="635" ht="14.25" customHeight="1">
      <c r="A635" s="350"/>
      <c r="B635" s="406"/>
      <c r="C635" s="406"/>
      <c r="D635" s="406"/>
      <c r="E635" s="406"/>
      <c r="F635" s="406"/>
      <c r="G635" s="406"/>
      <c r="H635" s="406"/>
      <c r="I635" s="406"/>
      <c r="J635" s="406"/>
      <c r="K635" s="406"/>
      <c r="L635" s="406"/>
      <c r="V635" s="350" t="s">
        <v>49</v>
      </c>
      <c r="W635" s="406"/>
      <c r="X635" s="406"/>
      <c r="Y635" s="406"/>
      <c r="Z635" s="406"/>
      <c r="AA635" s="406"/>
      <c r="AB635" s="406">
        <v>2550872.0</v>
      </c>
      <c r="AC635" s="406"/>
      <c r="AD635" s="406"/>
      <c r="AE635" s="406"/>
      <c r="AF635" s="406">
        <f t="shared" si="1"/>
        <v>0</v>
      </c>
    </row>
    <row r="636" ht="14.25" customHeight="1">
      <c r="A636" s="350"/>
      <c r="B636" s="406"/>
      <c r="C636" s="406"/>
      <c r="D636" s="406"/>
      <c r="E636" s="406"/>
      <c r="F636" s="406"/>
      <c r="G636" s="406"/>
      <c r="H636" s="406"/>
      <c r="I636" s="406"/>
      <c r="J636" s="406"/>
      <c r="K636" s="406"/>
      <c r="L636" s="406"/>
      <c r="V636" s="350" t="s">
        <v>1261</v>
      </c>
      <c r="W636" s="406"/>
      <c r="X636" s="406"/>
      <c r="Y636" s="406"/>
      <c r="Z636" s="406"/>
      <c r="AA636" s="406"/>
      <c r="AB636" s="406">
        <v>1164970.0</v>
      </c>
      <c r="AC636" s="406"/>
      <c r="AD636" s="406"/>
      <c r="AE636" s="406"/>
      <c r="AF636" s="406">
        <f t="shared" si="1"/>
        <v>0</v>
      </c>
    </row>
    <row r="637" ht="14.25" customHeight="1">
      <c r="A637" s="350"/>
      <c r="B637" s="406"/>
      <c r="C637" s="406"/>
      <c r="D637" s="406"/>
      <c r="E637" s="406"/>
      <c r="F637" s="406"/>
      <c r="G637" s="406"/>
      <c r="H637" s="406"/>
      <c r="I637" s="406"/>
      <c r="J637" s="406"/>
      <c r="K637" s="406"/>
      <c r="L637" s="406"/>
      <c r="V637" s="350" t="s">
        <v>1263</v>
      </c>
      <c r="W637" s="406"/>
      <c r="X637" s="406"/>
      <c r="Y637" s="406"/>
      <c r="Z637" s="406"/>
      <c r="AA637" s="406"/>
      <c r="AB637" s="406">
        <v>138399.0</v>
      </c>
      <c r="AC637" s="406"/>
      <c r="AD637" s="406"/>
      <c r="AE637" s="406"/>
      <c r="AF637" s="406">
        <f t="shared" si="1"/>
        <v>0</v>
      </c>
    </row>
    <row r="638" ht="14.25" customHeight="1">
      <c r="A638" s="350"/>
      <c r="B638" s="406"/>
      <c r="C638" s="406"/>
      <c r="D638" s="406"/>
      <c r="E638" s="406"/>
      <c r="F638" s="406"/>
      <c r="G638" s="406"/>
      <c r="H638" s="406"/>
      <c r="I638" s="406"/>
      <c r="J638" s="406"/>
      <c r="K638" s="406"/>
      <c r="L638" s="406"/>
      <c r="V638" s="350" t="s">
        <v>1270</v>
      </c>
      <c r="W638" s="406"/>
      <c r="X638" s="406"/>
      <c r="Y638" s="406"/>
      <c r="Z638" s="406"/>
      <c r="AA638" s="406"/>
      <c r="AB638" s="406">
        <v>152856.0</v>
      </c>
      <c r="AC638" s="406"/>
      <c r="AD638" s="406"/>
      <c r="AE638" s="406"/>
      <c r="AF638" s="406">
        <f t="shared" si="1"/>
        <v>0</v>
      </c>
    </row>
    <row r="639" ht="14.25" customHeight="1">
      <c r="A639" s="350"/>
      <c r="B639" s="406"/>
      <c r="C639" s="406"/>
      <c r="D639" s="406"/>
      <c r="E639" s="406"/>
      <c r="F639" s="406"/>
      <c r="G639" s="406"/>
      <c r="H639" s="406"/>
      <c r="I639" s="406"/>
      <c r="J639" s="406"/>
      <c r="K639" s="406"/>
      <c r="L639" s="406"/>
      <c r="V639" s="350" t="s">
        <v>1273</v>
      </c>
      <c r="W639" s="406"/>
      <c r="X639" s="406"/>
      <c r="Y639" s="406"/>
      <c r="Z639" s="406"/>
      <c r="AA639" s="406"/>
      <c r="AB639" s="406">
        <v>146339.0</v>
      </c>
      <c r="AC639" s="406"/>
      <c r="AD639" s="406"/>
      <c r="AE639" s="406"/>
      <c r="AF639" s="406">
        <f t="shared" si="1"/>
        <v>0</v>
      </c>
    </row>
    <row r="640" ht="14.25" customHeight="1">
      <c r="A640" s="350"/>
      <c r="B640" s="406"/>
      <c r="C640" s="406"/>
      <c r="D640" s="406"/>
      <c r="E640" s="406"/>
      <c r="F640" s="406"/>
      <c r="G640" s="406"/>
      <c r="H640" s="406"/>
      <c r="I640" s="406"/>
      <c r="J640" s="406"/>
      <c r="K640" s="406"/>
      <c r="L640" s="406"/>
      <c r="V640" s="350" t="s">
        <v>1283</v>
      </c>
      <c r="W640" s="406"/>
      <c r="X640" s="406"/>
      <c r="Y640" s="406"/>
      <c r="Z640" s="406"/>
      <c r="AA640" s="406"/>
      <c r="AB640" s="406">
        <v>681400.0</v>
      </c>
      <c r="AC640" s="406"/>
      <c r="AD640" s="406"/>
      <c r="AE640" s="406"/>
      <c r="AF640" s="406">
        <f t="shared" si="1"/>
        <v>0</v>
      </c>
    </row>
    <row r="641" ht="14.25" customHeight="1">
      <c r="A641" s="350"/>
      <c r="B641" s="406"/>
      <c r="C641" s="406"/>
      <c r="D641" s="406"/>
      <c r="E641" s="406"/>
      <c r="F641" s="406"/>
      <c r="G641" s="406"/>
      <c r="H641" s="406"/>
      <c r="I641" s="406"/>
      <c r="J641" s="406"/>
      <c r="K641" s="406"/>
      <c r="L641" s="406"/>
      <c r="V641" s="350" t="s">
        <v>1286</v>
      </c>
      <c r="W641" s="406"/>
      <c r="X641" s="406"/>
      <c r="Y641" s="406"/>
      <c r="Z641" s="406"/>
      <c r="AA641" s="406"/>
      <c r="AB641" s="406">
        <v>1960000.0</v>
      </c>
      <c r="AC641" s="406"/>
      <c r="AD641" s="406"/>
      <c r="AE641" s="406"/>
      <c r="AF641" s="406">
        <f t="shared" si="1"/>
        <v>0</v>
      </c>
    </row>
    <row r="642" ht="14.25" customHeight="1">
      <c r="A642" s="350"/>
      <c r="B642" s="406"/>
      <c r="C642" s="406"/>
      <c r="D642" s="406"/>
      <c r="E642" s="406"/>
      <c r="F642" s="406"/>
      <c r="G642" s="406"/>
      <c r="H642" s="406"/>
      <c r="I642" s="406"/>
      <c r="J642" s="406"/>
      <c r="K642" s="406"/>
      <c r="L642" s="406"/>
      <c r="V642" s="350" t="s">
        <v>1280</v>
      </c>
      <c r="W642" s="406"/>
      <c r="X642" s="406"/>
      <c r="Y642" s="406"/>
      <c r="Z642" s="406"/>
      <c r="AA642" s="406"/>
      <c r="AB642" s="406">
        <v>83129.0</v>
      </c>
      <c r="AC642" s="406"/>
      <c r="AD642" s="406"/>
      <c r="AE642" s="406"/>
      <c r="AF642" s="406">
        <f t="shared" si="1"/>
        <v>0</v>
      </c>
    </row>
    <row r="643" ht="14.25" customHeight="1">
      <c r="A643" s="350"/>
      <c r="B643" s="406"/>
      <c r="C643" s="406"/>
      <c r="D643" s="406"/>
      <c r="E643" s="406"/>
      <c r="F643" s="406"/>
      <c r="G643" s="406"/>
      <c r="H643" s="406"/>
      <c r="I643" s="406"/>
      <c r="J643" s="406"/>
      <c r="K643" s="406"/>
      <c r="L643" s="406"/>
      <c r="V643" s="350" t="s">
        <v>1284</v>
      </c>
      <c r="W643" s="406"/>
      <c r="X643" s="406"/>
      <c r="Y643" s="406"/>
      <c r="Z643" s="406"/>
      <c r="AA643" s="406"/>
      <c r="AB643" s="406">
        <v>584450.0</v>
      </c>
      <c r="AC643" s="406"/>
      <c r="AD643" s="406"/>
      <c r="AE643" s="406"/>
      <c r="AF643" s="406">
        <f t="shared" si="1"/>
        <v>0</v>
      </c>
    </row>
    <row r="644" ht="14.25" customHeight="1">
      <c r="A644" s="350"/>
      <c r="B644" s="406"/>
      <c r="C644" s="406"/>
      <c r="D644" s="406"/>
      <c r="E644" s="406"/>
      <c r="F644" s="406"/>
      <c r="G644" s="406"/>
      <c r="H644" s="406"/>
      <c r="I644" s="406"/>
      <c r="J644" s="406"/>
      <c r="K644" s="406"/>
      <c r="L644" s="406"/>
      <c r="V644" s="350" t="s">
        <v>1288</v>
      </c>
      <c r="W644" s="406"/>
      <c r="X644" s="406"/>
      <c r="Y644" s="406"/>
      <c r="Z644" s="406"/>
      <c r="AA644" s="406"/>
      <c r="AB644" s="406">
        <v>1947970.0</v>
      </c>
      <c r="AC644" s="406"/>
      <c r="AD644" s="406"/>
      <c r="AE644" s="406"/>
      <c r="AF644" s="406">
        <f t="shared" si="1"/>
        <v>0</v>
      </c>
    </row>
    <row r="645" ht="14.25" customHeight="1">
      <c r="A645" s="350"/>
      <c r="B645" s="406"/>
      <c r="C645" s="406"/>
      <c r="D645" s="406"/>
      <c r="E645" s="406"/>
      <c r="F645" s="406"/>
      <c r="G645" s="406"/>
      <c r="H645" s="406"/>
      <c r="I645" s="406"/>
      <c r="J645" s="406"/>
      <c r="K645" s="406"/>
      <c r="L645" s="406"/>
      <c r="V645" s="350" t="s">
        <v>1289</v>
      </c>
      <c r="W645" s="406"/>
      <c r="X645" s="406"/>
      <c r="Y645" s="406"/>
      <c r="Z645" s="406"/>
      <c r="AA645" s="406"/>
      <c r="AB645" s="406">
        <v>819937.0</v>
      </c>
      <c r="AC645" s="406"/>
      <c r="AD645" s="406"/>
      <c r="AE645" s="406"/>
      <c r="AF645" s="406">
        <f t="shared" si="1"/>
        <v>0</v>
      </c>
    </row>
    <row r="646" ht="14.25" customHeight="1">
      <c r="A646" s="350"/>
      <c r="B646" s="406"/>
      <c r="C646" s="406"/>
      <c r="D646" s="406"/>
      <c r="E646" s="406"/>
      <c r="F646" s="406"/>
      <c r="G646" s="406"/>
      <c r="H646" s="406"/>
      <c r="I646" s="406"/>
      <c r="J646" s="406"/>
      <c r="K646" s="406"/>
      <c r="L646" s="406"/>
      <c r="V646" s="350" t="s">
        <v>1290</v>
      </c>
      <c r="W646" s="406"/>
      <c r="X646" s="406"/>
      <c r="Y646" s="406"/>
      <c r="Z646" s="406"/>
      <c r="AA646" s="406"/>
      <c r="AB646" s="406">
        <v>646903.0</v>
      </c>
      <c r="AC646" s="406"/>
      <c r="AD646" s="406"/>
      <c r="AE646" s="406"/>
      <c r="AF646" s="406">
        <f t="shared" si="1"/>
        <v>0</v>
      </c>
    </row>
    <row r="647" ht="14.25" customHeight="1">
      <c r="A647" s="350"/>
      <c r="B647" s="406"/>
      <c r="C647" s="406"/>
      <c r="D647" s="406"/>
      <c r="E647" s="406"/>
      <c r="F647" s="406"/>
      <c r="G647" s="406"/>
      <c r="H647" s="406"/>
      <c r="I647" s="406"/>
      <c r="J647" s="406"/>
      <c r="K647" s="406"/>
      <c r="L647" s="406"/>
      <c r="V647" s="350" t="s">
        <v>1291</v>
      </c>
      <c r="W647" s="406"/>
      <c r="X647" s="406"/>
      <c r="Y647" s="406"/>
      <c r="Z647" s="406"/>
      <c r="AA647" s="406"/>
      <c r="AB647" s="406">
        <v>133459.0</v>
      </c>
      <c r="AC647" s="406"/>
      <c r="AD647" s="406"/>
      <c r="AE647" s="406"/>
      <c r="AF647" s="406">
        <f t="shared" si="1"/>
        <v>0</v>
      </c>
    </row>
    <row r="648" ht="14.25" customHeight="1">
      <c r="A648" s="350"/>
      <c r="B648" s="406"/>
      <c r="C648" s="406"/>
      <c r="D648" s="406"/>
      <c r="E648" s="406"/>
      <c r="F648" s="406"/>
      <c r="G648" s="406"/>
      <c r="H648" s="406"/>
      <c r="I648" s="406"/>
      <c r="J648" s="406"/>
      <c r="K648" s="406"/>
      <c r="L648" s="406"/>
      <c r="V648" s="350" t="s">
        <v>1293</v>
      </c>
      <c r="W648" s="406"/>
      <c r="X648" s="406"/>
      <c r="Y648" s="406"/>
      <c r="Z648" s="406"/>
      <c r="AA648" s="406"/>
      <c r="AB648" s="406">
        <v>799990.0</v>
      </c>
      <c r="AC648" s="406"/>
      <c r="AD648" s="406"/>
      <c r="AE648" s="406"/>
      <c r="AF648" s="406">
        <f t="shared" si="1"/>
        <v>0</v>
      </c>
    </row>
    <row r="649" ht="14.25" customHeight="1">
      <c r="A649" s="350"/>
      <c r="B649" s="406"/>
      <c r="C649" s="406"/>
      <c r="D649" s="406"/>
      <c r="E649" s="406"/>
      <c r="F649" s="406"/>
      <c r="G649" s="406"/>
      <c r="H649" s="406"/>
      <c r="I649" s="406"/>
      <c r="J649" s="406"/>
      <c r="K649" s="406"/>
      <c r="L649" s="406"/>
      <c r="V649" s="350" t="s">
        <v>1295</v>
      </c>
      <c r="W649" s="406"/>
      <c r="X649" s="406"/>
      <c r="Y649" s="406"/>
      <c r="Z649" s="406"/>
      <c r="AA649" s="406"/>
      <c r="AB649" s="406">
        <v>294810.0</v>
      </c>
      <c r="AC649" s="406"/>
      <c r="AD649" s="406"/>
      <c r="AE649" s="406"/>
      <c r="AF649" s="406">
        <f t="shared" si="1"/>
        <v>0</v>
      </c>
    </row>
    <row r="650" ht="14.25" customHeight="1">
      <c r="A650" s="350"/>
      <c r="B650" s="406"/>
      <c r="C650" s="406"/>
      <c r="D650" s="406"/>
      <c r="E650" s="406"/>
      <c r="F650" s="406"/>
      <c r="G650" s="406"/>
      <c r="H650" s="406"/>
      <c r="I650" s="406"/>
      <c r="J650" s="406"/>
      <c r="K650" s="406"/>
      <c r="L650" s="406"/>
      <c r="V650" s="350" t="s">
        <v>1296</v>
      </c>
      <c r="W650" s="406"/>
      <c r="X650" s="406"/>
      <c r="Y650" s="406"/>
      <c r="Z650" s="406"/>
      <c r="AA650" s="406"/>
      <c r="AB650" s="406">
        <v>25724.0</v>
      </c>
      <c r="AC650" s="406"/>
      <c r="AD650" s="406"/>
      <c r="AE650" s="406"/>
      <c r="AF650" s="406">
        <f t="shared" si="1"/>
        <v>0</v>
      </c>
    </row>
    <row r="651" ht="14.25" customHeight="1">
      <c r="A651" s="350"/>
      <c r="B651" s="406"/>
      <c r="C651" s="406"/>
      <c r="D651" s="406"/>
      <c r="E651" s="406"/>
      <c r="F651" s="406"/>
      <c r="G651" s="406"/>
      <c r="H651" s="406"/>
      <c r="I651" s="406"/>
      <c r="J651" s="406"/>
      <c r="K651" s="406"/>
      <c r="L651" s="406"/>
      <c r="V651" s="350" t="s">
        <v>1297</v>
      </c>
      <c r="W651" s="406"/>
      <c r="X651" s="406"/>
      <c r="Y651" s="406"/>
      <c r="Z651" s="406"/>
      <c r="AA651" s="406"/>
      <c r="AB651" s="406">
        <v>150470.0</v>
      </c>
      <c r="AC651" s="406"/>
      <c r="AD651" s="406"/>
      <c r="AE651" s="406"/>
      <c r="AF651" s="406">
        <f t="shared" si="1"/>
        <v>0</v>
      </c>
    </row>
    <row r="652" ht="14.25" customHeight="1">
      <c r="A652" s="350"/>
      <c r="B652" s="406"/>
      <c r="C652" s="406"/>
      <c r="D652" s="406"/>
      <c r="E652" s="406"/>
      <c r="F652" s="406"/>
      <c r="G652" s="406"/>
      <c r="H652" s="406"/>
      <c r="I652" s="406"/>
      <c r="J652" s="406"/>
      <c r="K652" s="406"/>
      <c r="L652" s="406"/>
      <c r="V652" s="350" t="s">
        <v>1299</v>
      </c>
      <c r="W652" s="406"/>
      <c r="X652" s="406"/>
      <c r="Y652" s="406"/>
      <c r="Z652" s="406"/>
      <c r="AA652" s="406"/>
      <c r="AB652" s="406">
        <v>4712400.0</v>
      </c>
      <c r="AC652" s="406"/>
      <c r="AD652" s="406"/>
      <c r="AE652" s="406"/>
      <c r="AF652" s="406">
        <f t="shared" si="1"/>
        <v>0</v>
      </c>
    </row>
    <row r="653" ht="14.25" customHeight="1">
      <c r="A653" s="350"/>
      <c r="B653" s="406"/>
      <c r="C653" s="406"/>
      <c r="D653" s="406"/>
      <c r="E653" s="406"/>
      <c r="F653" s="406"/>
      <c r="G653" s="406"/>
      <c r="H653" s="406"/>
      <c r="I653" s="406"/>
      <c r="J653" s="406"/>
      <c r="K653" s="406"/>
      <c r="L653" s="406"/>
      <c r="V653" s="350" t="s">
        <v>1300</v>
      </c>
      <c r="W653" s="406"/>
      <c r="X653" s="406"/>
      <c r="Y653" s="406"/>
      <c r="Z653" s="406"/>
      <c r="AA653" s="406"/>
      <c r="AB653" s="406">
        <v>515508.0</v>
      </c>
      <c r="AC653" s="406"/>
      <c r="AD653" s="406"/>
      <c r="AE653" s="406"/>
      <c r="AF653" s="406">
        <f t="shared" si="1"/>
        <v>0</v>
      </c>
    </row>
    <row r="654" ht="14.25" customHeight="1">
      <c r="A654" s="350"/>
      <c r="B654" s="406"/>
      <c r="C654" s="406"/>
      <c r="D654" s="406"/>
      <c r="E654" s="406"/>
      <c r="F654" s="406"/>
      <c r="G654" s="406"/>
      <c r="H654" s="406"/>
      <c r="I654" s="406"/>
      <c r="J654" s="406"/>
      <c r="K654" s="406"/>
      <c r="L654" s="406"/>
      <c r="V654" s="350" t="s">
        <v>1301</v>
      </c>
      <c r="W654" s="406"/>
      <c r="X654" s="406"/>
      <c r="Y654" s="406"/>
      <c r="Z654" s="406"/>
      <c r="AA654" s="406"/>
      <c r="AB654" s="406">
        <v>188615.0</v>
      </c>
      <c r="AC654" s="406"/>
      <c r="AD654" s="406"/>
      <c r="AE654" s="406"/>
      <c r="AF654" s="406">
        <f t="shared" si="1"/>
        <v>0</v>
      </c>
    </row>
    <row r="655" ht="14.25" customHeight="1">
      <c r="A655" s="350"/>
      <c r="B655" s="406"/>
      <c r="C655" s="406"/>
      <c r="D655" s="406"/>
      <c r="E655" s="406"/>
      <c r="F655" s="406"/>
      <c r="G655" s="406"/>
      <c r="H655" s="406"/>
      <c r="I655" s="406"/>
      <c r="J655" s="406"/>
      <c r="K655" s="406"/>
      <c r="L655" s="406"/>
      <c r="V655" s="350" t="s">
        <v>1303</v>
      </c>
      <c r="W655" s="406"/>
      <c r="X655" s="406"/>
      <c r="Y655" s="406"/>
      <c r="Z655" s="406"/>
      <c r="AA655" s="406"/>
      <c r="AB655" s="406">
        <v>133541.0</v>
      </c>
      <c r="AC655" s="406"/>
      <c r="AD655" s="406"/>
      <c r="AE655" s="406"/>
      <c r="AF655" s="406">
        <f t="shared" si="1"/>
        <v>0</v>
      </c>
    </row>
    <row r="656" ht="14.25" customHeight="1">
      <c r="A656" s="350"/>
      <c r="B656" s="406"/>
      <c r="C656" s="406"/>
      <c r="D656" s="406"/>
      <c r="E656" s="406"/>
      <c r="F656" s="406"/>
      <c r="G656" s="406"/>
      <c r="H656" s="406"/>
      <c r="I656" s="406"/>
      <c r="J656" s="406"/>
      <c r="K656" s="406"/>
      <c r="L656" s="406"/>
      <c r="V656" s="350" t="s">
        <v>1304</v>
      </c>
      <c r="W656" s="406"/>
      <c r="X656" s="406"/>
      <c r="Y656" s="406"/>
      <c r="Z656" s="406"/>
      <c r="AA656" s="406"/>
      <c r="AB656" s="406">
        <v>116848.0</v>
      </c>
      <c r="AC656" s="406"/>
      <c r="AD656" s="406"/>
      <c r="AE656" s="406"/>
      <c r="AF656" s="406">
        <f t="shared" si="1"/>
        <v>0</v>
      </c>
    </row>
    <row r="657" ht="14.25" customHeight="1">
      <c r="A657" s="350"/>
      <c r="B657" s="406"/>
      <c r="C657" s="406"/>
      <c r="D657" s="406"/>
      <c r="E657" s="406"/>
      <c r="F657" s="406"/>
      <c r="G657" s="406"/>
      <c r="H657" s="406"/>
      <c r="I657" s="406"/>
      <c r="J657" s="406"/>
      <c r="K657" s="406"/>
      <c r="L657" s="406"/>
      <c r="V657" s="350" t="s">
        <v>1309</v>
      </c>
      <c r="W657" s="406"/>
      <c r="X657" s="406"/>
      <c r="Y657" s="406"/>
      <c r="Z657" s="406"/>
      <c r="AA657" s="406"/>
      <c r="AB657" s="406">
        <v>973980.0</v>
      </c>
      <c r="AC657" s="406"/>
      <c r="AD657" s="406"/>
      <c r="AE657" s="406"/>
      <c r="AF657" s="406">
        <f t="shared" si="1"/>
        <v>0</v>
      </c>
    </row>
    <row r="658" ht="14.25" customHeight="1">
      <c r="A658" s="350"/>
      <c r="B658" s="406"/>
      <c r="C658" s="406"/>
      <c r="D658" s="406"/>
      <c r="E658" s="406"/>
      <c r="F658" s="406"/>
      <c r="G658" s="406"/>
      <c r="H658" s="406"/>
      <c r="I658" s="406"/>
      <c r="J658" s="406"/>
      <c r="K658" s="406"/>
      <c r="L658" s="406"/>
      <c r="V658" s="350" t="s">
        <v>1314</v>
      </c>
      <c r="W658" s="406"/>
      <c r="X658" s="406"/>
      <c r="Y658" s="406"/>
      <c r="Z658" s="406"/>
      <c r="AA658" s="406"/>
      <c r="AB658" s="406">
        <v>225000.0</v>
      </c>
      <c r="AC658" s="406"/>
      <c r="AD658" s="406"/>
      <c r="AE658" s="406"/>
      <c r="AF658" s="406">
        <f t="shared" si="1"/>
        <v>0</v>
      </c>
    </row>
    <row r="659" ht="14.25" customHeight="1">
      <c r="A659" s="350"/>
      <c r="B659" s="406"/>
      <c r="C659" s="406"/>
      <c r="D659" s="406"/>
      <c r="E659" s="406"/>
      <c r="F659" s="406"/>
      <c r="G659" s="406"/>
      <c r="H659" s="406"/>
      <c r="I659" s="406"/>
      <c r="J659" s="406"/>
      <c r="K659" s="406"/>
      <c r="L659" s="406"/>
      <c r="V659" s="350" t="s">
        <v>1310</v>
      </c>
      <c r="W659" s="406"/>
      <c r="X659" s="406"/>
      <c r="Y659" s="406"/>
      <c r="Z659" s="406"/>
      <c r="AA659" s="406"/>
      <c r="AB659" s="406">
        <v>701920.0</v>
      </c>
      <c r="AC659" s="406"/>
      <c r="AD659" s="406"/>
      <c r="AE659" s="406"/>
      <c r="AF659" s="406">
        <f t="shared" si="1"/>
        <v>0</v>
      </c>
    </row>
    <row r="660" ht="14.25" customHeight="1">
      <c r="A660" s="350"/>
      <c r="B660" s="406"/>
      <c r="C660" s="406"/>
      <c r="D660" s="406"/>
      <c r="E660" s="406"/>
      <c r="F660" s="406"/>
      <c r="G660" s="406"/>
      <c r="H660" s="406"/>
      <c r="I660" s="406"/>
      <c r="J660" s="406"/>
      <c r="K660" s="406"/>
      <c r="L660" s="406"/>
      <c r="V660" s="350" t="s">
        <v>1311</v>
      </c>
      <c r="W660" s="406"/>
      <c r="X660" s="406"/>
      <c r="Y660" s="406"/>
      <c r="Z660" s="406"/>
      <c r="AA660" s="406"/>
      <c r="AB660" s="406">
        <v>32594.0</v>
      </c>
      <c r="AC660" s="406"/>
      <c r="AD660" s="406"/>
      <c r="AE660" s="406"/>
      <c r="AF660" s="406">
        <f t="shared" si="1"/>
        <v>0</v>
      </c>
    </row>
    <row r="661" ht="14.25" customHeight="1">
      <c r="A661" s="350"/>
      <c r="B661" s="406"/>
      <c r="C661" s="406"/>
      <c r="D661" s="406"/>
      <c r="E661" s="406"/>
      <c r="F661" s="406"/>
      <c r="G661" s="406"/>
      <c r="H661" s="406"/>
      <c r="I661" s="406"/>
      <c r="J661" s="406"/>
      <c r="K661" s="406"/>
      <c r="L661" s="406"/>
      <c r="V661" s="350" t="s">
        <v>1316</v>
      </c>
      <c r="W661" s="406"/>
      <c r="X661" s="406"/>
      <c r="Y661" s="406"/>
      <c r="Z661" s="406"/>
      <c r="AA661" s="406"/>
      <c r="AB661" s="406">
        <v>442680.0</v>
      </c>
      <c r="AC661" s="406"/>
      <c r="AD661" s="406"/>
      <c r="AE661" s="406"/>
      <c r="AF661" s="406">
        <f t="shared" si="1"/>
        <v>0</v>
      </c>
    </row>
    <row r="662" ht="14.25" customHeight="1">
      <c r="A662" s="350"/>
      <c r="B662" s="406"/>
      <c r="C662" s="406"/>
      <c r="D662" s="406"/>
      <c r="E662" s="406"/>
      <c r="F662" s="406"/>
      <c r="G662" s="406"/>
      <c r="H662" s="406"/>
      <c r="I662" s="406"/>
      <c r="J662" s="406"/>
      <c r="K662" s="406"/>
      <c r="L662" s="406"/>
      <c r="V662" s="350" t="s">
        <v>1320</v>
      </c>
      <c r="W662" s="406"/>
      <c r="X662" s="406"/>
      <c r="Y662" s="406"/>
      <c r="Z662" s="406"/>
      <c r="AA662" s="406"/>
      <c r="AB662" s="406">
        <v>737800.0</v>
      </c>
      <c r="AC662" s="406"/>
      <c r="AD662" s="406"/>
      <c r="AE662" s="406"/>
      <c r="AF662" s="406">
        <f t="shared" si="1"/>
        <v>0</v>
      </c>
    </row>
    <row r="663" ht="14.25" customHeight="1">
      <c r="A663" s="350"/>
      <c r="B663" s="406"/>
      <c r="C663" s="406"/>
      <c r="D663" s="406"/>
      <c r="E663" s="406"/>
      <c r="F663" s="406"/>
      <c r="G663" s="406"/>
      <c r="H663" s="406"/>
      <c r="I663" s="406"/>
      <c r="J663" s="406"/>
      <c r="K663" s="406"/>
      <c r="L663" s="406"/>
      <c r="V663" s="350" t="s">
        <v>1133</v>
      </c>
      <c r="W663" s="406"/>
      <c r="X663" s="406"/>
      <c r="Y663" s="406"/>
      <c r="Z663" s="406"/>
      <c r="AA663" s="406"/>
      <c r="AB663" s="406">
        <v>319700.0</v>
      </c>
      <c r="AC663" s="406"/>
      <c r="AD663" s="406"/>
      <c r="AE663" s="406"/>
      <c r="AF663" s="406">
        <f t="shared" si="1"/>
        <v>0</v>
      </c>
    </row>
    <row r="664" ht="14.25" customHeight="1">
      <c r="A664" s="350"/>
      <c r="B664" s="406"/>
      <c r="C664" s="406"/>
      <c r="D664" s="406"/>
      <c r="E664" s="406"/>
      <c r="F664" s="406"/>
      <c r="G664" s="406"/>
      <c r="H664" s="406"/>
      <c r="I664" s="406"/>
      <c r="J664" s="406"/>
      <c r="K664" s="406"/>
      <c r="L664" s="406"/>
      <c r="V664" s="350" t="s">
        <v>1159</v>
      </c>
      <c r="W664" s="406"/>
      <c r="X664" s="406"/>
      <c r="Y664" s="406"/>
      <c r="Z664" s="406"/>
      <c r="AA664" s="406"/>
      <c r="AB664" s="406">
        <v>1365.0</v>
      </c>
      <c r="AC664" s="406"/>
      <c r="AD664" s="406"/>
      <c r="AE664" s="406">
        <v>-727.0</v>
      </c>
      <c r="AF664" s="406">
        <f t="shared" si="1"/>
        <v>-727</v>
      </c>
    </row>
    <row r="665" ht="14.25" customHeight="1">
      <c r="A665" s="350"/>
      <c r="B665" s="406"/>
      <c r="C665" s="406"/>
      <c r="D665" s="406"/>
      <c r="E665" s="406"/>
      <c r="F665" s="406"/>
      <c r="G665" s="406"/>
      <c r="H665" s="406"/>
      <c r="I665" s="406"/>
      <c r="J665" s="406"/>
      <c r="K665" s="406"/>
      <c r="L665" s="406"/>
      <c r="W665" s="275"/>
      <c r="X665" s="275"/>
      <c r="Y665" s="275"/>
      <c r="Z665" s="275"/>
      <c r="AA665" s="275"/>
      <c r="AB665" s="275"/>
      <c r="AC665" s="275"/>
      <c r="AD665" s="275"/>
    </row>
    <row r="666" ht="14.25" customHeight="1">
      <c r="A666" s="350"/>
      <c r="B666" s="406"/>
      <c r="C666" s="406"/>
      <c r="D666" s="406"/>
      <c r="E666" s="406"/>
      <c r="F666" s="406"/>
      <c r="G666" s="406"/>
      <c r="H666" s="406"/>
      <c r="I666" s="406"/>
      <c r="J666" s="406"/>
      <c r="K666" s="406"/>
      <c r="L666" s="406"/>
      <c r="W666" s="275"/>
      <c r="X666" s="275"/>
      <c r="Y666" s="275"/>
      <c r="Z666" s="275"/>
      <c r="AA666" s="275"/>
      <c r="AB666" s="275"/>
      <c r="AC666" s="275"/>
      <c r="AD666" s="275"/>
    </row>
    <row r="667" ht="14.25" customHeight="1">
      <c r="A667" s="350"/>
      <c r="B667" s="406"/>
      <c r="C667" s="406"/>
      <c r="D667" s="406"/>
      <c r="E667" s="406"/>
      <c r="F667" s="406"/>
      <c r="G667" s="406"/>
      <c r="H667" s="406"/>
      <c r="I667" s="406"/>
      <c r="J667" s="406"/>
      <c r="K667" s="406"/>
      <c r="L667" s="406"/>
      <c r="W667" s="275"/>
      <c r="X667" s="275"/>
      <c r="Y667" s="275"/>
      <c r="Z667" s="275"/>
      <c r="AA667" s="275"/>
      <c r="AB667" s="275"/>
      <c r="AC667" s="275"/>
      <c r="AD667" s="275"/>
    </row>
    <row r="668" ht="14.25" customHeight="1">
      <c r="A668" s="350"/>
      <c r="B668" s="406"/>
      <c r="C668" s="406"/>
      <c r="D668" s="406"/>
      <c r="E668" s="406"/>
      <c r="F668" s="406"/>
      <c r="G668" s="406"/>
      <c r="H668" s="406"/>
      <c r="I668" s="406"/>
      <c r="J668" s="406"/>
      <c r="K668" s="406"/>
      <c r="L668" s="406"/>
      <c r="W668" s="275"/>
      <c r="X668" s="275"/>
      <c r="Y668" s="275"/>
      <c r="Z668" s="275"/>
      <c r="AA668" s="275"/>
      <c r="AB668" s="275"/>
      <c r="AC668" s="275"/>
      <c r="AD668" s="275"/>
    </row>
    <row r="669" ht="14.25" customHeight="1">
      <c r="A669" s="350"/>
      <c r="B669" s="406"/>
      <c r="C669" s="406"/>
      <c r="D669" s="406"/>
      <c r="E669" s="406"/>
      <c r="F669" s="406"/>
      <c r="G669" s="406"/>
      <c r="H669" s="406"/>
      <c r="I669" s="406"/>
      <c r="J669" s="406"/>
      <c r="K669" s="406"/>
      <c r="L669" s="406"/>
      <c r="W669" s="275"/>
      <c r="X669" s="275"/>
      <c r="Y669" s="275"/>
      <c r="Z669" s="275"/>
      <c r="AA669" s="275"/>
      <c r="AB669" s="275"/>
      <c r="AC669" s="275"/>
      <c r="AD669" s="275"/>
    </row>
    <row r="670" ht="14.25" customHeight="1">
      <c r="A670" s="350"/>
      <c r="B670" s="406"/>
      <c r="C670" s="406"/>
      <c r="D670" s="406"/>
      <c r="E670" s="406"/>
      <c r="F670" s="406"/>
      <c r="G670" s="406"/>
      <c r="H670" s="406"/>
      <c r="I670" s="406"/>
      <c r="J670" s="406"/>
      <c r="K670" s="406"/>
      <c r="L670" s="406"/>
      <c r="W670" s="275"/>
      <c r="X670" s="275"/>
      <c r="Y670" s="275"/>
      <c r="Z670" s="275"/>
      <c r="AA670" s="275"/>
      <c r="AB670" s="275"/>
      <c r="AC670" s="275"/>
      <c r="AD670" s="275"/>
    </row>
    <row r="671" ht="14.25" customHeight="1">
      <c r="A671" s="350"/>
      <c r="B671" s="406"/>
      <c r="C671" s="406"/>
      <c r="D671" s="406"/>
      <c r="E671" s="406"/>
      <c r="F671" s="406"/>
      <c r="G671" s="406"/>
      <c r="H671" s="406"/>
      <c r="I671" s="406"/>
      <c r="J671" s="406"/>
      <c r="K671" s="406"/>
      <c r="L671" s="406"/>
      <c r="W671" s="275"/>
      <c r="X671" s="275"/>
      <c r="Y671" s="275"/>
      <c r="Z671" s="275"/>
      <c r="AA671" s="275"/>
      <c r="AB671" s="275"/>
      <c r="AC671" s="275"/>
      <c r="AD671" s="275"/>
    </row>
    <row r="672" ht="14.25" customHeight="1">
      <c r="A672" s="350"/>
      <c r="B672" s="406"/>
      <c r="C672" s="406"/>
      <c r="D672" s="406"/>
      <c r="E672" s="406"/>
      <c r="F672" s="406"/>
      <c r="G672" s="406"/>
      <c r="H672" s="406"/>
      <c r="I672" s="406"/>
      <c r="J672" s="406"/>
      <c r="K672" s="406"/>
      <c r="L672" s="406"/>
      <c r="W672" s="275"/>
      <c r="X672" s="275"/>
      <c r="Y672" s="275"/>
      <c r="Z672" s="275"/>
      <c r="AA672" s="275"/>
      <c r="AB672" s="275"/>
      <c r="AC672" s="275"/>
      <c r="AD672" s="275"/>
    </row>
    <row r="673" ht="14.25" customHeight="1">
      <c r="A673" s="350"/>
      <c r="B673" s="406"/>
      <c r="C673" s="406"/>
      <c r="D673" s="406"/>
      <c r="E673" s="406"/>
      <c r="F673" s="406"/>
      <c r="G673" s="406"/>
      <c r="H673" s="406"/>
      <c r="I673" s="406"/>
      <c r="J673" s="406"/>
      <c r="K673" s="406"/>
      <c r="L673" s="406"/>
      <c r="W673" s="275"/>
      <c r="X673" s="275"/>
      <c r="Y673" s="275"/>
      <c r="Z673" s="275"/>
      <c r="AA673" s="275"/>
      <c r="AB673" s="275"/>
      <c r="AC673" s="275"/>
      <c r="AD673" s="275"/>
    </row>
    <row r="674" ht="14.25" customHeight="1">
      <c r="A674" s="350"/>
      <c r="B674" s="406"/>
      <c r="C674" s="406"/>
      <c r="D674" s="406"/>
      <c r="E674" s="406"/>
      <c r="F674" s="406"/>
      <c r="G674" s="406"/>
      <c r="H674" s="406"/>
      <c r="I674" s="406"/>
      <c r="J674" s="406"/>
      <c r="K674" s="406"/>
      <c r="L674" s="406"/>
      <c r="W674" s="275"/>
      <c r="X674" s="275"/>
      <c r="Y674" s="275"/>
      <c r="Z674" s="275"/>
      <c r="AA674" s="275"/>
      <c r="AB674" s="275"/>
      <c r="AC674" s="275"/>
      <c r="AD674" s="275"/>
    </row>
    <row r="675" ht="14.25" customHeight="1">
      <c r="A675" s="350"/>
      <c r="B675" s="406"/>
      <c r="C675" s="406"/>
      <c r="D675" s="406"/>
      <c r="E675" s="406"/>
      <c r="F675" s="406"/>
      <c r="G675" s="406"/>
      <c r="H675" s="406"/>
      <c r="I675" s="406"/>
      <c r="J675" s="406"/>
      <c r="K675" s="406"/>
      <c r="L675" s="406"/>
      <c r="W675" s="275"/>
      <c r="X675" s="275"/>
      <c r="Y675" s="275"/>
      <c r="Z675" s="275"/>
      <c r="AA675" s="275"/>
      <c r="AB675" s="275"/>
      <c r="AC675" s="275"/>
      <c r="AD675" s="275"/>
    </row>
    <row r="676" ht="14.25" customHeight="1">
      <c r="F676" s="275"/>
      <c r="G676" s="275"/>
      <c r="K676" s="275"/>
      <c r="W676" s="275"/>
      <c r="X676" s="275"/>
      <c r="Y676" s="275"/>
      <c r="Z676" s="275"/>
      <c r="AA676" s="275"/>
      <c r="AB676" s="275"/>
      <c r="AC676" s="275"/>
      <c r="AD676" s="275"/>
    </row>
    <row r="677" ht="14.25" customHeight="1">
      <c r="F677" s="275"/>
      <c r="G677" s="275"/>
      <c r="K677" s="275"/>
      <c r="W677" s="275"/>
      <c r="X677" s="275"/>
      <c r="Y677" s="275"/>
      <c r="Z677" s="275"/>
      <c r="AA677" s="275"/>
      <c r="AB677" s="275"/>
      <c r="AC677" s="275"/>
      <c r="AD677" s="275"/>
    </row>
    <row r="678" ht="14.25" customHeight="1">
      <c r="F678" s="275"/>
      <c r="G678" s="275"/>
      <c r="K678" s="275"/>
      <c r="W678" s="275"/>
      <c r="X678" s="275"/>
      <c r="Y678" s="275"/>
      <c r="Z678" s="275"/>
      <c r="AA678" s="275"/>
      <c r="AB678" s="275"/>
      <c r="AC678" s="275"/>
      <c r="AD678" s="275"/>
    </row>
    <row r="679" ht="14.25" customHeight="1">
      <c r="F679" s="275"/>
      <c r="G679" s="275"/>
      <c r="K679" s="275"/>
      <c r="W679" s="275"/>
      <c r="X679" s="275"/>
      <c r="Y679" s="275"/>
      <c r="Z679" s="275"/>
      <c r="AA679" s="275"/>
      <c r="AB679" s="275"/>
      <c r="AC679" s="275"/>
      <c r="AD679" s="275"/>
    </row>
    <row r="680" ht="14.25" customHeight="1">
      <c r="F680" s="275"/>
      <c r="G680" s="275"/>
      <c r="K680" s="275"/>
      <c r="W680" s="275"/>
      <c r="X680" s="275"/>
      <c r="Y680" s="275"/>
      <c r="Z680" s="275"/>
      <c r="AA680" s="275"/>
      <c r="AB680" s="275"/>
      <c r="AC680" s="275"/>
      <c r="AD680" s="275"/>
    </row>
    <row r="681" ht="14.25" customHeight="1">
      <c r="F681" s="275"/>
      <c r="G681" s="275"/>
      <c r="K681" s="275"/>
      <c r="W681" s="275"/>
      <c r="X681" s="275"/>
      <c r="Y681" s="275"/>
      <c r="Z681" s="275"/>
      <c r="AA681" s="275"/>
      <c r="AB681" s="275"/>
      <c r="AC681" s="275"/>
      <c r="AD681" s="275"/>
    </row>
    <row r="682" ht="14.25" customHeight="1">
      <c r="F682" s="275"/>
      <c r="G682" s="275"/>
      <c r="K682" s="275"/>
      <c r="W682" s="275"/>
      <c r="X682" s="275"/>
      <c r="Y682" s="275"/>
      <c r="Z682" s="275"/>
      <c r="AA682" s="275"/>
      <c r="AB682" s="275"/>
      <c r="AC682" s="275"/>
      <c r="AD682" s="275"/>
    </row>
    <row r="683" ht="14.25" customHeight="1">
      <c r="F683" s="275"/>
      <c r="G683" s="275"/>
      <c r="K683" s="275"/>
      <c r="W683" s="275"/>
      <c r="X683" s="275"/>
      <c r="Y683" s="275"/>
      <c r="Z683" s="275"/>
      <c r="AA683" s="275"/>
      <c r="AB683" s="275"/>
      <c r="AC683" s="275"/>
      <c r="AD683" s="275"/>
    </row>
    <row r="684" ht="14.25" customHeight="1">
      <c r="F684" s="275"/>
      <c r="G684" s="275"/>
      <c r="K684" s="275"/>
      <c r="W684" s="275"/>
      <c r="X684" s="275"/>
      <c r="Y684" s="275"/>
      <c r="Z684" s="275"/>
      <c r="AA684" s="275"/>
      <c r="AB684" s="275"/>
      <c r="AC684" s="275"/>
      <c r="AD684" s="275"/>
    </row>
    <row r="685" ht="14.25" customHeight="1">
      <c r="F685" s="275"/>
      <c r="G685" s="275"/>
      <c r="K685" s="275"/>
      <c r="W685" s="275"/>
      <c r="X685" s="275"/>
      <c r="Y685" s="275"/>
      <c r="Z685" s="275"/>
      <c r="AA685" s="275"/>
      <c r="AB685" s="275"/>
      <c r="AC685" s="275"/>
      <c r="AD685" s="275"/>
    </row>
    <row r="686" ht="14.25" customHeight="1">
      <c r="F686" s="275"/>
      <c r="G686" s="275"/>
      <c r="K686" s="275"/>
      <c r="W686" s="275"/>
      <c r="X686" s="275"/>
      <c r="Y686" s="275"/>
      <c r="Z686" s="275"/>
      <c r="AA686" s="275"/>
      <c r="AB686" s="275"/>
      <c r="AC686" s="275"/>
      <c r="AD686" s="275"/>
    </row>
    <row r="687" ht="14.25" customHeight="1">
      <c r="F687" s="275"/>
      <c r="G687" s="275"/>
      <c r="K687" s="275"/>
      <c r="W687" s="275"/>
      <c r="X687" s="275"/>
      <c r="Y687" s="275"/>
      <c r="Z687" s="275"/>
      <c r="AA687" s="275"/>
      <c r="AB687" s="275"/>
      <c r="AC687" s="275"/>
      <c r="AD687" s="275"/>
    </row>
    <row r="688" ht="14.25" customHeight="1">
      <c r="F688" s="275"/>
      <c r="G688" s="275"/>
      <c r="K688" s="275"/>
      <c r="W688" s="275"/>
      <c r="X688" s="275"/>
      <c r="Y688" s="275"/>
      <c r="Z688" s="275"/>
      <c r="AA688" s="275"/>
      <c r="AB688" s="275"/>
      <c r="AC688" s="275"/>
      <c r="AD688" s="275"/>
    </row>
    <row r="689" ht="14.25" customHeight="1">
      <c r="F689" s="275"/>
      <c r="G689" s="275"/>
      <c r="K689" s="275"/>
      <c r="W689" s="275"/>
      <c r="X689" s="275"/>
      <c r="Y689" s="275"/>
      <c r="Z689" s="275"/>
      <c r="AA689" s="275"/>
      <c r="AB689" s="275"/>
      <c r="AC689" s="275"/>
      <c r="AD689" s="275"/>
    </row>
    <row r="690" ht="14.25" customHeight="1">
      <c r="F690" s="275"/>
      <c r="G690" s="275"/>
      <c r="K690" s="275"/>
      <c r="W690" s="275"/>
      <c r="X690" s="275"/>
      <c r="Y690" s="275"/>
      <c r="Z690" s="275"/>
      <c r="AA690" s="275"/>
      <c r="AB690" s="275"/>
      <c r="AC690" s="275"/>
      <c r="AD690" s="275"/>
    </row>
    <row r="691" ht="14.25" customHeight="1">
      <c r="F691" s="275"/>
      <c r="G691" s="275"/>
      <c r="K691" s="275"/>
      <c r="W691" s="275"/>
      <c r="X691" s="275"/>
      <c r="Y691" s="275"/>
      <c r="Z691" s="275"/>
      <c r="AA691" s="275"/>
      <c r="AB691" s="275"/>
      <c r="AC691" s="275"/>
      <c r="AD691" s="275"/>
    </row>
    <row r="692" ht="14.25" customHeight="1">
      <c r="F692" s="275"/>
      <c r="G692" s="275"/>
      <c r="K692" s="275"/>
      <c r="W692" s="275"/>
      <c r="X692" s="275"/>
      <c r="Y692" s="275"/>
      <c r="Z692" s="275"/>
      <c r="AA692" s="275"/>
      <c r="AB692" s="275"/>
      <c r="AC692" s="275"/>
      <c r="AD692" s="275"/>
    </row>
    <row r="693" ht="14.25" customHeight="1">
      <c r="F693" s="275"/>
      <c r="G693" s="275"/>
      <c r="K693" s="275"/>
      <c r="W693" s="275"/>
      <c r="X693" s="275"/>
      <c r="Y693" s="275"/>
      <c r="Z693" s="275"/>
      <c r="AA693" s="275"/>
      <c r="AB693" s="275"/>
      <c r="AC693" s="275"/>
      <c r="AD693" s="275"/>
    </row>
    <row r="694" ht="14.25" customHeight="1">
      <c r="F694" s="275"/>
      <c r="G694" s="275"/>
      <c r="K694" s="275"/>
      <c r="W694" s="275"/>
      <c r="X694" s="275"/>
      <c r="Y694" s="275"/>
      <c r="Z694" s="275"/>
      <c r="AA694" s="275"/>
      <c r="AB694" s="275"/>
      <c r="AC694" s="275"/>
      <c r="AD694" s="275"/>
    </row>
    <row r="695" ht="14.25" customHeight="1">
      <c r="F695" s="275"/>
      <c r="G695" s="275"/>
      <c r="K695" s="275"/>
      <c r="W695" s="275"/>
      <c r="X695" s="275"/>
      <c r="Y695" s="275"/>
      <c r="Z695" s="275"/>
      <c r="AA695" s="275"/>
      <c r="AB695" s="275"/>
      <c r="AC695" s="275"/>
      <c r="AD695" s="275"/>
    </row>
    <row r="696" ht="14.25" customHeight="1">
      <c r="F696" s="275"/>
      <c r="G696" s="275"/>
      <c r="K696" s="275"/>
      <c r="W696" s="275"/>
      <c r="X696" s="275"/>
      <c r="Y696" s="275"/>
      <c r="Z696" s="275"/>
      <c r="AA696" s="275"/>
      <c r="AB696" s="275"/>
      <c r="AC696" s="275"/>
      <c r="AD696" s="275"/>
    </row>
    <row r="697" ht="14.25" customHeight="1">
      <c r="F697" s="275"/>
      <c r="G697" s="275"/>
      <c r="K697" s="275"/>
      <c r="W697" s="275"/>
      <c r="X697" s="275"/>
      <c r="Y697" s="275"/>
      <c r="Z697" s="275"/>
      <c r="AA697" s="275"/>
      <c r="AB697" s="275"/>
      <c r="AC697" s="275"/>
      <c r="AD697" s="275"/>
    </row>
    <row r="698" ht="14.25" customHeight="1">
      <c r="F698" s="275"/>
      <c r="G698" s="275"/>
      <c r="K698" s="275"/>
      <c r="W698" s="275"/>
      <c r="X698" s="275"/>
      <c r="Y698" s="275"/>
      <c r="Z698" s="275"/>
      <c r="AA698" s="275"/>
      <c r="AB698" s="275"/>
      <c r="AC698" s="275"/>
      <c r="AD698" s="275"/>
    </row>
    <row r="699" ht="14.25" customHeight="1">
      <c r="F699" s="275"/>
      <c r="G699" s="275"/>
      <c r="K699" s="275"/>
      <c r="W699" s="275"/>
      <c r="X699" s="275"/>
      <c r="Y699" s="275"/>
      <c r="Z699" s="275"/>
      <c r="AA699" s="275"/>
      <c r="AB699" s="275"/>
      <c r="AC699" s="275"/>
      <c r="AD699" s="275"/>
    </row>
    <row r="700" ht="14.25" customHeight="1">
      <c r="F700" s="275"/>
      <c r="G700" s="275"/>
      <c r="K700" s="275"/>
      <c r="W700" s="275"/>
      <c r="X700" s="275"/>
      <c r="Y700" s="275"/>
      <c r="Z700" s="275"/>
      <c r="AA700" s="275"/>
      <c r="AB700" s="275"/>
      <c r="AC700" s="275"/>
      <c r="AD700" s="275"/>
    </row>
    <row r="701" ht="14.25" customHeight="1">
      <c r="F701" s="275"/>
      <c r="G701" s="275"/>
      <c r="K701" s="275"/>
      <c r="W701" s="275"/>
      <c r="X701" s="275"/>
      <c r="Y701" s="275"/>
      <c r="Z701" s="275"/>
      <c r="AA701" s="275"/>
      <c r="AB701" s="275"/>
      <c r="AC701" s="275"/>
      <c r="AD701" s="275"/>
    </row>
    <row r="702" ht="14.25" customHeight="1">
      <c r="F702" s="275"/>
      <c r="G702" s="275"/>
      <c r="K702" s="275"/>
      <c r="W702" s="275"/>
      <c r="X702" s="275"/>
      <c r="Y702" s="275"/>
      <c r="Z702" s="275"/>
      <c r="AA702" s="275"/>
      <c r="AB702" s="275"/>
      <c r="AC702" s="275"/>
      <c r="AD702" s="275"/>
    </row>
    <row r="703" ht="14.25" customHeight="1">
      <c r="F703" s="275"/>
      <c r="G703" s="275"/>
      <c r="K703" s="275"/>
      <c r="W703" s="275"/>
      <c r="X703" s="275"/>
      <c r="Y703" s="275"/>
      <c r="Z703" s="275"/>
      <c r="AA703" s="275"/>
      <c r="AB703" s="275"/>
      <c r="AC703" s="275"/>
      <c r="AD703" s="275"/>
    </row>
    <row r="704" ht="14.25" customHeight="1">
      <c r="F704" s="275"/>
      <c r="G704" s="275"/>
      <c r="K704" s="275"/>
      <c r="W704" s="275"/>
      <c r="X704" s="275"/>
      <c r="Y704" s="275"/>
      <c r="Z704" s="275"/>
      <c r="AA704" s="275"/>
      <c r="AB704" s="275"/>
      <c r="AC704" s="275"/>
      <c r="AD704" s="275"/>
    </row>
    <row r="705" ht="14.25" customHeight="1">
      <c r="F705" s="275"/>
      <c r="G705" s="275"/>
      <c r="K705" s="275"/>
      <c r="W705" s="275"/>
      <c r="X705" s="275"/>
      <c r="Y705" s="275"/>
      <c r="Z705" s="275"/>
      <c r="AA705" s="275"/>
      <c r="AB705" s="275"/>
      <c r="AC705" s="275"/>
      <c r="AD705" s="275"/>
    </row>
    <row r="706" ht="14.25" customHeight="1">
      <c r="F706" s="275"/>
      <c r="G706" s="275"/>
      <c r="K706" s="275"/>
      <c r="W706" s="275"/>
      <c r="X706" s="275"/>
      <c r="Y706" s="275"/>
      <c r="Z706" s="275"/>
      <c r="AA706" s="275"/>
      <c r="AB706" s="275"/>
      <c r="AC706" s="275"/>
      <c r="AD706" s="275"/>
    </row>
    <row r="707" ht="14.25" customHeight="1">
      <c r="F707" s="275"/>
      <c r="G707" s="275"/>
      <c r="K707" s="275"/>
      <c r="W707" s="275"/>
      <c r="X707" s="275"/>
      <c r="Y707" s="275"/>
      <c r="Z707" s="275"/>
      <c r="AA707" s="275"/>
      <c r="AB707" s="275"/>
      <c r="AC707" s="275"/>
      <c r="AD707" s="275"/>
    </row>
    <row r="708" ht="14.25" customHeight="1">
      <c r="F708" s="275"/>
      <c r="G708" s="275"/>
      <c r="K708" s="275"/>
      <c r="W708" s="275"/>
      <c r="X708" s="275"/>
      <c r="Y708" s="275"/>
      <c r="Z708" s="275"/>
      <c r="AA708" s="275"/>
      <c r="AB708" s="275"/>
      <c r="AC708" s="275"/>
      <c r="AD708" s="275"/>
    </row>
    <row r="709" ht="14.25" customHeight="1">
      <c r="F709" s="275"/>
      <c r="G709" s="275"/>
      <c r="K709" s="275"/>
      <c r="W709" s="275"/>
      <c r="X709" s="275"/>
      <c r="Y709" s="275"/>
      <c r="Z709" s="275"/>
      <c r="AA709" s="275"/>
      <c r="AB709" s="275"/>
      <c r="AC709" s="275"/>
      <c r="AD709" s="275"/>
    </row>
    <row r="710" ht="14.25" customHeight="1">
      <c r="F710" s="275"/>
      <c r="G710" s="275"/>
      <c r="K710" s="275"/>
      <c r="W710" s="275"/>
      <c r="X710" s="275"/>
      <c r="Y710" s="275"/>
      <c r="Z710" s="275"/>
      <c r="AA710" s="275"/>
      <c r="AB710" s="275"/>
      <c r="AC710" s="275"/>
      <c r="AD710" s="275"/>
    </row>
    <row r="711" ht="14.25" customHeight="1">
      <c r="F711" s="275"/>
      <c r="G711" s="275"/>
      <c r="K711" s="275"/>
      <c r="W711" s="275"/>
      <c r="X711" s="275"/>
      <c r="Y711" s="275"/>
      <c r="Z711" s="275"/>
      <c r="AA711" s="275"/>
      <c r="AB711" s="275"/>
      <c r="AC711" s="275"/>
      <c r="AD711" s="275"/>
    </row>
    <row r="712" ht="14.25" customHeight="1">
      <c r="F712" s="275"/>
      <c r="G712" s="275"/>
      <c r="K712" s="275"/>
      <c r="W712" s="275"/>
      <c r="X712" s="275"/>
      <c r="Y712" s="275"/>
      <c r="Z712" s="275"/>
      <c r="AA712" s="275"/>
      <c r="AB712" s="275"/>
      <c r="AC712" s="275"/>
      <c r="AD712" s="275"/>
    </row>
    <row r="713" ht="14.25" customHeight="1">
      <c r="F713" s="275"/>
      <c r="G713" s="275"/>
      <c r="K713" s="275"/>
      <c r="W713" s="275"/>
      <c r="X713" s="275"/>
      <c r="Y713" s="275"/>
      <c r="Z713" s="275"/>
      <c r="AA713" s="275"/>
      <c r="AB713" s="275"/>
      <c r="AC713" s="275"/>
      <c r="AD713" s="275"/>
    </row>
    <row r="714" ht="14.25" customHeight="1">
      <c r="F714" s="275"/>
      <c r="G714" s="275"/>
      <c r="K714" s="275"/>
      <c r="W714" s="275"/>
      <c r="X714" s="275"/>
      <c r="Y714" s="275"/>
      <c r="Z714" s="275"/>
      <c r="AA714" s="275"/>
      <c r="AB714" s="275"/>
      <c r="AC714" s="275"/>
      <c r="AD714" s="275"/>
    </row>
    <row r="715" ht="14.25" customHeight="1">
      <c r="F715" s="275"/>
      <c r="G715" s="275"/>
      <c r="K715" s="275"/>
      <c r="W715" s="275"/>
      <c r="X715" s="275"/>
      <c r="Y715" s="275"/>
      <c r="Z715" s="275"/>
      <c r="AA715" s="275"/>
      <c r="AB715" s="275"/>
      <c r="AC715" s="275"/>
      <c r="AD715" s="275"/>
    </row>
    <row r="716" ht="14.25" customHeight="1">
      <c r="F716" s="275"/>
      <c r="G716" s="275"/>
      <c r="K716" s="275"/>
      <c r="W716" s="275"/>
      <c r="X716" s="275"/>
      <c r="Y716" s="275"/>
      <c r="Z716" s="275"/>
      <c r="AA716" s="275"/>
      <c r="AB716" s="275"/>
      <c r="AC716" s="275"/>
      <c r="AD716" s="275"/>
    </row>
    <row r="717" ht="14.25" customHeight="1">
      <c r="F717" s="275"/>
      <c r="G717" s="275"/>
      <c r="K717" s="275"/>
      <c r="W717" s="275"/>
      <c r="X717" s="275"/>
      <c r="Y717" s="275"/>
      <c r="Z717" s="275"/>
      <c r="AA717" s="275"/>
      <c r="AB717" s="275"/>
      <c r="AC717" s="275"/>
      <c r="AD717" s="275"/>
    </row>
    <row r="718" ht="14.25" customHeight="1">
      <c r="F718" s="275"/>
      <c r="G718" s="275"/>
      <c r="K718" s="275"/>
      <c r="W718" s="275"/>
      <c r="X718" s="275"/>
      <c r="Y718" s="275"/>
      <c r="Z718" s="275"/>
      <c r="AA718" s="275"/>
      <c r="AB718" s="275"/>
      <c r="AC718" s="275"/>
      <c r="AD718" s="275"/>
    </row>
    <row r="719" ht="14.25" customHeight="1">
      <c r="F719" s="275"/>
      <c r="G719" s="275"/>
      <c r="K719" s="275"/>
      <c r="W719" s="275"/>
      <c r="X719" s="275"/>
      <c r="Y719" s="275"/>
      <c r="Z719" s="275"/>
      <c r="AA719" s="275"/>
      <c r="AB719" s="275"/>
      <c r="AC719" s="275"/>
      <c r="AD719" s="275"/>
    </row>
    <row r="720" ht="14.25" customHeight="1">
      <c r="F720" s="275"/>
      <c r="G720" s="275"/>
      <c r="K720" s="275"/>
      <c r="W720" s="275"/>
      <c r="X720" s="275"/>
      <c r="Y720" s="275"/>
      <c r="Z720" s="275"/>
      <c r="AA720" s="275"/>
      <c r="AB720" s="275"/>
      <c r="AC720" s="275"/>
      <c r="AD720" s="275"/>
    </row>
    <row r="721" ht="14.25" customHeight="1">
      <c r="F721" s="275"/>
      <c r="G721" s="275"/>
      <c r="K721" s="275"/>
      <c r="W721" s="275"/>
      <c r="X721" s="275"/>
      <c r="Y721" s="275"/>
      <c r="Z721" s="275"/>
      <c r="AA721" s="275"/>
      <c r="AB721" s="275"/>
      <c r="AC721" s="275"/>
      <c r="AD721" s="275"/>
    </row>
    <row r="722" ht="14.25" customHeight="1">
      <c r="F722" s="275"/>
      <c r="G722" s="275"/>
      <c r="K722" s="275"/>
      <c r="W722" s="275"/>
      <c r="X722" s="275"/>
      <c r="Y722" s="275"/>
      <c r="Z722" s="275"/>
      <c r="AA722" s="275"/>
      <c r="AB722" s="275"/>
      <c r="AC722" s="275"/>
      <c r="AD722" s="275"/>
    </row>
    <row r="723" ht="14.25" customHeight="1">
      <c r="F723" s="275"/>
      <c r="G723" s="275"/>
      <c r="K723" s="275"/>
      <c r="W723" s="275"/>
      <c r="X723" s="275"/>
      <c r="Y723" s="275"/>
      <c r="Z723" s="275"/>
      <c r="AA723" s="275"/>
      <c r="AB723" s="275"/>
      <c r="AC723" s="275"/>
      <c r="AD723" s="275"/>
    </row>
    <row r="724" ht="14.25" customHeight="1">
      <c r="F724" s="275"/>
      <c r="G724" s="275"/>
      <c r="K724" s="275"/>
      <c r="W724" s="275"/>
      <c r="X724" s="275"/>
      <c r="Y724" s="275"/>
      <c r="Z724" s="275"/>
      <c r="AA724" s="275"/>
      <c r="AB724" s="275"/>
      <c r="AC724" s="275"/>
      <c r="AD724" s="275"/>
    </row>
    <row r="725" ht="14.25" customHeight="1">
      <c r="F725" s="275"/>
      <c r="G725" s="275"/>
      <c r="K725" s="275"/>
      <c r="W725" s="275"/>
      <c r="X725" s="275"/>
      <c r="Y725" s="275"/>
      <c r="Z725" s="275"/>
      <c r="AA725" s="275"/>
      <c r="AB725" s="275"/>
      <c r="AC725" s="275"/>
      <c r="AD725" s="275"/>
    </row>
    <row r="726" ht="14.25" customHeight="1">
      <c r="F726" s="275"/>
      <c r="G726" s="275"/>
      <c r="K726" s="275"/>
      <c r="W726" s="275"/>
      <c r="X726" s="275"/>
      <c r="Y726" s="275"/>
      <c r="Z726" s="275"/>
      <c r="AA726" s="275"/>
      <c r="AB726" s="275"/>
      <c r="AC726" s="275"/>
      <c r="AD726" s="275"/>
    </row>
    <row r="727" ht="14.25" customHeight="1">
      <c r="F727" s="275"/>
      <c r="G727" s="275"/>
      <c r="K727" s="275"/>
      <c r="W727" s="275"/>
      <c r="X727" s="275"/>
      <c r="Y727" s="275"/>
      <c r="Z727" s="275"/>
      <c r="AA727" s="275"/>
      <c r="AB727" s="275"/>
      <c r="AC727" s="275"/>
      <c r="AD727" s="275"/>
    </row>
    <row r="728" ht="14.25" customHeight="1">
      <c r="F728" s="275"/>
      <c r="G728" s="275"/>
      <c r="K728" s="275"/>
      <c r="W728" s="275"/>
      <c r="X728" s="275"/>
      <c r="Y728" s="275"/>
      <c r="Z728" s="275"/>
      <c r="AA728" s="275"/>
      <c r="AB728" s="275"/>
      <c r="AC728" s="275"/>
      <c r="AD728" s="275"/>
    </row>
    <row r="729" ht="14.25" customHeight="1">
      <c r="F729" s="275"/>
      <c r="G729" s="275"/>
      <c r="K729" s="275"/>
      <c r="W729" s="275"/>
      <c r="X729" s="275"/>
      <c r="Y729" s="275"/>
      <c r="Z729" s="275"/>
      <c r="AA729" s="275"/>
      <c r="AB729" s="275"/>
      <c r="AC729" s="275"/>
      <c r="AD729" s="275"/>
    </row>
    <row r="730" ht="14.25" customHeight="1">
      <c r="F730" s="275"/>
      <c r="G730" s="275"/>
      <c r="K730" s="275"/>
      <c r="W730" s="275"/>
      <c r="X730" s="275"/>
      <c r="Y730" s="275"/>
      <c r="Z730" s="275"/>
      <c r="AA730" s="275"/>
      <c r="AB730" s="275"/>
      <c r="AC730" s="275"/>
      <c r="AD730" s="275"/>
    </row>
    <row r="731" ht="14.25" customHeight="1">
      <c r="F731" s="275"/>
      <c r="G731" s="275"/>
      <c r="K731" s="275"/>
      <c r="W731" s="275"/>
      <c r="X731" s="275"/>
      <c r="Y731" s="275"/>
      <c r="Z731" s="275"/>
      <c r="AA731" s="275"/>
      <c r="AB731" s="275"/>
      <c r="AC731" s="275"/>
      <c r="AD731" s="275"/>
    </row>
    <row r="732" ht="14.25" customHeight="1">
      <c r="F732" s="275"/>
      <c r="G732" s="275"/>
      <c r="K732" s="275"/>
      <c r="W732" s="275"/>
      <c r="X732" s="275"/>
      <c r="Y732" s="275"/>
      <c r="Z732" s="275"/>
      <c r="AA732" s="275"/>
      <c r="AB732" s="275"/>
      <c r="AC732" s="275"/>
      <c r="AD732" s="275"/>
    </row>
    <row r="733" ht="14.25" customHeight="1">
      <c r="F733" s="275"/>
      <c r="G733" s="275"/>
      <c r="K733" s="275"/>
      <c r="W733" s="275"/>
      <c r="X733" s="275"/>
      <c r="Y733" s="275"/>
      <c r="Z733" s="275"/>
      <c r="AA733" s="275"/>
      <c r="AB733" s="275"/>
      <c r="AC733" s="275"/>
      <c r="AD733" s="275"/>
    </row>
    <row r="734" ht="14.25" customHeight="1">
      <c r="F734" s="275"/>
      <c r="G734" s="275"/>
      <c r="K734" s="275"/>
      <c r="W734" s="275"/>
      <c r="X734" s="275"/>
      <c r="Y734" s="275"/>
      <c r="Z734" s="275"/>
      <c r="AA734" s="275"/>
      <c r="AB734" s="275"/>
      <c r="AC734" s="275"/>
      <c r="AD734" s="275"/>
    </row>
    <row r="735" ht="14.25" customHeight="1">
      <c r="F735" s="275"/>
      <c r="G735" s="275"/>
      <c r="K735" s="275"/>
      <c r="W735" s="275"/>
      <c r="X735" s="275"/>
      <c r="Y735" s="275"/>
      <c r="Z735" s="275"/>
      <c r="AA735" s="275"/>
      <c r="AB735" s="275"/>
      <c r="AC735" s="275"/>
      <c r="AD735" s="275"/>
    </row>
    <row r="736" ht="14.25" customHeight="1">
      <c r="F736" s="275"/>
      <c r="G736" s="275"/>
      <c r="K736" s="275"/>
      <c r="W736" s="275"/>
      <c r="X736" s="275"/>
      <c r="Y736" s="275"/>
      <c r="Z736" s="275"/>
      <c r="AA736" s="275"/>
      <c r="AB736" s="275"/>
      <c r="AC736" s="275"/>
      <c r="AD736" s="275"/>
    </row>
    <row r="737" ht="14.25" customHeight="1">
      <c r="F737" s="275"/>
      <c r="G737" s="275"/>
      <c r="K737" s="275"/>
      <c r="W737" s="275"/>
      <c r="X737" s="275"/>
      <c r="Y737" s="275"/>
      <c r="Z737" s="275"/>
      <c r="AA737" s="275"/>
      <c r="AB737" s="275"/>
      <c r="AC737" s="275"/>
      <c r="AD737" s="275"/>
    </row>
    <row r="738" ht="14.25" customHeight="1">
      <c r="F738" s="275"/>
      <c r="G738" s="275"/>
      <c r="K738" s="275"/>
      <c r="W738" s="275"/>
      <c r="X738" s="275"/>
      <c r="Y738" s="275"/>
      <c r="Z738" s="275"/>
      <c r="AA738" s="275"/>
      <c r="AB738" s="275"/>
      <c r="AC738" s="275"/>
      <c r="AD738" s="275"/>
    </row>
    <row r="739" ht="14.25" customHeight="1">
      <c r="F739" s="275"/>
      <c r="G739" s="275"/>
      <c r="K739" s="275"/>
      <c r="W739" s="275"/>
      <c r="X739" s="275"/>
      <c r="Y739" s="275"/>
      <c r="Z739" s="275"/>
      <c r="AA739" s="275"/>
      <c r="AB739" s="275"/>
      <c r="AC739" s="275"/>
      <c r="AD739" s="275"/>
    </row>
    <row r="740" ht="14.25" customHeight="1">
      <c r="F740" s="275"/>
      <c r="G740" s="275"/>
      <c r="K740" s="275"/>
      <c r="W740" s="275"/>
      <c r="X740" s="275"/>
      <c r="Y740" s="275"/>
      <c r="Z740" s="275"/>
      <c r="AA740" s="275"/>
      <c r="AB740" s="275"/>
      <c r="AC740" s="275"/>
      <c r="AD740" s="275"/>
    </row>
    <row r="741" ht="14.25" customHeight="1">
      <c r="F741" s="275"/>
      <c r="G741" s="275"/>
      <c r="K741" s="275"/>
      <c r="W741" s="275"/>
      <c r="X741" s="275"/>
      <c r="Y741" s="275"/>
      <c r="Z741" s="275"/>
      <c r="AA741" s="275"/>
      <c r="AB741" s="275"/>
      <c r="AC741" s="275"/>
      <c r="AD741" s="275"/>
    </row>
    <row r="742" ht="14.25" customHeight="1">
      <c r="F742" s="275"/>
      <c r="G742" s="275"/>
      <c r="K742" s="275"/>
      <c r="W742" s="275"/>
      <c r="X742" s="275"/>
      <c r="Y742" s="275"/>
      <c r="Z742" s="275"/>
      <c r="AA742" s="275"/>
      <c r="AB742" s="275"/>
      <c r="AC742" s="275"/>
      <c r="AD742" s="275"/>
    </row>
    <row r="743" ht="14.25" customHeight="1">
      <c r="F743" s="275"/>
      <c r="G743" s="275"/>
      <c r="K743" s="275"/>
      <c r="W743" s="275"/>
      <c r="X743" s="275"/>
      <c r="Y743" s="275"/>
      <c r="Z743" s="275"/>
      <c r="AA743" s="275"/>
      <c r="AB743" s="275"/>
      <c r="AC743" s="275"/>
      <c r="AD743" s="275"/>
    </row>
    <row r="744" ht="14.25" customHeight="1">
      <c r="F744" s="275"/>
      <c r="G744" s="275"/>
      <c r="K744" s="275"/>
      <c r="W744" s="275"/>
      <c r="X744" s="275"/>
      <c r="Y744" s="275"/>
      <c r="Z744" s="275"/>
      <c r="AA744" s="275"/>
      <c r="AB744" s="275"/>
      <c r="AC744" s="275"/>
      <c r="AD744" s="275"/>
    </row>
    <row r="745" ht="14.25" customHeight="1">
      <c r="F745" s="275"/>
      <c r="G745" s="275"/>
      <c r="K745" s="275"/>
      <c r="W745" s="275"/>
      <c r="X745" s="275"/>
      <c r="Y745" s="275"/>
      <c r="Z745" s="275"/>
      <c r="AA745" s="275"/>
      <c r="AB745" s="275"/>
      <c r="AC745" s="275"/>
      <c r="AD745" s="275"/>
    </row>
    <row r="746" ht="14.25" customHeight="1">
      <c r="F746" s="275"/>
      <c r="G746" s="275"/>
      <c r="K746" s="275"/>
      <c r="W746" s="275"/>
      <c r="X746" s="275"/>
      <c r="Y746" s="275"/>
      <c r="Z746" s="275"/>
      <c r="AA746" s="275"/>
      <c r="AB746" s="275"/>
      <c r="AC746" s="275"/>
      <c r="AD746" s="275"/>
    </row>
    <row r="747" ht="14.25" customHeight="1">
      <c r="F747" s="275"/>
      <c r="G747" s="275"/>
      <c r="K747" s="275"/>
      <c r="W747" s="275"/>
      <c r="X747" s="275"/>
      <c r="Y747" s="275"/>
      <c r="Z747" s="275"/>
      <c r="AA747" s="275"/>
      <c r="AB747" s="275"/>
      <c r="AC747" s="275"/>
      <c r="AD747" s="275"/>
    </row>
    <row r="748" ht="14.25" customHeight="1">
      <c r="F748" s="275"/>
      <c r="G748" s="275"/>
      <c r="K748" s="275"/>
      <c r="W748" s="275"/>
      <c r="X748" s="275"/>
      <c r="Y748" s="275"/>
      <c r="Z748" s="275"/>
      <c r="AA748" s="275"/>
      <c r="AB748" s="275"/>
      <c r="AC748" s="275"/>
      <c r="AD748" s="275"/>
    </row>
    <row r="749" ht="14.25" customHeight="1">
      <c r="F749" s="275"/>
      <c r="G749" s="275"/>
      <c r="K749" s="275"/>
      <c r="W749" s="275"/>
      <c r="X749" s="275"/>
      <c r="Y749" s="275"/>
      <c r="Z749" s="275"/>
      <c r="AA749" s="275"/>
      <c r="AB749" s="275"/>
      <c r="AC749" s="275"/>
      <c r="AD749" s="275"/>
    </row>
    <row r="750" ht="14.25" customHeight="1">
      <c r="F750" s="275"/>
      <c r="G750" s="275"/>
      <c r="K750" s="275"/>
      <c r="W750" s="275"/>
      <c r="X750" s="275"/>
      <c r="Y750" s="275"/>
      <c r="Z750" s="275"/>
      <c r="AA750" s="275"/>
      <c r="AB750" s="275"/>
      <c r="AC750" s="275"/>
      <c r="AD750" s="275"/>
    </row>
    <row r="751" ht="14.25" customHeight="1">
      <c r="F751" s="275"/>
      <c r="G751" s="275"/>
      <c r="K751" s="275"/>
      <c r="W751" s="275"/>
      <c r="X751" s="275"/>
      <c r="Y751" s="275"/>
      <c r="Z751" s="275"/>
      <c r="AA751" s="275"/>
      <c r="AB751" s="275"/>
      <c r="AC751" s="275"/>
      <c r="AD751" s="275"/>
    </row>
    <row r="752" ht="14.25" customHeight="1">
      <c r="F752" s="275"/>
      <c r="G752" s="275"/>
      <c r="K752" s="275"/>
      <c r="W752" s="275"/>
      <c r="X752" s="275"/>
      <c r="Y752" s="275"/>
      <c r="Z752" s="275"/>
      <c r="AA752" s="275"/>
      <c r="AB752" s="275"/>
      <c r="AC752" s="275"/>
      <c r="AD752" s="275"/>
    </row>
    <row r="753" ht="14.25" customHeight="1">
      <c r="F753" s="275"/>
      <c r="G753" s="275"/>
      <c r="K753" s="275"/>
      <c r="W753" s="275"/>
      <c r="X753" s="275"/>
      <c r="Y753" s="275"/>
      <c r="Z753" s="275"/>
      <c r="AA753" s="275"/>
      <c r="AB753" s="275"/>
      <c r="AC753" s="275"/>
      <c r="AD753" s="275"/>
    </row>
    <row r="754" ht="14.25" customHeight="1">
      <c r="F754" s="275"/>
      <c r="G754" s="275"/>
      <c r="K754" s="275"/>
      <c r="W754" s="275"/>
      <c r="X754" s="275"/>
      <c r="Y754" s="275"/>
      <c r="Z754" s="275"/>
      <c r="AA754" s="275"/>
      <c r="AB754" s="275"/>
      <c r="AC754" s="275"/>
      <c r="AD754" s="275"/>
    </row>
    <row r="755" ht="14.25" customHeight="1">
      <c r="F755" s="275"/>
      <c r="G755" s="275"/>
      <c r="K755" s="275"/>
      <c r="W755" s="275"/>
      <c r="X755" s="275"/>
      <c r="Y755" s="275"/>
      <c r="Z755" s="275"/>
      <c r="AA755" s="275"/>
      <c r="AB755" s="275"/>
      <c r="AC755" s="275"/>
      <c r="AD755" s="275"/>
    </row>
    <row r="756" ht="14.25" customHeight="1">
      <c r="F756" s="275"/>
      <c r="G756" s="275"/>
      <c r="K756" s="275"/>
      <c r="W756" s="275"/>
      <c r="X756" s="275"/>
      <c r="Y756" s="275"/>
      <c r="Z756" s="275"/>
      <c r="AA756" s="275"/>
      <c r="AB756" s="275"/>
      <c r="AC756" s="275"/>
      <c r="AD756" s="275"/>
    </row>
    <row r="757" ht="14.25" customHeight="1">
      <c r="F757" s="275"/>
      <c r="G757" s="275"/>
      <c r="K757" s="275"/>
      <c r="W757" s="275"/>
      <c r="X757" s="275"/>
      <c r="Y757" s="275"/>
      <c r="Z757" s="275"/>
      <c r="AA757" s="275"/>
      <c r="AB757" s="275"/>
      <c r="AC757" s="275"/>
      <c r="AD757" s="275"/>
    </row>
    <row r="758" ht="14.25" customHeight="1">
      <c r="F758" s="275"/>
      <c r="G758" s="275"/>
      <c r="K758" s="275"/>
      <c r="W758" s="275"/>
      <c r="X758" s="275"/>
      <c r="Y758" s="275"/>
      <c r="Z758" s="275"/>
      <c r="AA758" s="275"/>
      <c r="AB758" s="275"/>
      <c r="AC758" s="275"/>
      <c r="AD758" s="275"/>
    </row>
    <row r="759" ht="14.25" customHeight="1">
      <c r="F759" s="275"/>
      <c r="G759" s="275"/>
      <c r="K759" s="275"/>
      <c r="W759" s="275"/>
      <c r="X759" s="275"/>
      <c r="Y759" s="275"/>
      <c r="Z759" s="275"/>
      <c r="AA759" s="275"/>
      <c r="AB759" s="275"/>
      <c r="AC759" s="275"/>
      <c r="AD759" s="275"/>
    </row>
    <row r="760" ht="14.25" customHeight="1">
      <c r="F760" s="275"/>
      <c r="G760" s="275"/>
      <c r="K760" s="275"/>
      <c r="W760" s="275"/>
      <c r="X760" s="275"/>
      <c r="Y760" s="275"/>
      <c r="Z760" s="275"/>
      <c r="AA760" s="275"/>
      <c r="AB760" s="275"/>
      <c r="AC760" s="275"/>
      <c r="AD760" s="275"/>
    </row>
    <row r="761" ht="14.25" customHeight="1">
      <c r="F761" s="275"/>
      <c r="G761" s="275"/>
      <c r="K761" s="275"/>
      <c r="W761" s="275"/>
      <c r="X761" s="275"/>
      <c r="Y761" s="275"/>
      <c r="Z761" s="275"/>
      <c r="AA761" s="275"/>
      <c r="AB761" s="275"/>
      <c r="AC761" s="275"/>
      <c r="AD761" s="275"/>
    </row>
    <row r="762" ht="14.25" customHeight="1">
      <c r="F762" s="275"/>
      <c r="G762" s="275"/>
      <c r="K762" s="275"/>
      <c r="W762" s="275"/>
      <c r="X762" s="275"/>
      <c r="Y762" s="275"/>
      <c r="Z762" s="275"/>
      <c r="AA762" s="275"/>
      <c r="AB762" s="275"/>
      <c r="AC762" s="275"/>
      <c r="AD762" s="275"/>
    </row>
    <row r="763" ht="14.25" customHeight="1">
      <c r="F763" s="275"/>
      <c r="G763" s="275"/>
      <c r="K763" s="275"/>
      <c r="W763" s="275"/>
      <c r="X763" s="275"/>
      <c r="Y763" s="275"/>
      <c r="Z763" s="275"/>
      <c r="AA763" s="275"/>
      <c r="AB763" s="275"/>
      <c r="AC763" s="275"/>
      <c r="AD763" s="275"/>
    </row>
    <row r="764" ht="14.25" customHeight="1">
      <c r="F764" s="275"/>
      <c r="G764" s="275"/>
      <c r="K764" s="275"/>
      <c r="W764" s="275"/>
      <c r="X764" s="275"/>
      <c r="Y764" s="275"/>
      <c r="Z764" s="275"/>
      <c r="AA764" s="275"/>
      <c r="AB764" s="275"/>
      <c r="AC764" s="275"/>
      <c r="AD764" s="275"/>
    </row>
    <row r="765" ht="14.25" customHeight="1">
      <c r="F765" s="275"/>
      <c r="G765" s="275"/>
      <c r="K765" s="275"/>
      <c r="W765" s="275"/>
      <c r="X765" s="275"/>
      <c r="Y765" s="275"/>
      <c r="Z765" s="275"/>
      <c r="AA765" s="275"/>
      <c r="AB765" s="275"/>
      <c r="AC765" s="275"/>
      <c r="AD765" s="275"/>
    </row>
    <row r="766" ht="14.25" customHeight="1">
      <c r="F766" s="275"/>
      <c r="G766" s="275"/>
      <c r="K766" s="275"/>
      <c r="W766" s="275"/>
      <c r="X766" s="275"/>
      <c r="Y766" s="275"/>
      <c r="Z766" s="275"/>
      <c r="AA766" s="275"/>
      <c r="AB766" s="275"/>
      <c r="AC766" s="275"/>
      <c r="AD766" s="275"/>
    </row>
    <row r="767" ht="14.25" customHeight="1">
      <c r="F767" s="275"/>
      <c r="G767" s="275"/>
      <c r="K767" s="275"/>
      <c r="W767" s="275"/>
      <c r="X767" s="275"/>
      <c r="Y767" s="275"/>
      <c r="Z767" s="275"/>
      <c r="AA767" s="275"/>
      <c r="AB767" s="275"/>
      <c r="AC767" s="275"/>
      <c r="AD767" s="275"/>
    </row>
    <row r="768" ht="14.25" customHeight="1">
      <c r="F768" s="275"/>
      <c r="G768" s="275"/>
      <c r="K768" s="275"/>
      <c r="W768" s="275"/>
      <c r="X768" s="275"/>
      <c r="Y768" s="275"/>
      <c r="Z768" s="275"/>
      <c r="AA768" s="275"/>
      <c r="AB768" s="275"/>
      <c r="AC768" s="275"/>
      <c r="AD768" s="275"/>
    </row>
    <row r="769" ht="14.25" customHeight="1">
      <c r="F769" s="275"/>
      <c r="G769" s="275"/>
      <c r="K769" s="275"/>
      <c r="W769" s="275"/>
      <c r="X769" s="275"/>
      <c r="Y769" s="275"/>
      <c r="Z769" s="275"/>
      <c r="AA769" s="275"/>
      <c r="AB769" s="275"/>
      <c r="AC769" s="275"/>
      <c r="AD769" s="275"/>
    </row>
    <row r="770" ht="14.25" customHeight="1">
      <c r="F770" s="275"/>
      <c r="G770" s="275"/>
      <c r="K770" s="275"/>
      <c r="W770" s="275"/>
      <c r="X770" s="275"/>
      <c r="Y770" s="275"/>
      <c r="Z770" s="275"/>
      <c r="AA770" s="275"/>
      <c r="AB770" s="275"/>
      <c r="AC770" s="275"/>
      <c r="AD770" s="275"/>
    </row>
    <row r="771" ht="14.25" customHeight="1">
      <c r="F771" s="275"/>
      <c r="G771" s="275"/>
      <c r="K771" s="275"/>
      <c r="W771" s="275"/>
      <c r="X771" s="275"/>
      <c r="Y771" s="275"/>
      <c r="Z771" s="275"/>
      <c r="AA771" s="275"/>
      <c r="AB771" s="275"/>
      <c r="AC771" s="275"/>
      <c r="AD771" s="275"/>
    </row>
    <row r="772" ht="14.25" customHeight="1">
      <c r="F772" s="275"/>
      <c r="G772" s="275"/>
      <c r="K772" s="275"/>
      <c r="W772" s="275"/>
      <c r="X772" s="275"/>
      <c r="Y772" s="275"/>
      <c r="Z772" s="275"/>
      <c r="AA772" s="275"/>
      <c r="AB772" s="275"/>
      <c r="AC772" s="275"/>
      <c r="AD772" s="275"/>
    </row>
    <row r="773" ht="14.25" customHeight="1">
      <c r="F773" s="275"/>
      <c r="G773" s="275"/>
      <c r="K773" s="275"/>
      <c r="W773" s="275"/>
      <c r="X773" s="275"/>
      <c r="Y773" s="275"/>
      <c r="Z773" s="275"/>
      <c r="AA773" s="275"/>
      <c r="AB773" s="275"/>
      <c r="AC773" s="275"/>
      <c r="AD773" s="275"/>
    </row>
    <row r="774" ht="14.25" customHeight="1">
      <c r="F774" s="275"/>
      <c r="G774" s="275"/>
      <c r="K774" s="275"/>
      <c r="W774" s="275"/>
      <c r="X774" s="275"/>
      <c r="Y774" s="275"/>
      <c r="Z774" s="275"/>
      <c r="AA774" s="275"/>
      <c r="AB774" s="275"/>
      <c r="AC774" s="275"/>
      <c r="AD774" s="275"/>
    </row>
    <row r="775" ht="14.25" customHeight="1">
      <c r="F775" s="275"/>
      <c r="G775" s="275"/>
      <c r="K775" s="275"/>
      <c r="W775" s="275"/>
      <c r="X775" s="275"/>
      <c r="Y775" s="275"/>
      <c r="Z775" s="275"/>
      <c r="AA775" s="275"/>
      <c r="AB775" s="275"/>
      <c r="AC775" s="275"/>
      <c r="AD775" s="275"/>
    </row>
    <row r="776" ht="14.25" customHeight="1">
      <c r="F776" s="275"/>
      <c r="G776" s="275"/>
      <c r="K776" s="275"/>
      <c r="W776" s="275"/>
      <c r="X776" s="275"/>
      <c r="Y776" s="275"/>
      <c r="Z776" s="275"/>
      <c r="AA776" s="275"/>
      <c r="AB776" s="275"/>
      <c r="AC776" s="275"/>
      <c r="AD776" s="275"/>
    </row>
    <row r="777" ht="14.25" customHeight="1">
      <c r="F777" s="275"/>
      <c r="G777" s="275"/>
      <c r="K777" s="275"/>
      <c r="W777" s="275"/>
      <c r="X777" s="275"/>
      <c r="Y777" s="275"/>
      <c r="Z777" s="275"/>
      <c r="AA777" s="275"/>
      <c r="AB777" s="275"/>
      <c r="AC777" s="275"/>
      <c r="AD777" s="275"/>
    </row>
    <row r="778" ht="14.25" customHeight="1">
      <c r="F778" s="275"/>
      <c r="G778" s="275"/>
      <c r="K778" s="275"/>
      <c r="W778" s="275"/>
      <c r="X778" s="275"/>
      <c r="Y778" s="275"/>
      <c r="Z778" s="275"/>
      <c r="AA778" s="275"/>
      <c r="AB778" s="275"/>
      <c r="AC778" s="275"/>
      <c r="AD778" s="275"/>
    </row>
    <row r="779" ht="14.25" customHeight="1">
      <c r="F779" s="275"/>
      <c r="G779" s="275"/>
      <c r="K779" s="275"/>
      <c r="W779" s="275"/>
      <c r="X779" s="275"/>
      <c r="Y779" s="275"/>
      <c r="Z779" s="275"/>
      <c r="AA779" s="275"/>
      <c r="AB779" s="275"/>
      <c r="AC779" s="275"/>
      <c r="AD779" s="275"/>
    </row>
    <row r="780" ht="14.25" customHeight="1">
      <c r="F780" s="275"/>
      <c r="G780" s="275"/>
      <c r="K780" s="275"/>
      <c r="W780" s="275"/>
      <c r="X780" s="275"/>
      <c r="Y780" s="275"/>
      <c r="Z780" s="275"/>
      <c r="AA780" s="275"/>
      <c r="AB780" s="275"/>
      <c r="AC780" s="275"/>
      <c r="AD780" s="275"/>
    </row>
    <row r="781" ht="14.25" customHeight="1">
      <c r="F781" s="275"/>
      <c r="G781" s="275"/>
      <c r="K781" s="275"/>
      <c r="W781" s="275"/>
      <c r="X781" s="275"/>
      <c r="Y781" s="275"/>
      <c r="Z781" s="275"/>
      <c r="AA781" s="275"/>
      <c r="AB781" s="275"/>
      <c r="AC781" s="275"/>
      <c r="AD781" s="275"/>
    </row>
    <row r="782" ht="14.25" customHeight="1">
      <c r="F782" s="275"/>
      <c r="G782" s="275"/>
      <c r="K782" s="275"/>
      <c r="W782" s="275"/>
      <c r="X782" s="275"/>
      <c r="Y782" s="275"/>
      <c r="Z782" s="275"/>
      <c r="AA782" s="275"/>
      <c r="AB782" s="275"/>
      <c r="AC782" s="275"/>
      <c r="AD782" s="275"/>
    </row>
    <row r="783" ht="14.25" customHeight="1">
      <c r="F783" s="275"/>
      <c r="G783" s="275"/>
      <c r="K783" s="275"/>
      <c r="W783" s="275"/>
      <c r="X783" s="275"/>
      <c r="Y783" s="275"/>
      <c r="Z783" s="275"/>
      <c r="AA783" s="275"/>
      <c r="AB783" s="275"/>
      <c r="AC783" s="275"/>
      <c r="AD783" s="275"/>
    </row>
    <row r="784" ht="14.25" customHeight="1">
      <c r="F784" s="275"/>
      <c r="G784" s="275"/>
      <c r="K784" s="275"/>
      <c r="W784" s="275"/>
      <c r="X784" s="275"/>
      <c r="Y784" s="275"/>
      <c r="Z784" s="275"/>
      <c r="AA784" s="275"/>
      <c r="AB784" s="275"/>
      <c r="AC784" s="275"/>
      <c r="AD784" s="275"/>
    </row>
    <row r="785" ht="14.25" customHeight="1">
      <c r="F785" s="275"/>
      <c r="G785" s="275"/>
      <c r="K785" s="275"/>
      <c r="W785" s="275"/>
      <c r="X785" s="275"/>
      <c r="Y785" s="275"/>
      <c r="Z785" s="275"/>
      <c r="AA785" s="275"/>
      <c r="AB785" s="275"/>
      <c r="AC785" s="275"/>
      <c r="AD785" s="275"/>
    </row>
    <row r="786" ht="14.25" customHeight="1">
      <c r="F786" s="275"/>
      <c r="G786" s="275"/>
      <c r="K786" s="275"/>
      <c r="W786" s="275"/>
      <c r="X786" s="275"/>
      <c r="Y786" s="275"/>
      <c r="Z786" s="275"/>
      <c r="AA786" s="275"/>
      <c r="AB786" s="275"/>
      <c r="AC786" s="275"/>
      <c r="AD786" s="275"/>
    </row>
    <row r="787" ht="14.25" customHeight="1">
      <c r="F787" s="275"/>
      <c r="G787" s="275"/>
      <c r="K787" s="275"/>
      <c r="W787" s="275"/>
      <c r="X787" s="275"/>
      <c r="Y787" s="275"/>
      <c r="Z787" s="275"/>
      <c r="AA787" s="275"/>
      <c r="AB787" s="275"/>
      <c r="AC787" s="275"/>
      <c r="AD787" s="275"/>
    </row>
    <row r="788" ht="14.25" customHeight="1">
      <c r="F788" s="275"/>
      <c r="G788" s="275"/>
      <c r="K788" s="275"/>
      <c r="W788" s="275"/>
      <c r="X788" s="275"/>
      <c r="Y788" s="275"/>
      <c r="Z788" s="275"/>
      <c r="AA788" s="275"/>
      <c r="AB788" s="275"/>
      <c r="AC788" s="275"/>
      <c r="AD788" s="275"/>
    </row>
    <row r="789" ht="14.25" customHeight="1">
      <c r="F789" s="275"/>
      <c r="G789" s="275"/>
      <c r="K789" s="275"/>
      <c r="W789" s="275"/>
      <c r="X789" s="275"/>
      <c r="Y789" s="275"/>
      <c r="Z789" s="275"/>
      <c r="AA789" s="275"/>
      <c r="AB789" s="275"/>
      <c r="AC789" s="275"/>
      <c r="AD789" s="275"/>
    </row>
    <row r="790" ht="14.25" customHeight="1">
      <c r="F790" s="275"/>
      <c r="G790" s="275"/>
      <c r="K790" s="275"/>
      <c r="W790" s="275"/>
      <c r="X790" s="275"/>
      <c r="Y790" s="275"/>
      <c r="Z790" s="275"/>
      <c r="AA790" s="275"/>
      <c r="AB790" s="275"/>
      <c r="AC790" s="275"/>
      <c r="AD790" s="275"/>
    </row>
    <row r="791" ht="14.25" customHeight="1">
      <c r="F791" s="275"/>
      <c r="G791" s="275"/>
      <c r="K791" s="275"/>
      <c r="W791" s="275"/>
      <c r="X791" s="275"/>
      <c r="Y791" s="275"/>
      <c r="Z791" s="275"/>
      <c r="AA791" s="275"/>
      <c r="AB791" s="275"/>
      <c r="AC791" s="275"/>
      <c r="AD791" s="275"/>
    </row>
    <row r="792" ht="14.25" customHeight="1">
      <c r="F792" s="275"/>
      <c r="G792" s="275"/>
      <c r="K792" s="275"/>
      <c r="W792" s="275"/>
      <c r="X792" s="275"/>
      <c r="Y792" s="275"/>
      <c r="Z792" s="275"/>
      <c r="AA792" s="275"/>
      <c r="AB792" s="275"/>
      <c r="AC792" s="275"/>
      <c r="AD792" s="275"/>
    </row>
    <row r="793" ht="14.25" customHeight="1">
      <c r="F793" s="275"/>
      <c r="G793" s="275"/>
      <c r="K793" s="275"/>
      <c r="W793" s="275"/>
      <c r="X793" s="275"/>
      <c r="Y793" s="275"/>
      <c r="Z793" s="275"/>
      <c r="AA793" s="275"/>
      <c r="AB793" s="275"/>
      <c r="AC793" s="275"/>
      <c r="AD793" s="275"/>
    </row>
    <row r="794" ht="14.25" customHeight="1">
      <c r="F794" s="275"/>
      <c r="G794" s="275"/>
      <c r="K794" s="275"/>
      <c r="W794" s="275"/>
      <c r="X794" s="275"/>
      <c r="Y794" s="275"/>
      <c r="Z794" s="275"/>
      <c r="AA794" s="275"/>
      <c r="AB794" s="275"/>
      <c r="AC794" s="275"/>
      <c r="AD794" s="275"/>
    </row>
    <row r="795" ht="14.25" customHeight="1">
      <c r="F795" s="275"/>
      <c r="G795" s="275"/>
      <c r="K795" s="275"/>
      <c r="W795" s="275"/>
      <c r="X795" s="275"/>
      <c r="Y795" s="275"/>
      <c r="Z795" s="275"/>
      <c r="AA795" s="275"/>
      <c r="AB795" s="275"/>
      <c r="AC795" s="275"/>
      <c r="AD795" s="275"/>
    </row>
    <row r="796" ht="14.25" customHeight="1">
      <c r="F796" s="275"/>
      <c r="G796" s="275"/>
      <c r="K796" s="275"/>
      <c r="W796" s="275"/>
      <c r="X796" s="275"/>
      <c r="Y796" s="275"/>
      <c r="Z796" s="275"/>
      <c r="AA796" s="275"/>
      <c r="AB796" s="275"/>
      <c r="AC796" s="275"/>
      <c r="AD796" s="275"/>
    </row>
    <row r="797" ht="14.25" customHeight="1">
      <c r="F797" s="275"/>
      <c r="G797" s="275"/>
      <c r="K797" s="275"/>
      <c r="W797" s="275"/>
      <c r="X797" s="275"/>
      <c r="Y797" s="275"/>
      <c r="Z797" s="275"/>
      <c r="AA797" s="275"/>
      <c r="AB797" s="275"/>
      <c r="AC797" s="275"/>
      <c r="AD797" s="275"/>
    </row>
    <row r="798" ht="14.25" customHeight="1">
      <c r="F798" s="275"/>
      <c r="G798" s="275"/>
      <c r="K798" s="275"/>
      <c r="W798" s="275"/>
      <c r="X798" s="275"/>
      <c r="Y798" s="275"/>
      <c r="Z798" s="275"/>
      <c r="AA798" s="275"/>
      <c r="AB798" s="275"/>
      <c r="AC798" s="275"/>
      <c r="AD798" s="275"/>
    </row>
    <row r="799" ht="14.25" customHeight="1">
      <c r="F799" s="275"/>
      <c r="G799" s="275"/>
      <c r="K799" s="275"/>
      <c r="W799" s="275"/>
      <c r="X799" s="275"/>
      <c r="Y799" s="275"/>
      <c r="Z799" s="275"/>
      <c r="AA799" s="275"/>
      <c r="AB799" s="275"/>
      <c r="AC799" s="275"/>
      <c r="AD799" s="275"/>
    </row>
    <row r="800" ht="14.25" customHeight="1">
      <c r="F800" s="275"/>
      <c r="G800" s="275"/>
      <c r="K800" s="275"/>
      <c r="W800" s="275"/>
      <c r="X800" s="275"/>
      <c r="Y800" s="275"/>
      <c r="Z800" s="275"/>
      <c r="AA800" s="275"/>
      <c r="AB800" s="275"/>
      <c r="AC800" s="275"/>
      <c r="AD800" s="275"/>
    </row>
    <row r="801" ht="14.25" customHeight="1">
      <c r="F801" s="275"/>
      <c r="G801" s="275"/>
      <c r="K801" s="275"/>
      <c r="W801" s="275"/>
      <c r="X801" s="275"/>
      <c r="Y801" s="275"/>
      <c r="Z801" s="275"/>
      <c r="AA801" s="275"/>
      <c r="AB801" s="275"/>
      <c r="AC801" s="275"/>
      <c r="AD801" s="275"/>
    </row>
    <row r="802" ht="14.25" customHeight="1">
      <c r="F802" s="275"/>
      <c r="G802" s="275"/>
      <c r="K802" s="275"/>
      <c r="W802" s="275"/>
      <c r="X802" s="275"/>
      <c r="Y802" s="275"/>
      <c r="Z802" s="275"/>
      <c r="AA802" s="275"/>
      <c r="AB802" s="275"/>
      <c r="AC802" s="275"/>
      <c r="AD802" s="275"/>
    </row>
    <row r="803" ht="14.25" customHeight="1">
      <c r="F803" s="275"/>
      <c r="G803" s="275"/>
      <c r="K803" s="275"/>
      <c r="W803" s="275"/>
      <c r="X803" s="275"/>
      <c r="Y803" s="275"/>
      <c r="Z803" s="275"/>
      <c r="AA803" s="275"/>
      <c r="AB803" s="275"/>
      <c r="AC803" s="275"/>
      <c r="AD803" s="275"/>
    </row>
    <row r="804" ht="14.25" customHeight="1">
      <c r="F804" s="275"/>
      <c r="G804" s="275"/>
      <c r="K804" s="275"/>
      <c r="W804" s="275"/>
      <c r="X804" s="275"/>
      <c r="Y804" s="275"/>
      <c r="Z804" s="275"/>
      <c r="AA804" s="275"/>
      <c r="AB804" s="275"/>
      <c r="AC804" s="275"/>
      <c r="AD804" s="275"/>
    </row>
    <row r="805" ht="14.25" customHeight="1">
      <c r="F805" s="275"/>
      <c r="G805" s="275"/>
      <c r="K805" s="275"/>
      <c r="W805" s="275"/>
      <c r="X805" s="275"/>
      <c r="Y805" s="275"/>
      <c r="Z805" s="275"/>
      <c r="AA805" s="275"/>
      <c r="AB805" s="275"/>
      <c r="AC805" s="275"/>
      <c r="AD805" s="275"/>
    </row>
    <row r="806" ht="14.25" customHeight="1">
      <c r="F806" s="275"/>
      <c r="G806" s="275"/>
      <c r="K806" s="275"/>
      <c r="W806" s="275"/>
      <c r="X806" s="275"/>
      <c r="Y806" s="275"/>
      <c r="Z806" s="275"/>
      <c r="AA806" s="275"/>
      <c r="AB806" s="275"/>
      <c r="AC806" s="275"/>
      <c r="AD806" s="275"/>
    </row>
    <row r="807" ht="14.25" customHeight="1">
      <c r="F807" s="275"/>
      <c r="G807" s="275"/>
      <c r="K807" s="275"/>
      <c r="W807" s="275"/>
      <c r="X807" s="275"/>
      <c r="Y807" s="275"/>
      <c r="Z807" s="275"/>
      <c r="AA807" s="275"/>
      <c r="AB807" s="275"/>
      <c r="AC807" s="275"/>
      <c r="AD807" s="275"/>
    </row>
    <row r="808" ht="14.25" customHeight="1">
      <c r="F808" s="275"/>
      <c r="G808" s="275"/>
      <c r="K808" s="275"/>
      <c r="W808" s="275"/>
      <c r="X808" s="275"/>
      <c r="Y808" s="275"/>
      <c r="Z808" s="275"/>
      <c r="AA808" s="275"/>
      <c r="AB808" s="275"/>
      <c r="AC808" s="275"/>
      <c r="AD808" s="275"/>
    </row>
    <row r="809" ht="14.25" customHeight="1">
      <c r="F809" s="275"/>
      <c r="G809" s="275"/>
      <c r="K809" s="275"/>
      <c r="W809" s="275"/>
      <c r="X809" s="275"/>
      <c r="Y809" s="275"/>
      <c r="Z809" s="275"/>
      <c r="AA809" s="275"/>
      <c r="AB809" s="275"/>
      <c r="AC809" s="275"/>
      <c r="AD809" s="275"/>
    </row>
    <row r="810" ht="14.25" customHeight="1">
      <c r="F810" s="275"/>
      <c r="G810" s="275"/>
      <c r="K810" s="275"/>
      <c r="W810" s="275"/>
      <c r="X810" s="275"/>
      <c r="Y810" s="275"/>
      <c r="Z810" s="275"/>
      <c r="AA810" s="275"/>
      <c r="AB810" s="275"/>
      <c r="AC810" s="275"/>
      <c r="AD810" s="275"/>
    </row>
    <row r="811" ht="14.25" customHeight="1">
      <c r="F811" s="275"/>
      <c r="G811" s="275"/>
      <c r="K811" s="275"/>
      <c r="W811" s="275"/>
      <c r="X811" s="275"/>
      <c r="Y811" s="275"/>
      <c r="Z811" s="275"/>
      <c r="AA811" s="275"/>
      <c r="AB811" s="275"/>
      <c r="AC811" s="275"/>
      <c r="AD811" s="275"/>
    </row>
    <row r="812" ht="14.25" customHeight="1">
      <c r="F812" s="275"/>
      <c r="G812" s="275"/>
      <c r="K812" s="275"/>
      <c r="W812" s="275"/>
      <c r="X812" s="275"/>
      <c r="Y812" s="275"/>
      <c r="Z812" s="275"/>
      <c r="AA812" s="275"/>
      <c r="AB812" s="275"/>
      <c r="AC812" s="275"/>
      <c r="AD812" s="275"/>
    </row>
    <row r="813" ht="14.25" customHeight="1">
      <c r="F813" s="275"/>
      <c r="G813" s="275"/>
      <c r="K813" s="275"/>
      <c r="W813" s="275"/>
      <c r="X813" s="275"/>
      <c r="Y813" s="275"/>
      <c r="Z813" s="275"/>
      <c r="AA813" s="275"/>
      <c r="AB813" s="275"/>
      <c r="AC813" s="275"/>
      <c r="AD813" s="275"/>
    </row>
    <row r="814" ht="14.25" customHeight="1">
      <c r="F814" s="275"/>
      <c r="G814" s="275"/>
      <c r="K814" s="275"/>
      <c r="W814" s="275"/>
      <c r="X814" s="275"/>
      <c r="Y814" s="275"/>
      <c r="Z814" s="275"/>
      <c r="AA814" s="275"/>
      <c r="AB814" s="275"/>
      <c r="AC814" s="275"/>
      <c r="AD814" s="275"/>
    </row>
    <row r="815" ht="14.25" customHeight="1">
      <c r="F815" s="275"/>
      <c r="G815" s="275"/>
      <c r="K815" s="275"/>
      <c r="W815" s="275"/>
      <c r="X815" s="275"/>
      <c r="Y815" s="275"/>
      <c r="Z815" s="275"/>
      <c r="AA815" s="275"/>
      <c r="AB815" s="275"/>
      <c r="AC815" s="275"/>
      <c r="AD815" s="275"/>
    </row>
    <row r="816" ht="14.25" customHeight="1">
      <c r="F816" s="275"/>
      <c r="G816" s="275"/>
      <c r="K816" s="275"/>
      <c r="W816" s="275"/>
      <c r="X816" s="275"/>
      <c r="Y816" s="275"/>
      <c r="Z816" s="275"/>
      <c r="AA816" s="275"/>
      <c r="AB816" s="275"/>
      <c r="AC816" s="275"/>
      <c r="AD816" s="275"/>
    </row>
    <row r="817" ht="14.25" customHeight="1">
      <c r="F817" s="275"/>
      <c r="G817" s="275"/>
      <c r="K817" s="275"/>
      <c r="W817" s="275"/>
      <c r="X817" s="275"/>
      <c r="Y817" s="275"/>
      <c r="Z817" s="275"/>
      <c r="AA817" s="275"/>
      <c r="AB817" s="275"/>
      <c r="AC817" s="275"/>
      <c r="AD817" s="275"/>
    </row>
    <row r="818" ht="14.25" customHeight="1">
      <c r="F818" s="275"/>
      <c r="G818" s="275"/>
      <c r="K818" s="275"/>
      <c r="W818" s="275"/>
      <c r="X818" s="275"/>
      <c r="Y818" s="275"/>
      <c r="Z818" s="275"/>
      <c r="AA818" s="275"/>
      <c r="AB818" s="275"/>
      <c r="AC818" s="275"/>
      <c r="AD818" s="275"/>
    </row>
    <row r="819" ht="14.25" customHeight="1">
      <c r="F819" s="275"/>
      <c r="G819" s="275"/>
      <c r="K819" s="275"/>
      <c r="W819" s="275"/>
      <c r="X819" s="275"/>
      <c r="Y819" s="275"/>
      <c r="Z819" s="275"/>
      <c r="AA819" s="275"/>
      <c r="AB819" s="275"/>
      <c r="AC819" s="275"/>
      <c r="AD819" s="275"/>
    </row>
    <row r="820" ht="14.25" customHeight="1">
      <c r="F820" s="275"/>
      <c r="G820" s="275"/>
      <c r="K820" s="275"/>
      <c r="W820" s="275"/>
      <c r="X820" s="275"/>
      <c r="Y820" s="275"/>
      <c r="Z820" s="275"/>
      <c r="AA820" s="275"/>
      <c r="AB820" s="275"/>
      <c r="AC820" s="275"/>
      <c r="AD820" s="275"/>
    </row>
    <row r="821" ht="14.25" customHeight="1">
      <c r="F821" s="275"/>
      <c r="G821" s="275"/>
      <c r="K821" s="275"/>
      <c r="W821" s="275"/>
      <c r="X821" s="275"/>
      <c r="Y821" s="275"/>
      <c r="Z821" s="275"/>
      <c r="AA821" s="275"/>
      <c r="AB821" s="275"/>
      <c r="AC821" s="275"/>
      <c r="AD821" s="275"/>
    </row>
    <row r="822" ht="14.25" customHeight="1">
      <c r="F822" s="275"/>
      <c r="G822" s="275"/>
      <c r="K822" s="275"/>
      <c r="W822" s="275"/>
      <c r="X822" s="275"/>
      <c r="Y822" s="275"/>
      <c r="Z822" s="275"/>
      <c r="AA822" s="275"/>
      <c r="AB822" s="275"/>
      <c r="AC822" s="275"/>
      <c r="AD822" s="275"/>
    </row>
    <row r="823" ht="14.25" customHeight="1">
      <c r="F823" s="275"/>
      <c r="G823" s="275"/>
      <c r="K823" s="275"/>
      <c r="W823" s="275"/>
      <c r="X823" s="275"/>
      <c r="Y823" s="275"/>
      <c r="Z823" s="275"/>
      <c r="AA823" s="275"/>
      <c r="AB823" s="275"/>
      <c r="AC823" s="275"/>
      <c r="AD823" s="275"/>
    </row>
    <row r="824" ht="14.25" customHeight="1">
      <c r="F824" s="275"/>
      <c r="G824" s="275"/>
      <c r="K824" s="275"/>
      <c r="W824" s="275"/>
      <c r="X824" s="275"/>
      <c r="Y824" s="275"/>
      <c r="Z824" s="275"/>
      <c r="AA824" s="275"/>
      <c r="AB824" s="275"/>
      <c r="AC824" s="275"/>
      <c r="AD824" s="275"/>
    </row>
    <row r="825" ht="14.25" customHeight="1">
      <c r="F825" s="275"/>
      <c r="G825" s="275"/>
      <c r="K825" s="275"/>
      <c r="W825" s="275"/>
      <c r="X825" s="275"/>
      <c r="Y825" s="275"/>
      <c r="Z825" s="275"/>
      <c r="AA825" s="275"/>
      <c r="AB825" s="275"/>
      <c r="AC825" s="275"/>
      <c r="AD825" s="275"/>
    </row>
    <row r="826" ht="14.25" customHeight="1">
      <c r="F826" s="275"/>
      <c r="G826" s="275"/>
      <c r="K826" s="275"/>
      <c r="W826" s="275"/>
      <c r="X826" s="275"/>
      <c r="Y826" s="275"/>
      <c r="Z826" s="275"/>
      <c r="AA826" s="275"/>
      <c r="AB826" s="275"/>
      <c r="AC826" s="275"/>
      <c r="AD826" s="275"/>
    </row>
    <row r="827" ht="14.25" customHeight="1">
      <c r="F827" s="275"/>
      <c r="G827" s="275"/>
      <c r="K827" s="275"/>
      <c r="W827" s="275"/>
      <c r="X827" s="275"/>
      <c r="Y827" s="275"/>
      <c r="Z827" s="275"/>
      <c r="AA827" s="275"/>
      <c r="AB827" s="275"/>
      <c r="AC827" s="275"/>
      <c r="AD827" s="275"/>
    </row>
    <row r="828" ht="14.25" customHeight="1">
      <c r="F828" s="275"/>
      <c r="G828" s="275"/>
      <c r="K828" s="275"/>
      <c r="W828" s="275"/>
      <c r="X828" s="275"/>
      <c r="Y828" s="275"/>
      <c r="Z828" s="275"/>
      <c r="AA828" s="275"/>
      <c r="AB828" s="275"/>
      <c r="AC828" s="275"/>
      <c r="AD828" s="275"/>
    </row>
    <row r="829" ht="14.25" customHeight="1">
      <c r="F829" s="275"/>
      <c r="G829" s="275"/>
      <c r="K829" s="275"/>
      <c r="W829" s="275"/>
      <c r="X829" s="275"/>
      <c r="Y829" s="275"/>
      <c r="Z829" s="275"/>
      <c r="AA829" s="275"/>
      <c r="AB829" s="275"/>
      <c r="AC829" s="275"/>
      <c r="AD829" s="275"/>
    </row>
    <row r="830" ht="14.25" customHeight="1">
      <c r="F830" s="275"/>
      <c r="G830" s="275"/>
      <c r="K830" s="275"/>
      <c r="W830" s="275"/>
      <c r="X830" s="275"/>
      <c r="Y830" s="275"/>
      <c r="Z830" s="275"/>
      <c r="AA830" s="275"/>
      <c r="AB830" s="275"/>
      <c r="AC830" s="275"/>
      <c r="AD830" s="275"/>
    </row>
    <row r="831" ht="14.25" customHeight="1">
      <c r="F831" s="275"/>
      <c r="G831" s="275"/>
      <c r="K831" s="275"/>
      <c r="W831" s="275"/>
      <c r="X831" s="275"/>
      <c r="Y831" s="275"/>
      <c r="Z831" s="275"/>
      <c r="AA831" s="275"/>
      <c r="AB831" s="275"/>
      <c r="AC831" s="275"/>
      <c r="AD831" s="275"/>
    </row>
    <row r="832" ht="14.25" customHeight="1">
      <c r="F832" s="275"/>
      <c r="G832" s="275"/>
      <c r="K832" s="275"/>
      <c r="W832" s="275"/>
      <c r="X832" s="275"/>
      <c r="Y832" s="275"/>
      <c r="Z832" s="275"/>
      <c r="AA832" s="275"/>
      <c r="AB832" s="275"/>
      <c r="AC832" s="275"/>
      <c r="AD832" s="275"/>
    </row>
    <row r="833" ht="14.25" customHeight="1">
      <c r="F833" s="275"/>
      <c r="G833" s="275"/>
      <c r="K833" s="275"/>
      <c r="W833" s="275"/>
      <c r="X833" s="275"/>
      <c r="Y833" s="275"/>
      <c r="Z833" s="275"/>
      <c r="AA833" s="275"/>
      <c r="AB833" s="275"/>
      <c r="AC833" s="275"/>
      <c r="AD833" s="275"/>
    </row>
    <row r="834" ht="14.25" customHeight="1">
      <c r="F834" s="275"/>
      <c r="G834" s="275"/>
      <c r="K834" s="275"/>
      <c r="W834" s="275"/>
      <c r="X834" s="275"/>
      <c r="Y834" s="275"/>
      <c r="Z834" s="275"/>
      <c r="AA834" s="275"/>
      <c r="AB834" s="275"/>
      <c r="AC834" s="275"/>
      <c r="AD834" s="275"/>
    </row>
    <row r="835" ht="14.25" customHeight="1">
      <c r="F835" s="275"/>
      <c r="G835" s="275"/>
      <c r="K835" s="275"/>
      <c r="W835" s="275"/>
      <c r="X835" s="275"/>
      <c r="Y835" s="275"/>
      <c r="Z835" s="275"/>
      <c r="AA835" s="275"/>
      <c r="AB835" s="275"/>
      <c r="AC835" s="275"/>
      <c r="AD835" s="275"/>
    </row>
    <row r="836" ht="14.25" customHeight="1">
      <c r="F836" s="275"/>
      <c r="G836" s="275"/>
      <c r="K836" s="275"/>
      <c r="W836" s="275"/>
      <c r="X836" s="275"/>
      <c r="Y836" s="275"/>
      <c r="Z836" s="275"/>
      <c r="AA836" s="275"/>
      <c r="AB836" s="275"/>
      <c r="AC836" s="275"/>
      <c r="AD836" s="275"/>
    </row>
    <row r="837" ht="14.25" customHeight="1">
      <c r="F837" s="275"/>
      <c r="G837" s="275"/>
      <c r="K837" s="275"/>
      <c r="W837" s="275"/>
      <c r="X837" s="275"/>
      <c r="Y837" s="275"/>
      <c r="Z837" s="275"/>
      <c r="AA837" s="275"/>
      <c r="AB837" s="275"/>
      <c r="AC837" s="275"/>
      <c r="AD837" s="275"/>
    </row>
    <row r="838" ht="14.25" customHeight="1">
      <c r="F838" s="275"/>
      <c r="G838" s="275"/>
      <c r="K838" s="275"/>
      <c r="W838" s="275"/>
      <c r="X838" s="275"/>
      <c r="Y838" s="275"/>
      <c r="Z838" s="275"/>
      <c r="AA838" s="275"/>
      <c r="AB838" s="275"/>
      <c r="AC838" s="275"/>
      <c r="AD838" s="275"/>
    </row>
    <row r="839" ht="14.25" customHeight="1">
      <c r="F839" s="275"/>
      <c r="G839" s="275"/>
      <c r="K839" s="275"/>
      <c r="W839" s="275"/>
      <c r="X839" s="275"/>
      <c r="Y839" s="275"/>
      <c r="Z839" s="275"/>
      <c r="AA839" s="275"/>
      <c r="AB839" s="275"/>
      <c r="AC839" s="275"/>
      <c r="AD839" s="275"/>
    </row>
    <row r="840" ht="14.25" customHeight="1">
      <c r="F840" s="275"/>
      <c r="G840" s="275"/>
      <c r="K840" s="275"/>
      <c r="W840" s="275"/>
      <c r="X840" s="275"/>
      <c r="Y840" s="275"/>
      <c r="Z840" s="275"/>
      <c r="AA840" s="275"/>
      <c r="AB840" s="275"/>
      <c r="AC840" s="275"/>
      <c r="AD840" s="275"/>
    </row>
    <row r="841" ht="14.25" customHeight="1">
      <c r="F841" s="275"/>
      <c r="G841" s="275"/>
      <c r="K841" s="275"/>
      <c r="W841" s="275"/>
      <c r="X841" s="275"/>
      <c r="Y841" s="275"/>
      <c r="Z841" s="275"/>
      <c r="AA841" s="275"/>
      <c r="AB841" s="275"/>
      <c r="AC841" s="275"/>
      <c r="AD841" s="275"/>
    </row>
    <row r="842" ht="14.25" customHeight="1">
      <c r="F842" s="275"/>
      <c r="G842" s="275"/>
      <c r="K842" s="275"/>
      <c r="W842" s="275"/>
      <c r="X842" s="275"/>
      <c r="Y842" s="275"/>
      <c r="Z842" s="275"/>
      <c r="AA842" s="275"/>
      <c r="AB842" s="275"/>
      <c r="AC842" s="275"/>
      <c r="AD842" s="275"/>
    </row>
    <row r="843" ht="14.25" customHeight="1">
      <c r="F843" s="275"/>
      <c r="G843" s="275"/>
      <c r="K843" s="275"/>
      <c r="W843" s="275"/>
      <c r="X843" s="275"/>
      <c r="Y843" s="275"/>
      <c r="Z843" s="275"/>
      <c r="AA843" s="275"/>
      <c r="AB843" s="275"/>
      <c r="AC843" s="275"/>
      <c r="AD843" s="275"/>
    </row>
    <row r="844" ht="14.25" customHeight="1">
      <c r="F844" s="275"/>
      <c r="G844" s="275"/>
      <c r="K844" s="275"/>
      <c r="W844" s="275"/>
      <c r="X844" s="275"/>
      <c r="Y844" s="275"/>
      <c r="Z844" s="275"/>
      <c r="AA844" s="275"/>
      <c r="AB844" s="275"/>
      <c r="AC844" s="275"/>
      <c r="AD844" s="275"/>
    </row>
    <row r="845" ht="14.25" customHeight="1">
      <c r="F845" s="275"/>
      <c r="G845" s="275"/>
      <c r="K845" s="275"/>
      <c r="W845" s="275"/>
      <c r="X845" s="275"/>
      <c r="Y845" s="275"/>
      <c r="Z845" s="275"/>
      <c r="AA845" s="275"/>
      <c r="AB845" s="275"/>
      <c r="AC845" s="275"/>
      <c r="AD845" s="275"/>
    </row>
    <row r="846" ht="14.25" customHeight="1">
      <c r="F846" s="275"/>
      <c r="G846" s="275"/>
      <c r="K846" s="275"/>
      <c r="W846" s="275"/>
      <c r="X846" s="275"/>
      <c r="Y846" s="275"/>
      <c r="Z846" s="275"/>
      <c r="AA846" s="275"/>
      <c r="AB846" s="275"/>
      <c r="AC846" s="275"/>
      <c r="AD846" s="275"/>
    </row>
    <row r="847" ht="14.25" customHeight="1">
      <c r="F847" s="275"/>
      <c r="G847" s="275"/>
      <c r="K847" s="275"/>
      <c r="W847" s="275"/>
      <c r="X847" s="275"/>
      <c r="Y847" s="275"/>
      <c r="Z847" s="275"/>
      <c r="AA847" s="275"/>
      <c r="AB847" s="275"/>
      <c r="AC847" s="275"/>
      <c r="AD847" s="275"/>
    </row>
    <row r="848" ht="14.25" customHeight="1">
      <c r="F848" s="275"/>
      <c r="G848" s="275"/>
      <c r="K848" s="275"/>
      <c r="W848" s="275"/>
      <c r="X848" s="275"/>
      <c r="Y848" s="275"/>
      <c r="Z848" s="275"/>
      <c r="AA848" s="275"/>
      <c r="AB848" s="275"/>
      <c r="AC848" s="275"/>
      <c r="AD848" s="275"/>
    </row>
    <row r="849" ht="14.25" customHeight="1">
      <c r="F849" s="275"/>
      <c r="G849" s="275"/>
      <c r="K849" s="275"/>
      <c r="W849" s="275"/>
      <c r="X849" s="275"/>
      <c r="Y849" s="275"/>
      <c r="Z849" s="275"/>
      <c r="AA849" s="275"/>
      <c r="AB849" s="275"/>
      <c r="AC849" s="275"/>
      <c r="AD849" s="275"/>
    </row>
    <row r="850" ht="14.25" customHeight="1">
      <c r="F850" s="275"/>
      <c r="G850" s="275"/>
      <c r="K850" s="275"/>
      <c r="W850" s="275"/>
      <c r="X850" s="275"/>
      <c r="Y850" s="275"/>
      <c r="Z850" s="275"/>
      <c r="AA850" s="275"/>
      <c r="AB850" s="275"/>
      <c r="AC850" s="275"/>
      <c r="AD850" s="275"/>
    </row>
    <row r="851" ht="14.25" customHeight="1">
      <c r="F851" s="275"/>
      <c r="G851" s="275"/>
      <c r="K851" s="275"/>
      <c r="W851" s="275"/>
      <c r="X851" s="275"/>
      <c r="Y851" s="275"/>
      <c r="Z851" s="275"/>
      <c r="AA851" s="275"/>
      <c r="AB851" s="275"/>
      <c r="AC851" s="275"/>
      <c r="AD851" s="275"/>
    </row>
    <row r="852" ht="14.25" customHeight="1">
      <c r="F852" s="275"/>
      <c r="G852" s="275"/>
      <c r="K852" s="275"/>
      <c r="W852" s="275"/>
      <c r="X852" s="275"/>
      <c r="Y852" s="275"/>
      <c r="Z852" s="275"/>
      <c r="AA852" s="275"/>
      <c r="AB852" s="275"/>
      <c r="AC852" s="275"/>
      <c r="AD852" s="275"/>
    </row>
    <row r="853" ht="14.25" customHeight="1">
      <c r="F853" s="275"/>
      <c r="G853" s="275"/>
      <c r="K853" s="275"/>
      <c r="W853" s="275"/>
      <c r="X853" s="275"/>
      <c r="Y853" s="275"/>
      <c r="Z853" s="275"/>
      <c r="AA853" s="275"/>
      <c r="AB853" s="275"/>
      <c r="AC853" s="275"/>
      <c r="AD853" s="275"/>
    </row>
    <row r="854" ht="14.25" customHeight="1">
      <c r="F854" s="275"/>
      <c r="G854" s="275"/>
      <c r="K854" s="275"/>
      <c r="W854" s="275"/>
      <c r="X854" s="275"/>
      <c r="Y854" s="275"/>
      <c r="Z854" s="275"/>
      <c r="AA854" s="275"/>
      <c r="AB854" s="275"/>
      <c r="AC854" s="275"/>
      <c r="AD854" s="275"/>
    </row>
    <row r="855" ht="14.25" customHeight="1">
      <c r="F855" s="275"/>
      <c r="G855" s="275"/>
      <c r="K855" s="275"/>
      <c r="W855" s="275"/>
      <c r="X855" s="275"/>
      <c r="Y855" s="275"/>
      <c r="Z855" s="275"/>
      <c r="AA855" s="275"/>
      <c r="AB855" s="275"/>
      <c r="AC855" s="275"/>
      <c r="AD855" s="275"/>
    </row>
    <row r="856" ht="14.25" customHeight="1">
      <c r="F856" s="275"/>
      <c r="G856" s="275"/>
      <c r="K856" s="275"/>
      <c r="W856" s="275"/>
      <c r="X856" s="275"/>
      <c r="Y856" s="275"/>
      <c r="Z856" s="275"/>
      <c r="AA856" s="275"/>
      <c r="AB856" s="275"/>
      <c r="AC856" s="275"/>
      <c r="AD856" s="275"/>
    </row>
    <row r="857" ht="14.25" customHeight="1">
      <c r="F857" s="275"/>
      <c r="G857" s="275"/>
      <c r="K857" s="275"/>
      <c r="W857" s="275"/>
      <c r="X857" s="275"/>
      <c r="Y857" s="275"/>
      <c r="Z857" s="275"/>
      <c r="AA857" s="275"/>
      <c r="AB857" s="275"/>
      <c r="AC857" s="275"/>
      <c r="AD857" s="275"/>
    </row>
    <row r="858" ht="14.25" customHeight="1">
      <c r="F858" s="275"/>
      <c r="G858" s="275"/>
      <c r="K858" s="275"/>
      <c r="W858" s="275"/>
      <c r="X858" s="275"/>
      <c r="Y858" s="275"/>
      <c r="Z858" s="275"/>
      <c r="AA858" s="275"/>
      <c r="AB858" s="275"/>
      <c r="AC858" s="275"/>
      <c r="AD858" s="275"/>
    </row>
    <row r="859" ht="14.25" customHeight="1">
      <c r="F859" s="275"/>
      <c r="G859" s="275"/>
      <c r="K859" s="275"/>
      <c r="W859" s="275"/>
      <c r="X859" s="275"/>
      <c r="Y859" s="275"/>
      <c r="Z859" s="275"/>
      <c r="AA859" s="275"/>
      <c r="AB859" s="275"/>
      <c r="AC859" s="275"/>
      <c r="AD859" s="275"/>
    </row>
    <row r="860" ht="14.25" customHeight="1">
      <c r="F860" s="275"/>
      <c r="G860" s="275"/>
      <c r="K860" s="275"/>
      <c r="W860" s="275"/>
      <c r="X860" s="275"/>
      <c r="Y860" s="275"/>
      <c r="Z860" s="275"/>
      <c r="AA860" s="275"/>
      <c r="AB860" s="275"/>
      <c r="AC860" s="275"/>
      <c r="AD860" s="275"/>
    </row>
    <row r="861" ht="14.25" customHeight="1">
      <c r="F861" s="275"/>
      <c r="G861" s="275"/>
      <c r="K861" s="275"/>
      <c r="W861" s="275"/>
      <c r="X861" s="275"/>
      <c r="Y861" s="275"/>
      <c r="Z861" s="275"/>
      <c r="AA861" s="275"/>
      <c r="AB861" s="275"/>
      <c r="AC861" s="275"/>
      <c r="AD861" s="275"/>
    </row>
    <row r="862" ht="14.25" customHeight="1">
      <c r="F862" s="275"/>
      <c r="G862" s="275"/>
      <c r="K862" s="275"/>
      <c r="W862" s="275"/>
      <c r="X862" s="275"/>
      <c r="Y862" s="275"/>
      <c r="Z862" s="275"/>
      <c r="AA862" s="275"/>
      <c r="AB862" s="275"/>
      <c r="AC862" s="275"/>
      <c r="AD862" s="275"/>
    </row>
    <row r="863" ht="14.25" customHeight="1">
      <c r="F863" s="275"/>
      <c r="G863" s="275"/>
      <c r="K863" s="275"/>
      <c r="W863" s="275"/>
      <c r="X863" s="275"/>
      <c r="Y863" s="275"/>
      <c r="Z863" s="275"/>
      <c r="AA863" s="275"/>
      <c r="AB863" s="275"/>
      <c r="AC863" s="275"/>
      <c r="AD863" s="275"/>
    </row>
    <row r="864" ht="14.25" customHeight="1">
      <c r="F864" s="275"/>
      <c r="G864" s="275"/>
      <c r="K864" s="275"/>
      <c r="W864" s="275"/>
      <c r="X864" s="275"/>
      <c r="Y864" s="275"/>
      <c r="Z864" s="275"/>
      <c r="AA864" s="275"/>
      <c r="AB864" s="275"/>
      <c r="AC864" s="275"/>
      <c r="AD864" s="275"/>
    </row>
    <row r="865" ht="14.25" customHeight="1">
      <c r="F865" s="275"/>
      <c r="G865" s="275"/>
      <c r="K865" s="275"/>
      <c r="W865" s="275"/>
      <c r="X865" s="275"/>
      <c r="Y865" s="275"/>
      <c r="Z865" s="275"/>
      <c r="AA865" s="275"/>
      <c r="AB865" s="275"/>
      <c r="AC865" s="275"/>
      <c r="AD865" s="275"/>
    </row>
    <row r="866" ht="14.25" customHeight="1">
      <c r="F866" s="275"/>
      <c r="G866" s="275"/>
      <c r="K866" s="275"/>
      <c r="W866" s="275"/>
      <c r="X866" s="275"/>
      <c r="Y866" s="275"/>
      <c r="Z866" s="275"/>
      <c r="AA866" s="275"/>
      <c r="AB866" s="275"/>
      <c r="AC866" s="275"/>
      <c r="AD866" s="275"/>
    </row>
    <row r="867" ht="14.25" customHeight="1">
      <c r="F867" s="275"/>
      <c r="G867" s="275"/>
      <c r="K867" s="275"/>
      <c r="W867" s="275"/>
      <c r="X867" s="275"/>
      <c r="Y867" s="275"/>
      <c r="Z867" s="275"/>
      <c r="AA867" s="275"/>
      <c r="AB867" s="275"/>
      <c r="AC867" s="275"/>
      <c r="AD867" s="275"/>
    </row>
    <row r="868" ht="14.25" customHeight="1">
      <c r="F868" s="275"/>
      <c r="G868" s="275"/>
      <c r="K868" s="275"/>
      <c r="W868" s="275"/>
      <c r="X868" s="275"/>
      <c r="Y868" s="275"/>
      <c r="Z868" s="275"/>
      <c r="AA868" s="275"/>
      <c r="AB868" s="275"/>
      <c r="AC868" s="275"/>
      <c r="AD868" s="275"/>
    </row>
    <row r="869" ht="14.25" customHeight="1">
      <c r="F869" s="275"/>
      <c r="G869" s="275"/>
      <c r="K869" s="275"/>
      <c r="W869" s="275"/>
      <c r="X869" s="275"/>
      <c r="Y869" s="275"/>
      <c r="Z869" s="275"/>
      <c r="AA869" s="275"/>
      <c r="AB869" s="275"/>
      <c r="AC869" s="275"/>
      <c r="AD869" s="275"/>
    </row>
    <row r="870" ht="14.25" customHeight="1">
      <c r="F870" s="275"/>
      <c r="G870" s="275"/>
      <c r="K870" s="275"/>
      <c r="W870" s="275"/>
      <c r="X870" s="275"/>
      <c r="Y870" s="275"/>
      <c r="Z870" s="275"/>
      <c r="AA870" s="275"/>
      <c r="AB870" s="275"/>
      <c r="AC870" s="275"/>
      <c r="AD870" s="275"/>
    </row>
    <row r="871" ht="14.25" customHeight="1">
      <c r="F871" s="275"/>
      <c r="G871" s="275"/>
      <c r="K871" s="275"/>
      <c r="W871" s="275"/>
      <c r="X871" s="275"/>
      <c r="Y871" s="275"/>
      <c r="Z871" s="275"/>
      <c r="AA871" s="275"/>
      <c r="AB871" s="275"/>
      <c r="AC871" s="275"/>
      <c r="AD871" s="275"/>
    </row>
    <row r="872" ht="14.25" customHeight="1">
      <c r="F872" s="275"/>
      <c r="G872" s="275"/>
      <c r="K872" s="275"/>
      <c r="W872" s="275"/>
      <c r="X872" s="275"/>
      <c r="Y872" s="275"/>
      <c r="Z872" s="275"/>
      <c r="AA872" s="275"/>
      <c r="AB872" s="275"/>
      <c r="AC872" s="275"/>
      <c r="AD872" s="275"/>
    </row>
    <row r="873" ht="14.25" customHeight="1">
      <c r="F873" s="275"/>
      <c r="G873" s="275"/>
      <c r="K873" s="275"/>
      <c r="W873" s="275"/>
      <c r="X873" s="275"/>
      <c r="Y873" s="275"/>
      <c r="Z873" s="275"/>
      <c r="AA873" s="275"/>
      <c r="AB873" s="275"/>
      <c r="AC873" s="275"/>
      <c r="AD873" s="275"/>
    </row>
    <row r="874" ht="14.25" customHeight="1">
      <c r="F874" s="275"/>
      <c r="G874" s="275"/>
      <c r="K874" s="275"/>
      <c r="W874" s="275"/>
      <c r="X874" s="275"/>
      <c r="Y874" s="275"/>
      <c r="Z874" s="275"/>
      <c r="AA874" s="275"/>
      <c r="AB874" s="275"/>
      <c r="AC874" s="275"/>
      <c r="AD874" s="275"/>
    </row>
    <row r="875" ht="14.25" customHeight="1">
      <c r="F875" s="275"/>
      <c r="G875" s="275"/>
      <c r="K875" s="275"/>
      <c r="W875" s="275"/>
      <c r="X875" s="275"/>
      <c r="Y875" s="275"/>
      <c r="Z875" s="275"/>
      <c r="AA875" s="275"/>
      <c r="AB875" s="275"/>
      <c r="AC875" s="275"/>
      <c r="AD875" s="275"/>
    </row>
  </sheetData>
  <autoFilter ref="$V$53:$AF$664">
    <sortState ref="V53:AF664">
      <sortCondition descending="1" ref="AF53:AF664"/>
    </sortState>
  </autoFilter>
  <mergeCells count="6">
    <mergeCell ref="A2:B2"/>
    <mergeCell ref="E2:H2"/>
    <mergeCell ref="J3:K3"/>
    <mergeCell ref="E13:H13"/>
    <mergeCell ref="E23:H23"/>
    <mergeCell ref="AC52:AE52"/>
  </mergeCell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38"/>
    <col customWidth="1" min="4" max="4" width="29.63"/>
    <col customWidth="1" min="5" max="26" width="11.38"/>
  </cols>
  <sheetData>
    <row r="1" ht="14.25" customHeight="1">
      <c r="A1" s="277"/>
    </row>
    <row r="2" ht="14.25" customHeight="1"/>
    <row r="3" ht="14.25" customHeight="1">
      <c r="A3" s="425" t="s">
        <v>429</v>
      </c>
      <c r="B3" s="425" t="s">
        <v>1456</v>
      </c>
      <c r="C3" s="425" t="s">
        <v>1457</v>
      </c>
      <c r="D3" s="425" t="s">
        <v>1458</v>
      </c>
      <c r="E3" s="425" t="s">
        <v>1459</v>
      </c>
      <c r="F3" s="425" t="s">
        <v>1460</v>
      </c>
      <c r="G3" s="425" t="s">
        <v>1461</v>
      </c>
    </row>
    <row r="4" ht="14.25" customHeight="1">
      <c r="A4" s="426">
        <v>45168.0</v>
      </c>
      <c r="B4" s="427"/>
      <c r="C4" s="428">
        <v>2500000.0</v>
      </c>
      <c r="D4" s="429" t="s">
        <v>1462</v>
      </c>
      <c r="E4" s="428">
        <v>0.0</v>
      </c>
      <c r="F4" s="429">
        <v>3.9232411E7</v>
      </c>
      <c r="G4" s="429" t="s">
        <v>1463</v>
      </c>
    </row>
    <row r="5" ht="14.25" customHeight="1">
      <c r="A5" s="426">
        <v>45169.0</v>
      </c>
      <c r="B5" s="428">
        <v>459990.0</v>
      </c>
      <c r="C5" s="427"/>
      <c r="D5" s="429" t="s">
        <v>1464</v>
      </c>
      <c r="E5" s="428">
        <v>2499950.0</v>
      </c>
      <c r="F5" s="429">
        <v>5.83243617E8</v>
      </c>
      <c r="G5" s="429" t="s">
        <v>1465</v>
      </c>
    </row>
    <row r="6" ht="14.25" customHeight="1">
      <c r="A6" s="426">
        <v>45169.0</v>
      </c>
      <c r="B6" s="428">
        <v>49180.0</v>
      </c>
      <c r="C6" s="427"/>
      <c r="D6" s="429" t="s">
        <v>1466</v>
      </c>
      <c r="E6" s="428">
        <v>2040010.0</v>
      </c>
      <c r="F6" s="429">
        <v>3.03243627E8</v>
      </c>
      <c r="G6" s="429" t="s">
        <v>1465</v>
      </c>
    </row>
    <row r="7" ht="14.25" customHeight="1">
      <c r="A7" s="426">
        <v>45170.0</v>
      </c>
      <c r="B7" s="427"/>
      <c r="C7" s="428">
        <v>6000000.0</v>
      </c>
      <c r="D7" s="429" t="s">
        <v>1462</v>
      </c>
      <c r="E7" s="428">
        <v>534529.0</v>
      </c>
      <c r="F7" s="429">
        <v>3.9232441E7</v>
      </c>
      <c r="G7" s="429" t="s">
        <v>1463</v>
      </c>
    </row>
    <row r="8" ht="14.25" customHeight="1">
      <c r="A8" s="426">
        <v>45170.0</v>
      </c>
      <c r="B8" s="427"/>
      <c r="C8" s="428">
        <v>1000000.0</v>
      </c>
      <c r="D8" s="429" t="s">
        <v>1462</v>
      </c>
      <c r="E8" s="428">
        <v>1990830.0</v>
      </c>
      <c r="F8" s="429">
        <v>3.9232435E7</v>
      </c>
      <c r="G8" s="429" t="s">
        <v>1463</v>
      </c>
    </row>
    <row r="9" ht="14.25" customHeight="1">
      <c r="A9" s="426">
        <v>45170.0</v>
      </c>
      <c r="B9" s="428">
        <v>779990.0</v>
      </c>
      <c r="C9" s="427"/>
      <c r="D9" s="429" t="s">
        <v>1467</v>
      </c>
      <c r="E9" s="428">
        <v>1827490.0</v>
      </c>
      <c r="F9" s="429">
        <v>4.63243692E8</v>
      </c>
      <c r="G9" s="429" t="s">
        <v>1465</v>
      </c>
    </row>
    <row r="10" ht="14.25" customHeight="1">
      <c r="A10" s="426">
        <v>45170.0</v>
      </c>
      <c r="B10" s="428">
        <v>653980.0</v>
      </c>
      <c r="C10" s="427"/>
      <c r="D10" s="429" t="s">
        <v>1468</v>
      </c>
      <c r="E10" s="428">
        <v>2481470.0</v>
      </c>
      <c r="F10" s="429">
        <v>3.03243683E8</v>
      </c>
      <c r="G10" s="429" t="s">
        <v>1465</v>
      </c>
    </row>
    <row r="11" ht="14.25" customHeight="1">
      <c r="A11" s="426">
        <v>45170.0</v>
      </c>
      <c r="B11" s="428">
        <v>496980.0</v>
      </c>
      <c r="C11" s="427"/>
      <c r="D11" s="429" t="s">
        <v>1469</v>
      </c>
      <c r="E11" s="428">
        <v>2990830.0</v>
      </c>
      <c r="F11" s="429">
        <v>4.63243656E8</v>
      </c>
      <c r="G11" s="429" t="s">
        <v>1465</v>
      </c>
    </row>
    <row r="12" ht="14.25" customHeight="1">
      <c r="A12" s="426">
        <v>45170.0</v>
      </c>
      <c r="B12" s="428">
        <v>314990.0</v>
      </c>
      <c r="C12" s="427"/>
      <c r="D12" s="429" t="s">
        <v>1467</v>
      </c>
      <c r="E12" s="428">
        <v>1047500.0</v>
      </c>
      <c r="F12" s="429">
        <v>3.03243698E8</v>
      </c>
      <c r="G12" s="429" t="s">
        <v>1465</v>
      </c>
    </row>
    <row r="13" ht="14.25" customHeight="1">
      <c r="A13" s="426">
        <v>45170.0</v>
      </c>
      <c r="B13" s="428">
        <v>197981.0</v>
      </c>
      <c r="C13" s="427"/>
      <c r="D13" s="429" t="s">
        <v>1470</v>
      </c>
      <c r="E13" s="428">
        <v>732510.0</v>
      </c>
      <c r="F13" s="429">
        <v>3.03243744E8</v>
      </c>
      <c r="G13" s="429" t="s">
        <v>1465</v>
      </c>
    </row>
    <row r="14" ht="14.25" customHeight="1">
      <c r="A14" s="426">
        <v>45170.0</v>
      </c>
      <c r="B14" s="428">
        <v>12380.0</v>
      </c>
      <c r="C14" s="427"/>
      <c r="D14" s="429" t="s">
        <v>1471</v>
      </c>
      <c r="E14" s="428">
        <v>2493850.0</v>
      </c>
      <c r="F14" s="429">
        <v>5.83243673E8</v>
      </c>
      <c r="G14" s="429" t="s">
        <v>1465</v>
      </c>
    </row>
    <row r="15" ht="14.25" customHeight="1">
      <c r="A15" s="426">
        <v>45173.0</v>
      </c>
      <c r="B15" s="428">
        <v>649990.0</v>
      </c>
      <c r="C15" s="427"/>
      <c r="D15" s="429" t="s">
        <v>1472</v>
      </c>
      <c r="E15" s="428">
        <v>6125091.0</v>
      </c>
      <c r="F15" s="429">
        <v>4.63247559E8</v>
      </c>
      <c r="G15" s="429" t="s">
        <v>1465</v>
      </c>
    </row>
    <row r="16" ht="14.25" customHeight="1">
      <c r="A16" s="426">
        <v>45173.0</v>
      </c>
      <c r="B16" s="428">
        <v>215980.0</v>
      </c>
      <c r="C16" s="427"/>
      <c r="D16" s="429" t="s">
        <v>1473</v>
      </c>
      <c r="E16" s="428">
        <v>5475101.0</v>
      </c>
      <c r="F16" s="429">
        <v>3.83247579E8</v>
      </c>
      <c r="G16" s="429" t="s">
        <v>1465</v>
      </c>
    </row>
    <row r="17" ht="14.25" customHeight="1">
      <c r="A17" s="426">
        <v>45173.0</v>
      </c>
      <c r="B17" s="428">
        <v>209448.0</v>
      </c>
      <c r="C17" s="427"/>
      <c r="D17" s="429" t="s">
        <v>1474</v>
      </c>
      <c r="E17" s="428">
        <v>6534529.0</v>
      </c>
      <c r="F17" s="429">
        <v>5.83244675E8</v>
      </c>
      <c r="G17" s="429" t="s">
        <v>1465</v>
      </c>
    </row>
    <row r="18" ht="14.25" customHeight="1">
      <c r="A18" s="426">
        <v>45173.0</v>
      </c>
      <c r="B18" s="428">
        <v>199990.0</v>
      </c>
      <c r="C18" s="427"/>
      <c r="D18" s="429" t="s">
        <v>1474</v>
      </c>
      <c r="E18" s="428">
        <v>6325081.0</v>
      </c>
      <c r="F18" s="429">
        <v>3.03244682E8</v>
      </c>
      <c r="G18" s="429" t="s">
        <v>1465</v>
      </c>
    </row>
    <row r="19" ht="14.25" customHeight="1">
      <c r="A19" s="426">
        <v>45174.0</v>
      </c>
      <c r="B19" s="428">
        <v>1403982.0</v>
      </c>
      <c r="C19" s="427"/>
      <c r="D19" s="429" t="s">
        <v>1473</v>
      </c>
      <c r="E19" s="428">
        <v>4211011.0</v>
      </c>
      <c r="F19" s="429">
        <v>5.83247687E8</v>
      </c>
      <c r="G19" s="429" t="s">
        <v>1465</v>
      </c>
    </row>
    <row r="20" ht="14.25" customHeight="1">
      <c r="A20" s="426">
        <v>45174.0</v>
      </c>
      <c r="B20" s="428">
        <v>974997.0</v>
      </c>
      <c r="C20" s="427"/>
      <c r="D20" s="429" t="s">
        <v>1475</v>
      </c>
      <c r="E20" s="428">
        <v>2734409.0</v>
      </c>
      <c r="F20" s="429">
        <v>4.63248563E8</v>
      </c>
      <c r="G20" s="429" t="s">
        <v>1465</v>
      </c>
    </row>
    <row r="21" ht="14.25" customHeight="1">
      <c r="A21" s="426">
        <v>45174.0</v>
      </c>
      <c r="B21" s="428">
        <v>417970.0</v>
      </c>
      <c r="C21" s="427"/>
      <c r="D21" s="429" t="s">
        <v>1473</v>
      </c>
      <c r="E21" s="428">
        <v>5070941.0</v>
      </c>
      <c r="F21" s="429">
        <v>5.83247655E8</v>
      </c>
      <c r="G21" s="429" t="s">
        <v>1465</v>
      </c>
    </row>
    <row r="22" ht="14.25" customHeight="1">
      <c r="A22" s="426">
        <v>45174.0</v>
      </c>
      <c r="B22" s="428">
        <v>306980.0</v>
      </c>
      <c r="C22" s="427"/>
      <c r="D22" s="429" t="s">
        <v>1476</v>
      </c>
      <c r="E22" s="428">
        <v>4517991.0</v>
      </c>
      <c r="F22" s="429">
        <v>4.63247668E8</v>
      </c>
      <c r="G22" s="429" t="s">
        <v>1465</v>
      </c>
    </row>
    <row r="23" ht="14.25" customHeight="1">
      <c r="A23" s="426">
        <v>45174.0</v>
      </c>
      <c r="B23" s="428">
        <v>188180.0</v>
      </c>
      <c r="C23" s="427"/>
      <c r="D23" s="429" t="s">
        <v>1472</v>
      </c>
      <c r="E23" s="428">
        <v>5259121.0</v>
      </c>
      <c r="F23" s="429">
        <v>3.8324764E8</v>
      </c>
      <c r="G23" s="429" t="s">
        <v>1465</v>
      </c>
    </row>
    <row r="24" ht="14.25" customHeight="1">
      <c r="A24" s="426">
        <v>45174.0</v>
      </c>
      <c r="B24" s="428">
        <v>134980.0</v>
      </c>
      <c r="C24" s="427"/>
      <c r="D24" s="429" t="s">
        <v>1476</v>
      </c>
      <c r="E24" s="428">
        <v>4652971.0</v>
      </c>
      <c r="F24" s="429">
        <v>5.83247663E8</v>
      </c>
      <c r="G24" s="429" t="s">
        <v>1465</v>
      </c>
    </row>
    <row r="25" ht="14.25" customHeight="1">
      <c r="A25" s="426">
        <v>45174.0</v>
      </c>
      <c r="B25" s="428">
        <v>72620.0</v>
      </c>
      <c r="C25" s="427"/>
      <c r="D25" s="429" t="s">
        <v>1477</v>
      </c>
      <c r="E25" s="428">
        <v>2807029.0</v>
      </c>
      <c r="F25" s="429">
        <v>5.83248559E8</v>
      </c>
      <c r="G25" s="429" t="s">
        <v>1465</v>
      </c>
    </row>
    <row r="26" ht="14.25" customHeight="1">
      <c r="A26" s="426">
        <v>45175.0</v>
      </c>
      <c r="B26" s="427"/>
      <c r="C26" s="428">
        <v>2000000.0</v>
      </c>
      <c r="D26" s="429" t="s">
        <v>1462</v>
      </c>
      <c r="E26" s="428">
        <v>1626420.0</v>
      </c>
      <c r="F26" s="429">
        <v>3.923249E7</v>
      </c>
      <c r="G26" s="429" t="s">
        <v>1463</v>
      </c>
    </row>
    <row r="27" ht="14.25" customHeight="1">
      <c r="A27" s="426">
        <v>45175.0</v>
      </c>
      <c r="B27" s="428">
        <v>132992.0</v>
      </c>
      <c r="C27" s="427"/>
      <c r="D27" s="429" t="s">
        <v>1478</v>
      </c>
      <c r="E27" s="428">
        <v>1759412.0</v>
      </c>
      <c r="F27" s="429">
        <v>3.83248734E8</v>
      </c>
      <c r="G27" s="429" t="s">
        <v>1465</v>
      </c>
    </row>
    <row r="28" ht="14.25" customHeight="1">
      <c r="A28" s="426">
        <v>45180.0</v>
      </c>
      <c r="B28" s="428">
        <v>249380.0</v>
      </c>
      <c r="C28" s="427"/>
      <c r="D28" s="429" t="s">
        <v>1479</v>
      </c>
      <c r="E28" s="428">
        <v>3626420.0</v>
      </c>
      <c r="F28" s="429">
        <v>4.6325166E8</v>
      </c>
      <c r="G28" s="429" t="s">
        <v>1465</v>
      </c>
    </row>
    <row r="29" ht="14.25" customHeight="1">
      <c r="A29" s="426">
        <v>45181.0</v>
      </c>
      <c r="B29" s="427"/>
      <c r="C29" s="428">
        <v>7000000.0</v>
      </c>
      <c r="D29" s="429" t="s">
        <v>1462</v>
      </c>
      <c r="E29" s="428">
        <v>9377040.0</v>
      </c>
      <c r="F29" s="429">
        <v>3.9232544E7</v>
      </c>
      <c r="G29" s="429" t="s">
        <v>1463</v>
      </c>
    </row>
    <row r="30" ht="14.25" customHeight="1">
      <c r="A30" s="426">
        <v>45181.0</v>
      </c>
      <c r="B30" s="427"/>
      <c r="C30" s="428">
        <v>6000000.0</v>
      </c>
      <c r="D30" s="429" t="s">
        <v>1462</v>
      </c>
      <c r="E30" s="428">
        <v>3377040.0</v>
      </c>
      <c r="F30" s="429">
        <v>3.9232544E7</v>
      </c>
      <c r="G30" s="429" t="s">
        <v>1463</v>
      </c>
    </row>
    <row r="31" ht="14.25" customHeight="1">
      <c r="A31" s="426">
        <v>45182.0</v>
      </c>
      <c r="B31" s="428">
        <v>1.0E7</v>
      </c>
      <c r="C31" s="427"/>
      <c r="D31" s="429" t="s">
        <v>1480</v>
      </c>
      <c r="E31" s="428">
        <v>1.2596738E7</v>
      </c>
      <c r="F31" s="429">
        <v>0.0</v>
      </c>
      <c r="G31" s="429" t="s">
        <v>1481</v>
      </c>
    </row>
    <row r="32" ht="14.25" customHeight="1">
      <c r="A32" s="426">
        <v>45182.0</v>
      </c>
      <c r="B32" s="428">
        <v>815950.0</v>
      </c>
      <c r="C32" s="427"/>
      <c r="D32" s="429" t="s">
        <v>1471</v>
      </c>
      <c r="E32" s="428">
        <v>1.5002007E7</v>
      </c>
      <c r="F32" s="429">
        <v>3.03255671E8</v>
      </c>
      <c r="G32" s="429" t="s">
        <v>1465</v>
      </c>
    </row>
    <row r="33" ht="14.25" customHeight="1">
      <c r="A33" s="426">
        <v>45182.0</v>
      </c>
      <c r="B33" s="428">
        <v>690333.0</v>
      </c>
      <c r="C33" s="427"/>
      <c r="D33" s="429" t="s">
        <v>1482</v>
      </c>
      <c r="E33" s="428">
        <v>1.637704E7</v>
      </c>
      <c r="F33" s="429">
        <v>4.63255619E8</v>
      </c>
      <c r="G33" s="429" t="s">
        <v>1465</v>
      </c>
    </row>
    <row r="34" ht="14.25" customHeight="1">
      <c r="A34" s="426">
        <v>45182.0</v>
      </c>
      <c r="B34" s="428">
        <v>488900.0</v>
      </c>
      <c r="C34" s="427"/>
      <c r="D34" s="429" t="s">
        <v>1483</v>
      </c>
      <c r="E34" s="428">
        <v>1.5686707E7</v>
      </c>
      <c r="F34" s="429">
        <v>3.83255636E8</v>
      </c>
      <c r="G34" s="429" t="s">
        <v>1465</v>
      </c>
    </row>
    <row r="35" ht="14.25" customHeight="1">
      <c r="A35" s="426">
        <v>45182.0</v>
      </c>
      <c r="B35" s="428">
        <v>488900.0</v>
      </c>
      <c r="C35" s="427"/>
      <c r="D35" s="429" t="s">
        <v>1483</v>
      </c>
      <c r="E35" s="428">
        <v>1.3617627E7</v>
      </c>
      <c r="F35" s="429">
        <v>3.0325574E8</v>
      </c>
      <c r="G35" s="429" t="s">
        <v>1465</v>
      </c>
    </row>
    <row r="36" ht="14.25" customHeight="1">
      <c r="A36" s="426">
        <v>45182.0</v>
      </c>
      <c r="B36" s="428">
        <v>399470.0</v>
      </c>
      <c r="C36" s="427"/>
      <c r="D36" s="429" t="s">
        <v>1484</v>
      </c>
      <c r="E36" s="428">
        <v>1.4186057E7</v>
      </c>
      <c r="F36" s="429">
        <v>3.83255707E8</v>
      </c>
      <c r="G36" s="429" t="s">
        <v>1465</v>
      </c>
    </row>
    <row r="37" ht="14.25" customHeight="1">
      <c r="A37" s="426">
        <v>45182.0</v>
      </c>
      <c r="B37" s="428">
        <v>299970.0</v>
      </c>
      <c r="C37" s="427"/>
      <c r="D37" s="429" t="s">
        <v>1485</v>
      </c>
      <c r="E37" s="428">
        <v>1.2896708E7</v>
      </c>
      <c r="F37" s="429">
        <v>5.83256571E8</v>
      </c>
      <c r="G37" s="429" t="s">
        <v>1465</v>
      </c>
    </row>
    <row r="38" ht="14.25" customHeight="1">
      <c r="A38" s="426">
        <v>45182.0</v>
      </c>
      <c r="B38" s="428">
        <v>232019.0</v>
      </c>
      <c r="C38" s="427"/>
      <c r="D38" s="429" t="s">
        <v>1486</v>
      </c>
      <c r="E38" s="428">
        <v>1.3128727E7</v>
      </c>
      <c r="F38" s="429">
        <v>3.03256539E8</v>
      </c>
      <c r="G38" s="429" t="s">
        <v>1465</v>
      </c>
    </row>
    <row r="39" ht="14.25" customHeight="1">
      <c r="A39" s="426">
        <v>45182.0</v>
      </c>
      <c r="B39" s="428">
        <v>195800.0</v>
      </c>
      <c r="C39" s="427"/>
      <c r="D39" s="429" t="s">
        <v>1487</v>
      </c>
      <c r="E39" s="428">
        <v>1.5197807E7</v>
      </c>
      <c r="F39" s="429">
        <v>3.03255647E8</v>
      </c>
      <c r="G39" s="429" t="s">
        <v>1465</v>
      </c>
    </row>
    <row r="40" ht="14.25" customHeight="1">
      <c r="A40" s="426">
        <v>45182.0</v>
      </c>
      <c r="B40" s="428">
        <v>168960.0</v>
      </c>
      <c r="C40" s="427"/>
      <c r="D40" s="429" t="s">
        <v>1485</v>
      </c>
      <c r="E40" s="428">
        <v>1.3786587E7</v>
      </c>
      <c r="F40" s="429">
        <v>4.63255713E8</v>
      </c>
      <c r="G40" s="429" t="s">
        <v>1465</v>
      </c>
    </row>
    <row r="41" ht="14.25" customHeight="1">
      <c r="A41" s="426">
        <v>45183.0</v>
      </c>
      <c r="B41" s="428">
        <v>298980.0</v>
      </c>
      <c r="C41" s="427"/>
      <c r="D41" s="429" t="s">
        <v>1471</v>
      </c>
      <c r="E41" s="428">
        <v>2596738.0</v>
      </c>
      <c r="F41" s="429">
        <v>3.8325666E8</v>
      </c>
      <c r="G41" s="429" t="s">
        <v>1465</v>
      </c>
    </row>
    <row r="42" ht="14.25" customHeight="1">
      <c r="A42" s="426">
        <v>45184.0</v>
      </c>
      <c r="B42" s="427"/>
      <c r="C42" s="428">
        <v>2000000.0</v>
      </c>
      <c r="D42" s="429" t="s">
        <v>1462</v>
      </c>
      <c r="E42" s="428">
        <v>2297758.0</v>
      </c>
      <c r="F42" s="429">
        <v>3.9232571E7</v>
      </c>
      <c r="G42" s="429" t="s">
        <v>1463</v>
      </c>
    </row>
    <row r="43" ht="14.25" customHeight="1">
      <c r="A43" s="426">
        <v>45190.0</v>
      </c>
      <c r="B43" s="428">
        <v>100229.0</v>
      </c>
      <c r="C43" s="427"/>
      <c r="D43" s="429" t="s">
        <v>1488</v>
      </c>
      <c r="E43" s="428">
        <v>4297758.0</v>
      </c>
      <c r="F43" s="429">
        <v>3.83263626E8</v>
      </c>
      <c r="G43" s="429" t="s">
        <v>1465</v>
      </c>
    </row>
    <row r="44" ht="14.25" customHeight="1">
      <c r="A44" s="426">
        <v>45191.0</v>
      </c>
      <c r="B44" s="428">
        <v>527980.0</v>
      </c>
      <c r="C44" s="427"/>
      <c r="D44" s="429" t="s">
        <v>1476</v>
      </c>
      <c r="E44" s="428">
        <v>4197529.0</v>
      </c>
      <c r="F44" s="429">
        <v>4.63265606E8</v>
      </c>
      <c r="G44" s="429" t="s">
        <v>1465</v>
      </c>
    </row>
    <row r="45" ht="14.25" customHeight="1">
      <c r="A45" s="426">
        <v>45194.0</v>
      </c>
      <c r="B45" s="428">
        <v>829990.0</v>
      </c>
      <c r="C45" s="427"/>
      <c r="D45" s="429" t="s">
        <v>1467</v>
      </c>
      <c r="E45" s="428">
        <v>3379559.0</v>
      </c>
      <c r="F45" s="429">
        <v>3.0326861E8</v>
      </c>
      <c r="G45" s="429" t="s">
        <v>1465</v>
      </c>
    </row>
    <row r="46" ht="14.25" customHeight="1">
      <c r="A46" s="426">
        <v>45194.0</v>
      </c>
      <c r="B46" s="428">
        <v>289990.0</v>
      </c>
      <c r="C46" s="427"/>
      <c r="D46" s="429" t="s">
        <v>1489</v>
      </c>
      <c r="E46" s="428">
        <v>3669549.0</v>
      </c>
      <c r="F46" s="429">
        <v>3.03268599E8</v>
      </c>
      <c r="G46" s="429" t="s">
        <v>1465</v>
      </c>
    </row>
    <row r="47" ht="14.25" customHeight="1">
      <c r="A47" s="426">
        <v>45195.0</v>
      </c>
      <c r="B47" s="428">
        <v>539980.0</v>
      </c>
      <c r="C47" s="427"/>
      <c r="D47" s="429" t="s">
        <v>1490</v>
      </c>
      <c r="E47" s="428">
        <v>2359659.0</v>
      </c>
      <c r="F47" s="429">
        <v>5.83269604E8</v>
      </c>
      <c r="G47" s="429" t="s">
        <v>1465</v>
      </c>
    </row>
    <row r="48" ht="14.25" customHeight="1">
      <c r="A48" s="426">
        <v>45195.0</v>
      </c>
      <c r="B48" s="428">
        <v>189910.0</v>
      </c>
      <c r="C48" s="427"/>
      <c r="D48" s="429" t="s">
        <v>1491</v>
      </c>
      <c r="E48" s="428">
        <v>2549569.0</v>
      </c>
      <c r="F48" s="429">
        <v>3.0326865E8</v>
      </c>
      <c r="G48" s="429" t="s">
        <v>1465</v>
      </c>
    </row>
    <row r="49" ht="14.25" customHeight="1">
      <c r="A49" s="426">
        <v>45197.0</v>
      </c>
      <c r="B49" s="428">
        <v>967980.0</v>
      </c>
      <c r="C49" s="427"/>
      <c r="D49" s="429" t="s">
        <v>1492</v>
      </c>
      <c r="E49" s="428">
        <v>1819679.0</v>
      </c>
      <c r="F49" s="429">
        <v>4.63271524E8</v>
      </c>
      <c r="G49" s="429" t="s">
        <v>1465</v>
      </c>
    </row>
    <row r="50" ht="14.25" customHeight="1">
      <c r="A50" s="426">
        <v>45198.0</v>
      </c>
      <c r="B50" s="428">
        <v>134950.0</v>
      </c>
      <c r="C50" s="427"/>
      <c r="D50" s="429" t="s">
        <v>1493</v>
      </c>
      <c r="E50" s="428">
        <v>851699.0</v>
      </c>
      <c r="F50" s="429">
        <v>5.83272518E8</v>
      </c>
      <c r="G50" s="429" t="s">
        <v>1465</v>
      </c>
    </row>
    <row r="51" ht="14.25" customHeight="1">
      <c r="A51" s="426">
        <v>45198.0</v>
      </c>
      <c r="B51" s="428">
        <v>32980.0</v>
      </c>
      <c r="C51" s="427"/>
      <c r="D51" s="429" t="s">
        <v>1493</v>
      </c>
      <c r="E51" s="428">
        <v>684820.0</v>
      </c>
      <c r="F51" s="429">
        <v>5.83272608E8</v>
      </c>
      <c r="G51" s="429" t="s">
        <v>1465</v>
      </c>
    </row>
    <row r="52" ht="14.25" customHeight="1">
      <c r="A52" s="426">
        <v>45198.0</v>
      </c>
      <c r="B52" s="428">
        <v>31929.0</v>
      </c>
      <c r="C52" s="427"/>
      <c r="D52" s="429" t="s">
        <v>1479</v>
      </c>
      <c r="E52" s="428">
        <v>716749.0</v>
      </c>
      <c r="F52" s="429">
        <v>5.83272518E8</v>
      </c>
      <c r="G52" s="429" t="s">
        <v>1465</v>
      </c>
    </row>
    <row r="53" ht="14.25" customHeight="1">
      <c r="A53" s="426">
        <v>45198.0</v>
      </c>
      <c r="B53" s="428">
        <v>1500.0</v>
      </c>
      <c r="C53" s="427"/>
      <c r="D53" s="429" t="s">
        <v>1494</v>
      </c>
      <c r="E53" s="428">
        <v>333043.0</v>
      </c>
      <c r="F53" s="429">
        <v>0.0</v>
      </c>
      <c r="G53" s="429" t="s">
        <v>1495</v>
      </c>
    </row>
    <row r="54" ht="14.25" customHeight="1">
      <c r="A54" s="426">
        <v>45201.0</v>
      </c>
      <c r="B54" s="428">
        <v>176001.0</v>
      </c>
      <c r="C54" s="427"/>
      <c r="D54" s="429" t="s">
        <v>1496</v>
      </c>
      <c r="E54" s="428">
        <v>651840.0</v>
      </c>
      <c r="F54" s="429">
        <v>0.0</v>
      </c>
      <c r="G54" s="429" t="s">
        <v>1463</v>
      </c>
    </row>
    <row r="55" ht="14.25" customHeight="1">
      <c r="A55" s="426">
        <v>45201.0</v>
      </c>
      <c r="B55" s="428">
        <v>142796.0</v>
      </c>
      <c r="C55" s="427"/>
      <c r="D55" s="429" t="s">
        <v>1497</v>
      </c>
      <c r="E55" s="428">
        <v>475839.0</v>
      </c>
      <c r="F55" s="429">
        <v>0.0</v>
      </c>
      <c r="G55" s="429" t="s">
        <v>1463</v>
      </c>
    </row>
    <row r="56" ht="14.25" customHeight="1">
      <c r="A56" s="426">
        <v>45201.0</v>
      </c>
      <c r="B56" s="428">
        <v>25000.0</v>
      </c>
      <c r="C56" s="427"/>
      <c r="D56" s="429" t="s">
        <v>1498</v>
      </c>
      <c r="E56" s="428">
        <v>331543.0</v>
      </c>
      <c r="F56" s="429">
        <v>3.83274839E8</v>
      </c>
      <c r="G56" s="429" t="s">
        <v>1465</v>
      </c>
    </row>
    <row r="57" ht="14.25" customHeight="1">
      <c r="A57" s="426">
        <v>45202.0</v>
      </c>
      <c r="B57" s="427"/>
      <c r="C57" s="428">
        <v>2000000.0</v>
      </c>
      <c r="D57" s="429" t="s">
        <v>1462</v>
      </c>
      <c r="E57" s="428">
        <v>306543.0</v>
      </c>
      <c r="F57" s="429">
        <v>3.9232757E7</v>
      </c>
      <c r="G57" s="429" t="s">
        <v>1463</v>
      </c>
    </row>
    <row r="58" ht="14.25" customHeight="1">
      <c r="A58" s="426">
        <v>45202.0</v>
      </c>
      <c r="B58" s="428">
        <v>192000.0</v>
      </c>
      <c r="C58" s="427"/>
      <c r="D58" s="429" t="s">
        <v>1499</v>
      </c>
      <c r="E58" s="428">
        <v>2306543.0</v>
      </c>
      <c r="F58" s="429">
        <v>6.674888E7</v>
      </c>
      <c r="G58" s="429" t="s">
        <v>1463</v>
      </c>
    </row>
    <row r="59" ht="14.25" customHeight="1">
      <c r="A59" s="426">
        <v>45204.0</v>
      </c>
      <c r="B59" s="428">
        <v>120000.0</v>
      </c>
      <c r="C59" s="427"/>
      <c r="D59" s="429" t="s">
        <v>1500</v>
      </c>
      <c r="E59" s="428">
        <v>2114543.0</v>
      </c>
      <c r="F59" s="429">
        <v>0.0</v>
      </c>
      <c r="G59" s="429" t="s">
        <v>1463</v>
      </c>
    </row>
    <row r="60" ht="14.25" customHeight="1">
      <c r="A60" s="426">
        <v>45204.0</v>
      </c>
      <c r="B60" s="428">
        <v>58500.0</v>
      </c>
      <c r="C60" s="427"/>
      <c r="D60" s="429" t="s">
        <v>1500</v>
      </c>
      <c r="E60" s="428">
        <v>1994543.0</v>
      </c>
      <c r="F60" s="429">
        <v>0.0</v>
      </c>
      <c r="G60" s="429" t="s">
        <v>1463</v>
      </c>
    </row>
    <row r="61" ht="14.25" customHeight="1">
      <c r="A61" s="426">
        <v>45205.0</v>
      </c>
      <c r="B61" s="428">
        <v>24177.0</v>
      </c>
      <c r="C61" s="427"/>
      <c r="D61" s="429" t="s">
        <v>1501</v>
      </c>
      <c r="E61" s="428">
        <v>1936043.0</v>
      </c>
      <c r="F61" s="429">
        <v>4.6327869E8</v>
      </c>
      <c r="G61" s="429" t="s">
        <v>1465</v>
      </c>
    </row>
    <row r="62" ht="14.25" customHeight="1">
      <c r="A62" s="426">
        <v>45209.0</v>
      </c>
      <c r="B62" s="428">
        <v>729990.0</v>
      </c>
      <c r="C62" s="427"/>
      <c r="D62" s="429" t="s">
        <v>1485</v>
      </c>
      <c r="E62" s="428">
        <v>1911866.0</v>
      </c>
      <c r="F62" s="429">
        <v>3.03283505E8</v>
      </c>
      <c r="G62" s="429" t="s">
        <v>1465</v>
      </c>
    </row>
    <row r="63" ht="14.25" customHeight="1">
      <c r="A63" s="426">
        <v>45209.0</v>
      </c>
      <c r="B63" s="428">
        <v>38980.0</v>
      </c>
      <c r="C63" s="427"/>
      <c r="D63" s="429" t="s">
        <v>1502</v>
      </c>
      <c r="E63" s="428">
        <v>1181876.0</v>
      </c>
      <c r="F63" s="429">
        <v>3.03283524E8</v>
      </c>
      <c r="G63" s="429" t="s">
        <v>1465</v>
      </c>
    </row>
    <row r="64" ht="14.25" customHeight="1">
      <c r="A64" s="426">
        <v>45210.0</v>
      </c>
      <c r="B64" s="427"/>
      <c r="C64" s="428">
        <v>1000000.0</v>
      </c>
      <c r="D64" s="429" t="s">
        <v>1462</v>
      </c>
      <c r="E64" s="428">
        <v>1142896.0</v>
      </c>
      <c r="F64" s="429">
        <v>3.9232838E7</v>
      </c>
      <c r="G64" s="429" t="s">
        <v>1463</v>
      </c>
    </row>
    <row r="65" ht="14.25" customHeight="1">
      <c r="A65" s="426">
        <v>45218.0</v>
      </c>
      <c r="B65" s="428">
        <v>269820.0</v>
      </c>
      <c r="C65" s="427"/>
      <c r="D65" s="429" t="s">
        <v>1503</v>
      </c>
      <c r="E65" s="428">
        <v>2142896.0</v>
      </c>
      <c r="F65" s="429">
        <v>3.832925E8</v>
      </c>
      <c r="G65" s="429" t="s">
        <v>1465</v>
      </c>
    </row>
    <row r="66" ht="14.25" customHeight="1">
      <c r="A66" s="426">
        <v>45233.0</v>
      </c>
      <c r="B66" s="427"/>
      <c r="C66" s="428">
        <v>7000000.0</v>
      </c>
      <c r="D66" s="429" t="s">
        <v>1462</v>
      </c>
      <c r="E66" s="428">
        <v>1873076.0</v>
      </c>
      <c r="F66" s="429">
        <v>3.923307E7</v>
      </c>
      <c r="G66" s="429" t="s">
        <v>1463</v>
      </c>
    </row>
    <row r="67" ht="14.25" customHeight="1">
      <c r="A67" s="426">
        <v>45233.0</v>
      </c>
      <c r="B67" s="427"/>
      <c r="C67" s="428">
        <v>7000000.0</v>
      </c>
      <c r="D67" s="429" t="s">
        <v>1462</v>
      </c>
      <c r="E67" s="428">
        <v>8873076.0</v>
      </c>
      <c r="F67" s="429">
        <v>3.923307E7</v>
      </c>
      <c r="G67" s="429" t="s">
        <v>1463</v>
      </c>
    </row>
    <row r="68" ht="14.25" customHeight="1">
      <c r="A68" s="426">
        <v>45233.0</v>
      </c>
      <c r="B68" s="427"/>
      <c r="C68" s="428">
        <v>7000000.0</v>
      </c>
      <c r="D68" s="429" t="s">
        <v>1462</v>
      </c>
      <c r="E68" s="428">
        <v>1.5873076E7</v>
      </c>
      <c r="F68" s="429">
        <v>3.923307E7</v>
      </c>
      <c r="G68" s="429" t="s">
        <v>1463</v>
      </c>
    </row>
    <row r="69" ht="14.25" customHeight="1">
      <c r="A69" s="426">
        <v>45233.0</v>
      </c>
      <c r="B69" s="427"/>
      <c r="C69" s="428">
        <v>7000000.0</v>
      </c>
      <c r="D69" s="429" t="s">
        <v>1462</v>
      </c>
      <c r="E69" s="428">
        <v>2.2873076E7</v>
      </c>
      <c r="F69" s="429">
        <v>3.923307E7</v>
      </c>
      <c r="G69" s="429" t="s">
        <v>1463</v>
      </c>
    </row>
    <row r="70" ht="14.25" customHeight="1">
      <c r="A70" s="426">
        <v>45236.0</v>
      </c>
      <c r="B70" s="428">
        <v>2892483.0</v>
      </c>
      <c r="C70" s="427"/>
      <c r="D70" s="429" t="s">
        <v>1504</v>
      </c>
      <c r="E70" s="428">
        <v>2.426209E7</v>
      </c>
      <c r="F70" s="429">
        <v>1.54005946E8</v>
      </c>
      <c r="G70" s="429" t="s">
        <v>1463</v>
      </c>
    </row>
    <row r="71" ht="14.25" customHeight="1">
      <c r="A71" s="426">
        <v>45236.0</v>
      </c>
      <c r="B71" s="428">
        <v>2419370.0</v>
      </c>
      <c r="C71" s="427"/>
      <c r="D71" s="429" t="s">
        <v>1505</v>
      </c>
      <c r="E71" s="428">
        <v>2.7992364E7</v>
      </c>
      <c r="F71" s="429">
        <v>6.1603875E7</v>
      </c>
      <c r="G71" s="429" t="s">
        <v>1463</v>
      </c>
    </row>
    <row r="72" ht="14.25" customHeight="1">
      <c r="A72" s="426">
        <v>45236.0</v>
      </c>
      <c r="B72" s="428">
        <v>1310904.0</v>
      </c>
      <c r="C72" s="427"/>
      <c r="D72" s="429" t="s">
        <v>1506</v>
      </c>
      <c r="E72" s="428">
        <v>2.5572994E7</v>
      </c>
      <c r="F72" s="429">
        <v>0.0</v>
      </c>
      <c r="G72" s="429" t="s">
        <v>1463</v>
      </c>
    </row>
    <row r="73" ht="14.25" customHeight="1">
      <c r="A73" s="426">
        <v>45236.0</v>
      </c>
      <c r="B73" s="428">
        <v>1095912.0</v>
      </c>
      <c r="C73" s="427"/>
      <c r="D73" s="429" t="s">
        <v>1507</v>
      </c>
      <c r="E73" s="428">
        <v>2.9088276E7</v>
      </c>
      <c r="F73" s="429">
        <v>0.0</v>
      </c>
      <c r="G73" s="429" t="s">
        <v>1463</v>
      </c>
    </row>
    <row r="74" ht="14.25" customHeight="1">
      <c r="A74" s="426">
        <v>45236.0</v>
      </c>
      <c r="B74" s="428">
        <v>784800.0</v>
      </c>
      <c r="C74" s="427"/>
      <c r="D74" s="429" t="s">
        <v>1508</v>
      </c>
      <c r="E74" s="428">
        <v>2.9873076E7</v>
      </c>
      <c r="F74" s="429">
        <v>4.00563718E8</v>
      </c>
      <c r="G74" s="429" t="s">
        <v>1463</v>
      </c>
    </row>
    <row r="75" ht="14.25" customHeight="1">
      <c r="A75" s="426">
        <v>45236.0</v>
      </c>
      <c r="B75" s="428">
        <v>392075.0</v>
      </c>
      <c r="C75" s="427"/>
      <c r="D75" s="429" t="s">
        <v>1509</v>
      </c>
      <c r="E75" s="428">
        <v>2.1369607E7</v>
      </c>
      <c r="F75" s="429">
        <v>0.0</v>
      </c>
      <c r="G75" s="429" t="s">
        <v>1463</v>
      </c>
    </row>
    <row r="76" ht="14.25" customHeight="1">
      <c r="A76" s="426">
        <v>45238.0</v>
      </c>
      <c r="B76" s="428">
        <v>8563504.0</v>
      </c>
      <c r="C76" s="427"/>
      <c r="D76" s="429" t="s">
        <v>1510</v>
      </c>
      <c r="E76" s="428">
        <v>2.0977532E7</v>
      </c>
      <c r="F76" s="429">
        <v>0.0</v>
      </c>
      <c r="G76" s="429" t="s">
        <v>1463</v>
      </c>
    </row>
    <row r="77" ht="14.25" customHeight="1">
      <c r="A77" s="426">
        <v>45238.0</v>
      </c>
      <c r="B77" s="428">
        <v>2057000.0</v>
      </c>
      <c r="C77" s="427"/>
      <c r="D77" s="429" t="s">
        <v>1511</v>
      </c>
      <c r="E77" s="428">
        <v>1.2166624E7</v>
      </c>
      <c r="F77" s="429">
        <v>6.6457265E7</v>
      </c>
      <c r="G77" s="429" t="s">
        <v>1463</v>
      </c>
    </row>
    <row r="78" ht="14.25" customHeight="1">
      <c r="A78" s="426">
        <v>45238.0</v>
      </c>
      <c r="B78" s="428">
        <v>1613990.0</v>
      </c>
      <c r="C78" s="427"/>
      <c r="D78" s="429" t="s">
        <v>1502</v>
      </c>
      <c r="E78" s="428">
        <v>9052477.0</v>
      </c>
      <c r="F78" s="429">
        <v>3.83311827E8</v>
      </c>
      <c r="G78" s="429" t="s">
        <v>1465</v>
      </c>
    </row>
    <row r="79" ht="14.25" customHeight="1">
      <c r="A79" s="426">
        <v>45238.0</v>
      </c>
      <c r="B79" s="428">
        <v>837950.0</v>
      </c>
      <c r="C79" s="427"/>
      <c r="D79" s="429" t="s">
        <v>1512</v>
      </c>
      <c r="E79" s="428">
        <v>1.0109624E7</v>
      </c>
      <c r="F79" s="429">
        <v>6.8892562E7</v>
      </c>
      <c r="G79" s="429" t="s">
        <v>1463</v>
      </c>
    </row>
    <row r="80" ht="14.25" customHeight="1">
      <c r="A80" s="426">
        <v>45238.0</v>
      </c>
      <c r="B80" s="428">
        <v>247404.0</v>
      </c>
      <c r="C80" s="427"/>
      <c r="D80" s="429" t="s">
        <v>1513</v>
      </c>
      <c r="E80" s="428">
        <v>1.2414028E7</v>
      </c>
      <c r="F80" s="429">
        <v>0.0</v>
      </c>
      <c r="G80" s="429" t="s">
        <v>1463</v>
      </c>
    </row>
    <row r="81" ht="14.25" customHeight="1">
      <c r="A81" s="426">
        <v>45238.0</v>
      </c>
      <c r="B81" s="428">
        <v>219197.0</v>
      </c>
      <c r="C81" s="427"/>
      <c r="D81" s="429" t="s">
        <v>1514</v>
      </c>
      <c r="E81" s="428">
        <v>9271674.0</v>
      </c>
      <c r="F81" s="429">
        <v>0.0</v>
      </c>
      <c r="G81" s="429" t="s">
        <v>1463</v>
      </c>
    </row>
    <row r="82" ht="14.25" customHeight="1">
      <c r="A82" s="426">
        <v>45240.0</v>
      </c>
      <c r="B82" s="428">
        <v>1323920.0</v>
      </c>
      <c r="C82" s="427"/>
      <c r="D82" s="429" t="s">
        <v>1515</v>
      </c>
      <c r="E82" s="428">
        <v>6385337.0</v>
      </c>
      <c r="F82" s="429">
        <v>7.0734648E7</v>
      </c>
      <c r="G82" s="429" t="s">
        <v>1463</v>
      </c>
    </row>
    <row r="83" ht="14.25" customHeight="1">
      <c r="A83" s="426">
        <v>45240.0</v>
      </c>
      <c r="B83" s="428">
        <v>1053150.0</v>
      </c>
      <c r="C83" s="427"/>
      <c r="D83" s="429" t="s">
        <v>1516</v>
      </c>
      <c r="E83" s="428">
        <v>7438487.0</v>
      </c>
      <c r="F83" s="429">
        <v>0.0</v>
      </c>
      <c r="G83" s="429" t="s">
        <v>1463</v>
      </c>
    </row>
    <row r="84" ht="14.25" customHeight="1">
      <c r="A84" s="426">
        <v>45243.0</v>
      </c>
      <c r="B84" s="427"/>
      <c r="C84" s="428">
        <v>7000000.0</v>
      </c>
      <c r="D84" s="429" t="s">
        <v>1462</v>
      </c>
      <c r="E84" s="428">
        <v>4175832.0</v>
      </c>
      <c r="F84" s="429">
        <v>3.9233177E7</v>
      </c>
      <c r="G84" s="429" t="s">
        <v>1463</v>
      </c>
    </row>
    <row r="85" ht="14.25" customHeight="1">
      <c r="A85" s="426">
        <v>45243.0</v>
      </c>
      <c r="B85" s="427"/>
      <c r="C85" s="428">
        <v>7000000.0</v>
      </c>
      <c r="D85" s="429" t="s">
        <v>1462</v>
      </c>
      <c r="E85" s="428">
        <v>1.1175832E7</v>
      </c>
      <c r="F85" s="429">
        <v>3.9233177E7</v>
      </c>
      <c r="G85" s="429" t="s">
        <v>1463</v>
      </c>
    </row>
    <row r="86" ht="14.25" customHeight="1">
      <c r="A86" s="426">
        <v>45243.0</v>
      </c>
      <c r="B86" s="428">
        <v>845586.0</v>
      </c>
      <c r="C86" s="427"/>
      <c r="D86" s="429" t="s">
        <v>1517</v>
      </c>
      <c r="E86" s="428">
        <v>5061417.0</v>
      </c>
      <c r="F86" s="429">
        <v>0.0</v>
      </c>
      <c r="G86" s="429" t="s">
        <v>1463</v>
      </c>
    </row>
    <row r="87" ht="14.25" customHeight="1">
      <c r="A87" s="426">
        <v>45243.0</v>
      </c>
      <c r="B87" s="428">
        <v>39999.0</v>
      </c>
      <c r="C87" s="427"/>
      <c r="D87" s="429" t="s">
        <v>1518</v>
      </c>
      <c r="E87" s="428">
        <v>4215831.0</v>
      </c>
      <c r="F87" s="429">
        <v>0.0</v>
      </c>
      <c r="G87" s="429" t="s">
        <v>1463</v>
      </c>
    </row>
    <row r="88" ht="14.25" customHeight="1">
      <c r="A88" s="426">
        <v>45244.0</v>
      </c>
      <c r="B88" s="428">
        <v>2939950.0</v>
      </c>
      <c r="C88" s="427"/>
      <c r="D88" s="429" t="s">
        <v>1519</v>
      </c>
      <c r="E88" s="428">
        <v>1.7707448E7</v>
      </c>
      <c r="F88" s="429">
        <v>2.5709179E7</v>
      </c>
      <c r="G88" s="429" t="s">
        <v>1463</v>
      </c>
    </row>
    <row r="89" ht="14.25" customHeight="1">
      <c r="A89" s="426">
        <v>45244.0</v>
      </c>
      <c r="B89" s="428">
        <v>468384.0</v>
      </c>
      <c r="C89" s="427"/>
      <c r="D89" s="429" t="s">
        <v>1520</v>
      </c>
      <c r="E89" s="428">
        <v>1.8175832E7</v>
      </c>
      <c r="F89" s="429">
        <v>0.0</v>
      </c>
      <c r="G89" s="429" t="s">
        <v>1463</v>
      </c>
    </row>
    <row r="90" ht="14.25" customHeight="1">
      <c r="A90" s="426">
        <v>45244.0</v>
      </c>
      <c r="B90" s="428">
        <v>241100.0</v>
      </c>
      <c r="C90" s="427"/>
      <c r="D90" s="429" t="s">
        <v>1521</v>
      </c>
      <c r="E90" s="428">
        <v>1.4767498E7</v>
      </c>
      <c r="F90" s="429">
        <v>0.0</v>
      </c>
      <c r="G90" s="429" t="s">
        <v>1463</v>
      </c>
    </row>
    <row r="91" ht="14.25" customHeight="1">
      <c r="A91" s="426">
        <v>45246.0</v>
      </c>
      <c r="B91" s="428">
        <v>2490000.0</v>
      </c>
      <c r="C91" s="427"/>
      <c r="D91" s="429" t="s">
        <v>1522</v>
      </c>
      <c r="E91" s="428">
        <v>1.2307313E7</v>
      </c>
      <c r="F91" s="429">
        <v>6893279.0</v>
      </c>
      <c r="G91" s="429" t="s">
        <v>1463</v>
      </c>
    </row>
    <row r="92" ht="14.25" customHeight="1">
      <c r="A92" s="426">
        <v>45246.0</v>
      </c>
      <c r="B92" s="428">
        <v>1589941.0</v>
      </c>
      <c r="C92" s="427"/>
      <c r="D92" s="429" t="s">
        <v>1519</v>
      </c>
      <c r="E92" s="428">
        <v>1.4507108E7</v>
      </c>
      <c r="F92" s="429">
        <v>2.5709179E7</v>
      </c>
      <c r="G92" s="429" t="s">
        <v>1463</v>
      </c>
    </row>
    <row r="93" ht="14.25" customHeight="1">
      <c r="A93" s="426">
        <v>45246.0</v>
      </c>
      <c r="B93" s="428">
        <v>370400.0</v>
      </c>
      <c r="C93" s="427"/>
      <c r="D93" s="429" t="s">
        <v>1523</v>
      </c>
      <c r="E93" s="428">
        <v>1.2917167E7</v>
      </c>
      <c r="F93" s="429">
        <v>0.0</v>
      </c>
      <c r="G93" s="429" t="s">
        <v>1463</v>
      </c>
    </row>
    <row r="94" ht="14.25" customHeight="1">
      <c r="A94" s="426">
        <v>45246.0</v>
      </c>
      <c r="B94" s="428">
        <v>239454.0</v>
      </c>
      <c r="C94" s="427"/>
      <c r="D94" s="429" t="s">
        <v>1509</v>
      </c>
      <c r="E94" s="428">
        <v>1.2546767E7</v>
      </c>
      <c r="F94" s="429">
        <v>0.0</v>
      </c>
      <c r="G94" s="429" t="s">
        <v>1463</v>
      </c>
    </row>
    <row r="95" ht="14.25" customHeight="1">
      <c r="A95" s="426">
        <v>45246.0</v>
      </c>
      <c r="B95" s="428">
        <v>19290.0</v>
      </c>
      <c r="C95" s="427"/>
      <c r="D95" s="429" t="s">
        <v>1524</v>
      </c>
      <c r="E95" s="428">
        <v>1.4526398E7</v>
      </c>
      <c r="F95" s="429">
        <v>6.132917E7</v>
      </c>
      <c r="G95" s="429" t="s">
        <v>1463</v>
      </c>
    </row>
    <row r="96" ht="14.25" customHeight="1">
      <c r="A96" s="426">
        <v>45247.0</v>
      </c>
      <c r="B96" s="428">
        <v>30000.0</v>
      </c>
      <c r="C96" s="427"/>
      <c r="D96" s="429" t="s">
        <v>1525</v>
      </c>
      <c r="E96" s="428">
        <v>9793136.0</v>
      </c>
      <c r="F96" s="429">
        <v>0.0</v>
      </c>
      <c r="G96" s="429" t="s">
        <v>1463</v>
      </c>
    </row>
    <row r="97" ht="14.25" customHeight="1">
      <c r="A97" s="426">
        <v>45247.0</v>
      </c>
      <c r="B97" s="428">
        <v>24177.0</v>
      </c>
      <c r="C97" s="427"/>
      <c r="D97" s="429" t="s">
        <v>1501</v>
      </c>
      <c r="E97" s="428">
        <v>9817313.0</v>
      </c>
      <c r="F97" s="429">
        <v>4.63320664E8</v>
      </c>
      <c r="G97" s="429" t="s">
        <v>1465</v>
      </c>
    </row>
    <row r="98" ht="14.25" customHeight="1">
      <c r="A98" s="426">
        <v>45252.0</v>
      </c>
      <c r="B98" s="428">
        <v>4094945.0</v>
      </c>
      <c r="C98" s="427"/>
      <c r="D98" s="429" t="s">
        <v>1526</v>
      </c>
      <c r="E98" s="428">
        <v>5968049.0</v>
      </c>
      <c r="F98" s="429">
        <v>0.0</v>
      </c>
      <c r="G98" s="429" t="s">
        <v>1463</v>
      </c>
    </row>
    <row r="99" ht="14.25" customHeight="1">
      <c r="A99" s="426">
        <v>45252.0</v>
      </c>
      <c r="B99" s="428">
        <v>3795087.0</v>
      </c>
      <c r="C99" s="427"/>
      <c r="D99" s="429" t="s">
        <v>1504</v>
      </c>
      <c r="E99" s="428">
        <v>9763136.0</v>
      </c>
      <c r="F99" s="429">
        <v>1.54005946E8</v>
      </c>
      <c r="G99" s="429" t="s">
        <v>1463</v>
      </c>
    </row>
    <row r="100" ht="14.25" customHeight="1">
      <c r="A100" s="426">
        <v>45252.0</v>
      </c>
      <c r="B100" s="428">
        <v>959000.0</v>
      </c>
      <c r="C100" s="427"/>
      <c r="D100" s="429" t="s">
        <v>1511</v>
      </c>
      <c r="E100" s="428">
        <v>1873104.0</v>
      </c>
      <c r="F100" s="429">
        <v>6.6457265E7</v>
      </c>
      <c r="G100" s="429" t="s">
        <v>1463</v>
      </c>
    </row>
    <row r="101" ht="14.25" customHeight="1">
      <c r="A101" s="426">
        <v>45252.0</v>
      </c>
      <c r="B101" s="428">
        <v>623812.0</v>
      </c>
      <c r="C101" s="427"/>
      <c r="D101" s="429" t="s">
        <v>1514</v>
      </c>
      <c r="E101" s="428">
        <v>914104.0</v>
      </c>
      <c r="F101" s="429">
        <v>0.0</v>
      </c>
      <c r="G101" s="429" t="s">
        <v>1463</v>
      </c>
    </row>
    <row r="102" ht="14.25" customHeight="1">
      <c r="A102" s="426">
        <v>45253.0</v>
      </c>
      <c r="B102" s="427"/>
      <c r="C102" s="428">
        <v>7000000.0</v>
      </c>
      <c r="D102" s="429" t="s">
        <v>1462</v>
      </c>
      <c r="E102" s="428">
        <v>290292.0</v>
      </c>
      <c r="F102" s="429">
        <v>3.9233262E7</v>
      </c>
      <c r="G102" s="429" t="s">
        <v>1463</v>
      </c>
    </row>
    <row r="103" ht="14.25" customHeight="1">
      <c r="A103" s="426">
        <v>45253.0</v>
      </c>
      <c r="B103" s="427"/>
      <c r="C103" s="428">
        <v>7000000.0</v>
      </c>
      <c r="D103" s="429" t="s">
        <v>1462</v>
      </c>
      <c r="E103" s="428">
        <v>7290292.0</v>
      </c>
      <c r="F103" s="429">
        <v>3.9233262E7</v>
      </c>
      <c r="G103" s="429" t="s">
        <v>1463</v>
      </c>
    </row>
    <row r="104" ht="14.25" customHeight="1">
      <c r="A104" s="426">
        <v>45253.0</v>
      </c>
      <c r="B104" s="427"/>
      <c r="C104" s="428">
        <v>7000000.0</v>
      </c>
      <c r="D104" s="429" t="s">
        <v>1462</v>
      </c>
      <c r="E104" s="428">
        <v>1.4290292E7</v>
      </c>
      <c r="F104" s="429">
        <v>3.9233262E7</v>
      </c>
      <c r="G104" s="429" t="s">
        <v>1463</v>
      </c>
    </row>
    <row r="105" ht="14.25" customHeight="1">
      <c r="A105" s="426">
        <v>45253.0</v>
      </c>
      <c r="B105" s="428">
        <v>8082347.0</v>
      </c>
      <c r="C105" s="427"/>
      <c r="D105" s="429" t="s">
        <v>1510</v>
      </c>
      <c r="E105" s="428">
        <v>1.0705467E7</v>
      </c>
      <c r="F105" s="429">
        <v>0.0</v>
      </c>
      <c r="G105" s="429" t="s">
        <v>1463</v>
      </c>
    </row>
    <row r="106" ht="14.25" customHeight="1">
      <c r="A106" s="426">
        <v>45253.0</v>
      </c>
      <c r="B106" s="428">
        <v>5519949.0</v>
      </c>
      <c r="C106" s="427"/>
      <c r="D106" s="429" t="s">
        <v>1519</v>
      </c>
      <c r="E106" s="428">
        <v>2.0661378E7</v>
      </c>
      <c r="F106" s="429">
        <v>2.5709179E7</v>
      </c>
      <c r="G106" s="429" t="s">
        <v>1463</v>
      </c>
    </row>
    <row r="107" ht="14.25" customHeight="1">
      <c r="A107" s="426">
        <v>45253.0</v>
      </c>
      <c r="B107" s="428">
        <v>2207450.0</v>
      </c>
      <c r="C107" s="427"/>
      <c r="D107" s="429" t="s">
        <v>1527</v>
      </c>
      <c r="E107" s="428">
        <v>1.4909009E7</v>
      </c>
      <c r="F107" s="429">
        <v>7.172839E7</v>
      </c>
      <c r="G107" s="429" t="s">
        <v>1463</v>
      </c>
    </row>
    <row r="108" ht="14.25" customHeight="1">
      <c r="A108" s="426">
        <v>45253.0</v>
      </c>
      <c r="B108" s="428">
        <v>1311006.0</v>
      </c>
      <c r="C108" s="427"/>
      <c r="D108" s="429" t="s">
        <v>1514</v>
      </c>
      <c r="E108" s="428">
        <v>1.2016473E7</v>
      </c>
      <c r="F108" s="429">
        <v>0.0</v>
      </c>
      <c r="G108" s="429" t="s">
        <v>1463</v>
      </c>
    </row>
    <row r="109" ht="14.25" customHeight="1">
      <c r="A109" s="426">
        <v>45253.0</v>
      </c>
      <c r="B109" s="428">
        <v>501686.0</v>
      </c>
      <c r="C109" s="427"/>
      <c r="D109" s="429" t="s">
        <v>1524</v>
      </c>
      <c r="E109" s="428">
        <v>1.2701559E7</v>
      </c>
      <c r="F109" s="429">
        <v>6.132917E7</v>
      </c>
      <c r="G109" s="429" t="s">
        <v>1463</v>
      </c>
    </row>
    <row r="110" ht="14.25" customHeight="1">
      <c r="A110" s="426">
        <v>45253.0</v>
      </c>
      <c r="B110" s="428">
        <v>261951.0</v>
      </c>
      <c r="C110" s="427"/>
      <c r="D110" s="429" t="s">
        <v>1509</v>
      </c>
      <c r="E110" s="428">
        <v>2.1147297E7</v>
      </c>
      <c r="F110" s="429">
        <v>0.0</v>
      </c>
      <c r="G110" s="429" t="s">
        <v>1463</v>
      </c>
    </row>
    <row r="111" ht="14.25" customHeight="1">
      <c r="A111" s="426">
        <v>45253.0</v>
      </c>
      <c r="B111" s="428">
        <v>232420.0</v>
      </c>
      <c r="C111" s="427"/>
      <c r="D111" s="429" t="s">
        <v>1527</v>
      </c>
      <c r="E111" s="428">
        <v>1.5141429E7</v>
      </c>
      <c r="F111" s="429">
        <v>7.172839E7</v>
      </c>
      <c r="G111" s="429" t="s">
        <v>1463</v>
      </c>
    </row>
    <row r="112" ht="14.25" customHeight="1">
      <c r="A112" s="426">
        <v>45253.0</v>
      </c>
      <c r="B112" s="428">
        <v>223968.0</v>
      </c>
      <c r="C112" s="427"/>
      <c r="D112" s="429" t="s">
        <v>1528</v>
      </c>
      <c r="E112" s="428">
        <v>2.0885346E7</v>
      </c>
      <c r="F112" s="429">
        <v>0.0</v>
      </c>
      <c r="G112" s="429" t="s">
        <v>1463</v>
      </c>
    </row>
    <row r="113" ht="14.25" customHeight="1">
      <c r="A113" s="426">
        <v>45253.0</v>
      </c>
      <c r="B113" s="428">
        <v>183400.0</v>
      </c>
      <c r="C113" s="427"/>
      <c r="D113" s="429" t="s">
        <v>1529</v>
      </c>
      <c r="E113" s="428">
        <v>1.2199873E7</v>
      </c>
      <c r="F113" s="429">
        <v>0.0</v>
      </c>
      <c r="G113" s="429" t="s">
        <v>1463</v>
      </c>
    </row>
    <row r="114" ht="14.25" customHeight="1">
      <c r="A114" s="426">
        <v>45253.0</v>
      </c>
      <c r="B114" s="428">
        <v>142995.0</v>
      </c>
      <c r="C114" s="427"/>
      <c r="D114" s="429" t="s">
        <v>1530</v>
      </c>
      <c r="E114" s="428">
        <v>2.1290292E7</v>
      </c>
      <c r="F114" s="429">
        <v>0.0</v>
      </c>
      <c r="G114" s="429" t="s">
        <v>1463</v>
      </c>
    </row>
    <row r="115" ht="14.25" customHeight="1">
      <c r="A115" s="426">
        <v>45257.0</v>
      </c>
      <c r="B115" s="427"/>
      <c r="C115" s="428">
        <v>7000000.0</v>
      </c>
      <c r="D115" s="429" t="s">
        <v>1462</v>
      </c>
      <c r="E115" s="428">
        <v>2623120.0</v>
      </c>
      <c r="F115" s="429">
        <v>3.9233285E7</v>
      </c>
      <c r="G115" s="429" t="s">
        <v>1463</v>
      </c>
    </row>
    <row r="116" ht="14.25" customHeight="1">
      <c r="A116" s="426">
        <v>45257.0</v>
      </c>
      <c r="B116" s="427"/>
      <c r="C116" s="428">
        <v>7000000.0</v>
      </c>
      <c r="D116" s="429" t="s">
        <v>1462</v>
      </c>
      <c r="E116" s="428">
        <v>9623120.0</v>
      </c>
      <c r="F116" s="429">
        <v>3.9233285E7</v>
      </c>
      <c r="G116" s="429" t="s">
        <v>1463</v>
      </c>
    </row>
    <row r="117" ht="14.25" customHeight="1">
      <c r="A117" s="426">
        <v>45257.0</v>
      </c>
      <c r="B117" s="428">
        <v>5249991.0</v>
      </c>
      <c r="C117" s="427"/>
      <c r="D117" s="429" t="s">
        <v>1514</v>
      </c>
      <c r="E117" s="428">
        <v>1.4284155E7</v>
      </c>
      <c r="F117" s="429">
        <v>0.0</v>
      </c>
      <c r="G117" s="429" t="s">
        <v>1463</v>
      </c>
    </row>
    <row r="118" ht="14.25" customHeight="1">
      <c r="A118" s="426">
        <v>45257.0</v>
      </c>
      <c r="B118" s="428">
        <v>2338965.0</v>
      </c>
      <c r="C118" s="427"/>
      <c r="D118" s="429" t="s">
        <v>1531</v>
      </c>
      <c r="E118" s="428">
        <v>1.662312E7</v>
      </c>
      <c r="F118" s="429">
        <v>7.4183093E7</v>
      </c>
      <c r="G118" s="429" t="s">
        <v>1463</v>
      </c>
    </row>
    <row r="119" ht="14.25" customHeight="1">
      <c r="A119" s="426">
        <v>45258.0</v>
      </c>
      <c r="B119" s="428">
        <v>4827001.0</v>
      </c>
      <c r="C119" s="427"/>
      <c r="D119" s="429" t="s">
        <v>1511</v>
      </c>
      <c r="E119" s="428">
        <v>9034164.0</v>
      </c>
      <c r="F119" s="429">
        <v>6.6457265E7</v>
      </c>
      <c r="G119" s="429" t="s">
        <v>1463</v>
      </c>
    </row>
    <row r="120" ht="14.25" customHeight="1">
      <c r="A120" s="426">
        <v>45258.0</v>
      </c>
      <c r="B120" s="428">
        <v>27291.0</v>
      </c>
      <c r="C120" s="427"/>
      <c r="D120" s="429" t="s">
        <v>1532</v>
      </c>
      <c r="E120" s="428">
        <v>1.1207163E7</v>
      </c>
      <c r="F120" s="429">
        <v>0.0</v>
      </c>
      <c r="G120" s="429" t="s">
        <v>1463</v>
      </c>
    </row>
    <row r="121" ht="14.25" customHeight="1">
      <c r="A121" s="426">
        <v>45259.0</v>
      </c>
      <c r="B121" s="427"/>
      <c r="C121" s="428">
        <v>7000000.0</v>
      </c>
      <c r="D121" s="429" t="s">
        <v>1462</v>
      </c>
      <c r="E121" s="428">
        <v>4207163.0</v>
      </c>
      <c r="F121" s="429">
        <v>3.9233321E7</v>
      </c>
      <c r="G121" s="429" t="s">
        <v>1463</v>
      </c>
    </row>
    <row r="122" ht="14.25" customHeight="1">
      <c r="A122" s="426">
        <v>45260.0</v>
      </c>
      <c r="B122" s="428">
        <v>4299960.0</v>
      </c>
      <c r="C122" s="427"/>
      <c r="D122" s="429" t="s">
        <v>1519</v>
      </c>
      <c r="E122" s="428">
        <v>5929442.0</v>
      </c>
      <c r="F122" s="429">
        <v>2.5709179E7</v>
      </c>
      <c r="G122" s="429" t="s">
        <v>1463</v>
      </c>
    </row>
    <row r="123" ht="14.25" customHeight="1">
      <c r="A123" s="426">
        <v>45260.0</v>
      </c>
      <c r="B123" s="428">
        <v>3280450.0</v>
      </c>
      <c r="C123" s="427"/>
      <c r="D123" s="429" t="s">
        <v>1519</v>
      </c>
      <c r="E123" s="428">
        <v>1.1179872E7</v>
      </c>
      <c r="F123" s="429">
        <v>2.5709179E7</v>
      </c>
      <c r="G123" s="429" t="s">
        <v>1463</v>
      </c>
    </row>
    <row r="124" ht="14.25" customHeight="1">
      <c r="A124" s="426">
        <v>45260.0</v>
      </c>
      <c r="B124" s="428">
        <v>999990.0</v>
      </c>
      <c r="C124" s="427"/>
      <c r="D124" s="429" t="s">
        <v>1519</v>
      </c>
      <c r="E124" s="428">
        <v>6929432.0</v>
      </c>
      <c r="F124" s="429">
        <v>2.5709179E7</v>
      </c>
      <c r="G124" s="429" t="s">
        <v>1463</v>
      </c>
    </row>
    <row r="125" ht="14.25" customHeight="1">
      <c r="A125" s="426">
        <v>45260.0</v>
      </c>
      <c r="B125" s="428">
        <v>969990.0</v>
      </c>
      <c r="C125" s="427"/>
      <c r="D125" s="429" t="s">
        <v>1519</v>
      </c>
      <c r="E125" s="428">
        <v>7899422.0</v>
      </c>
      <c r="F125" s="429">
        <v>2.5709179E7</v>
      </c>
      <c r="G125" s="429" t="s">
        <v>1463</v>
      </c>
    </row>
    <row r="126" ht="14.25" customHeight="1">
      <c r="A126" s="426">
        <v>45260.0</v>
      </c>
      <c r="B126" s="428">
        <v>19782.0</v>
      </c>
      <c r="C126" s="427"/>
      <c r="D126" s="429" t="s">
        <v>1533</v>
      </c>
      <c r="E126" s="428">
        <v>1629482.0</v>
      </c>
      <c r="F126" s="429">
        <v>4.63333749E8</v>
      </c>
      <c r="G126" s="429" t="s">
        <v>1465</v>
      </c>
    </row>
    <row r="127" ht="14.25" customHeight="1">
      <c r="A127" s="426">
        <v>45265.0</v>
      </c>
      <c r="B127" s="427"/>
      <c r="C127" s="428">
        <v>990000.0</v>
      </c>
      <c r="D127" s="429" t="s">
        <v>1462</v>
      </c>
      <c r="E127" s="428">
        <v>1609700.0</v>
      </c>
      <c r="F127" s="429">
        <v>3.9233384E7</v>
      </c>
      <c r="G127" s="429" t="s">
        <v>1463</v>
      </c>
    </row>
    <row r="128" ht="14.25" customHeight="1">
      <c r="A128" s="426">
        <v>45265.0</v>
      </c>
      <c r="B128" s="428">
        <v>1310904.0</v>
      </c>
      <c r="C128" s="427"/>
      <c r="D128" s="429" t="s">
        <v>1506</v>
      </c>
      <c r="E128" s="428">
        <v>1540926.0</v>
      </c>
      <c r="F128" s="429">
        <v>0.0</v>
      </c>
      <c r="G128" s="429" t="s">
        <v>1463</v>
      </c>
    </row>
    <row r="129" ht="14.25" customHeight="1">
      <c r="A129" s="426">
        <v>45265.0</v>
      </c>
      <c r="B129" s="428">
        <v>404481.0</v>
      </c>
      <c r="C129" s="427"/>
      <c r="D129" s="429" t="s">
        <v>1497</v>
      </c>
      <c r="E129" s="428">
        <v>2339026.0</v>
      </c>
      <c r="F129" s="429">
        <v>0.0</v>
      </c>
      <c r="G129" s="429" t="s">
        <v>1463</v>
      </c>
    </row>
    <row r="130" ht="14.25" customHeight="1">
      <c r="A130" s="426">
        <v>45265.0</v>
      </c>
      <c r="B130" s="428">
        <v>264980.0</v>
      </c>
      <c r="C130" s="427"/>
      <c r="D130" s="429" t="s">
        <v>1534</v>
      </c>
      <c r="E130" s="428">
        <v>1934545.0</v>
      </c>
      <c r="F130" s="429">
        <v>0.0</v>
      </c>
      <c r="G130" s="429" t="s">
        <v>1463</v>
      </c>
    </row>
    <row r="131" ht="14.25" customHeight="1">
      <c r="A131" s="426">
        <v>45265.0</v>
      </c>
      <c r="B131" s="428">
        <v>260674.0</v>
      </c>
      <c r="C131" s="427"/>
      <c r="D131" s="429" t="s">
        <v>1520</v>
      </c>
      <c r="E131" s="428">
        <v>2599700.0</v>
      </c>
      <c r="F131" s="429">
        <v>0.0</v>
      </c>
      <c r="G131" s="429" t="s">
        <v>1463</v>
      </c>
    </row>
    <row r="132" ht="14.25" customHeight="1">
      <c r="A132" s="426">
        <v>45265.0</v>
      </c>
      <c r="B132" s="428">
        <v>128639.0</v>
      </c>
      <c r="C132" s="427"/>
      <c r="D132" s="429" t="s">
        <v>1535</v>
      </c>
      <c r="E132" s="428">
        <v>1669565.0</v>
      </c>
      <c r="F132" s="429">
        <v>1879480.0</v>
      </c>
      <c r="G132" s="429" t="s">
        <v>1463</v>
      </c>
    </row>
    <row r="133" ht="14.25" customHeight="1">
      <c r="A133" s="426">
        <v>45265.0</v>
      </c>
      <c r="B133" s="428">
        <v>39999.0</v>
      </c>
      <c r="C133" s="427"/>
      <c r="D133" s="429" t="s">
        <v>1518</v>
      </c>
      <c r="E133" s="428">
        <v>230022.0</v>
      </c>
      <c r="F133" s="429">
        <v>0.0</v>
      </c>
      <c r="G133" s="429" t="s">
        <v>1463</v>
      </c>
    </row>
    <row r="134" ht="14.25" customHeight="1">
      <c r="A134" s="426">
        <v>45267.0</v>
      </c>
      <c r="B134" s="427"/>
      <c r="C134" s="428">
        <v>7000000.0</v>
      </c>
      <c r="D134" s="429" t="s">
        <v>1462</v>
      </c>
      <c r="E134" s="428">
        <v>190023.0</v>
      </c>
      <c r="F134" s="429">
        <v>3.92334E7</v>
      </c>
      <c r="G134" s="429" t="s">
        <v>1463</v>
      </c>
    </row>
    <row r="135" ht="14.25" customHeight="1">
      <c r="A135" s="426">
        <v>45267.0</v>
      </c>
      <c r="B135" s="427"/>
      <c r="C135" s="428">
        <v>7000000.0</v>
      </c>
      <c r="D135" s="429" t="s">
        <v>1462</v>
      </c>
      <c r="E135" s="428">
        <v>7190023.0</v>
      </c>
      <c r="F135" s="429">
        <v>3.92334E7</v>
      </c>
      <c r="G135" s="429" t="s">
        <v>1463</v>
      </c>
    </row>
    <row r="136" ht="14.25" customHeight="1">
      <c r="A136" s="426">
        <v>45267.0</v>
      </c>
      <c r="B136" s="427"/>
      <c r="C136" s="428">
        <v>7000000.0</v>
      </c>
      <c r="D136" s="429" t="s">
        <v>1462</v>
      </c>
      <c r="E136" s="428">
        <v>1.4190023E7</v>
      </c>
      <c r="F136" s="429">
        <v>3.92334E7</v>
      </c>
      <c r="G136" s="429" t="s">
        <v>1463</v>
      </c>
    </row>
    <row r="137" ht="14.25" customHeight="1">
      <c r="A137" s="426">
        <v>45267.0</v>
      </c>
      <c r="B137" s="427"/>
      <c r="C137" s="428">
        <v>7000000.0</v>
      </c>
      <c r="D137" s="429" t="s">
        <v>1462</v>
      </c>
      <c r="E137" s="428">
        <v>2.1190023E7</v>
      </c>
      <c r="F137" s="429">
        <v>3.92334E7</v>
      </c>
      <c r="G137" s="429" t="s">
        <v>1463</v>
      </c>
    </row>
    <row r="138" ht="14.25" customHeight="1">
      <c r="A138" s="426">
        <v>45271.0</v>
      </c>
      <c r="B138" s="428">
        <v>3885481.0</v>
      </c>
      <c r="C138" s="427"/>
      <c r="D138" s="429" t="s">
        <v>1505</v>
      </c>
      <c r="E138" s="428">
        <v>2.2614852E7</v>
      </c>
      <c r="F138" s="429">
        <v>6.1603875E7</v>
      </c>
      <c r="G138" s="429" t="s">
        <v>1463</v>
      </c>
    </row>
    <row r="139" ht="14.25" customHeight="1">
      <c r="A139" s="426">
        <v>45271.0</v>
      </c>
      <c r="B139" s="428">
        <v>2873050.0</v>
      </c>
      <c r="C139" s="427"/>
      <c r="D139" s="429" t="s">
        <v>1504</v>
      </c>
      <c r="E139" s="428">
        <v>1.7055396E7</v>
      </c>
      <c r="F139" s="429">
        <v>1.54005946E8</v>
      </c>
      <c r="G139" s="429" t="s">
        <v>1463</v>
      </c>
    </row>
    <row r="140" ht="14.25" customHeight="1">
      <c r="A140" s="426">
        <v>45271.0</v>
      </c>
      <c r="B140" s="428">
        <v>1999979.0</v>
      </c>
      <c r="C140" s="427"/>
      <c r="D140" s="429" t="s">
        <v>1519</v>
      </c>
      <c r="E140" s="428">
        <v>2.6647953E7</v>
      </c>
      <c r="F140" s="429">
        <v>2.5709179E7</v>
      </c>
      <c r="G140" s="429" t="s">
        <v>1463</v>
      </c>
    </row>
    <row r="141" ht="14.25" customHeight="1">
      <c r="A141" s="426">
        <v>45271.0</v>
      </c>
      <c r="B141" s="428">
        <v>1542070.0</v>
      </c>
      <c r="C141" s="427"/>
      <c r="D141" s="429" t="s">
        <v>1519</v>
      </c>
      <c r="E141" s="428">
        <v>2.8190023E7</v>
      </c>
      <c r="F141" s="429">
        <v>2.5709179E7</v>
      </c>
      <c r="G141" s="429" t="s">
        <v>1463</v>
      </c>
    </row>
    <row r="142" ht="14.25" customHeight="1">
      <c r="A142" s="426">
        <v>45271.0</v>
      </c>
      <c r="B142" s="428">
        <v>1057560.0</v>
      </c>
      <c r="C142" s="427"/>
      <c r="D142" s="429" t="s">
        <v>1507</v>
      </c>
      <c r="E142" s="428">
        <v>2.3672412E7</v>
      </c>
      <c r="F142" s="429">
        <v>0.0</v>
      </c>
      <c r="G142" s="429" t="s">
        <v>1463</v>
      </c>
    </row>
    <row r="143" ht="14.25" customHeight="1">
      <c r="A143" s="426">
        <v>45271.0</v>
      </c>
      <c r="B143" s="428">
        <v>1055888.0</v>
      </c>
      <c r="C143" s="427"/>
      <c r="D143" s="429" t="s">
        <v>1536</v>
      </c>
      <c r="E143" s="428">
        <v>1.8111284E7</v>
      </c>
      <c r="F143" s="429">
        <v>2.5536754E7</v>
      </c>
      <c r="G143" s="429" t="s">
        <v>1463</v>
      </c>
    </row>
    <row r="144" ht="14.25" customHeight="1">
      <c r="A144" s="426">
        <v>45271.0</v>
      </c>
      <c r="B144" s="428">
        <v>975562.0</v>
      </c>
      <c r="C144" s="427"/>
      <c r="D144" s="429" t="s">
        <v>1497</v>
      </c>
      <c r="E144" s="428">
        <v>2.4647974E7</v>
      </c>
      <c r="F144" s="429">
        <v>0.0</v>
      </c>
      <c r="G144" s="429" t="s">
        <v>1463</v>
      </c>
    </row>
    <row r="145" ht="14.25" customHeight="1">
      <c r="A145" s="426">
        <v>45271.0</v>
      </c>
      <c r="B145" s="428">
        <v>244610.0</v>
      </c>
      <c r="C145" s="427"/>
      <c r="D145" s="429" t="s">
        <v>1537</v>
      </c>
      <c r="E145" s="428">
        <v>1.8355894E7</v>
      </c>
      <c r="F145" s="429">
        <v>0.0</v>
      </c>
      <c r="G145" s="429" t="s">
        <v>1463</v>
      </c>
    </row>
    <row r="146" ht="14.25" customHeight="1">
      <c r="A146" s="426">
        <v>45271.0</v>
      </c>
      <c r="B146" s="428">
        <v>174900.0</v>
      </c>
      <c r="C146" s="427"/>
      <c r="D146" s="429" t="s">
        <v>1529</v>
      </c>
      <c r="E146" s="428">
        <v>1.8729371E7</v>
      </c>
      <c r="F146" s="429">
        <v>0.0</v>
      </c>
      <c r="G146" s="429" t="s">
        <v>1463</v>
      </c>
    </row>
    <row r="147" ht="14.25" customHeight="1">
      <c r="A147" s="426">
        <v>45271.0</v>
      </c>
      <c r="B147" s="428">
        <v>150842.0</v>
      </c>
      <c r="C147" s="427"/>
      <c r="D147" s="429" t="s">
        <v>1538</v>
      </c>
      <c r="E147" s="428">
        <v>1.4044504E7</v>
      </c>
      <c r="F147" s="429">
        <v>0.0</v>
      </c>
      <c r="G147" s="429" t="s">
        <v>1463</v>
      </c>
    </row>
    <row r="148" ht="14.25" customHeight="1">
      <c r="A148" s="426">
        <v>45271.0</v>
      </c>
      <c r="B148" s="428">
        <v>137842.0</v>
      </c>
      <c r="C148" s="427"/>
      <c r="D148" s="429" t="s">
        <v>1538</v>
      </c>
      <c r="E148" s="428">
        <v>1.4182346E7</v>
      </c>
      <c r="F148" s="429">
        <v>0.0</v>
      </c>
      <c r="G148" s="429" t="s">
        <v>1463</v>
      </c>
    </row>
    <row r="149" ht="14.25" customHeight="1">
      <c r="A149" s="426">
        <v>45271.0</v>
      </c>
      <c r="B149" s="428">
        <v>102792.0</v>
      </c>
      <c r="C149" s="427"/>
      <c r="D149" s="429" t="s">
        <v>1539</v>
      </c>
      <c r="E149" s="428">
        <v>1.8554471E7</v>
      </c>
      <c r="F149" s="429">
        <v>7.0973642E7</v>
      </c>
      <c r="G149" s="429" t="s">
        <v>1463</v>
      </c>
    </row>
    <row r="150" ht="14.25" customHeight="1">
      <c r="A150" s="426">
        <v>45271.0</v>
      </c>
      <c r="B150" s="428">
        <v>95785.0</v>
      </c>
      <c r="C150" s="427"/>
      <c r="D150" s="429" t="s">
        <v>1509</v>
      </c>
      <c r="E150" s="428">
        <v>1.8451679E7</v>
      </c>
      <c r="F150" s="429">
        <v>0.0</v>
      </c>
      <c r="G150" s="429" t="s">
        <v>1463</v>
      </c>
    </row>
    <row r="151" ht="14.25" customHeight="1">
      <c r="A151" s="426">
        <v>45272.0</v>
      </c>
      <c r="B151" s="428">
        <v>2020111.0</v>
      </c>
      <c r="C151" s="427"/>
      <c r="D151" s="429" t="s">
        <v>1514</v>
      </c>
      <c r="E151" s="428">
        <v>1.3478682E7</v>
      </c>
      <c r="F151" s="429">
        <v>0.0</v>
      </c>
      <c r="G151" s="429" t="s">
        <v>1463</v>
      </c>
    </row>
    <row r="152" ht="14.25" customHeight="1">
      <c r="A152" s="426">
        <v>45272.0</v>
      </c>
      <c r="B152" s="428">
        <v>1154517.0</v>
      </c>
      <c r="C152" s="427"/>
      <c r="D152" s="429" t="s">
        <v>1524</v>
      </c>
      <c r="E152" s="428">
        <v>1.1458571E7</v>
      </c>
      <c r="F152" s="429">
        <v>6.132917E7</v>
      </c>
      <c r="G152" s="429" t="s">
        <v>1463</v>
      </c>
    </row>
    <row r="153" ht="14.25" customHeight="1">
      <c r="A153" s="426">
        <v>45272.0</v>
      </c>
      <c r="B153" s="428">
        <v>414980.0</v>
      </c>
      <c r="C153" s="427"/>
      <c r="D153" s="429" t="s">
        <v>1534</v>
      </c>
      <c r="E153" s="428">
        <v>1.3893662E7</v>
      </c>
      <c r="F153" s="429">
        <v>0.0</v>
      </c>
      <c r="G153" s="429" t="s">
        <v>1463</v>
      </c>
    </row>
    <row r="154" ht="14.25" customHeight="1">
      <c r="A154" s="426">
        <v>45272.0</v>
      </c>
      <c r="B154" s="428">
        <v>86376.0</v>
      </c>
      <c r="C154" s="427"/>
      <c r="D154" s="429" t="s">
        <v>1528</v>
      </c>
      <c r="E154" s="428">
        <v>1.0304054E7</v>
      </c>
      <c r="F154" s="429">
        <v>0.0</v>
      </c>
      <c r="G154" s="429" t="s">
        <v>1463</v>
      </c>
    </row>
    <row r="155" ht="14.25" customHeight="1">
      <c r="A155" s="426">
        <v>45275.0</v>
      </c>
      <c r="B155" s="427"/>
      <c r="C155" s="428">
        <v>7000000.0</v>
      </c>
      <c r="D155" s="429" t="s">
        <v>1462</v>
      </c>
      <c r="E155" s="428">
        <v>1.0217678E7</v>
      </c>
      <c r="F155" s="429">
        <v>3.9233483E7</v>
      </c>
      <c r="G155" s="429" t="s">
        <v>1463</v>
      </c>
    </row>
    <row r="156" ht="14.25" customHeight="1">
      <c r="A156" s="426">
        <v>45275.0</v>
      </c>
      <c r="B156" s="427"/>
      <c r="C156" s="428">
        <v>7000000.0</v>
      </c>
      <c r="D156" s="429" t="s">
        <v>1462</v>
      </c>
      <c r="E156" s="428">
        <v>1.7217678E7</v>
      </c>
      <c r="F156" s="429">
        <v>3.9233483E7</v>
      </c>
      <c r="G156" s="429" t="s">
        <v>1463</v>
      </c>
    </row>
    <row r="157" ht="14.25" customHeight="1">
      <c r="A157" s="426">
        <v>45275.0</v>
      </c>
      <c r="B157" s="428">
        <v>4626211.0</v>
      </c>
      <c r="C157" s="427"/>
      <c r="D157" s="429" t="s">
        <v>1519</v>
      </c>
      <c r="E157" s="428">
        <v>2.1862735E7</v>
      </c>
      <c r="F157" s="429">
        <v>2.5709179E7</v>
      </c>
      <c r="G157" s="429" t="s">
        <v>1463</v>
      </c>
    </row>
    <row r="158" ht="14.25" customHeight="1">
      <c r="A158" s="426">
        <v>45275.0</v>
      </c>
      <c r="B158" s="428">
        <v>1463700.0</v>
      </c>
      <c r="C158" s="427"/>
      <c r="D158" s="429" t="s">
        <v>1540</v>
      </c>
      <c r="E158" s="428">
        <v>2.3371405E7</v>
      </c>
      <c r="F158" s="429">
        <v>6.818933E7</v>
      </c>
      <c r="G158" s="429" t="s">
        <v>1463</v>
      </c>
    </row>
    <row r="159" ht="14.25" customHeight="1">
      <c r="A159" s="426">
        <v>45275.0</v>
      </c>
      <c r="B159" s="428">
        <v>1200471.0</v>
      </c>
      <c r="C159" s="427"/>
      <c r="D159" s="429" t="s">
        <v>1519</v>
      </c>
      <c r="E159" s="428">
        <v>1.6162933E7</v>
      </c>
      <c r="F159" s="429">
        <v>2.5709179E7</v>
      </c>
      <c r="G159" s="429" t="s">
        <v>1463</v>
      </c>
    </row>
    <row r="160" ht="14.25" customHeight="1">
      <c r="A160" s="426">
        <v>45275.0</v>
      </c>
      <c r="B160" s="428">
        <v>1073591.0</v>
      </c>
      <c r="C160" s="427"/>
      <c r="D160" s="429" t="s">
        <v>1519</v>
      </c>
      <c r="E160" s="428">
        <v>1.7236524E7</v>
      </c>
      <c r="F160" s="429">
        <v>2.5709179E7</v>
      </c>
      <c r="G160" s="429" t="s">
        <v>1463</v>
      </c>
    </row>
    <row r="161" ht="14.25" customHeight="1">
      <c r="A161" s="426">
        <v>45275.0</v>
      </c>
      <c r="B161" s="428">
        <v>846273.0</v>
      </c>
      <c r="C161" s="427"/>
      <c r="D161" s="429" t="s">
        <v>1517</v>
      </c>
      <c r="E161" s="428">
        <v>2.4217678E7</v>
      </c>
      <c r="F161" s="429">
        <v>0.0</v>
      </c>
      <c r="G161" s="429" t="s">
        <v>1463</v>
      </c>
    </row>
    <row r="162" ht="14.25" customHeight="1">
      <c r="A162" s="426">
        <v>45275.0</v>
      </c>
      <c r="B162" s="428">
        <v>225551.0</v>
      </c>
      <c r="C162" s="427"/>
      <c r="D162" s="429" t="s">
        <v>1528</v>
      </c>
      <c r="E162" s="428">
        <v>1.4962462E7</v>
      </c>
      <c r="F162" s="429">
        <v>0.0</v>
      </c>
      <c r="G162" s="429" t="s">
        <v>1463</v>
      </c>
    </row>
    <row r="163" ht="14.25" customHeight="1">
      <c r="A163" s="426">
        <v>45275.0</v>
      </c>
      <c r="B163" s="428">
        <v>183984.0</v>
      </c>
      <c r="C163" s="427"/>
      <c r="D163" s="429" t="s">
        <v>1528</v>
      </c>
      <c r="E163" s="428">
        <v>1.4649911E7</v>
      </c>
      <c r="F163" s="429">
        <v>0.0</v>
      </c>
      <c r="G163" s="429" t="s">
        <v>1463</v>
      </c>
    </row>
    <row r="164" ht="14.25" customHeight="1">
      <c r="A164" s="426">
        <v>45275.0</v>
      </c>
      <c r="B164" s="428">
        <v>87000.0</v>
      </c>
      <c r="C164" s="427"/>
      <c r="D164" s="429" t="s">
        <v>1541</v>
      </c>
      <c r="E164" s="428">
        <v>1.4736911E7</v>
      </c>
      <c r="F164" s="429">
        <v>0.0</v>
      </c>
      <c r="G164" s="429" t="s">
        <v>1463</v>
      </c>
    </row>
    <row r="165" ht="14.25" customHeight="1">
      <c r="A165" s="426">
        <v>45275.0</v>
      </c>
      <c r="B165" s="428">
        <v>44970.0</v>
      </c>
      <c r="C165" s="427"/>
      <c r="D165" s="429" t="s">
        <v>1527</v>
      </c>
      <c r="E165" s="428">
        <v>2.1907705E7</v>
      </c>
      <c r="F165" s="429">
        <v>7.172839E7</v>
      </c>
      <c r="G165" s="429" t="s">
        <v>1463</v>
      </c>
    </row>
    <row r="166" ht="14.25" customHeight="1">
      <c r="A166" s="426">
        <v>45278.0</v>
      </c>
      <c r="B166" s="427"/>
      <c r="C166" s="428">
        <v>4.1584864E7</v>
      </c>
      <c r="D166" s="429" t="s">
        <v>1542</v>
      </c>
      <c r="E166" s="428">
        <v>3546631.0</v>
      </c>
      <c r="F166" s="429">
        <v>0.0</v>
      </c>
      <c r="G166" s="429" t="s">
        <v>1543</v>
      </c>
    </row>
    <row r="167" ht="14.25" customHeight="1">
      <c r="A167" s="426">
        <v>45278.0</v>
      </c>
      <c r="B167" s="428">
        <v>8517240.0</v>
      </c>
      <c r="C167" s="427"/>
      <c r="D167" s="429" t="s">
        <v>1510</v>
      </c>
      <c r="E167" s="428">
        <v>1.4465927E7</v>
      </c>
      <c r="F167" s="429">
        <v>0.0</v>
      </c>
      <c r="G167" s="429" t="s">
        <v>1463</v>
      </c>
    </row>
    <row r="168" ht="14.25" customHeight="1">
      <c r="A168" s="426">
        <v>45278.0</v>
      </c>
      <c r="B168" s="428">
        <v>1913156.0</v>
      </c>
      <c r="C168" s="427"/>
      <c r="D168" s="429" t="s">
        <v>1514</v>
      </c>
      <c r="E168" s="428">
        <v>5948687.0</v>
      </c>
      <c r="F168" s="429">
        <v>0.0</v>
      </c>
      <c r="G168" s="429" t="s">
        <v>1463</v>
      </c>
    </row>
    <row r="169" ht="14.25" customHeight="1">
      <c r="A169" s="426">
        <v>45278.0</v>
      </c>
      <c r="B169" s="428">
        <v>488900.0</v>
      </c>
      <c r="C169" s="427"/>
      <c r="D169" s="429" t="s">
        <v>1544</v>
      </c>
      <c r="E169" s="428">
        <v>4035531.0</v>
      </c>
      <c r="F169" s="429">
        <v>0.0</v>
      </c>
      <c r="G169" s="429" t="s">
        <v>1463</v>
      </c>
    </row>
    <row r="170" ht="14.25" customHeight="1">
      <c r="A170" s="426">
        <v>45280.0</v>
      </c>
      <c r="B170" s="427"/>
      <c r="C170" s="428">
        <v>4.8221589E7</v>
      </c>
      <c r="D170" s="429" t="s">
        <v>1542</v>
      </c>
      <c r="E170" s="428">
        <v>4.5131495E7</v>
      </c>
      <c r="F170" s="429">
        <v>0.0</v>
      </c>
      <c r="G170" s="429" t="s">
        <v>1543</v>
      </c>
    </row>
    <row r="171" ht="14.25" customHeight="1">
      <c r="A171" s="426">
        <v>45280.0</v>
      </c>
      <c r="B171" s="428">
        <v>3302250.0</v>
      </c>
      <c r="C171" s="427"/>
      <c r="D171" s="429" t="s">
        <v>1545</v>
      </c>
      <c r="E171" s="428">
        <v>8.3317626E7</v>
      </c>
      <c r="F171" s="429">
        <v>0.0</v>
      </c>
      <c r="G171" s="429" t="s">
        <v>1463</v>
      </c>
    </row>
    <row r="172" ht="14.25" customHeight="1">
      <c r="A172" s="426">
        <v>45280.0</v>
      </c>
      <c r="B172" s="428">
        <v>2338966.0</v>
      </c>
      <c r="C172" s="427"/>
      <c r="D172" s="429" t="s">
        <v>1531</v>
      </c>
      <c r="E172" s="428">
        <v>9.1535185E7</v>
      </c>
      <c r="F172" s="429">
        <v>7.4183093E7</v>
      </c>
      <c r="G172" s="429" t="s">
        <v>1463</v>
      </c>
    </row>
    <row r="173" ht="14.25" customHeight="1">
      <c r="A173" s="426">
        <v>45280.0</v>
      </c>
      <c r="B173" s="428">
        <v>2159501.0</v>
      </c>
      <c r="C173" s="427"/>
      <c r="D173" s="429" t="s">
        <v>1504</v>
      </c>
      <c r="E173" s="428">
        <v>8.5626333E7</v>
      </c>
      <c r="F173" s="429">
        <v>1.54005946E8</v>
      </c>
      <c r="G173" s="429" t="s">
        <v>1463</v>
      </c>
    </row>
    <row r="174" ht="14.25" customHeight="1">
      <c r="A174" s="426">
        <v>45280.0</v>
      </c>
      <c r="B174" s="428">
        <v>1633614.0</v>
      </c>
      <c r="C174" s="427"/>
      <c r="D174" s="429" t="s">
        <v>1546</v>
      </c>
      <c r="E174" s="428">
        <v>8.8749438E7</v>
      </c>
      <c r="F174" s="429">
        <v>0.0</v>
      </c>
      <c r="G174" s="429" t="s">
        <v>1463</v>
      </c>
    </row>
    <row r="175" ht="14.25" customHeight="1">
      <c r="A175" s="426">
        <v>45280.0</v>
      </c>
      <c r="B175" s="428">
        <v>1400299.0</v>
      </c>
      <c r="C175" s="427"/>
      <c r="D175" s="429" t="s">
        <v>1547</v>
      </c>
      <c r="E175" s="428">
        <v>9.3353084E7</v>
      </c>
      <c r="F175" s="429">
        <v>7.188693E7</v>
      </c>
      <c r="G175" s="429" t="s">
        <v>1463</v>
      </c>
    </row>
    <row r="176" ht="14.25" customHeight="1">
      <c r="A176" s="426">
        <v>45280.0</v>
      </c>
      <c r="B176" s="428">
        <v>417600.0</v>
      </c>
      <c r="C176" s="427"/>
      <c r="D176" s="429" t="s">
        <v>1548</v>
      </c>
      <c r="E176" s="428">
        <v>9.1952785E7</v>
      </c>
      <c r="F176" s="429">
        <v>0.0</v>
      </c>
      <c r="G176" s="429" t="s">
        <v>1463</v>
      </c>
    </row>
    <row r="177" ht="14.25" customHeight="1">
      <c r="A177" s="426">
        <v>45280.0</v>
      </c>
      <c r="B177" s="428">
        <v>326129.0</v>
      </c>
      <c r="C177" s="427"/>
      <c r="D177" s="429" t="s">
        <v>1527</v>
      </c>
      <c r="E177" s="428">
        <v>8.5952462E7</v>
      </c>
      <c r="F177" s="429">
        <v>7.172839E7</v>
      </c>
      <c r="G177" s="429" t="s">
        <v>1463</v>
      </c>
    </row>
    <row r="178" ht="14.25" customHeight="1">
      <c r="A178" s="426">
        <v>45280.0</v>
      </c>
      <c r="B178" s="428">
        <v>311212.0</v>
      </c>
      <c r="C178" s="427"/>
      <c r="D178" s="429" t="s">
        <v>1528</v>
      </c>
      <c r="E178" s="428">
        <v>8.6263674E7</v>
      </c>
      <c r="F178" s="429">
        <v>0.0</v>
      </c>
      <c r="G178" s="429" t="s">
        <v>1463</v>
      </c>
    </row>
    <row r="179" ht="14.25" customHeight="1">
      <c r="A179" s="426">
        <v>45280.0</v>
      </c>
      <c r="B179" s="428">
        <v>300768.0</v>
      </c>
      <c r="C179" s="427"/>
      <c r="D179" s="429" t="s">
        <v>1549</v>
      </c>
      <c r="E179" s="428">
        <v>8.67403E7</v>
      </c>
      <c r="F179" s="429">
        <v>0.0</v>
      </c>
      <c r="G179" s="429" t="s">
        <v>1463</v>
      </c>
    </row>
    <row r="180" ht="14.25" customHeight="1">
      <c r="A180" s="426">
        <v>45280.0</v>
      </c>
      <c r="B180" s="428">
        <v>239960.0</v>
      </c>
      <c r="C180" s="427"/>
      <c r="D180" s="429" t="s">
        <v>1549</v>
      </c>
      <c r="E180" s="428">
        <v>8.9196219E7</v>
      </c>
      <c r="F180" s="429">
        <v>0.0</v>
      </c>
      <c r="G180" s="429" t="s">
        <v>1463</v>
      </c>
    </row>
    <row r="181" ht="14.25" customHeight="1">
      <c r="A181" s="426">
        <v>45280.0</v>
      </c>
      <c r="B181" s="428">
        <v>206821.0</v>
      </c>
      <c r="C181" s="427"/>
      <c r="D181" s="429" t="s">
        <v>1536</v>
      </c>
      <c r="E181" s="428">
        <v>8.8956259E7</v>
      </c>
      <c r="F181" s="429">
        <v>2.5536754E7</v>
      </c>
      <c r="G181" s="429" t="s">
        <v>1463</v>
      </c>
    </row>
    <row r="182" ht="14.25" customHeight="1">
      <c r="A182" s="426">
        <v>45280.0</v>
      </c>
      <c r="B182" s="428">
        <v>205568.0</v>
      </c>
      <c r="C182" s="427"/>
      <c r="D182" s="429" t="s">
        <v>1549</v>
      </c>
      <c r="E182" s="428">
        <v>8.6945868E7</v>
      </c>
      <c r="F182" s="429">
        <v>0.0</v>
      </c>
      <c r="G182" s="429" t="s">
        <v>1463</v>
      </c>
    </row>
    <row r="183" ht="14.25" customHeight="1">
      <c r="A183" s="426">
        <v>45280.0</v>
      </c>
      <c r="B183" s="428">
        <v>175858.0</v>
      </c>
      <c r="C183" s="427"/>
      <c r="D183" s="429" t="s">
        <v>1509</v>
      </c>
      <c r="E183" s="428">
        <v>8.6439532E7</v>
      </c>
      <c r="F183" s="429">
        <v>0.0</v>
      </c>
      <c r="G183" s="429" t="s">
        <v>1463</v>
      </c>
    </row>
    <row r="184" ht="14.25" customHeight="1">
      <c r="A184" s="426">
        <v>45280.0</v>
      </c>
      <c r="B184" s="428">
        <v>169956.0</v>
      </c>
      <c r="C184" s="427"/>
      <c r="D184" s="429" t="s">
        <v>1527</v>
      </c>
      <c r="E184" s="428">
        <v>8.7115824E7</v>
      </c>
      <c r="F184" s="429">
        <v>7.172839E7</v>
      </c>
      <c r="G184" s="429" t="s">
        <v>1463</v>
      </c>
    </row>
    <row r="185" ht="14.25" customHeight="1">
      <c r="A185" s="426">
        <v>45280.0</v>
      </c>
      <c r="B185" s="428">
        <v>149206.0</v>
      </c>
      <c r="C185" s="427"/>
      <c r="D185" s="429" t="s">
        <v>1536</v>
      </c>
      <c r="E185" s="428">
        <v>8.3466832E7</v>
      </c>
      <c r="F185" s="429">
        <v>2.5536754E7</v>
      </c>
      <c r="G185" s="429" t="s">
        <v>1463</v>
      </c>
    </row>
    <row r="186" ht="14.25" customHeight="1">
      <c r="A186" s="426">
        <v>45280.0</v>
      </c>
      <c r="B186" s="428">
        <v>41759.0</v>
      </c>
      <c r="C186" s="427"/>
      <c r="D186" s="429" t="s">
        <v>1528</v>
      </c>
      <c r="E186" s="428">
        <v>8.0015376E7</v>
      </c>
      <c r="F186" s="429">
        <v>0.0</v>
      </c>
      <c r="G186" s="429" t="s">
        <v>1463</v>
      </c>
    </row>
    <row r="187" ht="14.25" customHeight="1">
      <c r="A187" s="426">
        <v>45282.0</v>
      </c>
      <c r="B187" s="428">
        <v>5751381.0</v>
      </c>
      <c r="C187" s="427"/>
      <c r="D187" s="429" t="s">
        <v>1519</v>
      </c>
      <c r="E187" s="428">
        <v>7.9874287E7</v>
      </c>
      <c r="F187" s="429">
        <v>2.5709179E7</v>
      </c>
      <c r="G187" s="429" t="s">
        <v>1463</v>
      </c>
    </row>
    <row r="188" ht="14.25" customHeight="1">
      <c r="A188" s="426">
        <v>45282.0</v>
      </c>
      <c r="B188" s="428">
        <v>1542070.0</v>
      </c>
      <c r="C188" s="427"/>
      <c r="D188" s="429" t="s">
        <v>1519</v>
      </c>
      <c r="E188" s="428">
        <v>7.4122906E7</v>
      </c>
      <c r="F188" s="429">
        <v>2.5709179E7</v>
      </c>
      <c r="G188" s="429" t="s">
        <v>1463</v>
      </c>
    </row>
    <row r="189" ht="14.25" customHeight="1">
      <c r="A189" s="426">
        <v>45282.0</v>
      </c>
      <c r="B189" s="428">
        <v>99330.0</v>
      </c>
      <c r="C189" s="427"/>
      <c r="D189" s="429" t="s">
        <v>1550</v>
      </c>
      <c r="E189" s="428">
        <v>7.9973617E7</v>
      </c>
      <c r="F189" s="429">
        <v>4.63356025E8</v>
      </c>
      <c r="G189" s="429" t="s">
        <v>1465</v>
      </c>
    </row>
    <row r="190" ht="14.25" customHeight="1">
      <c r="A190" s="426">
        <v>45286.0</v>
      </c>
      <c r="B190" s="428">
        <v>1595143.0</v>
      </c>
      <c r="C190" s="427"/>
      <c r="D190" s="429" t="s">
        <v>1524</v>
      </c>
      <c r="E190" s="428">
        <v>7.2111836E7</v>
      </c>
      <c r="F190" s="429">
        <v>6.132917E7</v>
      </c>
      <c r="G190" s="429" t="s">
        <v>1463</v>
      </c>
    </row>
    <row r="191" ht="14.25" customHeight="1">
      <c r="A191" s="426">
        <v>45286.0</v>
      </c>
      <c r="B191" s="428">
        <v>1200471.0</v>
      </c>
      <c r="C191" s="427"/>
      <c r="D191" s="429" t="s">
        <v>1519</v>
      </c>
      <c r="E191" s="428">
        <v>7.0195101E7</v>
      </c>
      <c r="F191" s="429">
        <v>2.5709179E7</v>
      </c>
      <c r="G191" s="429" t="s">
        <v>1463</v>
      </c>
    </row>
    <row r="192" ht="14.25" customHeight="1">
      <c r="A192" s="426">
        <v>45286.0</v>
      </c>
      <c r="B192" s="428">
        <v>1200471.0</v>
      </c>
      <c r="C192" s="427"/>
      <c r="D192" s="429" t="s">
        <v>1519</v>
      </c>
      <c r="E192" s="428">
        <v>6.899463E7</v>
      </c>
      <c r="F192" s="429">
        <v>2.5709179E7</v>
      </c>
      <c r="G192" s="429" t="s">
        <v>1463</v>
      </c>
    </row>
    <row r="193" ht="14.25" customHeight="1">
      <c r="A193" s="426">
        <v>45286.0</v>
      </c>
      <c r="B193" s="428">
        <v>469000.0</v>
      </c>
      <c r="C193" s="427"/>
      <c r="D193" s="429" t="s">
        <v>1544</v>
      </c>
      <c r="E193" s="428">
        <v>7.2580836E7</v>
      </c>
      <c r="F193" s="429">
        <v>0.0</v>
      </c>
      <c r="G193" s="429" t="s">
        <v>1463</v>
      </c>
    </row>
    <row r="194" ht="14.25" customHeight="1">
      <c r="A194" s="426">
        <v>45286.0</v>
      </c>
      <c r="B194" s="428">
        <v>321592.0</v>
      </c>
      <c r="C194" s="427"/>
      <c r="D194" s="429" t="s">
        <v>1524</v>
      </c>
      <c r="E194" s="428">
        <v>7.0516693E7</v>
      </c>
      <c r="F194" s="429">
        <v>6.132917E7</v>
      </c>
      <c r="G194" s="429" t="s">
        <v>1463</v>
      </c>
    </row>
    <row r="195" ht="14.25" customHeight="1">
      <c r="A195" s="426">
        <v>45287.0</v>
      </c>
      <c r="B195" s="428">
        <v>4626211.0</v>
      </c>
      <c r="C195" s="427"/>
      <c r="D195" s="429" t="s">
        <v>1519</v>
      </c>
      <c r="E195" s="428">
        <v>6.5405326E7</v>
      </c>
      <c r="F195" s="429">
        <v>2.5709179E7</v>
      </c>
      <c r="G195" s="429" t="s">
        <v>1463</v>
      </c>
    </row>
    <row r="196" ht="14.25" customHeight="1">
      <c r="A196" s="426">
        <v>45287.0</v>
      </c>
      <c r="B196" s="428">
        <v>2261007.0</v>
      </c>
      <c r="C196" s="427"/>
      <c r="D196" s="429" t="s">
        <v>1551</v>
      </c>
      <c r="E196" s="428">
        <v>6.0455055E7</v>
      </c>
      <c r="F196" s="429">
        <v>0.0</v>
      </c>
      <c r="G196" s="429" t="s">
        <v>1463</v>
      </c>
    </row>
    <row r="197" ht="14.25" customHeight="1">
      <c r="A197" s="426">
        <v>45287.0</v>
      </c>
      <c r="B197" s="428">
        <v>1430913.0</v>
      </c>
      <c r="C197" s="427"/>
      <c r="D197" s="429" t="s">
        <v>1551</v>
      </c>
      <c r="E197" s="428">
        <v>6.6836239E7</v>
      </c>
      <c r="F197" s="429">
        <v>0.0</v>
      </c>
      <c r="G197" s="429" t="s">
        <v>1463</v>
      </c>
    </row>
    <row r="198" ht="14.25" customHeight="1">
      <c r="A198" s="426">
        <v>45287.0</v>
      </c>
      <c r="B198" s="428">
        <v>953938.0</v>
      </c>
      <c r="C198" s="427"/>
      <c r="D198" s="429" t="s">
        <v>1552</v>
      </c>
      <c r="E198" s="428">
        <v>5.7114641E7</v>
      </c>
      <c r="F198" s="429">
        <v>3.8336153E8</v>
      </c>
      <c r="G198" s="429" t="s">
        <v>1465</v>
      </c>
    </row>
    <row r="199" ht="14.25" customHeight="1">
      <c r="A199" s="426">
        <v>45287.0</v>
      </c>
      <c r="B199" s="428">
        <v>702525.0</v>
      </c>
      <c r="C199" s="427"/>
      <c r="D199" s="429" t="s">
        <v>1541</v>
      </c>
      <c r="E199" s="428">
        <v>6.7538764E7</v>
      </c>
      <c r="F199" s="429">
        <v>0.0</v>
      </c>
      <c r="G199" s="429" t="s">
        <v>1463</v>
      </c>
    </row>
    <row r="200" ht="14.25" customHeight="1">
      <c r="A200" s="426">
        <v>45287.0</v>
      </c>
      <c r="B200" s="428">
        <v>672536.0</v>
      </c>
      <c r="C200" s="427"/>
      <c r="D200" s="429" t="s">
        <v>1553</v>
      </c>
      <c r="E200" s="428">
        <v>5.8194048E7</v>
      </c>
      <c r="F200" s="429">
        <v>0.0</v>
      </c>
      <c r="G200" s="429" t="s">
        <v>1463</v>
      </c>
    </row>
    <row r="201" ht="14.25" customHeight="1">
      <c r="A201" s="426">
        <v>45287.0</v>
      </c>
      <c r="B201" s="428">
        <v>324060.0</v>
      </c>
      <c r="C201" s="427"/>
      <c r="D201" s="429" t="s">
        <v>1554</v>
      </c>
      <c r="E201" s="428">
        <v>6.0779115E7</v>
      </c>
      <c r="F201" s="429">
        <v>3.1359907E7</v>
      </c>
      <c r="G201" s="429" t="s">
        <v>1463</v>
      </c>
    </row>
    <row r="202" ht="14.25" customHeight="1">
      <c r="A202" s="426">
        <v>45287.0</v>
      </c>
      <c r="B202" s="428">
        <v>222793.0</v>
      </c>
      <c r="C202" s="427"/>
      <c r="D202" s="429" t="s">
        <v>1555</v>
      </c>
      <c r="E202" s="428">
        <v>5.7436448E7</v>
      </c>
      <c r="F202" s="429">
        <v>0.0</v>
      </c>
      <c r="G202" s="429" t="s">
        <v>1463</v>
      </c>
    </row>
    <row r="203" ht="14.25" customHeight="1">
      <c r="A203" s="426">
        <v>45287.0</v>
      </c>
      <c r="B203" s="428">
        <v>137842.0</v>
      </c>
      <c r="C203" s="427"/>
      <c r="D203" s="429" t="s">
        <v>1538</v>
      </c>
      <c r="E203" s="428">
        <v>6.7676606E7</v>
      </c>
      <c r="F203" s="429">
        <v>0.0</v>
      </c>
      <c r="G203" s="429" t="s">
        <v>1463</v>
      </c>
    </row>
    <row r="204" ht="14.25" customHeight="1">
      <c r="A204" s="426">
        <v>45287.0</v>
      </c>
      <c r="B204" s="428">
        <v>99014.0</v>
      </c>
      <c r="C204" s="427"/>
      <c r="D204" s="429" t="s">
        <v>1555</v>
      </c>
      <c r="E204" s="428">
        <v>5.7213655E7</v>
      </c>
      <c r="F204" s="429">
        <v>0.0</v>
      </c>
      <c r="G204" s="429" t="s">
        <v>1463</v>
      </c>
    </row>
    <row r="205" ht="14.25" customHeight="1">
      <c r="A205" s="426">
        <v>45287.0</v>
      </c>
      <c r="B205" s="428">
        <v>97653.0</v>
      </c>
      <c r="C205" s="427"/>
      <c r="D205" s="429" t="s">
        <v>1538</v>
      </c>
      <c r="E205" s="428">
        <v>6.7774259E7</v>
      </c>
      <c r="F205" s="429">
        <v>0.0</v>
      </c>
      <c r="G205" s="429" t="s">
        <v>1463</v>
      </c>
    </row>
    <row r="206" ht="14.25" customHeight="1">
      <c r="A206" s="426">
        <v>45287.0</v>
      </c>
      <c r="B206" s="428">
        <v>45458.0</v>
      </c>
      <c r="C206" s="427"/>
      <c r="D206" s="429" t="s">
        <v>1555</v>
      </c>
      <c r="E206" s="428">
        <v>5.7521512E7</v>
      </c>
      <c r="F206" s="429">
        <v>0.0</v>
      </c>
      <c r="G206" s="429" t="s">
        <v>1463</v>
      </c>
    </row>
    <row r="207" ht="14.25" customHeight="1">
      <c r="A207" s="426">
        <v>45287.0</v>
      </c>
      <c r="B207" s="428">
        <v>39606.0</v>
      </c>
      <c r="C207" s="427"/>
      <c r="D207" s="429" t="s">
        <v>1555</v>
      </c>
      <c r="E207" s="428">
        <v>5.7476054E7</v>
      </c>
      <c r="F207" s="429">
        <v>0.0</v>
      </c>
      <c r="G207" s="429" t="s">
        <v>1463</v>
      </c>
    </row>
    <row r="208" ht="14.25" customHeight="1">
      <c r="A208" s="426">
        <v>45287.0</v>
      </c>
      <c r="B208" s="428">
        <v>27423.0</v>
      </c>
      <c r="C208" s="427"/>
      <c r="D208" s="429" t="s">
        <v>1532</v>
      </c>
      <c r="E208" s="428">
        <v>5.6160703E7</v>
      </c>
      <c r="F208" s="429">
        <v>0.0</v>
      </c>
      <c r="G208" s="429" t="s">
        <v>1463</v>
      </c>
    </row>
    <row r="209" ht="14.25" customHeight="1">
      <c r="A209" s="426">
        <v>45287.0</v>
      </c>
      <c r="B209" s="428">
        <v>19900.0</v>
      </c>
      <c r="C209" s="427"/>
      <c r="D209" s="429" t="s">
        <v>1544</v>
      </c>
      <c r="E209" s="428">
        <v>6.7794159E7</v>
      </c>
      <c r="F209" s="429">
        <v>0.0</v>
      </c>
      <c r="G209" s="429" t="s">
        <v>1463</v>
      </c>
    </row>
    <row r="210" ht="14.25" customHeight="1">
      <c r="A210" s="426">
        <v>45288.0</v>
      </c>
      <c r="B210" s="427"/>
      <c r="C210" s="428">
        <v>24340.0</v>
      </c>
      <c r="D210" s="429" t="s">
        <v>1556</v>
      </c>
      <c r="E210" s="428">
        <v>5.613328E7</v>
      </c>
      <c r="F210" s="429">
        <v>0.0</v>
      </c>
      <c r="G210" s="429" t="s">
        <v>1465</v>
      </c>
    </row>
    <row r="211" ht="14.25" customHeight="1">
      <c r="A211" s="426">
        <v>45289.0</v>
      </c>
      <c r="B211" s="428">
        <v>7674710.0</v>
      </c>
      <c r="C211" s="427"/>
      <c r="D211" s="429" t="s">
        <v>1519</v>
      </c>
      <c r="E211" s="428">
        <v>5.4289462E7</v>
      </c>
      <c r="F211" s="429">
        <v>2.5709179E7</v>
      </c>
      <c r="G211" s="429" t="s">
        <v>1463</v>
      </c>
    </row>
    <row r="212" ht="14.25" customHeight="1">
      <c r="A212" s="426">
        <v>45289.0</v>
      </c>
      <c r="B212" s="428">
        <v>3084140.0</v>
      </c>
      <c r="C212" s="427"/>
      <c r="D212" s="429" t="s">
        <v>1519</v>
      </c>
      <c r="E212" s="428">
        <v>4.4314772E7</v>
      </c>
      <c r="F212" s="429">
        <v>2.5709179E7</v>
      </c>
      <c r="G212" s="429" t="s">
        <v>1463</v>
      </c>
    </row>
    <row r="213" ht="14.25" customHeight="1">
      <c r="A213" s="426">
        <v>45289.0</v>
      </c>
      <c r="B213" s="428">
        <v>2299980.0</v>
      </c>
      <c r="C213" s="427"/>
      <c r="D213" s="429" t="s">
        <v>1519</v>
      </c>
      <c r="E213" s="428">
        <v>4.6614752E7</v>
      </c>
      <c r="F213" s="429">
        <v>2.5709179E7</v>
      </c>
      <c r="G213" s="429" t="s">
        <v>1463</v>
      </c>
    </row>
    <row r="214" ht="14.25" customHeight="1">
      <c r="A214" s="426">
        <v>45289.0</v>
      </c>
      <c r="B214" s="428">
        <v>1048325.0</v>
      </c>
      <c r="C214" s="427"/>
      <c r="D214" s="429" t="s">
        <v>1524</v>
      </c>
      <c r="E214" s="428">
        <v>4.0938098E7</v>
      </c>
      <c r="F214" s="429">
        <v>6.132917E7</v>
      </c>
      <c r="G214" s="429" t="s">
        <v>1463</v>
      </c>
    </row>
    <row r="215" ht="14.25" customHeight="1">
      <c r="A215" s="426">
        <v>45289.0</v>
      </c>
      <c r="B215" s="428">
        <v>809200.0</v>
      </c>
      <c r="C215" s="427"/>
      <c r="D215" s="429" t="s">
        <v>1557</v>
      </c>
      <c r="E215" s="428">
        <v>5.615762E7</v>
      </c>
      <c r="F215" s="429">
        <v>8.5613146E7</v>
      </c>
      <c r="G215" s="429" t="s">
        <v>1463</v>
      </c>
    </row>
    <row r="216" ht="14.25" customHeight="1">
      <c r="A216" s="426">
        <v>45289.0</v>
      </c>
      <c r="B216" s="428">
        <v>799918.0</v>
      </c>
      <c r="C216" s="427"/>
      <c r="D216" s="429" t="s">
        <v>1519</v>
      </c>
      <c r="E216" s="428">
        <v>5.508938E7</v>
      </c>
      <c r="F216" s="429">
        <v>2.5709179E7</v>
      </c>
      <c r="G216" s="429" t="s">
        <v>1463</v>
      </c>
    </row>
    <row r="217" ht="14.25" customHeight="1">
      <c r="A217" s="426">
        <v>45289.0</v>
      </c>
      <c r="B217" s="428">
        <v>259040.0</v>
      </c>
      <c r="C217" s="427"/>
      <c r="D217" s="429" t="s">
        <v>1558</v>
      </c>
      <c r="E217" s="428">
        <v>5.534842E7</v>
      </c>
      <c r="F217" s="429">
        <v>0.0</v>
      </c>
      <c r="G217" s="429" t="s">
        <v>1463</v>
      </c>
    </row>
    <row r="218" ht="14.25" customHeight="1">
      <c r="A218" s="426">
        <v>45289.0</v>
      </c>
      <c r="B218" s="428">
        <v>156542.0</v>
      </c>
      <c r="C218" s="427"/>
      <c r="D218" s="429" t="s">
        <v>1520</v>
      </c>
      <c r="E218" s="428">
        <v>4.1230632E7</v>
      </c>
      <c r="F218" s="429">
        <v>0.0</v>
      </c>
      <c r="G218" s="429" t="s">
        <v>1463</v>
      </c>
    </row>
    <row r="219" ht="14.25" customHeight="1">
      <c r="A219" s="426">
        <v>45289.0</v>
      </c>
      <c r="B219" s="428">
        <v>135992.0</v>
      </c>
      <c r="C219" s="427"/>
      <c r="D219" s="429" t="s">
        <v>1549</v>
      </c>
      <c r="E219" s="428">
        <v>4.107409E7</v>
      </c>
      <c r="F219" s="429">
        <v>0.0</v>
      </c>
      <c r="G219" s="429" t="s">
        <v>1463</v>
      </c>
    </row>
    <row r="220" ht="14.25" customHeight="1">
      <c r="A220" s="426">
        <v>45289.0</v>
      </c>
      <c r="B220" s="428">
        <v>59992.0</v>
      </c>
      <c r="C220" s="427"/>
      <c r="D220" s="429" t="s">
        <v>1549</v>
      </c>
      <c r="E220" s="428">
        <v>3.9889773E7</v>
      </c>
      <c r="F220" s="429">
        <v>0.0</v>
      </c>
      <c r="G220" s="429" t="s">
        <v>1463</v>
      </c>
    </row>
    <row r="221" ht="14.25" customHeight="1">
      <c r="A221" s="426">
        <v>45294.0</v>
      </c>
      <c r="B221" s="428">
        <v>5161398.0</v>
      </c>
      <c r="C221" s="427"/>
      <c r="D221" s="429" t="s">
        <v>1510</v>
      </c>
      <c r="E221" s="428">
        <v>3.6508206E7</v>
      </c>
      <c r="F221" s="429">
        <v>0.0</v>
      </c>
      <c r="G221" s="429" t="s">
        <v>1463</v>
      </c>
    </row>
    <row r="222" ht="14.25" customHeight="1">
      <c r="A222" s="426">
        <v>45294.0</v>
      </c>
      <c r="B222" s="428">
        <v>1199956.0</v>
      </c>
      <c r="C222" s="427"/>
      <c r="D222" s="429" t="s">
        <v>1552</v>
      </c>
      <c r="E222" s="428">
        <v>3.9829781E7</v>
      </c>
      <c r="F222" s="429">
        <v>3.84002687E8</v>
      </c>
      <c r="G222" s="429" t="s">
        <v>1465</v>
      </c>
    </row>
    <row r="223" ht="14.25" customHeight="1">
      <c r="A223" s="426">
        <v>45294.0</v>
      </c>
      <c r="B223" s="428">
        <v>813460.0</v>
      </c>
      <c r="C223" s="427"/>
      <c r="D223" s="429" t="s">
        <v>1479</v>
      </c>
      <c r="E223" s="428">
        <v>3.1346808E7</v>
      </c>
      <c r="F223" s="429">
        <v>5.84003475E8</v>
      </c>
      <c r="G223" s="429" t="s">
        <v>1465</v>
      </c>
    </row>
    <row r="224" ht="14.25" customHeight="1">
      <c r="A224" s="426">
        <v>45294.0</v>
      </c>
      <c r="B224" s="428">
        <v>737613.0</v>
      </c>
      <c r="C224" s="427"/>
      <c r="D224" s="429" t="s">
        <v>1559</v>
      </c>
      <c r="E224" s="428">
        <v>3.7314013E7</v>
      </c>
      <c r="F224" s="429">
        <v>8.6544482E7</v>
      </c>
      <c r="G224" s="429" t="s">
        <v>1463</v>
      </c>
    </row>
    <row r="225" ht="14.25" customHeight="1">
      <c r="A225" s="426">
        <v>45294.0</v>
      </c>
      <c r="B225" s="428">
        <v>654600.0</v>
      </c>
      <c r="C225" s="427"/>
      <c r="D225" s="429" t="s">
        <v>1560</v>
      </c>
      <c r="E225" s="428">
        <v>3.8140925E7</v>
      </c>
      <c r="F225" s="429">
        <v>0.0</v>
      </c>
      <c r="G225" s="429" t="s">
        <v>1463</v>
      </c>
    </row>
    <row r="226" ht="14.25" customHeight="1">
      <c r="A226" s="426">
        <v>45294.0</v>
      </c>
      <c r="B226" s="428">
        <v>488900.0</v>
      </c>
      <c r="C226" s="427"/>
      <c r="D226" s="429" t="s">
        <v>1544</v>
      </c>
      <c r="E226" s="428">
        <v>3.8629825E7</v>
      </c>
      <c r="F226" s="429">
        <v>0.0</v>
      </c>
      <c r="G226" s="429" t="s">
        <v>1463</v>
      </c>
    </row>
    <row r="227" ht="14.25" customHeight="1">
      <c r="A227" s="426">
        <v>45294.0</v>
      </c>
      <c r="B227" s="428">
        <v>172312.0</v>
      </c>
      <c r="C227" s="427"/>
      <c r="D227" s="429" t="s">
        <v>1561</v>
      </c>
      <c r="E227" s="428">
        <v>3.7486325E7</v>
      </c>
      <c r="F227" s="429">
        <v>0.0</v>
      </c>
      <c r="G227" s="429" t="s">
        <v>1463</v>
      </c>
    </row>
    <row r="228" ht="14.25" customHeight="1">
      <c r="A228" s="426">
        <v>45294.0</v>
      </c>
      <c r="B228" s="428">
        <v>49137.0</v>
      </c>
      <c r="C228" s="427"/>
      <c r="D228" s="429" t="s">
        <v>1559</v>
      </c>
      <c r="E228" s="428">
        <v>3.6557343E7</v>
      </c>
      <c r="F228" s="429">
        <v>8.6544482E7</v>
      </c>
      <c r="G228" s="429" t="s">
        <v>1463</v>
      </c>
    </row>
    <row r="229" ht="14.25" customHeight="1">
      <c r="A229" s="426">
        <v>45294.0</v>
      </c>
      <c r="B229" s="428">
        <v>19057.0</v>
      </c>
      <c r="C229" s="427"/>
      <c r="D229" s="429" t="s">
        <v>1514</v>
      </c>
      <c r="E229" s="428">
        <v>3.65764E7</v>
      </c>
      <c r="F229" s="429">
        <v>0.0</v>
      </c>
      <c r="G229" s="429" t="s">
        <v>1463</v>
      </c>
    </row>
    <row r="230" ht="14.25" customHeight="1">
      <c r="A230" s="426">
        <v>45294.0</v>
      </c>
      <c r="B230" s="428">
        <v>1595930.0</v>
      </c>
      <c r="C230" s="427"/>
      <c r="D230" s="429" t="s">
        <v>1562</v>
      </c>
      <c r="E230" s="428">
        <v>3.0533298E7</v>
      </c>
      <c r="F230" s="429">
        <v>3.8400449E8</v>
      </c>
      <c r="G230" s="429" t="s">
        <v>1465</v>
      </c>
    </row>
    <row r="231" ht="14.25" customHeight="1">
      <c r="A231" s="426">
        <v>45295.0</v>
      </c>
      <c r="B231" s="428">
        <v>1171940.0</v>
      </c>
      <c r="C231" s="427"/>
      <c r="D231" s="429" t="s">
        <v>1562</v>
      </c>
      <c r="E231" s="428">
        <v>2.8937418E7</v>
      </c>
      <c r="F231" s="429">
        <v>3.84004505E8</v>
      </c>
      <c r="G231" s="429" t="s">
        <v>1465</v>
      </c>
    </row>
    <row r="232" ht="14.25" customHeight="1">
      <c r="A232" s="426">
        <v>45295.0</v>
      </c>
      <c r="B232" s="428">
        <v>409999.0</v>
      </c>
      <c r="C232" s="427"/>
      <c r="D232" s="429" t="s">
        <v>1541</v>
      </c>
      <c r="E232" s="428">
        <v>2.7765478E7</v>
      </c>
      <c r="F232" s="429">
        <v>0.0</v>
      </c>
      <c r="G232" s="429" t="s">
        <v>1463</v>
      </c>
    </row>
    <row r="233" ht="14.25" customHeight="1">
      <c r="A233" s="426">
        <v>45299.0</v>
      </c>
      <c r="B233" s="428">
        <v>6780301.0</v>
      </c>
      <c r="C233" s="427"/>
      <c r="D233" s="429" t="s">
        <v>1563</v>
      </c>
      <c r="E233" s="428">
        <v>2.7046686E7</v>
      </c>
      <c r="F233" s="429">
        <v>0.0</v>
      </c>
      <c r="G233" s="429" t="s">
        <v>1463</v>
      </c>
    </row>
    <row r="234" ht="14.25" customHeight="1">
      <c r="A234" s="426">
        <v>45300.0</v>
      </c>
      <c r="B234" s="428">
        <v>2753449.0</v>
      </c>
      <c r="C234" s="427"/>
      <c r="D234" s="429" t="s">
        <v>1553</v>
      </c>
      <c r="E234" s="428">
        <v>2.0266385E7</v>
      </c>
      <c r="F234" s="429">
        <v>0.0</v>
      </c>
      <c r="G234" s="429" t="s">
        <v>1463</v>
      </c>
    </row>
    <row r="235" ht="14.25" customHeight="1">
      <c r="A235" s="426">
        <v>45300.0</v>
      </c>
      <c r="B235" s="428">
        <v>1310904.0</v>
      </c>
      <c r="C235" s="427"/>
      <c r="D235" s="429" t="s">
        <v>1506</v>
      </c>
      <c r="E235" s="428">
        <v>1.6749323E7</v>
      </c>
      <c r="F235" s="429">
        <v>0.0</v>
      </c>
      <c r="G235" s="429" t="s">
        <v>1463</v>
      </c>
    </row>
    <row r="236" ht="14.25" customHeight="1">
      <c r="A236" s="426">
        <v>45300.0</v>
      </c>
      <c r="B236" s="428">
        <v>696150.0</v>
      </c>
      <c r="C236" s="427"/>
      <c r="D236" s="429" t="s">
        <v>1563</v>
      </c>
      <c r="E236" s="428">
        <v>1.7512936E7</v>
      </c>
      <c r="F236" s="429">
        <v>0.0</v>
      </c>
      <c r="G236" s="429" t="s">
        <v>1463</v>
      </c>
    </row>
    <row r="237" ht="14.25" customHeight="1">
      <c r="A237" s="426">
        <v>45300.0</v>
      </c>
      <c r="B237" s="428">
        <v>367800.0</v>
      </c>
      <c r="C237" s="427"/>
      <c r="D237" s="429" t="s">
        <v>1529</v>
      </c>
      <c r="E237" s="428">
        <v>1.5438419E7</v>
      </c>
      <c r="F237" s="429">
        <v>0.0</v>
      </c>
      <c r="G237" s="429" t="s">
        <v>1463</v>
      </c>
    </row>
    <row r="238" ht="14.25" customHeight="1">
      <c r="A238" s="426">
        <v>45300.0</v>
      </c>
      <c r="B238" s="428">
        <v>195453.0</v>
      </c>
      <c r="C238" s="427"/>
      <c r="D238" s="429" t="s">
        <v>1509</v>
      </c>
      <c r="E238" s="428">
        <v>2.7355479E7</v>
      </c>
      <c r="F238" s="429">
        <v>0.0</v>
      </c>
      <c r="G238" s="429" t="s">
        <v>1463</v>
      </c>
    </row>
    <row r="239" ht="14.25" customHeight="1">
      <c r="A239" s="426">
        <v>45300.0</v>
      </c>
      <c r="B239" s="428">
        <v>185819.0</v>
      </c>
      <c r="C239" s="427"/>
      <c r="D239" s="429" t="s">
        <v>1496</v>
      </c>
      <c r="E239" s="428">
        <v>1.5070619E7</v>
      </c>
      <c r="F239" s="429">
        <v>0.0</v>
      </c>
      <c r="G239" s="429" t="s">
        <v>1463</v>
      </c>
    </row>
    <row r="240" ht="14.25" customHeight="1">
      <c r="A240" s="426">
        <v>45300.0</v>
      </c>
      <c r="B240" s="428">
        <v>113340.0</v>
      </c>
      <c r="C240" s="427"/>
      <c r="D240" s="429" t="s">
        <v>1555</v>
      </c>
      <c r="E240" s="428">
        <v>2.7160026E7</v>
      </c>
      <c r="F240" s="429">
        <v>0.0</v>
      </c>
      <c r="G240" s="429" t="s">
        <v>1463</v>
      </c>
    </row>
    <row r="241" ht="14.25" customHeight="1">
      <c r="A241" s="426">
        <v>45300.0</v>
      </c>
      <c r="B241" s="428">
        <v>47600.0</v>
      </c>
      <c r="C241" s="427"/>
      <c r="D241" s="429" t="s">
        <v>1518</v>
      </c>
      <c r="E241" s="428">
        <v>1.6816786E7</v>
      </c>
      <c r="F241" s="429">
        <v>0.0</v>
      </c>
      <c r="G241" s="429" t="s">
        <v>1463</v>
      </c>
    </row>
    <row r="242" ht="14.25" customHeight="1">
      <c r="A242" s="426">
        <v>45300.0</v>
      </c>
      <c r="B242" s="428">
        <v>19863.0</v>
      </c>
      <c r="C242" s="427"/>
      <c r="D242" s="429" t="s">
        <v>1558</v>
      </c>
      <c r="E242" s="428">
        <v>1.6769186E7</v>
      </c>
      <c r="F242" s="429">
        <v>0.0</v>
      </c>
      <c r="G242" s="429" t="s">
        <v>1463</v>
      </c>
    </row>
    <row r="243" ht="14.25" customHeight="1">
      <c r="A243" s="426">
        <v>45300.0</v>
      </c>
      <c r="B243" s="427"/>
      <c r="C243" s="428">
        <v>4.162746E7</v>
      </c>
      <c r="D243" s="429" t="s">
        <v>1542</v>
      </c>
      <c r="E243" s="428">
        <v>1.48848E7</v>
      </c>
      <c r="F243" s="429">
        <v>0.0</v>
      </c>
      <c r="G243" s="429" t="s">
        <v>1543</v>
      </c>
    </row>
    <row r="244" ht="14.25" customHeight="1">
      <c r="A244" s="426">
        <v>45303.0</v>
      </c>
      <c r="B244" s="428">
        <v>2158597.0</v>
      </c>
      <c r="C244" s="427"/>
      <c r="D244" s="429" t="s">
        <v>1553</v>
      </c>
      <c r="E244" s="428">
        <v>5.3471294E7</v>
      </c>
      <c r="F244" s="429">
        <v>0.0</v>
      </c>
      <c r="G244" s="429" t="s">
        <v>1463</v>
      </c>
    </row>
    <row r="245" ht="14.25" customHeight="1">
      <c r="A245" s="426">
        <v>45306.0</v>
      </c>
      <c r="B245" s="428">
        <v>1790950.0</v>
      </c>
      <c r="C245" s="427"/>
      <c r="D245" s="429" t="s">
        <v>1540</v>
      </c>
      <c r="E245" s="428">
        <v>5.5262244E7</v>
      </c>
      <c r="F245" s="429">
        <v>6.818933E7</v>
      </c>
      <c r="G245" s="429" t="s">
        <v>1463</v>
      </c>
    </row>
    <row r="246" ht="14.25" customHeight="1">
      <c r="A246" s="426">
        <v>45306.0</v>
      </c>
      <c r="B246" s="428">
        <v>1565426.0</v>
      </c>
      <c r="C246" s="427"/>
      <c r="D246" s="429" t="s">
        <v>1520</v>
      </c>
      <c r="E246" s="428">
        <v>5.1312697E7</v>
      </c>
      <c r="F246" s="429">
        <v>0.0</v>
      </c>
      <c r="G246" s="429" t="s">
        <v>1463</v>
      </c>
    </row>
    <row r="247" ht="14.25" customHeight="1">
      <c r="A247" s="426">
        <v>45306.0</v>
      </c>
      <c r="B247" s="428">
        <v>1250016.0</v>
      </c>
      <c r="C247" s="427"/>
      <c r="D247" s="429" t="s">
        <v>1507</v>
      </c>
      <c r="E247" s="428">
        <v>5.651226E7</v>
      </c>
      <c r="F247" s="429">
        <v>0.0</v>
      </c>
      <c r="G247" s="429" t="s">
        <v>1463</v>
      </c>
    </row>
    <row r="248" ht="14.25" customHeight="1">
      <c r="A248" s="426">
        <v>45306.0</v>
      </c>
      <c r="B248" s="428">
        <v>453833.0</v>
      </c>
      <c r="C248" s="427"/>
      <c r="D248" s="429" t="s">
        <v>1520</v>
      </c>
      <c r="E248" s="428">
        <v>4.9747271E7</v>
      </c>
      <c r="F248" s="429">
        <v>0.0</v>
      </c>
      <c r="G248" s="429" t="s">
        <v>1463</v>
      </c>
    </row>
    <row r="249" ht="14.25" customHeight="1">
      <c r="A249" s="426">
        <v>45306.0</v>
      </c>
      <c r="B249" s="428">
        <v>323934.0</v>
      </c>
      <c r="C249" s="427"/>
      <c r="D249" s="429" t="s">
        <v>1539</v>
      </c>
      <c r="E249" s="428">
        <v>4.9199015E7</v>
      </c>
      <c r="F249" s="429">
        <v>7.0973642E7</v>
      </c>
      <c r="G249" s="429" t="s">
        <v>1463</v>
      </c>
    </row>
    <row r="250" ht="14.25" customHeight="1">
      <c r="A250" s="426">
        <v>45306.0</v>
      </c>
      <c r="B250" s="428">
        <v>217215.0</v>
      </c>
      <c r="C250" s="427"/>
      <c r="D250" s="429" t="s">
        <v>1521</v>
      </c>
      <c r="E250" s="428">
        <v>4.8875081E7</v>
      </c>
      <c r="F250" s="429">
        <v>0.0</v>
      </c>
      <c r="G250" s="429" t="s">
        <v>1463</v>
      </c>
    </row>
    <row r="251" ht="14.25" customHeight="1">
      <c r="A251" s="426">
        <v>45306.0</v>
      </c>
      <c r="B251" s="428">
        <v>94423.0</v>
      </c>
      <c r="C251" s="427"/>
      <c r="D251" s="429" t="s">
        <v>1555</v>
      </c>
      <c r="E251" s="428">
        <v>4.9293438E7</v>
      </c>
      <c r="F251" s="429">
        <v>0.0</v>
      </c>
      <c r="G251" s="429" t="s">
        <v>1463</v>
      </c>
    </row>
    <row r="252" ht="14.25" customHeight="1">
      <c r="A252" s="426">
        <v>45306.0</v>
      </c>
      <c r="B252" s="428">
        <v>9472163.0</v>
      </c>
      <c r="C252" s="427"/>
      <c r="D252" s="429" t="s">
        <v>1510</v>
      </c>
      <c r="E252" s="428">
        <v>4.0932303E7</v>
      </c>
      <c r="F252" s="429">
        <v>0.0</v>
      </c>
      <c r="G252" s="429" t="s">
        <v>1463</v>
      </c>
    </row>
    <row r="253" ht="14.25" customHeight="1">
      <c r="A253" s="426">
        <v>45307.0</v>
      </c>
      <c r="B253" s="428">
        <v>4357452.0</v>
      </c>
      <c r="C253" s="427"/>
      <c r="D253" s="429" t="s">
        <v>1505</v>
      </c>
      <c r="E253" s="428">
        <v>4.5289755E7</v>
      </c>
      <c r="F253" s="429">
        <v>6.1603875E7</v>
      </c>
      <c r="G253" s="429" t="s">
        <v>1463</v>
      </c>
    </row>
    <row r="254" ht="14.25" customHeight="1">
      <c r="A254" s="426">
        <v>45307.0</v>
      </c>
      <c r="B254" s="428">
        <v>1467995.0</v>
      </c>
      <c r="C254" s="427"/>
      <c r="D254" s="429" t="s">
        <v>1536</v>
      </c>
      <c r="E254" s="428">
        <v>4.80434E7</v>
      </c>
      <c r="F254" s="429">
        <v>2.5536754E7</v>
      </c>
      <c r="G254" s="429" t="s">
        <v>1463</v>
      </c>
    </row>
    <row r="255" ht="14.25" customHeight="1">
      <c r="A255" s="426">
        <v>45307.0</v>
      </c>
      <c r="B255" s="428">
        <v>1149990.0</v>
      </c>
      <c r="C255" s="427"/>
      <c r="D255" s="429" t="s">
        <v>1519</v>
      </c>
      <c r="E255" s="428">
        <v>4.6575405E7</v>
      </c>
      <c r="F255" s="429">
        <v>2.5709179E7</v>
      </c>
      <c r="G255" s="429" t="s">
        <v>1463</v>
      </c>
    </row>
    <row r="256" ht="14.25" customHeight="1">
      <c r="A256" s="426">
        <v>45307.0</v>
      </c>
      <c r="B256" s="428">
        <v>276001.0</v>
      </c>
      <c r="C256" s="427"/>
      <c r="D256" s="429" t="s">
        <v>1564</v>
      </c>
      <c r="E256" s="428">
        <v>4.8397591E7</v>
      </c>
      <c r="F256" s="429">
        <v>0.0</v>
      </c>
      <c r="G256" s="429" t="s">
        <v>1463</v>
      </c>
    </row>
    <row r="257" ht="14.25" customHeight="1">
      <c r="A257" s="426">
        <v>45307.0</v>
      </c>
      <c r="B257" s="428">
        <v>135660.0</v>
      </c>
      <c r="C257" s="427"/>
      <c r="D257" s="429" t="s">
        <v>1565</v>
      </c>
      <c r="E257" s="428">
        <v>4.5425415E7</v>
      </c>
      <c r="F257" s="429">
        <v>0.0</v>
      </c>
      <c r="G257" s="429" t="s">
        <v>1463</v>
      </c>
    </row>
    <row r="258" ht="14.25" customHeight="1">
      <c r="A258" s="426">
        <v>45307.0</v>
      </c>
      <c r="B258" s="428">
        <v>130900.0</v>
      </c>
      <c r="C258" s="427"/>
      <c r="D258" s="429" t="s">
        <v>1561</v>
      </c>
      <c r="E258" s="428">
        <v>4.8528491E7</v>
      </c>
      <c r="F258" s="429">
        <v>0.0</v>
      </c>
      <c r="G258" s="429" t="s">
        <v>1463</v>
      </c>
    </row>
    <row r="259" ht="14.25" customHeight="1">
      <c r="A259" s="426">
        <v>45307.0</v>
      </c>
      <c r="B259" s="428">
        <v>129375.0</v>
      </c>
      <c r="C259" s="427"/>
      <c r="D259" s="429" t="s">
        <v>1541</v>
      </c>
      <c r="E259" s="428">
        <v>4.8657866E7</v>
      </c>
      <c r="F259" s="429">
        <v>0.0</v>
      </c>
      <c r="G259" s="429" t="s">
        <v>1463</v>
      </c>
    </row>
    <row r="260" ht="14.25" customHeight="1">
      <c r="A260" s="426">
        <v>45307.0</v>
      </c>
      <c r="B260" s="428">
        <v>78190.0</v>
      </c>
      <c r="C260" s="427"/>
      <c r="D260" s="429" t="s">
        <v>1509</v>
      </c>
      <c r="E260" s="428">
        <v>4.812159E7</v>
      </c>
      <c r="F260" s="429">
        <v>0.0</v>
      </c>
      <c r="G260" s="429" t="s">
        <v>1463</v>
      </c>
    </row>
    <row r="261" ht="14.25" customHeight="1">
      <c r="A261" s="426">
        <v>45307.0</v>
      </c>
      <c r="B261" s="427"/>
      <c r="C261" s="428">
        <v>1.40424877E8</v>
      </c>
      <c r="D261" s="429" t="s">
        <v>1542</v>
      </c>
      <c r="E261" s="428">
        <v>3.0910151E7</v>
      </c>
      <c r="F261" s="429">
        <v>0.0</v>
      </c>
      <c r="G261" s="429" t="s">
        <v>1543</v>
      </c>
    </row>
    <row r="262" ht="14.25" customHeight="1">
      <c r="A262" s="426">
        <v>45308.0</v>
      </c>
      <c r="B262" s="428">
        <v>549989.0</v>
      </c>
      <c r="C262" s="427"/>
      <c r="D262" s="429" t="s">
        <v>1566</v>
      </c>
      <c r="E262" s="428">
        <v>3.146014E7</v>
      </c>
      <c r="F262" s="429">
        <v>3.04016635E8</v>
      </c>
      <c r="G262" s="429" t="s">
        <v>1465</v>
      </c>
    </row>
    <row r="263" ht="14.25" customHeight="1">
      <c r="A263" s="426">
        <v>45308.0</v>
      </c>
      <c r="B263" s="427"/>
      <c r="C263" s="428">
        <v>42530.0</v>
      </c>
      <c r="D263" s="429" t="s">
        <v>1567</v>
      </c>
      <c r="E263" s="428">
        <v>1.71335028E8</v>
      </c>
      <c r="F263" s="429">
        <v>0.0</v>
      </c>
      <c r="G263" s="429" t="s">
        <v>1463</v>
      </c>
    </row>
    <row r="264" ht="14.25" customHeight="1">
      <c r="A264" s="426">
        <v>45309.0</v>
      </c>
      <c r="B264" s="428">
        <v>5000000.0</v>
      </c>
      <c r="C264" s="427"/>
      <c r="D264" s="429" t="s">
        <v>1568</v>
      </c>
      <c r="E264" s="428">
        <v>1.62075655E8</v>
      </c>
      <c r="F264" s="429">
        <v>4.01111845E8</v>
      </c>
      <c r="G264" s="429" t="s">
        <v>1463</v>
      </c>
    </row>
    <row r="265" ht="14.25" customHeight="1">
      <c r="A265" s="426">
        <v>45313.0</v>
      </c>
      <c r="B265" s="428">
        <v>4860450.0</v>
      </c>
      <c r="C265" s="427"/>
      <c r="D265" s="429" t="s">
        <v>1519</v>
      </c>
      <c r="E265" s="428">
        <v>1.71027781E8</v>
      </c>
      <c r="F265" s="429">
        <v>2.5709179E7</v>
      </c>
      <c r="G265" s="429" t="s">
        <v>1463</v>
      </c>
    </row>
    <row r="266" ht="14.25" customHeight="1">
      <c r="A266" s="426">
        <v>45313.0</v>
      </c>
      <c r="B266" s="428">
        <v>3726857.0</v>
      </c>
      <c r="C266" s="427"/>
      <c r="D266" s="429" t="s">
        <v>1569</v>
      </c>
      <c r="E266" s="428">
        <v>1.66167331E8</v>
      </c>
      <c r="F266" s="429">
        <v>2676281.0</v>
      </c>
      <c r="G266" s="429" t="s">
        <v>1463</v>
      </c>
    </row>
    <row r="267" ht="14.25" customHeight="1">
      <c r="A267" s="426">
        <v>45313.0</v>
      </c>
      <c r="B267" s="428">
        <v>349777.0</v>
      </c>
      <c r="C267" s="427"/>
      <c r="D267" s="429" t="s">
        <v>1521</v>
      </c>
      <c r="E267" s="428">
        <v>1.71377558E8</v>
      </c>
      <c r="F267" s="429">
        <v>0.0</v>
      </c>
      <c r="G267" s="429" t="s">
        <v>1463</v>
      </c>
    </row>
    <row r="268" ht="14.25" customHeight="1">
      <c r="A268" s="426">
        <v>45313.0</v>
      </c>
      <c r="B268" s="428">
        <v>218700.0</v>
      </c>
      <c r="C268" s="427"/>
      <c r="D268" s="429" t="s">
        <v>1545</v>
      </c>
      <c r="E268" s="428">
        <v>1.62440474E8</v>
      </c>
      <c r="F268" s="429">
        <v>0.0</v>
      </c>
      <c r="G268" s="429" t="s">
        <v>1463</v>
      </c>
    </row>
    <row r="269" ht="14.25" customHeight="1">
      <c r="A269" s="426">
        <v>45313.0</v>
      </c>
      <c r="B269" s="428">
        <v>111119.0</v>
      </c>
      <c r="C269" s="427"/>
      <c r="D269" s="429" t="s">
        <v>1570</v>
      </c>
      <c r="E269" s="428">
        <v>1.62186774E8</v>
      </c>
      <c r="F269" s="429">
        <v>0.0</v>
      </c>
      <c r="G269" s="429" t="s">
        <v>1463</v>
      </c>
    </row>
    <row r="270" ht="14.25" customHeight="1">
      <c r="A270" s="426">
        <v>45313.0</v>
      </c>
      <c r="B270" s="428">
        <v>35000.0</v>
      </c>
      <c r="C270" s="427"/>
      <c r="D270" s="429" t="s">
        <v>1571</v>
      </c>
      <c r="E270" s="428">
        <v>1.62221774E8</v>
      </c>
      <c r="F270" s="429">
        <v>0.0</v>
      </c>
      <c r="G270" s="429" t="s">
        <v>1463</v>
      </c>
    </row>
    <row r="271" ht="14.25" customHeight="1">
      <c r="A271" s="426">
        <v>45313.0</v>
      </c>
      <c r="B271" s="428">
        <v>7000000.0</v>
      </c>
      <c r="C271" s="427"/>
      <c r="D271" s="429" t="s">
        <v>1572</v>
      </c>
      <c r="E271" s="428">
        <v>1.57075655E8</v>
      </c>
      <c r="F271" s="429">
        <v>0.0</v>
      </c>
      <c r="G271" s="429" t="s">
        <v>1463</v>
      </c>
    </row>
    <row r="272" ht="14.25" customHeight="1">
      <c r="A272" s="426">
        <v>45314.0</v>
      </c>
      <c r="B272" s="428">
        <v>7000000.0</v>
      </c>
      <c r="C272" s="427"/>
      <c r="D272" s="429" t="s">
        <v>1572</v>
      </c>
      <c r="E272" s="428">
        <v>1.50075655E8</v>
      </c>
      <c r="F272" s="429">
        <v>0.0</v>
      </c>
      <c r="G272" s="429" t="s">
        <v>1463</v>
      </c>
    </row>
    <row r="273" ht="14.25" customHeight="1">
      <c r="A273" s="426">
        <v>45314.0</v>
      </c>
      <c r="B273" s="428">
        <v>7000000.0</v>
      </c>
      <c r="C273" s="427"/>
      <c r="D273" s="429" t="s">
        <v>1572</v>
      </c>
      <c r="E273" s="428">
        <v>1.43075655E8</v>
      </c>
      <c r="F273" s="429">
        <v>0.0</v>
      </c>
      <c r="G273" s="429" t="s">
        <v>1463</v>
      </c>
    </row>
    <row r="274" ht="14.25" customHeight="1">
      <c r="A274" s="426">
        <v>45314.0</v>
      </c>
      <c r="B274" s="428">
        <v>7000000.0</v>
      </c>
      <c r="C274" s="427"/>
      <c r="D274" s="429" t="s">
        <v>1572</v>
      </c>
      <c r="E274" s="428">
        <v>1.25239756E8</v>
      </c>
      <c r="F274" s="429">
        <v>0.0</v>
      </c>
      <c r="G274" s="429" t="s">
        <v>1463</v>
      </c>
    </row>
    <row r="275" ht="14.25" customHeight="1">
      <c r="A275" s="426">
        <v>45314.0</v>
      </c>
      <c r="B275" s="428">
        <v>5083881.0</v>
      </c>
      <c r="C275" s="427"/>
      <c r="D275" s="429" t="s">
        <v>1519</v>
      </c>
      <c r="E275" s="428">
        <v>1.35407517E8</v>
      </c>
      <c r="F275" s="429">
        <v>2.5709179E7</v>
      </c>
      <c r="G275" s="429" t="s">
        <v>1463</v>
      </c>
    </row>
    <row r="276" ht="14.25" customHeight="1">
      <c r="A276" s="426">
        <v>45314.0</v>
      </c>
      <c r="B276" s="428">
        <v>5083880.0</v>
      </c>
      <c r="C276" s="427"/>
      <c r="D276" s="429" t="s">
        <v>1519</v>
      </c>
      <c r="E276" s="428">
        <v>1.30323636E8</v>
      </c>
      <c r="F276" s="429">
        <v>2.5709179E7</v>
      </c>
      <c r="G276" s="429" t="s">
        <v>1463</v>
      </c>
    </row>
    <row r="277" ht="14.25" customHeight="1">
      <c r="A277" s="426">
        <v>45314.0</v>
      </c>
      <c r="B277" s="428">
        <v>519067.0</v>
      </c>
      <c r="C277" s="427"/>
      <c r="D277" s="429" t="s">
        <v>1573</v>
      </c>
      <c r="E277" s="428">
        <v>1.36075655E8</v>
      </c>
      <c r="F277" s="429">
        <v>6.179954E7</v>
      </c>
      <c r="G277" s="429" t="s">
        <v>1463</v>
      </c>
    </row>
    <row r="278" ht="14.25" customHeight="1">
      <c r="A278" s="426">
        <v>45314.0</v>
      </c>
      <c r="B278" s="428">
        <v>149071.0</v>
      </c>
      <c r="C278" s="427"/>
      <c r="D278" s="429" t="s">
        <v>1514</v>
      </c>
      <c r="E278" s="428">
        <v>1.35556588E8</v>
      </c>
      <c r="F278" s="429">
        <v>0.0</v>
      </c>
      <c r="G278" s="429" t="s">
        <v>1463</v>
      </c>
    </row>
    <row r="279" ht="14.25" customHeight="1">
      <c r="A279" s="426">
        <v>45314.0</v>
      </c>
      <c r="B279" s="428">
        <v>105315.0</v>
      </c>
      <c r="C279" s="427"/>
      <c r="D279" s="429" t="s">
        <v>1535</v>
      </c>
      <c r="E279" s="428">
        <v>1.18239756E8</v>
      </c>
      <c r="F279" s="429">
        <v>1879480.0</v>
      </c>
      <c r="G279" s="429" t="s">
        <v>1463</v>
      </c>
    </row>
    <row r="280" ht="14.25" customHeight="1">
      <c r="A280" s="426">
        <v>45315.0</v>
      </c>
      <c r="B280" s="427"/>
      <c r="C280" s="428">
        <v>4.2778897E7</v>
      </c>
      <c r="D280" s="429" t="s">
        <v>1542</v>
      </c>
      <c r="E280" s="428">
        <v>1.02642979E8</v>
      </c>
      <c r="F280" s="429">
        <v>0.0</v>
      </c>
      <c r="G280" s="429" t="s">
        <v>1543</v>
      </c>
    </row>
    <row r="281" ht="14.25" customHeight="1">
      <c r="A281" s="426">
        <v>45320.0</v>
      </c>
      <c r="B281" s="428">
        <v>4366260.0</v>
      </c>
      <c r="C281" s="427"/>
      <c r="D281" s="429" t="s">
        <v>1526</v>
      </c>
      <c r="E281" s="428">
        <v>1.18134441E8</v>
      </c>
      <c r="F281" s="429">
        <v>0.0</v>
      </c>
      <c r="G281" s="429" t="s">
        <v>1463</v>
      </c>
    </row>
    <row r="282" ht="14.25" customHeight="1">
      <c r="A282" s="426">
        <v>45320.0</v>
      </c>
      <c r="B282" s="428">
        <v>3480526.0</v>
      </c>
      <c r="C282" s="427"/>
      <c r="D282" s="429" t="s">
        <v>1505</v>
      </c>
      <c r="E282" s="428">
        <v>1.13768181E8</v>
      </c>
      <c r="F282" s="429">
        <v>6.1603875E7</v>
      </c>
      <c r="G282" s="429" t="s">
        <v>1463</v>
      </c>
    </row>
    <row r="283" ht="14.25" customHeight="1">
      <c r="A283" s="426">
        <v>45320.0</v>
      </c>
      <c r="B283" s="428">
        <v>2338965.0</v>
      </c>
      <c r="C283" s="427"/>
      <c r="D283" s="429" t="s">
        <v>1531</v>
      </c>
      <c r="E283" s="428">
        <v>1.10287655E8</v>
      </c>
      <c r="F283" s="429">
        <v>7.4183093E7</v>
      </c>
      <c r="G283" s="429" t="s">
        <v>1463</v>
      </c>
    </row>
    <row r="284" ht="14.25" customHeight="1">
      <c r="A284" s="426">
        <v>45320.0</v>
      </c>
      <c r="B284" s="428">
        <v>1377806.0</v>
      </c>
      <c r="C284" s="427"/>
      <c r="D284" s="429" t="s">
        <v>1497</v>
      </c>
      <c r="E284" s="428">
        <v>1.05039426E8</v>
      </c>
      <c r="F284" s="429">
        <v>0.0</v>
      </c>
      <c r="G284" s="429" t="s">
        <v>1463</v>
      </c>
    </row>
    <row r="285" ht="14.25" customHeight="1">
      <c r="A285" s="426">
        <v>45320.0</v>
      </c>
      <c r="B285" s="428">
        <v>938067.0</v>
      </c>
      <c r="C285" s="427"/>
      <c r="D285" s="429" t="s">
        <v>1509</v>
      </c>
      <c r="E285" s="428">
        <v>1.05977493E8</v>
      </c>
      <c r="F285" s="429">
        <v>0.0</v>
      </c>
      <c r="G285" s="429" t="s">
        <v>1463</v>
      </c>
    </row>
    <row r="286" ht="14.25" customHeight="1">
      <c r="A286" s="426">
        <v>45320.0</v>
      </c>
      <c r="B286" s="428">
        <v>867109.0</v>
      </c>
      <c r="C286" s="427"/>
      <c r="D286" s="429" t="s">
        <v>1549</v>
      </c>
      <c r="E286" s="428">
        <v>1.06844602E8</v>
      </c>
      <c r="F286" s="429">
        <v>0.0</v>
      </c>
      <c r="G286" s="429" t="s">
        <v>1463</v>
      </c>
    </row>
    <row r="287" ht="14.25" customHeight="1">
      <c r="A287" s="426">
        <v>45320.0</v>
      </c>
      <c r="B287" s="428">
        <v>760236.0</v>
      </c>
      <c r="C287" s="427"/>
      <c r="D287" s="429" t="s">
        <v>1536</v>
      </c>
      <c r="E287" s="428">
        <v>1.0794869E8</v>
      </c>
      <c r="F287" s="429">
        <v>2.5536754E7</v>
      </c>
      <c r="G287" s="429" t="s">
        <v>1463</v>
      </c>
    </row>
    <row r="288" ht="14.25" customHeight="1">
      <c r="A288" s="426">
        <v>45320.0</v>
      </c>
      <c r="B288" s="428">
        <v>437326.0</v>
      </c>
      <c r="C288" s="427"/>
      <c r="D288" s="429" t="s">
        <v>1524</v>
      </c>
      <c r="E288" s="428">
        <v>1.0366162E8</v>
      </c>
      <c r="F288" s="429">
        <v>6.132917E7</v>
      </c>
      <c r="G288" s="429" t="s">
        <v>1463</v>
      </c>
    </row>
    <row r="289" ht="14.25" customHeight="1">
      <c r="A289" s="426">
        <v>45320.0</v>
      </c>
      <c r="B289" s="428">
        <v>343852.0</v>
      </c>
      <c r="C289" s="427"/>
      <c r="D289" s="429" t="s">
        <v>1528</v>
      </c>
      <c r="E289" s="428">
        <v>1.07188454E8</v>
      </c>
      <c r="F289" s="429">
        <v>0.0</v>
      </c>
      <c r="G289" s="429" t="s">
        <v>1463</v>
      </c>
    </row>
    <row r="290" ht="14.25" customHeight="1">
      <c r="A290" s="426">
        <v>45320.0</v>
      </c>
      <c r="B290" s="428">
        <v>298095.0</v>
      </c>
      <c r="C290" s="427"/>
      <c r="D290" s="429" t="s">
        <v>1574</v>
      </c>
      <c r="E290" s="428">
        <v>1.03224294E8</v>
      </c>
      <c r="F290" s="429">
        <v>0.0</v>
      </c>
      <c r="G290" s="429" t="s">
        <v>1463</v>
      </c>
    </row>
    <row r="291" ht="14.25" customHeight="1">
      <c r="A291" s="426">
        <v>45320.0</v>
      </c>
      <c r="B291" s="428">
        <v>283220.0</v>
      </c>
      <c r="C291" s="427"/>
      <c r="D291" s="429" t="s">
        <v>1565</v>
      </c>
      <c r="E291" s="428">
        <v>1.02926199E8</v>
      </c>
      <c r="F291" s="429">
        <v>0.0</v>
      </c>
      <c r="G291" s="429" t="s">
        <v>1463</v>
      </c>
    </row>
    <row r="292" ht="14.25" customHeight="1">
      <c r="A292" s="426">
        <v>45320.0</v>
      </c>
      <c r="B292" s="428">
        <v>27580.0</v>
      </c>
      <c r="C292" s="427"/>
      <c r="D292" s="429" t="s">
        <v>1532</v>
      </c>
      <c r="E292" s="428">
        <v>1.40421876E8</v>
      </c>
      <c r="F292" s="429">
        <v>0.0</v>
      </c>
      <c r="G292" s="429" t="s">
        <v>1463</v>
      </c>
    </row>
    <row r="293" ht="14.25" customHeight="1">
      <c r="A293" s="426">
        <v>45320.0</v>
      </c>
      <c r="B293" s="428">
        <v>5000000.0</v>
      </c>
      <c r="C293" s="427"/>
      <c r="D293" s="429" t="s">
        <v>1575</v>
      </c>
      <c r="E293" s="428">
        <v>1.45421876E8</v>
      </c>
      <c r="F293" s="429">
        <v>0.0</v>
      </c>
      <c r="G293" s="429" t="s">
        <v>1463</v>
      </c>
    </row>
    <row r="294" ht="14.25" customHeight="1">
      <c r="A294" s="426">
        <v>45321.0</v>
      </c>
      <c r="B294" s="428">
        <v>7497841.0</v>
      </c>
      <c r="C294" s="427"/>
      <c r="D294" s="429" t="s">
        <v>1510</v>
      </c>
      <c r="E294" s="428">
        <v>1.40394296E8</v>
      </c>
      <c r="F294" s="429">
        <v>0.0</v>
      </c>
      <c r="G294" s="429" t="s">
        <v>1463</v>
      </c>
    </row>
    <row r="295" ht="14.25" customHeight="1">
      <c r="A295" s="426">
        <v>45324.0</v>
      </c>
      <c r="B295" s="427"/>
      <c r="C295" s="428">
        <v>1171940.0</v>
      </c>
      <c r="D295" s="429" t="s">
        <v>1576</v>
      </c>
      <c r="E295" s="428">
        <v>1.18584848E8</v>
      </c>
      <c r="F295" s="429">
        <v>7.4557714E8</v>
      </c>
      <c r="G295" s="429" t="s">
        <v>1481</v>
      </c>
    </row>
    <row r="296" ht="14.25" customHeight="1">
      <c r="A296" s="426">
        <v>45328.0</v>
      </c>
      <c r="B296" s="428">
        <v>3915160.0</v>
      </c>
      <c r="C296" s="427"/>
      <c r="D296" s="429" t="s">
        <v>1519</v>
      </c>
      <c r="E296" s="428">
        <v>1.28109369E8</v>
      </c>
      <c r="F296" s="429">
        <v>2.5709179E7</v>
      </c>
      <c r="G296" s="429" t="s">
        <v>1463</v>
      </c>
    </row>
    <row r="297" ht="14.25" customHeight="1">
      <c r="A297" s="426">
        <v>45329.0</v>
      </c>
      <c r="B297" s="428">
        <v>2974923.0</v>
      </c>
      <c r="C297" s="427"/>
      <c r="D297" s="429" t="s">
        <v>1521</v>
      </c>
      <c r="E297" s="428">
        <v>1.21559771E8</v>
      </c>
      <c r="F297" s="429">
        <v>0.0</v>
      </c>
      <c r="G297" s="429" t="s">
        <v>1463</v>
      </c>
    </row>
    <row r="298" ht="14.25" customHeight="1">
      <c r="A298" s="426">
        <v>45329.0</v>
      </c>
      <c r="B298" s="428">
        <v>1528777.0</v>
      </c>
      <c r="C298" s="427"/>
      <c r="D298" s="429" t="s">
        <v>1577</v>
      </c>
      <c r="E298" s="428">
        <v>1.24194209E8</v>
      </c>
      <c r="F298" s="429">
        <v>0.0</v>
      </c>
      <c r="G298" s="429" t="s">
        <v>1463</v>
      </c>
    </row>
    <row r="299" ht="14.25" customHeight="1">
      <c r="A299" s="426">
        <v>45329.0</v>
      </c>
      <c r="B299" s="428">
        <v>1310904.0</v>
      </c>
      <c r="C299" s="427"/>
      <c r="D299" s="429" t="s">
        <v>1506</v>
      </c>
      <c r="E299" s="428">
        <v>1.32896455E8</v>
      </c>
      <c r="F299" s="429">
        <v>0.0</v>
      </c>
      <c r="G299" s="429" t="s">
        <v>1463</v>
      </c>
    </row>
    <row r="300" ht="14.25" customHeight="1">
      <c r="A300" s="426">
        <v>45329.0</v>
      </c>
      <c r="B300" s="428">
        <v>1149990.0</v>
      </c>
      <c r="C300" s="427"/>
      <c r="D300" s="429" t="s">
        <v>1519</v>
      </c>
      <c r="E300" s="428">
        <v>1.29259359E8</v>
      </c>
      <c r="F300" s="429">
        <v>2.5709179E7</v>
      </c>
      <c r="G300" s="429" t="s">
        <v>1463</v>
      </c>
    </row>
    <row r="301" ht="14.25" customHeight="1">
      <c r="A301" s="426">
        <v>45329.0</v>
      </c>
      <c r="B301" s="428">
        <v>847157.0</v>
      </c>
      <c r="C301" s="427"/>
      <c r="D301" s="429" t="s">
        <v>1517</v>
      </c>
      <c r="E301" s="428">
        <v>1.30106516E8</v>
      </c>
      <c r="F301" s="429">
        <v>0.0</v>
      </c>
      <c r="G301" s="429" t="s">
        <v>1463</v>
      </c>
    </row>
    <row r="302" ht="14.25" customHeight="1">
      <c r="A302" s="426">
        <v>45329.0</v>
      </c>
      <c r="B302" s="428">
        <v>659135.0</v>
      </c>
      <c r="C302" s="427"/>
      <c r="D302" s="429" t="s">
        <v>1549</v>
      </c>
      <c r="E302" s="428">
        <v>1.31230081E8</v>
      </c>
      <c r="F302" s="429">
        <v>0.0</v>
      </c>
      <c r="G302" s="429" t="s">
        <v>1463</v>
      </c>
    </row>
    <row r="303" ht="14.25" customHeight="1">
      <c r="A303" s="426">
        <v>45329.0</v>
      </c>
      <c r="B303" s="428">
        <v>467492.0</v>
      </c>
      <c r="C303" s="427"/>
      <c r="D303" s="429" t="s">
        <v>1509</v>
      </c>
      <c r="E303" s="428">
        <v>1.22027263E8</v>
      </c>
      <c r="F303" s="429">
        <v>0.0</v>
      </c>
      <c r="G303" s="429" t="s">
        <v>1463</v>
      </c>
    </row>
    <row r="304" ht="14.25" customHeight="1">
      <c r="A304" s="426">
        <v>45329.0</v>
      </c>
      <c r="B304" s="428">
        <v>464430.0</v>
      </c>
      <c r="C304" s="427"/>
      <c r="D304" s="429" t="s">
        <v>1514</v>
      </c>
      <c r="E304" s="428">
        <v>1.30570946E8</v>
      </c>
      <c r="F304" s="429">
        <v>0.0</v>
      </c>
      <c r="G304" s="429" t="s">
        <v>1463</v>
      </c>
    </row>
    <row r="305" ht="14.25" customHeight="1">
      <c r="A305" s="426">
        <v>45329.0</v>
      </c>
      <c r="B305" s="428">
        <v>364579.0</v>
      </c>
      <c r="C305" s="427"/>
      <c r="D305" s="429" t="s">
        <v>1509</v>
      </c>
      <c r="E305" s="428">
        <v>1.22665432E8</v>
      </c>
      <c r="F305" s="429">
        <v>0.0</v>
      </c>
      <c r="G305" s="429" t="s">
        <v>1463</v>
      </c>
    </row>
    <row r="306" ht="14.25" customHeight="1">
      <c r="A306" s="426">
        <v>45329.0</v>
      </c>
      <c r="B306" s="428">
        <v>355470.0</v>
      </c>
      <c r="C306" s="427"/>
      <c r="D306" s="429" t="s">
        <v>1528</v>
      </c>
      <c r="E306" s="428">
        <v>1.31585551E8</v>
      </c>
      <c r="F306" s="429">
        <v>0.0</v>
      </c>
      <c r="G306" s="429" t="s">
        <v>1463</v>
      </c>
    </row>
    <row r="307" ht="14.25" customHeight="1">
      <c r="A307" s="426">
        <v>45329.0</v>
      </c>
      <c r="B307" s="428">
        <v>225990.0</v>
      </c>
      <c r="C307" s="427"/>
      <c r="D307" s="429" t="s">
        <v>1539</v>
      </c>
      <c r="E307" s="428">
        <v>1.22253253E8</v>
      </c>
      <c r="F307" s="429">
        <v>7.0973642E7</v>
      </c>
      <c r="G307" s="429" t="s">
        <v>1463</v>
      </c>
    </row>
    <row r="308" ht="14.25" customHeight="1">
      <c r="A308" s="426">
        <v>45329.0</v>
      </c>
      <c r="B308" s="428">
        <v>47600.0</v>
      </c>
      <c r="C308" s="427"/>
      <c r="D308" s="429" t="s">
        <v>1518</v>
      </c>
      <c r="E308" s="428">
        <v>1.22300853E8</v>
      </c>
      <c r="F308" s="429">
        <v>0.0</v>
      </c>
      <c r="G308" s="429" t="s">
        <v>1463</v>
      </c>
    </row>
    <row r="309" ht="14.25" customHeight="1">
      <c r="A309" s="426">
        <v>45329.0</v>
      </c>
      <c r="B309" s="428">
        <v>7000000.0</v>
      </c>
      <c r="C309" s="427"/>
      <c r="D309" s="429" t="s">
        <v>1572</v>
      </c>
      <c r="E309" s="428">
        <v>1.1838121E8</v>
      </c>
      <c r="F309" s="429">
        <v>0.0</v>
      </c>
      <c r="G309" s="429" t="s">
        <v>1463</v>
      </c>
    </row>
    <row r="310" ht="14.25" customHeight="1">
      <c r="A310" s="426">
        <v>45331.0</v>
      </c>
      <c r="B310" s="428">
        <v>1282453.0</v>
      </c>
      <c r="C310" s="427"/>
      <c r="D310" s="429" t="s">
        <v>1507</v>
      </c>
      <c r="E310" s="428">
        <v>1.19663663E8</v>
      </c>
      <c r="F310" s="429">
        <v>0.0</v>
      </c>
      <c r="G310" s="429" t="s">
        <v>1463</v>
      </c>
    </row>
    <row r="311" ht="14.25" customHeight="1">
      <c r="A311" s="426">
        <v>45331.0</v>
      </c>
      <c r="B311" s="428">
        <v>50000.0</v>
      </c>
      <c r="C311" s="427"/>
      <c r="D311" s="429" t="s">
        <v>1578</v>
      </c>
      <c r="E311" s="428">
        <v>1.19756788E8</v>
      </c>
      <c r="F311" s="429">
        <v>0.0</v>
      </c>
      <c r="G311" s="429" t="s">
        <v>1463</v>
      </c>
    </row>
    <row r="312" ht="14.25" customHeight="1">
      <c r="A312" s="426">
        <v>45331.0</v>
      </c>
      <c r="B312" s="428">
        <v>43125.0</v>
      </c>
      <c r="C312" s="427"/>
      <c r="D312" s="429" t="s">
        <v>1578</v>
      </c>
      <c r="E312" s="428">
        <v>1.19706788E8</v>
      </c>
      <c r="F312" s="429">
        <v>0.0</v>
      </c>
      <c r="G312" s="429" t="s">
        <v>1463</v>
      </c>
    </row>
    <row r="313" ht="14.25" customHeight="1">
      <c r="A313" s="426">
        <v>45331.0</v>
      </c>
      <c r="B313" s="427"/>
      <c r="C313" s="428">
        <v>2.25147336E8</v>
      </c>
      <c r="D313" s="429" t="s">
        <v>1542</v>
      </c>
      <c r="E313" s="428">
        <v>1.1138121E8</v>
      </c>
      <c r="F313" s="429">
        <v>0.0</v>
      </c>
      <c r="G313" s="429" t="s">
        <v>1543</v>
      </c>
    </row>
    <row r="314" ht="14.25" customHeight="1">
      <c r="A314" s="426">
        <v>45334.0</v>
      </c>
      <c r="B314" s="428">
        <v>7000000.0</v>
      </c>
      <c r="C314" s="427"/>
      <c r="D314" s="429" t="s">
        <v>1572</v>
      </c>
      <c r="E314" s="428">
        <v>3.36223696E8</v>
      </c>
      <c r="F314" s="429">
        <v>0.0</v>
      </c>
      <c r="G314" s="429" t="s">
        <v>1463</v>
      </c>
    </row>
    <row r="315" ht="14.25" customHeight="1">
      <c r="A315" s="426">
        <v>45337.0</v>
      </c>
      <c r="B315" s="428">
        <v>7000000.0</v>
      </c>
      <c r="C315" s="427"/>
      <c r="D315" s="429" t="s">
        <v>1572</v>
      </c>
      <c r="E315" s="428">
        <v>3.29223696E8</v>
      </c>
      <c r="F315" s="429">
        <v>0.0</v>
      </c>
      <c r="G315" s="429" t="s">
        <v>1463</v>
      </c>
    </row>
    <row r="316" ht="14.25" customHeight="1">
      <c r="A316" s="426">
        <v>45337.0</v>
      </c>
      <c r="B316" s="428">
        <v>7000000.0</v>
      </c>
      <c r="C316" s="427"/>
      <c r="D316" s="429" t="s">
        <v>1572</v>
      </c>
      <c r="E316" s="428">
        <v>3.22223696E8</v>
      </c>
      <c r="F316" s="429">
        <v>0.0</v>
      </c>
      <c r="G316" s="429" t="s">
        <v>1463</v>
      </c>
    </row>
    <row r="317" ht="14.25" customHeight="1">
      <c r="A317" s="426">
        <v>45337.0</v>
      </c>
      <c r="B317" s="428">
        <v>7000000.0</v>
      </c>
      <c r="C317" s="427"/>
      <c r="D317" s="429" t="s">
        <v>1572</v>
      </c>
      <c r="E317" s="428">
        <v>3.15223696E8</v>
      </c>
      <c r="F317" s="429">
        <v>0.0</v>
      </c>
      <c r="G317" s="429" t="s">
        <v>1463</v>
      </c>
    </row>
    <row r="318" ht="14.25" customHeight="1">
      <c r="A318" s="426">
        <v>45337.0</v>
      </c>
      <c r="B318" s="428">
        <v>7000000.0</v>
      </c>
      <c r="C318" s="427"/>
      <c r="D318" s="429" t="s">
        <v>1572</v>
      </c>
      <c r="E318" s="428">
        <v>3.08223696E8</v>
      </c>
      <c r="F318" s="429">
        <v>0.0</v>
      </c>
      <c r="G318" s="429" t="s">
        <v>1463</v>
      </c>
    </row>
    <row r="319" ht="14.25" customHeight="1">
      <c r="A319" s="426">
        <v>45337.0</v>
      </c>
      <c r="B319" s="428">
        <v>7000000.0</v>
      </c>
      <c r="C319" s="427"/>
      <c r="D319" s="429" t="s">
        <v>1572</v>
      </c>
      <c r="E319" s="428">
        <v>3.01223696E8</v>
      </c>
      <c r="F319" s="429">
        <v>0.0</v>
      </c>
      <c r="G319" s="429" t="s">
        <v>1463</v>
      </c>
    </row>
    <row r="320" ht="14.25" customHeight="1">
      <c r="A320" s="426">
        <v>45337.0</v>
      </c>
      <c r="B320" s="428">
        <v>7000000.0</v>
      </c>
      <c r="C320" s="427"/>
      <c r="D320" s="429" t="s">
        <v>1572</v>
      </c>
      <c r="E320" s="428">
        <v>2.94223696E8</v>
      </c>
      <c r="F320" s="429">
        <v>0.0</v>
      </c>
      <c r="G320" s="429" t="s">
        <v>1463</v>
      </c>
    </row>
    <row r="321" ht="14.25" customHeight="1">
      <c r="A321" s="426">
        <v>45337.0</v>
      </c>
      <c r="B321" s="428">
        <v>7000000.0</v>
      </c>
      <c r="C321" s="427"/>
      <c r="D321" s="429" t="s">
        <v>1572</v>
      </c>
      <c r="E321" s="428">
        <v>2.87223696E8</v>
      </c>
      <c r="F321" s="429">
        <v>0.0</v>
      </c>
      <c r="G321" s="429" t="s">
        <v>1463</v>
      </c>
    </row>
    <row r="322" ht="14.25" customHeight="1">
      <c r="A322" s="426">
        <v>45337.0</v>
      </c>
      <c r="B322" s="428">
        <v>229880.0</v>
      </c>
      <c r="C322" s="427"/>
      <c r="D322" s="429" t="s">
        <v>1538</v>
      </c>
      <c r="E322" s="428">
        <v>3.36528546E8</v>
      </c>
      <c r="F322" s="429">
        <v>0.0</v>
      </c>
      <c r="G322" s="429" t="s">
        <v>1463</v>
      </c>
    </row>
    <row r="323" ht="14.25" customHeight="1">
      <c r="A323" s="426">
        <v>45337.0</v>
      </c>
      <c r="B323" s="428">
        <v>74970.0</v>
      </c>
      <c r="C323" s="427"/>
      <c r="D323" s="429" t="s">
        <v>1574</v>
      </c>
      <c r="E323" s="428">
        <v>3.36298666E8</v>
      </c>
      <c r="F323" s="429">
        <v>0.0</v>
      </c>
      <c r="G323" s="429" t="s">
        <v>1463</v>
      </c>
    </row>
    <row r="324" ht="14.25" customHeight="1">
      <c r="A324" s="426">
        <v>45337.0</v>
      </c>
      <c r="B324" s="428">
        <v>7000000.0</v>
      </c>
      <c r="C324" s="427"/>
      <c r="D324" s="429" t="s">
        <v>1575</v>
      </c>
      <c r="E324" s="428">
        <v>2.75056607E8</v>
      </c>
      <c r="F324" s="429">
        <v>0.0</v>
      </c>
      <c r="G324" s="429" t="s">
        <v>1463</v>
      </c>
    </row>
    <row r="325" ht="14.25" customHeight="1">
      <c r="A325" s="426">
        <v>45338.0</v>
      </c>
      <c r="B325" s="428">
        <v>4378500.0</v>
      </c>
      <c r="C325" s="427"/>
      <c r="D325" s="429" t="s">
        <v>1519</v>
      </c>
      <c r="E325" s="428">
        <v>2.6434894E8</v>
      </c>
      <c r="F325" s="429">
        <v>2.5709179E7</v>
      </c>
      <c r="G325" s="429" t="s">
        <v>1463</v>
      </c>
    </row>
    <row r="326" ht="14.25" customHeight="1">
      <c r="A326" s="426">
        <v>45338.0</v>
      </c>
      <c r="B326" s="428">
        <v>3276000.0</v>
      </c>
      <c r="C326" s="427"/>
      <c r="D326" s="429" t="s">
        <v>1523</v>
      </c>
      <c r="E326" s="428">
        <v>2.79984696E8</v>
      </c>
      <c r="F326" s="429">
        <v>0.0</v>
      </c>
      <c r="G326" s="429" t="s">
        <v>1463</v>
      </c>
    </row>
    <row r="327" ht="14.25" customHeight="1">
      <c r="A327" s="426">
        <v>45338.0</v>
      </c>
      <c r="B327" s="428">
        <v>2199000.0</v>
      </c>
      <c r="C327" s="427"/>
      <c r="D327" s="429" t="s">
        <v>1563</v>
      </c>
      <c r="E327" s="428">
        <v>2.59410457E8</v>
      </c>
      <c r="F327" s="429">
        <v>0.0</v>
      </c>
      <c r="G327" s="429" t="s">
        <v>1463</v>
      </c>
    </row>
    <row r="328" ht="14.25" customHeight="1">
      <c r="A328" s="426">
        <v>45338.0</v>
      </c>
      <c r="B328" s="428">
        <v>1375467.0</v>
      </c>
      <c r="C328" s="427"/>
      <c r="D328" s="429" t="s">
        <v>1575</v>
      </c>
      <c r="E328" s="428">
        <v>2.76432074E8</v>
      </c>
      <c r="F328" s="429">
        <v>0.0</v>
      </c>
      <c r="G328" s="429" t="s">
        <v>1463</v>
      </c>
    </row>
    <row r="329" ht="14.25" customHeight="1">
      <c r="A329" s="426">
        <v>45338.0</v>
      </c>
      <c r="B329" s="428">
        <v>1095798.0</v>
      </c>
      <c r="C329" s="427"/>
      <c r="D329" s="429" t="s">
        <v>1520</v>
      </c>
      <c r="E329" s="428">
        <v>2.68056607E8</v>
      </c>
      <c r="F329" s="429">
        <v>0.0</v>
      </c>
      <c r="G329" s="429" t="s">
        <v>1463</v>
      </c>
    </row>
    <row r="330" ht="14.25" customHeight="1">
      <c r="A330" s="426">
        <v>45338.0</v>
      </c>
      <c r="B330" s="428">
        <v>979097.0</v>
      </c>
      <c r="C330" s="427"/>
      <c r="D330" s="429" t="s">
        <v>1536</v>
      </c>
      <c r="E330" s="428">
        <v>2.66632806E8</v>
      </c>
      <c r="F330" s="429">
        <v>2.5536754E7</v>
      </c>
      <c r="G330" s="429" t="s">
        <v>1463</v>
      </c>
    </row>
    <row r="331" ht="14.25" customHeight="1">
      <c r="A331" s="426">
        <v>45338.0</v>
      </c>
      <c r="B331" s="428">
        <v>739802.0</v>
      </c>
      <c r="C331" s="427"/>
      <c r="D331" s="429" t="s">
        <v>1521</v>
      </c>
      <c r="E331" s="428">
        <v>2.65088742E8</v>
      </c>
      <c r="F331" s="429">
        <v>0.0</v>
      </c>
      <c r="G331" s="429" t="s">
        <v>1463</v>
      </c>
    </row>
    <row r="332" ht="14.25" customHeight="1">
      <c r="A332" s="426">
        <v>45338.0</v>
      </c>
      <c r="B332" s="428">
        <v>564967.0</v>
      </c>
      <c r="C332" s="427"/>
      <c r="D332" s="429" t="s">
        <v>1509</v>
      </c>
      <c r="E332" s="428">
        <v>2.65653709E8</v>
      </c>
      <c r="F332" s="429">
        <v>0.0</v>
      </c>
      <c r="G332" s="429" t="s">
        <v>1463</v>
      </c>
    </row>
    <row r="333" ht="14.25" customHeight="1">
      <c r="A333" s="426">
        <v>45338.0</v>
      </c>
      <c r="B333" s="428">
        <v>559983.0</v>
      </c>
      <c r="C333" s="427"/>
      <c r="D333" s="429" t="s">
        <v>1579</v>
      </c>
      <c r="E333" s="428">
        <v>2.5997044E8</v>
      </c>
      <c r="F333" s="429">
        <v>7.0168316E7</v>
      </c>
      <c r="G333" s="429" t="s">
        <v>1463</v>
      </c>
    </row>
    <row r="334" ht="14.25" customHeight="1">
      <c r="A334" s="426">
        <v>45338.0</v>
      </c>
      <c r="B334" s="428">
        <v>328003.0</v>
      </c>
      <c r="C334" s="427"/>
      <c r="D334" s="429" t="s">
        <v>1524</v>
      </c>
      <c r="E334" s="428">
        <v>2.66960809E8</v>
      </c>
      <c r="F334" s="429">
        <v>6.132917E7</v>
      </c>
      <c r="G334" s="429" t="s">
        <v>1463</v>
      </c>
    </row>
    <row r="335" ht="14.25" customHeight="1">
      <c r="A335" s="426">
        <v>45338.0</v>
      </c>
      <c r="B335" s="428">
        <v>239000.0</v>
      </c>
      <c r="C335" s="427"/>
      <c r="D335" s="429" t="s">
        <v>1559</v>
      </c>
      <c r="E335" s="428">
        <v>2.80223696E8</v>
      </c>
      <c r="F335" s="429">
        <v>8.6544482E7</v>
      </c>
      <c r="G335" s="429" t="s">
        <v>1463</v>
      </c>
    </row>
    <row r="336" ht="14.25" customHeight="1">
      <c r="A336" s="426">
        <v>45338.0</v>
      </c>
      <c r="B336" s="428">
        <v>226622.0</v>
      </c>
      <c r="C336" s="427"/>
      <c r="D336" s="429" t="s">
        <v>1538</v>
      </c>
      <c r="E336" s="428">
        <v>2.76708696E8</v>
      </c>
      <c r="F336" s="429">
        <v>0.0</v>
      </c>
      <c r="G336" s="429" t="s">
        <v>1463</v>
      </c>
    </row>
    <row r="337" ht="14.25" customHeight="1">
      <c r="A337" s="426">
        <v>45338.0</v>
      </c>
      <c r="B337" s="428">
        <v>50000.0</v>
      </c>
      <c r="C337" s="427"/>
      <c r="D337" s="429" t="s">
        <v>1578</v>
      </c>
      <c r="E337" s="428">
        <v>2.76482074E8</v>
      </c>
      <c r="F337" s="429">
        <v>0.0</v>
      </c>
      <c r="G337" s="429" t="s">
        <v>1463</v>
      </c>
    </row>
    <row r="338" ht="14.25" customHeight="1">
      <c r="A338" s="426">
        <v>45338.0</v>
      </c>
      <c r="B338" s="427"/>
      <c r="C338" s="428">
        <v>8.6009007E7</v>
      </c>
      <c r="D338" s="429" t="s">
        <v>1542</v>
      </c>
      <c r="E338" s="428">
        <v>2.57211457E8</v>
      </c>
      <c r="F338" s="429">
        <v>0.0</v>
      </c>
      <c r="G338" s="429" t="s">
        <v>1543</v>
      </c>
    </row>
    <row r="339" ht="14.25" customHeight="1">
      <c r="A339" s="426">
        <v>45341.0</v>
      </c>
      <c r="B339" s="428">
        <v>9011176.0</v>
      </c>
      <c r="C339" s="427"/>
      <c r="D339" s="429" t="s">
        <v>1510</v>
      </c>
      <c r="E339" s="428">
        <v>3.01220464E8</v>
      </c>
      <c r="F339" s="429">
        <v>0.0</v>
      </c>
      <c r="G339" s="429" t="s">
        <v>1463</v>
      </c>
    </row>
    <row r="340" ht="14.25" customHeight="1">
      <c r="A340" s="426">
        <v>45342.0</v>
      </c>
      <c r="B340" s="428">
        <v>7000000.0</v>
      </c>
      <c r="C340" s="427"/>
      <c r="D340" s="429" t="s">
        <v>1572</v>
      </c>
      <c r="E340" s="428">
        <v>3.43220464E8</v>
      </c>
      <c r="F340" s="429">
        <v>0.0</v>
      </c>
      <c r="G340" s="429" t="s">
        <v>1463</v>
      </c>
    </row>
    <row r="341" ht="14.25" customHeight="1">
      <c r="A341" s="426">
        <v>45342.0</v>
      </c>
      <c r="B341" s="428">
        <v>7000000.0</v>
      </c>
      <c r="C341" s="427"/>
      <c r="D341" s="429" t="s">
        <v>1572</v>
      </c>
      <c r="E341" s="428">
        <v>3.36220464E8</v>
      </c>
      <c r="F341" s="429">
        <v>0.0</v>
      </c>
      <c r="G341" s="429" t="s">
        <v>1463</v>
      </c>
    </row>
    <row r="342" ht="14.25" customHeight="1">
      <c r="A342" s="426">
        <v>45342.0</v>
      </c>
      <c r="B342" s="428">
        <v>7000000.0</v>
      </c>
      <c r="C342" s="427"/>
      <c r="D342" s="429" t="s">
        <v>1572</v>
      </c>
      <c r="E342" s="428">
        <v>3.29220464E8</v>
      </c>
      <c r="F342" s="429">
        <v>0.0</v>
      </c>
      <c r="G342" s="429" t="s">
        <v>1463</v>
      </c>
    </row>
    <row r="343" ht="14.25" customHeight="1">
      <c r="A343" s="426">
        <v>45342.0</v>
      </c>
      <c r="B343" s="428">
        <v>7000000.0</v>
      </c>
      <c r="C343" s="427"/>
      <c r="D343" s="429" t="s">
        <v>1572</v>
      </c>
      <c r="E343" s="428">
        <v>3.22220464E8</v>
      </c>
      <c r="F343" s="429">
        <v>0.0</v>
      </c>
      <c r="G343" s="429" t="s">
        <v>1463</v>
      </c>
    </row>
    <row r="344" ht="14.25" customHeight="1">
      <c r="A344" s="426">
        <v>45342.0</v>
      </c>
      <c r="B344" s="428">
        <v>7000000.0</v>
      </c>
      <c r="C344" s="427"/>
      <c r="D344" s="429" t="s">
        <v>1572</v>
      </c>
      <c r="E344" s="428">
        <v>3.15220464E8</v>
      </c>
      <c r="F344" s="429">
        <v>0.0</v>
      </c>
      <c r="G344" s="429" t="s">
        <v>1463</v>
      </c>
    </row>
    <row r="345" ht="14.25" customHeight="1">
      <c r="A345" s="426">
        <v>45342.0</v>
      </c>
      <c r="B345" s="428">
        <v>7000000.0</v>
      </c>
      <c r="C345" s="427"/>
      <c r="D345" s="429" t="s">
        <v>1572</v>
      </c>
      <c r="E345" s="428">
        <v>3.08220464E8</v>
      </c>
      <c r="F345" s="429">
        <v>0.0</v>
      </c>
      <c r="G345" s="429" t="s">
        <v>1463</v>
      </c>
    </row>
    <row r="346" ht="14.25" customHeight="1">
      <c r="A346" s="426">
        <v>45342.0</v>
      </c>
      <c r="B346" s="428">
        <v>188400.0</v>
      </c>
      <c r="C346" s="427"/>
      <c r="D346" s="429" t="s">
        <v>1529</v>
      </c>
      <c r="E346" s="428">
        <v>2.92209288E8</v>
      </c>
      <c r="F346" s="429">
        <v>0.0</v>
      </c>
      <c r="G346" s="429" t="s">
        <v>1463</v>
      </c>
    </row>
    <row r="347" ht="14.25" customHeight="1">
      <c r="A347" s="426">
        <v>45343.0</v>
      </c>
      <c r="B347" s="428">
        <v>185200.0</v>
      </c>
      <c r="C347" s="427"/>
      <c r="D347" s="429" t="s">
        <v>1523</v>
      </c>
      <c r="E347" s="428">
        <v>2.92020888E8</v>
      </c>
      <c r="F347" s="429">
        <v>0.0</v>
      </c>
      <c r="G347" s="429" t="s">
        <v>1463</v>
      </c>
    </row>
    <row r="348" ht="14.25" customHeight="1">
      <c r="A348" s="426">
        <v>45343.0</v>
      </c>
      <c r="B348" s="428">
        <v>45000.0</v>
      </c>
      <c r="C348" s="427"/>
      <c r="D348" s="429" t="s">
        <v>1580</v>
      </c>
      <c r="E348" s="428">
        <v>2.91835688E8</v>
      </c>
      <c r="F348" s="429">
        <v>3.84052649E8</v>
      </c>
      <c r="G348" s="429" t="s">
        <v>1465</v>
      </c>
    </row>
    <row r="349" ht="14.25" customHeight="1">
      <c r="A349" s="426">
        <v>45344.0</v>
      </c>
      <c r="B349" s="428">
        <v>35700.0</v>
      </c>
      <c r="C349" s="427"/>
      <c r="D349" s="429" t="s">
        <v>1581</v>
      </c>
      <c r="E349" s="428">
        <v>2.91790688E8</v>
      </c>
      <c r="F349" s="429">
        <v>0.0</v>
      </c>
      <c r="G349" s="429" t="s">
        <v>1463</v>
      </c>
    </row>
    <row r="350" ht="14.25" customHeight="1">
      <c r="A350" s="426">
        <v>45344.0</v>
      </c>
      <c r="B350" s="428">
        <v>186452.0</v>
      </c>
      <c r="C350" s="427"/>
      <c r="D350" s="429" t="s">
        <v>1575</v>
      </c>
      <c r="E350" s="428">
        <v>2.91619328E8</v>
      </c>
      <c r="F350" s="429">
        <v>0.0</v>
      </c>
      <c r="G350" s="429" t="s">
        <v>1463</v>
      </c>
    </row>
    <row r="351" ht="14.25" customHeight="1">
      <c r="A351" s="426">
        <v>45345.0</v>
      </c>
      <c r="B351" s="428">
        <v>135660.0</v>
      </c>
      <c r="C351" s="427"/>
      <c r="D351" s="429" t="s">
        <v>1565</v>
      </c>
      <c r="E351" s="428">
        <v>2.91754988E8</v>
      </c>
      <c r="F351" s="429">
        <v>0.0</v>
      </c>
      <c r="G351" s="429" t="s">
        <v>1463</v>
      </c>
    </row>
    <row r="352" ht="14.25" customHeight="1">
      <c r="A352" s="426">
        <v>45345.0</v>
      </c>
      <c r="B352" s="428">
        <v>5000000.0</v>
      </c>
      <c r="C352" s="427"/>
      <c r="D352" s="429" t="s">
        <v>1568</v>
      </c>
      <c r="E352" s="428">
        <v>2.91432876E8</v>
      </c>
      <c r="F352" s="429">
        <v>4.01111845E8</v>
      </c>
      <c r="G352" s="429" t="s">
        <v>1463</v>
      </c>
    </row>
    <row r="353" ht="14.25" customHeight="1">
      <c r="A353" s="426">
        <v>45348.0</v>
      </c>
      <c r="B353" s="428">
        <v>27550.0</v>
      </c>
      <c r="C353" s="427"/>
      <c r="D353" s="429" t="s">
        <v>1532</v>
      </c>
      <c r="E353" s="428">
        <v>2.22173438E8</v>
      </c>
      <c r="F353" s="429">
        <v>0.0</v>
      </c>
      <c r="G353" s="429" t="s">
        <v>1463</v>
      </c>
    </row>
    <row r="354" ht="14.25" customHeight="1">
      <c r="A354" s="426">
        <v>45349.0</v>
      </c>
      <c r="B354" s="428">
        <v>12240.0</v>
      </c>
      <c r="C354" s="427"/>
      <c r="D354" s="429" t="s">
        <v>1582</v>
      </c>
      <c r="E354" s="428">
        <v>2.86430886E8</v>
      </c>
      <c r="F354" s="429">
        <v>3.84058482E8</v>
      </c>
      <c r="G354" s="429" t="s">
        <v>1465</v>
      </c>
    </row>
    <row r="355" ht="14.25" customHeight="1">
      <c r="A355" s="426">
        <v>45349.0</v>
      </c>
      <c r="B355" s="428">
        <v>1990.0</v>
      </c>
      <c r="C355" s="427"/>
      <c r="D355" s="429" t="s">
        <v>1582</v>
      </c>
      <c r="E355" s="428">
        <v>2.86432876E8</v>
      </c>
      <c r="F355" s="429">
        <v>4.64058433E8</v>
      </c>
      <c r="G355" s="429" t="s">
        <v>1465</v>
      </c>
    </row>
    <row r="356" ht="14.25" customHeight="1">
      <c r="A356" s="426">
        <v>45349.0</v>
      </c>
      <c r="B356" s="428">
        <v>7000000.0</v>
      </c>
      <c r="C356" s="427"/>
      <c r="D356" s="429" t="s">
        <v>1572</v>
      </c>
      <c r="E356" s="428">
        <v>2.86418646E8</v>
      </c>
      <c r="F356" s="429">
        <v>0.0</v>
      </c>
      <c r="G356" s="429" t="s">
        <v>1463</v>
      </c>
    </row>
    <row r="357" ht="14.25" customHeight="1">
      <c r="A357" s="426">
        <v>45350.0</v>
      </c>
      <c r="B357" s="428">
        <v>7000000.0</v>
      </c>
      <c r="C357" s="427"/>
      <c r="D357" s="429" t="s">
        <v>1572</v>
      </c>
      <c r="E357" s="428">
        <v>2.79418646E8</v>
      </c>
      <c r="F357" s="429">
        <v>0.0</v>
      </c>
      <c r="G357" s="429" t="s">
        <v>1463</v>
      </c>
    </row>
    <row r="358" ht="14.25" customHeight="1">
      <c r="A358" s="426">
        <v>45350.0</v>
      </c>
      <c r="B358" s="428">
        <v>7000000.0</v>
      </c>
      <c r="C358" s="427"/>
      <c r="D358" s="429" t="s">
        <v>1572</v>
      </c>
      <c r="E358" s="428">
        <v>2.72418646E8</v>
      </c>
      <c r="F358" s="429">
        <v>0.0</v>
      </c>
      <c r="G358" s="429" t="s">
        <v>1463</v>
      </c>
    </row>
    <row r="359" ht="14.25" customHeight="1">
      <c r="A359" s="426">
        <v>45350.0</v>
      </c>
      <c r="B359" s="428">
        <v>7000000.0</v>
      </c>
      <c r="C359" s="427"/>
      <c r="D359" s="429" t="s">
        <v>1572</v>
      </c>
      <c r="E359" s="428">
        <v>2.65418646E8</v>
      </c>
      <c r="F359" s="429">
        <v>0.0</v>
      </c>
      <c r="G359" s="429" t="s">
        <v>1463</v>
      </c>
    </row>
    <row r="360" ht="14.25" customHeight="1">
      <c r="A360" s="426">
        <v>45350.0</v>
      </c>
      <c r="B360" s="428">
        <v>7000000.0</v>
      </c>
      <c r="C360" s="427"/>
      <c r="D360" s="429" t="s">
        <v>1572</v>
      </c>
      <c r="E360" s="428">
        <v>2.58418646E8</v>
      </c>
      <c r="F360" s="429">
        <v>0.0</v>
      </c>
      <c r="G360" s="429" t="s">
        <v>1463</v>
      </c>
    </row>
    <row r="361" ht="14.25" customHeight="1">
      <c r="A361" s="426">
        <v>45350.0</v>
      </c>
      <c r="B361" s="428">
        <v>7000000.0</v>
      </c>
      <c r="C361" s="427"/>
      <c r="D361" s="429" t="s">
        <v>1572</v>
      </c>
      <c r="E361" s="428">
        <v>2.32136551E8</v>
      </c>
      <c r="F361" s="429">
        <v>0.0</v>
      </c>
      <c r="G361" s="429" t="s">
        <v>1463</v>
      </c>
    </row>
    <row r="362" ht="14.25" customHeight="1">
      <c r="A362" s="426">
        <v>45350.0</v>
      </c>
      <c r="B362" s="428">
        <v>3972859.0</v>
      </c>
      <c r="C362" s="427"/>
      <c r="D362" s="429" t="s">
        <v>1505</v>
      </c>
      <c r="E362" s="428">
        <v>2.50128333E8</v>
      </c>
      <c r="F362" s="429">
        <v>6.1603875E7</v>
      </c>
      <c r="G362" s="429" t="s">
        <v>1463</v>
      </c>
    </row>
    <row r="363" ht="14.25" customHeight="1">
      <c r="A363" s="426">
        <v>45350.0</v>
      </c>
      <c r="B363" s="428">
        <v>3815641.0</v>
      </c>
      <c r="C363" s="427"/>
      <c r="D363" s="429" t="s">
        <v>1519</v>
      </c>
      <c r="E363" s="428">
        <v>2.40296064E8</v>
      </c>
      <c r="F363" s="429">
        <v>2.5709179E7</v>
      </c>
      <c r="G363" s="429" t="s">
        <v>1463</v>
      </c>
    </row>
    <row r="364" ht="14.25" customHeight="1">
      <c r="A364" s="426">
        <v>45350.0</v>
      </c>
      <c r="B364" s="428">
        <v>3659960.0</v>
      </c>
      <c r="C364" s="427"/>
      <c r="D364" s="429" t="s">
        <v>1519</v>
      </c>
      <c r="E364" s="428">
        <v>2.35796511E8</v>
      </c>
      <c r="F364" s="429">
        <v>2.5709179E7</v>
      </c>
      <c r="G364" s="429" t="s">
        <v>1463</v>
      </c>
    </row>
    <row r="365" ht="14.25" customHeight="1">
      <c r="A365" s="426">
        <v>45350.0</v>
      </c>
      <c r="B365" s="428">
        <v>2963113.0</v>
      </c>
      <c r="C365" s="427"/>
      <c r="D365" s="429" t="s">
        <v>1510</v>
      </c>
      <c r="E365" s="428">
        <v>2.25136551E8</v>
      </c>
      <c r="F365" s="429">
        <v>0.0</v>
      </c>
      <c r="G365" s="429" t="s">
        <v>1463</v>
      </c>
    </row>
    <row r="366" ht="14.25" customHeight="1">
      <c r="A366" s="426">
        <v>45350.0</v>
      </c>
      <c r="B366" s="428">
        <v>2338965.0</v>
      </c>
      <c r="C366" s="427"/>
      <c r="D366" s="429" t="s">
        <v>1531</v>
      </c>
      <c r="E366" s="428">
        <v>2.44786906E8</v>
      </c>
      <c r="F366" s="429">
        <v>7.4183093E7</v>
      </c>
      <c r="G366" s="429" t="s">
        <v>1463</v>
      </c>
    </row>
    <row r="367" ht="14.25" customHeight="1">
      <c r="A367" s="426">
        <v>45350.0</v>
      </c>
      <c r="B367" s="428">
        <v>1368568.0</v>
      </c>
      <c r="C367" s="427"/>
      <c r="D367" s="429" t="s">
        <v>1507</v>
      </c>
      <c r="E367" s="428">
        <v>2.46155474E8</v>
      </c>
      <c r="F367" s="429">
        <v>0.0</v>
      </c>
      <c r="G367" s="429" t="s">
        <v>1463</v>
      </c>
    </row>
    <row r="368" ht="14.25" customHeight="1">
      <c r="A368" s="426">
        <v>45350.0</v>
      </c>
      <c r="B368" s="428">
        <v>1171313.0</v>
      </c>
      <c r="C368" s="427"/>
      <c r="D368" s="429" t="s">
        <v>1575</v>
      </c>
      <c r="E368" s="428">
        <v>2.51418646E8</v>
      </c>
      <c r="F368" s="429">
        <v>0.0</v>
      </c>
      <c r="G368" s="429" t="s">
        <v>1463</v>
      </c>
    </row>
    <row r="369" ht="14.25" customHeight="1">
      <c r="A369" s="426">
        <v>45350.0</v>
      </c>
      <c r="B369" s="428">
        <v>831929.0</v>
      </c>
      <c r="C369" s="427"/>
      <c r="D369" s="429" t="s">
        <v>1549</v>
      </c>
      <c r="E369" s="428">
        <v>2.41127993E8</v>
      </c>
      <c r="F369" s="429">
        <v>0.0</v>
      </c>
      <c r="G369" s="429" t="s">
        <v>1463</v>
      </c>
    </row>
    <row r="370" ht="14.25" customHeight="1">
      <c r="A370" s="426">
        <v>45350.0</v>
      </c>
      <c r="B370" s="428">
        <v>630310.0</v>
      </c>
      <c r="C370" s="427"/>
      <c r="D370" s="429" t="s">
        <v>1524</v>
      </c>
      <c r="E370" s="428">
        <v>2.42196204E8</v>
      </c>
      <c r="F370" s="429">
        <v>6.132917E7</v>
      </c>
      <c r="G370" s="429" t="s">
        <v>1463</v>
      </c>
    </row>
    <row r="371" ht="14.25" customHeight="1">
      <c r="A371" s="426">
        <v>45350.0</v>
      </c>
      <c r="B371" s="428">
        <v>437901.0</v>
      </c>
      <c r="C371" s="427"/>
      <c r="D371" s="429" t="s">
        <v>1509</v>
      </c>
      <c r="E371" s="428">
        <v>2.41565894E8</v>
      </c>
      <c r="F371" s="429">
        <v>0.0</v>
      </c>
      <c r="G371" s="429" t="s">
        <v>1463</v>
      </c>
    </row>
    <row r="372" ht="14.25" customHeight="1">
      <c r="A372" s="426">
        <v>45350.0</v>
      </c>
      <c r="B372" s="428">
        <v>419174.0</v>
      </c>
      <c r="C372" s="427"/>
      <c r="D372" s="429" t="s">
        <v>1536</v>
      </c>
      <c r="E372" s="428">
        <v>2.36215685E8</v>
      </c>
      <c r="F372" s="429">
        <v>2.5536754E7</v>
      </c>
      <c r="G372" s="429" t="s">
        <v>1463</v>
      </c>
    </row>
    <row r="373" ht="14.25" customHeight="1">
      <c r="A373" s="426">
        <v>45350.0</v>
      </c>
      <c r="B373" s="428">
        <v>264738.0</v>
      </c>
      <c r="C373" s="427"/>
      <c r="D373" s="429" t="s">
        <v>1528</v>
      </c>
      <c r="E373" s="428">
        <v>2.36480423E8</v>
      </c>
      <c r="F373" s="429">
        <v>0.0</v>
      </c>
      <c r="G373" s="429" t="s">
        <v>1463</v>
      </c>
    </row>
    <row r="374" ht="14.25" customHeight="1">
      <c r="A374" s="426">
        <v>45350.0</v>
      </c>
      <c r="B374" s="428">
        <v>251737.0</v>
      </c>
      <c r="C374" s="427"/>
      <c r="D374" s="429" t="s">
        <v>1537</v>
      </c>
      <c r="E374" s="428">
        <v>2.42447941E8</v>
      </c>
      <c r="F374" s="429">
        <v>0.0</v>
      </c>
      <c r="G374" s="429" t="s">
        <v>1463</v>
      </c>
    </row>
    <row r="375" ht="14.25" customHeight="1">
      <c r="A375" s="426">
        <v>45350.0</v>
      </c>
      <c r="B375" s="428">
        <v>119000.0</v>
      </c>
      <c r="C375" s="427"/>
      <c r="D375" s="429" t="s">
        <v>1561</v>
      </c>
      <c r="E375" s="428">
        <v>2.50247333E8</v>
      </c>
      <c r="F375" s="429">
        <v>0.0</v>
      </c>
      <c r="G375" s="429" t="s">
        <v>1463</v>
      </c>
    </row>
    <row r="376" ht="14.25" customHeight="1">
      <c r="A376" s="426">
        <v>45350.0</v>
      </c>
      <c r="B376" s="428">
        <v>7000000.0</v>
      </c>
      <c r="C376" s="427"/>
      <c r="D376" s="429" t="s">
        <v>1572</v>
      </c>
      <c r="E376" s="428">
        <v>2.22145888E8</v>
      </c>
      <c r="F376" s="429">
        <v>0.0</v>
      </c>
      <c r="G376" s="429" t="s">
        <v>1463</v>
      </c>
    </row>
    <row r="377" ht="14.25" customHeight="1">
      <c r="A377" s="426">
        <v>45352.0</v>
      </c>
      <c r="B377" s="428">
        <v>7000000.0</v>
      </c>
      <c r="C377" s="427"/>
      <c r="D377" s="429" t="s">
        <v>1572</v>
      </c>
      <c r="E377" s="428">
        <v>2.15145888E8</v>
      </c>
      <c r="F377" s="429">
        <v>0.0</v>
      </c>
      <c r="G377" s="429" t="s">
        <v>1463</v>
      </c>
    </row>
    <row r="378" ht="14.25" customHeight="1">
      <c r="A378" s="426">
        <v>45352.0</v>
      </c>
      <c r="B378" s="428">
        <v>7000000.0</v>
      </c>
      <c r="C378" s="427"/>
      <c r="D378" s="429" t="s">
        <v>1572</v>
      </c>
      <c r="E378" s="428">
        <v>2.08145888E8</v>
      </c>
      <c r="F378" s="429">
        <v>0.0</v>
      </c>
      <c r="G378" s="429" t="s">
        <v>1463</v>
      </c>
    </row>
    <row r="379" ht="14.25" customHeight="1">
      <c r="A379" s="426">
        <v>45352.0</v>
      </c>
      <c r="B379" s="428">
        <v>7000000.0</v>
      </c>
      <c r="C379" s="427"/>
      <c r="D379" s="429" t="s">
        <v>1572</v>
      </c>
      <c r="E379" s="428">
        <v>2.01145888E8</v>
      </c>
      <c r="F379" s="429">
        <v>0.0</v>
      </c>
      <c r="G379" s="429" t="s">
        <v>1463</v>
      </c>
    </row>
    <row r="380" ht="14.25" customHeight="1">
      <c r="A380" s="426">
        <v>45352.0</v>
      </c>
      <c r="B380" s="428">
        <v>7000000.0</v>
      </c>
      <c r="C380" s="427"/>
      <c r="D380" s="429" t="s">
        <v>1572</v>
      </c>
      <c r="E380" s="428">
        <v>1.94145888E8</v>
      </c>
      <c r="F380" s="429">
        <v>0.0</v>
      </c>
      <c r="G380" s="429" t="s">
        <v>1463</v>
      </c>
    </row>
    <row r="381" ht="14.25" customHeight="1">
      <c r="A381" s="426">
        <v>45352.0</v>
      </c>
      <c r="B381" s="428">
        <v>7000000.0</v>
      </c>
      <c r="C381" s="427"/>
      <c r="D381" s="429" t="s">
        <v>1572</v>
      </c>
      <c r="E381" s="428">
        <v>1.87145888E8</v>
      </c>
      <c r="F381" s="429">
        <v>0.0</v>
      </c>
      <c r="G381" s="429" t="s">
        <v>1463</v>
      </c>
    </row>
    <row r="382" ht="14.25" customHeight="1">
      <c r="A382" s="426">
        <v>45352.0</v>
      </c>
      <c r="B382" s="428">
        <v>7000000.0</v>
      </c>
      <c r="C382" s="427"/>
      <c r="D382" s="429" t="s">
        <v>1572</v>
      </c>
      <c r="E382" s="428">
        <v>1.80145888E8</v>
      </c>
      <c r="F382" s="429">
        <v>0.0</v>
      </c>
      <c r="G382" s="429" t="s">
        <v>1463</v>
      </c>
    </row>
    <row r="383" ht="14.25" customHeight="1">
      <c r="A383" s="426">
        <v>45352.0</v>
      </c>
      <c r="B383" s="428">
        <v>7000000.0</v>
      </c>
      <c r="C383" s="427"/>
      <c r="D383" s="429" t="s">
        <v>1572</v>
      </c>
      <c r="E383" s="428">
        <v>1.73145888E8</v>
      </c>
      <c r="F383" s="429">
        <v>0.0</v>
      </c>
      <c r="G383" s="429" t="s">
        <v>1463</v>
      </c>
    </row>
    <row r="384" ht="14.25" customHeight="1">
      <c r="A384" s="426">
        <v>45352.0</v>
      </c>
      <c r="B384" s="428">
        <v>283220.0</v>
      </c>
      <c r="C384" s="427"/>
      <c r="D384" s="429" t="s">
        <v>1565</v>
      </c>
      <c r="E384" s="428">
        <v>1.66145888E8</v>
      </c>
      <c r="F384" s="429">
        <v>0.0</v>
      </c>
      <c r="G384" s="429" t="s">
        <v>1463</v>
      </c>
    </row>
    <row r="385" ht="14.25" customHeight="1">
      <c r="A385" s="426">
        <v>45352.0</v>
      </c>
      <c r="B385" s="428">
        <v>71400.0</v>
      </c>
      <c r="C385" s="427"/>
      <c r="D385" s="429" t="s">
        <v>1583</v>
      </c>
      <c r="E385" s="428">
        <v>1.65862668E8</v>
      </c>
      <c r="F385" s="429">
        <v>0.0</v>
      </c>
      <c r="G385" s="429" t="s">
        <v>1463</v>
      </c>
    </row>
    <row r="386" ht="14.25" customHeight="1">
      <c r="A386" s="426">
        <v>45352.0</v>
      </c>
      <c r="B386" s="428">
        <v>100.0</v>
      </c>
      <c r="C386" s="427"/>
      <c r="D386" s="429" t="s">
        <v>1584</v>
      </c>
      <c r="E386" s="428">
        <v>1.65791268E8</v>
      </c>
      <c r="F386" s="429">
        <v>0.0</v>
      </c>
      <c r="G386" s="429" t="s">
        <v>1463</v>
      </c>
    </row>
    <row r="387" ht="14.25" customHeight="1">
      <c r="A387" s="426">
        <v>45359.0</v>
      </c>
      <c r="B387" s="428">
        <v>305980.0</v>
      </c>
      <c r="C387" s="427"/>
      <c r="D387" s="429" t="s">
        <v>1562</v>
      </c>
      <c r="E387" s="428">
        <v>1.65791168E8</v>
      </c>
      <c r="F387" s="429">
        <v>4.64075572E8</v>
      </c>
      <c r="G387" s="429" t="s">
        <v>1465</v>
      </c>
    </row>
    <row r="388" ht="14.25" customHeight="1">
      <c r="A388" s="426">
        <v>45366.0</v>
      </c>
      <c r="B388" s="428">
        <v>1.1676994E8</v>
      </c>
      <c r="C388" s="427"/>
      <c r="D388" s="429" t="s">
        <v>1584</v>
      </c>
      <c r="E388" s="428">
        <v>1.65485188E8</v>
      </c>
      <c r="F388" s="429">
        <v>0.0</v>
      </c>
      <c r="G388" s="429" t="s">
        <v>1463</v>
      </c>
    </row>
    <row r="389" ht="14.25" customHeight="1">
      <c r="A389" s="426">
        <v>45370.0</v>
      </c>
      <c r="B389" s="427"/>
      <c r="C389" s="428">
        <v>5.6875299E7</v>
      </c>
      <c r="D389" s="429" t="s">
        <v>1542</v>
      </c>
      <c r="E389" s="428">
        <v>4.8715248E7</v>
      </c>
      <c r="F389" s="429">
        <v>0.0</v>
      </c>
      <c r="G389" s="429" t="s">
        <v>1543</v>
      </c>
    </row>
    <row r="390" ht="14.25" customHeight="1">
      <c r="A390" s="426">
        <v>45373.0</v>
      </c>
      <c r="B390" s="428">
        <v>27642.0</v>
      </c>
      <c r="C390" s="427"/>
      <c r="D390" s="429" t="s">
        <v>1532</v>
      </c>
      <c r="E390" s="428">
        <v>1.05590547E8</v>
      </c>
      <c r="F390" s="429">
        <v>0.0</v>
      </c>
      <c r="G390" s="429" t="s">
        <v>1463</v>
      </c>
    </row>
    <row r="391" ht="14.25" customHeight="1">
      <c r="A391" s="426">
        <v>45377.0</v>
      </c>
      <c r="B391" s="428">
        <v>669366.0</v>
      </c>
      <c r="C391" s="427"/>
      <c r="D391" s="429" t="s">
        <v>1585</v>
      </c>
      <c r="E391" s="428">
        <v>1.05562905E8</v>
      </c>
      <c r="F391" s="429">
        <v>6.1985275E7</v>
      </c>
      <c r="G391" s="429" t="s">
        <v>1543</v>
      </c>
    </row>
    <row r="392" ht="14.25" customHeight="1">
      <c r="A392" s="426">
        <v>45390.0</v>
      </c>
      <c r="B392" s="427"/>
      <c r="C392" s="428">
        <v>305980.0</v>
      </c>
      <c r="D392" s="429" t="s">
        <v>1576</v>
      </c>
      <c r="E392" s="428">
        <v>1.04893539E8</v>
      </c>
      <c r="F392" s="429">
        <v>7.45577141E8</v>
      </c>
      <c r="G392" s="429" t="s">
        <v>1481</v>
      </c>
    </row>
    <row r="393" ht="14.25" customHeight="1">
      <c r="A393" s="426">
        <v>45392.0</v>
      </c>
      <c r="B393" s="427"/>
      <c r="C393" s="428">
        <v>4.8860935E7</v>
      </c>
      <c r="D393" s="429" t="s">
        <v>1542</v>
      </c>
      <c r="E393" s="428">
        <v>1.05199519E8</v>
      </c>
      <c r="F393" s="429">
        <v>0.0</v>
      </c>
      <c r="G393" s="429" t="s">
        <v>1543</v>
      </c>
    </row>
    <row r="394" ht="14.25" customHeight="1">
      <c r="A394" s="426">
        <v>45397.0</v>
      </c>
      <c r="B394" s="428">
        <v>7000000.0</v>
      </c>
      <c r="C394" s="427"/>
      <c r="D394" s="429" t="s">
        <v>1572</v>
      </c>
      <c r="E394" s="428">
        <v>1.54060454E8</v>
      </c>
      <c r="F394" s="429">
        <v>0.0</v>
      </c>
      <c r="G394" s="429" t="s">
        <v>1463</v>
      </c>
    </row>
    <row r="395" ht="14.25" customHeight="1">
      <c r="A395" s="426">
        <v>45401.0</v>
      </c>
      <c r="B395" s="428">
        <v>7000000.0</v>
      </c>
      <c r="C395" s="427"/>
      <c r="D395" s="429" t="s">
        <v>1572</v>
      </c>
      <c r="E395" s="428">
        <v>1.47060454E8</v>
      </c>
      <c r="F395" s="429">
        <v>0.0</v>
      </c>
      <c r="G395" s="429" t="s">
        <v>1463</v>
      </c>
    </row>
    <row r="396" ht="14.25" customHeight="1">
      <c r="A396" s="426">
        <v>45401.0</v>
      </c>
      <c r="B396" s="428">
        <v>7000000.0</v>
      </c>
      <c r="C396" s="427"/>
      <c r="D396" s="429" t="s">
        <v>1572</v>
      </c>
      <c r="E396" s="428">
        <v>1.40060454E8</v>
      </c>
      <c r="F396" s="429">
        <v>0.0</v>
      </c>
      <c r="G396" s="429" t="s">
        <v>1463</v>
      </c>
    </row>
    <row r="397" ht="14.25" customHeight="1">
      <c r="A397" s="426">
        <v>45401.0</v>
      </c>
      <c r="B397" s="428">
        <v>27804.0</v>
      </c>
      <c r="C397" s="427"/>
      <c r="D397" s="429" t="s">
        <v>1532</v>
      </c>
      <c r="E397" s="428">
        <v>1.33060454E8</v>
      </c>
      <c r="F397" s="429">
        <v>0.0</v>
      </c>
      <c r="G397" s="429" t="s">
        <v>1463</v>
      </c>
    </row>
    <row r="398" ht="14.25" customHeight="1">
      <c r="A398" s="426">
        <v>45408.0</v>
      </c>
      <c r="B398" s="427"/>
      <c r="C398" s="428">
        <v>3.2845624E7</v>
      </c>
      <c r="D398" s="429" t="s">
        <v>1542</v>
      </c>
      <c r="E398" s="428">
        <v>1.3303265E8</v>
      </c>
      <c r="F398" s="429">
        <v>0.0</v>
      </c>
      <c r="G398" s="429" t="s">
        <v>1543</v>
      </c>
    </row>
    <row r="399" ht="14.25" customHeight="1">
      <c r="A399" s="426">
        <v>45411.0</v>
      </c>
      <c r="B399" s="428">
        <v>19510.0</v>
      </c>
      <c r="C399" s="427"/>
      <c r="D399" s="429" t="s">
        <v>1586</v>
      </c>
      <c r="E399" s="428">
        <v>1.65878274E8</v>
      </c>
      <c r="F399" s="429">
        <v>0.0</v>
      </c>
      <c r="G399" s="429" t="s">
        <v>1587</v>
      </c>
    </row>
    <row r="400" ht="14.25" customHeight="1">
      <c r="A400" s="426">
        <v>45415.0</v>
      </c>
      <c r="B400" s="428">
        <v>7000000.0</v>
      </c>
      <c r="C400" s="427"/>
      <c r="D400" s="429" t="s">
        <v>1572</v>
      </c>
      <c r="E400" s="428">
        <v>1.65858764E8</v>
      </c>
      <c r="F400" s="429">
        <v>0.0</v>
      </c>
      <c r="G400" s="429" t="s">
        <v>1463</v>
      </c>
    </row>
    <row r="401" ht="14.25" customHeight="1">
      <c r="A401" s="426">
        <v>45419.0</v>
      </c>
      <c r="B401" s="428">
        <v>7000000.0</v>
      </c>
      <c r="C401" s="427"/>
      <c r="D401" s="429" t="s">
        <v>1572</v>
      </c>
      <c r="E401" s="428">
        <v>1.57858764E8</v>
      </c>
      <c r="F401" s="429">
        <v>0.0</v>
      </c>
      <c r="G401" s="429" t="s">
        <v>1463</v>
      </c>
    </row>
    <row r="402" ht="14.25" customHeight="1">
      <c r="A402" s="426">
        <v>45419.0</v>
      </c>
      <c r="B402" s="428">
        <v>1000000.0</v>
      </c>
      <c r="C402" s="427"/>
      <c r="D402" s="429" t="s">
        <v>1572</v>
      </c>
      <c r="E402" s="428">
        <v>1.58858764E8</v>
      </c>
      <c r="F402" s="429">
        <v>0.0</v>
      </c>
      <c r="G402" s="429" t="s">
        <v>1463</v>
      </c>
    </row>
    <row r="403" ht="14.25" customHeight="1">
      <c r="A403" s="426">
        <v>45419.0</v>
      </c>
      <c r="B403" s="428">
        <v>1310900.0</v>
      </c>
      <c r="C403" s="427"/>
      <c r="D403" s="429" t="s">
        <v>1506</v>
      </c>
      <c r="E403" s="428">
        <v>1.49811164E8</v>
      </c>
      <c r="F403" s="429">
        <v>0.0</v>
      </c>
      <c r="G403" s="429" t="s">
        <v>1463</v>
      </c>
    </row>
    <row r="404" ht="14.25" customHeight="1">
      <c r="A404" s="426">
        <v>45420.0</v>
      </c>
      <c r="B404" s="428">
        <v>1000000.0</v>
      </c>
      <c r="C404" s="427"/>
      <c r="D404" s="429" t="s">
        <v>1588</v>
      </c>
      <c r="E404" s="428">
        <v>1.50811164E8</v>
      </c>
      <c r="F404" s="429">
        <v>6101011.0</v>
      </c>
      <c r="G404" s="429" t="s">
        <v>1463</v>
      </c>
    </row>
    <row r="405" ht="14.25" customHeight="1">
      <c r="A405" s="426">
        <v>45420.0</v>
      </c>
      <c r="B405" s="428">
        <v>47600.0</v>
      </c>
      <c r="C405" s="427"/>
      <c r="D405" s="429" t="s">
        <v>1518</v>
      </c>
      <c r="E405" s="428">
        <v>1.50858764E8</v>
      </c>
      <c r="F405" s="429">
        <v>0.0</v>
      </c>
      <c r="G405" s="429" t="s">
        <v>1463</v>
      </c>
    </row>
    <row r="406" ht="14.25" customHeight="1">
      <c r="A406" s="426">
        <v>45420.0</v>
      </c>
      <c r="B406" s="428">
        <v>7000000.0</v>
      </c>
      <c r="C406" s="427"/>
      <c r="D406" s="429" t="s">
        <v>1572</v>
      </c>
      <c r="E406" s="428">
        <v>1.48500264E8</v>
      </c>
      <c r="F406" s="429">
        <v>0.0</v>
      </c>
      <c r="G406" s="429" t="s">
        <v>1463</v>
      </c>
    </row>
    <row r="407" ht="14.25" customHeight="1">
      <c r="A407" s="426">
        <v>45421.0</v>
      </c>
      <c r="B407" s="428">
        <v>2808000.0</v>
      </c>
      <c r="C407" s="427"/>
      <c r="D407" s="429" t="s">
        <v>1588</v>
      </c>
      <c r="E407" s="428">
        <v>1.41500264E8</v>
      </c>
      <c r="F407" s="429">
        <v>6101011.0</v>
      </c>
      <c r="G407" s="429" t="s">
        <v>1463</v>
      </c>
    </row>
    <row r="408" ht="14.25" customHeight="1">
      <c r="A408" s="426">
        <v>45422.0</v>
      </c>
      <c r="B408" s="428">
        <v>5000000.0</v>
      </c>
      <c r="C408" s="427"/>
      <c r="D408" s="429" t="s">
        <v>1589</v>
      </c>
      <c r="E408" s="428">
        <v>1.38692264E8</v>
      </c>
      <c r="F408" s="429">
        <v>4.36136063E8</v>
      </c>
      <c r="G408" s="429" t="s">
        <v>1481</v>
      </c>
    </row>
    <row r="409" ht="14.25" customHeight="1">
      <c r="A409" s="426">
        <v>45425.0</v>
      </c>
      <c r="B409" s="428">
        <v>5000000.0</v>
      </c>
      <c r="C409" s="427"/>
      <c r="D409" s="429" t="s">
        <v>1589</v>
      </c>
      <c r="E409" s="428">
        <v>1.33692264E8</v>
      </c>
      <c r="F409" s="429">
        <v>4.36136225E8</v>
      </c>
      <c r="G409" s="429" t="s">
        <v>1481</v>
      </c>
    </row>
    <row r="410" ht="14.25" customHeight="1">
      <c r="A410" s="426">
        <v>45425.0</v>
      </c>
      <c r="B410" s="427"/>
      <c r="C410" s="428">
        <v>1.0356895E7</v>
      </c>
      <c r="D410" s="429" t="s">
        <v>1590</v>
      </c>
      <c r="E410" s="428">
        <v>1.21692264E8</v>
      </c>
      <c r="F410" s="429">
        <v>0.0</v>
      </c>
      <c r="G410" s="429" t="s">
        <v>1481</v>
      </c>
    </row>
    <row r="411" ht="14.25" customHeight="1">
      <c r="A411" s="426">
        <v>45426.0</v>
      </c>
      <c r="B411" s="428">
        <v>7000000.0</v>
      </c>
      <c r="C411" s="427"/>
      <c r="D411" s="429" t="s">
        <v>1572</v>
      </c>
      <c r="E411" s="428">
        <v>1.28692264E8</v>
      </c>
      <c r="F411" s="429">
        <v>0.0</v>
      </c>
      <c r="G411" s="429" t="s">
        <v>1463</v>
      </c>
    </row>
    <row r="412" ht="14.25" customHeight="1">
      <c r="A412" s="426">
        <v>45426.0</v>
      </c>
      <c r="B412" s="428">
        <v>7000000.0</v>
      </c>
      <c r="C412" s="427"/>
      <c r="D412" s="429" t="s">
        <v>1572</v>
      </c>
      <c r="E412" s="428">
        <v>1.32049159E8</v>
      </c>
      <c r="F412" s="429">
        <v>0.0</v>
      </c>
      <c r="G412" s="429" t="s">
        <v>1463</v>
      </c>
    </row>
    <row r="413" ht="14.25" customHeight="1">
      <c r="A413" s="426">
        <v>45429.0</v>
      </c>
      <c r="B413" s="428">
        <v>7000000.0</v>
      </c>
      <c r="C413" s="427"/>
      <c r="D413" s="429" t="s">
        <v>1572</v>
      </c>
      <c r="E413" s="428">
        <v>1.25049159E8</v>
      </c>
      <c r="F413" s="429">
        <v>0.0</v>
      </c>
      <c r="G413" s="429" t="s">
        <v>1463</v>
      </c>
    </row>
    <row r="414" ht="14.25" customHeight="1">
      <c r="A414" s="426">
        <v>45429.0</v>
      </c>
      <c r="B414" s="427"/>
      <c r="C414" s="428">
        <v>3.4295061E7</v>
      </c>
      <c r="D414" s="429" t="s">
        <v>1542</v>
      </c>
      <c r="E414" s="428">
        <v>1.18049159E8</v>
      </c>
      <c r="F414" s="429">
        <v>0.0</v>
      </c>
      <c r="G414" s="429" t="s">
        <v>1543</v>
      </c>
    </row>
    <row r="415" ht="14.25" customHeight="1">
      <c r="A415" s="426">
        <v>45434.0</v>
      </c>
      <c r="B415" s="427"/>
      <c r="C415" s="428">
        <v>5.0850612E7</v>
      </c>
      <c r="D415" s="429" t="s">
        <v>1542</v>
      </c>
      <c r="E415" s="428">
        <v>1.1734422E8</v>
      </c>
      <c r="F415" s="429">
        <v>0.0</v>
      </c>
      <c r="G415" s="429" t="s">
        <v>1543</v>
      </c>
    </row>
    <row r="416" ht="14.25" customHeight="1">
      <c r="A416" s="426">
        <v>45435.0</v>
      </c>
      <c r="B416" s="428">
        <v>7000000.0</v>
      </c>
      <c r="C416" s="427"/>
      <c r="D416" s="429" t="s">
        <v>1572</v>
      </c>
      <c r="E416" s="428">
        <v>1.5234422E8</v>
      </c>
      <c r="F416" s="429">
        <v>0.0</v>
      </c>
      <c r="G416" s="429" t="s">
        <v>1463</v>
      </c>
    </row>
    <row r="417" ht="14.25" customHeight="1">
      <c r="A417" s="426">
        <v>45435.0</v>
      </c>
      <c r="B417" s="428">
        <v>7000000.0</v>
      </c>
      <c r="C417" s="427"/>
      <c r="D417" s="429" t="s">
        <v>1572</v>
      </c>
      <c r="E417" s="428">
        <v>1.4534422E8</v>
      </c>
      <c r="F417" s="429">
        <v>0.0</v>
      </c>
      <c r="G417" s="429" t="s">
        <v>1463</v>
      </c>
    </row>
    <row r="418" ht="14.25" customHeight="1">
      <c r="A418" s="426">
        <v>45435.0</v>
      </c>
      <c r="B418" s="428">
        <v>7000000.0</v>
      </c>
      <c r="C418" s="427"/>
      <c r="D418" s="429" t="s">
        <v>1572</v>
      </c>
      <c r="E418" s="428">
        <v>1.3834422E8</v>
      </c>
      <c r="F418" s="429">
        <v>0.0</v>
      </c>
      <c r="G418" s="429" t="s">
        <v>1463</v>
      </c>
    </row>
    <row r="419" ht="14.25" customHeight="1">
      <c r="A419" s="426">
        <v>45435.0</v>
      </c>
      <c r="B419" s="428">
        <v>7000000.0</v>
      </c>
      <c r="C419" s="427"/>
      <c r="D419" s="429" t="s">
        <v>1572</v>
      </c>
      <c r="E419" s="428">
        <v>1.3134422E8</v>
      </c>
      <c r="F419" s="429">
        <v>0.0</v>
      </c>
      <c r="G419" s="429" t="s">
        <v>1463</v>
      </c>
    </row>
    <row r="420" ht="14.25" customHeight="1">
      <c r="A420" s="426">
        <v>45435.0</v>
      </c>
      <c r="B420" s="428">
        <v>7000000.0</v>
      </c>
      <c r="C420" s="427"/>
      <c r="D420" s="429" t="s">
        <v>1572</v>
      </c>
      <c r="E420" s="428">
        <v>1.2434422E8</v>
      </c>
      <c r="F420" s="429">
        <v>0.0</v>
      </c>
      <c r="G420" s="429" t="s">
        <v>1463</v>
      </c>
    </row>
    <row r="421" ht="14.25" customHeight="1">
      <c r="A421" s="426">
        <v>45435.0</v>
      </c>
      <c r="B421" s="428">
        <v>1000000.0</v>
      </c>
      <c r="C421" s="427"/>
      <c r="D421" s="429" t="s">
        <v>1572</v>
      </c>
      <c r="E421" s="428">
        <v>1.68194832E8</v>
      </c>
      <c r="F421" s="429">
        <v>0.0</v>
      </c>
      <c r="G421" s="429" t="s">
        <v>1463</v>
      </c>
    </row>
    <row r="422" ht="14.25" customHeight="1">
      <c r="A422" s="426">
        <v>45436.0</v>
      </c>
      <c r="B422" s="427"/>
      <c r="C422" s="428">
        <v>3281.0</v>
      </c>
      <c r="D422" s="429" t="s">
        <v>1591</v>
      </c>
      <c r="E422" s="428">
        <v>1.66345652E8</v>
      </c>
      <c r="F422" s="429">
        <v>4.9000045E7</v>
      </c>
      <c r="G422" s="429" t="s">
        <v>1463</v>
      </c>
    </row>
    <row r="423" ht="14.25" customHeight="1">
      <c r="A423" s="426">
        <v>45440.0</v>
      </c>
      <c r="B423" s="428">
        <v>845899.0</v>
      </c>
      <c r="C423" s="427"/>
      <c r="D423" s="429" t="s">
        <v>1548</v>
      </c>
      <c r="E423" s="428">
        <v>1.67194832E8</v>
      </c>
      <c r="F423" s="429">
        <v>0.0</v>
      </c>
      <c r="G423" s="429" t="s">
        <v>1463</v>
      </c>
    </row>
    <row r="424" ht="14.25" customHeight="1">
      <c r="A424" s="426">
        <v>45440.0</v>
      </c>
      <c r="B424" s="428">
        <v>3281.0</v>
      </c>
      <c r="C424" s="427"/>
      <c r="D424" s="429" t="s">
        <v>1592</v>
      </c>
      <c r="E424" s="428">
        <v>1.66348933E8</v>
      </c>
      <c r="F424" s="429">
        <v>0.0</v>
      </c>
      <c r="G424" s="429" t="s">
        <v>1463</v>
      </c>
    </row>
    <row r="425" ht="14.25" customHeight="1">
      <c r="A425" s="426">
        <v>45440.0</v>
      </c>
      <c r="B425" s="428">
        <v>7000000.0</v>
      </c>
      <c r="C425" s="427"/>
      <c r="D425" s="429" t="s">
        <v>1572</v>
      </c>
      <c r="E425" s="428">
        <v>1.66348933E8</v>
      </c>
      <c r="F425" s="429">
        <v>0.0</v>
      </c>
      <c r="G425" s="429" t="s">
        <v>1463</v>
      </c>
    </row>
    <row r="426" ht="14.25" customHeight="1">
      <c r="A426" s="426">
        <v>45442.0</v>
      </c>
      <c r="B426" s="428">
        <v>7000000.0</v>
      </c>
      <c r="C426" s="427"/>
      <c r="D426" s="429" t="s">
        <v>1572</v>
      </c>
      <c r="E426" s="428">
        <v>1.59348933E8</v>
      </c>
      <c r="F426" s="429">
        <v>0.0</v>
      </c>
      <c r="G426" s="429" t="s">
        <v>1463</v>
      </c>
    </row>
    <row r="427" ht="14.25" customHeight="1">
      <c r="A427" s="426">
        <v>45442.0</v>
      </c>
      <c r="B427" s="428">
        <v>7000000.0</v>
      </c>
      <c r="C427" s="427"/>
      <c r="D427" s="429" t="s">
        <v>1572</v>
      </c>
      <c r="E427" s="428">
        <v>1.52348933E8</v>
      </c>
      <c r="F427" s="429">
        <v>0.0</v>
      </c>
      <c r="G427" s="429" t="s">
        <v>1463</v>
      </c>
    </row>
    <row r="428" ht="14.25" customHeight="1">
      <c r="A428" s="426">
        <v>45442.0</v>
      </c>
      <c r="B428" s="427"/>
      <c r="C428" s="428">
        <v>3.7967925E7</v>
      </c>
      <c r="D428" s="429" t="s">
        <v>1593</v>
      </c>
      <c r="E428" s="428">
        <v>1.45348933E8</v>
      </c>
      <c r="F428" s="429">
        <v>0.0</v>
      </c>
      <c r="G428" s="429" t="s">
        <v>1543</v>
      </c>
    </row>
    <row r="429" ht="14.25" customHeight="1">
      <c r="A429" s="426">
        <v>45448.0</v>
      </c>
      <c r="B429" s="428">
        <v>7000000.0</v>
      </c>
      <c r="C429" s="427"/>
      <c r="D429" s="429" t="s">
        <v>1572</v>
      </c>
      <c r="E429" s="428">
        <v>1.83316858E8</v>
      </c>
      <c r="F429" s="429">
        <v>0.0</v>
      </c>
      <c r="G429" s="429" t="s">
        <v>1463</v>
      </c>
    </row>
    <row r="430" ht="14.25" customHeight="1">
      <c r="A430" s="426">
        <v>45450.0</v>
      </c>
      <c r="B430" s="428">
        <v>7000000.0</v>
      </c>
      <c r="C430" s="427"/>
      <c r="D430" s="429" t="s">
        <v>1572</v>
      </c>
      <c r="E430" s="428">
        <v>1.76316858E8</v>
      </c>
      <c r="F430" s="429">
        <v>0.0</v>
      </c>
      <c r="G430" s="429" t="s">
        <v>1463</v>
      </c>
    </row>
    <row r="431" ht="14.25" customHeight="1">
      <c r="A431" s="426">
        <v>45450.0</v>
      </c>
      <c r="B431" s="428">
        <v>7000000.0</v>
      </c>
      <c r="C431" s="427"/>
      <c r="D431" s="429" t="s">
        <v>1572</v>
      </c>
      <c r="E431" s="428">
        <v>1.69316858E8</v>
      </c>
      <c r="F431" s="429">
        <v>0.0</v>
      </c>
      <c r="G431" s="429" t="s">
        <v>1463</v>
      </c>
    </row>
    <row r="432" ht="14.25" customHeight="1">
      <c r="A432" s="426">
        <v>45450.0</v>
      </c>
      <c r="B432" s="428">
        <v>7000000.0</v>
      </c>
      <c r="C432" s="427"/>
      <c r="D432" s="429" t="s">
        <v>1572</v>
      </c>
      <c r="E432" s="428">
        <v>1.62316858E8</v>
      </c>
      <c r="F432" s="429">
        <v>0.0</v>
      </c>
      <c r="G432" s="429" t="s">
        <v>1463</v>
      </c>
    </row>
    <row r="433" ht="14.25" customHeight="1">
      <c r="A433" s="426">
        <v>45450.0</v>
      </c>
      <c r="B433" s="428">
        <v>7000000.0</v>
      </c>
      <c r="C433" s="427"/>
      <c r="D433" s="429" t="s">
        <v>1572</v>
      </c>
      <c r="E433" s="428">
        <v>1.55316858E8</v>
      </c>
      <c r="F433" s="429">
        <v>0.0</v>
      </c>
      <c r="G433" s="429" t="s">
        <v>1463</v>
      </c>
    </row>
    <row r="434" ht="14.25" customHeight="1">
      <c r="A434" s="426">
        <v>45450.0</v>
      </c>
      <c r="B434" s="428">
        <v>7000000.0</v>
      </c>
      <c r="C434" s="427"/>
      <c r="D434" s="429" t="s">
        <v>1572</v>
      </c>
      <c r="E434" s="428">
        <v>1.48316858E8</v>
      </c>
      <c r="F434" s="429">
        <v>0.0</v>
      </c>
      <c r="G434" s="429" t="s">
        <v>1463</v>
      </c>
    </row>
    <row r="435" ht="14.25" customHeight="1">
      <c r="A435" s="426">
        <v>45450.0</v>
      </c>
      <c r="B435" s="428">
        <v>7000000.0</v>
      </c>
      <c r="C435" s="427"/>
      <c r="D435" s="429" t="s">
        <v>1572</v>
      </c>
      <c r="E435" s="428">
        <v>1.41316858E8</v>
      </c>
      <c r="F435" s="429">
        <v>0.0</v>
      </c>
      <c r="G435" s="429" t="s">
        <v>1463</v>
      </c>
    </row>
    <row r="436" ht="14.25" customHeight="1">
      <c r="A436" s="426">
        <v>45450.0</v>
      </c>
      <c r="B436" s="428">
        <v>7000000.0</v>
      </c>
      <c r="C436" s="427"/>
      <c r="D436" s="429" t="s">
        <v>1594</v>
      </c>
      <c r="E436" s="428">
        <v>1.32887708E8</v>
      </c>
      <c r="F436" s="429">
        <v>7.5139934E7</v>
      </c>
      <c r="G436" s="429" t="s">
        <v>1463</v>
      </c>
    </row>
    <row r="437" ht="14.25" customHeight="1">
      <c r="A437" s="426">
        <v>45457.0</v>
      </c>
      <c r="B437" s="428">
        <v>7000000.0</v>
      </c>
      <c r="C437" s="427"/>
      <c r="D437" s="429" t="s">
        <v>1572</v>
      </c>
      <c r="E437" s="428">
        <v>1.20997748E8</v>
      </c>
      <c r="F437" s="429">
        <v>0.0</v>
      </c>
      <c r="G437" s="429" t="s">
        <v>1463</v>
      </c>
    </row>
    <row r="438" ht="14.25" customHeight="1">
      <c r="A438" s="426">
        <v>45457.0</v>
      </c>
      <c r="B438" s="428">
        <v>4889960.0</v>
      </c>
      <c r="C438" s="427"/>
      <c r="D438" s="429" t="s">
        <v>1519</v>
      </c>
      <c r="E438" s="428">
        <v>1.25887708E8</v>
      </c>
      <c r="F438" s="429">
        <v>2.5709179E7</v>
      </c>
      <c r="G438" s="429" t="s">
        <v>1463</v>
      </c>
    </row>
    <row r="439" ht="14.25" customHeight="1">
      <c r="A439" s="426">
        <v>45457.0</v>
      </c>
      <c r="B439" s="428">
        <v>1429150.0</v>
      </c>
      <c r="C439" s="427"/>
      <c r="D439" s="429" t="s">
        <v>1575</v>
      </c>
      <c r="E439" s="428">
        <v>1.34316858E8</v>
      </c>
      <c r="F439" s="429">
        <v>0.0</v>
      </c>
      <c r="G439" s="429" t="s">
        <v>1463</v>
      </c>
    </row>
    <row r="440" ht="14.25" customHeight="1">
      <c r="A440" s="426">
        <v>45457.0</v>
      </c>
      <c r="B440" s="428">
        <v>60000.0</v>
      </c>
      <c r="C440" s="427"/>
      <c r="D440" s="429" t="s">
        <v>1595</v>
      </c>
      <c r="E440" s="428">
        <v>1.13997748E8</v>
      </c>
      <c r="F440" s="429">
        <v>8.4734632E7</v>
      </c>
      <c r="G440" s="429" t="s">
        <v>1463</v>
      </c>
    </row>
    <row r="441" ht="14.25" customHeight="1">
      <c r="A441" s="426">
        <v>45460.0</v>
      </c>
      <c r="B441" s="428">
        <v>6711240.0</v>
      </c>
      <c r="C441" s="427"/>
      <c r="D441" s="429" t="s">
        <v>1519</v>
      </c>
      <c r="E441" s="428">
        <v>1.09851661E8</v>
      </c>
      <c r="F441" s="429">
        <v>2.5709179E7</v>
      </c>
      <c r="G441" s="429" t="s">
        <v>1463</v>
      </c>
    </row>
    <row r="442" ht="14.25" customHeight="1">
      <c r="A442" s="426">
        <v>45461.0</v>
      </c>
      <c r="B442" s="428">
        <v>2914836.0</v>
      </c>
      <c r="C442" s="427"/>
      <c r="D442" s="429" t="s">
        <v>1505</v>
      </c>
      <c r="E442" s="428">
        <v>1.13937748E8</v>
      </c>
      <c r="F442" s="429">
        <v>6.1603875E7</v>
      </c>
      <c r="G442" s="429" t="s">
        <v>1463</v>
      </c>
    </row>
    <row r="443" ht="14.25" customHeight="1">
      <c r="A443" s="426">
        <v>45461.0</v>
      </c>
      <c r="B443" s="428">
        <v>1499550.0</v>
      </c>
      <c r="C443" s="427"/>
      <c r="D443" s="429" t="s">
        <v>1596</v>
      </c>
      <c r="E443" s="428">
        <v>1.03140421E8</v>
      </c>
      <c r="F443" s="429">
        <v>0.0</v>
      </c>
      <c r="G443" s="429" t="s">
        <v>1463</v>
      </c>
    </row>
    <row r="444" ht="14.25" customHeight="1">
      <c r="A444" s="426">
        <v>45461.0</v>
      </c>
      <c r="B444" s="428">
        <v>678910.0</v>
      </c>
      <c r="C444" s="427"/>
      <c r="D444" s="429" t="s">
        <v>1581</v>
      </c>
      <c r="E444" s="428">
        <v>1.10530571E8</v>
      </c>
      <c r="F444" s="429">
        <v>0.0</v>
      </c>
      <c r="G444" s="429" t="s">
        <v>1463</v>
      </c>
    </row>
    <row r="445" ht="14.25" customHeight="1">
      <c r="A445" s="426">
        <v>45461.0</v>
      </c>
      <c r="B445" s="428">
        <v>295120.0</v>
      </c>
      <c r="C445" s="427"/>
      <c r="D445" s="429" t="s">
        <v>1565</v>
      </c>
      <c r="E445" s="428">
        <v>1.10846621E8</v>
      </c>
      <c r="F445" s="429">
        <v>0.0</v>
      </c>
      <c r="G445" s="429" t="s">
        <v>1463</v>
      </c>
    </row>
    <row r="446" ht="14.25" customHeight="1">
      <c r="A446" s="426">
        <v>45461.0</v>
      </c>
      <c r="B446" s="428">
        <v>176291.0</v>
      </c>
      <c r="C446" s="427"/>
      <c r="D446" s="429" t="s">
        <v>1597</v>
      </c>
      <c r="E446" s="428">
        <v>1.11022912E8</v>
      </c>
      <c r="F446" s="429">
        <v>6.2241071E7</v>
      </c>
      <c r="G446" s="429" t="s">
        <v>1463</v>
      </c>
    </row>
    <row r="447" ht="14.25" customHeight="1">
      <c r="A447" s="426">
        <v>45461.0</v>
      </c>
      <c r="B447" s="428">
        <v>20930.0</v>
      </c>
      <c r="C447" s="427"/>
      <c r="D447" s="429" t="s">
        <v>1530</v>
      </c>
      <c r="E447" s="428">
        <v>1.10551501E8</v>
      </c>
      <c r="F447" s="429">
        <v>0.0</v>
      </c>
      <c r="G447" s="429" t="s">
        <v>1463</v>
      </c>
    </row>
    <row r="448" ht="14.25" customHeight="1">
      <c r="A448" s="426">
        <v>45461.0</v>
      </c>
      <c r="B448" s="428">
        <v>2396850.0</v>
      </c>
      <c r="C448" s="427"/>
      <c r="D448" s="429" t="s">
        <v>1598</v>
      </c>
      <c r="E448" s="428">
        <v>1.01488075E8</v>
      </c>
      <c r="F448" s="429">
        <v>0.0</v>
      </c>
      <c r="G448" s="429" t="s">
        <v>1463</v>
      </c>
    </row>
    <row r="449" ht="14.25" customHeight="1">
      <c r="A449" s="426">
        <v>45462.0</v>
      </c>
      <c r="B449" s="428">
        <v>884932.0</v>
      </c>
      <c r="C449" s="427"/>
      <c r="D449" s="429" t="s">
        <v>1575</v>
      </c>
      <c r="E449" s="428">
        <v>9.9091225E7</v>
      </c>
      <c r="F449" s="429">
        <v>0.0</v>
      </c>
      <c r="G449" s="429" t="s">
        <v>1463</v>
      </c>
    </row>
    <row r="450" ht="14.25" customHeight="1">
      <c r="A450" s="426">
        <v>45462.0</v>
      </c>
      <c r="B450" s="428">
        <v>152796.0</v>
      </c>
      <c r="C450" s="427"/>
      <c r="D450" s="429" t="s">
        <v>1599</v>
      </c>
      <c r="E450" s="428">
        <v>1.01640871E8</v>
      </c>
      <c r="F450" s="429">
        <v>0.0</v>
      </c>
      <c r="G450" s="429" t="s">
        <v>1463</v>
      </c>
    </row>
    <row r="451" ht="14.25" customHeight="1">
      <c r="A451" s="426">
        <v>45462.0</v>
      </c>
      <c r="B451" s="428">
        <v>4307851.0</v>
      </c>
      <c r="C451" s="427"/>
      <c r="D451" s="429" t="s">
        <v>1594</v>
      </c>
      <c r="E451" s="428">
        <v>9.0571238E7</v>
      </c>
      <c r="F451" s="429">
        <v>7.5139934E7</v>
      </c>
      <c r="G451" s="429" t="s">
        <v>1463</v>
      </c>
    </row>
    <row r="452" ht="14.25" customHeight="1">
      <c r="A452" s="426">
        <v>45464.0</v>
      </c>
      <c r="B452" s="428">
        <v>3187583.0</v>
      </c>
      <c r="C452" s="427"/>
      <c r="D452" s="429" t="s">
        <v>1600</v>
      </c>
      <c r="E452" s="428">
        <v>9.6910634E7</v>
      </c>
      <c r="F452" s="429">
        <v>0.0</v>
      </c>
      <c r="G452" s="429" t="s">
        <v>1463</v>
      </c>
    </row>
    <row r="453" ht="14.25" customHeight="1">
      <c r="A453" s="426">
        <v>45464.0</v>
      </c>
      <c r="B453" s="428">
        <v>3000000.0</v>
      </c>
      <c r="C453" s="427"/>
      <c r="D453" s="429" t="s">
        <v>1594</v>
      </c>
      <c r="E453" s="428">
        <v>9.3571238E7</v>
      </c>
      <c r="F453" s="429">
        <v>7.5139934E7</v>
      </c>
      <c r="G453" s="429" t="s">
        <v>1463</v>
      </c>
    </row>
    <row r="454" ht="14.25" customHeight="1">
      <c r="A454" s="426">
        <v>45464.0</v>
      </c>
      <c r="B454" s="428">
        <v>1072612.0</v>
      </c>
      <c r="C454" s="427"/>
      <c r="D454" s="429" t="s">
        <v>1601</v>
      </c>
      <c r="E454" s="428">
        <v>9.7991939E7</v>
      </c>
      <c r="F454" s="429">
        <v>0.0</v>
      </c>
      <c r="G454" s="429" t="s">
        <v>1463</v>
      </c>
    </row>
    <row r="455" ht="14.25" customHeight="1">
      <c r="A455" s="426">
        <v>45464.0</v>
      </c>
      <c r="B455" s="428">
        <v>214354.0</v>
      </c>
      <c r="C455" s="427"/>
      <c r="D455" s="429" t="s">
        <v>1528</v>
      </c>
      <c r="E455" s="428">
        <v>9.8206293E7</v>
      </c>
      <c r="F455" s="429">
        <v>0.0</v>
      </c>
      <c r="G455" s="429" t="s">
        <v>1463</v>
      </c>
    </row>
    <row r="456" ht="14.25" customHeight="1">
      <c r="A456" s="426">
        <v>45464.0</v>
      </c>
      <c r="B456" s="428">
        <v>151813.0</v>
      </c>
      <c r="C456" s="427"/>
      <c r="D456" s="429" t="s">
        <v>1594</v>
      </c>
      <c r="E456" s="428">
        <v>9.3723051E7</v>
      </c>
      <c r="F456" s="429">
        <v>7.5139934E7</v>
      </c>
      <c r="G456" s="429" t="s">
        <v>1463</v>
      </c>
    </row>
    <row r="457" ht="14.25" customHeight="1">
      <c r="A457" s="426">
        <v>45464.0</v>
      </c>
      <c r="B457" s="428">
        <v>8693.0</v>
      </c>
      <c r="C457" s="427"/>
      <c r="D457" s="429" t="s">
        <v>1602</v>
      </c>
      <c r="E457" s="428">
        <v>9.6919327E7</v>
      </c>
      <c r="F457" s="429">
        <v>0.0</v>
      </c>
      <c r="G457" s="429" t="s">
        <v>1463</v>
      </c>
    </row>
    <row r="458" ht="14.25" customHeight="1">
      <c r="A458" s="426">
        <v>45464.0</v>
      </c>
      <c r="B458" s="428">
        <v>3524170.0</v>
      </c>
      <c r="C458" s="427"/>
      <c r="D458" s="429" t="s">
        <v>1594</v>
      </c>
      <c r="E458" s="428">
        <v>8.4630514E7</v>
      </c>
      <c r="F458" s="429">
        <v>7.5139934E7</v>
      </c>
      <c r="G458" s="429" t="s">
        <v>1463</v>
      </c>
    </row>
    <row r="459" ht="14.25" customHeight="1">
      <c r="A459" s="426">
        <v>45468.0</v>
      </c>
      <c r="B459" s="428">
        <v>922167.0</v>
      </c>
      <c r="C459" s="427"/>
      <c r="D459" s="429" t="s">
        <v>1598</v>
      </c>
      <c r="E459" s="428">
        <v>8.5552681E7</v>
      </c>
      <c r="F459" s="429">
        <v>0.0</v>
      </c>
      <c r="G459" s="429" t="s">
        <v>1463</v>
      </c>
    </row>
    <row r="460" ht="14.25" customHeight="1">
      <c r="A460" s="426">
        <v>45468.0</v>
      </c>
      <c r="B460" s="428">
        <v>558501.0</v>
      </c>
      <c r="C460" s="427"/>
      <c r="D460" s="429" t="s">
        <v>1529</v>
      </c>
      <c r="E460" s="428">
        <v>8.6111182E7</v>
      </c>
      <c r="F460" s="429">
        <v>0.0</v>
      </c>
      <c r="G460" s="429" t="s">
        <v>1463</v>
      </c>
    </row>
    <row r="461" ht="14.25" customHeight="1">
      <c r="A461" s="426">
        <v>45468.0</v>
      </c>
      <c r="B461" s="428">
        <v>434350.0</v>
      </c>
      <c r="C461" s="427"/>
      <c r="D461" s="429" t="s">
        <v>1603</v>
      </c>
      <c r="E461" s="428">
        <v>8.1106344E7</v>
      </c>
      <c r="F461" s="429">
        <v>0.0</v>
      </c>
      <c r="G461" s="429" t="s">
        <v>1463</v>
      </c>
    </row>
    <row r="462" ht="14.25" customHeight="1">
      <c r="A462" s="426">
        <v>45468.0</v>
      </c>
      <c r="B462" s="428">
        <v>96105.0</v>
      </c>
      <c r="C462" s="427"/>
      <c r="D462" s="429" t="s">
        <v>1530</v>
      </c>
      <c r="E462" s="428">
        <v>8.6263387E7</v>
      </c>
      <c r="F462" s="429">
        <v>0.0</v>
      </c>
      <c r="G462" s="429" t="s">
        <v>1463</v>
      </c>
    </row>
    <row r="463" ht="14.25" customHeight="1">
      <c r="A463" s="426">
        <v>45468.0</v>
      </c>
      <c r="B463" s="428">
        <v>56100.0</v>
      </c>
      <c r="C463" s="427"/>
      <c r="D463" s="429" t="s">
        <v>1538</v>
      </c>
      <c r="E463" s="428">
        <v>8.6167282E7</v>
      </c>
      <c r="F463" s="429">
        <v>0.0</v>
      </c>
      <c r="G463" s="429" t="s">
        <v>1463</v>
      </c>
    </row>
    <row r="464" ht="14.25" customHeight="1">
      <c r="A464" s="426">
        <v>45468.0</v>
      </c>
      <c r="B464" s="428">
        <v>5269510.0</v>
      </c>
      <c r="C464" s="427"/>
      <c r="D464" s="429" t="s">
        <v>1594</v>
      </c>
      <c r="E464" s="428">
        <v>8.0671994E7</v>
      </c>
      <c r="F464" s="429">
        <v>7.5139934E7</v>
      </c>
      <c r="G464" s="429" t="s">
        <v>1463</v>
      </c>
    </row>
    <row r="465" ht="14.25" customHeight="1">
      <c r="A465" s="426">
        <v>45469.0</v>
      </c>
      <c r="B465" s="428">
        <v>4704488.0</v>
      </c>
      <c r="C465" s="427"/>
      <c r="D465" s="429" t="s">
        <v>1536</v>
      </c>
      <c r="E465" s="428">
        <v>7.4887963E7</v>
      </c>
      <c r="F465" s="429">
        <v>2.5536754E7</v>
      </c>
      <c r="G465" s="429" t="s">
        <v>1463</v>
      </c>
    </row>
    <row r="466" ht="14.25" customHeight="1">
      <c r="A466" s="426">
        <v>45469.0</v>
      </c>
      <c r="B466" s="428">
        <v>514521.0</v>
      </c>
      <c r="C466" s="427"/>
      <c r="D466" s="429" t="s">
        <v>1524</v>
      </c>
      <c r="E466" s="428">
        <v>7.5402484E7</v>
      </c>
      <c r="F466" s="429">
        <v>6.132917E7</v>
      </c>
      <c r="G466" s="429" t="s">
        <v>1463</v>
      </c>
    </row>
    <row r="467" ht="14.25" customHeight="1">
      <c r="A467" s="426">
        <v>45469.0</v>
      </c>
      <c r="B467" s="428">
        <v>272604.0</v>
      </c>
      <c r="C467" s="427"/>
      <c r="D467" s="429" t="s">
        <v>1604</v>
      </c>
      <c r="E467" s="428">
        <v>7.0183475E7</v>
      </c>
      <c r="F467" s="429">
        <v>1702947.0</v>
      </c>
      <c r="G467" s="429" t="s">
        <v>1463</v>
      </c>
    </row>
    <row r="468" ht="14.25" customHeight="1">
      <c r="A468" s="426">
        <v>45469.0</v>
      </c>
      <c r="B468" s="428">
        <v>6018431.0</v>
      </c>
      <c r="C468" s="427"/>
      <c r="D468" s="429" t="s">
        <v>1519</v>
      </c>
      <c r="E468" s="428">
        <v>5.9697973E7</v>
      </c>
      <c r="F468" s="429">
        <v>2.5709179E7</v>
      </c>
      <c r="G468" s="429" t="s">
        <v>1463</v>
      </c>
    </row>
    <row r="469" ht="14.25" customHeight="1">
      <c r="A469" s="426">
        <v>45470.0</v>
      </c>
      <c r="B469" s="428">
        <v>3821771.0</v>
      </c>
      <c r="C469" s="427"/>
      <c r="D469" s="429" t="s">
        <v>1519</v>
      </c>
      <c r="E469" s="428">
        <v>6.4489734E7</v>
      </c>
      <c r="F469" s="429">
        <v>2.5709179E7</v>
      </c>
      <c r="G469" s="429" t="s">
        <v>1463</v>
      </c>
    </row>
    <row r="470" ht="14.25" customHeight="1">
      <c r="A470" s="426">
        <v>45470.0</v>
      </c>
      <c r="B470" s="428">
        <v>3393566.0</v>
      </c>
      <c r="C470" s="427"/>
      <c r="D470" s="429" t="s">
        <v>1605</v>
      </c>
      <c r="E470" s="428">
        <v>6.9910871E7</v>
      </c>
      <c r="F470" s="429">
        <v>7.2245806E7</v>
      </c>
      <c r="G470" s="429" t="s">
        <v>1463</v>
      </c>
    </row>
    <row r="471" ht="14.25" customHeight="1">
      <c r="A471" s="426">
        <v>45470.0</v>
      </c>
      <c r="B471" s="428">
        <v>2851780.0</v>
      </c>
      <c r="C471" s="427"/>
      <c r="D471" s="429" t="s">
        <v>1519</v>
      </c>
      <c r="E471" s="428">
        <v>5.3679542E7</v>
      </c>
      <c r="F471" s="429">
        <v>2.5709179E7</v>
      </c>
      <c r="G471" s="429" t="s">
        <v>1463</v>
      </c>
    </row>
    <row r="472" ht="14.25" customHeight="1">
      <c r="A472" s="426">
        <v>45470.0</v>
      </c>
      <c r="B472" s="428">
        <v>2027571.0</v>
      </c>
      <c r="C472" s="427"/>
      <c r="D472" s="429" t="s">
        <v>1519</v>
      </c>
      <c r="E472" s="428">
        <v>6.6517305E7</v>
      </c>
      <c r="F472" s="429">
        <v>2.5709179E7</v>
      </c>
      <c r="G472" s="429" t="s">
        <v>1463</v>
      </c>
    </row>
    <row r="473" ht="14.25" customHeight="1">
      <c r="A473" s="426">
        <v>45470.0</v>
      </c>
      <c r="B473" s="428">
        <v>969990.0</v>
      </c>
      <c r="C473" s="427"/>
      <c r="D473" s="429" t="s">
        <v>1519</v>
      </c>
      <c r="E473" s="428">
        <v>6.0667963E7</v>
      </c>
      <c r="F473" s="429">
        <v>2.5709179E7</v>
      </c>
      <c r="G473" s="429" t="s">
        <v>1463</v>
      </c>
    </row>
    <row r="474" ht="14.25" customHeight="1">
      <c r="A474" s="426">
        <v>45470.0</v>
      </c>
      <c r="B474" s="428">
        <v>1500.0</v>
      </c>
      <c r="C474" s="427"/>
      <c r="D474" s="429" t="s">
        <v>1606</v>
      </c>
      <c r="E474" s="428">
        <v>5.0827762E7</v>
      </c>
      <c r="F474" s="429">
        <v>2943215.0</v>
      </c>
      <c r="G474" s="429" t="s">
        <v>1607</v>
      </c>
    </row>
    <row r="475" ht="14.25" customHeight="1">
      <c r="A475" s="426">
        <v>45471.0</v>
      </c>
      <c r="B475" s="427"/>
      <c r="C475" s="428">
        <v>250000.0</v>
      </c>
      <c r="D475" s="429" t="s">
        <v>1608</v>
      </c>
      <c r="E475" s="428">
        <v>4.7432696E7</v>
      </c>
      <c r="F475" s="429">
        <v>0.0</v>
      </c>
      <c r="G475" s="429" t="s">
        <v>1465</v>
      </c>
    </row>
    <row r="476" ht="14.25" customHeight="1">
      <c r="A476" s="426">
        <v>45475.0</v>
      </c>
      <c r="B476" s="428">
        <v>3393566.0</v>
      </c>
      <c r="C476" s="427"/>
      <c r="D476" s="429" t="s">
        <v>1510</v>
      </c>
      <c r="E476" s="428">
        <v>5.0826262E7</v>
      </c>
      <c r="F476" s="429">
        <v>0.0</v>
      </c>
      <c r="G476" s="429" t="s">
        <v>1463</v>
      </c>
    </row>
    <row r="477" ht="14.25" customHeight="1">
      <c r="A477" s="426">
        <v>45475.0</v>
      </c>
      <c r="B477" s="428">
        <v>330376.0</v>
      </c>
      <c r="C477" s="427"/>
      <c r="D477" s="429" t="s">
        <v>1598</v>
      </c>
      <c r="E477" s="428">
        <v>4.7682696E7</v>
      </c>
      <c r="F477" s="429">
        <v>0.0</v>
      </c>
      <c r="G477" s="429" t="s">
        <v>1463</v>
      </c>
    </row>
    <row r="478" ht="14.25" customHeight="1">
      <c r="A478" s="426">
        <v>45475.0</v>
      </c>
      <c r="B478" s="427"/>
      <c r="C478" s="428">
        <v>6.2190085E7</v>
      </c>
      <c r="D478" s="429" t="s">
        <v>1593</v>
      </c>
      <c r="E478" s="428">
        <v>5.0245886E7</v>
      </c>
      <c r="F478" s="429">
        <v>0.0</v>
      </c>
      <c r="G478" s="429" t="s">
        <v>1543</v>
      </c>
    </row>
    <row r="479" ht="14.25" customHeight="1">
      <c r="A479" s="426">
        <v>45476.0</v>
      </c>
      <c r="B479" s="427"/>
      <c r="C479" s="428">
        <v>2893566.0</v>
      </c>
      <c r="D479" s="429" t="s">
        <v>1608</v>
      </c>
      <c r="E479" s="428">
        <v>4.735232E7</v>
      </c>
      <c r="F479" s="429">
        <v>0.0</v>
      </c>
      <c r="G479" s="429" t="s">
        <v>1465</v>
      </c>
    </row>
    <row r="480" ht="14.25" customHeight="1">
      <c r="A480" s="426">
        <v>45476.0</v>
      </c>
      <c r="B480" s="428">
        <v>1310904.0</v>
      </c>
      <c r="C480" s="427"/>
      <c r="D480" s="429" t="s">
        <v>1506</v>
      </c>
      <c r="E480" s="428">
        <v>1.12435971E8</v>
      </c>
      <c r="F480" s="429">
        <v>0.0</v>
      </c>
      <c r="G480" s="429" t="s">
        <v>1463</v>
      </c>
    </row>
    <row r="481" ht="14.25" customHeight="1">
      <c r="A481" s="426">
        <v>45477.0</v>
      </c>
      <c r="B481" s="428">
        <v>753598.0</v>
      </c>
      <c r="C481" s="427"/>
      <c r="D481" s="429" t="s">
        <v>1529</v>
      </c>
      <c r="E481" s="428">
        <v>1.10656067E8</v>
      </c>
      <c r="F481" s="429">
        <v>0.0</v>
      </c>
      <c r="G481" s="429" t="s">
        <v>1463</v>
      </c>
    </row>
    <row r="482" ht="14.25" customHeight="1">
      <c r="A482" s="426">
        <v>45477.0</v>
      </c>
      <c r="B482" s="428">
        <v>469000.0</v>
      </c>
      <c r="C482" s="427"/>
      <c r="D482" s="429" t="s">
        <v>1544</v>
      </c>
      <c r="E482" s="428">
        <v>1.11125067E8</v>
      </c>
      <c r="F482" s="429">
        <v>0.0</v>
      </c>
      <c r="G482" s="429" t="s">
        <v>1463</v>
      </c>
    </row>
    <row r="483" ht="14.25" customHeight="1">
      <c r="A483" s="426">
        <v>45477.0</v>
      </c>
      <c r="B483" s="428">
        <v>32969.0</v>
      </c>
      <c r="C483" s="427"/>
      <c r="D483" s="429" t="s">
        <v>1609</v>
      </c>
      <c r="E483" s="428">
        <v>1.09902469E8</v>
      </c>
      <c r="F483" s="429">
        <v>3.61789992E8</v>
      </c>
      <c r="G483" s="429" t="s">
        <v>1463</v>
      </c>
    </row>
    <row r="484" ht="14.25" customHeight="1">
      <c r="A484" s="426">
        <v>45477.0</v>
      </c>
      <c r="B484" s="427"/>
      <c r="C484" s="428">
        <v>7.5535014E7</v>
      </c>
      <c r="D484" s="429" t="s">
        <v>1593</v>
      </c>
      <c r="E484" s="428">
        <v>9.8081787E7</v>
      </c>
      <c r="F484" s="429">
        <v>0.0</v>
      </c>
      <c r="G484" s="429" t="s">
        <v>1543</v>
      </c>
    </row>
    <row r="485" ht="14.25" customHeight="1">
      <c r="A485" s="426">
        <v>45481.0</v>
      </c>
      <c r="B485" s="428">
        <v>4902331.0</v>
      </c>
      <c r="C485" s="427"/>
      <c r="D485" s="429" t="s">
        <v>1610</v>
      </c>
      <c r="E485" s="428">
        <v>1.09554528E8</v>
      </c>
      <c r="F485" s="429">
        <v>6.4510355E7</v>
      </c>
      <c r="G485" s="429" t="s">
        <v>1463</v>
      </c>
    </row>
    <row r="486" ht="14.25" customHeight="1">
      <c r="A486" s="426">
        <v>45481.0</v>
      </c>
      <c r="B486" s="428">
        <v>2515004.0</v>
      </c>
      <c r="C486" s="427"/>
      <c r="D486" s="429" t="s">
        <v>1611</v>
      </c>
      <c r="E486" s="428">
        <v>1.00780191E8</v>
      </c>
      <c r="F486" s="429">
        <v>6.2188235E7</v>
      </c>
      <c r="G486" s="429" t="s">
        <v>1463</v>
      </c>
    </row>
    <row r="487" ht="14.25" customHeight="1">
      <c r="A487" s="426">
        <v>45481.0</v>
      </c>
      <c r="B487" s="428">
        <v>1702781.0</v>
      </c>
      <c r="C487" s="427"/>
      <c r="D487" s="429" t="s">
        <v>1597</v>
      </c>
      <c r="E487" s="428">
        <v>1.02482972E8</v>
      </c>
      <c r="F487" s="429">
        <v>6.2241071E7</v>
      </c>
      <c r="G487" s="429" t="s">
        <v>1463</v>
      </c>
    </row>
    <row r="488" ht="14.25" customHeight="1">
      <c r="A488" s="426">
        <v>45481.0</v>
      </c>
      <c r="B488" s="428">
        <v>1427624.0</v>
      </c>
      <c r="C488" s="427"/>
      <c r="D488" s="429" t="s">
        <v>1612</v>
      </c>
      <c r="E488" s="428">
        <v>1.03910596E8</v>
      </c>
      <c r="F488" s="429">
        <v>0.0</v>
      </c>
      <c r="G488" s="429" t="s">
        <v>1463</v>
      </c>
    </row>
    <row r="489" ht="14.25" customHeight="1">
      <c r="A489" s="426">
        <v>45481.0</v>
      </c>
      <c r="B489" s="428">
        <v>741601.0</v>
      </c>
      <c r="C489" s="427"/>
      <c r="D489" s="429" t="s">
        <v>1529</v>
      </c>
      <c r="E489" s="428">
        <v>1.04652197E8</v>
      </c>
      <c r="F489" s="429">
        <v>0.0</v>
      </c>
      <c r="G489" s="429" t="s">
        <v>1463</v>
      </c>
    </row>
    <row r="490" ht="14.25" customHeight="1">
      <c r="A490" s="426">
        <v>45481.0</v>
      </c>
      <c r="B490" s="428">
        <v>314972.0</v>
      </c>
      <c r="C490" s="427"/>
      <c r="D490" s="429" t="s">
        <v>1613</v>
      </c>
      <c r="E490" s="428">
        <v>1.098695E8</v>
      </c>
      <c r="F490" s="429">
        <v>0.0</v>
      </c>
      <c r="G490" s="429" t="s">
        <v>1463</v>
      </c>
    </row>
    <row r="491" ht="14.25" customHeight="1">
      <c r="A491" s="426">
        <v>45481.0</v>
      </c>
      <c r="B491" s="428">
        <v>183400.0</v>
      </c>
      <c r="C491" s="427"/>
      <c r="D491" s="429" t="s">
        <v>1529</v>
      </c>
      <c r="E491" s="428">
        <v>9.8265187E7</v>
      </c>
      <c r="F491" s="429">
        <v>0.0</v>
      </c>
      <c r="G491" s="429" t="s">
        <v>1463</v>
      </c>
    </row>
    <row r="492" ht="14.25" customHeight="1">
      <c r="A492" s="426">
        <v>45481.0</v>
      </c>
      <c r="B492" s="428">
        <v>60000.0</v>
      </c>
      <c r="C492" s="427"/>
      <c r="D492" s="429" t="s">
        <v>1595</v>
      </c>
      <c r="E492" s="428">
        <v>1.73616801E8</v>
      </c>
      <c r="F492" s="429">
        <v>8.4734632E7</v>
      </c>
      <c r="G492" s="429" t="s">
        <v>1463</v>
      </c>
    </row>
    <row r="493" ht="14.25" customHeight="1">
      <c r="A493" s="426">
        <v>45481.0</v>
      </c>
      <c r="B493" s="428">
        <v>2780000.0</v>
      </c>
      <c r="C493" s="427"/>
      <c r="D493" s="429" t="s">
        <v>1614</v>
      </c>
      <c r="E493" s="428">
        <v>1.73556801E8</v>
      </c>
      <c r="F493" s="429">
        <v>8.5047779E7</v>
      </c>
      <c r="G493" s="429" t="s">
        <v>1463</v>
      </c>
    </row>
    <row r="494" ht="14.25" customHeight="1">
      <c r="A494" s="426">
        <v>45483.0</v>
      </c>
      <c r="B494" s="428">
        <v>714000.0</v>
      </c>
      <c r="C494" s="427"/>
      <c r="D494" s="429" t="s">
        <v>1565</v>
      </c>
      <c r="E494" s="428">
        <v>1.70776801E8</v>
      </c>
      <c r="F494" s="429">
        <v>0.0</v>
      </c>
      <c r="G494" s="429" t="s">
        <v>1463</v>
      </c>
    </row>
    <row r="495" ht="14.25" customHeight="1">
      <c r="A495" s="426">
        <v>45483.0</v>
      </c>
      <c r="B495" s="428">
        <v>1361797.0</v>
      </c>
      <c r="C495" s="427"/>
      <c r="D495" s="429" t="s">
        <v>1507</v>
      </c>
      <c r="E495" s="428">
        <v>1.69366651E8</v>
      </c>
      <c r="F495" s="429">
        <v>0.0</v>
      </c>
      <c r="G495" s="429" t="s">
        <v>1463</v>
      </c>
    </row>
    <row r="496" ht="14.25" customHeight="1">
      <c r="A496" s="426">
        <v>45484.0</v>
      </c>
      <c r="B496" s="428">
        <v>696150.0</v>
      </c>
      <c r="C496" s="427"/>
      <c r="D496" s="429" t="s">
        <v>1583</v>
      </c>
      <c r="E496" s="428">
        <v>1.70062801E8</v>
      </c>
      <c r="F496" s="429">
        <v>0.0</v>
      </c>
      <c r="G496" s="429" t="s">
        <v>1463</v>
      </c>
    </row>
    <row r="497" ht="14.25" customHeight="1">
      <c r="A497" s="426">
        <v>45484.0</v>
      </c>
      <c r="B497" s="428">
        <v>4632203.0</v>
      </c>
      <c r="C497" s="427"/>
      <c r="D497" s="429" t="s">
        <v>1594</v>
      </c>
      <c r="E497" s="428">
        <v>1.64786562E8</v>
      </c>
      <c r="F497" s="429">
        <v>7.5139934E7</v>
      </c>
      <c r="G497" s="429" t="s">
        <v>1463</v>
      </c>
    </row>
    <row r="498" ht="14.25" customHeight="1">
      <c r="A498" s="426">
        <v>45488.0</v>
      </c>
      <c r="B498" s="428">
        <v>3906827.0</v>
      </c>
      <c r="C498" s="427"/>
      <c r="D498" s="429" t="s">
        <v>1612</v>
      </c>
      <c r="E498" s="428">
        <v>1.5701679E8</v>
      </c>
      <c r="F498" s="429">
        <v>0.0</v>
      </c>
      <c r="G498" s="429" t="s">
        <v>1463</v>
      </c>
    </row>
    <row r="499" ht="14.25" customHeight="1">
      <c r="A499" s="426">
        <v>45488.0</v>
      </c>
      <c r="B499" s="428">
        <v>3137569.0</v>
      </c>
      <c r="C499" s="427"/>
      <c r="D499" s="429" t="s">
        <v>1505</v>
      </c>
      <c r="E499" s="428">
        <v>1.60154359E8</v>
      </c>
      <c r="F499" s="429">
        <v>6.1603875E7</v>
      </c>
      <c r="G499" s="429" t="s">
        <v>1463</v>
      </c>
    </row>
    <row r="500" ht="14.25" customHeight="1">
      <c r="A500" s="426">
        <v>45488.0</v>
      </c>
      <c r="B500" s="428">
        <v>1269402.0</v>
      </c>
      <c r="C500" s="427"/>
      <c r="D500" s="429" t="s">
        <v>1529</v>
      </c>
      <c r="E500" s="428">
        <v>1.68004854E8</v>
      </c>
      <c r="F500" s="429">
        <v>0.0</v>
      </c>
      <c r="G500" s="429" t="s">
        <v>1463</v>
      </c>
    </row>
    <row r="501" ht="14.25" customHeight="1">
      <c r="A501" s="426">
        <v>45488.0</v>
      </c>
      <c r="B501" s="428">
        <v>1087497.0</v>
      </c>
      <c r="C501" s="427"/>
      <c r="D501" s="429" t="s">
        <v>1598</v>
      </c>
      <c r="E501" s="428">
        <v>1.65874059E8</v>
      </c>
      <c r="F501" s="429">
        <v>0.0</v>
      </c>
      <c r="G501" s="429" t="s">
        <v>1463</v>
      </c>
    </row>
    <row r="502" ht="14.25" customHeight="1">
      <c r="A502" s="426">
        <v>45488.0</v>
      </c>
      <c r="B502" s="428">
        <v>861393.0</v>
      </c>
      <c r="C502" s="427"/>
      <c r="D502" s="429" t="s">
        <v>1615</v>
      </c>
      <c r="E502" s="428">
        <v>1.66735452E8</v>
      </c>
      <c r="F502" s="429">
        <v>7.0237466E7</v>
      </c>
      <c r="G502" s="429" t="s">
        <v>1463</v>
      </c>
    </row>
    <row r="503" ht="14.25" customHeight="1">
      <c r="A503" s="426">
        <v>45488.0</v>
      </c>
      <c r="B503" s="427"/>
      <c r="C503" s="428">
        <v>51591.0</v>
      </c>
      <c r="D503" s="429" t="s">
        <v>1616</v>
      </c>
      <c r="E503" s="428">
        <v>1.53109963E8</v>
      </c>
      <c r="F503" s="429">
        <v>1.600101E7</v>
      </c>
      <c r="G503" s="429" t="s">
        <v>1463</v>
      </c>
    </row>
    <row r="504" ht="14.25" customHeight="1">
      <c r="A504" s="426">
        <v>45491.0</v>
      </c>
      <c r="B504" s="428">
        <v>874802.0</v>
      </c>
      <c r="C504" s="427"/>
      <c r="D504" s="429" t="s">
        <v>1545</v>
      </c>
      <c r="E504" s="428">
        <v>1.52866554E8</v>
      </c>
      <c r="F504" s="429">
        <v>0.0</v>
      </c>
      <c r="G504" s="429" t="s">
        <v>1463</v>
      </c>
    </row>
    <row r="505" ht="14.25" customHeight="1">
      <c r="A505" s="426">
        <v>45491.0</v>
      </c>
      <c r="B505" s="428">
        <v>295000.0</v>
      </c>
      <c r="C505" s="427"/>
      <c r="D505" s="429" t="s">
        <v>1617</v>
      </c>
      <c r="E505" s="428">
        <v>1.53161554E8</v>
      </c>
      <c r="F505" s="429">
        <v>0.0</v>
      </c>
      <c r="G505" s="429" t="s">
        <v>1463</v>
      </c>
    </row>
    <row r="506" ht="14.25" customHeight="1">
      <c r="A506" s="426">
        <v>45491.0</v>
      </c>
      <c r="B506" s="428">
        <v>7000000.0</v>
      </c>
      <c r="C506" s="427"/>
      <c r="D506" s="429" t="s">
        <v>1519</v>
      </c>
      <c r="E506" s="428">
        <v>1.42013122E8</v>
      </c>
      <c r="F506" s="429">
        <v>2.5709179E7</v>
      </c>
      <c r="G506" s="429" t="s">
        <v>1463</v>
      </c>
    </row>
    <row r="507" ht="14.25" customHeight="1">
      <c r="A507" s="426">
        <v>45492.0</v>
      </c>
      <c r="B507" s="428">
        <v>7000000.0</v>
      </c>
      <c r="C507" s="427"/>
      <c r="D507" s="429" t="s">
        <v>1519</v>
      </c>
      <c r="E507" s="428">
        <v>1.35013122E8</v>
      </c>
      <c r="F507" s="429">
        <v>2.5709179E7</v>
      </c>
      <c r="G507" s="429" t="s">
        <v>1463</v>
      </c>
    </row>
    <row r="508" ht="14.25" customHeight="1">
      <c r="A508" s="426">
        <v>45492.0</v>
      </c>
      <c r="B508" s="428">
        <v>7000000.0</v>
      </c>
      <c r="C508" s="427"/>
      <c r="D508" s="429" t="s">
        <v>1519</v>
      </c>
      <c r="E508" s="428">
        <v>1.28013122E8</v>
      </c>
      <c r="F508" s="429">
        <v>2.5709179E7</v>
      </c>
      <c r="G508" s="429" t="s">
        <v>1463</v>
      </c>
    </row>
    <row r="509" ht="14.25" customHeight="1">
      <c r="A509" s="426">
        <v>45492.0</v>
      </c>
      <c r="B509" s="428">
        <v>7000000.0</v>
      </c>
      <c r="C509" s="427"/>
      <c r="D509" s="429" t="s">
        <v>1519</v>
      </c>
      <c r="E509" s="428">
        <v>1.21013122E8</v>
      </c>
      <c r="F509" s="429">
        <v>2.5709179E7</v>
      </c>
      <c r="G509" s="429" t="s">
        <v>1463</v>
      </c>
    </row>
    <row r="510" ht="14.25" customHeight="1">
      <c r="A510" s="426">
        <v>45492.0</v>
      </c>
      <c r="B510" s="428">
        <v>4000000.0</v>
      </c>
      <c r="C510" s="427"/>
      <c r="D510" s="429" t="s">
        <v>1618</v>
      </c>
      <c r="E510" s="428">
        <v>1.46471092E8</v>
      </c>
      <c r="F510" s="429">
        <v>0.0</v>
      </c>
      <c r="G510" s="429" t="s">
        <v>1463</v>
      </c>
    </row>
    <row r="511" ht="14.25" customHeight="1">
      <c r="A511" s="426">
        <v>45492.0</v>
      </c>
      <c r="B511" s="428">
        <v>3187583.0</v>
      </c>
      <c r="C511" s="427"/>
      <c r="D511" s="429" t="s">
        <v>1600</v>
      </c>
      <c r="E511" s="428">
        <v>1.50611542E8</v>
      </c>
      <c r="F511" s="429">
        <v>0.0</v>
      </c>
      <c r="G511" s="429" t="s">
        <v>1463</v>
      </c>
    </row>
    <row r="512" ht="14.25" customHeight="1">
      <c r="A512" s="426">
        <v>45492.0</v>
      </c>
      <c r="B512" s="428">
        <v>1380210.0</v>
      </c>
      <c r="C512" s="427"/>
      <c r="D512" s="429" t="s">
        <v>1615</v>
      </c>
      <c r="E512" s="428">
        <v>1.51991752E8</v>
      </c>
      <c r="F512" s="429">
        <v>7.0237466E7</v>
      </c>
      <c r="G512" s="429" t="s">
        <v>1463</v>
      </c>
    </row>
    <row r="513" ht="14.25" customHeight="1">
      <c r="A513" s="426">
        <v>45492.0</v>
      </c>
      <c r="B513" s="428">
        <v>564694.0</v>
      </c>
      <c r="C513" s="427"/>
      <c r="D513" s="429" t="s">
        <v>1594</v>
      </c>
      <c r="E513" s="428">
        <v>1.47097068E8</v>
      </c>
      <c r="F513" s="429">
        <v>7.5139934E7</v>
      </c>
      <c r="G513" s="429" t="s">
        <v>1463</v>
      </c>
    </row>
    <row r="514" ht="14.25" customHeight="1">
      <c r="A514" s="426">
        <v>45492.0</v>
      </c>
      <c r="B514" s="428">
        <v>416046.0</v>
      </c>
      <c r="C514" s="427"/>
      <c r="D514" s="429" t="s">
        <v>1520</v>
      </c>
      <c r="E514" s="428">
        <v>1.42471092E8</v>
      </c>
      <c r="F514" s="429">
        <v>0.0</v>
      </c>
      <c r="G514" s="429" t="s">
        <v>1463</v>
      </c>
    </row>
    <row r="515" ht="14.25" customHeight="1">
      <c r="A515" s="426">
        <v>45492.0</v>
      </c>
      <c r="B515" s="428">
        <v>326891.0</v>
      </c>
      <c r="C515" s="427"/>
      <c r="D515" s="429" t="s">
        <v>1544</v>
      </c>
      <c r="E515" s="428">
        <v>1.47423959E8</v>
      </c>
      <c r="F515" s="429">
        <v>0.0</v>
      </c>
      <c r="G515" s="429" t="s">
        <v>1463</v>
      </c>
    </row>
    <row r="516" ht="14.25" customHeight="1">
      <c r="A516" s="426">
        <v>45492.0</v>
      </c>
      <c r="B516" s="428">
        <v>61282.0</v>
      </c>
      <c r="C516" s="427"/>
      <c r="D516" s="429" t="s">
        <v>1594</v>
      </c>
      <c r="E516" s="428">
        <v>1.46532374E8</v>
      </c>
      <c r="F516" s="429">
        <v>7.5139934E7</v>
      </c>
      <c r="G516" s="429" t="s">
        <v>1463</v>
      </c>
    </row>
    <row r="517" ht="14.25" customHeight="1">
      <c r="A517" s="426">
        <v>45492.0</v>
      </c>
      <c r="B517" s="428">
        <v>22000.0</v>
      </c>
      <c r="C517" s="427"/>
      <c r="D517" s="429" t="s">
        <v>1613</v>
      </c>
      <c r="E517" s="428">
        <v>1.42055046E8</v>
      </c>
      <c r="F517" s="429">
        <v>0.0</v>
      </c>
      <c r="G517" s="429" t="s">
        <v>1463</v>
      </c>
    </row>
    <row r="518" ht="14.25" customHeight="1">
      <c r="A518" s="426">
        <v>45492.0</v>
      </c>
      <c r="B518" s="428">
        <v>19924.0</v>
      </c>
      <c r="C518" s="427"/>
      <c r="D518" s="429" t="s">
        <v>1530</v>
      </c>
      <c r="E518" s="428">
        <v>1.42033046E8</v>
      </c>
      <c r="F518" s="429">
        <v>0.0</v>
      </c>
      <c r="G518" s="429" t="s">
        <v>1463</v>
      </c>
    </row>
    <row r="519" ht="14.25" customHeight="1">
      <c r="A519" s="426">
        <v>45492.0</v>
      </c>
      <c r="B519" s="428">
        <v>64990.0</v>
      </c>
      <c r="C519" s="427"/>
      <c r="D519" s="429" t="s">
        <v>1619</v>
      </c>
      <c r="E519" s="428">
        <v>1.14013122E8</v>
      </c>
      <c r="F519" s="429">
        <v>9.2066703E7</v>
      </c>
      <c r="G519" s="429" t="s">
        <v>1463</v>
      </c>
    </row>
    <row r="520" ht="14.25" customHeight="1">
      <c r="A520" s="426">
        <v>45495.0</v>
      </c>
      <c r="B520" s="428">
        <v>4634688.0</v>
      </c>
      <c r="C520" s="427"/>
      <c r="D520" s="429" t="s">
        <v>1618</v>
      </c>
      <c r="E520" s="428">
        <v>1.10391854E8</v>
      </c>
      <c r="F520" s="429">
        <v>0.0</v>
      </c>
      <c r="G520" s="429" t="s">
        <v>1463</v>
      </c>
    </row>
    <row r="521" ht="14.25" customHeight="1">
      <c r="A521" s="426">
        <v>45496.0</v>
      </c>
      <c r="B521" s="428">
        <v>2880027.0</v>
      </c>
      <c r="C521" s="427"/>
      <c r="D521" s="429" t="s">
        <v>1536</v>
      </c>
      <c r="E521" s="428">
        <v>1.13948132E8</v>
      </c>
      <c r="F521" s="429">
        <v>2.5536754E7</v>
      </c>
      <c r="G521" s="429" t="s">
        <v>1463</v>
      </c>
    </row>
    <row r="522" ht="14.25" customHeight="1">
      <c r="A522" s="426">
        <v>45496.0</v>
      </c>
      <c r="B522" s="428">
        <v>372801.0</v>
      </c>
      <c r="C522" s="427"/>
      <c r="D522" s="429" t="s">
        <v>1529</v>
      </c>
      <c r="E522" s="428">
        <v>1.10764655E8</v>
      </c>
      <c r="F522" s="429">
        <v>0.0</v>
      </c>
      <c r="G522" s="429" t="s">
        <v>1463</v>
      </c>
    </row>
    <row r="523" ht="14.25" customHeight="1">
      <c r="A523" s="426">
        <v>45496.0</v>
      </c>
      <c r="B523" s="428">
        <v>303450.0</v>
      </c>
      <c r="C523" s="427"/>
      <c r="D523" s="429" t="s">
        <v>1583</v>
      </c>
      <c r="E523" s="428">
        <v>1.11068105E8</v>
      </c>
      <c r="F523" s="429">
        <v>0.0</v>
      </c>
      <c r="G523" s="429" t="s">
        <v>1463</v>
      </c>
    </row>
    <row r="524" ht="14.25" customHeight="1">
      <c r="A524" s="426">
        <v>45496.0</v>
      </c>
      <c r="B524" s="428">
        <v>4788786.0</v>
      </c>
      <c r="C524" s="427"/>
      <c r="D524" s="429" t="s">
        <v>1594</v>
      </c>
      <c r="E524" s="428">
        <v>1.05757166E8</v>
      </c>
      <c r="F524" s="429">
        <v>7.5139934E7</v>
      </c>
      <c r="G524" s="429" t="s">
        <v>1463</v>
      </c>
    </row>
    <row r="525" ht="14.25" customHeight="1">
      <c r="A525" s="426">
        <v>45497.0</v>
      </c>
      <c r="B525" s="428">
        <v>1754955.0</v>
      </c>
      <c r="C525" s="427"/>
      <c r="D525" s="429" t="s">
        <v>1612</v>
      </c>
      <c r="E525" s="428">
        <v>1.0096838E8</v>
      </c>
      <c r="F525" s="429">
        <v>0.0</v>
      </c>
      <c r="G525" s="429" t="s">
        <v>1463</v>
      </c>
    </row>
    <row r="526" ht="14.25" customHeight="1">
      <c r="A526" s="426">
        <v>45497.0</v>
      </c>
      <c r="B526" s="428">
        <v>921060.0</v>
      </c>
      <c r="C526" s="427"/>
      <c r="D526" s="429" t="s">
        <v>1598</v>
      </c>
      <c r="E526" s="428">
        <v>9.9213425E7</v>
      </c>
      <c r="F526" s="429">
        <v>0.0</v>
      </c>
      <c r="G526" s="429" t="s">
        <v>1463</v>
      </c>
    </row>
    <row r="527" ht="14.25" customHeight="1">
      <c r="A527" s="426">
        <v>45497.0</v>
      </c>
      <c r="B527" s="428">
        <v>271320.0</v>
      </c>
      <c r="C527" s="427"/>
      <c r="D527" s="429" t="s">
        <v>1565</v>
      </c>
      <c r="E527" s="428">
        <v>9.8292365E7</v>
      </c>
      <c r="F527" s="429">
        <v>0.0</v>
      </c>
      <c r="G527" s="429" t="s">
        <v>1463</v>
      </c>
    </row>
    <row r="528" ht="14.25" customHeight="1">
      <c r="A528" s="426">
        <v>45497.0</v>
      </c>
      <c r="B528" s="428">
        <v>7000000.0</v>
      </c>
      <c r="C528" s="427"/>
      <c r="D528" s="429" t="s">
        <v>1604</v>
      </c>
      <c r="E528" s="428">
        <v>9.2803817E7</v>
      </c>
      <c r="F528" s="429">
        <v>1702947.0</v>
      </c>
      <c r="G528" s="429" t="s">
        <v>1463</v>
      </c>
    </row>
    <row r="529" ht="14.25" customHeight="1">
      <c r="A529" s="426">
        <v>45499.0</v>
      </c>
      <c r="B529" s="428">
        <v>2700130.0</v>
      </c>
      <c r="C529" s="427"/>
      <c r="D529" s="429" t="s">
        <v>1510</v>
      </c>
      <c r="E529" s="428">
        <v>9.6125054E7</v>
      </c>
      <c r="F529" s="429">
        <v>0.0</v>
      </c>
      <c r="G529" s="429" t="s">
        <v>1463</v>
      </c>
    </row>
    <row r="530" ht="14.25" customHeight="1">
      <c r="A530" s="426">
        <v>45499.0</v>
      </c>
      <c r="B530" s="428">
        <v>1517250.0</v>
      </c>
      <c r="C530" s="427"/>
      <c r="D530" s="429" t="s">
        <v>1620</v>
      </c>
      <c r="E530" s="428">
        <v>9.8021045E7</v>
      </c>
      <c r="F530" s="429">
        <v>0.0</v>
      </c>
      <c r="G530" s="429" t="s">
        <v>1463</v>
      </c>
    </row>
    <row r="531" ht="14.25" customHeight="1">
      <c r="A531" s="426">
        <v>45499.0</v>
      </c>
      <c r="B531" s="428">
        <v>621107.0</v>
      </c>
      <c r="C531" s="427"/>
      <c r="D531" s="429" t="s">
        <v>1604</v>
      </c>
      <c r="E531" s="428">
        <v>9.3424924E7</v>
      </c>
      <c r="F531" s="429">
        <v>1702947.0</v>
      </c>
      <c r="G531" s="429" t="s">
        <v>1463</v>
      </c>
    </row>
    <row r="532" ht="14.25" customHeight="1">
      <c r="A532" s="426">
        <v>45499.0</v>
      </c>
      <c r="B532" s="428">
        <v>378741.0</v>
      </c>
      <c r="C532" s="427"/>
      <c r="D532" s="429" t="s">
        <v>1519</v>
      </c>
      <c r="E532" s="428">
        <v>9.6503795E7</v>
      </c>
      <c r="F532" s="429">
        <v>2.5709179E7</v>
      </c>
      <c r="G532" s="429" t="s">
        <v>1463</v>
      </c>
    </row>
    <row r="533" ht="14.25" customHeight="1">
      <c r="A533" s="426">
        <v>45499.0</v>
      </c>
      <c r="B533" s="428">
        <v>7000000.0</v>
      </c>
      <c r="C533" s="427"/>
      <c r="D533" s="429" t="s">
        <v>1572</v>
      </c>
      <c r="E533" s="428">
        <v>8.1478182E7</v>
      </c>
      <c r="F533" s="429">
        <v>0.0</v>
      </c>
      <c r="G533" s="429" t="s">
        <v>1463</v>
      </c>
    </row>
    <row r="534" ht="14.25" customHeight="1">
      <c r="A534" s="426">
        <v>45502.0</v>
      </c>
      <c r="B534" s="428">
        <v>1475961.0</v>
      </c>
      <c r="C534" s="427"/>
      <c r="D534" s="429" t="s">
        <v>1510</v>
      </c>
      <c r="E534" s="428">
        <v>7.4478182E7</v>
      </c>
      <c r="F534" s="429">
        <v>0.0</v>
      </c>
      <c r="G534" s="429" t="s">
        <v>1463</v>
      </c>
    </row>
    <row r="535" ht="14.25" customHeight="1">
      <c r="A535" s="426">
        <v>45502.0</v>
      </c>
      <c r="B535" s="428">
        <v>1410000.0</v>
      </c>
      <c r="C535" s="427"/>
      <c r="D535" s="429" t="s">
        <v>1614</v>
      </c>
      <c r="E535" s="428">
        <v>8.3232114E7</v>
      </c>
      <c r="F535" s="429">
        <v>8.5047779E7</v>
      </c>
      <c r="G535" s="429" t="s">
        <v>1463</v>
      </c>
    </row>
    <row r="536" ht="14.25" customHeight="1">
      <c r="A536" s="426">
        <v>45502.0</v>
      </c>
      <c r="B536" s="428">
        <v>916994.0</v>
      </c>
      <c r="C536" s="427"/>
      <c r="D536" s="429" t="s">
        <v>1510</v>
      </c>
      <c r="E536" s="428">
        <v>8.5803817E7</v>
      </c>
      <c r="F536" s="429">
        <v>0.0</v>
      </c>
      <c r="G536" s="429" t="s">
        <v>1463</v>
      </c>
    </row>
    <row r="537" ht="14.25" customHeight="1">
      <c r="A537" s="426">
        <v>45502.0</v>
      </c>
      <c r="B537" s="428">
        <v>555000.0</v>
      </c>
      <c r="C537" s="427"/>
      <c r="D537" s="429" t="s">
        <v>1545</v>
      </c>
      <c r="E537" s="428">
        <v>8.3787114E7</v>
      </c>
      <c r="F537" s="429">
        <v>0.0</v>
      </c>
      <c r="G537" s="429" t="s">
        <v>1463</v>
      </c>
    </row>
    <row r="538" ht="14.25" customHeight="1">
      <c r="A538" s="426">
        <v>45502.0</v>
      </c>
      <c r="B538" s="428">
        <v>404872.0</v>
      </c>
      <c r="C538" s="427"/>
      <c r="D538" s="429" t="s">
        <v>1597</v>
      </c>
      <c r="E538" s="428">
        <v>8.4325495E7</v>
      </c>
      <c r="F538" s="429">
        <v>6.2241071E7</v>
      </c>
      <c r="G538" s="429" t="s">
        <v>1463</v>
      </c>
    </row>
    <row r="539" ht="14.25" customHeight="1">
      <c r="A539" s="426">
        <v>45502.0</v>
      </c>
      <c r="B539" s="428">
        <v>392664.0</v>
      </c>
      <c r="C539" s="427"/>
      <c r="D539" s="429" t="s">
        <v>1598</v>
      </c>
      <c r="E539" s="428">
        <v>8.4718159E7</v>
      </c>
      <c r="F539" s="429">
        <v>0.0</v>
      </c>
      <c r="G539" s="429" t="s">
        <v>1463</v>
      </c>
    </row>
    <row r="540" ht="14.25" customHeight="1">
      <c r="A540" s="426">
        <v>45502.0</v>
      </c>
      <c r="B540" s="428">
        <v>343932.0</v>
      </c>
      <c r="C540" s="427"/>
      <c r="D540" s="429" t="s">
        <v>1621</v>
      </c>
      <c r="E540" s="428">
        <v>8.1822114E7</v>
      </c>
      <c r="F540" s="429">
        <v>0.0</v>
      </c>
      <c r="G540" s="429" t="s">
        <v>1463</v>
      </c>
    </row>
    <row r="541" ht="14.25" customHeight="1">
      <c r="A541" s="426">
        <v>45502.0</v>
      </c>
      <c r="B541" s="428">
        <v>221716.0</v>
      </c>
      <c r="C541" s="427"/>
      <c r="D541" s="429" t="s">
        <v>1622</v>
      </c>
      <c r="E541" s="428">
        <v>7.3002221E7</v>
      </c>
      <c r="F541" s="429">
        <v>3.63439566E8</v>
      </c>
      <c r="G541" s="429" t="s">
        <v>1465</v>
      </c>
    </row>
    <row r="542" ht="14.25" customHeight="1">
      <c r="A542" s="426">
        <v>45502.0</v>
      </c>
      <c r="B542" s="428">
        <v>168664.0</v>
      </c>
      <c r="C542" s="427"/>
      <c r="D542" s="429" t="s">
        <v>1623</v>
      </c>
      <c r="E542" s="428">
        <v>8.4886823E7</v>
      </c>
      <c r="F542" s="429">
        <v>0.0</v>
      </c>
      <c r="G542" s="429" t="s">
        <v>1463</v>
      </c>
    </row>
    <row r="543" ht="14.25" customHeight="1">
      <c r="A543" s="426">
        <v>45502.0</v>
      </c>
      <c r="B543" s="428">
        <v>71400.0</v>
      </c>
      <c r="C543" s="427"/>
      <c r="D543" s="429" t="s">
        <v>1624</v>
      </c>
      <c r="E543" s="428">
        <v>8.3920623E7</v>
      </c>
      <c r="F543" s="429">
        <v>8.1394628E7</v>
      </c>
      <c r="G543" s="429" t="s">
        <v>1463</v>
      </c>
    </row>
    <row r="544" ht="14.25" customHeight="1">
      <c r="A544" s="426">
        <v>45502.0</v>
      </c>
      <c r="B544" s="428">
        <v>62109.0</v>
      </c>
      <c r="C544" s="427"/>
      <c r="D544" s="429" t="s">
        <v>1544</v>
      </c>
      <c r="E544" s="428">
        <v>8.3849223E7</v>
      </c>
      <c r="F544" s="429">
        <v>0.0</v>
      </c>
      <c r="G544" s="429" t="s">
        <v>1463</v>
      </c>
    </row>
    <row r="545" ht="14.25" customHeight="1">
      <c r="A545" s="426">
        <v>45502.0</v>
      </c>
      <c r="B545" s="428">
        <v>430000.0</v>
      </c>
      <c r="C545" s="427"/>
      <c r="D545" s="429" t="s">
        <v>1625</v>
      </c>
      <c r="E545" s="428">
        <v>7.2780505E7</v>
      </c>
      <c r="F545" s="429">
        <v>0.0</v>
      </c>
      <c r="G545" s="429" t="s">
        <v>1463</v>
      </c>
    </row>
    <row r="546" ht="14.25" customHeight="1">
      <c r="A546" s="426">
        <v>45504.0</v>
      </c>
      <c r="B546" s="428">
        <v>3580348.0</v>
      </c>
      <c r="C546" s="427"/>
      <c r="D546" s="429" t="s">
        <v>1510</v>
      </c>
      <c r="E546" s="428">
        <v>7.2350505E7</v>
      </c>
      <c r="F546" s="429">
        <v>0.0</v>
      </c>
      <c r="G546" s="429" t="s">
        <v>1463</v>
      </c>
    </row>
    <row r="547" ht="14.25" customHeight="1">
      <c r="A547" s="426">
        <v>45505.0</v>
      </c>
      <c r="B547" s="428">
        <v>3467164.0</v>
      </c>
      <c r="C547" s="427"/>
      <c r="D547" s="429" t="s">
        <v>1600</v>
      </c>
      <c r="E547" s="428">
        <v>6.8770157E7</v>
      </c>
      <c r="F547" s="429">
        <v>0.0</v>
      </c>
      <c r="G547" s="429" t="s">
        <v>1463</v>
      </c>
    </row>
    <row r="548" ht="14.25" customHeight="1">
      <c r="A548" s="426">
        <v>45506.0</v>
      </c>
      <c r="B548" s="428">
        <v>381397.0</v>
      </c>
      <c r="C548" s="427"/>
      <c r="D548" s="429" t="s">
        <v>1520</v>
      </c>
      <c r="E548" s="428">
        <v>6.5302993E7</v>
      </c>
      <c r="F548" s="429">
        <v>0.0</v>
      </c>
      <c r="G548" s="429" t="s">
        <v>1463</v>
      </c>
    </row>
    <row r="549" ht="14.25" customHeight="1">
      <c r="A549" s="426">
        <v>45506.0</v>
      </c>
      <c r="B549" s="428">
        <v>6098830.0</v>
      </c>
      <c r="C549" s="427"/>
      <c r="D549" s="429" t="s">
        <v>1594</v>
      </c>
      <c r="E549" s="428">
        <v>6.4921596E7</v>
      </c>
      <c r="F549" s="429">
        <v>7.5139934E7</v>
      </c>
      <c r="G549" s="429" t="s">
        <v>1463</v>
      </c>
    </row>
    <row r="550" ht="14.25" customHeight="1">
      <c r="A550" s="426">
        <v>45509.0</v>
      </c>
      <c r="B550" s="428">
        <v>4313225.0</v>
      </c>
      <c r="C550" s="427"/>
      <c r="D550" s="429" t="s">
        <v>1505</v>
      </c>
      <c r="E550" s="428">
        <v>5.8581914E7</v>
      </c>
      <c r="F550" s="429">
        <v>6.1603875E7</v>
      </c>
      <c r="G550" s="429" t="s">
        <v>1463</v>
      </c>
    </row>
    <row r="551" ht="14.25" customHeight="1">
      <c r="A551" s="426">
        <v>45509.0</v>
      </c>
      <c r="B551" s="428">
        <v>652163.0</v>
      </c>
      <c r="C551" s="427"/>
      <c r="D551" s="429" t="s">
        <v>1626</v>
      </c>
      <c r="E551" s="428">
        <v>5.4268689E7</v>
      </c>
      <c r="F551" s="429">
        <v>705870.0</v>
      </c>
      <c r="G551" s="429" t="s">
        <v>1463</v>
      </c>
    </row>
    <row r="552" ht="14.25" customHeight="1">
      <c r="A552" s="426">
        <v>45509.0</v>
      </c>
      <c r="B552" s="428">
        <v>303450.0</v>
      </c>
      <c r="C552" s="427"/>
      <c r="D552" s="429" t="s">
        <v>1603</v>
      </c>
      <c r="E552" s="428">
        <v>5.3616526E7</v>
      </c>
      <c r="F552" s="429">
        <v>0.0</v>
      </c>
      <c r="G552" s="429" t="s">
        <v>1463</v>
      </c>
    </row>
    <row r="553" ht="14.25" customHeight="1">
      <c r="A553" s="426">
        <v>45509.0</v>
      </c>
      <c r="B553" s="428">
        <v>240852.0</v>
      </c>
      <c r="C553" s="427"/>
      <c r="D553" s="429" t="s">
        <v>1627</v>
      </c>
      <c r="E553" s="428">
        <v>5.8822766E7</v>
      </c>
      <c r="F553" s="429">
        <v>0.0</v>
      </c>
      <c r="G553" s="429" t="s">
        <v>1463</v>
      </c>
    </row>
    <row r="554" ht="14.25" customHeight="1">
      <c r="A554" s="426">
        <v>45509.0</v>
      </c>
      <c r="B554" s="428">
        <v>1310904.0</v>
      </c>
      <c r="C554" s="427"/>
      <c r="D554" s="429" t="s">
        <v>1506</v>
      </c>
      <c r="E554" s="428">
        <v>5.3313076E7</v>
      </c>
      <c r="F554" s="429">
        <v>0.0</v>
      </c>
      <c r="G554" s="429" t="s">
        <v>1463</v>
      </c>
    </row>
    <row r="555" ht="14.25" customHeight="1">
      <c r="A555" s="426">
        <v>45510.0</v>
      </c>
      <c r="B555" s="428">
        <v>529550.0</v>
      </c>
      <c r="C555" s="427"/>
      <c r="D555" s="429" t="s">
        <v>1574</v>
      </c>
      <c r="E555" s="428">
        <v>5.2002172E7</v>
      </c>
      <c r="F555" s="429">
        <v>0.0</v>
      </c>
      <c r="G555" s="429" t="s">
        <v>1463</v>
      </c>
    </row>
    <row r="556" ht="14.25" customHeight="1">
      <c r="A556" s="426">
        <v>45510.0</v>
      </c>
      <c r="B556" s="427"/>
      <c r="C556" s="428">
        <v>5.0404681E7</v>
      </c>
      <c r="D556" s="429" t="s">
        <v>1593</v>
      </c>
      <c r="E556" s="428">
        <v>4.6308355E7</v>
      </c>
      <c r="F556" s="429">
        <v>0.0</v>
      </c>
      <c r="G556" s="429" t="s">
        <v>1543</v>
      </c>
    </row>
    <row r="557" ht="14.25" customHeight="1">
      <c r="A557" s="426">
        <v>45511.0</v>
      </c>
      <c r="B557" s="428">
        <v>1749365.0</v>
      </c>
      <c r="C557" s="427"/>
      <c r="D557" s="429" t="s">
        <v>1524</v>
      </c>
      <c r="E557" s="428">
        <v>5.1312885E7</v>
      </c>
      <c r="F557" s="429">
        <v>6.132917E7</v>
      </c>
      <c r="G557" s="429" t="s">
        <v>1463</v>
      </c>
    </row>
    <row r="558" ht="14.25" customHeight="1">
      <c r="A558" s="426">
        <v>45511.0</v>
      </c>
      <c r="B558" s="428">
        <v>1694183.0</v>
      </c>
      <c r="C558" s="427"/>
      <c r="D558" s="429" t="s">
        <v>1597</v>
      </c>
      <c r="E558" s="428">
        <v>4.906352E7</v>
      </c>
      <c r="F558" s="429">
        <v>6.2241071E7</v>
      </c>
      <c r="G558" s="429" t="s">
        <v>1463</v>
      </c>
    </row>
    <row r="559" ht="14.25" customHeight="1">
      <c r="A559" s="426">
        <v>45511.0</v>
      </c>
      <c r="B559" s="428">
        <v>1027890.0</v>
      </c>
      <c r="C559" s="427"/>
      <c r="D559" s="429" t="s">
        <v>1517</v>
      </c>
      <c r="E559" s="428">
        <v>4.7336245E7</v>
      </c>
      <c r="F559" s="429">
        <v>0.0</v>
      </c>
      <c r="G559" s="429" t="s">
        <v>1463</v>
      </c>
    </row>
    <row r="560" ht="14.25" customHeight="1">
      <c r="A560" s="426">
        <v>45511.0</v>
      </c>
      <c r="B560" s="428">
        <v>500000.0</v>
      </c>
      <c r="C560" s="427"/>
      <c r="D560" s="429" t="s">
        <v>1628</v>
      </c>
      <c r="E560" s="428">
        <v>4.956352E7</v>
      </c>
      <c r="F560" s="429">
        <v>0.0</v>
      </c>
      <c r="G560" s="429" t="s">
        <v>1463</v>
      </c>
    </row>
    <row r="561" ht="14.25" customHeight="1">
      <c r="A561" s="426">
        <v>45511.0</v>
      </c>
      <c r="B561" s="428">
        <v>157437.0</v>
      </c>
      <c r="C561" s="427"/>
      <c r="D561" s="429" t="s">
        <v>1555</v>
      </c>
      <c r="E561" s="428">
        <v>5.1470322E7</v>
      </c>
      <c r="F561" s="429">
        <v>0.0</v>
      </c>
      <c r="G561" s="429" t="s">
        <v>1463</v>
      </c>
    </row>
    <row r="562" ht="14.25" customHeight="1">
      <c r="A562" s="426">
        <v>45511.0</v>
      </c>
      <c r="B562" s="428">
        <v>33092.0</v>
      </c>
      <c r="C562" s="427"/>
      <c r="D562" s="429" t="s">
        <v>1605</v>
      </c>
      <c r="E562" s="428">
        <v>4.7369337E7</v>
      </c>
      <c r="F562" s="429">
        <v>7.2245806E7</v>
      </c>
      <c r="G562" s="429" t="s">
        <v>1463</v>
      </c>
    </row>
    <row r="563" ht="14.25" customHeight="1">
      <c r="A563" s="426">
        <v>45511.0</v>
      </c>
      <c r="B563" s="428">
        <v>2300.0</v>
      </c>
      <c r="C563" s="427"/>
      <c r="D563" s="429" t="s">
        <v>1629</v>
      </c>
      <c r="E563" s="428">
        <v>5.1472622E7</v>
      </c>
      <c r="F563" s="429">
        <v>7.0050943E7</v>
      </c>
      <c r="G563" s="429" t="s">
        <v>1463</v>
      </c>
    </row>
    <row r="564" ht="14.25" customHeight="1">
      <c r="A564" s="426">
        <v>45511.0</v>
      </c>
      <c r="B564" s="428">
        <v>452200.0</v>
      </c>
      <c r="C564" s="427"/>
      <c r="D564" s="429" t="s">
        <v>1588</v>
      </c>
      <c r="E564" s="428">
        <v>9.6713036E7</v>
      </c>
      <c r="F564" s="429">
        <v>6101011.0</v>
      </c>
      <c r="G564" s="429" t="s">
        <v>1463</v>
      </c>
    </row>
    <row r="565" ht="14.25" customHeight="1">
      <c r="A565" s="426">
        <v>45512.0</v>
      </c>
      <c r="B565" s="427"/>
      <c r="C565" s="428">
        <v>4.799877E7</v>
      </c>
      <c r="D565" s="429" t="s">
        <v>1593</v>
      </c>
      <c r="E565" s="428">
        <v>9.6260836E7</v>
      </c>
      <c r="F565" s="429">
        <v>0.0</v>
      </c>
      <c r="G565" s="429" t="s">
        <v>1543</v>
      </c>
    </row>
    <row r="566" ht="14.25" customHeight="1">
      <c r="A566" s="426">
        <v>45513.0</v>
      </c>
      <c r="B566" s="428">
        <v>7000000.0</v>
      </c>
      <c r="C566" s="427"/>
      <c r="D566" s="429" t="s">
        <v>1572</v>
      </c>
      <c r="E566" s="428">
        <v>1.28206597E8</v>
      </c>
      <c r="F566" s="429">
        <v>0.0</v>
      </c>
      <c r="G566" s="429" t="s">
        <v>1463</v>
      </c>
    </row>
    <row r="567" ht="14.25" customHeight="1">
      <c r="A567" s="426">
        <v>45516.0</v>
      </c>
      <c r="B567" s="428">
        <v>5985146.0</v>
      </c>
      <c r="C567" s="427"/>
      <c r="D567" s="429" t="s">
        <v>1536</v>
      </c>
      <c r="E567" s="428">
        <v>1.41996327E8</v>
      </c>
      <c r="F567" s="429">
        <v>2.5536754E7</v>
      </c>
      <c r="G567" s="429" t="s">
        <v>1463</v>
      </c>
    </row>
    <row r="568" ht="14.25" customHeight="1">
      <c r="A568" s="426">
        <v>45516.0</v>
      </c>
      <c r="B568" s="428">
        <v>2820000.0</v>
      </c>
      <c r="C568" s="427"/>
      <c r="D568" s="429" t="s">
        <v>1614</v>
      </c>
      <c r="E568" s="428">
        <v>1.34973037E8</v>
      </c>
      <c r="F568" s="429">
        <v>8.5047779E7</v>
      </c>
      <c r="G568" s="429" t="s">
        <v>1463</v>
      </c>
    </row>
    <row r="569" ht="14.25" customHeight="1">
      <c r="A569" s="426">
        <v>45516.0</v>
      </c>
      <c r="B569" s="428">
        <v>2612603.0</v>
      </c>
      <c r="C569" s="427"/>
      <c r="D569" s="429" t="s">
        <v>1529</v>
      </c>
      <c r="E569" s="428">
        <v>1.32153037E8</v>
      </c>
      <c r="F569" s="429">
        <v>0.0</v>
      </c>
      <c r="G569" s="429" t="s">
        <v>1463</v>
      </c>
    </row>
    <row r="570" ht="14.25" customHeight="1">
      <c r="A570" s="426">
        <v>45516.0</v>
      </c>
      <c r="B570" s="428">
        <v>1388477.0</v>
      </c>
      <c r="C570" s="427"/>
      <c r="D570" s="429" t="s">
        <v>1507</v>
      </c>
      <c r="E570" s="428">
        <v>1.44259606E8</v>
      </c>
      <c r="F570" s="429">
        <v>0.0</v>
      </c>
      <c r="G570" s="429" t="s">
        <v>1463</v>
      </c>
    </row>
    <row r="571" ht="14.25" customHeight="1">
      <c r="A571" s="426">
        <v>45516.0</v>
      </c>
      <c r="B571" s="428">
        <v>1038144.0</v>
      </c>
      <c r="C571" s="427"/>
      <c r="D571" s="429" t="s">
        <v>1594</v>
      </c>
      <c r="E571" s="428">
        <v>1.36011181E8</v>
      </c>
      <c r="F571" s="429">
        <v>7.5139934E7</v>
      </c>
      <c r="G571" s="429" t="s">
        <v>1463</v>
      </c>
    </row>
    <row r="572" ht="14.25" customHeight="1">
      <c r="A572" s="426">
        <v>45516.0</v>
      </c>
      <c r="B572" s="428">
        <v>874802.0</v>
      </c>
      <c r="C572" s="427"/>
      <c r="D572" s="429" t="s">
        <v>1545</v>
      </c>
      <c r="E572" s="428">
        <v>1.42871129E8</v>
      </c>
      <c r="F572" s="429">
        <v>0.0</v>
      </c>
      <c r="G572" s="429" t="s">
        <v>1463</v>
      </c>
    </row>
    <row r="573" ht="14.25" customHeight="1">
      <c r="A573" s="426">
        <v>45516.0</v>
      </c>
      <c r="B573" s="428">
        <v>506940.0</v>
      </c>
      <c r="C573" s="427"/>
      <c r="D573" s="429" t="s">
        <v>1565</v>
      </c>
      <c r="E573" s="428">
        <v>1.28713537E8</v>
      </c>
      <c r="F573" s="429">
        <v>0.0</v>
      </c>
      <c r="G573" s="429" t="s">
        <v>1463</v>
      </c>
    </row>
    <row r="574" ht="14.25" customHeight="1">
      <c r="A574" s="426">
        <v>45516.0</v>
      </c>
      <c r="B574" s="428">
        <v>437767.0</v>
      </c>
      <c r="C574" s="427"/>
      <c r="D574" s="429" t="s">
        <v>1627</v>
      </c>
      <c r="E574" s="428">
        <v>1.29151304E8</v>
      </c>
      <c r="F574" s="429">
        <v>0.0</v>
      </c>
      <c r="G574" s="429" t="s">
        <v>1463</v>
      </c>
    </row>
    <row r="575" ht="14.25" customHeight="1">
      <c r="A575" s="426">
        <v>45516.0</v>
      </c>
      <c r="B575" s="428">
        <v>389130.0</v>
      </c>
      <c r="C575" s="427"/>
      <c r="D575" s="429" t="s">
        <v>1598</v>
      </c>
      <c r="E575" s="428">
        <v>1.29540434E8</v>
      </c>
      <c r="F575" s="429">
        <v>0.0</v>
      </c>
      <c r="G575" s="429" t="s">
        <v>1463</v>
      </c>
    </row>
    <row r="576" ht="14.25" customHeight="1">
      <c r="A576" s="426">
        <v>45516.0</v>
      </c>
      <c r="B576" s="428">
        <v>300000.0</v>
      </c>
      <c r="C576" s="427"/>
      <c r="D576" s="429" t="s">
        <v>1630</v>
      </c>
      <c r="E576" s="428">
        <v>1.21206597E8</v>
      </c>
      <c r="F576" s="429">
        <v>0.0</v>
      </c>
      <c r="G576" s="429" t="s">
        <v>1463</v>
      </c>
    </row>
    <row r="577" ht="14.25" customHeight="1">
      <c r="A577" s="426">
        <v>45517.0</v>
      </c>
      <c r="B577" s="428">
        <v>156366.0</v>
      </c>
      <c r="C577" s="427"/>
      <c r="D577" s="429" t="s">
        <v>1521</v>
      </c>
      <c r="E577" s="428">
        <v>1.20906597E8</v>
      </c>
      <c r="F577" s="429">
        <v>0.0</v>
      </c>
      <c r="G577" s="429" t="s">
        <v>1463</v>
      </c>
    </row>
    <row r="578" ht="14.25" customHeight="1">
      <c r="A578" s="426">
        <v>45517.0</v>
      </c>
      <c r="B578" s="428">
        <v>7000000.0</v>
      </c>
      <c r="C578" s="427"/>
      <c r="D578" s="429" t="s">
        <v>1631</v>
      </c>
      <c r="E578" s="428">
        <v>1.20629491E8</v>
      </c>
      <c r="F578" s="429">
        <v>0.0</v>
      </c>
      <c r="G578" s="429" t="s">
        <v>1463</v>
      </c>
    </row>
    <row r="579" ht="14.25" customHeight="1">
      <c r="A579" s="426">
        <v>45520.0</v>
      </c>
      <c r="B579" s="428">
        <v>1707540.0</v>
      </c>
      <c r="C579" s="427"/>
      <c r="D579" s="429" t="s">
        <v>1632</v>
      </c>
      <c r="E579" s="428">
        <v>1.13058171E8</v>
      </c>
      <c r="F579" s="429">
        <v>2.0273747E7</v>
      </c>
      <c r="G579" s="429" t="s">
        <v>1463</v>
      </c>
    </row>
    <row r="580" ht="14.25" customHeight="1">
      <c r="A580" s="426">
        <v>45520.0</v>
      </c>
      <c r="B580" s="428">
        <v>300000.0</v>
      </c>
      <c r="C580" s="427"/>
      <c r="D580" s="429" t="s">
        <v>1630</v>
      </c>
      <c r="E580" s="428">
        <v>1.13629491E8</v>
      </c>
      <c r="F580" s="429">
        <v>0.0</v>
      </c>
      <c r="G580" s="429" t="s">
        <v>1463</v>
      </c>
    </row>
    <row r="581" ht="14.25" customHeight="1">
      <c r="A581" s="426">
        <v>45520.0</v>
      </c>
      <c r="B581" s="428">
        <v>271320.0</v>
      </c>
      <c r="C581" s="427"/>
      <c r="D581" s="429" t="s">
        <v>1565</v>
      </c>
      <c r="E581" s="428">
        <v>1.13329491E8</v>
      </c>
      <c r="F581" s="429">
        <v>0.0</v>
      </c>
      <c r="G581" s="429" t="s">
        <v>1463</v>
      </c>
    </row>
    <row r="582" ht="14.25" customHeight="1">
      <c r="A582" s="426">
        <v>45520.0</v>
      </c>
      <c r="B582" s="428">
        <v>120740.0</v>
      </c>
      <c r="C582" s="427"/>
      <c r="D582" s="429" t="s">
        <v>1526</v>
      </c>
      <c r="E582" s="428">
        <v>1.20750231E8</v>
      </c>
      <c r="F582" s="429">
        <v>0.0</v>
      </c>
      <c r="G582" s="429" t="s">
        <v>1463</v>
      </c>
    </row>
    <row r="583" ht="14.25" customHeight="1">
      <c r="A583" s="426">
        <v>45520.0</v>
      </c>
      <c r="B583" s="428">
        <v>7000000.0</v>
      </c>
      <c r="C583" s="427"/>
      <c r="D583" s="429" t="s">
        <v>1572</v>
      </c>
      <c r="E583" s="428">
        <v>1.11350631E8</v>
      </c>
      <c r="F583" s="429">
        <v>0.0</v>
      </c>
      <c r="G583" s="429" t="s">
        <v>1463</v>
      </c>
    </row>
    <row r="584" ht="14.25" customHeight="1">
      <c r="A584" s="426">
        <v>45523.0</v>
      </c>
      <c r="B584" s="428">
        <v>7000000.0</v>
      </c>
      <c r="C584" s="427"/>
      <c r="D584" s="429" t="s">
        <v>1572</v>
      </c>
      <c r="E584" s="428">
        <v>1.04350631E8</v>
      </c>
      <c r="F584" s="429">
        <v>0.0</v>
      </c>
      <c r="G584" s="429" t="s">
        <v>1463</v>
      </c>
    </row>
    <row r="585" ht="14.25" customHeight="1">
      <c r="A585" s="426">
        <v>45523.0</v>
      </c>
      <c r="B585" s="428">
        <v>7000000.0</v>
      </c>
      <c r="C585" s="427"/>
      <c r="D585" s="429" t="s">
        <v>1572</v>
      </c>
      <c r="E585" s="428">
        <v>9.7350631E7</v>
      </c>
      <c r="F585" s="429">
        <v>0.0</v>
      </c>
      <c r="G585" s="429" t="s">
        <v>1463</v>
      </c>
    </row>
    <row r="586" ht="14.25" customHeight="1">
      <c r="A586" s="426">
        <v>45523.0</v>
      </c>
      <c r="B586" s="428">
        <v>3235220.0</v>
      </c>
      <c r="C586" s="427"/>
      <c r="D586" s="429" t="s">
        <v>1510</v>
      </c>
      <c r="E586" s="428">
        <v>9.0350631E7</v>
      </c>
      <c r="F586" s="429">
        <v>0.0</v>
      </c>
      <c r="G586" s="429" t="s">
        <v>1463</v>
      </c>
    </row>
    <row r="587" ht="14.25" customHeight="1">
      <c r="A587" s="426">
        <v>45523.0</v>
      </c>
      <c r="B587" s="427"/>
      <c r="C587" s="428">
        <v>1.0239067E8</v>
      </c>
      <c r="D587" s="429" t="s">
        <v>1593</v>
      </c>
      <c r="E587" s="428">
        <v>5.9873766E7</v>
      </c>
      <c r="F587" s="429">
        <v>0.0</v>
      </c>
      <c r="G587" s="429" t="s">
        <v>1543</v>
      </c>
    </row>
    <row r="588" ht="14.25" customHeight="1">
      <c r="A588" s="426">
        <v>45525.0</v>
      </c>
      <c r="B588" s="428">
        <v>7000000.0</v>
      </c>
      <c r="C588" s="427"/>
      <c r="D588" s="429" t="s">
        <v>1604</v>
      </c>
      <c r="E588" s="428">
        <v>7.9826992E7</v>
      </c>
      <c r="F588" s="429">
        <v>1702947.0</v>
      </c>
      <c r="G588" s="429" t="s">
        <v>1463</v>
      </c>
    </row>
    <row r="589" ht="14.25" customHeight="1">
      <c r="A589" s="426">
        <v>45525.0</v>
      </c>
      <c r="B589" s="428">
        <v>5274362.0</v>
      </c>
      <c r="C589" s="427"/>
      <c r="D589" s="429" t="s">
        <v>1594</v>
      </c>
      <c r="E589" s="428">
        <v>6.5148128E7</v>
      </c>
      <c r="F589" s="429">
        <v>7.5139934E7</v>
      </c>
      <c r="G589" s="429" t="s">
        <v>1463</v>
      </c>
    </row>
    <row r="590" ht="14.25" customHeight="1">
      <c r="A590" s="426">
        <v>45525.0</v>
      </c>
      <c r="B590" s="428">
        <v>5000000.0</v>
      </c>
      <c r="C590" s="427"/>
      <c r="D590" s="429" t="s">
        <v>1594</v>
      </c>
      <c r="E590" s="428">
        <v>7.0148128E7</v>
      </c>
      <c r="F590" s="429">
        <v>7.5139934E7</v>
      </c>
      <c r="G590" s="429" t="s">
        <v>1463</v>
      </c>
    </row>
    <row r="591" ht="14.25" customHeight="1">
      <c r="A591" s="426">
        <v>45525.0</v>
      </c>
      <c r="B591" s="428">
        <v>4399206.0</v>
      </c>
      <c r="C591" s="427"/>
      <c r="D591" s="429" t="s">
        <v>1604</v>
      </c>
      <c r="E591" s="428">
        <v>8.4226198E7</v>
      </c>
      <c r="F591" s="429">
        <v>1702947.0</v>
      </c>
      <c r="G591" s="429" t="s">
        <v>1463</v>
      </c>
    </row>
    <row r="592" ht="14.25" customHeight="1">
      <c r="A592" s="426">
        <v>45525.0</v>
      </c>
      <c r="B592" s="428">
        <v>1990896.0</v>
      </c>
      <c r="C592" s="427"/>
      <c r="D592" s="429" t="s">
        <v>1627</v>
      </c>
      <c r="E592" s="428">
        <v>8.6827526E7</v>
      </c>
      <c r="F592" s="429">
        <v>0.0</v>
      </c>
      <c r="G592" s="429" t="s">
        <v>1463</v>
      </c>
    </row>
    <row r="593" ht="14.25" customHeight="1">
      <c r="A593" s="426">
        <v>45525.0</v>
      </c>
      <c r="B593" s="428">
        <v>1339432.0</v>
      </c>
      <c r="C593" s="427"/>
      <c r="D593" s="429" t="s">
        <v>1508</v>
      </c>
      <c r="E593" s="428">
        <v>7.2826992E7</v>
      </c>
      <c r="F593" s="429">
        <v>4.00563718E8</v>
      </c>
      <c r="G593" s="429" t="s">
        <v>1463</v>
      </c>
    </row>
    <row r="594" ht="14.25" customHeight="1">
      <c r="A594" s="426">
        <v>45525.0</v>
      </c>
      <c r="B594" s="428">
        <v>1339432.0</v>
      </c>
      <c r="C594" s="427"/>
      <c r="D594" s="429" t="s">
        <v>1508</v>
      </c>
      <c r="E594" s="428">
        <v>7.148756E7</v>
      </c>
      <c r="F594" s="429">
        <v>4.00563718E8</v>
      </c>
      <c r="G594" s="429" t="s">
        <v>1463</v>
      </c>
    </row>
    <row r="595" ht="14.25" customHeight="1">
      <c r="A595" s="426">
        <v>45525.0</v>
      </c>
      <c r="B595" s="428">
        <v>561701.0</v>
      </c>
      <c r="C595" s="427"/>
      <c r="D595" s="429" t="s">
        <v>1529</v>
      </c>
      <c r="E595" s="428">
        <v>8.4787899E7</v>
      </c>
      <c r="F595" s="429">
        <v>0.0</v>
      </c>
      <c r="G595" s="429" t="s">
        <v>1463</v>
      </c>
    </row>
    <row r="596" ht="14.25" customHeight="1">
      <c r="A596" s="426">
        <v>45525.0</v>
      </c>
      <c r="B596" s="428">
        <v>287885.0</v>
      </c>
      <c r="C596" s="427"/>
      <c r="D596" s="429" t="s">
        <v>1633</v>
      </c>
      <c r="E596" s="428">
        <v>8.7115411E7</v>
      </c>
      <c r="F596" s="429">
        <v>9.3408357E7</v>
      </c>
      <c r="G596" s="429" t="s">
        <v>1463</v>
      </c>
    </row>
    <row r="597" ht="14.25" customHeight="1">
      <c r="A597" s="426">
        <v>45525.0</v>
      </c>
      <c r="B597" s="428">
        <v>48731.0</v>
      </c>
      <c r="C597" s="427"/>
      <c r="D597" s="429" t="s">
        <v>1561</v>
      </c>
      <c r="E597" s="428">
        <v>8.483663E7</v>
      </c>
      <c r="F597" s="429">
        <v>0.0</v>
      </c>
      <c r="G597" s="429" t="s">
        <v>1463</v>
      </c>
    </row>
    <row r="598" ht="14.25" customHeight="1">
      <c r="A598" s="426">
        <v>45525.0</v>
      </c>
      <c r="B598" s="428">
        <v>5785479.0</v>
      </c>
      <c r="C598" s="427"/>
      <c r="D598" s="429" t="s">
        <v>1505</v>
      </c>
      <c r="E598" s="428">
        <v>1.62264436E8</v>
      </c>
      <c r="F598" s="429">
        <v>6.1603875E7</v>
      </c>
      <c r="G598" s="429" t="s">
        <v>1463</v>
      </c>
    </row>
    <row r="599" ht="14.25" customHeight="1">
      <c r="A599" s="426">
        <v>45526.0</v>
      </c>
      <c r="B599" s="428">
        <v>3122000.0</v>
      </c>
      <c r="C599" s="427"/>
      <c r="D599" s="429" t="s">
        <v>1634</v>
      </c>
      <c r="E599" s="428">
        <v>1.53281506E8</v>
      </c>
      <c r="F599" s="429">
        <v>0.0</v>
      </c>
      <c r="G599" s="429" t="s">
        <v>1463</v>
      </c>
    </row>
    <row r="600" ht="14.25" customHeight="1">
      <c r="A600" s="426">
        <v>45526.0</v>
      </c>
      <c r="B600" s="428">
        <v>2751773.0</v>
      </c>
      <c r="C600" s="427"/>
      <c r="D600" s="429" t="s">
        <v>1549</v>
      </c>
      <c r="E600" s="428">
        <v>1.50159506E8</v>
      </c>
      <c r="F600" s="429">
        <v>0.0</v>
      </c>
      <c r="G600" s="429" t="s">
        <v>1463</v>
      </c>
    </row>
    <row r="601" ht="14.25" customHeight="1">
      <c r="A601" s="426">
        <v>45526.0</v>
      </c>
      <c r="B601" s="428">
        <v>1922751.0</v>
      </c>
      <c r="C601" s="427"/>
      <c r="D601" s="429" t="s">
        <v>1615</v>
      </c>
      <c r="E601" s="428">
        <v>1.56111157E8</v>
      </c>
      <c r="F601" s="429">
        <v>7.0237466E7</v>
      </c>
      <c r="G601" s="429" t="s">
        <v>1463</v>
      </c>
    </row>
    <row r="602" ht="14.25" customHeight="1">
      <c r="A602" s="426">
        <v>45526.0</v>
      </c>
      <c r="B602" s="428">
        <v>606900.0</v>
      </c>
      <c r="C602" s="427"/>
      <c r="D602" s="429" t="s">
        <v>1620</v>
      </c>
      <c r="E602" s="428">
        <v>1.53888406E8</v>
      </c>
      <c r="F602" s="429">
        <v>0.0</v>
      </c>
      <c r="G602" s="429" t="s">
        <v>1463</v>
      </c>
    </row>
    <row r="603" ht="14.25" customHeight="1">
      <c r="A603" s="426">
        <v>45526.0</v>
      </c>
      <c r="B603" s="428">
        <v>590428.0</v>
      </c>
      <c r="C603" s="427"/>
      <c r="D603" s="429" t="s">
        <v>1570</v>
      </c>
      <c r="E603" s="428">
        <v>1.47407733E8</v>
      </c>
      <c r="F603" s="429">
        <v>0.0</v>
      </c>
      <c r="G603" s="429" t="s">
        <v>1463</v>
      </c>
    </row>
    <row r="604" ht="14.25" customHeight="1">
      <c r="A604" s="426">
        <v>45526.0</v>
      </c>
      <c r="B604" s="428">
        <v>367800.0</v>
      </c>
      <c r="C604" s="427"/>
      <c r="D604" s="429" t="s">
        <v>1529</v>
      </c>
      <c r="E604" s="428">
        <v>1.56478957E8</v>
      </c>
      <c r="F604" s="429">
        <v>0.0</v>
      </c>
      <c r="G604" s="429" t="s">
        <v>1463</v>
      </c>
    </row>
    <row r="605" ht="14.25" customHeight="1">
      <c r="A605" s="426">
        <v>45526.0</v>
      </c>
      <c r="B605" s="428">
        <v>300000.0</v>
      </c>
      <c r="C605" s="427"/>
      <c r="D605" s="429" t="s">
        <v>1630</v>
      </c>
      <c r="E605" s="428">
        <v>1.54188406E8</v>
      </c>
      <c r="F605" s="429">
        <v>0.0</v>
      </c>
      <c r="G605" s="429" t="s">
        <v>1463</v>
      </c>
    </row>
    <row r="606" ht="14.25" customHeight="1">
      <c r="A606" s="426">
        <v>45526.0</v>
      </c>
      <c r="B606" s="428">
        <v>868240.0</v>
      </c>
      <c r="C606" s="427"/>
      <c r="D606" s="429" t="s">
        <v>1605</v>
      </c>
      <c r="E606" s="428">
        <v>1.46152305E8</v>
      </c>
      <c r="F606" s="429">
        <v>7.2245806E7</v>
      </c>
      <c r="G606" s="429" t="s">
        <v>1463</v>
      </c>
    </row>
    <row r="607" ht="14.25" customHeight="1">
      <c r="A607" s="426">
        <v>45527.0</v>
      </c>
      <c r="B607" s="428">
        <v>665000.0</v>
      </c>
      <c r="C607" s="427"/>
      <c r="D607" s="429" t="s">
        <v>1635</v>
      </c>
      <c r="E607" s="428">
        <v>1.46817305E8</v>
      </c>
      <c r="F607" s="429">
        <v>0.0</v>
      </c>
      <c r="G607" s="429" t="s">
        <v>1463</v>
      </c>
    </row>
    <row r="608" ht="14.25" customHeight="1">
      <c r="A608" s="426">
        <v>45527.0</v>
      </c>
      <c r="B608" s="428">
        <v>476000.0</v>
      </c>
      <c r="C608" s="427"/>
      <c r="D608" s="429" t="s">
        <v>1636</v>
      </c>
      <c r="E608" s="428">
        <v>1.45284065E8</v>
      </c>
      <c r="F608" s="429">
        <v>0.0</v>
      </c>
      <c r="G608" s="429" t="s">
        <v>1463</v>
      </c>
    </row>
    <row r="609" ht="14.25" customHeight="1">
      <c r="A609" s="426">
        <v>45527.0</v>
      </c>
      <c r="B609" s="428">
        <v>10000.0</v>
      </c>
      <c r="C609" s="427"/>
      <c r="D609" s="429" t="s">
        <v>1637</v>
      </c>
      <c r="E609" s="428">
        <v>1.44808065E8</v>
      </c>
      <c r="F609" s="429">
        <v>6.4714015E7</v>
      </c>
      <c r="G609" s="429" t="s">
        <v>1463</v>
      </c>
    </row>
    <row r="610" ht="14.25" customHeight="1">
      <c r="A610" s="426">
        <v>45527.0</v>
      </c>
      <c r="B610" s="428">
        <v>1615500.0</v>
      </c>
      <c r="C610" s="427"/>
      <c r="D610" s="429" t="s">
        <v>1637</v>
      </c>
      <c r="E610" s="428">
        <v>1.44470742E8</v>
      </c>
      <c r="F610" s="429">
        <v>6.4714015E7</v>
      </c>
      <c r="G610" s="429" t="s">
        <v>1463</v>
      </c>
    </row>
    <row r="611" ht="14.25" customHeight="1">
      <c r="A611" s="426">
        <v>45530.0</v>
      </c>
      <c r="B611" s="428">
        <v>327323.0</v>
      </c>
      <c r="C611" s="427"/>
      <c r="D611" s="429" t="s">
        <v>1630</v>
      </c>
      <c r="E611" s="428">
        <v>1.44798065E8</v>
      </c>
      <c r="F611" s="429">
        <v>0.0</v>
      </c>
      <c r="G611" s="429" t="s">
        <v>1463</v>
      </c>
    </row>
    <row r="612" ht="14.25" customHeight="1">
      <c r="A612" s="426">
        <v>45530.0</v>
      </c>
      <c r="B612" s="428">
        <v>4965029.0</v>
      </c>
      <c r="C612" s="427"/>
      <c r="D612" s="429" t="s">
        <v>1510</v>
      </c>
      <c r="E612" s="428">
        <v>1.42855242E8</v>
      </c>
      <c r="F612" s="429">
        <v>0.0</v>
      </c>
      <c r="G612" s="429" t="s">
        <v>1463</v>
      </c>
    </row>
    <row r="613" ht="14.25" customHeight="1">
      <c r="A613" s="426">
        <v>45531.0</v>
      </c>
      <c r="B613" s="428">
        <v>7000000.0</v>
      </c>
      <c r="C613" s="427"/>
      <c r="D613" s="429" t="s">
        <v>1572</v>
      </c>
      <c r="E613" s="428">
        <v>1.2835063E8</v>
      </c>
      <c r="F613" s="429">
        <v>0.0</v>
      </c>
      <c r="G613" s="429" t="s">
        <v>1463</v>
      </c>
    </row>
    <row r="614" ht="14.25" customHeight="1">
      <c r="A614" s="426">
        <v>45532.0</v>
      </c>
      <c r="B614" s="428">
        <v>7000000.0</v>
      </c>
      <c r="C614" s="427"/>
      <c r="D614" s="429" t="s">
        <v>1572</v>
      </c>
      <c r="E614" s="428">
        <v>1.2135063E8</v>
      </c>
      <c r="F614" s="429">
        <v>0.0</v>
      </c>
      <c r="G614" s="429" t="s">
        <v>1463</v>
      </c>
    </row>
    <row r="615" ht="14.25" customHeight="1">
      <c r="A615" s="426">
        <v>45532.0</v>
      </c>
      <c r="B615" s="428">
        <v>6000000.0</v>
      </c>
      <c r="C615" s="427"/>
      <c r="D615" s="429" t="s">
        <v>1638</v>
      </c>
      <c r="E615" s="428">
        <v>1.3435063E8</v>
      </c>
      <c r="F615" s="429">
        <v>0.0</v>
      </c>
      <c r="G615" s="429" t="s">
        <v>1463</v>
      </c>
    </row>
    <row r="616" ht="14.25" customHeight="1">
      <c r="A616" s="426">
        <v>45532.0</v>
      </c>
      <c r="B616" s="428">
        <v>1440801.0</v>
      </c>
      <c r="C616" s="427"/>
      <c r="D616" s="429" t="s">
        <v>1638</v>
      </c>
      <c r="E616" s="428">
        <v>1.35791431E8</v>
      </c>
      <c r="F616" s="429">
        <v>0.0</v>
      </c>
      <c r="G616" s="429" t="s">
        <v>1463</v>
      </c>
    </row>
    <row r="617" ht="14.25" customHeight="1">
      <c r="A617" s="426">
        <v>45532.0</v>
      </c>
      <c r="B617" s="428">
        <v>1300000.0</v>
      </c>
      <c r="C617" s="427"/>
      <c r="D617" s="429" t="s">
        <v>1635</v>
      </c>
      <c r="E617" s="428">
        <v>1.37391431E8</v>
      </c>
      <c r="F617" s="429">
        <v>0.0</v>
      </c>
      <c r="G617" s="429" t="s">
        <v>1463</v>
      </c>
    </row>
    <row r="618" ht="14.25" customHeight="1">
      <c r="A618" s="426">
        <v>45532.0</v>
      </c>
      <c r="B618" s="428">
        <v>498782.0</v>
      </c>
      <c r="C618" s="427"/>
      <c r="D618" s="429" t="s">
        <v>1597</v>
      </c>
      <c r="E618" s="428">
        <v>1.37890213E8</v>
      </c>
      <c r="F618" s="429">
        <v>6.2241071E7</v>
      </c>
      <c r="G618" s="429" t="s">
        <v>1463</v>
      </c>
    </row>
    <row r="619" ht="14.25" customHeight="1">
      <c r="A619" s="426">
        <v>45532.0</v>
      </c>
      <c r="B619" s="428">
        <v>300000.0</v>
      </c>
      <c r="C619" s="427"/>
      <c r="D619" s="429" t="s">
        <v>1630</v>
      </c>
      <c r="E619" s="428">
        <v>1.36091431E8</v>
      </c>
      <c r="F619" s="429">
        <v>0.0</v>
      </c>
      <c r="G619" s="429" t="s">
        <v>1463</v>
      </c>
    </row>
    <row r="620" ht="14.25" customHeight="1">
      <c r="A620" s="426">
        <v>45532.0</v>
      </c>
      <c r="B620" s="428">
        <v>18602.0</v>
      </c>
      <c r="C620" s="427"/>
      <c r="D620" s="429" t="s">
        <v>1532</v>
      </c>
      <c r="E620" s="428">
        <v>1.1431758E8</v>
      </c>
      <c r="F620" s="429">
        <v>0.0</v>
      </c>
      <c r="G620" s="429" t="s">
        <v>1463</v>
      </c>
    </row>
    <row r="621" ht="14.25" customHeight="1">
      <c r="A621" s="426">
        <v>45532.0</v>
      </c>
      <c r="B621" s="428">
        <v>33050.0</v>
      </c>
      <c r="C621" s="427"/>
      <c r="D621" s="429" t="s">
        <v>1639</v>
      </c>
      <c r="E621" s="428">
        <v>1.1435063E8</v>
      </c>
      <c r="F621" s="429">
        <v>0.0</v>
      </c>
      <c r="G621" s="429" t="s">
        <v>1463</v>
      </c>
    </row>
    <row r="622" ht="14.25" customHeight="1">
      <c r="A622" s="426">
        <v>45533.0</v>
      </c>
      <c r="B622" s="428">
        <v>1276406.0</v>
      </c>
      <c r="C622" s="427"/>
      <c r="D622" s="429" t="s">
        <v>1517</v>
      </c>
      <c r="E622" s="428">
        <v>1.14001558E8</v>
      </c>
      <c r="F622" s="429">
        <v>0.0</v>
      </c>
      <c r="G622" s="429" t="s">
        <v>1463</v>
      </c>
    </row>
    <row r="623" ht="14.25" customHeight="1">
      <c r="A623" s="426">
        <v>45534.0</v>
      </c>
      <c r="B623" s="428">
        <v>1000000.0</v>
      </c>
      <c r="C623" s="427"/>
      <c r="D623" s="429" t="s">
        <v>1594</v>
      </c>
      <c r="E623" s="428">
        <v>1.12725152E8</v>
      </c>
      <c r="F623" s="429">
        <v>7.5139934E7</v>
      </c>
      <c r="G623" s="429" t="s">
        <v>1463</v>
      </c>
    </row>
    <row r="624" ht="14.25" customHeight="1">
      <c r="A624" s="426">
        <v>45534.0</v>
      </c>
      <c r="B624" s="428">
        <v>297420.0</v>
      </c>
      <c r="C624" s="427"/>
      <c r="D624" s="429" t="s">
        <v>1615</v>
      </c>
      <c r="E624" s="428">
        <v>1.14298978E8</v>
      </c>
      <c r="F624" s="429">
        <v>7.0237466E7</v>
      </c>
      <c r="G624" s="429" t="s">
        <v>1463</v>
      </c>
    </row>
    <row r="625" ht="14.25" customHeight="1">
      <c r="A625" s="426">
        <v>45534.0</v>
      </c>
      <c r="B625" s="428">
        <v>7000000.0</v>
      </c>
      <c r="C625" s="427"/>
      <c r="D625" s="429" t="s">
        <v>1594</v>
      </c>
      <c r="E625" s="428">
        <v>1.11249916E8</v>
      </c>
      <c r="F625" s="429">
        <v>7.5139934E7</v>
      </c>
      <c r="G625" s="429" t="s">
        <v>1463</v>
      </c>
    </row>
    <row r="626" ht="14.25" customHeight="1">
      <c r="A626" s="426">
        <v>45537.0</v>
      </c>
      <c r="B626" s="428">
        <v>541772.0</v>
      </c>
      <c r="C626" s="427"/>
      <c r="D626" s="429" t="s">
        <v>1597</v>
      </c>
      <c r="E626" s="428">
        <v>1.0291312E8</v>
      </c>
      <c r="F626" s="429">
        <v>6.2241071E7</v>
      </c>
      <c r="G626" s="429" t="s">
        <v>1463</v>
      </c>
    </row>
    <row r="627" ht="14.25" customHeight="1">
      <c r="A627" s="426">
        <v>45537.0</v>
      </c>
      <c r="B627" s="428">
        <v>476536.0</v>
      </c>
      <c r="C627" s="427"/>
      <c r="D627" s="429" t="s">
        <v>1517</v>
      </c>
      <c r="E627" s="428">
        <v>1.03778656E8</v>
      </c>
      <c r="F627" s="429">
        <v>0.0</v>
      </c>
      <c r="G627" s="429" t="s">
        <v>1463</v>
      </c>
    </row>
    <row r="628" ht="14.25" customHeight="1">
      <c r="A628" s="426">
        <v>45537.0</v>
      </c>
      <c r="B628" s="428">
        <v>471260.0</v>
      </c>
      <c r="C628" s="427"/>
      <c r="D628" s="429" t="s">
        <v>1565</v>
      </c>
      <c r="E628" s="428">
        <v>1.04249916E8</v>
      </c>
      <c r="F628" s="429">
        <v>0.0</v>
      </c>
      <c r="G628" s="429" t="s">
        <v>1463</v>
      </c>
    </row>
    <row r="629" ht="14.25" customHeight="1">
      <c r="A629" s="426">
        <v>45537.0</v>
      </c>
      <c r="B629" s="428">
        <v>450000.0</v>
      </c>
      <c r="C629" s="427"/>
      <c r="D629" s="429" t="s">
        <v>1630</v>
      </c>
      <c r="E629" s="428">
        <v>1.11725152E8</v>
      </c>
      <c r="F629" s="429">
        <v>0.0</v>
      </c>
      <c r="G629" s="429" t="s">
        <v>1463</v>
      </c>
    </row>
    <row r="630" ht="14.25" customHeight="1">
      <c r="A630" s="426">
        <v>45537.0</v>
      </c>
      <c r="B630" s="428">
        <v>389000.0</v>
      </c>
      <c r="C630" s="427"/>
      <c r="D630" s="429" t="s">
        <v>1544</v>
      </c>
      <c r="E630" s="428">
        <v>1.0330212E8</v>
      </c>
      <c r="F630" s="429">
        <v>0.0</v>
      </c>
      <c r="G630" s="429" t="s">
        <v>1463</v>
      </c>
    </row>
    <row r="631" ht="14.25" customHeight="1">
      <c r="A631" s="426">
        <v>45537.0</v>
      </c>
      <c r="B631" s="428">
        <v>25236.0</v>
      </c>
      <c r="C631" s="427"/>
      <c r="D631" s="429" t="s">
        <v>1594</v>
      </c>
      <c r="E631" s="428">
        <v>1.11275152E8</v>
      </c>
      <c r="F631" s="429">
        <v>7.5139934E7</v>
      </c>
      <c r="G631" s="429" t="s">
        <v>1463</v>
      </c>
    </row>
    <row r="632" ht="14.25" customHeight="1">
      <c r="A632" s="426">
        <v>45537.0</v>
      </c>
      <c r="B632" s="428">
        <v>10000.0</v>
      </c>
      <c r="C632" s="427"/>
      <c r="D632" s="429" t="s">
        <v>1597</v>
      </c>
      <c r="E632" s="428">
        <v>1.02371348E8</v>
      </c>
      <c r="F632" s="429">
        <v>6.2241071E7</v>
      </c>
      <c r="G632" s="429" t="s">
        <v>1463</v>
      </c>
    </row>
    <row r="633" ht="14.25" customHeight="1">
      <c r="A633" s="426">
        <v>45537.0</v>
      </c>
      <c r="B633" s="428">
        <v>2485953.0</v>
      </c>
      <c r="C633" s="427"/>
      <c r="D633" s="429" t="s">
        <v>1510</v>
      </c>
      <c r="E633" s="428">
        <v>1.02361348E8</v>
      </c>
      <c r="F633" s="429">
        <v>0.0</v>
      </c>
      <c r="G633" s="429" t="s">
        <v>1463</v>
      </c>
    </row>
    <row r="634" ht="14.25" customHeight="1">
      <c r="A634" s="426">
        <v>45539.0</v>
      </c>
      <c r="B634" s="428">
        <v>7000000.0</v>
      </c>
      <c r="C634" s="427"/>
      <c r="D634" s="429" t="s">
        <v>1519</v>
      </c>
      <c r="E634" s="428">
        <v>9.0468142E7</v>
      </c>
      <c r="F634" s="429">
        <v>2.5709179E7</v>
      </c>
      <c r="G634" s="429" t="s">
        <v>1463</v>
      </c>
    </row>
    <row r="635" ht="14.25" customHeight="1">
      <c r="A635" s="426">
        <v>45540.0</v>
      </c>
      <c r="B635" s="428">
        <v>5483223.0</v>
      </c>
      <c r="C635" s="427"/>
      <c r="D635" s="429" t="s">
        <v>1519</v>
      </c>
      <c r="E635" s="428">
        <v>9.5951365E7</v>
      </c>
      <c r="F635" s="429">
        <v>2.5709179E7</v>
      </c>
      <c r="G635" s="429" t="s">
        <v>1463</v>
      </c>
    </row>
    <row r="636" ht="14.25" customHeight="1">
      <c r="A636" s="426">
        <v>45540.0</v>
      </c>
      <c r="B636" s="428">
        <v>4808491.0</v>
      </c>
      <c r="C636" s="427"/>
      <c r="D636" s="429" t="s">
        <v>1519</v>
      </c>
      <c r="E636" s="428">
        <v>8.3468142E7</v>
      </c>
      <c r="F636" s="429">
        <v>2.5709179E7</v>
      </c>
      <c r="G636" s="429" t="s">
        <v>1463</v>
      </c>
    </row>
    <row r="637" ht="14.25" customHeight="1">
      <c r="A637" s="426">
        <v>45540.0</v>
      </c>
      <c r="B637" s="428">
        <v>4287361.0</v>
      </c>
      <c r="C637" s="427"/>
      <c r="D637" s="429" t="s">
        <v>1519</v>
      </c>
      <c r="E637" s="428">
        <v>7.5458691E7</v>
      </c>
      <c r="F637" s="429">
        <v>2.5709179E7</v>
      </c>
      <c r="G637" s="429" t="s">
        <v>1463</v>
      </c>
    </row>
    <row r="638" ht="14.25" customHeight="1">
      <c r="A638" s="426">
        <v>45540.0</v>
      </c>
      <c r="B638" s="428">
        <v>3533072.0</v>
      </c>
      <c r="C638" s="427"/>
      <c r="D638" s="429" t="s">
        <v>1519</v>
      </c>
      <c r="E638" s="428">
        <v>6.787071E7</v>
      </c>
      <c r="F638" s="429">
        <v>2.5709179E7</v>
      </c>
      <c r="G638" s="429" t="s">
        <v>1463</v>
      </c>
    </row>
    <row r="639" ht="14.25" customHeight="1">
      <c r="A639" s="426">
        <v>45540.0</v>
      </c>
      <c r="B639" s="428">
        <v>3300620.0</v>
      </c>
      <c r="C639" s="427"/>
      <c r="D639" s="429" t="s">
        <v>1519</v>
      </c>
      <c r="E639" s="428">
        <v>7.117133E7</v>
      </c>
      <c r="F639" s="429">
        <v>2.5709179E7</v>
      </c>
      <c r="G639" s="429" t="s">
        <v>1463</v>
      </c>
    </row>
    <row r="640" ht="14.25" customHeight="1">
      <c r="A640" s="426">
        <v>45540.0</v>
      </c>
      <c r="B640" s="428">
        <v>3200960.0</v>
      </c>
      <c r="C640" s="427"/>
      <c r="D640" s="429" t="s">
        <v>1519</v>
      </c>
      <c r="E640" s="428">
        <v>7.8659651E7</v>
      </c>
      <c r="F640" s="429">
        <v>2.5709179E7</v>
      </c>
      <c r="G640" s="429" t="s">
        <v>1463</v>
      </c>
    </row>
    <row r="641" ht="14.25" customHeight="1">
      <c r="A641" s="426">
        <v>45540.0</v>
      </c>
      <c r="B641" s="428">
        <v>2328164.0</v>
      </c>
      <c r="C641" s="427"/>
      <c r="D641" s="429" t="s">
        <v>1497</v>
      </c>
      <c r="E641" s="428">
        <v>9.8699123E7</v>
      </c>
      <c r="F641" s="429">
        <v>0.0</v>
      </c>
      <c r="G641" s="429" t="s">
        <v>1463</v>
      </c>
    </row>
    <row r="642" ht="14.25" customHeight="1">
      <c r="A642" s="426">
        <v>45540.0</v>
      </c>
      <c r="B642" s="428">
        <v>732602.0</v>
      </c>
      <c r="C642" s="427"/>
      <c r="D642" s="429" t="s">
        <v>1627</v>
      </c>
      <c r="E642" s="428">
        <v>9.9731725E7</v>
      </c>
      <c r="F642" s="429">
        <v>0.0</v>
      </c>
      <c r="G642" s="429" t="s">
        <v>1463</v>
      </c>
    </row>
    <row r="643" ht="14.25" customHeight="1">
      <c r="A643" s="426">
        <v>45540.0</v>
      </c>
      <c r="B643" s="428">
        <v>419594.0</v>
      </c>
      <c r="C643" s="427"/>
      <c r="D643" s="429" t="s">
        <v>1555</v>
      </c>
      <c r="E643" s="428">
        <v>9.6370959E7</v>
      </c>
      <c r="F643" s="429">
        <v>0.0</v>
      </c>
      <c r="G643" s="429" t="s">
        <v>1463</v>
      </c>
    </row>
    <row r="644" ht="14.25" customHeight="1">
      <c r="A644" s="426">
        <v>45540.0</v>
      </c>
      <c r="B644" s="428">
        <v>300000.0</v>
      </c>
      <c r="C644" s="427"/>
      <c r="D644" s="429" t="s">
        <v>1630</v>
      </c>
      <c r="E644" s="428">
        <v>9.8999123E7</v>
      </c>
      <c r="F644" s="429">
        <v>0.0</v>
      </c>
      <c r="G644" s="429" t="s">
        <v>1463</v>
      </c>
    </row>
    <row r="645" ht="14.25" customHeight="1">
      <c r="A645" s="426">
        <v>45540.0</v>
      </c>
      <c r="B645" s="428">
        <v>143670.0</v>
      </c>
      <c r="C645" s="427"/>
      <c r="D645" s="429" t="s">
        <v>1601</v>
      </c>
      <c r="E645" s="428">
        <v>9.9875395E7</v>
      </c>
      <c r="F645" s="429">
        <v>0.0</v>
      </c>
      <c r="G645" s="429" t="s">
        <v>1463</v>
      </c>
    </row>
    <row r="646" ht="14.25" customHeight="1">
      <c r="A646" s="426">
        <v>45540.0</v>
      </c>
      <c r="B646" s="428">
        <v>287760.0</v>
      </c>
      <c r="C646" s="427"/>
      <c r="D646" s="429" t="s">
        <v>1633</v>
      </c>
      <c r="E646" s="428">
        <v>6.4337638E7</v>
      </c>
      <c r="F646" s="429">
        <v>9.3408357E7</v>
      </c>
      <c r="G646" s="429" t="s">
        <v>1463</v>
      </c>
    </row>
    <row r="647" ht="14.25" customHeight="1">
      <c r="A647" s="426">
        <v>45541.0</v>
      </c>
      <c r="B647" s="428">
        <v>4053816.0</v>
      </c>
      <c r="C647" s="427"/>
      <c r="D647" s="429" t="s">
        <v>1640</v>
      </c>
      <c r="E647" s="428">
        <v>6.2436978E7</v>
      </c>
      <c r="F647" s="429">
        <v>9.5308244E7</v>
      </c>
      <c r="G647" s="429" t="s">
        <v>1463</v>
      </c>
    </row>
    <row r="648" ht="14.25" customHeight="1">
      <c r="A648" s="426">
        <v>45544.0</v>
      </c>
      <c r="B648" s="428">
        <v>997900.0</v>
      </c>
      <c r="C648" s="427"/>
      <c r="D648" s="429" t="s">
        <v>1641</v>
      </c>
      <c r="E648" s="428">
        <v>6.3434878E7</v>
      </c>
      <c r="F648" s="429">
        <v>9.1001306E7</v>
      </c>
      <c r="G648" s="429" t="s">
        <v>1463</v>
      </c>
    </row>
    <row r="649" ht="14.25" customHeight="1">
      <c r="A649" s="426">
        <v>45544.0</v>
      </c>
      <c r="B649" s="428">
        <v>615000.0</v>
      </c>
      <c r="C649" s="427"/>
      <c r="D649" s="429" t="s">
        <v>1635</v>
      </c>
      <c r="E649" s="428">
        <v>6.4049878E7</v>
      </c>
      <c r="F649" s="429">
        <v>0.0</v>
      </c>
      <c r="G649" s="429" t="s">
        <v>1463</v>
      </c>
    </row>
    <row r="650" ht="14.25" customHeight="1">
      <c r="A650" s="426">
        <v>45544.0</v>
      </c>
      <c r="B650" s="428">
        <v>349574.0</v>
      </c>
      <c r="C650" s="427"/>
      <c r="D650" s="429" t="s">
        <v>1496</v>
      </c>
      <c r="E650" s="428">
        <v>5.8083162E7</v>
      </c>
      <c r="F650" s="429">
        <v>0.0</v>
      </c>
      <c r="G650" s="429" t="s">
        <v>1463</v>
      </c>
    </row>
    <row r="651" ht="14.25" customHeight="1">
      <c r="A651" s="426">
        <v>45544.0</v>
      </c>
      <c r="B651" s="428">
        <v>300000.0</v>
      </c>
      <c r="C651" s="427"/>
      <c r="D651" s="429" t="s">
        <v>1630</v>
      </c>
      <c r="E651" s="428">
        <v>5.8383162E7</v>
      </c>
      <c r="F651" s="429">
        <v>0.0</v>
      </c>
      <c r="G651" s="429" t="s">
        <v>1463</v>
      </c>
    </row>
    <row r="652" ht="14.25" customHeight="1">
      <c r="A652" s="426">
        <v>45544.0</v>
      </c>
      <c r="B652" s="428">
        <v>300000.0</v>
      </c>
      <c r="C652" s="427"/>
      <c r="D652" s="429" t="s">
        <v>1630</v>
      </c>
      <c r="E652" s="428">
        <v>5.7733588E7</v>
      </c>
      <c r="F652" s="429">
        <v>0.0</v>
      </c>
      <c r="G652" s="429" t="s">
        <v>1463</v>
      </c>
    </row>
    <row r="653" ht="14.25" customHeight="1">
      <c r="A653" s="426">
        <v>45545.0</v>
      </c>
      <c r="B653" s="428">
        <v>295000.0</v>
      </c>
      <c r="C653" s="427"/>
      <c r="D653" s="429" t="s">
        <v>1617</v>
      </c>
      <c r="E653" s="428">
        <v>5.7433588E7</v>
      </c>
      <c r="F653" s="429">
        <v>0.0</v>
      </c>
      <c r="G653" s="429" t="s">
        <v>1463</v>
      </c>
    </row>
    <row r="654" ht="14.25" customHeight="1">
      <c r="A654" s="426">
        <v>45546.0</v>
      </c>
      <c r="B654" s="428">
        <v>295000.0</v>
      </c>
      <c r="C654" s="427"/>
      <c r="D654" s="429" t="s">
        <v>1617</v>
      </c>
      <c r="E654" s="428">
        <v>5.7138588E7</v>
      </c>
      <c r="F654" s="429">
        <v>0.0</v>
      </c>
      <c r="G654" s="429" t="s">
        <v>1463</v>
      </c>
    </row>
    <row r="655" ht="14.25" customHeight="1">
      <c r="A655" s="426">
        <v>45546.0</v>
      </c>
      <c r="B655" s="428">
        <v>3026003.0</v>
      </c>
      <c r="C655" s="427"/>
      <c r="D655" s="429" t="s">
        <v>1510</v>
      </c>
      <c r="E655" s="428">
        <v>5.3510986E7</v>
      </c>
      <c r="F655" s="429">
        <v>0.0</v>
      </c>
      <c r="G655" s="429" t="s">
        <v>1463</v>
      </c>
    </row>
    <row r="656" ht="14.25" customHeight="1">
      <c r="A656" s="426">
        <v>45547.0</v>
      </c>
      <c r="B656" s="428">
        <v>1496349.0</v>
      </c>
      <c r="C656" s="427"/>
      <c r="D656" s="429" t="s">
        <v>1597</v>
      </c>
      <c r="E656" s="428">
        <v>5.6367232E7</v>
      </c>
      <c r="F656" s="429">
        <v>6.2241071E7</v>
      </c>
      <c r="G656" s="429" t="s">
        <v>1463</v>
      </c>
    </row>
    <row r="657" ht="14.25" customHeight="1">
      <c r="A657" s="426">
        <v>45547.0</v>
      </c>
      <c r="B657" s="428">
        <v>1359897.0</v>
      </c>
      <c r="C657" s="427"/>
      <c r="D657" s="429" t="s">
        <v>1507</v>
      </c>
      <c r="E657" s="428">
        <v>5.4870883E7</v>
      </c>
      <c r="F657" s="429">
        <v>0.0</v>
      </c>
      <c r="G657" s="429" t="s">
        <v>1463</v>
      </c>
    </row>
    <row r="658" ht="14.25" customHeight="1">
      <c r="A658" s="426">
        <v>45547.0</v>
      </c>
      <c r="B658" s="428">
        <v>476356.0</v>
      </c>
      <c r="C658" s="427"/>
      <c r="D658" s="429" t="s">
        <v>1517</v>
      </c>
      <c r="E658" s="428">
        <v>5.6843588E7</v>
      </c>
      <c r="F658" s="429">
        <v>0.0</v>
      </c>
      <c r="G658" s="429" t="s">
        <v>1463</v>
      </c>
    </row>
    <row r="659" ht="14.25" customHeight="1">
      <c r="A659" s="426">
        <v>45547.0</v>
      </c>
      <c r="B659" s="428">
        <v>189900.0</v>
      </c>
      <c r="C659" s="427"/>
      <c r="D659" s="429" t="s">
        <v>1642</v>
      </c>
      <c r="E659" s="428">
        <v>5.0484983E7</v>
      </c>
      <c r="F659" s="429">
        <v>0.0</v>
      </c>
      <c r="G659" s="429" t="s">
        <v>1463</v>
      </c>
    </row>
    <row r="660" ht="14.25" customHeight="1">
      <c r="A660" s="426">
        <v>45547.0</v>
      </c>
      <c r="B660" s="427"/>
      <c r="C660" s="428">
        <v>40000.0</v>
      </c>
      <c r="D660" s="429" t="s">
        <v>1643</v>
      </c>
      <c r="E660" s="428">
        <v>5.0295083E7</v>
      </c>
      <c r="F660" s="429">
        <v>0.0</v>
      </c>
      <c r="G660" s="429" t="s">
        <v>1463</v>
      </c>
    </row>
    <row r="661" ht="14.25" customHeight="1">
      <c r="A661" s="426">
        <v>45548.0</v>
      </c>
      <c r="B661" s="427"/>
      <c r="C661" s="428">
        <v>7518345.0</v>
      </c>
      <c r="D661" s="429" t="s">
        <v>1643</v>
      </c>
      <c r="E661" s="428">
        <v>4.6771386E7</v>
      </c>
      <c r="F661" s="429">
        <v>0.0</v>
      </c>
      <c r="G661" s="429" t="s">
        <v>1463</v>
      </c>
    </row>
    <row r="662" ht="14.25" customHeight="1">
      <c r="A662" s="426">
        <v>45551.0</v>
      </c>
      <c r="B662" s="427"/>
      <c r="C662" s="428">
        <v>7518345.0</v>
      </c>
      <c r="D662" s="429" t="s">
        <v>1643</v>
      </c>
      <c r="E662" s="428">
        <v>5.4289731E7</v>
      </c>
      <c r="F662" s="429">
        <v>0.0</v>
      </c>
      <c r="G662" s="429" t="s">
        <v>1463</v>
      </c>
    </row>
    <row r="663" ht="14.25" customHeight="1">
      <c r="A663" s="426">
        <v>45551.0</v>
      </c>
      <c r="B663" s="428">
        <v>2400000.0</v>
      </c>
      <c r="C663" s="427"/>
      <c r="D663" s="429" t="s">
        <v>1644</v>
      </c>
      <c r="E663" s="428">
        <v>4.9171386E7</v>
      </c>
      <c r="F663" s="429">
        <v>7.8471638E7</v>
      </c>
      <c r="G663" s="429" t="s">
        <v>1463</v>
      </c>
    </row>
    <row r="664" ht="14.25" customHeight="1">
      <c r="A664" s="426">
        <v>45551.0</v>
      </c>
      <c r="B664" s="428">
        <v>368297.0</v>
      </c>
      <c r="C664" s="427"/>
      <c r="D664" s="429" t="s">
        <v>1598</v>
      </c>
      <c r="E664" s="428">
        <v>5.0335083E7</v>
      </c>
      <c r="F664" s="429">
        <v>0.0</v>
      </c>
      <c r="G664" s="429" t="s">
        <v>1463</v>
      </c>
    </row>
    <row r="665" ht="14.25" customHeight="1">
      <c r="A665" s="426">
        <v>45551.0</v>
      </c>
      <c r="B665" s="428">
        <v>311500.0</v>
      </c>
      <c r="C665" s="427"/>
      <c r="D665" s="429" t="s">
        <v>1645</v>
      </c>
      <c r="E665" s="428">
        <v>4.9966786E7</v>
      </c>
      <c r="F665" s="429">
        <v>0.0</v>
      </c>
      <c r="G665" s="429" t="s">
        <v>1463</v>
      </c>
    </row>
    <row r="666" ht="14.25" customHeight="1">
      <c r="A666" s="426">
        <v>45551.0</v>
      </c>
      <c r="B666" s="428">
        <v>300000.0</v>
      </c>
      <c r="C666" s="427"/>
      <c r="D666" s="429" t="s">
        <v>1630</v>
      </c>
      <c r="E666" s="428">
        <v>4.9655286E7</v>
      </c>
      <c r="F666" s="429">
        <v>0.0</v>
      </c>
      <c r="G666" s="429" t="s">
        <v>1463</v>
      </c>
    </row>
    <row r="667" ht="14.25" customHeight="1">
      <c r="A667" s="426">
        <v>45551.0</v>
      </c>
      <c r="B667" s="428">
        <v>183900.0</v>
      </c>
      <c r="C667" s="427"/>
      <c r="D667" s="429" t="s">
        <v>1529</v>
      </c>
      <c r="E667" s="428">
        <v>4.9355286E7</v>
      </c>
      <c r="F667" s="429">
        <v>0.0</v>
      </c>
      <c r="G667" s="429" t="s">
        <v>1463</v>
      </c>
    </row>
    <row r="668" ht="14.25" customHeight="1">
      <c r="A668" s="426">
        <v>45551.0</v>
      </c>
      <c r="B668" s="427"/>
      <c r="C668" s="428">
        <v>9.1968446E7</v>
      </c>
      <c r="D668" s="429" t="s">
        <v>1593</v>
      </c>
      <c r="E668" s="428">
        <v>6.1808076E7</v>
      </c>
      <c r="F668" s="429">
        <v>0.0</v>
      </c>
      <c r="G668" s="429" t="s">
        <v>1543</v>
      </c>
    </row>
    <row r="669" ht="14.25" customHeight="1">
      <c r="A669" s="426">
        <v>45552.0</v>
      </c>
      <c r="B669" s="428">
        <v>5766112.0</v>
      </c>
      <c r="C669" s="427"/>
      <c r="D669" s="429" t="s">
        <v>1519</v>
      </c>
      <c r="E669" s="428">
        <v>1.49290758E8</v>
      </c>
      <c r="F669" s="429">
        <v>2.5709179E7</v>
      </c>
      <c r="G669" s="429" t="s">
        <v>1463</v>
      </c>
    </row>
    <row r="670" ht="14.25" customHeight="1">
      <c r="A670" s="426">
        <v>45552.0</v>
      </c>
      <c r="B670" s="428">
        <v>5452940.0</v>
      </c>
      <c r="C670" s="427"/>
      <c r="D670" s="429" t="s">
        <v>1519</v>
      </c>
      <c r="E670" s="428">
        <v>1.43524646E8</v>
      </c>
      <c r="F670" s="429">
        <v>2.5709179E7</v>
      </c>
      <c r="G670" s="429" t="s">
        <v>1463</v>
      </c>
    </row>
    <row r="671" ht="14.25" customHeight="1">
      <c r="A671" s="426">
        <v>45552.0</v>
      </c>
      <c r="B671" s="428">
        <v>4016764.0</v>
      </c>
      <c r="C671" s="427"/>
      <c r="D671" s="429" t="s">
        <v>1594</v>
      </c>
      <c r="E671" s="428">
        <v>1.53307522E8</v>
      </c>
      <c r="F671" s="429">
        <v>7.5139934E7</v>
      </c>
      <c r="G671" s="429" t="s">
        <v>1463</v>
      </c>
    </row>
    <row r="672" ht="14.25" customHeight="1">
      <c r="A672" s="426">
        <v>45552.0</v>
      </c>
      <c r="B672" s="428">
        <v>3772791.0</v>
      </c>
      <c r="C672" s="427"/>
      <c r="D672" s="429" t="s">
        <v>1594</v>
      </c>
      <c r="E672" s="428">
        <v>1.3797219E8</v>
      </c>
      <c r="F672" s="429">
        <v>7.5139934E7</v>
      </c>
      <c r="G672" s="429" t="s">
        <v>1463</v>
      </c>
    </row>
    <row r="673" ht="14.25" customHeight="1">
      <c r="A673" s="426">
        <v>45552.0</v>
      </c>
      <c r="B673" s="428">
        <v>3089267.0</v>
      </c>
      <c r="C673" s="427"/>
      <c r="D673" s="429" t="s">
        <v>1536</v>
      </c>
      <c r="E673" s="428">
        <v>1.33989548E8</v>
      </c>
      <c r="F673" s="429">
        <v>2.5536754E7</v>
      </c>
      <c r="G673" s="429" t="s">
        <v>1463</v>
      </c>
    </row>
    <row r="674" ht="14.25" customHeight="1">
      <c r="A674" s="426">
        <v>45552.0</v>
      </c>
      <c r="B674" s="428">
        <v>590000.0</v>
      </c>
      <c r="C674" s="427"/>
      <c r="D674" s="429" t="s">
        <v>1617</v>
      </c>
      <c r="E674" s="428">
        <v>1.30900281E8</v>
      </c>
      <c r="F674" s="429">
        <v>0.0</v>
      </c>
      <c r="G674" s="429" t="s">
        <v>1463</v>
      </c>
    </row>
    <row r="675" ht="14.25" customHeight="1">
      <c r="A675" s="426">
        <v>45552.0</v>
      </c>
      <c r="B675" s="428">
        <v>469000.0</v>
      </c>
      <c r="C675" s="427"/>
      <c r="D675" s="429" t="s">
        <v>1544</v>
      </c>
      <c r="E675" s="428">
        <v>1.53776522E8</v>
      </c>
      <c r="F675" s="429">
        <v>0.0</v>
      </c>
      <c r="G675" s="429" t="s">
        <v>1463</v>
      </c>
    </row>
    <row r="676" ht="14.25" customHeight="1">
      <c r="A676" s="426">
        <v>45552.0</v>
      </c>
      <c r="B676" s="428">
        <v>209851.0</v>
      </c>
      <c r="C676" s="427"/>
      <c r="D676" s="429" t="s">
        <v>1598</v>
      </c>
      <c r="E676" s="428">
        <v>1.34199399E8</v>
      </c>
      <c r="F676" s="429">
        <v>0.0</v>
      </c>
      <c r="G676" s="429" t="s">
        <v>1463</v>
      </c>
    </row>
    <row r="677" ht="14.25" customHeight="1">
      <c r="A677" s="426">
        <v>45552.0</v>
      </c>
      <c r="B677" s="428">
        <v>99516.0</v>
      </c>
      <c r="C677" s="427"/>
      <c r="D677" s="429" t="s">
        <v>1558</v>
      </c>
      <c r="E677" s="428">
        <v>1.38071706E8</v>
      </c>
      <c r="F677" s="429">
        <v>0.0</v>
      </c>
      <c r="G677" s="429" t="s">
        <v>1463</v>
      </c>
    </row>
    <row r="678" ht="14.25" customHeight="1">
      <c r="A678" s="426">
        <v>45552.0</v>
      </c>
      <c r="B678" s="427"/>
      <c r="C678" s="428">
        <v>1.9557588E7</v>
      </c>
      <c r="D678" s="429" t="s">
        <v>1643</v>
      </c>
      <c r="E678" s="428">
        <v>1.30310281E8</v>
      </c>
      <c r="F678" s="429">
        <v>0.0</v>
      </c>
      <c r="G678" s="429" t="s">
        <v>1463</v>
      </c>
    </row>
    <row r="679" ht="14.25" customHeight="1">
      <c r="A679" s="426">
        <v>45558.0</v>
      </c>
      <c r="B679" s="428">
        <v>5877842.0</v>
      </c>
      <c r="C679" s="427"/>
      <c r="D679" s="429" t="s">
        <v>1604</v>
      </c>
      <c r="E679" s="428">
        <v>1.45540697E8</v>
      </c>
      <c r="F679" s="429">
        <v>1702947.0</v>
      </c>
      <c r="G679" s="429" t="s">
        <v>1463</v>
      </c>
    </row>
    <row r="680" ht="14.25" customHeight="1">
      <c r="A680" s="426">
        <v>45559.0</v>
      </c>
      <c r="B680" s="428">
        <v>4336489.0</v>
      </c>
      <c r="C680" s="427"/>
      <c r="D680" s="429" t="s">
        <v>1584</v>
      </c>
      <c r="E680" s="428">
        <v>1.33567396E8</v>
      </c>
      <c r="F680" s="429">
        <v>0.0</v>
      </c>
      <c r="G680" s="429" t="s">
        <v>1463</v>
      </c>
    </row>
    <row r="681" ht="14.25" customHeight="1">
      <c r="A681" s="426">
        <v>45559.0</v>
      </c>
      <c r="B681" s="428">
        <v>4327172.0</v>
      </c>
      <c r="C681" s="427"/>
      <c r="D681" s="429" t="s">
        <v>1604</v>
      </c>
      <c r="E681" s="428">
        <v>1.49867869E8</v>
      </c>
      <c r="F681" s="429">
        <v>1702947.0</v>
      </c>
      <c r="G681" s="429" t="s">
        <v>1463</v>
      </c>
    </row>
    <row r="682" ht="14.25" customHeight="1">
      <c r="A682" s="426">
        <v>45559.0</v>
      </c>
      <c r="B682" s="428">
        <v>3416087.0</v>
      </c>
      <c r="C682" s="427"/>
      <c r="D682" s="429" t="s">
        <v>1549</v>
      </c>
      <c r="E682" s="428">
        <v>1.39662855E8</v>
      </c>
      <c r="F682" s="429">
        <v>0.0</v>
      </c>
      <c r="G682" s="429" t="s">
        <v>1463</v>
      </c>
    </row>
    <row r="683" ht="14.25" customHeight="1">
      <c r="A683" s="426">
        <v>45559.0</v>
      </c>
      <c r="B683" s="428">
        <v>2679372.0</v>
      </c>
      <c r="C683" s="427"/>
      <c r="D683" s="429" t="s">
        <v>1627</v>
      </c>
      <c r="E683" s="428">
        <v>1.36246768E8</v>
      </c>
      <c r="F683" s="429">
        <v>0.0</v>
      </c>
      <c r="G683" s="429" t="s">
        <v>1463</v>
      </c>
    </row>
    <row r="684" ht="14.25" customHeight="1">
      <c r="A684" s="426">
        <v>45559.0</v>
      </c>
      <c r="B684" s="428">
        <v>27368.0</v>
      </c>
      <c r="C684" s="427"/>
      <c r="D684" s="429" t="s">
        <v>1538</v>
      </c>
      <c r="E684" s="428">
        <v>1.29230907E8</v>
      </c>
      <c r="F684" s="429">
        <v>0.0</v>
      </c>
      <c r="G684" s="429" t="s">
        <v>1463</v>
      </c>
    </row>
    <row r="685" ht="14.25" customHeight="1">
      <c r="A685" s="426">
        <v>45559.0</v>
      </c>
      <c r="B685" s="428">
        <v>7000000.0</v>
      </c>
      <c r="C685" s="427"/>
      <c r="D685" s="429" t="s">
        <v>1572</v>
      </c>
      <c r="E685" s="428">
        <v>1.26211633E8</v>
      </c>
      <c r="F685" s="429">
        <v>0.0</v>
      </c>
      <c r="G685" s="429" t="s">
        <v>1463</v>
      </c>
    </row>
    <row r="686" ht="14.25" customHeight="1">
      <c r="A686" s="426">
        <v>45560.0</v>
      </c>
      <c r="B686" s="428">
        <v>7000000.0</v>
      </c>
      <c r="C686" s="427"/>
      <c r="D686" s="429" t="s">
        <v>1572</v>
      </c>
      <c r="E686" s="428">
        <v>1.19211633E8</v>
      </c>
      <c r="F686" s="429">
        <v>0.0</v>
      </c>
      <c r="G686" s="429" t="s">
        <v>1463</v>
      </c>
    </row>
    <row r="687" ht="14.25" customHeight="1">
      <c r="A687" s="426">
        <v>45560.0</v>
      </c>
      <c r="B687" s="428">
        <v>2991906.0</v>
      </c>
      <c r="C687" s="427"/>
      <c r="D687" s="429" t="s">
        <v>1510</v>
      </c>
      <c r="E687" s="428">
        <v>1.29203539E8</v>
      </c>
      <c r="F687" s="429">
        <v>0.0</v>
      </c>
      <c r="G687" s="429" t="s">
        <v>1463</v>
      </c>
    </row>
    <row r="688" ht="14.25" customHeight="1">
      <c r="A688" s="426">
        <v>45560.0</v>
      </c>
      <c r="B688" s="428">
        <v>214200.0</v>
      </c>
      <c r="C688" s="427"/>
      <c r="D688" s="429" t="s">
        <v>1521</v>
      </c>
      <c r="E688" s="428">
        <v>1.12211633E8</v>
      </c>
      <c r="F688" s="429">
        <v>0.0</v>
      </c>
      <c r="G688" s="429" t="s">
        <v>1463</v>
      </c>
    </row>
    <row r="689" ht="14.25" customHeight="1">
      <c r="A689" s="426">
        <v>45560.0</v>
      </c>
      <c r="B689" s="428">
        <v>778000.0</v>
      </c>
      <c r="C689" s="427"/>
      <c r="D689" s="429" t="s">
        <v>1544</v>
      </c>
      <c r="E689" s="428">
        <v>1.11464313E8</v>
      </c>
      <c r="F689" s="429">
        <v>0.0</v>
      </c>
      <c r="G689" s="429" t="s">
        <v>1463</v>
      </c>
    </row>
    <row r="690" ht="14.25" customHeight="1">
      <c r="A690" s="426">
        <v>45561.0</v>
      </c>
      <c r="B690" s="428">
        <v>710301.0</v>
      </c>
      <c r="C690" s="427"/>
      <c r="D690" s="429" t="s">
        <v>1555</v>
      </c>
      <c r="E690" s="428">
        <v>1.09783234E8</v>
      </c>
      <c r="F690" s="429">
        <v>0.0</v>
      </c>
      <c r="G690" s="429" t="s">
        <v>1463</v>
      </c>
    </row>
    <row r="691" ht="14.25" customHeight="1">
      <c r="A691" s="426">
        <v>45561.0</v>
      </c>
      <c r="B691" s="428">
        <v>603079.0</v>
      </c>
      <c r="C691" s="427"/>
      <c r="D691" s="429" t="s">
        <v>1612</v>
      </c>
      <c r="E691" s="428">
        <v>1.10386313E8</v>
      </c>
      <c r="F691" s="429">
        <v>0.0</v>
      </c>
      <c r="G691" s="429" t="s">
        <v>1463</v>
      </c>
    </row>
    <row r="692" ht="14.25" customHeight="1">
      <c r="A692" s="426">
        <v>45561.0</v>
      </c>
      <c r="B692" s="428">
        <v>533120.0</v>
      </c>
      <c r="C692" s="427"/>
      <c r="D692" s="429" t="s">
        <v>1565</v>
      </c>
      <c r="E692" s="428">
        <v>1.11997433E8</v>
      </c>
      <c r="F692" s="429">
        <v>0.0</v>
      </c>
      <c r="G692" s="429" t="s">
        <v>1463</v>
      </c>
    </row>
    <row r="693" ht="14.25" customHeight="1">
      <c r="A693" s="426">
        <v>45561.0</v>
      </c>
      <c r="B693" s="428">
        <v>300000.0</v>
      </c>
      <c r="C693" s="427"/>
      <c r="D693" s="429" t="s">
        <v>1630</v>
      </c>
      <c r="E693" s="428">
        <v>1.10686313E8</v>
      </c>
      <c r="F693" s="429">
        <v>0.0</v>
      </c>
      <c r="G693" s="429" t="s">
        <v>1463</v>
      </c>
    </row>
    <row r="694" ht="14.25" customHeight="1">
      <c r="A694" s="426">
        <v>45561.0</v>
      </c>
      <c r="B694" s="428">
        <v>18684.0</v>
      </c>
      <c r="C694" s="427"/>
      <c r="D694" s="429" t="s">
        <v>1532</v>
      </c>
      <c r="E694" s="428">
        <v>1.09072933E8</v>
      </c>
      <c r="F694" s="429">
        <v>0.0</v>
      </c>
      <c r="G694" s="429" t="s">
        <v>1463</v>
      </c>
    </row>
    <row r="695" ht="14.25" customHeight="1">
      <c r="A695" s="426">
        <v>45561.0</v>
      </c>
      <c r="B695" s="427"/>
      <c r="C695" s="428">
        <v>6.7069835E7</v>
      </c>
      <c r="D695" s="429" t="s">
        <v>1593</v>
      </c>
      <c r="E695" s="428">
        <v>1.09054249E8</v>
      </c>
      <c r="F695" s="429">
        <v>0.0</v>
      </c>
      <c r="G695" s="429" t="s">
        <v>1543</v>
      </c>
    </row>
    <row r="696" ht="14.25" customHeight="1">
      <c r="A696" s="426">
        <v>45562.0</v>
      </c>
      <c r="B696" s="428">
        <v>7000000.0</v>
      </c>
      <c r="C696" s="427"/>
      <c r="D696" s="429" t="s">
        <v>1618</v>
      </c>
      <c r="E696" s="428">
        <v>1.6359553E8</v>
      </c>
      <c r="F696" s="429">
        <v>0.0</v>
      </c>
      <c r="G696" s="429" t="s">
        <v>1463</v>
      </c>
    </row>
    <row r="697" ht="14.25" customHeight="1">
      <c r="A697" s="426">
        <v>45565.0</v>
      </c>
      <c r="B697" s="428">
        <v>6056819.0</v>
      </c>
      <c r="C697" s="427"/>
      <c r="D697" s="429" t="s">
        <v>1594</v>
      </c>
      <c r="E697" s="428">
        <v>1.74728649E8</v>
      </c>
      <c r="F697" s="429">
        <v>7.5139934E7</v>
      </c>
      <c r="G697" s="429" t="s">
        <v>1463</v>
      </c>
    </row>
    <row r="698" ht="14.25" customHeight="1">
      <c r="A698" s="426">
        <v>45565.0</v>
      </c>
      <c r="B698" s="428">
        <v>3011140.0</v>
      </c>
      <c r="C698" s="427"/>
      <c r="D698" s="429" t="s">
        <v>1618</v>
      </c>
      <c r="E698" s="428">
        <v>1.6660667E8</v>
      </c>
      <c r="F698" s="429">
        <v>0.0</v>
      </c>
      <c r="G698" s="429" t="s">
        <v>1463</v>
      </c>
    </row>
    <row r="699" ht="14.25" customHeight="1">
      <c r="A699" s="426">
        <v>45565.0</v>
      </c>
      <c r="B699" s="428">
        <v>2888714.0</v>
      </c>
      <c r="C699" s="427"/>
      <c r="D699" s="429" t="s">
        <v>1510</v>
      </c>
      <c r="E699" s="428">
        <v>1.54213231E8</v>
      </c>
      <c r="F699" s="429">
        <v>0.0</v>
      </c>
      <c r="G699" s="429" t="s">
        <v>1463</v>
      </c>
    </row>
    <row r="700" ht="14.25" customHeight="1">
      <c r="A700" s="426">
        <v>45565.0</v>
      </c>
      <c r="B700" s="428">
        <v>2282299.0</v>
      </c>
      <c r="C700" s="427"/>
      <c r="D700" s="429" t="s">
        <v>1563</v>
      </c>
      <c r="E700" s="428">
        <v>1.5659553E8</v>
      </c>
      <c r="F700" s="429">
        <v>0.0</v>
      </c>
      <c r="G700" s="429" t="s">
        <v>1463</v>
      </c>
    </row>
    <row r="701" ht="14.25" customHeight="1">
      <c r="A701" s="426">
        <v>45565.0</v>
      </c>
      <c r="B701" s="428">
        <v>1765160.0</v>
      </c>
      <c r="C701" s="427"/>
      <c r="D701" s="429" t="s">
        <v>1594</v>
      </c>
      <c r="E701" s="428">
        <v>1.6867183E8</v>
      </c>
      <c r="F701" s="429">
        <v>7.5139934E7</v>
      </c>
      <c r="G701" s="429" t="s">
        <v>1463</v>
      </c>
    </row>
    <row r="702" ht="14.25" customHeight="1">
      <c r="A702" s="426">
        <v>45565.0</v>
      </c>
      <c r="B702" s="428">
        <v>1100435.0</v>
      </c>
      <c r="C702" s="427"/>
      <c r="D702" s="429" t="s">
        <v>1520</v>
      </c>
      <c r="E702" s="428">
        <v>1.75829084E8</v>
      </c>
      <c r="F702" s="429">
        <v>0.0</v>
      </c>
      <c r="G702" s="429" t="s">
        <v>1463</v>
      </c>
    </row>
    <row r="703" ht="14.25" customHeight="1">
      <c r="A703" s="426">
        <v>45565.0</v>
      </c>
      <c r="B703" s="428">
        <v>300000.0</v>
      </c>
      <c r="C703" s="427"/>
      <c r="D703" s="429" t="s">
        <v>1630</v>
      </c>
      <c r="E703" s="428">
        <v>1.6690667E8</v>
      </c>
      <c r="F703" s="429">
        <v>0.0</v>
      </c>
      <c r="G703" s="429" t="s">
        <v>1463</v>
      </c>
    </row>
    <row r="704" ht="14.25" customHeight="1">
      <c r="A704" s="426">
        <v>45565.0</v>
      </c>
      <c r="B704" s="428">
        <v>295000.0</v>
      </c>
      <c r="C704" s="427"/>
      <c r="D704" s="429" t="s">
        <v>1617</v>
      </c>
      <c r="E704" s="428">
        <v>1.76124084E8</v>
      </c>
      <c r="F704" s="429">
        <v>0.0</v>
      </c>
      <c r="G704" s="429" t="s">
        <v>1463</v>
      </c>
    </row>
    <row r="705" ht="14.25" customHeight="1">
      <c r="A705" s="426">
        <v>45565.0</v>
      </c>
      <c r="B705" s="428">
        <v>100000.0</v>
      </c>
      <c r="C705" s="427"/>
      <c r="D705" s="429" t="s">
        <v>1618</v>
      </c>
      <c r="E705" s="428">
        <v>1.54313231E8</v>
      </c>
      <c r="F705" s="429">
        <v>0.0</v>
      </c>
      <c r="G705" s="429" t="s">
        <v>1463</v>
      </c>
    </row>
    <row r="706" ht="14.25" customHeight="1">
      <c r="A706" s="426">
        <v>45565.0</v>
      </c>
      <c r="B706" s="428">
        <v>1591132.0</v>
      </c>
      <c r="C706" s="427"/>
      <c r="D706" s="429" t="s">
        <v>1508</v>
      </c>
      <c r="E706" s="428">
        <v>1.48519848E8</v>
      </c>
      <c r="F706" s="429">
        <v>4.00563718E8</v>
      </c>
      <c r="G706" s="429" t="s">
        <v>1463</v>
      </c>
    </row>
    <row r="707" ht="14.25" customHeight="1">
      <c r="A707" s="426">
        <v>45567.0</v>
      </c>
      <c r="B707" s="428">
        <v>1468269.0</v>
      </c>
      <c r="C707" s="427"/>
      <c r="D707" s="429" t="s">
        <v>1517</v>
      </c>
      <c r="E707" s="428">
        <v>1.49988117E8</v>
      </c>
      <c r="F707" s="429">
        <v>0.0</v>
      </c>
      <c r="G707" s="429" t="s">
        <v>1463</v>
      </c>
    </row>
    <row r="708" ht="14.25" customHeight="1">
      <c r="A708" s="426">
        <v>45567.0</v>
      </c>
      <c r="B708" s="428">
        <v>560000.0</v>
      </c>
      <c r="C708" s="427"/>
      <c r="D708" s="429" t="s">
        <v>1646</v>
      </c>
      <c r="E708" s="428">
        <v>1.51024517E8</v>
      </c>
      <c r="F708" s="429">
        <v>0.0</v>
      </c>
      <c r="G708" s="429" t="s">
        <v>1463</v>
      </c>
    </row>
    <row r="709" ht="14.25" customHeight="1">
      <c r="A709" s="426">
        <v>45567.0</v>
      </c>
      <c r="B709" s="428">
        <v>476400.0</v>
      </c>
      <c r="C709" s="427"/>
      <c r="D709" s="429" t="s">
        <v>1647</v>
      </c>
      <c r="E709" s="428">
        <v>1.50464517E8</v>
      </c>
      <c r="F709" s="429">
        <v>3824535.0</v>
      </c>
      <c r="G709" s="429" t="s">
        <v>1463</v>
      </c>
    </row>
    <row r="710" ht="14.25" customHeight="1">
      <c r="A710" s="426">
        <v>45567.0</v>
      </c>
      <c r="B710" s="428">
        <v>300000.0</v>
      </c>
      <c r="C710" s="427"/>
      <c r="D710" s="429" t="s">
        <v>1630</v>
      </c>
      <c r="E710" s="428">
        <v>1.51324517E8</v>
      </c>
      <c r="F710" s="429">
        <v>0.0</v>
      </c>
      <c r="G710" s="429" t="s">
        <v>1463</v>
      </c>
    </row>
    <row r="711" ht="14.25" customHeight="1">
      <c r="A711" s="426">
        <v>45567.0</v>
      </c>
      <c r="B711" s="428">
        <v>2073452.0</v>
      </c>
      <c r="C711" s="427"/>
      <c r="D711" s="429" t="s">
        <v>1510</v>
      </c>
      <c r="E711" s="428">
        <v>1.46928716E8</v>
      </c>
      <c r="F711" s="429">
        <v>0.0</v>
      </c>
      <c r="G711" s="429" t="s">
        <v>1463</v>
      </c>
    </row>
    <row r="712" ht="14.25" customHeight="1">
      <c r="A712" s="426">
        <v>45568.0</v>
      </c>
      <c r="B712" s="427"/>
      <c r="C712" s="428">
        <v>5.1072985E7</v>
      </c>
      <c r="D712" s="429" t="s">
        <v>1593</v>
      </c>
      <c r="E712" s="428">
        <v>1.43090937E8</v>
      </c>
      <c r="F712" s="429">
        <v>0.0</v>
      </c>
      <c r="G712" s="429" t="s">
        <v>1543</v>
      </c>
    </row>
    <row r="713" ht="14.25" customHeight="1">
      <c r="A713" s="426">
        <v>45569.0</v>
      </c>
      <c r="B713" s="427"/>
      <c r="C713" s="428">
        <v>1224000.0</v>
      </c>
      <c r="D713" s="429" t="s">
        <v>1648</v>
      </c>
      <c r="E713" s="428">
        <v>1.94163922E8</v>
      </c>
      <c r="F713" s="429">
        <v>0.0</v>
      </c>
      <c r="G713" s="429" t="s">
        <v>1543</v>
      </c>
    </row>
    <row r="714" ht="14.25" customHeight="1">
      <c r="A714" s="426">
        <v>45569.0</v>
      </c>
      <c r="B714" s="428">
        <v>800000.0</v>
      </c>
      <c r="C714" s="427"/>
      <c r="D714" s="429" t="s">
        <v>1637</v>
      </c>
      <c r="E714" s="428">
        <v>1.44855264E8</v>
      </c>
      <c r="F714" s="429">
        <v>6.4714015E7</v>
      </c>
      <c r="G714" s="429" t="s">
        <v>1463</v>
      </c>
    </row>
    <row r="715" ht="14.25" customHeight="1">
      <c r="A715" s="426">
        <v>45569.0</v>
      </c>
      <c r="B715" s="428">
        <v>577150.0</v>
      </c>
      <c r="C715" s="427"/>
      <c r="D715" s="429" t="s">
        <v>1574</v>
      </c>
      <c r="E715" s="428">
        <v>1.44055264E8</v>
      </c>
      <c r="F715" s="429">
        <v>0.0</v>
      </c>
      <c r="G715" s="429" t="s">
        <v>1463</v>
      </c>
    </row>
    <row r="716" ht="14.25" customHeight="1">
      <c r="A716" s="426">
        <v>45569.0</v>
      </c>
      <c r="B716" s="428">
        <v>300000.0</v>
      </c>
      <c r="C716" s="427"/>
      <c r="D716" s="429" t="s">
        <v>1630</v>
      </c>
      <c r="E716" s="428">
        <v>1.43478114E8</v>
      </c>
      <c r="F716" s="429">
        <v>0.0</v>
      </c>
      <c r="G716" s="429" t="s">
        <v>1463</v>
      </c>
    </row>
    <row r="717" ht="14.25" customHeight="1">
      <c r="A717" s="426">
        <v>45569.0</v>
      </c>
      <c r="B717" s="428">
        <v>87177.0</v>
      </c>
      <c r="C717" s="427"/>
      <c r="D717" s="429" t="s">
        <v>1621</v>
      </c>
      <c r="E717" s="428">
        <v>1.43178114E8</v>
      </c>
      <c r="F717" s="429">
        <v>0.0</v>
      </c>
      <c r="G717" s="429" t="s">
        <v>1463</v>
      </c>
    </row>
    <row r="718" ht="14.25" customHeight="1">
      <c r="A718" s="426">
        <v>45569.0</v>
      </c>
      <c r="B718" s="428">
        <v>2349920.0</v>
      </c>
      <c r="C718" s="427"/>
      <c r="D718" s="429" t="s">
        <v>1510</v>
      </c>
      <c r="E718" s="428">
        <v>1.92035517E8</v>
      </c>
      <c r="F718" s="429">
        <v>0.0</v>
      </c>
      <c r="G718" s="429" t="s">
        <v>1463</v>
      </c>
    </row>
    <row r="719" ht="14.25" customHeight="1">
      <c r="A719" s="426">
        <v>45572.0</v>
      </c>
      <c r="B719" s="428">
        <v>1316934.0</v>
      </c>
      <c r="C719" s="427"/>
      <c r="D719" s="429" t="s">
        <v>1507</v>
      </c>
      <c r="E719" s="428">
        <v>1.95174262E8</v>
      </c>
      <c r="F719" s="429">
        <v>0.0</v>
      </c>
      <c r="G719" s="429" t="s">
        <v>1463</v>
      </c>
    </row>
    <row r="720" ht="14.25" customHeight="1">
      <c r="A720" s="426">
        <v>45572.0</v>
      </c>
      <c r="B720" s="428">
        <v>1079116.0</v>
      </c>
      <c r="C720" s="427"/>
      <c r="D720" s="429" t="s">
        <v>1640</v>
      </c>
      <c r="E720" s="428">
        <v>1.93857328E8</v>
      </c>
      <c r="F720" s="429">
        <v>9.5308244E7</v>
      </c>
      <c r="G720" s="429" t="s">
        <v>1463</v>
      </c>
    </row>
    <row r="721" ht="14.25" customHeight="1">
      <c r="A721" s="426">
        <v>45572.0</v>
      </c>
      <c r="B721" s="428">
        <v>599990.0</v>
      </c>
      <c r="C721" s="427"/>
      <c r="D721" s="429" t="s">
        <v>1630</v>
      </c>
      <c r="E721" s="428">
        <v>1.92778212E8</v>
      </c>
      <c r="F721" s="429">
        <v>0.0</v>
      </c>
      <c r="G721" s="429" t="s">
        <v>1463</v>
      </c>
    </row>
    <row r="722" ht="14.25" customHeight="1">
      <c r="A722" s="426">
        <v>45572.0</v>
      </c>
      <c r="B722" s="428">
        <v>213660.0</v>
      </c>
      <c r="C722" s="427"/>
      <c r="D722" s="429" t="s">
        <v>1649</v>
      </c>
      <c r="E722" s="428">
        <v>1.95387922E8</v>
      </c>
      <c r="F722" s="429">
        <v>9.2038424E7</v>
      </c>
      <c r="G722" s="429" t="s">
        <v>1463</v>
      </c>
    </row>
    <row r="723" ht="14.25" customHeight="1">
      <c r="A723" s="426">
        <v>45572.0</v>
      </c>
      <c r="B723" s="428">
        <v>142705.0</v>
      </c>
      <c r="C723" s="427"/>
      <c r="D723" s="429" t="s">
        <v>1621</v>
      </c>
      <c r="E723" s="428">
        <v>1.92178222E8</v>
      </c>
      <c r="F723" s="429">
        <v>0.0</v>
      </c>
      <c r="G723" s="429" t="s">
        <v>1463</v>
      </c>
    </row>
    <row r="724" ht="14.25" customHeight="1">
      <c r="A724" s="426">
        <v>45572.0</v>
      </c>
      <c r="B724" s="428">
        <v>7000000.0</v>
      </c>
      <c r="C724" s="427"/>
      <c r="D724" s="429" t="s">
        <v>1549</v>
      </c>
      <c r="E724" s="428">
        <v>1.79748514E8</v>
      </c>
      <c r="F724" s="429">
        <v>0.0</v>
      </c>
      <c r="G724" s="429" t="s">
        <v>1463</v>
      </c>
    </row>
    <row r="725" ht="14.25" customHeight="1">
      <c r="A725" s="426">
        <v>45573.0</v>
      </c>
      <c r="B725" s="428">
        <v>6670986.0</v>
      </c>
      <c r="C725" s="427"/>
      <c r="D725" s="429" t="s">
        <v>1594</v>
      </c>
      <c r="E725" s="428">
        <v>1.62897606E8</v>
      </c>
      <c r="F725" s="429">
        <v>7.5139934E7</v>
      </c>
      <c r="G725" s="429" t="s">
        <v>1463</v>
      </c>
    </row>
    <row r="726" ht="14.25" customHeight="1">
      <c r="A726" s="426">
        <v>45573.0</v>
      </c>
      <c r="B726" s="428">
        <v>6408424.0</v>
      </c>
      <c r="C726" s="427"/>
      <c r="D726" s="429" t="s">
        <v>1549</v>
      </c>
      <c r="E726" s="428">
        <v>1.70265789E8</v>
      </c>
      <c r="F726" s="429">
        <v>0.0</v>
      </c>
      <c r="G726" s="429" t="s">
        <v>1463</v>
      </c>
    </row>
    <row r="727" ht="14.25" customHeight="1">
      <c r="A727" s="426">
        <v>45573.0</v>
      </c>
      <c r="B727" s="428">
        <v>2292299.0</v>
      </c>
      <c r="C727" s="427"/>
      <c r="D727" s="429" t="s">
        <v>1549</v>
      </c>
      <c r="E727" s="428">
        <v>1.86697558E8</v>
      </c>
      <c r="F727" s="429">
        <v>0.0</v>
      </c>
      <c r="G727" s="429" t="s">
        <v>1463</v>
      </c>
    </row>
    <row r="728" ht="14.25" customHeight="1">
      <c r="A728" s="426">
        <v>45573.0</v>
      </c>
      <c r="B728" s="428">
        <v>1759677.0</v>
      </c>
      <c r="C728" s="427"/>
      <c r="D728" s="429" t="s">
        <v>1549</v>
      </c>
      <c r="E728" s="428">
        <v>1.89685597E8</v>
      </c>
      <c r="F728" s="429">
        <v>0.0</v>
      </c>
      <c r="G728" s="429" t="s">
        <v>1463</v>
      </c>
    </row>
    <row r="729" ht="14.25" customHeight="1">
      <c r="A729" s="426">
        <v>45573.0</v>
      </c>
      <c r="B729" s="428">
        <v>1371051.0</v>
      </c>
      <c r="C729" s="427"/>
      <c r="D729" s="429" t="s">
        <v>1549</v>
      </c>
      <c r="E729" s="428">
        <v>1.7163684E8</v>
      </c>
      <c r="F729" s="429">
        <v>0.0</v>
      </c>
      <c r="G729" s="429" t="s">
        <v>1463</v>
      </c>
    </row>
    <row r="730" ht="14.25" customHeight="1">
      <c r="A730" s="426">
        <v>45573.0</v>
      </c>
      <c r="B730" s="428">
        <v>1283830.0</v>
      </c>
      <c r="C730" s="427"/>
      <c r="D730" s="429" t="s">
        <v>1549</v>
      </c>
      <c r="E730" s="428">
        <v>1.82004215E8</v>
      </c>
      <c r="F730" s="429">
        <v>0.0</v>
      </c>
      <c r="G730" s="429" t="s">
        <v>1463</v>
      </c>
    </row>
    <row r="731" ht="14.25" customHeight="1">
      <c r="A731" s="426">
        <v>45573.0</v>
      </c>
      <c r="B731" s="428">
        <v>1065190.0</v>
      </c>
      <c r="C731" s="427"/>
      <c r="D731" s="429" t="s">
        <v>1549</v>
      </c>
      <c r="E731" s="428">
        <v>1.83893298E8</v>
      </c>
      <c r="F731" s="429">
        <v>0.0</v>
      </c>
      <c r="G731" s="429" t="s">
        <v>1463</v>
      </c>
    </row>
    <row r="732" ht="14.25" customHeight="1">
      <c r="A732" s="426">
        <v>45573.0</v>
      </c>
      <c r="B732" s="428">
        <v>959759.0</v>
      </c>
      <c r="C732" s="427"/>
      <c r="D732" s="429" t="s">
        <v>1549</v>
      </c>
      <c r="E732" s="428">
        <v>1.72748514E8</v>
      </c>
      <c r="F732" s="429">
        <v>0.0</v>
      </c>
      <c r="G732" s="429" t="s">
        <v>1463</v>
      </c>
    </row>
    <row r="733" ht="14.25" customHeight="1">
      <c r="A733" s="426">
        <v>45573.0</v>
      </c>
      <c r="B733" s="428">
        <v>959759.0</v>
      </c>
      <c r="C733" s="427"/>
      <c r="D733" s="429" t="s">
        <v>1549</v>
      </c>
      <c r="E733" s="428">
        <v>1.63857365E8</v>
      </c>
      <c r="F733" s="429">
        <v>0.0</v>
      </c>
      <c r="G733" s="429" t="s">
        <v>1463</v>
      </c>
    </row>
    <row r="734" ht="14.25" customHeight="1">
      <c r="A734" s="426">
        <v>45573.0</v>
      </c>
      <c r="B734" s="428">
        <v>759880.0</v>
      </c>
      <c r="C734" s="427"/>
      <c r="D734" s="429" t="s">
        <v>1549</v>
      </c>
      <c r="E734" s="428">
        <v>1.87457438E8</v>
      </c>
      <c r="F734" s="429">
        <v>0.0</v>
      </c>
      <c r="G734" s="429" t="s">
        <v>1463</v>
      </c>
    </row>
    <row r="735" ht="14.25" customHeight="1">
      <c r="A735" s="426">
        <v>45573.0</v>
      </c>
      <c r="B735" s="428">
        <v>683905.0</v>
      </c>
      <c r="C735" s="427"/>
      <c r="D735" s="429" t="s">
        <v>1549</v>
      </c>
      <c r="E735" s="428">
        <v>1.80432419E8</v>
      </c>
      <c r="F735" s="429">
        <v>0.0</v>
      </c>
      <c r="G735" s="429" t="s">
        <v>1463</v>
      </c>
    </row>
    <row r="736" ht="14.25" customHeight="1">
      <c r="A736" s="426">
        <v>45573.0</v>
      </c>
      <c r="B736" s="428">
        <v>511961.0</v>
      </c>
      <c r="C736" s="427"/>
      <c r="D736" s="429" t="s">
        <v>1549</v>
      </c>
      <c r="E736" s="428">
        <v>1.84405259E8</v>
      </c>
      <c r="F736" s="429">
        <v>0.0</v>
      </c>
      <c r="G736" s="429" t="s">
        <v>1463</v>
      </c>
    </row>
    <row r="737" ht="14.25" customHeight="1">
      <c r="A737" s="426">
        <v>45573.0</v>
      </c>
      <c r="B737" s="428">
        <v>468482.0</v>
      </c>
      <c r="C737" s="427"/>
      <c r="D737" s="429" t="s">
        <v>1549</v>
      </c>
      <c r="E737" s="428">
        <v>1.8792592E8</v>
      </c>
      <c r="F737" s="429">
        <v>0.0</v>
      </c>
      <c r="G737" s="429" t="s">
        <v>1463</v>
      </c>
    </row>
    <row r="738" ht="14.25" customHeight="1">
      <c r="A738" s="426">
        <v>45573.0</v>
      </c>
      <c r="B738" s="428">
        <v>311968.0</v>
      </c>
      <c r="C738" s="427"/>
      <c r="D738" s="429" t="s">
        <v>1549</v>
      </c>
      <c r="E738" s="428">
        <v>1.82404142E8</v>
      </c>
      <c r="F738" s="429">
        <v>0.0</v>
      </c>
      <c r="G738" s="429" t="s">
        <v>1463</v>
      </c>
    </row>
    <row r="739" ht="14.25" customHeight="1">
      <c r="A739" s="426">
        <v>45573.0</v>
      </c>
      <c r="B739" s="428">
        <v>287966.0</v>
      </c>
      <c r="C739" s="427"/>
      <c r="D739" s="429" t="s">
        <v>1549</v>
      </c>
      <c r="E739" s="428">
        <v>1.80720385E8</v>
      </c>
      <c r="F739" s="429">
        <v>0.0</v>
      </c>
      <c r="G739" s="429" t="s">
        <v>1463</v>
      </c>
    </row>
    <row r="740" ht="14.25" customHeight="1">
      <c r="A740" s="426">
        <v>45573.0</v>
      </c>
      <c r="B740" s="428">
        <v>279983.0</v>
      </c>
      <c r="C740" s="427"/>
      <c r="D740" s="429" t="s">
        <v>1549</v>
      </c>
      <c r="E740" s="428">
        <v>1.82684125E8</v>
      </c>
      <c r="F740" s="429">
        <v>0.0</v>
      </c>
      <c r="G740" s="429" t="s">
        <v>1463</v>
      </c>
    </row>
    <row r="741" ht="14.25" customHeight="1">
      <c r="A741" s="426">
        <v>45573.0</v>
      </c>
      <c r="B741" s="428">
        <v>214277.0</v>
      </c>
      <c r="C741" s="427"/>
      <c r="D741" s="429" t="s">
        <v>1597</v>
      </c>
      <c r="E741" s="428">
        <v>1.5622662E8</v>
      </c>
      <c r="F741" s="429">
        <v>6.2241071E7</v>
      </c>
      <c r="G741" s="429" t="s">
        <v>1463</v>
      </c>
    </row>
    <row r="742" ht="14.25" customHeight="1">
      <c r="A742" s="426">
        <v>45573.0</v>
      </c>
      <c r="B742" s="428">
        <v>151915.0</v>
      </c>
      <c r="C742" s="427"/>
      <c r="D742" s="429" t="s">
        <v>1549</v>
      </c>
      <c r="E742" s="428">
        <v>1.71788755E8</v>
      </c>
      <c r="F742" s="429">
        <v>0.0</v>
      </c>
      <c r="G742" s="429" t="s">
        <v>1463</v>
      </c>
    </row>
    <row r="743" ht="14.25" customHeight="1">
      <c r="A743" s="426">
        <v>45573.0</v>
      </c>
      <c r="B743" s="428">
        <v>143983.0</v>
      </c>
      <c r="C743" s="427"/>
      <c r="D743" s="429" t="s">
        <v>1549</v>
      </c>
      <c r="E743" s="428">
        <v>1.82828108E8</v>
      </c>
      <c r="F743" s="429">
        <v>0.0</v>
      </c>
      <c r="G743" s="429" t="s">
        <v>1463</v>
      </c>
    </row>
    <row r="744" ht="14.25" customHeight="1">
      <c r="A744" s="426">
        <v>45573.0</v>
      </c>
      <c r="B744" s="428">
        <v>87959.0</v>
      </c>
      <c r="C744" s="427"/>
      <c r="D744" s="429" t="s">
        <v>1549</v>
      </c>
      <c r="E744" s="428">
        <v>1.82092174E8</v>
      </c>
      <c r="F744" s="429">
        <v>0.0</v>
      </c>
      <c r="G744" s="429" t="s">
        <v>1463</v>
      </c>
    </row>
    <row r="745" ht="14.25" customHeight="1">
      <c r="A745" s="426">
        <v>45573.0</v>
      </c>
      <c r="B745" s="428">
        <v>2787088.0</v>
      </c>
      <c r="C745" s="427"/>
      <c r="D745" s="429" t="s">
        <v>1510</v>
      </c>
      <c r="E745" s="428">
        <v>1.56012343E8</v>
      </c>
      <c r="F745" s="429">
        <v>0.0</v>
      </c>
      <c r="G745" s="429" t="s">
        <v>1463</v>
      </c>
    </row>
    <row r="746" ht="14.25" customHeight="1">
      <c r="A746" s="426">
        <v>45574.0</v>
      </c>
      <c r="B746" s="428">
        <v>116231.0</v>
      </c>
      <c r="C746" s="427"/>
      <c r="D746" s="429" t="s">
        <v>1650</v>
      </c>
      <c r="E746" s="428">
        <v>1.53225255E8</v>
      </c>
      <c r="F746" s="429">
        <v>3.68804402E8</v>
      </c>
      <c r="G746" s="429" t="s">
        <v>1465</v>
      </c>
    </row>
    <row r="747" ht="14.25" customHeight="1">
      <c r="A747" s="426">
        <v>45574.0</v>
      </c>
      <c r="B747" s="428">
        <v>7000000.0</v>
      </c>
      <c r="C747" s="427"/>
      <c r="D747" s="429" t="s">
        <v>1526</v>
      </c>
      <c r="E747" s="428">
        <v>1.53109024E8</v>
      </c>
      <c r="F747" s="429">
        <v>0.0</v>
      </c>
      <c r="G747" s="429" t="s">
        <v>1463</v>
      </c>
    </row>
    <row r="748" ht="14.25" customHeight="1">
      <c r="A748" s="426">
        <v>45575.0</v>
      </c>
      <c r="B748" s="428">
        <v>1872950.0</v>
      </c>
      <c r="C748" s="427"/>
      <c r="D748" s="429" t="s">
        <v>1526</v>
      </c>
      <c r="E748" s="428">
        <v>1.46109024E8</v>
      </c>
      <c r="F748" s="429">
        <v>0.0</v>
      </c>
      <c r="G748" s="429" t="s">
        <v>1463</v>
      </c>
    </row>
    <row r="749" ht="14.25" customHeight="1">
      <c r="A749" s="426">
        <v>45575.0</v>
      </c>
      <c r="B749" s="428">
        <v>109000.0</v>
      </c>
      <c r="C749" s="427"/>
      <c r="D749" s="429" t="s">
        <v>1651</v>
      </c>
      <c r="E749" s="428">
        <v>1.44236074E8</v>
      </c>
      <c r="F749" s="429">
        <v>0.0</v>
      </c>
      <c r="G749" s="429" t="s">
        <v>1463</v>
      </c>
    </row>
    <row r="750" ht="14.25" customHeight="1">
      <c r="A750" s="426">
        <v>45576.0</v>
      </c>
      <c r="B750" s="428">
        <v>6733953.0</v>
      </c>
      <c r="C750" s="427"/>
      <c r="D750" s="429" t="s">
        <v>1505</v>
      </c>
      <c r="E750" s="428">
        <v>1.36172721E8</v>
      </c>
      <c r="F750" s="429">
        <v>6.1603875E7</v>
      </c>
      <c r="G750" s="429" t="s">
        <v>1463</v>
      </c>
    </row>
    <row r="751" ht="14.25" customHeight="1">
      <c r="A751" s="426">
        <v>45579.0</v>
      </c>
      <c r="B751" s="428">
        <v>3312000.0</v>
      </c>
      <c r="C751" s="427"/>
      <c r="D751" s="429" t="s">
        <v>1644</v>
      </c>
      <c r="E751" s="428">
        <v>1.42223193E8</v>
      </c>
      <c r="F751" s="429">
        <v>7.8471638E7</v>
      </c>
      <c r="G751" s="429" t="s">
        <v>1463</v>
      </c>
    </row>
    <row r="752" ht="14.25" customHeight="1">
      <c r="A752" s="426">
        <v>45579.0</v>
      </c>
      <c r="B752" s="428">
        <v>1699915.0</v>
      </c>
      <c r="C752" s="427"/>
      <c r="D752" s="429" t="s">
        <v>1555</v>
      </c>
      <c r="E752" s="428">
        <v>1.44003552E8</v>
      </c>
      <c r="F752" s="429">
        <v>0.0</v>
      </c>
      <c r="G752" s="429" t="s">
        <v>1463</v>
      </c>
    </row>
    <row r="753" ht="14.25" customHeight="1">
      <c r="A753" s="426">
        <v>45579.0</v>
      </c>
      <c r="B753" s="428">
        <v>922284.0</v>
      </c>
      <c r="C753" s="427"/>
      <c r="D753" s="429" t="s">
        <v>1536</v>
      </c>
      <c r="E753" s="428">
        <v>1.38078524E8</v>
      </c>
      <c r="F753" s="429">
        <v>2.5536754E7</v>
      </c>
      <c r="G753" s="429" t="s">
        <v>1463</v>
      </c>
    </row>
    <row r="754" ht="14.25" customHeight="1">
      <c r="A754" s="426">
        <v>45579.0</v>
      </c>
      <c r="B754" s="428">
        <v>832669.0</v>
      </c>
      <c r="C754" s="427"/>
      <c r="D754" s="429" t="s">
        <v>1536</v>
      </c>
      <c r="E754" s="428">
        <v>1.38911193E8</v>
      </c>
      <c r="F754" s="429">
        <v>2.5536754E7</v>
      </c>
      <c r="G754" s="429" t="s">
        <v>1463</v>
      </c>
    </row>
    <row r="755" ht="14.25" customHeight="1">
      <c r="A755" s="426">
        <v>45579.0</v>
      </c>
      <c r="B755" s="428">
        <v>818000.0</v>
      </c>
      <c r="C755" s="427"/>
      <c r="D755" s="429" t="s">
        <v>1544</v>
      </c>
      <c r="E755" s="428">
        <v>1.29438768E8</v>
      </c>
      <c r="F755" s="429">
        <v>0.0</v>
      </c>
      <c r="G755" s="429" t="s">
        <v>1463</v>
      </c>
    </row>
    <row r="756" ht="14.25" customHeight="1">
      <c r="A756" s="426">
        <v>45579.0</v>
      </c>
      <c r="B756" s="428">
        <v>683519.0</v>
      </c>
      <c r="C756" s="427"/>
      <c r="D756" s="429" t="s">
        <v>1536</v>
      </c>
      <c r="E756" s="428">
        <v>1.3715624E8</v>
      </c>
      <c r="F756" s="429">
        <v>2.5536754E7</v>
      </c>
      <c r="G756" s="429" t="s">
        <v>1463</v>
      </c>
    </row>
    <row r="757" ht="14.25" customHeight="1">
      <c r="A757" s="426">
        <v>45579.0</v>
      </c>
      <c r="B757" s="428">
        <v>363782.0</v>
      </c>
      <c r="C757" s="427"/>
      <c r="D757" s="429" t="s">
        <v>1536</v>
      </c>
      <c r="E757" s="428">
        <v>1.28460022E8</v>
      </c>
      <c r="F757" s="429">
        <v>2.5536754E7</v>
      </c>
      <c r="G757" s="429" t="s">
        <v>1463</v>
      </c>
    </row>
    <row r="758" ht="14.25" customHeight="1">
      <c r="A758" s="426">
        <v>45579.0</v>
      </c>
      <c r="B758" s="428">
        <v>300000.0</v>
      </c>
      <c r="C758" s="427"/>
      <c r="D758" s="429" t="s">
        <v>1630</v>
      </c>
      <c r="E758" s="428">
        <v>1.36472721E8</v>
      </c>
      <c r="F758" s="429">
        <v>0.0</v>
      </c>
      <c r="G758" s="429" t="s">
        <v>1463</v>
      </c>
    </row>
    <row r="759" ht="14.25" customHeight="1">
      <c r="A759" s="426">
        <v>45579.0</v>
      </c>
      <c r="B759" s="428">
        <v>225071.0</v>
      </c>
      <c r="C759" s="427"/>
      <c r="D759" s="429" t="s">
        <v>1524</v>
      </c>
      <c r="E759" s="428">
        <v>1.2809624E8</v>
      </c>
      <c r="F759" s="429">
        <v>6.132917E7</v>
      </c>
      <c r="G759" s="429" t="s">
        <v>1463</v>
      </c>
    </row>
    <row r="760" ht="14.25" customHeight="1">
      <c r="A760" s="426">
        <v>45579.0</v>
      </c>
      <c r="B760" s="428">
        <v>160746.0</v>
      </c>
      <c r="C760" s="427"/>
      <c r="D760" s="429" t="s">
        <v>1524</v>
      </c>
      <c r="E760" s="428">
        <v>1.28620768E8</v>
      </c>
      <c r="F760" s="429">
        <v>6.132917E7</v>
      </c>
      <c r="G760" s="429" t="s">
        <v>1463</v>
      </c>
    </row>
    <row r="761" ht="14.25" customHeight="1">
      <c r="A761" s="426">
        <v>45579.0</v>
      </c>
      <c r="B761" s="428">
        <v>123522.0</v>
      </c>
      <c r="C761" s="427"/>
      <c r="D761" s="429" t="s">
        <v>1555</v>
      </c>
      <c r="E761" s="428">
        <v>1.44127074E8</v>
      </c>
      <c r="F761" s="429">
        <v>0.0</v>
      </c>
      <c r="G761" s="429" t="s">
        <v>1463</v>
      </c>
    </row>
    <row r="762" ht="14.25" customHeight="1">
      <c r="A762" s="426">
        <v>45579.0</v>
      </c>
      <c r="B762" s="428">
        <v>80444.0</v>
      </c>
      <c r="C762" s="427"/>
      <c r="D762" s="429" t="s">
        <v>1555</v>
      </c>
      <c r="E762" s="428">
        <v>1.42303637E8</v>
      </c>
      <c r="F762" s="429">
        <v>0.0</v>
      </c>
      <c r="G762" s="429" t="s">
        <v>1463</v>
      </c>
    </row>
    <row r="763" ht="14.25" customHeight="1">
      <c r="A763" s="426">
        <v>45579.0</v>
      </c>
      <c r="B763" s="428">
        <v>3294268.0</v>
      </c>
      <c r="C763" s="427"/>
      <c r="D763" s="429" t="s">
        <v>1652</v>
      </c>
      <c r="E763" s="428">
        <v>1.27871169E8</v>
      </c>
      <c r="F763" s="429">
        <v>0.0</v>
      </c>
      <c r="G763" s="429" t="s">
        <v>1463</v>
      </c>
    </row>
    <row r="764" ht="14.25" customHeight="1">
      <c r="A764" s="426">
        <v>45580.0</v>
      </c>
      <c r="B764" s="428">
        <v>2263883.0</v>
      </c>
      <c r="C764" s="427"/>
      <c r="D764" s="429" t="s">
        <v>1521</v>
      </c>
      <c r="E764" s="428">
        <v>1.22107546E8</v>
      </c>
      <c r="F764" s="429">
        <v>0.0</v>
      </c>
      <c r="G764" s="429" t="s">
        <v>1463</v>
      </c>
    </row>
    <row r="765" ht="14.25" customHeight="1">
      <c r="A765" s="426">
        <v>45580.0</v>
      </c>
      <c r="B765" s="428">
        <v>1711420.0</v>
      </c>
      <c r="C765" s="427"/>
      <c r="D765" s="429" t="s">
        <v>1551</v>
      </c>
      <c r="E765" s="428">
        <v>1.24413966E8</v>
      </c>
      <c r="F765" s="429">
        <v>0.0</v>
      </c>
      <c r="G765" s="429" t="s">
        <v>1463</v>
      </c>
    </row>
    <row r="766" ht="14.25" customHeight="1">
      <c r="A766" s="426">
        <v>45580.0</v>
      </c>
      <c r="B766" s="428">
        <v>300000.0</v>
      </c>
      <c r="C766" s="427"/>
      <c r="D766" s="429" t="s">
        <v>1630</v>
      </c>
      <c r="E766" s="428">
        <v>1.22407546E8</v>
      </c>
      <c r="F766" s="429">
        <v>0.0</v>
      </c>
      <c r="G766" s="429" t="s">
        <v>1463</v>
      </c>
    </row>
    <row r="767" ht="14.25" customHeight="1">
      <c r="A767" s="426">
        <v>45580.0</v>
      </c>
      <c r="B767" s="428">
        <v>295000.0</v>
      </c>
      <c r="C767" s="427"/>
      <c r="D767" s="429" t="s">
        <v>1617</v>
      </c>
      <c r="E767" s="428">
        <v>1.22702546E8</v>
      </c>
      <c r="F767" s="429">
        <v>0.0</v>
      </c>
      <c r="G767" s="429" t="s">
        <v>1463</v>
      </c>
    </row>
    <row r="768" ht="14.25" customHeight="1">
      <c r="A768" s="426">
        <v>45580.0</v>
      </c>
      <c r="B768" s="428">
        <v>162935.0</v>
      </c>
      <c r="C768" s="427"/>
      <c r="D768" s="429" t="s">
        <v>1653</v>
      </c>
      <c r="E768" s="428">
        <v>1.24576901E8</v>
      </c>
      <c r="F768" s="429">
        <v>7.450574E7</v>
      </c>
      <c r="G768" s="429" t="s">
        <v>1463</v>
      </c>
    </row>
    <row r="769" ht="14.25" customHeight="1">
      <c r="A769" s="426">
        <v>45580.0</v>
      </c>
      <c r="B769" s="428">
        <v>107695.0</v>
      </c>
      <c r="C769" s="427"/>
      <c r="D769" s="429" t="s">
        <v>1654</v>
      </c>
      <c r="E769" s="428">
        <v>1.19843663E8</v>
      </c>
      <c r="F769" s="429">
        <v>8.4089427E7</v>
      </c>
      <c r="G769" s="429" t="s">
        <v>1463</v>
      </c>
    </row>
    <row r="770" ht="14.25" customHeight="1">
      <c r="A770" s="426">
        <v>45580.0</v>
      </c>
      <c r="B770" s="428">
        <v>7000000.0</v>
      </c>
      <c r="C770" s="427"/>
      <c r="D770" s="429" t="s">
        <v>1572</v>
      </c>
      <c r="E770" s="428">
        <v>1.19735968E8</v>
      </c>
      <c r="F770" s="429">
        <v>0.0</v>
      </c>
      <c r="G770" s="429" t="s">
        <v>1463</v>
      </c>
    </row>
    <row r="771" ht="14.25" customHeight="1">
      <c r="A771" s="426">
        <v>45581.0</v>
      </c>
      <c r="B771" s="428">
        <v>7000000.0</v>
      </c>
      <c r="C771" s="427"/>
      <c r="D771" s="429" t="s">
        <v>1572</v>
      </c>
      <c r="E771" s="428">
        <v>1.12735968E8</v>
      </c>
      <c r="F771" s="429">
        <v>0.0</v>
      </c>
      <c r="G771" s="429" t="s">
        <v>1463</v>
      </c>
    </row>
    <row r="772" ht="14.25" customHeight="1">
      <c r="A772" s="426">
        <v>45581.0</v>
      </c>
      <c r="B772" s="428">
        <v>473495.0</v>
      </c>
      <c r="C772" s="427"/>
      <c r="D772" s="429" t="s">
        <v>1545</v>
      </c>
      <c r="E772" s="428">
        <v>1.05710968E8</v>
      </c>
      <c r="F772" s="429">
        <v>0.0</v>
      </c>
      <c r="G772" s="429" t="s">
        <v>1463</v>
      </c>
    </row>
    <row r="773" ht="14.25" customHeight="1">
      <c r="A773" s="426">
        <v>45581.0</v>
      </c>
      <c r="B773" s="428">
        <v>25000.0</v>
      </c>
      <c r="C773" s="427"/>
      <c r="D773" s="429" t="s">
        <v>1655</v>
      </c>
      <c r="E773" s="428">
        <v>1.05735968E8</v>
      </c>
      <c r="F773" s="429">
        <v>0.0</v>
      </c>
      <c r="G773" s="429" t="s">
        <v>1463</v>
      </c>
    </row>
    <row r="774" ht="14.25" customHeight="1">
      <c r="A774" s="426">
        <v>45581.0</v>
      </c>
      <c r="B774" s="428">
        <v>25000.0</v>
      </c>
      <c r="C774" s="427"/>
      <c r="D774" s="429" t="s">
        <v>1655</v>
      </c>
      <c r="E774" s="428">
        <v>1.05237473E8</v>
      </c>
      <c r="F774" s="429">
        <v>0.0</v>
      </c>
      <c r="G774" s="429" t="s">
        <v>1463</v>
      </c>
    </row>
    <row r="775" ht="14.25" customHeight="1">
      <c r="A775" s="426">
        <v>45581.0</v>
      </c>
      <c r="B775" s="428">
        <v>3137104.0</v>
      </c>
      <c r="C775" s="427"/>
      <c r="D775" s="429" t="s">
        <v>1600</v>
      </c>
      <c r="E775" s="428">
        <v>1.04213333E8</v>
      </c>
      <c r="F775" s="429">
        <v>0.0</v>
      </c>
      <c r="G775" s="429" t="s">
        <v>1463</v>
      </c>
    </row>
    <row r="776" ht="14.25" customHeight="1">
      <c r="A776" s="426">
        <v>45582.0</v>
      </c>
      <c r="B776" s="428">
        <v>1653940.0</v>
      </c>
      <c r="C776" s="427"/>
      <c r="D776" s="429" t="s">
        <v>1562</v>
      </c>
      <c r="E776" s="428">
        <v>1.00808229E8</v>
      </c>
      <c r="F776" s="429">
        <v>3.04291463E8</v>
      </c>
      <c r="G776" s="429" t="s">
        <v>1465</v>
      </c>
    </row>
    <row r="777" ht="14.25" customHeight="1">
      <c r="A777" s="426">
        <v>45582.0</v>
      </c>
      <c r="B777" s="428">
        <v>447440.0</v>
      </c>
      <c r="C777" s="427"/>
      <c r="D777" s="429" t="s">
        <v>1555</v>
      </c>
      <c r="E777" s="428">
        <v>1.05212473E8</v>
      </c>
      <c r="F777" s="429">
        <v>0.0</v>
      </c>
      <c r="G777" s="429" t="s">
        <v>1463</v>
      </c>
    </row>
    <row r="778" ht="14.25" customHeight="1">
      <c r="A778" s="426">
        <v>45582.0</v>
      </c>
      <c r="B778" s="428">
        <v>367800.0</v>
      </c>
      <c r="C778" s="427"/>
      <c r="D778" s="429" t="s">
        <v>1529</v>
      </c>
      <c r="E778" s="428">
        <v>1.04765033E8</v>
      </c>
      <c r="F778" s="429">
        <v>0.0</v>
      </c>
      <c r="G778" s="429" t="s">
        <v>1463</v>
      </c>
    </row>
    <row r="779" ht="14.25" customHeight="1">
      <c r="A779" s="426">
        <v>45582.0</v>
      </c>
      <c r="B779" s="428">
        <v>268000.0</v>
      </c>
      <c r="C779" s="427"/>
      <c r="D779" s="429" t="s">
        <v>1656</v>
      </c>
      <c r="E779" s="428">
        <v>1.01076229E8</v>
      </c>
      <c r="F779" s="429">
        <v>6.5348098E7</v>
      </c>
      <c r="G779" s="429" t="s">
        <v>1463</v>
      </c>
    </row>
    <row r="780" ht="14.25" customHeight="1">
      <c r="A780" s="426">
        <v>45582.0</v>
      </c>
      <c r="B780" s="428">
        <v>183900.0</v>
      </c>
      <c r="C780" s="427"/>
      <c r="D780" s="429" t="s">
        <v>1529</v>
      </c>
      <c r="E780" s="428">
        <v>1.04397233E8</v>
      </c>
      <c r="F780" s="429">
        <v>0.0</v>
      </c>
      <c r="G780" s="429" t="s">
        <v>1463</v>
      </c>
    </row>
    <row r="781" ht="14.25" customHeight="1">
      <c r="A781" s="426">
        <v>45582.0</v>
      </c>
      <c r="B781" s="428">
        <v>2849970.0</v>
      </c>
      <c r="C781" s="427"/>
      <c r="D781" s="429" t="s">
        <v>1519</v>
      </c>
      <c r="E781" s="428">
        <v>9.9118289E7</v>
      </c>
      <c r="F781" s="429">
        <v>2.5709179E7</v>
      </c>
      <c r="G781" s="429" t="s">
        <v>1463</v>
      </c>
    </row>
    <row r="782" ht="14.25" customHeight="1">
      <c r="A782" s="426">
        <v>45583.0</v>
      </c>
      <c r="B782" s="428">
        <v>2449982.0</v>
      </c>
      <c r="C782" s="427"/>
      <c r="D782" s="429" t="s">
        <v>1519</v>
      </c>
      <c r="E782" s="428">
        <v>9.6268319E7</v>
      </c>
      <c r="F782" s="429">
        <v>2.5709179E7</v>
      </c>
      <c r="G782" s="429" t="s">
        <v>1463</v>
      </c>
    </row>
    <row r="783" ht="14.25" customHeight="1">
      <c r="A783" s="426">
        <v>45583.0</v>
      </c>
      <c r="B783" s="428">
        <v>580000.0</v>
      </c>
      <c r="C783" s="427"/>
      <c r="D783" s="429" t="s">
        <v>1657</v>
      </c>
      <c r="E783" s="428">
        <v>9.3452608E7</v>
      </c>
      <c r="F783" s="429">
        <v>6.5637243E7</v>
      </c>
      <c r="G783" s="429" t="s">
        <v>1463</v>
      </c>
    </row>
    <row r="784" ht="14.25" customHeight="1">
      <c r="A784" s="426">
        <v>45583.0</v>
      </c>
      <c r="B784" s="428">
        <v>230000.0</v>
      </c>
      <c r="C784" s="427"/>
      <c r="D784" s="429" t="s">
        <v>1658</v>
      </c>
      <c r="E784" s="428">
        <v>9.3798347E7</v>
      </c>
      <c r="F784" s="429">
        <v>0.0</v>
      </c>
      <c r="G784" s="429" t="s">
        <v>1463</v>
      </c>
    </row>
    <row r="785" ht="14.25" customHeight="1">
      <c r="A785" s="426">
        <v>45583.0</v>
      </c>
      <c r="B785" s="428">
        <v>115739.0</v>
      </c>
      <c r="C785" s="427"/>
      <c r="D785" s="429" t="s">
        <v>1496</v>
      </c>
      <c r="E785" s="428">
        <v>9.3568347E7</v>
      </c>
      <c r="F785" s="429">
        <v>0.0</v>
      </c>
      <c r="G785" s="429" t="s">
        <v>1463</v>
      </c>
    </row>
    <row r="786" ht="14.25" customHeight="1">
      <c r="A786" s="426">
        <v>45583.0</v>
      </c>
      <c r="B786" s="428">
        <v>36000.0</v>
      </c>
      <c r="C786" s="427"/>
      <c r="D786" s="429" t="s">
        <v>1659</v>
      </c>
      <c r="E786" s="428">
        <v>9.9154289E7</v>
      </c>
      <c r="F786" s="429">
        <v>8.1774439E7</v>
      </c>
      <c r="G786" s="429" t="s">
        <v>1463</v>
      </c>
    </row>
    <row r="787" ht="14.25" customHeight="1">
      <c r="A787" s="426">
        <v>45583.0</v>
      </c>
      <c r="B787" s="428">
        <v>19990.0</v>
      </c>
      <c r="C787" s="427"/>
      <c r="D787" s="429" t="s">
        <v>1660</v>
      </c>
      <c r="E787" s="428">
        <v>9.3818337E7</v>
      </c>
      <c r="F787" s="429">
        <v>0.0</v>
      </c>
      <c r="G787" s="429" t="s">
        <v>1463</v>
      </c>
    </row>
    <row r="788" ht="14.25" customHeight="1">
      <c r="A788" s="426">
        <v>45583.0</v>
      </c>
      <c r="B788" s="428">
        <v>6304294.0</v>
      </c>
      <c r="C788" s="427"/>
      <c r="D788" s="429" t="s">
        <v>1600</v>
      </c>
      <c r="E788" s="428">
        <v>8.3358768E7</v>
      </c>
      <c r="F788" s="429">
        <v>0.0</v>
      </c>
      <c r="G788" s="429" t="s">
        <v>1463</v>
      </c>
    </row>
    <row r="789" ht="14.25" customHeight="1">
      <c r="A789" s="426">
        <v>45586.0</v>
      </c>
      <c r="B789" s="428">
        <v>5053101.0</v>
      </c>
      <c r="C789" s="427"/>
      <c r="D789" s="429" t="s">
        <v>1510</v>
      </c>
      <c r="E789" s="428">
        <v>9.2872608E7</v>
      </c>
      <c r="F789" s="429">
        <v>0.0</v>
      </c>
      <c r="G789" s="429" t="s">
        <v>1463</v>
      </c>
    </row>
    <row r="790" ht="14.25" customHeight="1">
      <c r="A790" s="426">
        <v>45586.0</v>
      </c>
      <c r="B790" s="428">
        <v>4264339.0</v>
      </c>
      <c r="C790" s="427"/>
      <c r="D790" s="429" t="s">
        <v>1600</v>
      </c>
      <c r="E790" s="428">
        <v>8.7623107E7</v>
      </c>
      <c r="F790" s="429">
        <v>0.0</v>
      </c>
      <c r="G790" s="429" t="s">
        <v>1463</v>
      </c>
    </row>
    <row r="791" ht="14.25" customHeight="1">
      <c r="A791" s="426">
        <v>45586.0</v>
      </c>
      <c r="B791" s="428">
        <v>722980.0</v>
      </c>
      <c r="C791" s="427"/>
      <c r="D791" s="429" t="s">
        <v>1510</v>
      </c>
      <c r="E791" s="428">
        <v>7.6184271E7</v>
      </c>
      <c r="F791" s="429">
        <v>0.0</v>
      </c>
      <c r="G791" s="429" t="s">
        <v>1463</v>
      </c>
    </row>
    <row r="792" ht="14.25" customHeight="1">
      <c r="A792" s="426">
        <v>45586.0</v>
      </c>
      <c r="B792" s="428">
        <v>351907.0</v>
      </c>
      <c r="C792" s="427"/>
      <c r="D792" s="429" t="s">
        <v>1621</v>
      </c>
      <c r="E792" s="428">
        <v>7.663205E7</v>
      </c>
      <c r="F792" s="429">
        <v>0.0</v>
      </c>
      <c r="G792" s="429" t="s">
        <v>1463</v>
      </c>
    </row>
    <row r="793" ht="14.25" customHeight="1">
      <c r="A793" s="426">
        <v>45586.0</v>
      </c>
      <c r="B793" s="428">
        <v>349950.0</v>
      </c>
      <c r="C793" s="427"/>
      <c r="D793" s="429" t="s">
        <v>1630</v>
      </c>
      <c r="E793" s="428">
        <v>7.6982E7</v>
      </c>
      <c r="F793" s="429">
        <v>0.0</v>
      </c>
      <c r="G793" s="429" t="s">
        <v>1463</v>
      </c>
    </row>
    <row r="794" ht="14.25" customHeight="1">
      <c r="A794" s="426">
        <v>45586.0</v>
      </c>
      <c r="B794" s="428">
        <v>196400.0</v>
      </c>
      <c r="C794" s="427"/>
      <c r="D794" s="429" t="s">
        <v>1529</v>
      </c>
      <c r="E794" s="428">
        <v>8.7819507E7</v>
      </c>
      <c r="F794" s="429">
        <v>0.0</v>
      </c>
      <c r="G794" s="429" t="s">
        <v>1463</v>
      </c>
    </row>
    <row r="795" ht="14.25" customHeight="1">
      <c r="A795" s="426">
        <v>45586.0</v>
      </c>
      <c r="B795" s="428">
        <v>95872.0</v>
      </c>
      <c r="C795" s="427"/>
      <c r="D795" s="429" t="s">
        <v>1621</v>
      </c>
      <c r="E795" s="428">
        <v>7.6280143E7</v>
      </c>
      <c r="F795" s="429">
        <v>0.0</v>
      </c>
      <c r="G795" s="429" t="s">
        <v>1463</v>
      </c>
    </row>
    <row r="796" ht="14.25" customHeight="1">
      <c r="A796" s="426">
        <v>45586.0</v>
      </c>
      <c r="B796" s="428">
        <v>72474.0</v>
      </c>
      <c r="C796" s="427"/>
      <c r="D796" s="429" t="s">
        <v>1538</v>
      </c>
      <c r="E796" s="428">
        <v>7.7054474E7</v>
      </c>
      <c r="F796" s="429">
        <v>0.0</v>
      </c>
      <c r="G796" s="429" t="s">
        <v>1463</v>
      </c>
    </row>
    <row r="797" ht="14.25" customHeight="1">
      <c r="A797" s="426">
        <v>45586.0</v>
      </c>
      <c r="B797" s="427"/>
      <c r="C797" s="428">
        <v>250000.0</v>
      </c>
      <c r="D797" s="429" t="s">
        <v>1661</v>
      </c>
      <c r="E797" s="428">
        <v>6.1536707E7</v>
      </c>
      <c r="F797" s="429">
        <v>7.29000013E8</v>
      </c>
      <c r="G797" s="429" t="s">
        <v>1463</v>
      </c>
    </row>
    <row r="798" ht="14.25" customHeight="1">
      <c r="A798" s="426">
        <v>45588.0</v>
      </c>
      <c r="B798" s="428">
        <v>7000000.0</v>
      </c>
      <c r="C798" s="427"/>
      <c r="D798" s="429" t="s">
        <v>1662</v>
      </c>
      <c r="E798" s="428">
        <v>7.5461291E7</v>
      </c>
      <c r="F798" s="429">
        <v>6.6717542E7</v>
      </c>
      <c r="G798" s="429" t="s">
        <v>1463</v>
      </c>
    </row>
    <row r="799" ht="14.25" customHeight="1">
      <c r="A799" s="426">
        <v>45588.0</v>
      </c>
      <c r="B799" s="428">
        <v>6924584.0</v>
      </c>
      <c r="C799" s="427"/>
      <c r="D799" s="429" t="s">
        <v>1662</v>
      </c>
      <c r="E799" s="428">
        <v>6.8461291E7</v>
      </c>
      <c r="F799" s="429">
        <v>6.6717542E7</v>
      </c>
      <c r="G799" s="429" t="s">
        <v>1463</v>
      </c>
    </row>
    <row r="800" ht="14.25" customHeight="1">
      <c r="A800" s="426">
        <v>45588.0</v>
      </c>
      <c r="B800" s="428">
        <v>5345639.0</v>
      </c>
      <c r="C800" s="427"/>
      <c r="D800" s="429" t="s">
        <v>1663</v>
      </c>
      <c r="E800" s="428">
        <v>6.1786707E7</v>
      </c>
      <c r="F800" s="429">
        <v>0.0</v>
      </c>
      <c r="G800" s="429" t="s">
        <v>1463</v>
      </c>
    </row>
    <row r="801" ht="14.25" customHeight="1">
      <c r="A801" s="426">
        <v>45588.0</v>
      </c>
      <c r="B801" s="428">
        <v>2867543.0</v>
      </c>
      <c r="C801" s="427"/>
      <c r="D801" s="429" t="s">
        <v>1594</v>
      </c>
      <c r="E801" s="428">
        <v>5.6377474E7</v>
      </c>
      <c r="F801" s="429">
        <v>7.5139934E7</v>
      </c>
      <c r="G801" s="429" t="s">
        <v>1463</v>
      </c>
    </row>
    <row r="802" ht="14.25" customHeight="1">
      <c r="A802" s="426">
        <v>45588.0</v>
      </c>
      <c r="B802" s="428">
        <v>1900003.0</v>
      </c>
      <c r="C802" s="427"/>
      <c r="D802" s="429" t="s">
        <v>1561</v>
      </c>
      <c r="E802" s="428">
        <v>4.7924912E7</v>
      </c>
      <c r="F802" s="429">
        <v>0.0</v>
      </c>
      <c r="G802" s="429" t="s">
        <v>1463</v>
      </c>
    </row>
    <row r="803" ht="14.25" customHeight="1">
      <c r="A803" s="426">
        <v>45588.0</v>
      </c>
      <c r="B803" s="428">
        <v>1655902.0</v>
      </c>
      <c r="C803" s="427"/>
      <c r="D803" s="429" t="s">
        <v>1604</v>
      </c>
      <c r="E803" s="428">
        <v>5.0913625E7</v>
      </c>
      <c r="F803" s="429">
        <v>1702947.0</v>
      </c>
      <c r="G803" s="429" t="s">
        <v>1463</v>
      </c>
    </row>
    <row r="804" ht="14.25" customHeight="1">
      <c r="A804" s="426">
        <v>45588.0</v>
      </c>
      <c r="B804" s="428">
        <v>1094513.0</v>
      </c>
      <c r="C804" s="427"/>
      <c r="D804" s="429" t="s">
        <v>1604</v>
      </c>
      <c r="E804" s="428">
        <v>4.9019425E7</v>
      </c>
      <c r="F804" s="429">
        <v>1702947.0</v>
      </c>
      <c r="G804" s="429" t="s">
        <v>1463</v>
      </c>
    </row>
    <row r="805" ht="14.25" customHeight="1">
      <c r="A805" s="426">
        <v>45588.0</v>
      </c>
      <c r="B805" s="428">
        <v>521076.0</v>
      </c>
      <c r="C805" s="427"/>
      <c r="D805" s="429" t="s">
        <v>1604</v>
      </c>
      <c r="E805" s="428">
        <v>5.1758449E7</v>
      </c>
      <c r="F805" s="429">
        <v>1702947.0</v>
      </c>
      <c r="G805" s="429" t="s">
        <v>1463</v>
      </c>
    </row>
    <row r="806" ht="14.25" customHeight="1">
      <c r="A806" s="426">
        <v>45588.0</v>
      </c>
      <c r="B806" s="428">
        <v>499990.0</v>
      </c>
      <c r="C806" s="427"/>
      <c r="D806" s="429" t="s">
        <v>1519</v>
      </c>
      <c r="E806" s="428">
        <v>5.30537E7</v>
      </c>
      <c r="F806" s="429">
        <v>2.5709179E7</v>
      </c>
      <c r="G806" s="429" t="s">
        <v>1463</v>
      </c>
    </row>
    <row r="807" ht="14.25" customHeight="1">
      <c r="A807" s="426">
        <v>45588.0</v>
      </c>
      <c r="B807" s="428">
        <v>429907.0</v>
      </c>
      <c r="C807" s="427"/>
      <c r="D807" s="429" t="s">
        <v>1520</v>
      </c>
      <c r="E807" s="428">
        <v>5.2267295E7</v>
      </c>
      <c r="F807" s="429">
        <v>0.0</v>
      </c>
      <c r="G807" s="429" t="s">
        <v>1463</v>
      </c>
    </row>
    <row r="808" ht="14.25" customHeight="1">
      <c r="A808" s="426">
        <v>45588.0</v>
      </c>
      <c r="B808" s="428">
        <v>300000.0</v>
      </c>
      <c r="C808" s="427"/>
      <c r="D808" s="429" t="s">
        <v>1630</v>
      </c>
      <c r="E808" s="428">
        <v>5.1213625E7</v>
      </c>
      <c r="F808" s="429">
        <v>0.0</v>
      </c>
      <c r="G808" s="429" t="s">
        <v>1463</v>
      </c>
    </row>
    <row r="809" ht="14.25" customHeight="1">
      <c r="A809" s="426">
        <v>45588.0</v>
      </c>
      <c r="B809" s="428">
        <v>294391.0</v>
      </c>
      <c r="C809" s="427"/>
      <c r="D809" s="429" t="s">
        <v>1627</v>
      </c>
      <c r="E809" s="428">
        <v>5.3348091E7</v>
      </c>
      <c r="F809" s="429">
        <v>0.0</v>
      </c>
      <c r="G809" s="429" t="s">
        <v>1463</v>
      </c>
    </row>
    <row r="810" ht="14.25" customHeight="1">
      <c r="A810" s="426">
        <v>45588.0</v>
      </c>
      <c r="B810" s="428">
        <v>238298.0</v>
      </c>
      <c r="C810" s="427"/>
      <c r="D810" s="429" t="s">
        <v>1604</v>
      </c>
      <c r="E810" s="428">
        <v>4.9257723E7</v>
      </c>
      <c r="F810" s="429">
        <v>1702947.0</v>
      </c>
      <c r="G810" s="429" t="s">
        <v>1463</v>
      </c>
    </row>
    <row r="811" ht="14.25" customHeight="1">
      <c r="A811" s="426">
        <v>45588.0</v>
      </c>
      <c r="B811" s="428">
        <v>161840.0</v>
      </c>
      <c r="C811" s="427"/>
      <c r="D811" s="429" t="s">
        <v>1594</v>
      </c>
      <c r="E811" s="428">
        <v>5.3509931E7</v>
      </c>
      <c r="F811" s="429">
        <v>7.5139934E7</v>
      </c>
      <c r="G811" s="429" t="s">
        <v>1463</v>
      </c>
    </row>
    <row r="812" ht="14.25" customHeight="1">
      <c r="A812" s="426">
        <v>45588.0</v>
      </c>
      <c r="B812" s="428">
        <v>99935.0</v>
      </c>
      <c r="C812" s="427"/>
      <c r="D812" s="429" t="s">
        <v>1627</v>
      </c>
      <c r="E812" s="428">
        <v>5.255371E7</v>
      </c>
      <c r="F812" s="429">
        <v>0.0</v>
      </c>
      <c r="G812" s="429" t="s">
        <v>1463</v>
      </c>
    </row>
    <row r="813" ht="14.25" customHeight="1">
      <c r="A813" s="426">
        <v>45588.0</v>
      </c>
      <c r="B813" s="428">
        <v>86530.0</v>
      </c>
      <c r="C813" s="427"/>
      <c r="D813" s="429" t="s">
        <v>1627</v>
      </c>
      <c r="E813" s="428">
        <v>5.2453775E7</v>
      </c>
      <c r="F813" s="429">
        <v>0.0</v>
      </c>
      <c r="G813" s="429" t="s">
        <v>1463</v>
      </c>
    </row>
    <row r="814" ht="14.25" customHeight="1">
      <c r="A814" s="426">
        <v>45588.0</v>
      </c>
      <c r="B814" s="428">
        <v>78939.0</v>
      </c>
      <c r="C814" s="427"/>
      <c r="D814" s="429" t="s">
        <v>1604</v>
      </c>
      <c r="E814" s="428">
        <v>5.1837388E7</v>
      </c>
      <c r="F814" s="429">
        <v>1702947.0</v>
      </c>
      <c r="G814" s="429" t="s">
        <v>1463</v>
      </c>
    </row>
    <row r="815" ht="14.25" customHeight="1">
      <c r="A815" s="426">
        <v>45588.0</v>
      </c>
      <c r="B815" s="428">
        <v>63594.0</v>
      </c>
      <c r="C815" s="427"/>
      <c r="D815" s="429" t="s">
        <v>1627</v>
      </c>
      <c r="E815" s="428">
        <v>5.6441068E7</v>
      </c>
      <c r="F815" s="429">
        <v>0.0</v>
      </c>
      <c r="G815" s="429" t="s">
        <v>1463</v>
      </c>
    </row>
    <row r="816" ht="14.25" customHeight="1">
      <c r="A816" s="426">
        <v>45588.0</v>
      </c>
      <c r="B816" s="428">
        <v>45989.0</v>
      </c>
      <c r="C816" s="427"/>
      <c r="D816" s="429" t="s">
        <v>1604</v>
      </c>
      <c r="E816" s="428">
        <v>5.2338299E7</v>
      </c>
      <c r="F816" s="429">
        <v>1702947.0</v>
      </c>
      <c r="G816" s="429" t="s">
        <v>1463</v>
      </c>
    </row>
    <row r="817" ht="14.25" customHeight="1">
      <c r="A817" s="426">
        <v>45588.0</v>
      </c>
      <c r="B817" s="428">
        <v>28946.0</v>
      </c>
      <c r="C817" s="427"/>
      <c r="D817" s="429" t="s">
        <v>1604</v>
      </c>
      <c r="E817" s="428">
        <v>5.2367245E7</v>
      </c>
      <c r="F817" s="429">
        <v>1702947.0</v>
      </c>
      <c r="G817" s="429" t="s">
        <v>1463</v>
      </c>
    </row>
    <row r="818" ht="14.25" customHeight="1">
      <c r="A818" s="426">
        <v>45588.0</v>
      </c>
      <c r="B818" s="428">
        <v>25015.0</v>
      </c>
      <c r="C818" s="427"/>
      <c r="D818" s="429" t="s">
        <v>1604</v>
      </c>
      <c r="E818" s="428">
        <v>5.229231E7</v>
      </c>
      <c r="F818" s="429">
        <v>1702947.0</v>
      </c>
      <c r="G818" s="429" t="s">
        <v>1463</v>
      </c>
    </row>
    <row r="819" ht="14.25" customHeight="1">
      <c r="A819" s="426">
        <v>45588.0</v>
      </c>
      <c r="B819" s="428">
        <v>23748.0</v>
      </c>
      <c r="C819" s="427"/>
      <c r="D819" s="429" t="s">
        <v>1604</v>
      </c>
      <c r="E819" s="428">
        <v>5.1237373E7</v>
      </c>
      <c r="F819" s="429">
        <v>1702947.0</v>
      </c>
      <c r="G819" s="429" t="s">
        <v>1463</v>
      </c>
    </row>
    <row r="820" ht="14.25" customHeight="1">
      <c r="A820" s="426">
        <v>45588.0</v>
      </c>
      <c r="B820" s="428">
        <v>107065.0</v>
      </c>
      <c r="C820" s="427"/>
      <c r="D820" s="429" t="s">
        <v>1654</v>
      </c>
      <c r="E820" s="428">
        <v>4.6024909E7</v>
      </c>
      <c r="F820" s="429">
        <v>8.4089427E7</v>
      </c>
      <c r="G820" s="429" t="s">
        <v>1463</v>
      </c>
    </row>
    <row r="821" ht="14.25" customHeight="1">
      <c r="A821" s="426">
        <v>45589.0</v>
      </c>
      <c r="B821" s="427"/>
      <c r="C821" s="428">
        <v>4.0566398E7</v>
      </c>
      <c r="D821" s="429" t="s">
        <v>1593</v>
      </c>
      <c r="E821" s="428">
        <v>4.5917844E7</v>
      </c>
      <c r="F821" s="429">
        <v>0.0</v>
      </c>
      <c r="G821" s="429" t="s">
        <v>1543</v>
      </c>
    </row>
    <row r="822" ht="14.25" customHeight="1">
      <c r="A822" s="426">
        <v>45590.0</v>
      </c>
      <c r="B822" s="427"/>
      <c r="C822" s="428">
        <v>187894.0</v>
      </c>
      <c r="D822" s="429" t="s">
        <v>1661</v>
      </c>
      <c r="E822" s="428">
        <v>8.6484242E7</v>
      </c>
      <c r="F822" s="429">
        <v>7.29000013E8</v>
      </c>
      <c r="G822" s="429" t="s">
        <v>1463</v>
      </c>
    </row>
    <row r="823" ht="14.25" customHeight="1">
      <c r="A823" s="426">
        <v>45593.0</v>
      </c>
      <c r="B823" s="428">
        <v>7000000.0</v>
      </c>
      <c r="C823" s="427"/>
      <c r="D823" s="429" t="s">
        <v>1572</v>
      </c>
      <c r="E823" s="428">
        <v>6.8848992E7</v>
      </c>
      <c r="F823" s="429">
        <v>0.0</v>
      </c>
      <c r="G823" s="429" t="s">
        <v>1463</v>
      </c>
    </row>
    <row r="824" ht="14.25" customHeight="1">
      <c r="A824" s="426">
        <v>45593.0</v>
      </c>
      <c r="B824" s="428">
        <v>7000000.0</v>
      </c>
      <c r="C824" s="427"/>
      <c r="D824" s="429" t="s">
        <v>1572</v>
      </c>
      <c r="E824" s="428">
        <v>6.1848992E7</v>
      </c>
      <c r="F824" s="429">
        <v>0.0</v>
      </c>
      <c r="G824" s="429" t="s">
        <v>1463</v>
      </c>
    </row>
    <row r="825" ht="14.25" customHeight="1">
      <c r="A825" s="426">
        <v>45593.0</v>
      </c>
      <c r="B825" s="428">
        <v>7000000.0</v>
      </c>
      <c r="C825" s="427"/>
      <c r="D825" s="429" t="s">
        <v>1505</v>
      </c>
      <c r="E825" s="428">
        <v>8.457084E7</v>
      </c>
      <c r="F825" s="429">
        <v>6.1603875E7</v>
      </c>
      <c r="G825" s="429" t="s">
        <v>1463</v>
      </c>
    </row>
    <row r="826" ht="14.25" customHeight="1">
      <c r="A826" s="426">
        <v>45593.0</v>
      </c>
      <c r="B826" s="428">
        <v>2620380.0</v>
      </c>
      <c r="C826" s="427"/>
      <c r="D826" s="429" t="s">
        <v>1594</v>
      </c>
      <c r="E826" s="428">
        <v>7.548626E7</v>
      </c>
      <c r="F826" s="429">
        <v>7.5139934E7</v>
      </c>
      <c r="G826" s="429" t="s">
        <v>1463</v>
      </c>
    </row>
    <row r="827" ht="14.25" customHeight="1">
      <c r="A827" s="426">
        <v>45593.0</v>
      </c>
      <c r="B827" s="428">
        <v>1790593.0</v>
      </c>
      <c r="C827" s="427"/>
      <c r="D827" s="429" t="s">
        <v>1594</v>
      </c>
      <c r="E827" s="428">
        <v>7.286588E7</v>
      </c>
      <c r="F827" s="429">
        <v>7.5139934E7</v>
      </c>
      <c r="G827" s="429" t="s">
        <v>1463</v>
      </c>
    </row>
    <row r="828" ht="14.25" customHeight="1">
      <c r="A828" s="426">
        <v>45593.0</v>
      </c>
      <c r="B828" s="428">
        <v>1712296.0</v>
      </c>
      <c r="C828" s="427"/>
      <c r="D828" s="429" t="s">
        <v>1505</v>
      </c>
      <c r="E828" s="428">
        <v>8.6672136E7</v>
      </c>
      <c r="F828" s="429">
        <v>6.1603875E7</v>
      </c>
      <c r="G828" s="429" t="s">
        <v>1463</v>
      </c>
    </row>
    <row r="829" ht="14.25" customHeight="1">
      <c r="A829" s="426">
        <v>45593.0</v>
      </c>
      <c r="B829" s="428">
        <v>1142100.0</v>
      </c>
      <c r="C829" s="427"/>
      <c r="D829" s="429" t="s">
        <v>1594</v>
      </c>
      <c r="E829" s="428">
        <v>7.757084E7</v>
      </c>
      <c r="F829" s="429">
        <v>7.5139934E7</v>
      </c>
      <c r="G829" s="429" t="s">
        <v>1463</v>
      </c>
    </row>
    <row r="830" ht="14.25" customHeight="1">
      <c r="A830" s="426">
        <v>45593.0</v>
      </c>
      <c r="B830" s="428">
        <v>942480.0</v>
      </c>
      <c r="C830" s="427"/>
      <c r="D830" s="429" t="s">
        <v>1594</v>
      </c>
      <c r="E830" s="428">
        <v>7.642874E7</v>
      </c>
      <c r="F830" s="429">
        <v>7.5139934E7</v>
      </c>
      <c r="G830" s="429" t="s">
        <v>1463</v>
      </c>
    </row>
    <row r="831" ht="14.25" customHeight="1">
      <c r="A831" s="426">
        <v>45593.0</v>
      </c>
      <c r="B831" s="428">
        <v>873472.0</v>
      </c>
      <c r="C831" s="427"/>
      <c r="D831" s="429" t="s">
        <v>1664</v>
      </c>
      <c r="E831" s="428">
        <v>6.9722464E7</v>
      </c>
      <c r="F831" s="429">
        <v>0.0</v>
      </c>
      <c r="G831" s="429" t="s">
        <v>1463</v>
      </c>
    </row>
    <row r="832" ht="14.25" customHeight="1">
      <c r="A832" s="426">
        <v>45593.0</v>
      </c>
      <c r="B832" s="428">
        <v>750000.0</v>
      </c>
      <c r="C832" s="427"/>
      <c r="D832" s="429" t="s">
        <v>1665</v>
      </c>
      <c r="E832" s="428">
        <v>7.0775287E7</v>
      </c>
      <c r="F832" s="429">
        <v>0.0</v>
      </c>
      <c r="G832" s="429" t="s">
        <v>1463</v>
      </c>
    </row>
    <row r="833" ht="14.25" customHeight="1">
      <c r="A833" s="426">
        <v>45593.0</v>
      </c>
      <c r="B833" s="428">
        <v>389000.0</v>
      </c>
      <c r="C833" s="427"/>
      <c r="D833" s="429" t="s">
        <v>1544</v>
      </c>
      <c r="E833" s="428">
        <v>8.495984E7</v>
      </c>
      <c r="F833" s="429">
        <v>0.0</v>
      </c>
      <c r="G833" s="429" t="s">
        <v>1463</v>
      </c>
    </row>
    <row r="834" ht="14.25" customHeight="1">
      <c r="A834" s="426">
        <v>45593.0</v>
      </c>
      <c r="B834" s="428">
        <v>300000.0</v>
      </c>
      <c r="C834" s="427"/>
      <c r="D834" s="429" t="s">
        <v>1630</v>
      </c>
      <c r="E834" s="428">
        <v>7.1075287E7</v>
      </c>
      <c r="F834" s="429">
        <v>0.0</v>
      </c>
      <c r="G834" s="429" t="s">
        <v>1463</v>
      </c>
    </row>
    <row r="835" ht="14.25" customHeight="1">
      <c r="A835" s="426">
        <v>45593.0</v>
      </c>
      <c r="B835" s="428">
        <v>270000.0</v>
      </c>
      <c r="C835" s="427"/>
      <c r="D835" s="429" t="s">
        <v>1666</v>
      </c>
      <c r="E835" s="428">
        <v>6.9992464E7</v>
      </c>
      <c r="F835" s="429">
        <v>7.0738201E7</v>
      </c>
      <c r="G835" s="429" t="s">
        <v>1463</v>
      </c>
    </row>
    <row r="836" ht="14.25" customHeight="1">
      <c r="A836" s="426">
        <v>45593.0</v>
      </c>
      <c r="B836" s="428">
        <v>32823.0</v>
      </c>
      <c r="C836" s="427"/>
      <c r="D836" s="429" t="s">
        <v>1665</v>
      </c>
      <c r="E836" s="428">
        <v>7.0025287E7</v>
      </c>
      <c r="F836" s="429">
        <v>0.0</v>
      </c>
      <c r="G836" s="429" t="s">
        <v>1463</v>
      </c>
    </row>
    <row r="837" ht="14.25" customHeight="1">
      <c r="A837" s="426">
        <v>45593.0</v>
      </c>
      <c r="B837" s="428">
        <v>18766.0</v>
      </c>
      <c r="C837" s="427"/>
      <c r="D837" s="429" t="s">
        <v>1532</v>
      </c>
      <c r="E837" s="428">
        <v>5.2565398E7</v>
      </c>
      <c r="F837" s="429">
        <v>0.0</v>
      </c>
      <c r="G837" s="429" t="s">
        <v>1463</v>
      </c>
    </row>
    <row r="838" ht="14.25" customHeight="1">
      <c r="A838" s="426">
        <v>45593.0</v>
      </c>
      <c r="B838" s="428">
        <v>770000.0</v>
      </c>
      <c r="C838" s="427"/>
      <c r="D838" s="429" t="s">
        <v>1667</v>
      </c>
      <c r="E838" s="428">
        <v>5.4650992E7</v>
      </c>
      <c r="F838" s="429">
        <v>0.0</v>
      </c>
      <c r="G838" s="429" t="s">
        <v>1463</v>
      </c>
    </row>
    <row r="839" ht="14.25" customHeight="1">
      <c r="A839" s="426">
        <v>45594.0</v>
      </c>
      <c r="B839" s="428">
        <v>567403.0</v>
      </c>
      <c r="C839" s="427"/>
      <c r="D839" s="429" t="s">
        <v>1520</v>
      </c>
      <c r="E839" s="428">
        <v>5.3132801E7</v>
      </c>
      <c r="F839" s="429">
        <v>0.0</v>
      </c>
      <c r="G839" s="429" t="s">
        <v>1463</v>
      </c>
    </row>
    <row r="840" ht="14.25" customHeight="1">
      <c r="A840" s="426">
        <v>45594.0</v>
      </c>
      <c r="B840" s="428">
        <v>437401.0</v>
      </c>
      <c r="C840" s="427"/>
      <c r="D840" s="429" t="s">
        <v>1545</v>
      </c>
      <c r="E840" s="428">
        <v>5.3785984E7</v>
      </c>
      <c r="F840" s="429">
        <v>0.0</v>
      </c>
      <c r="G840" s="429" t="s">
        <v>1463</v>
      </c>
    </row>
    <row r="841" ht="14.25" customHeight="1">
      <c r="A841" s="426">
        <v>45594.0</v>
      </c>
      <c r="B841" s="428">
        <v>215782.0</v>
      </c>
      <c r="C841" s="427"/>
      <c r="D841" s="429" t="s">
        <v>1597</v>
      </c>
      <c r="E841" s="428">
        <v>5.3348583E7</v>
      </c>
      <c r="F841" s="429">
        <v>6.2241071E7</v>
      </c>
      <c r="G841" s="429" t="s">
        <v>1463</v>
      </c>
    </row>
    <row r="842" ht="14.25" customHeight="1">
      <c r="A842" s="426">
        <v>45594.0</v>
      </c>
      <c r="B842" s="428">
        <v>198000.0</v>
      </c>
      <c r="C842" s="427"/>
      <c r="D842" s="429" t="s">
        <v>1656</v>
      </c>
      <c r="E842" s="428">
        <v>5.4848992E7</v>
      </c>
      <c r="F842" s="429">
        <v>6.5348098E7</v>
      </c>
      <c r="G842" s="429" t="s">
        <v>1463</v>
      </c>
    </row>
    <row r="843" ht="14.25" customHeight="1">
      <c r="A843" s="426">
        <v>45594.0</v>
      </c>
      <c r="B843" s="428">
        <v>95008.0</v>
      </c>
      <c r="C843" s="427"/>
      <c r="D843" s="429" t="s">
        <v>1666</v>
      </c>
      <c r="E843" s="428">
        <v>5.3880992E7</v>
      </c>
      <c r="F843" s="429">
        <v>7.0738201E7</v>
      </c>
      <c r="G843" s="429" t="s">
        <v>1463</v>
      </c>
    </row>
    <row r="844" ht="14.25" customHeight="1">
      <c r="A844" s="426">
        <v>45594.0</v>
      </c>
      <c r="B844" s="428">
        <v>2.6092919E7</v>
      </c>
      <c r="C844" s="427"/>
      <c r="D844" s="429" t="s">
        <v>1668</v>
      </c>
      <c r="E844" s="428">
        <v>3.4786491E7</v>
      </c>
      <c r="F844" s="429">
        <v>2.02488201E8</v>
      </c>
      <c r="G844" s="429" t="s">
        <v>1669</v>
      </c>
    </row>
    <row r="845" ht="14.25" customHeight="1">
      <c r="A845" s="430">
        <v>45595.0</v>
      </c>
      <c r="B845" s="431">
        <v>6307940.0</v>
      </c>
      <c r="C845" s="427"/>
      <c r="D845" s="429" t="s">
        <v>1611</v>
      </c>
      <c r="E845" s="428">
        <v>4.2529483E7</v>
      </c>
      <c r="F845" s="429">
        <v>6.2188235E7</v>
      </c>
      <c r="G845" s="429" t="s">
        <v>1463</v>
      </c>
    </row>
    <row r="846" ht="14.25" customHeight="1">
      <c r="A846" s="426">
        <v>45595.0</v>
      </c>
      <c r="B846" s="428">
        <v>3674972.0</v>
      </c>
      <c r="C846" s="427"/>
      <c r="D846" s="429" t="s">
        <v>1519</v>
      </c>
      <c r="E846" s="428">
        <v>5.2494748E7</v>
      </c>
      <c r="F846" s="429">
        <v>2.5709179E7</v>
      </c>
      <c r="G846" s="429" t="s">
        <v>1463</v>
      </c>
    </row>
    <row r="847" ht="14.25" customHeight="1">
      <c r="A847" s="426">
        <v>45595.0</v>
      </c>
      <c r="B847" s="428">
        <v>2739742.0</v>
      </c>
      <c r="C847" s="427"/>
      <c r="D847" s="429" t="s">
        <v>1519</v>
      </c>
      <c r="E847" s="428">
        <v>4.5269225E7</v>
      </c>
      <c r="F847" s="429">
        <v>2.5709179E7</v>
      </c>
      <c r="G847" s="429" t="s">
        <v>1463</v>
      </c>
    </row>
    <row r="848" ht="14.25" customHeight="1">
      <c r="A848" s="426">
        <v>45595.0</v>
      </c>
      <c r="B848" s="428">
        <v>2599961.0</v>
      </c>
      <c r="C848" s="427"/>
      <c r="D848" s="429" t="s">
        <v>1519</v>
      </c>
      <c r="E848" s="428">
        <v>4.7869186E7</v>
      </c>
      <c r="F848" s="429">
        <v>2.5709179E7</v>
      </c>
      <c r="G848" s="429" t="s">
        <v>1463</v>
      </c>
    </row>
    <row r="849" ht="14.25" customHeight="1">
      <c r="A849" s="426">
        <v>45595.0</v>
      </c>
      <c r="B849" s="428">
        <v>1071000.0</v>
      </c>
      <c r="C849" s="427"/>
      <c r="D849" s="429" t="s">
        <v>1670</v>
      </c>
      <c r="E849" s="428">
        <v>8693572.0</v>
      </c>
      <c r="F849" s="429">
        <v>0.0</v>
      </c>
      <c r="G849" s="429" t="s">
        <v>1463</v>
      </c>
    </row>
    <row r="850" ht="14.25" customHeight="1">
      <c r="A850" s="426">
        <v>45595.0</v>
      </c>
      <c r="B850" s="428">
        <v>1029550.0</v>
      </c>
      <c r="C850" s="427"/>
      <c r="D850" s="429" t="s">
        <v>1517</v>
      </c>
      <c r="E850" s="428">
        <v>3.6221543E7</v>
      </c>
      <c r="F850" s="429">
        <v>0.0</v>
      </c>
      <c r="G850" s="429" t="s">
        <v>1463</v>
      </c>
    </row>
    <row r="851" ht="14.25" customHeight="1">
      <c r="A851" s="426">
        <v>45595.0</v>
      </c>
      <c r="B851" s="428">
        <v>950590.0</v>
      </c>
      <c r="C851" s="427"/>
      <c r="D851" s="429" t="s">
        <v>1519</v>
      </c>
      <c r="E851" s="428">
        <v>4.8819776E7</v>
      </c>
      <c r="F851" s="429">
        <v>2.5709179E7</v>
      </c>
      <c r="G851" s="429" t="s">
        <v>1463</v>
      </c>
    </row>
    <row r="852" ht="14.25" customHeight="1">
      <c r="A852" s="426">
        <v>45595.0</v>
      </c>
      <c r="B852" s="428">
        <v>188439.0</v>
      </c>
      <c r="C852" s="427"/>
      <c r="D852" s="429" t="s">
        <v>1671</v>
      </c>
      <c r="E852" s="428">
        <v>3.497493E7</v>
      </c>
      <c r="F852" s="429">
        <v>2.02488201E8</v>
      </c>
      <c r="G852" s="429" t="s">
        <v>1669</v>
      </c>
    </row>
    <row r="853" ht="14.25" customHeight="1">
      <c r="A853" s="426">
        <v>45595.0</v>
      </c>
      <c r="B853" s="428">
        <v>154664.0</v>
      </c>
      <c r="C853" s="427"/>
      <c r="D853" s="429" t="s">
        <v>1530</v>
      </c>
      <c r="E853" s="428">
        <v>3.5129594E7</v>
      </c>
      <c r="F853" s="429">
        <v>0.0</v>
      </c>
      <c r="G853" s="429" t="s">
        <v>1463</v>
      </c>
    </row>
    <row r="854" ht="14.25" customHeight="1">
      <c r="A854" s="426">
        <v>45595.0</v>
      </c>
      <c r="B854" s="428">
        <v>62399.0</v>
      </c>
      <c r="C854" s="427"/>
      <c r="D854" s="429" t="s">
        <v>1545</v>
      </c>
      <c r="E854" s="428">
        <v>3.5191993E7</v>
      </c>
      <c r="F854" s="429">
        <v>0.0</v>
      </c>
      <c r="G854" s="429" t="s">
        <v>1463</v>
      </c>
    </row>
    <row r="855" ht="14.25" customHeight="1">
      <c r="A855" s="426">
        <v>45595.0</v>
      </c>
      <c r="B855" s="428">
        <v>51884.0</v>
      </c>
      <c r="C855" s="427"/>
      <c r="D855" s="429" t="s">
        <v>1519</v>
      </c>
      <c r="E855" s="428">
        <v>5.2546632E7</v>
      </c>
      <c r="F855" s="429">
        <v>2.5709179E7</v>
      </c>
      <c r="G855" s="429" t="s">
        <v>1463</v>
      </c>
    </row>
    <row r="856" ht="14.25" customHeight="1">
      <c r="A856" s="426">
        <v>45595.0</v>
      </c>
      <c r="B856" s="427"/>
      <c r="C856" s="428">
        <v>3.663787E7</v>
      </c>
      <c r="D856" s="429" t="s">
        <v>1643</v>
      </c>
      <c r="E856" s="428">
        <v>7622572.0</v>
      </c>
      <c r="F856" s="429">
        <v>0.0</v>
      </c>
      <c r="G856" s="429" t="s">
        <v>1463</v>
      </c>
    </row>
    <row r="857" ht="14.25" customHeight="1">
      <c r="A857" s="426">
        <v>45600.0</v>
      </c>
      <c r="B857" s="428">
        <v>500000.0</v>
      </c>
      <c r="C857" s="427"/>
      <c r="D857" s="429" t="s">
        <v>1630</v>
      </c>
      <c r="E857" s="428">
        <v>4.3960442E7</v>
      </c>
      <c r="F857" s="429">
        <v>0.0</v>
      </c>
      <c r="G857" s="429" t="s">
        <v>1463</v>
      </c>
    </row>
    <row r="858" ht="14.25" customHeight="1">
      <c r="A858" s="426">
        <v>45600.0</v>
      </c>
      <c r="B858" s="428">
        <v>300000.0</v>
      </c>
      <c r="C858" s="427"/>
      <c r="D858" s="429" t="s">
        <v>1630</v>
      </c>
      <c r="E858" s="428">
        <v>4.4260442E7</v>
      </c>
      <c r="F858" s="429">
        <v>0.0</v>
      </c>
      <c r="G858" s="429" t="s">
        <v>1463</v>
      </c>
    </row>
    <row r="859" ht="14.25" customHeight="1">
      <c r="A859" s="426">
        <v>45600.0</v>
      </c>
      <c r="B859" s="428">
        <v>675.0</v>
      </c>
      <c r="C859" s="427"/>
      <c r="D859" s="429" t="s">
        <v>1650</v>
      </c>
      <c r="E859" s="428">
        <v>4.3460442E7</v>
      </c>
      <c r="F859" s="429">
        <v>3.70475493E8</v>
      </c>
      <c r="G859" s="429" t="s">
        <v>1465</v>
      </c>
    </row>
    <row r="860" ht="14.25" customHeight="1">
      <c r="A860" s="426">
        <v>45600.0</v>
      </c>
      <c r="B860" s="428">
        <v>347540.0</v>
      </c>
      <c r="C860" s="427"/>
      <c r="D860" s="429" t="s">
        <v>1637</v>
      </c>
      <c r="E860" s="428">
        <v>4.3337169E7</v>
      </c>
      <c r="F860" s="429">
        <v>6.4714015E7</v>
      </c>
      <c r="G860" s="429" t="s">
        <v>1463</v>
      </c>
    </row>
    <row r="861" ht="14.25" customHeight="1">
      <c r="A861" s="426">
        <v>45601.0</v>
      </c>
      <c r="B861" s="428">
        <v>122598.0</v>
      </c>
      <c r="C861" s="427"/>
      <c r="D861" s="429" t="s">
        <v>1609</v>
      </c>
      <c r="E861" s="428">
        <v>4.3459767E7</v>
      </c>
      <c r="F861" s="429">
        <v>3.70487433E8</v>
      </c>
      <c r="G861" s="429" t="s">
        <v>1465</v>
      </c>
    </row>
    <row r="862" ht="14.25" customHeight="1">
      <c r="A862" s="426">
        <v>45601.0</v>
      </c>
      <c r="B862" s="428">
        <v>4734713.0</v>
      </c>
      <c r="C862" s="427"/>
      <c r="D862" s="429" t="s">
        <v>1604</v>
      </c>
      <c r="E862" s="428">
        <v>4.1513815E7</v>
      </c>
      <c r="F862" s="429">
        <v>1702947.0</v>
      </c>
      <c r="G862" s="429" t="s">
        <v>1463</v>
      </c>
    </row>
    <row r="863" ht="14.25" customHeight="1">
      <c r="A863" s="426">
        <v>45602.0</v>
      </c>
      <c r="B863" s="428">
        <v>4574848.0</v>
      </c>
      <c r="C863" s="427"/>
      <c r="D863" s="429" t="s">
        <v>1594</v>
      </c>
      <c r="E863" s="428">
        <v>3.6041951E7</v>
      </c>
      <c r="F863" s="429">
        <v>7.5139934E7</v>
      </c>
      <c r="G863" s="429" t="s">
        <v>1463</v>
      </c>
    </row>
    <row r="864" ht="14.25" customHeight="1">
      <c r="A864" s="426">
        <v>45602.0</v>
      </c>
      <c r="B864" s="428">
        <v>3108875.0</v>
      </c>
      <c r="C864" s="427"/>
      <c r="D864" s="429" t="s">
        <v>1594</v>
      </c>
      <c r="E864" s="428">
        <v>3.0118381E7</v>
      </c>
      <c r="F864" s="429">
        <v>7.5139934E7</v>
      </c>
      <c r="G864" s="429" t="s">
        <v>1463</v>
      </c>
    </row>
    <row r="865" ht="14.25" customHeight="1">
      <c r="A865" s="426">
        <v>45602.0</v>
      </c>
      <c r="B865" s="428">
        <v>2331693.0</v>
      </c>
      <c r="C865" s="427"/>
      <c r="D865" s="429" t="s">
        <v>1652</v>
      </c>
      <c r="E865" s="428">
        <v>2.7009506E7</v>
      </c>
      <c r="F865" s="429">
        <v>0.0</v>
      </c>
      <c r="G865" s="429" t="s">
        <v>1463</v>
      </c>
    </row>
    <row r="866" ht="14.25" customHeight="1">
      <c r="A866" s="426">
        <v>45602.0</v>
      </c>
      <c r="B866" s="428">
        <v>1957721.0</v>
      </c>
      <c r="C866" s="427"/>
      <c r="D866" s="429" t="s">
        <v>1510</v>
      </c>
      <c r="E866" s="428">
        <v>2.301133E7</v>
      </c>
      <c r="F866" s="429">
        <v>0.0</v>
      </c>
      <c r="G866" s="429" t="s">
        <v>1463</v>
      </c>
    </row>
    <row r="867" ht="14.25" customHeight="1">
      <c r="A867" s="426">
        <v>45602.0</v>
      </c>
      <c r="B867" s="428">
        <v>1475814.0</v>
      </c>
      <c r="C867" s="427"/>
      <c r="D867" s="429" t="s">
        <v>1604</v>
      </c>
      <c r="E867" s="428">
        <v>4.2989629E7</v>
      </c>
      <c r="F867" s="429">
        <v>1702947.0</v>
      </c>
      <c r="G867" s="429" t="s">
        <v>1463</v>
      </c>
    </row>
    <row r="868" ht="14.25" customHeight="1">
      <c r="A868" s="426">
        <v>45602.0</v>
      </c>
      <c r="B868" s="428">
        <v>1348722.0</v>
      </c>
      <c r="C868" s="427"/>
      <c r="D868" s="429" t="s">
        <v>1594</v>
      </c>
      <c r="E868" s="428">
        <v>3.1467103E7</v>
      </c>
      <c r="F868" s="429">
        <v>7.5139934E7</v>
      </c>
      <c r="G868" s="429" t="s">
        <v>1463</v>
      </c>
    </row>
    <row r="869" ht="14.25" customHeight="1">
      <c r="A869" s="426">
        <v>45602.0</v>
      </c>
      <c r="B869" s="428">
        <v>1286483.0</v>
      </c>
      <c r="C869" s="427"/>
      <c r="D869" s="429" t="s">
        <v>1597</v>
      </c>
      <c r="E869" s="428">
        <v>2.4677813E7</v>
      </c>
      <c r="F869" s="429">
        <v>6.2241071E7</v>
      </c>
      <c r="G869" s="429" t="s">
        <v>1463</v>
      </c>
    </row>
    <row r="870" ht="14.25" customHeight="1">
      <c r="A870" s="426">
        <v>45602.0</v>
      </c>
      <c r="B870" s="428">
        <v>402409.0</v>
      </c>
      <c r="C870" s="427"/>
      <c r="D870" s="429" t="s">
        <v>1627</v>
      </c>
      <c r="E870" s="428">
        <v>3.644436E7</v>
      </c>
      <c r="F870" s="429">
        <v>0.0</v>
      </c>
      <c r="G870" s="429" t="s">
        <v>1463</v>
      </c>
    </row>
    <row r="871" ht="14.25" customHeight="1">
      <c r="A871" s="426">
        <v>45602.0</v>
      </c>
      <c r="B871" s="428">
        <v>380000.0</v>
      </c>
      <c r="C871" s="427"/>
      <c r="D871" s="429" t="s">
        <v>1666</v>
      </c>
      <c r="E871" s="428">
        <v>2.339133E7</v>
      </c>
      <c r="F871" s="429">
        <v>7.0738201E7</v>
      </c>
      <c r="G871" s="429" t="s">
        <v>1463</v>
      </c>
    </row>
    <row r="872" ht="14.25" customHeight="1">
      <c r="A872" s="426">
        <v>45602.0</v>
      </c>
      <c r="B872" s="428">
        <v>334742.0</v>
      </c>
      <c r="C872" s="427"/>
      <c r="D872" s="429" t="s">
        <v>1627</v>
      </c>
      <c r="E872" s="428">
        <v>3.6779102E7</v>
      </c>
      <c r="F872" s="429">
        <v>0.0</v>
      </c>
      <c r="G872" s="429" t="s">
        <v>1463</v>
      </c>
    </row>
    <row r="873" ht="14.25" customHeight="1">
      <c r="A873" s="426">
        <v>45602.0</v>
      </c>
      <c r="B873" s="428">
        <v>1826193.0</v>
      </c>
      <c r="C873" s="427"/>
      <c r="D873" s="429" t="s">
        <v>1672</v>
      </c>
      <c r="E873" s="428">
        <v>2.0843076E7</v>
      </c>
      <c r="F873" s="429">
        <v>0.0</v>
      </c>
      <c r="G873" s="429" t="s">
        <v>1463</v>
      </c>
    </row>
    <row r="874" ht="14.25" customHeight="1">
      <c r="A874" s="426">
        <v>45603.0</v>
      </c>
      <c r="B874" s="428">
        <v>349621.0</v>
      </c>
      <c r="C874" s="427"/>
      <c r="D874" s="429" t="s">
        <v>1555</v>
      </c>
      <c r="E874" s="428">
        <v>1.9016883E7</v>
      </c>
      <c r="F874" s="429">
        <v>0.0</v>
      </c>
      <c r="G874" s="429" t="s">
        <v>1463</v>
      </c>
    </row>
    <row r="875" ht="14.25" customHeight="1">
      <c r="A875" s="426">
        <v>45603.0</v>
      </c>
      <c r="B875" s="428">
        <v>210533.0</v>
      </c>
      <c r="C875" s="427"/>
      <c r="D875" s="429" t="s">
        <v>1649</v>
      </c>
      <c r="E875" s="428">
        <v>2.1053609E7</v>
      </c>
      <c r="F875" s="429">
        <v>9.2038424E7</v>
      </c>
      <c r="G875" s="429" t="s">
        <v>1463</v>
      </c>
    </row>
    <row r="876" ht="14.25" customHeight="1">
      <c r="A876" s="426">
        <v>45603.0</v>
      </c>
      <c r="B876" s="428">
        <v>160888.0</v>
      </c>
      <c r="C876" s="427"/>
      <c r="D876" s="429" t="s">
        <v>1555</v>
      </c>
      <c r="E876" s="428">
        <v>1.8667262E7</v>
      </c>
      <c r="F876" s="429">
        <v>0.0</v>
      </c>
      <c r="G876" s="429" t="s">
        <v>1463</v>
      </c>
    </row>
    <row r="877" ht="14.25" customHeight="1">
      <c r="A877" s="426">
        <v>45603.0</v>
      </c>
      <c r="B877" s="427"/>
      <c r="C877" s="428">
        <v>2.0134777E7</v>
      </c>
      <c r="D877" s="429" t="s">
        <v>1643</v>
      </c>
      <c r="E877" s="428">
        <v>1.8506374E7</v>
      </c>
      <c r="F877" s="429">
        <v>0.0</v>
      </c>
      <c r="G877" s="429" t="s">
        <v>1463</v>
      </c>
    </row>
    <row r="878" ht="14.25" customHeight="1">
      <c r="A878" s="426">
        <v>45604.0</v>
      </c>
      <c r="B878" s="428">
        <v>20528.0</v>
      </c>
      <c r="C878" s="427"/>
      <c r="D878" s="429" t="s">
        <v>1665</v>
      </c>
      <c r="E878" s="428">
        <v>3.8641151E7</v>
      </c>
      <c r="F878" s="429">
        <v>0.0</v>
      </c>
      <c r="G878" s="429" t="s">
        <v>1463</v>
      </c>
    </row>
    <row r="879" ht="14.25" customHeight="1">
      <c r="A879" s="426">
        <v>45604.0</v>
      </c>
      <c r="B879" s="427"/>
      <c r="C879" s="428">
        <v>5000000.0</v>
      </c>
      <c r="D879" s="429" t="s">
        <v>1673</v>
      </c>
      <c r="E879" s="428">
        <v>1.7889784E7</v>
      </c>
      <c r="F879" s="429">
        <v>1116924.0</v>
      </c>
      <c r="G879" s="429" t="s">
        <v>1463</v>
      </c>
    </row>
    <row r="880" ht="14.25" customHeight="1">
      <c r="A880" s="426">
        <v>45608.0</v>
      </c>
      <c r="B880" s="427"/>
      <c r="C880" s="428">
        <v>5000000.0</v>
      </c>
      <c r="D880" s="429" t="s">
        <v>1673</v>
      </c>
      <c r="E880" s="428">
        <v>2.2889784E7</v>
      </c>
      <c r="F880" s="429">
        <v>1116924.0</v>
      </c>
      <c r="G880" s="429" t="s">
        <v>1463</v>
      </c>
    </row>
    <row r="881" ht="14.25" customHeight="1">
      <c r="A881" s="426">
        <v>45608.0</v>
      </c>
      <c r="B881" s="427"/>
      <c r="C881" s="428">
        <v>568630.0</v>
      </c>
      <c r="D881" s="429" t="s">
        <v>1673</v>
      </c>
      <c r="E881" s="428">
        <v>1.7321154E7</v>
      </c>
      <c r="F881" s="429">
        <v>1116924.0</v>
      </c>
      <c r="G881" s="429" t="s">
        <v>1463</v>
      </c>
    </row>
    <row r="882" ht="14.25" customHeight="1">
      <c r="A882" s="426">
        <v>45608.0</v>
      </c>
      <c r="B882" s="428">
        <v>7000000.0</v>
      </c>
      <c r="C882" s="427"/>
      <c r="D882" s="429" t="s">
        <v>1519</v>
      </c>
      <c r="E882" s="428">
        <v>2.4671154E7</v>
      </c>
      <c r="F882" s="429">
        <v>2.5709179E7</v>
      </c>
      <c r="G882" s="429" t="s">
        <v>1463</v>
      </c>
    </row>
    <row r="883" ht="14.25" customHeight="1">
      <c r="A883" s="426">
        <v>45608.0</v>
      </c>
      <c r="B883" s="428">
        <v>5633612.0</v>
      </c>
      <c r="C883" s="427"/>
      <c r="D883" s="429" t="s">
        <v>1674</v>
      </c>
      <c r="E883" s="428">
        <v>3.6654238E7</v>
      </c>
      <c r="F883" s="429">
        <v>0.0</v>
      </c>
      <c r="G883" s="429" t="s">
        <v>1463</v>
      </c>
    </row>
    <row r="884" ht="14.25" customHeight="1">
      <c r="A884" s="426">
        <v>45608.0</v>
      </c>
      <c r="B884" s="428">
        <v>5151056.0</v>
      </c>
      <c r="C884" s="427"/>
      <c r="D884" s="429" t="s">
        <v>1510</v>
      </c>
      <c r="E884" s="428">
        <v>3.1020626E7</v>
      </c>
      <c r="F884" s="429">
        <v>0.0</v>
      </c>
      <c r="G884" s="429" t="s">
        <v>1463</v>
      </c>
    </row>
    <row r="885" ht="14.25" customHeight="1">
      <c r="A885" s="426">
        <v>45608.0</v>
      </c>
      <c r="B885" s="428">
        <v>1966385.0</v>
      </c>
      <c r="C885" s="427"/>
      <c r="D885" s="429" t="s">
        <v>1674</v>
      </c>
      <c r="E885" s="428">
        <v>3.8620623E7</v>
      </c>
      <c r="F885" s="429">
        <v>0.0</v>
      </c>
      <c r="G885" s="429" t="s">
        <v>1463</v>
      </c>
    </row>
    <row r="886" ht="14.25" customHeight="1">
      <c r="A886" s="426">
        <v>45608.0</v>
      </c>
      <c r="B886" s="428">
        <v>1198416.0</v>
      </c>
      <c r="C886" s="427"/>
      <c r="D886" s="429" t="s">
        <v>1519</v>
      </c>
      <c r="E886" s="428">
        <v>2.586957E7</v>
      </c>
      <c r="F886" s="429">
        <v>2.5709179E7</v>
      </c>
      <c r="G886" s="429" t="s">
        <v>1463</v>
      </c>
    </row>
    <row r="887" ht="14.25" customHeight="1">
      <c r="A887" s="426">
        <v>45608.0</v>
      </c>
      <c r="B887" s="428">
        <v>300000.0</v>
      </c>
      <c r="C887" s="427"/>
      <c r="D887" s="429" t="s">
        <v>1630</v>
      </c>
      <c r="E887" s="428">
        <v>1.7671154E7</v>
      </c>
      <c r="F887" s="429">
        <v>0.0</v>
      </c>
      <c r="G887" s="429" t="s">
        <v>1463</v>
      </c>
    </row>
    <row r="888" ht="14.25" customHeight="1">
      <c r="A888" s="426">
        <v>45608.0</v>
      </c>
      <c r="B888" s="428">
        <v>50000.0</v>
      </c>
      <c r="C888" s="427"/>
      <c r="D888" s="429" t="s">
        <v>1658</v>
      </c>
      <c r="E888" s="428">
        <v>1.7371154E7</v>
      </c>
      <c r="F888" s="429">
        <v>0.0</v>
      </c>
      <c r="G888" s="429" t="s">
        <v>1463</v>
      </c>
    </row>
    <row r="889" ht="14.25" customHeight="1">
      <c r="A889" s="426">
        <v>45608.0</v>
      </c>
      <c r="B889" s="427"/>
      <c r="C889" s="428">
        <v>5.5043013E7</v>
      </c>
      <c r="D889" s="429" t="s">
        <v>1593</v>
      </c>
      <c r="E889" s="428">
        <v>2.7889784E7</v>
      </c>
      <c r="F889" s="429">
        <v>0.0</v>
      </c>
      <c r="G889" s="429" t="s">
        <v>1543</v>
      </c>
    </row>
    <row r="890" ht="14.25" customHeight="1">
      <c r="A890" s="426">
        <v>45609.0</v>
      </c>
      <c r="B890" s="428">
        <v>24606.0</v>
      </c>
      <c r="C890" s="427"/>
      <c r="D890" s="429" t="s">
        <v>1514</v>
      </c>
      <c r="E890" s="428">
        <v>8.2932797E7</v>
      </c>
      <c r="F890" s="429">
        <v>0.0</v>
      </c>
      <c r="G890" s="429" t="s">
        <v>1463</v>
      </c>
    </row>
    <row r="891" ht="14.25" customHeight="1">
      <c r="A891" s="426">
        <v>45609.0</v>
      </c>
      <c r="B891" s="428">
        <v>3371437.0</v>
      </c>
      <c r="C891" s="427"/>
      <c r="D891" s="429" t="s">
        <v>1600</v>
      </c>
      <c r="E891" s="428">
        <v>8.2908191E7</v>
      </c>
      <c r="F891" s="429">
        <v>0.0</v>
      </c>
      <c r="G891" s="429" t="s">
        <v>1463</v>
      </c>
    </row>
    <row r="892" ht="14.25" customHeight="1">
      <c r="A892" s="426">
        <v>45610.0</v>
      </c>
      <c r="B892" s="428">
        <v>3230832.0</v>
      </c>
      <c r="C892" s="427"/>
      <c r="D892" s="429" t="s">
        <v>1600</v>
      </c>
      <c r="E892" s="428">
        <v>7.6485606E7</v>
      </c>
      <c r="F892" s="429">
        <v>0.0</v>
      </c>
      <c r="G892" s="429" t="s">
        <v>1463</v>
      </c>
    </row>
    <row r="893" ht="14.25" customHeight="1">
      <c r="A893" s="426">
        <v>45610.0</v>
      </c>
      <c r="B893" s="428">
        <v>3051148.0</v>
      </c>
      <c r="C893" s="427"/>
      <c r="D893" s="429" t="s">
        <v>1600</v>
      </c>
      <c r="E893" s="428">
        <v>7.9536754E7</v>
      </c>
      <c r="F893" s="429">
        <v>0.0</v>
      </c>
      <c r="G893" s="429" t="s">
        <v>1463</v>
      </c>
    </row>
    <row r="894" ht="14.25" customHeight="1">
      <c r="A894" s="426">
        <v>45610.0</v>
      </c>
      <c r="B894" s="428">
        <v>405990.0</v>
      </c>
      <c r="C894" s="427"/>
      <c r="D894" s="429" t="s">
        <v>1675</v>
      </c>
      <c r="E894" s="428">
        <v>7.3254774E7</v>
      </c>
      <c r="F894" s="429">
        <v>0.0</v>
      </c>
      <c r="G894" s="429" t="s">
        <v>1463</v>
      </c>
    </row>
    <row r="895" ht="14.25" customHeight="1">
      <c r="A895" s="426">
        <v>45610.0</v>
      </c>
      <c r="B895" s="428">
        <v>1804016.0</v>
      </c>
      <c r="C895" s="427"/>
      <c r="D895" s="429" t="s">
        <v>1594</v>
      </c>
      <c r="E895" s="428">
        <v>7.2848784E7</v>
      </c>
      <c r="F895" s="429">
        <v>7.5139934E7</v>
      </c>
      <c r="G895" s="429" t="s">
        <v>1463</v>
      </c>
    </row>
    <row r="896" ht="14.25" customHeight="1">
      <c r="A896" s="426">
        <v>45611.0</v>
      </c>
      <c r="B896" s="428">
        <v>1564850.0</v>
      </c>
      <c r="C896" s="427"/>
      <c r="D896" s="429" t="s">
        <v>1594</v>
      </c>
      <c r="E896" s="428">
        <v>7.1044768E7</v>
      </c>
      <c r="F896" s="429">
        <v>7.5139934E7</v>
      </c>
      <c r="G896" s="429" t="s">
        <v>1463</v>
      </c>
    </row>
    <row r="897" ht="14.25" customHeight="1">
      <c r="A897" s="426">
        <v>45611.0</v>
      </c>
      <c r="B897" s="428">
        <v>1316182.0</v>
      </c>
      <c r="C897" s="427"/>
      <c r="D897" s="429" t="s">
        <v>1597</v>
      </c>
      <c r="E897" s="428">
        <v>6.9479918E7</v>
      </c>
      <c r="F897" s="429">
        <v>6.2241071E7</v>
      </c>
      <c r="G897" s="429" t="s">
        <v>1463</v>
      </c>
    </row>
    <row r="898" ht="14.25" customHeight="1">
      <c r="A898" s="426">
        <v>45611.0</v>
      </c>
      <c r="B898" s="428">
        <v>3225961.0</v>
      </c>
      <c r="C898" s="427"/>
      <c r="D898" s="429" t="s">
        <v>1600</v>
      </c>
      <c r="E898" s="428">
        <v>6.2450046E7</v>
      </c>
      <c r="F898" s="429">
        <v>0.0</v>
      </c>
      <c r="G898" s="429" t="s">
        <v>1463</v>
      </c>
    </row>
    <row r="899" ht="14.25" customHeight="1">
      <c r="A899" s="426">
        <v>45614.0</v>
      </c>
      <c r="B899" s="428">
        <v>2210534.0</v>
      </c>
      <c r="C899" s="427"/>
      <c r="D899" s="429" t="s">
        <v>1611</v>
      </c>
      <c r="E899" s="428">
        <v>6.679484E7</v>
      </c>
      <c r="F899" s="429">
        <v>6.2188235E7</v>
      </c>
      <c r="G899" s="429" t="s">
        <v>1463</v>
      </c>
    </row>
    <row r="900" ht="14.25" customHeight="1">
      <c r="A900" s="426">
        <v>45614.0</v>
      </c>
      <c r="B900" s="428">
        <v>1362550.0</v>
      </c>
      <c r="C900" s="427"/>
      <c r="D900" s="429" t="s">
        <v>1574</v>
      </c>
      <c r="E900" s="428">
        <v>5.8017229E7</v>
      </c>
      <c r="F900" s="429">
        <v>0.0</v>
      </c>
      <c r="G900" s="429" t="s">
        <v>1463</v>
      </c>
    </row>
    <row r="901" ht="14.25" customHeight="1">
      <c r="A901" s="426">
        <v>45614.0</v>
      </c>
      <c r="B901" s="428">
        <v>1206856.0</v>
      </c>
      <c r="C901" s="427"/>
      <c r="D901" s="429" t="s">
        <v>1520</v>
      </c>
      <c r="E901" s="428">
        <v>5.9224085E7</v>
      </c>
      <c r="F901" s="429">
        <v>0.0</v>
      </c>
      <c r="G901" s="429" t="s">
        <v>1463</v>
      </c>
    </row>
    <row r="902" ht="14.25" customHeight="1">
      <c r="A902" s="426">
        <v>45614.0</v>
      </c>
      <c r="B902" s="428">
        <v>1095033.0</v>
      </c>
      <c r="C902" s="427"/>
      <c r="D902" s="429" t="s">
        <v>1640</v>
      </c>
      <c r="E902" s="428">
        <v>6.7889873E7</v>
      </c>
      <c r="F902" s="429">
        <v>9.5308244E7</v>
      </c>
      <c r="G902" s="429" t="s">
        <v>1463</v>
      </c>
    </row>
    <row r="903" ht="14.25" customHeight="1">
      <c r="A903" s="426">
        <v>45614.0</v>
      </c>
      <c r="B903" s="428">
        <v>1059695.0</v>
      </c>
      <c r="C903" s="427"/>
      <c r="D903" s="429" t="s">
        <v>1640</v>
      </c>
      <c r="E903" s="428">
        <v>6.4186324E7</v>
      </c>
      <c r="F903" s="429">
        <v>9.5308244E7</v>
      </c>
      <c r="G903" s="429" t="s">
        <v>1463</v>
      </c>
    </row>
    <row r="904" ht="14.25" customHeight="1">
      <c r="A904" s="426">
        <v>45614.0</v>
      </c>
      <c r="B904" s="428">
        <v>548079.0</v>
      </c>
      <c r="C904" s="427"/>
      <c r="D904" s="429" t="s">
        <v>1640</v>
      </c>
      <c r="E904" s="428">
        <v>6.3126629E7</v>
      </c>
      <c r="F904" s="429">
        <v>9.5308244E7</v>
      </c>
      <c r="G904" s="429" t="s">
        <v>1463</v>
      </c>
    </row>
    <row r="905" ht="14.25" customHeight="1">
      <c r="A905" s="426">
        <v>45614.0</v>
      </c>
      <c r="B905" s="428">
        <v>349800.0</v>
      </c>
      <c r="C905" s="427"/>
      <c r="D905" s="429" t="s">
        <v>1529</v>
      </c>
      <c r="E905" s="428">
        <v>6.4536124E7</v>
      </c>
      <c r="F905" s="429">
        <v>0.0</v>
      </c>
      <c r="G905" s="429" t="s">
        <v>1463</v>
      </c>
    </row>
    <row r="906" ht="14.25" customHeight="1">
      <c r="A906" s="426">
        <v>45614.0</v>
      </c>
      <c r="B906" s="428">
        <v>273863.0</v>
      </c>
      <c r="C906" s="427"/>
      <c r="D906" s="429" t="s">
        <v>1627</v>
      </c>
      <c r="E906" s="428">
        <v>6.8163736E7</v>
      </c>
      <c r="F906" s="429">
        <v>0.0</v>
      </c>
      <c r="G906" s="429" t="s">
        <v>1463</v>
      </c>
    </row>
    <row r="907" ht="14.25" customHeight="1">
      <c r="A907" s="426">
        <v>45614.0</v>
      </c>
      <c r="B907" s="428">
        <v>79963.0</v>
      </c>
      <c r="C907" s="427"/>
      <c r="D907" s="429" t="s">
        <v>1627</v>
      </c>
      <c r="E907" s="428">
        <v>6.2530009E7</v>
      </c>
      <c r="F907" s="429">
        <v>0.0</v>
      </c>
      <c r="G907" s="429" t="s">
        <v>1463</v>
      </c>
    </row>
    <row r="908" ht="14.25" customHeight="1">
      <c r="A908" s="426">
        <v>45614.0</v>
      </c>
      <c r="B908" s="428">
        <v>48541.0</v>
      </c>
      <c r="C908" s="427"/>
      <c r="D908" s="429" t="s">
        <v>1627</v>
      </c>
      <c r="E908" s="428">
        <v>6.257855E7</v>
      </c>
      <c r="F908" s="429">
        <v>0.0</v>
      </c>
      <c r="G908" s="429" t="s">
        <v>1463</v>
      </c>
    </row>
    <row r="909" ht="14.25" customHeight="1">
      <c r="A909" s="426">
        <v>45614.0</v>
      </c>
      <c r="B909" s="428">
        <v>48182.0</v>
      </c>
      <c r="C909" s="427"/>
      <c r="D909" s="429" t="s">
        <v>1530</v>
      </c>
      <c r="E909" s="428">
        <v>6.4584306E7</v>
      </c>
      <c r="F909" s="429">
        <v>0.0</v>
      </c>
      <c r="G909" s="429" t="s">
        <v>1463</v>
      </c>
    </row>
    <row r="910" ht="14.25" customHeight="1">
      <c r="A910" s="426">
        <v>45614.0</v>
      </c>
      <c r="B910" s="428">
        <v>5215905.0</v>
      </c>
      <c r="C910" s="427"/>
      <c r="D910" s="429" t="s">
        <v>1519</v>
      </c>
      <c r="E910" s="428">
        <v>5.5454695E7</v>
      </c>
      <c r="F910" s="429">
        <v>2.5709179E7</v>
      </c>
      <c r="G910" s="429" t="s">
        <v>1463</v>
      </c>
    </row>
    <row r="911" ht="14.25" customHeight="1">
      <c r="A911" s="426">
        <v>45615.0</v>
      </c>
      <c r="B911" s="428">
        <v>5000000.0</v>
      </c>
      <c r="C911" s="427"/>
      <c r="D911" s="429" t="s">
        <v>1519</v>
      </c>
      <c r="E911" s="428">
        <v>5.023879E7</v>
      </c>
      <c r="F911" s="429">
        <v>2.5709179E7</v>
      </c>
      <c r="G911" s="429" t="s">
        <v>1463</v>
      </c>
    </row>
    <row r="912" ht="14.25" customHeight="1">
      <c r="A912" s="426">
        <v>45615.0</v>
      </c>
      <c r="B912" s="428">
        <v>5000000.0</v>
      </c>
      <c r="C912" s="427"/>
      <c r="D912" s="429" t="s">
        <v>1519</v>
      </c>
      <c r="E912" s="428">
        <v>4.523879E7</v>
      </c>
      <c r="F912" s="429">
        <v>2.5709179E7</v>
      </c>
      <c r="G912" s="429" t="s">
        <v>1463</v>
      </c>
    </row>
    <row r="913" ht="14.25" customHeight="1">
      <c r="A913" s="426">
        <v>45615.0</v>
      </c>
      <c r="B913" s="428">
        <v>4093600.0</v>
      </c>
      <c r="C913" s="427"/>
      <c r="D913" s="429" t="s">
        <v>1594</v>
      </c>
      <c r="E913" s="428">
        <v>4.023879E7</v>
      </c>
      <c r="F913" s="429">
        <v>7.5139934E7</v>
      </c>
      <c r="G913" s="429" t="s">
        <v>1463</v>
      </c>
    </row>
    <row r="914" ht="14.25" customHeight="1">
      <c r="A914" s="426">
        <v>45615.0</v>
      </c>
      <c r="B914" s="428">
        <v>1199984.0</v>
      </c>
      <c r="C914" s="427"/>
      <c r="D914" s="429" t="s">
        <v>1676</v>
      </c>
      <c r="E914" s="428">
        <v>5.6654679E7</v>
      </c>
      <c r="F914" s="429">
        <v>9.0818996E7</v>
      </c>
      <c r="G914" s="429" t="s">
        <v>1463</v>
      </c>
    </row>
    <row r="915" ht="14.25" customHeight="1">
      <c r="A915" s="426">
        <v>45615.0</v>
      </c>
      <c r="B915" s="428">
        <v>300000.0</v>
      </c>
      <c r="C915" s="427"/>
      <c r="D915" s="429" t="s">
        <v>1630</v>
      </c>
      <c r="E915" s="428">
        <v>3.614519E7</v>
      </c>
      <c r="F915" s="429">
        <v>0.0</v>
      </c>
      <c r="G915" s="429" t="s">
        <v>1463</v>
      </c>
    </row>
    <row r="916" ht="14.25" customHeight="1">
      <c r="A916" s="426">
        <v>45615.0</v>
      </c>
      <c r="B916" s="428">
        <v>5828722.0</v>
      </c>
      <c r="C916" s="427"/>
      <c r="D916" s="429" t="s">
        <v>1652</v>
      </c>
      <c r="E916" s="428">
        <v>2.8815537E7</v>
      </c>
      <c r="F916" s="429">
        <v>0.0</v>
      </c>
      <c r="G916" s="429" t="s">
        <v>1463</v>
      </c>
    </row>
    <row r="917" ht="14.25" customHeight="1">
      <c r="A917" s="426">
        <v>45617.0</v>
      </c>
      <c r="B917" s="428">
        <v>5237915.0</v>
      </c>
      <c r="C917" s="427"/>
      <c r="D917" s="429" t="s">
        <v>1677</v>
      </c>
      <c r="E917" s="428">
        <v>3.584519E7</v>
      </c>
      <c r="F917" s="429">
        <v>6.9123325E7</v>
      </c>
      <c r="G917" s="429" t="s">
        <v>1463</v>
      </c>
    </row>
    <row r="918" ht="14.25" customHeight="1">
      <c r="A918" s="426">
        <v>45617.0</v>
      </c>
      <c r="B918" s="428">
        <v>1681738.0</v>
      </c>
      <c r="C918" s="427"/>
      <c r="D918" s="429" t="s">
        <v>1597</v>
      </c>
      <c r="E918" s="428">
        <v>3.0607275E7</v>
      </c>
      <c r="F918" s="429">
        <v>6.2241071E7</v>
      </c>
      <c r="G918" s="429" t="s">
        <v>1463</v>
      </c>
    </row>
    <row r="919" ht="14.25" customHeight="1">
      <c r="A919" s="426">
        <v>45617.0</v>
      </c>
      <c r="B919" s="428">
        <v>719673.0</v>
      </c>
      <c r="C919" s="427"/>
      <c r="D919" s="429" t="s">
        <v>1678</v>
      </c>
      <c r="E919" s="428">
        <v>2.2986815E7</v>
      </c>
      <c r="F919" s="429">
        <v>0.0</v>
      </c>
      <c r="G919" s="429" t="s">
        <v>1463</v>
      </c>
    </row>
    <row r="920" ht="14.25" customHeight="1">
      <c r="A920" s="426">
        <v>45617.0</v>
      </c>
      <c r="B920" s="428">
        <v>499919.0</v>
      </c>
      <c r="C920" s="427"/>
      <c r="D920" s="429" t="s">
        <v>1545</v>
      </c>
      <c r="E920" s="428">
        <v>2.2092811E7</v>
      </c>
      <c r="F920" s="429">
        <v>0.0</v>
      </c>
      <c r="G920" s="429" t="s">
        <v>1463</v>
      </c>
    </row>
    <row r="921" ht="14.25" customHeight="1">
      <c r="A921" s="426">
        <v>45617.0</v>
      </c>
      <c r="B921" s="428">
        <v>174331.0</v>
      </c>
      <c r="C921" s="427"/>
      <c r="D921" s="429" t="s">
        <v>1678</v>
      </c>
      <c r="E921" s="428">
        <v>2.2267142E7</v>
      </c>
      <c r="F921" s="429">
        <v>0.0</v>
      </c>
      <c r="G921" s="429" t="s">
        <v>1463</v>
      </c>
    </row>
    <row r="922" ht="14.25" customHeight="1">
      <c r="A922" s="426">
        <v>45617.0</v>
      </c>
      <c r="B922" s="428">
        <v>110000.0</v>
      </c>
      <c r="C922" s="427"/>
      <c r="D922" s="429" t="s">
        <v>1665</v>
      </c>
      <c r="E922" s="428">
        <v>2.8925537E7</v>
      </c>
      <c r="F922" s="429">
        <v>0.0</v>
      </c>
      <c r="G922" s="429" t="s">
        <v>1463</v>
      </c>
    </row>
    <row r="923" ht="14.25" customHeight="1">
      <c r="A923" s="426">
        <v>45617.0</v>
      </c>
      <c r="B923" s="427"/>
      <c r="C923" s="428">
        <v>4.6916108E7</v>
      </c>
      <c r="D923" s="429" t="s">
        <v>1593</v>
      </c>
      <c r="E923" s="428">
        <v>2.1592892E7</v>
      </c>
      <c r="F923" s="429">
        <v>0.0</v>
      </c>
      <c r="G923" s="429" t="s">
        <v>1543</v>
      </c>
    </row>
    <row r="924" ht="14.25" customHeight="1">
      <c r="A924" s="426">
        <v>45618.0</v>
      </c>
      <c r="B924" s="428">
        <v>6640432.0</v>
      </c>
      <c r="C924" s="427"/>
      <c r="D924" s="429" t="s">
        <v>1510</v>
      </c>
      <c r="E924" s="428">
        <v>5.9299321E7</v>
      </c>
      <c r="F924" s="429">
        <v>0.0</v>
      </c>
      <c r="G924" s="429" t="s">
        <v>1463</v>
      </c>
    </row>
    <row r="925" ht="14.25" customHeight="1">
      <c r="A925" s="426">
        <v>45618.0</v>
      </c>
      <c r="B925" s="428">
        <v>4596468.0</v>
      </c>
      <c r="C925" s="427"/>
      <c r="D925" s="429" t="s">
        <v>1536</v>
      </c>
      <c r="E925" s="428">
        <v>6.7378746E7</v>
      </c>
      <c r="F925" s="429">
        <v>2.5536754E7</v>
      </c>
      <c r="G925" s="429" t="s">
        <v>1463</v>
      </c>
    </row>
    <row r="926" ht="14.25" customHeight="1">
      <c r="A926" s="426">
        <v>45618.0</v>
      </c>
      <c r="B926" s="428">
        <v>1782000.0</v>
      </c>
      <c r="C926" s="427"/>
      <c r="D926" s="429" t="s">
        <v>1621</v>
      </c>
      <c r="E926" s="428">
        <v>6.2482278E7</v>
      </c>
      <c r="F926" s="429">
        <v>0.0</v>
      </c>
      <c r="G926" s="429" t="s">
        <v>1463</v>
      </c>
    </row>
    <row r="927" ht="14.25" customHeight="1">
      <c r="A927" s="426">
        <v>45618.0</v>
      </c>
      <c r="B927" s="428">
        <v>1309000.0</v>
      </c>
      <c r="C927" s="427"/>
      <c r="D927" s="429" t="s">
        <v>1679</v>
      </c>
      <c r="E927" s="428">
        <v>6.0608321E7</v>
      </c>
      <c r="F927" s="429">
        <v>0.0</v>
      </c>
      <c r="G927" s="429" t="s">
        <v>1463</v>
      </c>
    </row>
    <row r="928" ht="14.25" customHeight="1">
      <c r="A928" s="426">
        <v>45618.0</v>
      </c>
      <c r="B928" s="428">
        <v>476367.0</v>
      </c>
      <c r="C928" s="427"/>
      <c r="D928" s="429" t="s">
        <v>1517</v>
      </c>
      <c r="E928" s="428">
        <v>6.7855113E7</v>
      </c>
      <c r="F928" s="429">
        <v>0.0</v>
      </c>
      <c r="G928" s="429" t="s">
        <v>1463</v>
      </c>
    </row>
    <row r="929" ht="14.25" customHeight="1">
      <c r="A929" s="426">
        <v>45618.0</v>
      </c>
      <c r="B929" s="428">
        <v>429907.0</v>
      </c>
      <c r="C929" s="427"/>
      <c r="D929" s="429" t="s">
        <v>1520</v>
      </c>
      <c r="E929" s="428">
        <v>6.8509E7</v>
      </c>
      <c r="F929" s="429">
        <v>0.0</v>
      </c>
      <c r="G929" s="429" t="s">
        <v>1463</v>
      </c>
    </row>
    <row r="930" ht="14.25" customHeight="1">
      <c r="A930" s="426">
        <v>45618.0</v>
      </c>
      <c r="B930" s="428">
        <v>300000.0</v>
      </c>
      <c r="C930" s="427"/>
      <c r="D930" s="429" t="s">
        <v>1630</v>
      </c>
      <c r="E930" s="428">
        <v>6.2782278E7</v>
      </c>
      <c r="F930" s="429">
        <v>0.0</v>
      </c>
      <c r="G930" s="429" t="s">
        <v>1463</v>
      </c>
    </row>
    <row r="931" ht="14.25" customHeight="1">
      <c r="A931" s="426">
        <v>45618.0</v>
      </c>
      <c r="B931" s="428">
        <v>223980.0</v>
      </c>
      <c r="C931" s="427"/>
      <c r="D931" s="429" t="s">
        <v>1680</v>
      </c>
      <c r="E931" s="428">
        <v>6.8079093E7</v>
      </c>
      <c r="F931" s="429">
        <v>0.0</v>
      </c>
      <c r="G931" s="429" t="s">
        <v>1463</v>
      </c>
    </row>
    <row r="932" ht="14.25" customHeight="1">
      <c r="A932" s="426">
        <v>45618.0</v>
      </c>
      <c r="B932" s="428">
        <v>91957.0</v>
      </c>
      <c r="C932" s="427"/>
      <c r="D932" s="429" t="s">
        <v>1621</v>
      </c>
      <c r="E932" s="428">
        <v>6.0700278E7</v>
      </c>
      <c r="F932" s="429">
        <v>0.0</v>
      </c>
      <c r="G932" s="429" t="s">
        <v>1463</v>
      </c>
    </row>
    <row r="933" ht="14.25" customHeight="1">
      <c r="A933" s="426">
        <v>45618.0</v>
      </c>
      <c r="B933" s="428">
        <v>6133498.0</v>
      </c>
      <c r="C933" s="427"/>
      <c r="D933" s="429" t="s">
        <v>1594</v>
      </c>
      <c r="E933" s="428">
        <v>4.4398118E7</v>
      </c>
      <c r="F933" s="429">
        <v>7.5139934E7</v>
      </c>
      <c r="G933" s="429" t="s">
        <v>1463</v>
      </c>
    </row>
    <row r="934" ht="14.25" customHeight="1">
      <c r="A934" s="426">
        <v>45621.0</v>
      </c>
      <c r="B934" s="428">
        <v>4287997.0</v>
      </c>
      <c r="C934" s="427"/>
      <c r="D934" s="429" t="s">
        <v>1614</v>
      </c>
      <c r="E934" s="428">
        <v>4.9342533E7</v>
      </c>
      <c r="F934" s="429">
        <v>8.5047779E7</v>
      </c>
      <c r="G934" s="429" t="s">
        <v>1463</v>
      </c>
    </row>
    <row r="935" ht="14.25" customHeight="1">
      <c r="A935" s="426">
        <v>45621.0</v>
      </c>
      <c r="B935" s="428">
        <v>1393871.0</v>
      </c>
      <c r="C935" s="427"/>
      <c r="D935" s="429" t="s">
        <v>1507</v>
      </c>
      <c r="E935" s="428">
        <v>5.2658889E7</v>
      </c>
      <c r="F935" s="429">
        <v>0.0</v>
      </c>
      <c r="G935" s="429" t="s">
        <v>1463</v>
      </c>
    </row>
    <row r="936" ht="14.25" customHeight="1">
      <c r="A936" s="426">
        <v>45621.0</v>
      </c>
      <c r="B936" s="428">
        <v>948139.0</v>
      </c>
      <c r="C936" s="427"/>
      <c r="D936" s="429" t="s">
        <v>1507</v>
      </c>
      <c r="E936" s="428">
        <v>5.1265018E7</v>
      </c>
      <c r="F936" s="429">
        <v>0.0</v>
      </c>
      <c r="G936" s="429" t="s">
        <v>1463</v>
      </c>
    </row>
    <row r="937" ht="14.25" customHeight="1">
      <c r="A937" s="426">
        <v>45621.0</v>
      </c>
      <c r="B937" s="428">
        <v>684919.0</v>
      </c>
      <c r="C937" s="427"/>
      <c r="D937" s="429" t="s">
        <v>1524</v>
      </c>
      <c r="E937" s="428">
        <v>5.0027452E7</v>
      </c>
      <c r="F937" s="429">
        <v>6.132917E7</v>
      </c>
      <c r="G937" s="429" t="s">
        <v>1463</v>
      </c>
    </row>
    <row r="938" ht="14.25" customHeight="1">
      <c r="A938" s="426">
        <v>45621.0</v>
      </c>
      <c r="B938" s="428">
        <v>429907.0</v>
      </c>
      <c r="C938" s="427"/>
      <c r="D938" s="429" t="s">
        <v>1520</v>
      </c>
      <c r="E938" s="428">
        <v>4.4828025E7</v>
      </c>
      <c r="F938" s="429">
        <v>0.0</v>
      </c>
      <c r="G938" s="429" t="s">
        <v>1463</v>
      </c>
    </row>
    <row r="939" ht="14.25" customHeight="1">
      <c r="A939" s="426">
        <v>45621.0</v>
      </c>
      <c r="B939" s="428">
        <v>289427.0</v>
      </c>
      <c r="C939" s="427"/>
      <c r="D939" s="429" t="s">
        <v>1524</v>
      </c>
      <c r="E939" s="428">
        <v>5.0316879E7</v>
      </c>
      <c r="F939" s="429">
        <v>6.132917E7</v>
      </c>
      <c r="G939" s="429" t="s">
        <v>1463</v>
      </c>
    </row>
    <row r="940" ht="14.25" customHeight="1">
      <c r="A940" s="426">
        <v>45621.0</v>
      </c>
      <c r="B940" s="428">
        <v>149317.0</v>
      </c>
      <c r="C940" s="427"/>
      <c r="D940" s="429" t="s">
        <v>1538</v>
      </c>
      <c r="E940" s="428">
        <v>4.4977342E7</v>
      </c>
      <c r="F940" s="429">
        <v>0.0</v>
      </c>
      <c r="G940" s="429" t="s">
        <v>1463</v>
      </c>
    </row>
    <row r="941" ht="14.25" customHeight="1">
      <c r="A941" s="426">
        <v>45621.0</v>
      </c>
      <c r="B941" s="428">
        <v>77194.0</v>
      </c>
      <c r="C941" s="427"/>
      <c r="D941" s="429" t="s">
        <v>1521</v>
      </c>
      <c r="E941" s="428">
        <v>4.5054536E7</v>
      </c>
      <c r="F941" s="429">
        <v>0.0</v>
      </c>
      <c r="G941" s="429" t="s">
        <v>1463</v>
      </c>
    </row>
    <row r="942" ht="14.25" customHeight="1">
      <c r="A942" s="426">
        <v>45621.0</v>
      </c>
      <c r="B942" s="428">
        <v>7000000.0</v>
      </c>
      <c r="C942" s="427"/>
      <c r="D942" s="429" t="s">
        <v>1572</v>
      </c>
      <c r="E942" s="428">
        <v>3.826462E7</v>
      </c>
      <c r="F942" s="429">
        <v>0.0</v>
      </c>
      <c r="G942" s="429" t="s">
        <v>1463</v>
      </c>
    </row>
    <row r="943" ht="14.25" customHeight="1">
      <c r="A943" s="426">
        <v>45622.0</v>
      </c>
      <c r="B943" s="428">
        <v>7000000.0</v>
      </c>
      <c r="C943" s="427"/>
      <c r="D943" s="429" t="s">
        <v>1572</v>
      </c>
      <c r="E943" s="428">
        <v>3.126462E7</v>
      </c>
      <c r="F943" s="429">
        <v>0.0</v>
      </c>
      <c r="G943" s="429" t="s">
        <v>1463</v>
      </c>
    </row>
    <row r="944" ht="14.25" customHeight="1">
      <c r="A944" s="426">
        <v>45622.0</v>
      </c>
      <c r="B944" s="428">
        <v>2831510.0</v>
      </c>
      <c r="C944" s="427"/>
      <c r="D944" s="429" t="s">
        <v>1549</v>
      </c>
      <c r="E944" s="428">
        <v>2.0375007E7</v>
      </c>
      <c r="F944" s="429">
        <v>0.0</v>
      </c>
      <c r="G944" s="429" t="s">
        <v>1463</v>
      </c>
    </row>
    <row r="945" ht="14.25" customHeight="1">
      <c r="A945" s="426">
        <v>45623.0</v>
      </c>
      <c r="B945" s="428">
        <v>2730118.0</v>
      </c>
      <c r="C945" s="427"/>
      <c r="D945" s="429" t="s">
        <v>1604</v>
      </c>
      <c r="E945" s="428">
        <v>1.2327258E7</v>
      </c>
      <c r="F945" s="429">
        <v>1702947.0</v>
      </c>
      <c r="G945" s="429" t="s">
        <v>1463</v>
      </c>
    </row>
    <row r="946" ht="14.25" customHeight="1">
      <c r="A946" s="426">
        <v>45623.0</v>
      </c>
      <c r="B946" s="428">
        <v>2549970.0</v>
      </c>
      <c r="C946" s="427"/>
      <c r="D946" s="429" t="s">
        <v>1519</v>
      </c>
      <c r="E946" s="428">
        <v>1.6105127E7</v>
      </c>
      <c r="F946" s="429">
        <v>2.5709179E7</v>
      </c>
      <c r="G946" s="429" t="s">
        <v>1463</v>
      </c>
    </row>
    <row r="947" ht="14.25" customHeight="1">
      <c r="A947" s="426">
        <v>45623.0</v>
      </c>
      <c r="B947" s="428">
        <v>1575917.0</v>
      </c>
      <c r="C947" s="427"/>
      <c r="D947" s="429" t="s">
        <v>1549</v>
      </c>
      <c r="E947" s="428">
        <v>2.1950924E7</v>
      </c>
      <c r="F947" s="429">
        <v>0.0</v>
      </c>
      <c r="G947" s="429" t="s">
        <v>1463</v>
      </c>
    </row>
    <row r="948" ht="14.25" customHeight="1">
      <c r="A948" s="426">
        <v>45623.0</v>
      </c>
      <c r="B948" s="428">
        <v>1227899.0</v>
      </c>
      <c r="C948" s="427"/>
      <c r="D948" s="429" t="s">
        <v>1604</v>
      </c>
      <c r="E948" s="428">
        <v>1.3555157E7</v>
      </c>
      <c r="F948" s="429">
        <v>1702947.0</v>
      </c>
      <c r="G948" s="429" t="s">
        <v>1463</v>
      </c>
    </row>
    <row r="949" ht="14.25" customHeight="1">
      <c r="A949" s="426">
        <v>45623.0</v>
      </c>
      <c r="B949" s="428">
        <v>1202740.0</v>
      </c>
      <c r="C949" s="427"/>
      <c r="D949" s="429" t="s">
        <v>1519</v>
      </c>
      <c r="E949" s="428">
        <v>1.7307867E7</v>
      </c>
      <c r="F949" s="429">
        <v>2.5709179E7</v>
      </c>
      <c r="G949" s="429" t="s">
        <v>1463</v>
      </c>
    </row>
    <row r="950" ht="14.25" customHeight="1">
      <c r="A950" s="426">
        <v>45623.0</v>
      </c>
      <c r="B950" s="428">
        <v>762681.0</v>
      </c>
      <c r="C950" s="427"/>
      <c r="D950" s="429" t="s">
        <v>1604</v>
      </c>
      <c r="E950" s="428">
        <v>2.3007965E7</v>
      </c>
      <c r="F950" s="429">
        <v>1702947.0</v>
      </c>
      <c r="G950" s="429" t="s">
        <v>1463</v>
      </c>
    </row>
    <row r="951" ht="14.25" customHeight="1">
      <c r="A951" s="426">
        <v>45623.0</v>
      </c>
      <c r="B951" s="428">
        <v>320747.0</v>
      </c>
      <c r="C951" s="427"/>
      <c r="D951" s="429" t="s">
        <v>1604</v>
      </c>
      <c r="E951" s="428">
        <v>2.3813538E7</v>
      </c>
      <c r="F951" s="429">
        <v>1702947.0</v>
      </c>
      <c r="G951" s="429" t="s">
        <v>1463</v>
      </c>
    </row>
    <row r="952" ht="14.25" customHeight="1">
      <c r="A952" s="426">
        <v>45623.0</v>
      </c>
      <c r="B952" s="428">
        <v>300926.0</v>
      </c>
      <c r="C952" s="427"/>
      <c r="D952" s="429" t="s">
        <v>1604</v>
      </c>
      <c r="E952" s="428">
        <v>2.3492791E7</v>
      </c>
      <c r="F952" s="429">
        <v>1702947.0</v>
      </c>
      <c r="G952" s="429" t="s">
        <v>1463</v>
      </c>
    </row>
    <row r="953" ht="14.25" customHeight="1">
      <c r="A953" s="426">
        <v>45623.0</v>
      </c>
      <c r="B953" s="428">
        <v>300000.0</v>
      </c>
      <c r="C953" s="427"/>
      <c r="D953" s="429" t="s">
        <v>1630</v>
      </c>
      <c r="E953" s="428">
        <v>2.4227077E7</v>
      </c>
      <c r="F953" s="429">
        <v>0.0</v>
      </c>
      <c r="G953" s="429" t="s">
        <v>1463</v>
      </c>
    </row>
    <row r="954" ht="14.25" customHeight="1">
      <c r="A954" s="426">
        <v>45623.0</v>
      </c>
      <c r="B954" s="428">
        <v>294360.0</v>
      </c>
      <c r="C954" s="427"/>
      <c r="D954" s="429" t="s">
        <v>1604</v>
      </c>
      <c r="E954" s="428">
        <v>2.2245284E7</v>
      </c>
      <c r="F954" s="429">
        <v>1702947.0</v>
      </c>
      <c r="G954" s="429" t="s">
        <v>1463</v>
      </c>
    </row>
    <row r="955" ht="14.25" customHeight="1">
      <c r="A955" s="426">
        <v>45623.0</v>
      </c>
      <c r="B955" s="428">
        <v>235630.0</v>
      </c>
      <c r="C955" s="427"/>
      <c r="D955" s="429" t="s">
        <v>1565</v>
      </c>
      <c r="E955" s="428">
        <v>1.7543497E7</v>
      </c>
      <c r="F955" s="429">
        <v>0.0</v>
      </c>
      <c r="G955" s="429" t="s">
        <v>1463</v>
      </c>
    </row>
    <row r="956" ht="14.25" customHeight="1">
      <c r="A956" s="426">
        <v>45623.0</v>
      </c>
      <c r="B956" s="428">
        <v>183900.0</v>
      </c>
      <c r="C956" s="427"/>
      <c r="D956" s="429" t="s">
        <v>1604</v>
      </c>
      <c r="E956" s="428">
        <v>2.3191865E7</v>
      </c>
      <c r="F956" s="429">
        <v>1702947.0</v>
      </c>
      <c r="G956" s="429" t="s">
        <v>1463</v>
      </c>
    </row>
    <row r="957" ht="14.25" customHeight="1">
      <c r="A957" s="426">
        <v>45623.0</v>
      </c>
      <c r="B957" s="428">
        <v>113539.0</v>
      </c>
      <c r="C957" s="427"/>
      <c r="D957" s="429" t="s">
        <v>1604</v>
      </c>
      <c r="E957" s="428">
        <v>2.3927077E7</v>
      </c>
      <c r="F957" s="429">
        <v>1702947.0</v>
      </c>
      <c r="G957" s="429" t="s">
        <v>1463</v>
      </c>
    </row>
    <row r="958" ht="14.25" customHeight="1">
      <c r="A958" s="426">
        <v>45623.0</v>
      </c>
      <c r="B958" s="428">
        <v>45000.0</v>
      </c>
      <c r="C958" s="427"/>
      <c r="D958" s="429" t="s">
        <v>1681</v>
      </c>
      <c r="E958" s="428">
        <v>9597140.0</v>
      </c>
      <c r="F958" s="429">
        <v>0.0</v>
      </c>
      <c r="G958" s="429" t="s">
        <v>1463</v>
      </c>
    </row>
    <row r="959" ht="14.25" customHeight="1">
      <c r="A959" s="426">
        <v>45623.0</v>
      </c>
      <c r="B959" s="428">
        <v>37543.0</v>
      </c>
      <c r="C959" s="427"/>
      <c r="D959" s="429" t="s">
        <v>1519</v>
      </c>
      <c r="E959" s="428">
        <v>2.426462E7</v>
      </c>
      <c r="F959" s="429">
        <v>2.5709179E7</v>
      </c>
      <c r="G959" s="429" t="s">
        <v>1463</v>
      </c>
    </row>
    <row r="960" ht="14.25" customHeight="1">
      <c r="A960" s="426">
        <v>45623.0</v>
      </c>
      <c r="B960" s="428">
        <v>18795.0</v>
      </c>
      <c r="C960" s="427"/>
      <c r="D960" s="429" t="s">
        <v>1532</v>
      </c>
      <c r="E960" s="428">
        <v>7401223.0</v>
      </c>
      <c r="F960" s="429">
        <v>0.0</v>
      </c>
      <c r="G960" s="429" t="s">
        <v>1463</v>
      </c>
    </row>
    <row r="961" ht="14.25" customHeight="1">
      <c r="A961" s="426">
        <v>45623.0</v>
      </c>
      <c r="B961" s="428">
        <v>1562194.0</v>
      </c>
      <c r="C961" s="427"/>
      <c r="D961" s="429" t="s">
        <v>1662</v>
      </c>
      <c r="E961" s="428">
        <v>8963417.0</v>
      </c>
      <c r="F961" s="429">
        <v>6.6717542E7</v>
      </c>
      <c r="G961" s="429" t="s">
        <v>1463</v>
      </c>
    </row>
    <row r="962" ht="14.25" customHeight="1">
      <c r="A962" s="426">
        <v>45624.0</v>
      </c>
      <c r="B962" s="428">
        <v>388722.0</v>
      </c>
      <c r="C962" s="427"/>
      <c r="D962" s="429" t="s">
        <v>1662</v>
      </c>
      <c r="E962" s="428">
        <v>9552140.0</v>
      </c>
      <c r="F962" s="429">
        <v>6.6717542E7</v>
      </c>
      <c r="G962" s="429" t="s">
        <v>1463</v>
      </c>
    </row>
    <row r="963" ht="14.25" customHeight="1">
      <c r="A963" s="426">
        <v>45624.0</v>
      </c>
      <c r="B963" s="428">
        <v>200001.0</v>
      </c>
      <c r="C963" s="427"/>
      <c r="D963" s="429" t="s">
        <v>1658</v>
      </c>
      <c r="E963" s="428">
        <v>9163418.0</v>
      </c>
      <c r="F963" s="429">
        <v>0.0</v>
      </c>
      <c r="G963" s="429" t="s">
        <v>1463</v>
      </c>
    </row>
    <row r="964" ht="14.25" customHeight="1">
      <c r="A964" s="426">
        <v>45624.0</v>
      </c>
      <c r="B964" s="427"/>
      <c r="C964" s="428">
        <v>1.00702941E8</v>
      </c>
      <c r="D964" s="429" t="s">
        <v>1593</v>
      </c>
      <c r="E964" s="428">
        <v>7376428.0</v>
      </c>
      <c r="F964" s="429">
        <v>0.0</v>
      </c>
      <c r="G964" s="429" t="s">
        <v>1543</v>
      </c>
    </row>
    <row r="965" ht="14.25" customHeight="1">
      <c r="A965" s="426">
        <v>45625.0</v>
      </c>
      <c r="B965" s="428">
        <v>127766.0</v>
      </c>
      <c r="C965" s="427"/>
      <c r="D965" s="429" t="s">
        <v>1538</v>
      </c>
      <c r="E965" s="428">
        <v>1.08079369E8</v>
      </c>
      <c r="F965" s="429">
        <v>0.0</v>
      </c>
      <c r="G965" s="429" t="s">
        <v>1463</v>
      </c>
    </row>
    <row r="966" ht="14.25" customHeight="1">
      <c r="A966" s="426">
        <v>45625.0</v>
      </c>
      <c r="B966" s="428">
        <v>100240.0</v>
      </c>
      <c r="C966" s="427"/>
      <c r="D966" s="429" t="s">
        <v>1662</v>
      </c>
      <c r="E966" s="428">
        <v>1.07951603E8</v>
      </c>
      <c r="F966" s="429">
        <v>6.6717542E7</v>
      </c>
      <c r="G966" s="429" t="s">
        <v>1463</v>
      </c>
    </row>
    <row r="967" ht="14.25" customHeight="1">
      <c r="A967" s="426">
        <v>45625.0</v>
      </c>
      <c r="B967" s="428">
        <v>6000.0</v>
      </c>
      <c r="C967" s="427"/>
      <c r="D967" s="429" t="s">
        <v>1660</v>
      </c>
      <c r="E967" s="428">
        <v>7382428.0</v>
      </c>
      <c r="F967" s="429">
        <v>0.0</v>
      </c>
      <c r="G967" s="429" t="s">
        <v>1463</v>
      </c>
    </row>
    <row r="968" ht="14.25" customHeight="1">
      <c r="A968" s="426">
        <v>45625.0</v>
      </c>
      <c r="B968" s="428">
        <v>3360877.0</v>
      </c>
      <c r="C968" s="427"/>
      <c r="D968" s="429" t="s">
        <v>1682</v>
      </c>
      <c r="E968" s="428">
        <v>1.07118228E8</v>
      </c>
      <c r="F968" s="429">
        <v>0.0</v>
      </c>
      <c r="G968" s="429" t="s">
        <v>1463</v>
      </c>
    </row>
    <row r="969" ht="14.25" customHeight="1">
      <c r="A969" s="426">
        <v>45628.0</v>
      </c>
      <c r="B969" s="428">
        <v>873472.0</v>
      </c>
      <c r="C969" s="427"/>
      <c r="D969" s="429" t="s">
        <v>1664</v>
      </c>
      <c r="E969" s="428">
        <v>1.03757351E8</v>
      </c>
      <c r="F969" s="429">
        <v>0.0</v>
      </c>
      <c r="G969" s="429" t="s">
        <v>1463</v>
      </c>
    </row>
    <row r="970" ht="14.25" customHeight="1">
      <c r="A970" s="426">
        <v>45628.0</v>
      </c>
      <c r="B970" s="428">
        <v>733135.0</v>
      </c>
      <c r="C970" s="427"/>
      <c r="D970" s="429" t="s">
        <v>1682</v>
      </c>
      <c r="E970" s="428">
        <v>1.07851363E8</v>
      </c>
      <c r="F970" s="429">
        <v>0.0</v>
      </c>
      <c r="G970" s="429" t="s">
        <v>1463</v>
      </c>
    </row>
    <row r="971" ht="14.25" customHeight="1">
      <c r="A971" s="426">
        <v>45628.0</v>
      </c>
      <c r="B971" s="428">
        <v>300000.0</v>
      </c>
      <c r="C971" s="427"/>
      <c r="D971" s="429" t="s">
        <v>1630</v>
      </c>
      <c r="E971" s="428">
        <v>1.02883879E8</v>
      </c>
      <c r="F971" s="429">
        <v>0.0</v>
      </c>
      <c r="G971" s="429" t="s">
        <v>1463</v>
      </c>
    </row>
    <row r="972" ht="14.25" customHeight="1">
      <c r="A972" s="426">
        <v>45628.0</v>
      </c>
      <c r="B972" s="428">
        <v>6500.0</v>
      </c>
      <c r="C972" s="427"/>
      <c r="D972" s="429" t="s">
        <v>1681</v>
      </c>
      <c r="E972" s="428">
        <v>1.02583879E8</v>
      </c>
      <c r="F972" s="429">
        <v>0.0</v>
      </c>
      <c r="G972" s="429" t="s">
        <v>1463</v>
      </c>
    </row>
    <row r="973" ht="14.25" customHeight="1">
      <c r="A973" s="426">
        <v>45628.0</v>
      </c>
      <c r="B973" s="428">
        <v>4853464.0</v>
      </c>
      <c r="C973" s="427"/>
      <c r="D973" s="429" t="s">
        <v>1510</v>
      </c>
      <c r="E973" s="428">
        <v>9.38355E7</v>
      </c>
      <c r="F973" s="429">
        <v>0.0</v>
      </c>
      <c r="G973" s="429" t="s">
        <v>1463</v>
      </c>
    </row>
    <row r="974" ht="14.25" customHeight="1">
      <c r="A974" s="426">
        <v>45629.0</v>
      </c>
      <c r="B974" s="428">
        <v>2606100.0</v>
      </c>
      <c r="C974" s="427"/>
      <c r="D974" s="429" t="s">
        <v>1594</v>
      </c>
      <c r="E974" s="428">
        <v>9.9395995E7</v>
      </c>
      <c r="F974" s="429">
        <v>7.5139934E7</v>
      </c>
      <c r="G974" s="429" t="s">
        <v>1463</v>
      </c>
    </row>
    <row r="975" ht="14.25" customHeight="1">
      <c r="A975" s="426">
        <v>45629.0</v>
      </c>
      <c r="B975" s="428">
        <v>1726690.0</v>
      </c>
      <c r="C975" s="427"/>
      <c r="D975" s="429" t="s">
        <v>1594</v>
      </c>
      <c r="E975" s="428">
        <v>1.01122685E8</v>
      </c>
      <c r="F975" s="429">
        <v>7.5139934E7</v>
      </c>
      <c r="G975" s="429" t="s">
        <v>1463</v>
      </c>
    </row>
    <row r="976" ht="14.25" customHeight="1">
      <c r="A976" s="426">
        <v>45629.0</v>
      </c>
      <c r="B976" s="428">
        <v>1721216.0</v>
      </c>
      <c r="C976" s="427"/>
      <c r="D976" s="429" t="s">
        <v>1640</v>
      </c>
      <c r="E976" s="428">
        <v>9.618136E7</v>
      </c>
      <c r="F976" s="429">
        <v>9.5308244E7</v>
      </c>
      <c r="G976" s="429" t="s">
        <v>1463</v>
      </c>
    </row>
    <row r="977" ht="14.25" customHeight="1">
      <c r="A977" s="426">
        <v>45629.0</v>
      </c>
      <c r="B977" s="428">
        <v>800000.0</v>
      </c>
      <c r="C977" s="427"/>
      <c r="D977" s="429" t="s">
        <v>1637</v>
      </c>
      <c r="E977" s="428">
        <v>1.02450017E8</v>
      </c>
      <c r="F977" s="429">
        <v>6.4714015E7</v>
      </c>
      <c r="G977" s="429" t="s">
        <v>1463</v>
      </c>
    </row>
    <row r="978" ht="14.25" customHeight="1">
      <c r="A978" s="426">
        <v>45629.0</v>
      </c>
      <c r="B978" s="428">
        <v>624644.0</v>
      </c>
      <c r="C978" s="427"/>
      <c r="D978" s="429" t="s">
        <v>1640</v>
      </c>
      <c r="E978" s="428">
        <v>9.4460144E7</v>
      </c>
      <c r="F978" s="429">
        <v>9.5308244E7</v>
      </c>
      <c r="G978" s="429" t="s">
        <v>1463</v>
      </c>
    </row>
    <row r="979" ht="14.25" customHeight="1">
      <c r="A979" s="426">
        <v>45629.0</v>
      </c>
      <c r="B979" s="428">
        <v>608535.0</v>
      </c>
      <c r="C979" s="427"/>
      <c r="D979" s="429" t="s">
        <v>1640</v>
      </c>
      <c r="E979" s="428">
        <v>9.6789895E7</v>
      </c>
      <c r="F979" s="429">
        <v>9.5308244E7</v>
      </c>
      <c r="G979" s="429" t="s">
        <v>1463</v>
      </c>
    </row>
    <row r="980" ht="14.25" customHeight="1">
      <c r="A980" s="426">
        <v>45629.0</v>
      </c>
      <c r="B980" s="428">
        <v>333200.0</v>
      </c>
      <c r="C980" s="427"/>
      <c r="D980" s="429" t="s">
        <v>1594</v>
      </c>
      <c r="E980" s="428">
        <v>1.01455885E8</v>
      </c>
      <c r="F980" s="429">
        <v>7.5139934E7</v>
      </c>
      <c r="G980" s="429" t="s">
        <v>1463</v>
      </c>
    </row>
    <row r="981" ht="14.25" customHeight="1">
      <c r="A981" s="426">
        <v>45629.0</v>
      </c>
      <c r="B981" s="428">
        <v>194132.0</v>
      </c>
      <c r="C981" s="427"/>
      <c r="D981" s="429" t="s">
        <v>1649</v>
      </c>
      <c r="E981" s="428">
        <v>1.01650017E8</v>
      </c>
      <c r="F981" s="429">
        <v>9.2038424E7</v>
      </c>
      <c r="G981" s="429" t="s">
        <v>1463</v>
      </c>
    </row>
    <row r="982" ht="14.25" customHeight="1">
      <c r="A982" s="426">
        <v>45629.0</v>
      </c>
      <c r="B982" s="428">
        <v>122598.0</v>
      </c>
      <c r="C982" s="427"/>
      <c r="D982" s="429" t="s">
        <v>1609</v>
      </c>
      <c r="E982" s="428">
        <v>1.02577379E8</v>
      </c>
      <c r="F982" s="429">
        <v>3.72544723E8</v>
      </c>
      <c r="G982" s="429" t="s">
        <v>1463</v>
      </c>
    </row>
    <row r="983" ht="14.25" customHeight="1">
      <c r="A983" s="426">
        <v>45629.0</v>
      </c>
      <c r="B983" s="428">
        <v>4764.0</v>
      </c>
      <c r="C983" s="427"/>
      <c r="D983" s="429" t="s">
        <v>1650</v>
      </c>
      <c r="E983" s="428">
        <v>1.02454781E8</v>
      </c>
      <c r="F983" s="429">
        <v>3.72545007E8</v>
      </c>
      <c r="G983" s="429" t="s">
        <v>1463</v>
      </c>
    </row>
    <row r="984" ht="14.25" customHeight="1">
      <c r="A984" s="426">
        <v>45629.0</v>
      </c>
      <c r="B984" s="428">
        <v>3130002.0</v>
      </c>
      <c r="C984" s="427"/>
      <c r="D984" s="429" t="s">
        <v>1600</v>
      </c>
      <c r="E984" s="428">
        <v>8.8982036E7</v>
      </c>
      <c r="F984" s="429">
        <v>0.0</v>
      </c>
      <c r="G984" s="429" t="s">
        <v>1463</v>
      </c>
    </row>
    <row r="985" ht="14.25" customHeight="1">
      <c r="A985" s="426">
        <v>45630.0</v>
      </c>
      <c r="B985" s="428">
        <v>1368500.0</v>
      </c>
      <c r="C985" s="427"/>
      <c r="D985" s="429" t="s">
        <v>1594</v>
      </c>
      <c r="E985" s="428">
        <v>8.5852034E7</v>
      </c>
      <c r="F985" s="429">
        <v>7.5139934E7</v>
      </c>
      <c r="G985" s="429" t="s">
        <v>1463</v>
      </c>
    </row>
    <row r="986" ht="14.25" customHeight="1">
      <c r="A986" s="426">
        <v>45630.0</v>
      </c>
      <c r="B986" s="428">
        <v>844046.0</v>
      </c>
      <c r="C986" s="427"/>
      <c r="D986" s="429" t="s">
        <v>1594</v>
      </c>
      <c r="E986" s="428">
        <v>8.4483534E7</v>
      </c>
      <c r="F986" s="429">
        <v>7.5139934E7</v>
      </c>
      <c r="G986" s="429" t="s">
        <v>1463</v>
      </c>
    </row>
    <row r="987" ht="14.25" customHeight="1">
      <c r="A987" s="426">
        <v>45630.0</v>
      </c>
      <c r="B987" s="428">
        <v>761541.0</v>
      </c>
      <c r="C987" s="427"/>
      <c r="D987" s="429" t="s">
        <v>1594</v>
      </c>
      <c r="E987" s="428">
        <v>8.3639488E7</v>
      </c>
      <c r="F987" s="429">
        <v>7.5139934E7</v>
      </c>
      <c r="G987" s="429" t="s">
        <v>1463</v>
      </c>
    </row>
    <row r="988" ht="14.25" customHeight="1">
      <c r="A988" s="426">
        <v>45630.0</v>
      </c>
      <c r="B988" s="428">
        <v>300000.0</v>
      </c>
      <c r="C988" s="427"/>
      <c r="D988" s="429" t="s">
        <v>1630</v>
      </c>
      <c r="E988" s="428">
        <v>8.2548978E7</v>
      </c>
      <c r="F988" s="429">
        <v>0.0</v>
      </c>
      <c r="G988" s="429" t="s">
        <v>1463</v>
      </c>
    </row>
    <row r="989" ht="14.25" customHeight="1">
      <c r="A989" s="426">
        <v>45630.0</v>
      </c>
      <c r="B989" s="428">
        <v>274712.0</v>
      </c>
      <c r="C989" s="427"/>
      <c r="D989" s="429" t="s">
        <v>1627</v>
      </c>
      <c r="E989" s="428">
        <v>8.282369E7</v>
      </c>
      <c r="F989" s="429">
        <v>0.0</v>
      </c>
      <c r="G989" s="429" t="s">
        <v>1463</v>
      </c>
    </row>
    <row r="990" ht="14.25" customHeight="1">
      <c r="A990" s="426">
        <v>45630.0</v>
      </c>
      <c r="B990" s="428">
        <v>54257.0</v>
      </c>
      <c r="C990" s="427"/>
      <c r="D990" s="429" t="s">
        <v>1627</v>
      </c>
      <c r="E990" s="428">
        <v>8.2877947E7</v>
      </c>
      <c r="F990" s="429">
        <v>0.0</v>
      </c>
      <c r="G990" s="429" t="s">
        <v>1463</v>
      </c>
    </row>
    <row r="991" ht="14.25" customHeight="1">
      <c r="A991" s="426">
        <v>45630.0</v>
      </c>
      <c r="B991" s="428">
        <v>47600.0</v>
      </c>
      <c r="C991" s="427"/>
      <c r="D991" s="429" t="s">
        <v>1510</v>
      </c>
      <c r="E991" s="428">
        <v>8.2248978E7</v>
      </c>
      <c r="F991" s="429">
        <v>0.0</v>
      </c>
      <c r="G991" s="429" t="s">
        <v>1463</v>
      </c>
    </row>
    <row r="992" ht="14.25" customHeight="1">
      <c r="A992" s="426">
        <v>45631.0</v>
      </c>
      <c r="B992" s="428">
        <v>27583.0</v>
      </c>
      <c r="C992" s="427"/>
      <c r="D992" s="429" t="s">
        <v>1683</v>
      </c>
      <c r="E992" s="428">
        <v>8.2201378E7</v>
      </c>
      <c r="F992" s="429">
        <v>6.3909696E7</v>
      </c>
      <c r="G992" s="429" t="s">
        <v>1463</v>
      </c>
    </row>
    <row r="993" ht="14.25" customHeight="1">
      <c r="A993" s="426">
        <v>45631.0</v>
      </c>
      <c r="B993" s="427"/>
      <c r="C993" s="428">
        <v>9.3824665E7</v>
      </c>
      <c r="D993" s="429" t="s">
        <v>1593</v>
      </c>
      <c r="E993" s="428">
        <v>3.8276494E7</v>
      </c>
      <c r="F993" s="429">
        <v>0.0</v>
      </c>
      <c r="G993" s="429" t="s">
        <v>1543</v>
      </c>
    </row>
    <row r="994" ht="14.25" customHeight="1">
      <c r="A994" s="426">
        <v>45632.0</v>
      </c>
      <c r="B994" s="428">
        <v>7000000.0</v>
      </c>
      <c r="C994" s="427"/>
      <c r="D994" s="429" t="s">
        <v>1505</v>
      </c>
      <c r="E994" s="428">
        <v>8.0025558E7</v>
      </c>
      <c r="F994" s="429">
        <v>6.1603875E7</v>
      </c>
      <c r="G994" s="429" t="s">
        <v>1463</v>
      </c>
    </row>
    <row r="995" ht="14.25" customHeight="1">
      <c r="A995" s="426">
        <v>45632.0</v>
      </c>
      <c r="B995" s="428">
        <v>7000000.0</v>
      </c>
      <c r="C995" s="427"/>
      <c r="D995" s="429" t="s">
        <v>1505</v>
      </c>
      <c r="E995" s="428">
        <v>7.3025558E7</v>
      </c>
      <c r="F995" s="429">
        <v>6.1603875E7</v>
      </c>
      <c r="G995" s="429" t="s">
        <v>1463</v>
      </c>
    </row>
    <row r="996" ht="14.25" customHeight="1">
      <c r="A996" s="426">
        <v>45632.0</v>
      </c>
      <c r="B996" s="428">
        <v>6416876.0</v>
      </c>
      <c r="C996" s="427"/>
      <c r="D996" s="429" t="s">
        <v>1684</v>
      </c>
      <c r="E996" s="428">
        <v>4.9649017E7</v>
      </c>
      <c r="F996" s="429">
        <v>4846885.0</v>
      </c>
      <c r="G996" s="429" t="s">
        <v>1463</v>
      </c>
    </row>
    <row r="997" ht="14.25" customHeight="1">
      <c r="A997" s="426">
        <v>45632.0</v>
      </c>
      <c r="B997" s="428">
        <v>4997487.0</v>
      </c>
      <c r="C997" s="427"/>
      <c r="D997" s="429" t="s">
        <v>1684</v>
      </c>
      <c r="E997" s="428">
        <v>5.7270844E7</v>
      </c>
      <c r="F997" s="429">
        <v>4846885.0</v>
      </c>
      <c r="G997" s="429" t="s">
        <v>1463</v>
      </c>
    </row>
    <row r="998" ht="14.25" customHeight="1">
      <c r="A998" s="426">
        <v>45632.0</v>
      </c>
      <c r="B998" s="428">
        <v>4893420.0</v>
      </c>
      <c r="C998" s="427"/>
      <c r="D998" s="429" t="s">
        <v>1684</v>
      </c>
      <c r="E998" s="428">
        <v>4.3169914E7</v>
      </c>
      <c r="F998" s="429">
        <v>4846885.0</v>
      </c>
      <c r="G998" s="429" t="s">
        <v>1463</v>
      </c>
    </row>
    <row r="999" ht="14.25" customHeight="1">
      <c r="A999" s="426">
        <v>45632.0</v>
      </c>
      <c r="B999" s="428">
        <v>2293883.0</v>
      </c>
      <c r="C999" s="427"/>
      <c r="D999" s="429" t="s">
        <v>1684</v>
      </c>
      <c r="E999" s="428">
        <v>5.19429E7</v>
      </c>
      <c r="F999" s="429">
        <v>4846885.0</v>
      </c>
      <c r="G999" s="429" t="s">
        <v>1463</v>
      </c>
    </row>
    <row r="1000" ht="14.25" customHeight="1">
      <c r="A1000" s="426">
        <v>45632.0</v>
      </c>
      <c r="B1000" s="428">
        <v>2112972.0</v>
      </c>
      <c r="C1000" s="427"/>
      <c r="D1000" s="429" t="s">
        <v>1505</v>
      </c>
      <c r="E1000" s="428">
        <v>8.213853E7</v>
      </c>
      <c r="F1000" s="429">
        <v>6.1603875E7</v>
      </c>
      <c r="G1000" s="429" t="s">
        <v>1463</v>
      </c>
    </row>
    <row r="1001" ht="14.25" customHeight="1">
      <c r="A1001" s="426">
        <v>45632.0</v>
      </c>
      <c r="B1001" s="428">
        <v>1987162.0</v>
      </c>
      <c r="C1001" s="427"/>
      <c r="D1001" s="429" t="s">
        <v>1684</v>
      </c>
      <c r="E1001" s="428">
        <v>5.9258006E7</v>
      </c>
      <c r="F1001" s="429">
        <v>4846885.0</v>
      </c>
      <c r="G1001" s="429" t="s">
        <v>1463</v>
      </c>
    </row>
    <row r="1002" ht="14.25" customHeight="1">
      <c r="A1002" s="426">
        <v>45632.0</v>
      </c>
      <c r="B1002" s="428">
        <v>1743521.0</v>
      </c>
      <c r="C1002" s="427"/>
      <c r="D1002" s="429" t="s">
        <v>1684</v>
      </c>
      <c r="E1002" s="428">
        <v>6.2075869E7</v>
      </c>
      <c r="F1002" s="429">
        <v>4846885.0</v>
      </c>
      <c r="G1002" s="429" t="s">
        <v>1463</v>
      </c>
    </row>
    <row r="1003" ht="14.25" customHeight="1">
      <c r="A1003" s="426">
        <v>45632.0</v>
      </c>
      <c r="B1003" s="428">
        <v>1300715.0</v>
      </c>
      <c r="C1003" s="427"/>
      <c r="D1003" s="429" t="s">
        <v>1510</v>
      </c>
      <c r="E1003" s="428">
        <v>1.32101159E8</v>
      </c>
      <c r="F1003" s="429">
        <v>0.0</v>
      </c>
      <c r="G1003" s="429" t="s">
        <v>1463</v>
      </c>
    </row>
    <row r="1004" ht="14.25" customHeight="1">
      <c r="A1004" s="426">
        <v>45632.0</v>
      </c>
      <c r="B1004" s="428">
        <v>1187891.0</v>
      </c>
      <c r="C1004" s="427"/>
      <c r="D1004" s="429" t="s">
        <v>1652</v>
      </c>
      <c r="E1004" s="428">
        <v>6.5809778E7</v>
      </c>
      <c r="F1004" s="429">
        <v>0.0</v>
      </c>
      <c r="G1004" s="429" t="s">
        <v>1463</v>
      </c>
    </row>
    <row r="1005" ht="14.25" customHeight="1">
      <c r="A1005" s="426">
        <v>45632.0</v>
      </c>
      <c r="B1005" s="428">
        <v>1029856.0</v>
      </c>
      <c r="C1005" s="427"/>
      <c r="D1005" s="429" t="s">
        <v>1517</v>
      </c>
      <c r="E1005" s="428">
        <v>6.3105725E7</v>
      </c>
      <c r="F1005" s="429">
        <v>0.0</v>
      </c>
      <c r="G1005" s="429" t="s">
        <v>1463</v>
      </c>
    </row>
    <row r="1006" ht="14.25" customHeight="1">
      <c r="A1006" s="426">
        <v>45632.0</v>
      </c>
      <c r="B1006" s="428">
        <v>890351.0</v>
      </c>
      <c r="C1006" s="427"/>
      <c r="D1006" s="429" t="s">
        <v>1684</v>
      </c>
      <c r="E1006" s="428">
        <v>6.0332348E7</v>
      </c>
      <c r="F1006" s="429">
        <v>4846885.0</v>
      </c>
      <c r="G1006" s="429" t="s">
        <v>1463</v>
      </c>
    </row>
    <row r="1007" ht="14.25" customHeight="1">
      <c r="A1007" s="426">
        <v>45632.0</v>
      </c>
      <c r="B1007" s="428">
        <v>887876.0</v>
      </c>
      <c r="C1007" s="427"/>
      <c r="D1007" s="429" t="s">
        <v>1652</v>
      </c>
      <c r="E1007" s="428">
        <v>6.4621887E7</v>
      </c>
      <c r="F1007" s="429">
        <v>0.0</v>
      </c>
      <c r="G1007" s="429" t="s">
        <v>1463</v>
      </c>
    </row>
    <row r="1008" ht="14.25" customHeight="1">
      <c r="A1008" s="426">
        <v>45632.0</v>
      </c>
      <c r="B1008" s="428">
        <v>590240.0</v>
      </c>
      <c r="C1008" s="427"/>
      <c r="D1008" s="429" t="s">
        <v>1565</v>
      </c>
      <c r="E1008" s="428">
        <v>6.3695965E7</v>
      </c>
      <c r="F1008" s="429">
        <v>0.0</v>
      </c>
      <c r="G1008" s="429" t="s">
        <v>1463</v>
      </c>
    </row>
    <row r="1009" ht="14.25" customHeight="1">
      <c r="A1009" s="426">
        <v>45632.0</v>
      </c>
      <c r="B1009" s="428">
        <v>236477.0</v>
      </c>
      <c r="C1009" s="427"/>
      <c r="D1009" s="429" t="s">
        <v>1684</v>
      </c>
      <c r="E1009" s="428">
        <v>5.2179377E7</v>
      </c>
      <c r="F1009" s="429">
        <v>4846885.0</v>
      </c>
      <c r="G1009" s="429" t="s">
        <v>1463</v>
      </c>
    </row>
    <row r="1010" ht="14.25" customHeight="1">
      <c r="A1010" s="426">
        <v>45632.0</v>
      </c>
      <c r="B1010" s="428">
        <v>215780.0</v>
      </c>
      <c r="C1010" s="427"/>
      <c r="D1010" s="429" t="s">
        <v>1597</v>
      </c>
      <c r="E1010" s="428">
        <v>6.6025558E7</v>
      </c>
      <c r="F1010" s="429">
        <v>6.2241071E7</v>
      </c>
      <c r="G1010" s="429" t="s">
        <v>1463</v>
      </c>
    </row>
    <row r="1011" ht="14.25" customHeight="1">
      <c r="A1011" s="426">
        <v>45632.0</v>
      </c>
      <c r="B1011" s="428">
        <v>183991.0</v>
      </c>
      <c r="C1011" s="427"/>
      <c r="D1011" s="429" t="s">
        <v>1684</v>
      </c>
      <c r="E1011" s="428">
        <v>5.9441997E7</v>
      </c>
      <c r="F1011" s="429">
        <v>4846885.0</v>
      </c>
      <c r="G1011" s="429" t="s">
        <v>1463</v>
      </c>
    </row>
    <row r="1012" ht="14.25" customHeight="1">
      <c r="A1012" s="426">
        <v>45632.0</v>
      </c>
      <c r="B1012" s="428">
        <v>93980.0</v>
      </c>
      <c r="C1012" s="427"/>
      <c r="D1012" s="429" t="s">
        <v>1684</v>
      </c>
      <c r="E1012" s="428">
        <v>5.2273357E7</v>
      </c>
      <c r="F1012" s="429">
        <v>4846885.0</v>
      </c>
      <c r="G1012" s="429" t="s">
        <v>1463</v>
      </c>
    </row>
    <row r="1013" ht="14.25" customHeight="1">
      <c r="A1013" s="426">
        <v>45632.0</v>
      </c>
      <c r="B1013" s="428">
        <v>62227.0</v>
      </c>
      <c r="C1013" s="427"/>
      <c r="D1013" s="429" t="s">
        <v>1684</v>
      </c>
      <c r="E1013" s="428">
        <v>4.3232141E7</v>
      </c>
      <c r="F1013" s="429">
        <v>4846885.0</v>
      </c>
      <c r="G1013" s="429" t="s">
        <v>1463</v>
      </c>
    </row>
    <row r="1014" ht="14.25" customHeight="1">
      <c r="A1014" s="426">
        <v>45632.0</v>
      </c>
      <c r="B1014" s="428">
        <v>38046.0</v>
      </c>
      <c r="C1014" s="427"/>
      <c r="D1014" s="429" t="s">
        <v>1683</v>
      </c>
      <c r="E1014" s="428">
        <v>6.3734011E7</v>
      </c>
      <c r="F1014" s="429">
        <v>6.3909696E7</v>
      </c>
      <c r="G1014" s="429" t="s">
        <v>1463</v>
      </c>
    </row>
    <row r="1015" ht="14.25" customHeight="1">
      <c r="A1015" s="426">
        <v>45632.0</v>
      </c>
      <c r="B1015" s="428">
        <v>35265.0</v>
      </c>
      <c r="C1015" s="427"/>
      <c r="D1015" s="429" t="s">
        <v>1530</v>
      </c>
      <c r="E1015" s="428">
        <v>8.2173795E7</v>
      </c>
      <c r="F1015" s="429">
        <v>0.0</v>
      </c>
      <c r="G1015" s="429" t="s">
        <v>1463</v>
      </c>
    </row>
    <row r="1016" ht="14.25" customHeight="1">
      <c r="A1016" s="426">
        <v>45632.0</v>
      </c>
      <c r="B1016" s="427"/>
      <c r="C1016" s="428">
        <v>5.0E7</v>
      </c>
      <c r="D1016" s="429" t="s">
        <v>1643</v>
      </c>
      <c r="E1016" s="428">
        <v>9.0347063E7</v>
      </c>
      <c r="F1016" s="429">
        <v>0.0</v>
      </c>
      <c r="G1016" s="429" t="s">
        <v>1463</v>
      </c>
    </row>
    <row r="1017" ht="14.25" customHeight="1">
      <c r="A1017" s="426">
        <v>45635.0</v>
      </c>
      <c r="B1017" s="427"/>
      <c r="C1017" s="428">
        <v>5.0E7</v>
      </c>
      <c r="D1017" s="429" t="s">
        <v>1643</v>
      </c>
      <c r="E1017" s="428">
        <v>1.40347063E8</v>
      </c>
      <c r="F1017" s="429">
        <v>0.0</v>
      </c>
      <c r="G1017" s="429" t="s">
        <v>1463</v>
      </c>
    </row>
    <row r="1018" ht="14.25" customHeight="1">
      <c r="A1018" s="426">
        <v>45635.0</v>
      </c>
      <c r="B1018" s="427"/>
      <c r="C1018" s="428">
        <v>1.5990332E7</v>
      </c>
      <c r="D1018" s="429" t="s">
        <v>1643</v>
      </c>
      <c r="E1018" s="428">
        <v>7.4356731E7</v>
      </c>
      <c r="F1018" s="429">
        <v>0.0</v>
      </c>
      <c r="G1018" s="429" t="s">
        <v>1463</v>
      </c>
    </row>
    <row r="1019" ht="14.25" customHeight="1">
      <c r="A1019" s="426">
        <v>45635.0</v>
      </c>
      <c r="B1019" s="428">
        <v>7000000.0</v>
      </c>
      <c r="C1019" s="427"/>
      <c r="D1019" s="429" t="s">
        <v>1510</v>
      </c>
      <c r="E1019" s="428">
        <v>8.206563E7</v>
      </c>
      <c r="F1019" s="429">
        <v>0.0</v>
      </c>
      <c r="G1019" s="429" t="s">
        <v>1463</v>
      </c>
    </row>
    <row r="1020" ht="14.25" customHeight="1">
      <c r="A1020" s="426">
        <v>45635.0</v>
      </c>
      <c r="B1020" s="428">
        <v>7000000.0</v>
      </c>
      <c r="C1020" s="427"/>
      <c r="D1020" s="429" t="s">
        <v>1605</v>
      </c>
      <c r="E1020" s="428">
        <v>8.906563E7</v>
      </c>
      <c r="F1020" s="429">
        <v>7.2245806E7</v>
      </c>
      <c r="G1020" s="429" t="s">
        <v>1463</v>
      </c>
    </row>
    <row r="1021" ht="14.25" customHeight="1">
      <c r="A1021" s="426">
        <v>45635.0</v>
      </c>
      <c r="B1021" s="428">
        <v>6867616.0</v>
      </c>
      <c r="C1021" s="427"/>
      <c r="D1021" s="429" t="s">
        <v>1519</v>
      </c>
      <c r="E1021" s="428">
        <v>1.30800444E8</v>
      </c>
      <c r="F1021" s="429">
        <v>2.5709179E7</v>
      </c>
      <c r="G1021" s="429" t="s">
        <v>1463</v>
      </c>
    </row>
    <row r="1022" ht="14.25" customHeight="1">
      <c r="A1022" s="426">
        <v>45635.0</v>
      </c>
      <c r="B1022" s="428">
        <v>6443478.0</v>
      </c>
      <c r="C1022" s="427"/>
      <c r="D1022" s="429" t="s">
        <v>1674</v>
      </c>
      <c r="E1022" s="428">
        <v>1.16576195E8</v>
      </c>
      <c r="F1022" s="429">
        <v>0.0</v>
      </c>
      <c r="G1022" s="429" t="s">
        <v>1463</v>
      </c>
    </row>
    <row r="1023" ht="14.25" customHeight="1">
      <c r="A1023" s="426">
        <v>45635.0</v>
      </c>
      <c r="B1023" s="428">
        <v>4889880.0</v>
      </c>
      <c r="C1023" s="427"/>
      <c r="D1023" s="429" t="s">
        <v>1605</v>
      </c>
      <c r="E1023" s="428">
        <v>9.395551E7</v>
      </c>
      <c r="F1023" s="429">
        <v>7.2245806E7</v>
      </c>
      <c r="G1023" s="429" t="s">
        <v>1463</v>
      </c>
    </row>
    <row r="1024" ht="14.25" customHeight="1">
      <c r="A1024" s="426">
        <v>45635.0</v>
      </c>
      <c r="B1024" s="428">
        <v>3259872.0</v>
      </c>
      <c r="C1024" s="427"/>
      <c r="D1024" s="429" t="s">
        <v>1685</v>
      </c>
      <c r="E1024" s="428">
        <v>9.8430805E7</v>
      </c>
      <c r="F1024" s="429">
        <v>0.0</v>
      </c>
      <c r="G1024" s="429" t="s">
        <v>1463</v>
      </c>
    </row>
    <row r="1025" ht="14.25" customHeight="1">
      <c r="A1025" s="426">
        <v>45635.0</v>
      </c>
      <c r="B1025" s="428">
        <v>2879973.0</v>
      </c>
      <c r="C1025" s="427"/>
      <c r="D1025" s="429" t="s">
        <v>1519</v>
      </c>
      <c r="E1025" s="428">
        <v>1.21280148E8</v>
      </c>
      <c r="F1025" s="429">
        <v>2.5709179E7</v>
      </c>
      <c r="G1025" s="429" t="s">
        <v>1463</v>
      </c>
    </row>
    <row r="1026" ht="14.25" customHeight="1">
      <c r="A1026" s="426">
        <v>45635.0</v>
      </c>
      <c r="B1026" s="428">
        <v>2267892.0</v>
      </c>
      <c r="C1026" s="427"/>
      <c r="D1026" s="429" t="s">
        <v>1674</v>
      </c>
      <c r="E1026" s="428">
        <v>1.08089807E8</v>
      </c>
      <c r="F1026" s="429">
        <v>0.0</v>
      </c>
      <c r="G1026" s="429" t="s">
        <v>1463</v>
      </c>
    </row>
    <row r="1027" ht="14.25" customHeight="1">
      <c r="A1027" s="426">
        <v>45635.0</v>
      </c>
      <c r="B1027" s="428">
        <v>1823980.0</v>
      </c>
      <c r="C1027" s="427"/>
      <c r="D1027" s="429" t="s">
        <v>1519</v>
      </c>
      <c r="E1027" s="428">
        <v>1.18400175E8</v>
      </c>
      <c r="F1027" s="429">
        <v>2.5709179E7</v>
      </c>
      <c r="G1027" s="429" t="s">
        <v>1463</v>
      </c>
    </row>
    <row r="1028" ht="14.25" customHeight="1">
      <c r="A1028" s="426">
        <v>45635.0</v>
      </c>
      <c r="B1028" s="428">
        <v>1602792.0</v>
      </c>
      <c r="C1028" s="427"/>
      <c r="D1028" s="429" t="s">
        <v>1685</v>
      </c>
      <c r="E1028" s="428">
        <v>1.01586141E8</v>
      </c>
      <c r="F1028" s="429">
        <v>0.0</v>
      </c>
      <c r="G1028" s="429" t="s">
        <v>1463</v>
      </c>
    </row>
    <row r="1029" ht="14.25" customHeight="1">
      <c r="A1029" s="426">
        <v>45635.0</v>
      </c>
      <c r="B1029" s="428">
        <v>1552544.0</v>
      </c>
      <c r="C1029" s="427"/>
      <c r="D1029" s="429" t="s">
        <v>1685</v>
      </c>
      <c r="E1029" s="428">
        <v>9.9983349E7</v>
      </c>
      <c r="F1029" s="429">
        <v>0.0</v>
      </c>
      <c r="G1029" s="429" t="s">
        <v>1463</v>
      </c>
    </row>
    <row r="1030" ht="14.25" customHeight="1">
      <c r="A1030" s="426">
        <v>45635.0</v>
      </c>
      <c r="B1030" s="428">
        <v>1495480.0</v>
      </c>
      <c r="C1030" s="427"/>
      <c r="D1030" s="429" t="s">
        <v>1519</v>
      </c>
      <c r="E1030" s="428">
        <v>1.23932828E8</v>
      </c>
      <c r="F1030" s="429">
        <v>2.5709179E7</v>
      </c>
      <c r="G1030" s="429" t="s">
        <v>1463</v>
      </c>
    </row>
    <row r="1031" ht="14.25" customHeight="1">
      <c r="A1031" s="426">
        <v>45635.0</v>
      </c>
      <c r="B1031" s="428">
        <v>1475937.0</v>
      </c>
      <c r="C1031" s="427"/>
      <c r="D1031" s="429" t="s">
        <v>1674</v>
      </c>
      <c r="E1031" s="428">
        <v>1.10132717E8</v>
      </c>
      <c r="F1031" s="429">
        <v>0.0</v>
      </c>
      <c r="G1031" s="429" t="s">
        <v>1463</v>
      </c>
    </row>
    <row r="1032" ht="14.25" customHeight="1">
      <c r="A1032" s="426">
        <v>45635.0</v>
      </c>
      <c r="B1032" s="428">
        <v>1277892.0</v>
      </c>
      <c r="C1032" s="427"/>
      <c r="D1032" s="429" t="s">
        <v>1674</v>
      </c>
      <c r="E1032" s="428">
        <v>1.03164033E8</v>
      </c>
      <c r="F1032" s="429">
        <v>0.0</v>
      </c>
      <c r="G1032" s="429" t="s">
        <v>1463</v>
      </c>
    </row>
    <row r="1033" ht="14.25" customHeight="1">
      <c r="A1033" s="426">
        <v>45635.0</v>
      </c>
      <c r="B1033" s="428">
        <v>1025982.0</v>
      </c>
      <c r="C1033" s="427"/>
      <c r="D1033" s="429" t="s">
        <v>1674</v>
      </c>
      <c r="E1033" s="428">
        <v>1.05821915E8</v>
      </c>
      <c r="F1033" s="429">
        <v>0.0</v>
      </c>
      <c r="G1033" s="429" t="s">
        <v>1463</v>
      </c>
    </row>
    <row r="1034" ht="14.25" customHeight="1">
      <c r="A1034" s="426">
        <v>45635.0</v>
      </c>
      <c r="B1034" s="428">
        <v>902208.0</v>
      </c>
      <c r="C1034" s="427"/>
      <c r="D1034" s="429" t="s">
        <v>1519</v>
      </c>
      <c r="E1034" s="428">
        <v>1.22182356E8</v>
      </c>
      <c r="F1034" s="429">
        <v>2.5709179E7</v>
      </c>
      <c r="G1034" s="429" t="s">
        <v>1463</v>
      </c>
    </row>
    <row r="1035" ht="14.25" customHeight="1">
      <c r="A1035" s="426">
        <v>45635.0</v>
      </c>
      <c r="B1035" s="428">
        <v>883942.0</v>
      </c>
      <c r="C1035" s="427"/>
      <c r="D1035" s="429" t="s">
        <v>1685</v>
      </c>
      <c r="E1035" s="428">
        <v>1.04047975E8</v>
      </c>
      <c r="F1035" s="429">
        <v>0.0</v>
      </c>
      <c r="G1035" s="429" t="s">
        <v>1463</v>
      </c>
    </row>
    <row r="1036" ht="14.25" customHeight="1">
      <c r="A1036" s="426">
        <v>45635.0</v>
      </c>
      <c r="B1036" s="428">
        <v>747958.0</v>
      </c>
      <c r="C1036" s="427"/>
      <c r="D1036" s="429" t="s">
        <v>1685</v>
      </c>
      <c r="E1036" s="428">
        <v>1.04795933E8</v>
      </c>
      <c r="F1036" s="429">
        <v>0.0</v>
      </c>
      <c r="G1036" s="429" t="s">
        <v>1463</v>
      </c>
    </row>
    <row r="1037" ht="14.25" customHeight="1">
      <c r="A1037" s="426">
        <v>45635.0</v>
      </c>
      <c r="B1037" s="428">
        <v>708899.0</v>
      </c>
      <c r="C1037" s="427"/>
      <c r="D1037" s="429" t="s">
        <v>1510</v>
      </c>
      <c r="E1037" s="428">
        <v>7.506563E7</v>
      </c>
      <c r="F1037" s="429">
        <v>0.0</v>
      </c>
      <c r="G1037" s="429" t="s">
        <v>1463</v>
      </c>
    </row>
    <row r="1038" ht="14.25" customHeight="1">
      <c r="A1038" s="426">
        <v>45635.0</v>
      </c>
      <c r="B1038" s="428">
        <v>566973.0</v>
      </c>
      <c r="C1038" s="427"/>
      <c r="D1038" s="429" t="s">
        <v>1674</v>
      </c>
      <c r="E1038" s="428">
        <v>1.0865678E8</v>
      </c>
      <c r="F1038" s="429">
        <v>0.0</v>
      </c>
      <c r="G1038" s="429" t="s">
        <v>1463</v>
      </c>
    </row>
    <row r="1039" ht="14.25" customHeight="1">
      <c r="A1039" s="426">
        <v>45635.0</v>
      </c>
      <c r="B1039" s="428">
        <v>331491.0</v>
      </c>
      <c r="C1039" s="427"/>
      <c r="D1039" s="429" t="s">
        <v>1685</v>
      </c>
      <c r="E1039" s="428">
        <v>9.493295E7</v>
      </c>
      <c r="F1039" s="429">
        <v>0.0</v>
      </c>
      <c r="G1039" s="429" t="s">
        <v>1463</v>
      </c>
    </row>
    <row r="1040" ht="14.25" customHeight="1">
      <c r="A1040" s="426">
        <v>45635.0</v>
      </c>
      <c r="B1040" s="428">
        <v>300000.0</v>
      </c>
      <c r="C1040" s="427"/>
      <c r="D1040" s="429" t="s">
        <v>1630</v>
      </c>
      <c r="E1040" s="428">
        <v>1.01886141E8</v>
      </c>
      <c r="F1040" s="429">
        <v>0.0</v>
      </c>
      <c r="G1040" s="429" t="s">
        <v>1463</v>
      </c>
    </row>
    <row r="1041" ht="14.25" customHeight="1">
      <c r="A1041" s="426">
        <v>45635.0</v>
      </c>
      <c r="B1041" s="428">
        <v>271983.0</v>
      </c>
      <c r="C1041" s="427"/>
      <c r="D1041" s="429" t="s">
        <v>1684</v>
      </c>
      <c r="E1041" s="428">
        <v>9.4499476E7</v>
      </c>
      <c r="F1041" s="429">
        <v>4846885.0</v>
      </c>
      <c r="G1041" s="429" t="s">
        <v>1463</v>
      </c>
    </row>
    <row r="1042" ht="14.25" customHeight="1">
      <c r="A1042" s="426">
        <v>45635.0</v>
      </c>
      <c r="B1042" s="428">
        <v>271983.0</v>
      </c>
      <c r="C1042" s="427"/>
      <c r="D1042" s="429" t="s">
        <v>1685</v>
      </c>
      <c r="E1042" s="428">
        <v>9.4227493E7</v>
      </c>
      <c r="F1042" s="429">
        <v>0.0</v>
      </c>
      <c r="G1042" s="429" t="s">
        <v>1463</v>
      </c>
    </row>
    <row r="1043" ht="14.25" customHeight="1">
      <c r="A1043" s="426">
        <v>45635.0</v>
      </c>
      <c r="B1043" s="428">
        <v>254992.0</v>
      </c>
      <c r="C1043" s="427"/>
      <c r="D1043" s="429" t="s">
        <v>1519</v>
      </c>
      <c r="E1043" s="428">
        <v>1.22437348E8</v>
      </c>
      <c r="F1043" s="429">
        <v>2.5709179E7</v>
      </c>
      <c r="G1043" s="429" t="s">
        <v>1463</v>
      </c>
    </row>
    <row r="1044" ht="14.25" customHeight="1">
      <c r="A1044" s="426">
        <v>45635.0</v>
      </c>
      <c r="B1044" s="428">
        <v>237983.0</v>
      </c>
      <c r="C1044" s="427"/>
      <c r="D1044" s="429" t="s">
        <v>1685</v>
      </c>
      <c r="E1044" s="428">
        <v>9.5170933E7</v>
      </c>
      <c r="F1044" s="429">
        <v>0.0</v>
      </c>
      <c r="G1044" s="429" t="s">
        <v>1463</v>
      </c>
    </row>
    <row r="1045" ht="14.25" customHeight="1">
      <c r="A1045" s="426">
        <v>45635.0</v>
      </c>
      <c r="B1045" s="428">
        <v>101983.0</v>
      </c>
      <c r="C1045" s="427"/>
      <c r="D1045" s="429" t="s">
        <v>1685</v>
      </c>
      <c r="E1045" s="428">
        <v>9.4601459E7</v>
      </c>
      <c r="F1045" s="429">
        <v>0.0</v>
      </c>
      <c r="G1045" s="429" t="s">
        <v>1463</v>
      </c>
    </row>
    <row r="1046" ht="14.25" customHeight="1">
      <c r="A1046" s="426">
        <v>45635.0</v>
      </c>
      <c r="B1046" s="428">
        <v>7000000.0</v>
      </c>
      <c r="C1046" s="427"/>
      <c r="D1046" s="429" t="s">
        <v>1605</v>
      </c>
      <c r="E1046" s="428">
        <v>1.90347063E8</v>
      </c>
      <c r="F1046" s="429">
        <v>7.2245806E7</v>
      </c>
      <c r="G1046" s="429" t="s">
        <v>1463</v>
      </c>
    </row>
    <row r="1047" ht="14.25" customHeight="1">
      <c r="A1047" s="426">
        <v>45636.0</v>
      </c>
      <c r="B1047" s="428">
        <v>4120156.0</v>
      </c>
      <c r="C1047" s="427"/>
      <c r="D1047" s="429" t="s">
        <v>1600</v>
      </c>
      <c r="E1047" s="428">
        <v>1.73023061E8</v>
      </c>
      <c r="F1047" s="429">
        <v>0.0</v>
      </c>
      <c r="G1047" s="429" t="s">
        <v>1463</v>
      </c>
    </row>
    <row r="1048" ht="14.25" customHeight="1">
      <c r="A1048" s="426">
        <v>45636.0</v>
      </c>
      <c r="B1048" s="428">
        <v>3859860.0</v>
      </c>
      <c r="C1048" s="427"/>
      <c r="D1048" s="429" t="s">
        <v>1605</v>
      </c>
      <c r="E1048" s="428">
        <v>1.83347063E8</v>
      </c>
      <c r="F1048" s="429">
        <v>7.2245806E7</v>
      </c>
      <c r="G1048" s="429" t="s">
        <v>1463</v>
      </c>
    </row>
    <row r="1049" ht="14.25" customHeight="1">
      <c r="A1049" s="426">
        <v>45636.0</v>
      </c>
      <c r="B1049" s="428">
        <v>3020832.0</v>
      </c>
      <c r="C1049" s="427"/>
      <c r="D1049" s="429" t="s">
        <v>1600</v>
      </c>
      <c r="E1049" s="428">
        <v>1.76043893E8</v>
      </c>
      <c r="F1049" s="429">
        <v>0.0</v>
      </c>
      <c r="G1049" s="429" t="s">
        <v>1463</v>
      </c>
    </row>
    <row r="1050" ht="14.25" customHeight="1">
      <c r="A1050" s="426">
        <v>45636.0</v>
      </c>
      <c r="B1050" s="428">
        <v>1943799.0</v>
      </c>
      <c r="C1050" s="427"/>
      <c r="D1050" s="429" t="s">
        <v>1686</v>
      </c>
      <c r="E1050" s="428">
        <v>1.67545408E8</v>
      </c>
      <c r="F1050" s="429">
        <v>0.0</v>
      </c>
      <c r="G1050" s="429" t="s">
        <v>1463</v>
      </c>
    </row>
    <row r="1051" ht="14.25" customHeight="1">
      <c r="A1051" s="426">
        <v>45636.0</v>
      </c>
      <c r="B1051" s="428">
        <v>1647640.0</v>
      </c>
      <c r="C1051" s="427"/>
      <c r="D1051" s="429" t="s">
        <v>1682</v>
      </c>
      <c r="E1051" s="428">
        <v>1.65448099E8</v>
      </c>
      <c r="F1051" s="429">
        <v>0.0</v>
      </c>
      <c r="G1051" s="429" t="s">
        <v>1463</v>
      </c>
    </row>
    <row r="1052" ht="14.25" customHeight="1">
      <c r="A1052" s="426">
        <v>45636.0</v>
      </c>
      <c r="B1052" s="428">
        <v>1301078.0</v>
      </c>
      <c r="C1052" s="427"/>
      <c r="D1052" s="429" t="s">
        <v>1536</v>
      </c>
      <c r="E1052" s="428">
        <v>1.77344971E8</v>
      </c>
      <c r="F1052" s="429">
        <v>2.5536754E7</v>
      </c>
      <c r="G1052" s="429" t="s">
        <v>1463</v>
      </c>
    </row>
    <row r="1053" ht="14.25" customHeight="1">
      <c r="A1053" s="426">
        <v>45636.0</v>
      </c>
      <c r="B1053" s="428">
        <v>1057497.0</v>
      </c>
      <c r="C1053" s="427"/>
      <c r="D1053" s="429" t="s">
        <v>1645</v>
      </c>
      <c r="E1053" s="428">
        <v>1.68602905E8</v>
      </c>
      <c r="F1053" s="429">
        <v>0.0</v>
      </c>
      <c r="G1053" s="429" t="s">
        <v>1463</v>
      </c>
    </row>
    <row r="1054" ht="14.25" customHeight="1">
      <c r="A1054" s="426">
        <v>45636.0</v>
      </c>
      <c r="B1054" s="428">
        <v>931880.0</v>
      </c>
      <c r="C1054" s="427"/>
      <c r="D1054" s="429" t="s">
        <v>1510</v>
      </c>
      <c r="E1054" s="428">
        <v>1.79487203E8</v>
      </c>
      <c r="F1054" s="429">
        <v>0.0</v>
      </c>
      <c r="G1054" s="429" t="s">
        <v>1463</v>
      </c>
    </row>
    <row r="1055" ht="14.25" customHeight="1">
      <c r="A1055" s="426">
        <v>45636.0</v>
      </c>
      <c r="B1055" s="428">
        <v>590000.0</v>
      </c>
      <c r="C1055" s="427"/>
      <c r="D1055" s="429" t="s">
        <v>1617</v>
      </c>
      <c r="E1055" s="428">
        <v>1.78371393E8</v>
      </c>
      <c r="F1055" s="429">
        <v>0.0</v>
      </c>
      <c r="G1055" s="429" t="s">
        <v>1463</v>
      </c>
    </row>
    <row r="1056" ht="14.25" customHeight="1">
      <c r="A1056" s="426">
        <v>45636.0</v>
      </c>
      <c r="B1056" s="428">
        <v>337960.0</v>
      </c>
      <c r="C1056" s="427"/>
      <c r="D1056" s="429" t="s">
        <v>1565</v>
      </c>
      <c r="E1056" s="428">
        <v>1.77682931E8</v>
      </c>
      <c r="F1056" s="429">
        <v>0.0</v>
      </c>
      <c r="G1056" s="429" t="s">
        <v>1463</v>
      </c>
    </row>
    <row r="1057" ht="14.25" customHeight="1">
      <c r="A1057" s="426">
        <v>45636.0</v>
      </c>
      <c r="B1057" s="428">
        <v>300000.0</v>
      </c>
      <c r="C1057" s="427"/>
      <c r="D1057" s="429" t="s">
        <v>1630</v>
      </c>
      <c r="E1057" s="428">
        <v>1.68902905E8</v>
      </c>
      <c r="F1057" s="429">
        <v>0.0</v>
      </c>
      <c r="G1057" s="429" t="s">
        <v>1463</v>
      </c>
    </row>
    <row r="1058" ht="14.25" customHeight="1">
      <c r="A1058" s="426">
        <v>45636.0</v>
      </c>
      <c r="B1058" s="428">
        <v>183930.0</v>
      </c>
      <c r="C1058" s="427"/>
      <c r="D1058" s="429" t="s">
        <v>1562</v>
      </c>
      <c r="E1058" s="428">
        <v>1.78555323E8</v>
      </c>
      <c r="F1058" s="429">
        <v>3.04345528E8</v>
      </c>
      <c r="G1058" s="429" t="s">
        <v>1465</v>
      </c>
    </row>
    <row r="1059" ht="14.25" customHeight="1">
      <c r="A1059" s="426">
        <v>45636.0</v>
      </c>
      <c r="B1059" s="428">
        <v>153510.0</v>
      </c>
      <c r="C1059" s="427"/>
      <c r="D1059" s="429" t="s">
        <v>1565</v>
      </c>
      <c r="E1059" s="428">
        <v>1.65601609E8</v>
      </c>
      <c r="F1059" s="429">
        <v>0.0</v>
      </c>
      <c r="G1059" s="429" t="s">
        <v>1463</v>
      </c>
    </row>
    <row r="1060" ht="14.25" customHeight="1">
      <c r="A1060" s="426">
        <v>45636.0</v>
      </c>
      <c r="B1060" s="428">
        <v>98462.0</v>
      </c>
      <c r="C1060" s="427"/>
      <c r="D1060" s="429" t="s">
        <v>1538</v>
      </c>
      <c r="E1060" s="428">
        <v>1.77781393E8</v>
      </c>
      <c r="F1060" s="429">
        <v>0.0</v>
      </c>
      <c r="G1060" s="429" t="s">
        <v>1463</v>
      </c>
    </row>
    <row r="1061" ht="14.25" customHeight="1">
      <c r="A1061" s="426">
        <v>45636.0</v>
      </c>
      <c r="B1061" s="428">
        <v>5882950.0</v>
      </c>
      <c r="C1061" s="427"/>
      <c r="D1061" s="429" t="s">
        <v>1605</v>
      </c>
      <c r="E1061" s="428">
        <v>1.63652009E8</v>
      </c>
      <c r="F1061" s="429">
        <v>7.2245806E7</v>
      </c>
      <c r="G1061" s="429" t="s">
        <v>1463</v>
      </c>
    </row>
    <row r="1062" ht="14.25" customHeight="1">
      <c r="A1062" s="426">
        <v>45637.0</v>
      </c>
      <c r="B1062" s="428">
        <v>4033690.0</v>
      </c>
      <c r="C1062" s="427"/>
      <c r="D1062" s="429" t="s">
        <v>1510</v>
      </c>
      <c r="E1062" s="428">
        <v>1.55493426E8</v>
      </c>
      <c r="F1062" s="429">
        <v>0.0</v>
      </c>
      <c r="G1062" s="429" t="s">
        <v>1463</v>
      </c>
    </row>
    <row r="1063" ht="14.25" customHeight="1">
      <c r="A1063" s="426">
        <v>45637.0</v>
      </c>
      <c r="B1063" s="428">
        <v>1412837.0</v>
      </c>
      <c r="C1063" s="427"/>
      <c r="D1063" s="429" t="s">
        <v>1507</v>
      </c>
      <c r="E1063" s="428">
        <v>1.57047505E8</v>
      </c>
      <c r="F1063" s="429">
        <v>0.0</v>
      </c>
      <c r="G1063" s="429" t="s">
        <v>1463</v>
      </c>
    </row>
    <row r="1064" ht="14.25" customHeight="1">
      <c r="A1064" s="426">
        <v>45637.0</v>
      </c>
      <c r="B1064" s="428">
        <v>659668.0</v>
      </c>
      <c r="C1064" s="427"/>
      <c r="D1064" s="429" t="s">
        <v>1672</v>
      </c>
      <c r="E1064" s="428">
        <v>1.57769059E8</v>
      </c>
      <c r="F1064" s="429">
        <v>0.0</v>
      </c>
      <c r="G1064" s="429" t="s">
        <v>1463</v>
      </c>
    </row>
    <row r="1065" ht="14.25" customHeight="1">
      <c r="A1065" s="426">
        <v>45637.0</v>
      </c>
      <c r="B1065" s="428">
        <v>148450.0</v>
      </c>
      <c r="C1065" s="427"/>
      <c r="D1065" s="429" t="s">
        <v>1687</v>
      </c>
      <c r="E1065" s="428">
        <v>1.63800459E8</v>
      </c>
      <c r="F1065" s="429">
        <v>5.8746678E7</v>
      </c>
      <c r="G1065" s="429" t="s">
        <v>1463</v>
      </c>
    </row>
    <row r="1066" ht="14.25" customHeight="1">
      <c r="A1066" s="426">
        <v>45637.0</v>
      </c>
      <c r="B1066" s="428">
        <v>82792.0</v>
      </c>
      <c r="C1066" s="427"/>
      <c r="D1066" s="429" t="s">
        <v>1605</v>
      </c>
      <c r="E1066" s="428">
        <v>1.55576218E8</v>
      </c>
      <c r="F1066" s="429">
        <v>7.2245806E7</v>
      </c>
      <c r="G1066" s="429" t="s">
        <v>1463</v>
      </c>
    </row>
    <row r="1067" ht="14.25" customHeight="1">
      <c r="A1067" s="426">
        <v>45637.0</v>
      </c>
      <c r="B1067" s="428">
        <v>61886.0</v>
      </c>
      <c r="C1067" s="427"/>
      <c r="D1067" s="429" t="s">
        <v>1613</v>
      </c>
      <c r="E1067" s="428">
        <v>1.57109391E8</v>
      </c>
      <c r="F1067" s="429">
        <v>0.0</v>
      </c>
      <c r="G1067" s="429" t="s">
        <v>1463</v>
      </c>
    </row>
    <row r="1068" ht="14.25" customHeight="1">
      <c r="A1068" s="426">
        <v>45637.0</v>
      </c>
      <c r="B1068" s="428">
        <v>58450.0</v>
      </c>
      <c r="C1068" s="427"/>
      <c r="D1068" s="429" t="s">
        <v>1605</v>
      </c>
      <c r="E1068" s="428">
        <v>1.55634668E8</v>
      </c>
      <c r="F1068" s="429">
        <v>7.2245806E7</v>
      </c>
      <c r="G1068" s="429" t="s">
        <v>1463</v>
      </c>
    </row>
    <row r="1069" ht="14.25" customHeight="1">
      <c r="A1069" s="426">
        <v>45637.0</v>
      </c>
      <c r="B1069" s="427"/>
      <c r="C1069" s="428">
        <v>5000000.0</v>
      </c>
      <c r="D1069" s="429" t="s">
        <v>1608</v>
      </c>
      <c r="E1069" s="428">
        <v>1.29499187E8</v>
      </c>
      <c r="F1069" s="429">
        <v>0.0</v>
      </c>
      <c r="G1069" s="429" t="s">
        <v>1465</v>
      </c>
    </row>
    <row r="1070" ht="14.25" customHeight="1">
      <c r="A1070" s="426">
        <v>45638.0</v>
      </c>
      <c r="B1070" s="428">
        <v>6960549.0</v>
      </c>
      <c r="C1070" s="427"/>
      <c r="D1070" s="429" t="s">
        <v>1519</v>
      </c>
      <c r="E1070" s="428">
        <v>1.51459736E8</v>
      </c>
      <c r="F1070" s="429">
        <v>0.0</v>
      </c>
      <c r="G1070" s="429" t="s">
        <v>1463</v>
      </c>
    </row>
    <row r="1071" ht="14.25" customHeight="1">
      <c r="A1071" s="426">
        <v>45638.0</v>
      </c>
      <c r="B1071" s="428">
        <v>5817063.0</v>
      </c>
      <c r="C1071" s="427"/>
      <c r="D1071" s="429" t="s">
        <v>1586</v>
      </c>
      <c r="E1071" s="428">
        <v>1.34499187E8</v>
      </c>
      <c r="F1071" s="429">
        <v>0.0</v>
      </c>
      <c r="G1071" s="429" t="s">
        <v>1587</v>
      </c>
    </row>
    <row r="1072" ht="14.25" customHeight="1">
      <c r="A1072" s="426">
        <v>45638.0</v>
      </c>
      <c r="B1072" s="428">
        <v>5000000.0</v>
      </c>
      <c r="C1072" s="427"/>
      <c r="D1072" s="429" t="s">
        <v>1605</v>
      </c>
      <c r="E1072" s="428">
        <v>1.44499187E8</v>
      </c>
      <c r="F1072" s="429">
        <v>7.2245806E7</v>
      </c>
      <c r="G1072" s="429" t="s">
        <v>1463</v>
      </c>
    </row>
    <row r="1073" ht="14.25" customHeight="1">
      <c r="A1073" s="426">
        <v>45638.0</v>
      </c>
      <c r="B1073" s="428">
        <v>5000000.0</v>
      </c>
      <c r="C1073" s="427"/>
      <c r="D1073" s="429" t="s">
        <v>1572</v>
      </c>
      <c r="E1073" s="428">
        <v>1.39499187E8</v>
      </c>
      <c r="F1073" s="429">
        <v>0.0</v>
      </c>
      <c r="G1073" s="429" t="s">
        <v>1463</v>
      </c>
    </row>
    <row r="1074" ht="14.25" customHeight="1">
      <c r="A1074" s="426">
        <v>45638.0</v>
      </c>
      <c r="B1074" s="428">
        <v>5000000.0</v>
      </c>
      <c r="C1074" s="427"/>
      <c r="D1074" s="429" t="s">
        <v>1519</v>
      </c>
      <c r="E1074" s="428">
        <v>1.34499187E8</v>
      </c>
      <c r="F1074" s="429">
        <v>0.0</v>
      </c>
      <c r="G1074" s="429" t="s">
        <v>1463</v>
      </c>
    </row>
    <row r="1075" ht="14.25" customHeight="1">
      <c r="A1075" s="426">
        <v>45638.0</v>
      </c>
      <c r="B1075" s="428">
        <v>281840.0</v>
      </c>
      <c r="C1075" s="427"/>
      <c r="D1075" s="429" t="s">
        <v>1688</v>
      </c>
      <c r="E1075" s="428">
        <v>1.28682124E8</v>
      </c>
      <c r="F1075" s="429">
        <v>5.8746678E7</v>
      </c>
      <c r="G1075" s="429" t="s">
        <v>1463</v>
      </c>
    </row>
    <row r="1076" ht="14.25" customHeight="1">
      <c r="A1076" s="426">
        <v>45638.0</v>
      </c>
      <c r="B1076" s="428">
        <v>3396379.0</v>
      </c>
      <c r="C1076" s="427"/>
      <c r="D1076" s="429" t="s">
        <v>1594</v>
      </c>
      <c r="E1076" s="428">
        <v>1.22672814E8</v>
      </c>
      <c r="F1076" s="429">
        <v>7.5139934E7</v>
      </c>
      <c r="G1076" s="429" t="s">
        <v>1463</v>
      </c>
    </row>
    <row r="1077" ht="14.25" customHeight="1">
      <c r="A1077" s="426">
        <v>45639.0</v>
      </c>
      <c r="B1077" s="428">
        <v>2907170.0</v>
      </c>
      <c r="C1077" s="427"/>
      <c r="D1077" s="429" t="s">
        <v>1594</v>
      </c>
      <c r="E1077" s="428">
        <v>1.28400284E8</v>
      </c>
      <c r="F1077" s="429">
        <v>7.5139934E7</v>
      </c>
      <c r="G1077" s="429" t="s">
        <v>1463</v>
      </c>
    </row>
    <row r="1078" ht="14.25" customHeight="1">
      <c r="A1078" s="426">
        <v>45639.0</v>
      </c>
      <c r="B1078" s="428">
        <v>2820300.0</v>
      </c>
      <c r="C1078" s="427"/>
      <c r="D1078" s="429" t="s">
        <v>1594</v>
      </c>
      <c r="E1078" s="428">
        <v>1.25493114E8</v>
      </c>
      <c r="F1078" s="429">
        <v>7.5139934E7</v>
      </c>
      <c r="G1078" s="429" t="s">
        <v>1463</v>
      </c>
    </row>
    <row r="1079" ht="14.25" customHeight="1">
      <c r="A1079" s="426">
        <v>45639.0</v>
      </c>
      <c r="B1079" s="428">
        <v>300000.0</v>
      </c>
      <c r="C1079" s="427"/>
      <c r="D1079" s="429" t="s">
        <v>1630</v>
      </c>
      <c r="E1079" s="428">
        <v>1.19276435E8</v>
      </c>
      <c r="F1079" s="429">
        <v>0.0</v>
      </c>
      <c r="G1079" s="429" t="s">
        <v>1463</v>
      </c>
    </row>
    <row r="1080" ht="14.25" customHeight="1">
      <c r="A1080" s="426">
        <v>45639.0</v>
      </c>
      <c r="B1080" s="428">
        <v>295000.0</v>
      </c>
      <c r="C1080" s="427"/>
      <c r="D1080" s="429" t="s">
        <v>1617</v>
      </c>
      <c r="E1080" s="428">
        <v>1.18976435E8</v>
      </c>
      <c r="F1080" s="429">
        <v>0.0</v>
      </c>
      <c r="G1080" s="429" t="s">
        <v>1463</v>
      </c>
    </row>
    <row r="1081" ht="14.25" customHeight="1">
      <c r="A1081" s="426">
        <v>45639.0</v>
      </c>
      <c r="B1081" s="428">
        <v>4739917.0</v>
      </c>
      <c r="C1081" s="427"/>
      <c r="D1081" s="429" t="s">
        <v>1510</v>
      </c>
      <c r="E1081" s="428">
        <v>1.11017056E8</v>
      </c>
      <c r="F1081" s="429">
        <v>0.0</v>
      </c>
      <c r="G1081" s="429" t="s">
        <v>1463</v>
      </c>
    </row>
    <row r="1082" ht="14.25" customHeight="1">
      <c r="A1082" s="426">
        <v>45642.0</v>
      </c>
      <c r="B1082" s="428">
        <v>3887969.0</v>
      </c>
      <c r="C1082" s="427"/>
      <c r="D1082" s="429" t="s">
        <v>1689</v>
      </c>
      <c r="E1082" s="428">
        <v>1.14905025E8</v>
      </c>
      <c r="F1082" s="429">
        <v>2.5709179E7</v>
      </c>
      <c r="G1082" s="429" t="s">
        <v>1463</v>
      </c>
    </row>
    <row r="1083" ht="14.25" customHeight="1">
      <c r="A1083" s="426">
        <v>45642.0</v>
      </c>
      <c r="B1083" s="428">
        <v>3476410.0</v>
      </c>
      <c r="C1083" s="427"/>
      <c r="D1083" s="429" t="s">
        <v>1510</v>
      </c>
      <c r="E1083" s="428">
        <v>1.18681435E8</v>
      </c>
      <c r="F1083" s="429">
        <v>0.0</v>
      </c>
      <c r="G1083" s="429" t="s">
        <v>1463</v>
      </c>
    </row>
    <row r="1084" ht="14.25" customHeight="1">
      <c r="A1084" s="426">
        <v>45642.0</v>
      </c>
      <c r="B1084" s="428">
        <v>300000.0</v>
      </c>
      <c r="C1084" s="427"/>
      <c r="D1084" s="429" t="s">
        <v>1690</v>
      </c>
      <c r="E1084" s="428">
        <v>1.15205025E8</v>
      </c>
      <c r="F1084" s="429">
        <v>0.0</v>
      </c>
      <c r="G1084" s="429" t="s">
        <v>1463</v>
      </c>
    </row>
    <row r="1085" ht="14.25" customHeight="1">
      <c r="A1085" s="426">
        <v>45642.0</v>
      </c>
      <c r="B1085" s="428">
        <v>820082.0</v>
      </c>
      <c r="C1085" s="427"/>
      <c r="D1085" s="429" t="s">
        <v>1510</v>
      </c>
      <c r="E1085" s="428">
        <v>1.06277139E8</v>
      </c>
      <c r="F1085" s="429">
        <v>0.0</v>
      </c>
      <c r="G1085" s="429" t="s">
        <v>1463</v>
      </c>
    </row>
    <row r="1086" ht="14.25" customHeight="1">
      <c r="A1086" s="426">
        <v>45643.0</v>
      </c>
      <c r="B1086" s="428">
        <v>7000000.0</v>
      </c>
      <c r="C1086" s="427"/>
      <c r="D1086" s="429" t="s">
        <v>1691</v>
      </c>
      <c r="E1086" s="428">
        <v>8.4457057E7</v>
      </c>
      <c r="F1086" s="429">
        <v>0.0</v>
      </c>
      <c r="G1086" s="429" t="s">
        <v>1463</v>
      </c>
    </row>
    <row r="1087" ht="14.25" customHeight="1">
      <c r="A1087" s="426">
        <v>45644.0</v>
      </c>
      <c r="B1087" s="428">
        <v>7000000.0</v>
      </c>
      <c r="C1087" s="427"/>
      <c r="D1087" s="429" t="s">
        <v>1572</v>
      </c>
      <c r="E1087" s="428">
        <v>1.05457057E8</v>
      </c>
      <c r="F1087" s="429">
        <v>0.0</v>
      </c>
      <c r="G1087" s="429" t="s">
        <v>1463</v>
      </c>
    </row>
    <row r="1088" ht="14.25" customHeight="1">
      <c r="A1088" s="426">
        <v>45644.0</v>
      </c>
      <c r="B1088" s="428">
        <v>7000000.0</v>
      </c>
      <c r="C1088" s="427"/>
      <c r="D1088" s="429" t="s">
        <v>1572</v>
      </c>
      <c r="E1088" s="428">
        <v>9.8457057E7</v>
      </c>
      <c r="F1088" s="429">
        <v>0.0</v>
      </c>
      <c r="G1088" s="429" t="s">
        <v>1463</v>
      </c>
    </row>
    <row r="1089" ht="14.25" customHeight="1">
      <c r="A1089" s="426">
        <v>45644.0</v>
      </c>
      <c r="B1089" s="428">
        <v>7000000.0</v>
      </c>
      <c r="C1089" s="427"/>
      <c r="D1089" s="429" t="s">
        <v>1572</v>
      </c>
      <c r="E1089" s="428">
        <v>9.1457057E7</v>
      </c>
      <c r="F1089" s="429">
        <v>0.0</v>
      </c>
      <c r="G1089" s="429" t="s">
        <v>1463</v>
      </c>
    </row>
    <row r="1090" ht="14.25" customHeight="1">
      <c r="A1090" s="426">
        <v>45644.0</v>
      </c>
      <c r="B1090" s="428">
        <v>7000000.0</v>
      </c>
      <c r="C1090" s="427"/>
      <c r="D1090" s="429" t="s">
        <v>1519</v>
      </c>
      <c r="E1090" s="428">
        <v>6.7114689E7</v>
      </c>
      <c r="F1090" s="429">
        <v>2.5709179E7</v>
      </c>
      <c r="G1090" s="429" t="s">
        <v>1463</v>
      </c>
    </row>
    <row r="1091" ht="14.25" customHeight="1">
      <c r="A1091" s="426">
        <v>45644.0</v>
      </c>
      <c r="B1091" s="428">
        <v>5188691.0</v>
      </c>
      <c r="C1091" s="427"/>
      <c r="D1091" s="429" t="s">
        <v>1519</v>
      </c>
      <c r="E1091" s="428">
        <v>7.6583577E7</v>
      </c>
      <c r="F1091" s="429">
        <v>2.5709179E7</v>
      </c>
      <c r="G1091" s="429" t="s">
        <v>1463</v>
      </c>
    </row>
    <row r="1092" ht="14.25" customHeight="1">
      <c r="A1092" s="426">
        <v>45644.0</v>
      </c>
      <c r="B1092" s="428">
        <v>4280197.0</v>
      </c>
      <c r="C1092" s="427"/>
      <c r="D1092" s="429" t="s">
        <v>1519</v>
      </c>
      <c r="E1092" s="428">
        <v>7.1394886E7</v>
      </c>
      <c r="F1092" s="429">
        <v>2.5709179E7</v>
      </c>
      <c r="G1092" s="429" t="s">
        <v>1463</v>
      </c>
    </row>
    <row r="1093" ht="14.25" customHeight="1">
      <c r="A1093" s="426">
        <v>45644.0</v>
      </c>
      <c r="B1093" s="428">
        <v>1409566.0</v>
      </c>
      <c r="C1093" s="427"/>
      <c r="D1093" s="429" t="s">
        <v>1664</v>
      </c>
      <c r="E1093" s="428">
        <v>5.6559802E7</v>
      </c>
      <c r="F1093" s="429">
        <v>0.0</v>
      </c>
      <c r="G1093" s="429" t="s">
        <v>1463</v>
      </c>
    </row>
    <row r="1094" ht="14.25" customHeight="1">
      <c r="A1094" s="426">
        <v>45644.0</v>
      </c>
      <c r="B1094" s="428">
        <v>779978.0</v>
      </c>
      <c r="C1094" s="427"/>
      <c r="D1094" s="429" t="s">
        <v>1614</v>
      </c>
      <c r="E1094" s="428">
        <v>5.9303881E7</v>
      </c>
      <c r="F1094" s="429">
        <v>8.5047779E7</v>
      </c>
      <c r="G1094" s="429" t="s">
        <v>1463</v>
      </c>
    </row>
    <row r="1095" ht="14.25" customHeight="1">
      <c r="A1095" s="426">
        <v>45644.0</v>
      </c>
      <c r="B1095" s="428">
        <v>754980.0</v>
      </c>
      <c r="C1095" s="427"/>
      <c r="D1095" s="429" t="s">
        <v>1605</v>
      </c>
      <c r="E1095" s="428">
        <v>7.7338557E7</v>
      </c>
      <c r="F1095" s="429">
        <v>7.2245806E7</v>
      </c>
      <c r="G1095" s="429" t="s">
        <v>1463</v>
      </c>
    </row>
    <row r="1096" ht="14.25" customHeight="1">
      <c r="A1096" s="426">
        <v>45644.0</v>
      </c>
      <c r="B1096" s="428">
        <v>414999.0</v>
      </c>
      <c r="C1096" s="427"/>
      <c r="D1096" s="429" t="s">
        <v>1614</v>
      </c>
      <c r="E1096" s="428">
        <v>5.8523903E7</v>
      </c>
      <c r="F1096" s="429">
        <v>8.5047779E7</v>
      </c>
      <c r="G1096" s="429" t="s">
        <v>1463</v>
      </c>
    </row>
    <row r="1097" ht="14.25" customHeight="1">
      <c r="A1097" s="426">
        <v>45644.0</v>
      </c>
      <c r="B1097" s="428">
        <v>364606.0</v>
      </c>
      <c r="C1097" s="427"/>
      <c r="D1097" s="429" t="s">
        <v>1692</v>
      </c>
      <c r="E1097" s="428">
        <v>5.7634124E7</v>
      </c>
      <c r="F1097" s="429">
        <v>7.5979495E7</v>
      </c>
      <c r="G1097" s="429" t="s">
        <v>1463</v>
      </c>
    </row>
    <row r="1098" ht="14.25" customHeight="1">
      <c r="A1098" s="426">
        <v>45644.0</v>
      </c>
      <c r="B1098" s="428">
        <v>300000.0</v>
      </c>
      <c r="C1098" s="427"/>
      <c r="D1098" s="429" t="s">
        <v>1630</v>
      </c>
      <c r="E1098" s="428">
        <v>5.9603881E7</v>
      </c>
      <c r="F1098" s="429">
        <v>0.0</v>
      </c>
      <c r="G1098" s="429" t="s">
        <v>1463</v>
      </c>
    </row>
    <row r="1099" ht="14.25" customHeight="1">
      <c r="A1099" s="426">
        <v>45644.0</v>
      </c>
      <c r="B1099" s="428">
        <v>300000.0</v>
      </c>
      <c r="C1099" s="427"/>
      <c r="D1099" s="429" t="s">
        <v>1630</v>
      </c>
      <c r="E1099" s="428">
        <v>5.6859802E7</v>
      </c>
      <c r="F1099" s="429">
        <v>0.0</v>
      </c>
      <c r="G1099" s="429" t="s">
        <v>1463</v>
      </c>
    </row>
    <row r="1100" ht="14.25" customHeight="1">
      <c r="A1100" s="426">
        <v>45644.0</v>
      </c>
      <c r="B1100" s="428">
        <v>290955.0</v>
      </c>
      <c r="C1100" s="427"/>
      <c r="D1100" s="429" t="s">
        <v>1555</v>
      </c>
      <c r="E1100" s="428">
        <v>5.5150236E7</v>
      </c>
      <c r="F1100" s="429">
        <v>0.0</v>
      </c>
      <c r="G1100" s="429" t="s">
        <v>1463</v>
      </c>
    </row>
    <row r="1101" ht="14.25" customHeight="1">
      <c r="A1101" s="426">
        <v>45644.0</v>
      </c>
      <c r="B1101" s="428">
        <v>260944.0</v>
      </c>
      <c r="C1101" s="427"/>
      <c r="D1101" s="429" t="s">
        <v>1520</v>
      </c>
      <c r="E1101" s="428">
        <v>6.0114689E7</v>
      </c>
      <c r="F1101" s="429">
        <v>0.0</v>
      </c>
      <c r="G1101" s="429" t="s">
        <v>1463</v>
      </c>
    </row>
    <row r="1102" ht="14.25" customHeight="1">
      <c r="A1102" s="426">
        <v>45644.0</v>
      </c>
      <c r="B1102" s="428">
        <v>250940.0</v>
      </c>
      <c r="C1102" s="427"/>
      <c r="D1102" s="429" t="s">
        <v>1664</v>
      </c>
      <c r="E1102" s="428">
        <v>5.8108904E7</v>
      </c>
      <c r="F1102" s="429">
        <v>0.0</v>
      </c>
      <c r="G1102" s="429" t="s">
        <v>1463</v>
      </c>
    </row>
    <row r="1103" ht="14.25" customHeight="1">
      <c r="A1103" s="426">
        <v>45644.0</v>
      </c>
      <c r="B1103" s="428">
        <v>249864.0</v>
      </c>
      <c r="C1103" s="427"/>
      <c r="D1103" s="429" t="s">
        <v>1555</v>
      </c>
      <c r="E1103" s="428">
        <v>5.9853745E7</v>
      </c>
      <c r="F1103" s="429">
        <v>0.0</v>
      </c>
      <c r="G1103" s="429" t="s">
        <v>1463</v>
      </c>
    </row>
    <row r="1104" ht="14.25" customHeight="1">
      <c r="A1104" s="426">
        <v>45644.0</v>
      </c>
      <c r="B1104" s="428">
        <v>223840.0</v>
      </c>
      <c r="C1104" s="427"/>
      <c r="D1104" s="429" t="s">
        <v>1692</v>
      </c>
      <c r="E1104" s="428">
        <v>5.7857964E7</v>
      </c>
      <c r="F1104" s="429">
        <v>7.5979495E7</v>
      </c>
      <c r="G1104" s="429" t="s">
        <v>1463</v>
      </c>
    </row>
    <row r="1105" ht="14.25" customHeight="1">
      <c r="A1105" s="426">
        <v>45644.0</v>
      </c>
      <c r="B1105" s="428">
        <v>153965.0</v>
      </c>
      <c r="C1105" s="427"/>
      <c r="D1105" s="429" t="s">
        <v>1692</v>
      </c>
      <c r="E1105" s="428">
        <v>5.7269518E7</v>
      </c>
      <c r="F1105" s="429">
        <v>7.5979495E7</v>
      </c>
      <c r="G1105" s="429" t="s">
        <v>1463</v>
      </c>
    </row>
    <row r="1106" ht="14.25" customHeight="1">
      <c r="A1106" s="426">
        <v>45644.0</v>
      </c>
      <c r="B1106" s="428">
        <v>153965.0</v>
      </c>
      <c r="C1106" s="427"/>
      <c r="D1106" s="429" t="s">
        <v>1692</v>
      </c>
      <c r="E1106" s="428">
        <v>5.7089726E7</v>
      </c>
      <c r="F1106" s="429">
        <v>7.5979495E7</v>
      </c>
      <c r="G1106" s="429" t="s">
        <v>1463</v>
      </c>
    </row>
    <row r="1107" ht="14.25" customHeight="1">
      <c r="A1107" s="426">
        <v>45644.0</v>
      </c>
      <c r="B1107" s="428">
        <v>100000.0</v>
      </c>
      <c r="C1107" s="427"/>
      <c r="D1107" s="429" t="s">
        <v>1693</v>
      </c>
      <c r="E1107" s="428">
        <v>7.7438557E7</v>
      </c>
      <c r="F1107" s="429">
        <v>0.0</v>
      </c>
      <c r="G1107" s="429" t="s">
        <v>1463</v>
      </c>
    </row>
    <row r="1108" ht="14.25" customHeight="1">
      <c r="A1108" s="426">
        <v>45644.0</v>
      </c>
      <c r="B1108" s="428">
        <v>71400.0</v>
      </c>
      <c r="C1108" s="427"/>
      <c r="D1108" s="429" t="s">
        <v>1555</v>
      </c>
      <c r="E1108" s="428">
        <v>5.4859281E7</v>
      </c>
      <c r="F1108" s="429">
        <v>0.0</v>
      </c>
      <c r="G1108" s="429" t="s">
        <v>1463</v>
      </c>
    </row>
    <row r="1109" ht="14.25" customHeight="1">
      <c r="A1109" s="426">
        <v>45644.0</v>
      </c>
      <c r="B1109" s="428">
        <v>30383.0</v>
      </c>
      <c r="C1109" s="427"/>
      <c r="D1109" s="429" t="s">
        <v>1692</v>
      </c>
      <c r="E1109" s="428">
        <v>5.6920569E7</v>
      </c>
      <c r="F1109" s="429">
        <v>7.5979495E7</v>
      </c>
      <c r="G1109" s="429" t="s">
        <v>1463</v>
      </c>
    </row>
    <row r="1110" ht="14.25" customHeight="1">
      <c r="A1110" s="426">
        <v>45644.0</v>
      </c>
      <c r="B1110" s="428">
        <v>25827.0</v>
      </c>
      <c r="C1110" s="427"/>
      <c r="D1110" s="429" t="s">
        <v>1692</v>
      </c>
      <c r="E1110" s="428">
        <v>5.7115553E7</v>
      </c>
      <c r="F1110" s="429">
        <v>7.5979495E7</v>
      </c>
      <c r="G1110" s="429" t="s">
        <v>1463</v>
      </c>
    </row>
    <row r="1111" ht="14.25" customHeight="1">
      <c r="A1111" s="426">
        <v>45644.0</v>
      </c>
      <c r="B1111" s="428">
        <v>15192.0</v>
      </c>
      <c r="C1111" s="427"/>
      <c r="D1111" s="429" t="s">
        <v>1692</v>
      </c>
      <c r="E1111" s="428">
        <v>5.6935761E7</v>
      </c>
      <c r="F1111" s="429">
        <v>7.5979495E7</v>
      </c>
      <c r="G1111" s="429" t="s">
        <v>1463</v>
      </c>
    </row>
    <row r="1112" ht="14.25" customHeight="1">
      <c r="A1112" s="426">
        <v>45644.0</v>
      </c>
      <c r="B1112" s="428">
        <v>15192.0</v>
      </c>
      <c r="C1112" s="427"/>
      <c r="D1112" s="429" t="s">
        <v>1692</v>
      </c>
      <c r="E1112" s="428">
        <v>5.6890186E7</v>
      </c>
      <c r="F1112" s="429">
        <v>7.5979495E7</v>
      </c>
      <c r="G1112" s="429" t="s">
        <v>1463</v>
      </c>
    </row>
    <row r="1113" ht="14.25" customHeight="1">
      <c r="A1113" s="426">
        <v>45644.0</v>
      </c>
      <c r="B1113" s="428">
        <v>15192.0</v>
      </c>
      <c r="C1113" s="427"/>
      <c r="D1113" s="429" t="s">
        <v>1692</v>
      </c>
      <c r="E1113" s="428">
        <v>5.6874994E7</v>
      </c>
      <c r="F1113" s="429">
        <v>7.5979495E7</v>
      </c>
      <c r="G1113" s="429" t="s">
        <v>1463</v>
      </c>
    </row>
    <row r="1114" ht="14.25" customHeight="1">
      <c r="A1114" s="426">
        <v>45644.0</v>
      </c>
      <c r="B1114" s="428">
        <v>15000.0</v>
      </c>
      <c r="C1114" s="427"/>
      <c r="D1114" s="429" t="s">
        <v>1694</v>
      </c>
      <c r="E1114" s="428">
        <v>7.7453557E7</v>
      </c>
      <c r="F1114" s="429">
        <v>7.2899709E7</v>
      </c>
      <c r="G1114" s="429" t="s">
        <v>1463</v>
      </c>
    </row>
    <row r="1115" ht="14.25" customHeight="1">
      <c r="A1115" s="426">
        <v>45644.0</v>
      </c>
      <c r="B1115" s="428">
        <v>3500.0</v>
      </c>
      <c r="C1115" s="427"/>
      <c r="D1115" s="429" t="s">
        <v>1605</v>
      </c>
      <c r="E1115" s="428">
        <v>7.7457057E7</v>
      </c>
      <c r="F1115" s="429">
        <v>7.2245806E7</v>
      </c>
      <c r="G1115" s="429" t="s">
        <v>1463</v>
      </c>
    </row>
    <row r="1116" ht="14.25" customHeight="1">
      <c r="A1116" s="426">
        <v>45644.0</v>
      </c>
      <c r="B1116" s="428">
        <v>5528468.0</v>
      </c>
      <c r="C1116" s="427"/>
      <c r="D1116" s="429" t="s">
        <v>1510</v>
      </c>
      <c r="E1116" s="428">
        <v>5.2569253E7</v>
      </c>
      <c r="F1116" s="429">
        <v>0.0</v>
      </c>
      <c r="G1116" s="429" t="s">
        <v>1463</v>
      </c>
    </row>
    <row r="1117" ht="14.25" customHeight="1">
      <c r="A1117" s="426">
        <v>45645.0</v>
      </c>
      <c r="B1117" s="428">
        <v>2218628.0</v>
      </c>
      <c r="C1117" s="427"/>
      <c r="D1117" s="429" t="s">
        <v>1510</v>
      </c>
      <c r="E1117" s="428">
        <v>5.4787881E7</v>
      </c>
      <c r="F1117" s="429">
        <v>0.0</v>
      </c>
      <c r="G1117" s="429" t="s">
        <v>1463</v>
      </c>
    </row>
    <row r="1118" ht="14.25" customHeight="1">
      <c r="A1118" s="426">
        <v>45645.0</v>
      </c>
      <c r="B1118" s="428">
        <v>7000000.0</v>
      </c>
      <c r="C1118" s="427"/>
      <c r="D1118" s="429" t="s">
        <v>1695</v>
      </c>
      <c r="E1118" s="428">
        <v>4.3200905E7</v>
      </c>
      <c r="F1118" s="429">
        <v>7.2245806E7</v>
      </c>
      <c r="G1118" s="429" t="s">
        <v>1463</v>
      </c>
    </row>
    <row r="1119" ht="14.25" customHeight="1">
      <c r="A1119" s="426">
        <v>45646.0</v>
      </c>
      <c r="B1119" s="428">
        <v>3000000.0</v>
      </c>
      <c r="C1119" s="427"/>
      <c r="D1119" s="429" t="s">
        <v>1695</v>
      </c>
      <c r="E1119" s="428">
        <v>4.7040785E7</v>
      </c>
      <c r="F1119" s="429">
        <v>7.2245806E7</v>
      </c>
      <c r="G1119" s="429" t="s">
        <v>1463</v>
      </c>
    </row>
    <row r="1120" ht="14.25" customHeight="1">
      <c r="A1120" s="426">
        <v>45646.0</v>
      </c>
      <c r="B1120" s="428">
        <v>2069869.0</v>
      </c>
      <c r="C1120" s="427"/>
      <c r="D1120" s="429" t="s">
        <v>1695</v>
      </c>
      <c r="E1120" s="428">
        <v>3.6200905E7</v>
      </c>
      <c r="F1120" s="429">
        <v>7.2245806E7</v>
      </c>
      <c r="G1120" s="429" t="s">
        <v>1463</v>
      </c>
    </row>
    <row r="1121" ht="14.25" customHeight="1">
      <c r="A1121" s="426">
        <v>45646.0</v>
      </c>
      <c r="B1121" s="428">
        <v>1993960.0</v>
      </c>
      <c r="C1121" s="427"/>
      <c r="D1121" s="429" t="s">
        <v>1562</v>
      </c>
      <c r="E1121" s="428">
        <v>3.4131036E7</v>
      </c>
      <c r="F1121" s="429">
        <v>3.04355571E8</v>
      </c>
      <c r="G1121" s="429" t="s">
        <v>1465</v>
      </c>
    </row>
    <row r="1122" ht="14.25" customHeight="1">
      <c r="A1122" s="426">
        <v>45646.0</v>
      </c>
      <c r="B1122" s="428">
        <v>839880.0</v>
      </c>
      <c r="C1122" s="427"/>
      <c r="D1122" s="429" t="s">
        <v>1695</v>
      </c>
      <c r="E1122" s="428">
        <v>4.4040785E7</v>
      </c>
      <c r="F1122" s="429">
        <v>7.2245806E7</v>
      </c>
      <c r="G1122" s="429" t="s">
        <v>1463</v>
      </c>
    </row>
    <row r="1123" ht="14.25" customHeight="1">
      <c r="A1123" s="426">
        <v>45646.0</v>
      </c>
      <c r="B1123" s="427"/>
      <c r="C1123" s="428">
        <v>1.34359436E8</v>
      </c>
      <c r="D1123" s="429" t="s">
        <v>1593</v>
      </c>
      <c r="E1123" s="428">
        <v>2.0397902E7</v>
      </c>
      <c r="F1123" s="429">
        <v>0.0</v>
      </c>
      <c r="G1123" s="429" t="s">
        <v>1543</v>
      </c>
    </row>
    <row r="1124" ht="14.25" customHeight="1">
      <c r="A1124" s="426">
        <v>45649.0</v>
      </c>
      <c r="B1124" s="428">
        <v>7000000.0</v>
      </c>
      <c r="C1124" s="427"/>
      <c r="D1124" s="429" t="s">
        <v>1605</v>
      </c>
      <c r="E1124" s="428">
        <v>2.8219216E7</v>
      </c>
      <c r="F1124" s="429">
        <v>0.0</v>
      </c>
      <c r="G1124" s="429" t="s">
        <v>1463</v>
      </c>
    </row>
    <row r="1125" ht="14.25" customHeight="1">
      <c r="A1125" s="426">
        <v>45649.0</v>
      </c>
      <c r="B1125" s="428">
        <v>7000000.0</v>
      </c>
      <c r="C1125" s="427"/>
      <c r="D1125" s="429" t="s">
        <v>1510</v>
      </c>
      <c r="E1125" s="428">
        <v>1.54757338E8</v>
      </c>
      <c r="F1125" s="429">
        <v>0.0</v>
      </c>
      <c r="G1125" s="429" t="s">
        <v>1463</v>
      </c>
    </row>
    <row r="1126" ht="14.25" customHeight="1">
      <c r="A1126" s="426">
        <v>45649.0</v>
      </c>
      <c r="B1126" s="428">
        <v>2618000.0</v>
      </c>
      <c r="C1126" s="427"/>
      <c r="D1126" s="429" t="s">
        <v>1696</v>
      </c>
      <c r="E1126" s="428">
        <v>3.0837216E7</v>
      </c>
      <c r="F1126" s="429">
        <v>0.0</v>
      </c>
      <c r="G1126" s="429" t="s">
        <v>1463</v>
      </c>
    </row>
    <row r="1127" ht="14.25" customHeight="1">
      <c r="A1127" s="426">
        <v>45649.0</v>
      </c>
      <c r="B1127" s="428">
        <v>2206975.0</v>
      </c>
      <c r="C1127" s="427"/>
      <c r="D1127" s="429" t="s">
        <v>1510</v>
      </c>
      <c r="E1127" s="428">
        <v>1.47757338E8</v>
      </c>
      <c r="F1127" s="429">
        <v>0.0</v>
      </c>
      <c r="G1127" s="429" t="s">
        <v>1463</v>
      </c>
    </row>
    <row r="1128" ht="14.25" customHeight="1">
      <c r="A1128" s="426">
        <v>45649.0</v>
      </c>
      <c r="B1128" s="428">
        <v>821314.0</v>
      </c>
      <c r="C1128" s="427"/>
      <c r="D1128" s="429" t="s">
        <v>1695</v>
      </c>
      <c r="E1128" s="428">
        <v>2.1219216E7</v>
      </c>
      <c r="F1128" s="429">
        <v>7.2245806E7</v>
      </c>
      <c r="G1128" s="429" t="s">
        <v>1463</v>
      </c>
    </row>
    <row r="1129" ht="14.25" customHeight="1">
      <c r="A1129" s="426">
        <v>45649.0</v>
      </c>
      <c r="B1129" s="428">
        <v>660282.0</v>
      </c>
      <c r="C1129" s="427"/>
      <c r="D1129" s="429" t="s">
        <v>1627</v>
      </c>
      <c r="E1129" s="428">
        <v>3.1733576E7</v>
      </c>
      <c r="F1129" s="429">
        <v>0.0</v>
      </c>
      <c r="G1129" s="429" t="s">
        <v>1463</v>
      </c>
    </row>
    <row r="1130" ht="14.25" customHeight="1">
      <c r="A1130" s="426">
        <v>45649.0</v>
      </c>
      <c r="B1130" s="428">
        <v>403500.0</v>
      </c>
      <c r="C1130" s="427"/>
      <c r="D1130" s="429" t="s">
        <v>1510</v>
      </c>
      <c r="E1130" s="428">
        <v>3.2137076E7</v>
      </c>
      <c r="F1130" s="429">
        <v>0.0</v>
      </c>
      <c r="G1130" s="429" t="s">
        <v>1463</v>
      </c>
    </row>
    <row r="1131" ht="14.25" customHeight="1">
      <c r="A1131" s="426">
        <v>45649.0</v>
      </c>
      <c r="B1131" s="428">
        <v>236078.0</v>
      </c>
      <c r="C1131" s="427"/>
      <c r="D1131" s="429" t="s">
        <v>1627</v>
      </c>
      <c r="E1131" s="428">
        <v>3.1073294E7</v>
      </c>
      <c r="F1131" s="429">
        <v>0.0</v>
      </c>
      <c r="G1131" s="429" t="s">
        <v>1463</v>
      </c>
    </row>
    <row r="1132" ht="14.25" customHeight="1">
      <c r="A1132" s="426">
        <v>45649.0</v>
      </c>
      <c r="B1132" s="428">
        <v>5278840.0</v>
      </c>
      <c r="C1132" s="427"/>
      <c r="D1132" s="429" t="s">
        <v>1697</v>
      </c>
      <c r="E1132" s="428">
        <v>1.43394347E8</v>
      </c>
      <c r="F1132" s="429">
        <v>7.5139934E7</v>
      </c>
      <c r="G1132" s="429" t="s">
        <v>1463</v>
      </c>
    </row>
    <row r="1133" ht="14.25" customHeight="1">
      <c r="A1133" s="426">
        <v>45650.0</v>
      </c>
      <c r="B1133" s="428">
        <v>3598524.0</v>
      </c>
      <c r="C1133" s="427"/>
      <c r="D1133" s="429" t="s">
        <v>1697</v>
      </c>
      <c r="E1133" s="428">
        <v>1.38115507E8</v>
      </c>
      <c r="F1133" s="429">
        <v>7.5139934E7</v>
      </c>
      <c r="G1133" s="429" t="s">
        <v>1463</v>
      </c>
    </row>
    <row r="1134" ht="14.25" customHeight="1">
      <c r="A1134" s="426">
        <v>45650.0</v>
      </c>
      <c r="B1134" s="428">
        <v>1951600.0</v>
      </c>
      <c r="C1134" s="427"/>
      <c r="D1134" s="429" t="s">
        <v>1697</v>
      </c>
      <c r="E1134" s="428">
        <v>1.34216983E8</v>
      </c>
      <c r="F1134" s="429">
        <v>7.5139934E7</v>
      </c>
      <c r="G1134" s="429" t="s">
        <v>1463</v>
      </c>
    </row>
    <row r="1135" ht="14.25" customHeight="1">
      <c r="A1135" s="426">
        <v>45650.0</v>
      </c>
      <c r="B1135" s="428">
        <v>1316183.0</v>
      </c>
      <c r="C1135" s="427"/>
      <c r="D1135" s="429" t="s">
        <v>1698</v>
      </c>
      <c r="E1135" s="428">
        <v>1.45550363E8</v>
      </c>
      <c r="F1135" s="429">
        <v>6.2241071E7</v>
      </c>
      <c r="G1135" s="429" t="s">
        <v>1463</v>
      </c>
    </row>
    <row r="1136" ht="14.25" customHeight="1">
      <c r="A1136" s="426">
        <v>45650.0</v>
      </c>
      <c r="B1136" s="428">
        <v>839833.0</v>
      </c>
      <c r="C1136" s="427"/>
      <c r="D1136" s="429" t="s">
        <v>1699</v>
      </c>
      <c r="E1136" s="428">
        <v>1.4423418E8</v>
      </c>
      <c r="F1136" s="429">
        <v>7.0738201E7</v>
      </c>
      <c r="G1136" s="429" t="s">
        <v>1463</v>
      </c>
    </row>
    <row r="1137" ht="14.25" customHeight="1">
      <c r="A1137" s="426">
        <v>45650.0</v>
      </c>
      <c r="B1137" s="428">
        <v>300000.0</v>
      </c>
      <c r="C1137" s="427"/>
      <c r="D1137" s="429" t="s">
        <v>1690</v>
      </c>
      <c r="E1137" s="428">
        <v>1.34516983E8</v>
      </c>
      <c r="F1137" s="429">
        <v>0.0</v>
      </c>
      <c r="G1137" s="429" t="s">
        <v>1463</v>
      </c>
    </row>
    <row r="1138" ht="14.25" customHeight="1">
      <c r="A1138" s="426">
        <v>45650.0</v>
      </c>
      <c r="B1138" s="428">
        <v>18926.0</v>
      </c>
      <c r="C1138" s="427"/>
      <c r="D1138" s="429" t="s">
        <v>1532</v>
      </c>
      <c r="E1138" s="428">
        <v>1.18265383E8</v>
      </c>
      <c r="F1138" s="429">
        <v>0.0</v>
      </c>
      <c r="G1138" s="429" t="s">
        <v>1463</v>
      </c>
    </row>
    <row r="1139" ht="14.25" customHeight="1">
      <c r="A1139" s="426">
        <v>45652.0</v>
      </c>
      <c r="B1139" s="428">
        <v>7000000.0</v>
      </c>
      <c r="C1139" s="427"/>
      <c r="D1139" s="429" t="s">
        <v>1691</v>
      </c>
      <c r="E1139" s="428">
        <v>1.32265383E8</v>
      </c>
      <c r="F1139" s="429">
        <v>0.0</v>
      </c>
      <c r="G1139" s="429" t="s">
        <v>1463</v>
      </c>
    </row>
    <row r="1140" ht="14.25" customHeight="1">
      <c r="A1140" s="426">
        <v>45653.0</v>
      </c>
      <c r="B1140" s="428">
        <v>7000000.0</v>
      </c>
      <c r="C1140" s="427"/>
      <c r="D1140" s="429" t="s">
        <v>1691</v>
      </c>
      <c r="E1140" s="428">
        <v>1.25265383E8</v>
      </c>
      <c r="F1140" s="429">
        <v>0.0</v>
      </c>
      <c r="G1140" s="429" t="s">
        <v>1463</v>
      </c>
    </row>
    <row r="1141" ht="14.25" customHeight="1">
      <c r="A1141" s="426">
        <v>45653.0</v>
      </c>
      <c r="B1141" s="428">
        <v>5126397.0</v>
      </c>
      <c r="C1141" s="427"/>
      <c r="D1141" s="429" t="s">
        <v>1510</v>
      </c>
      <c r="E1141" s="428">
        <v>1.12086653E8</v>
      </c>
      <c r="F1141" s="429">
        <v>0.0</v>
      </c>
      <c r="G1141" s="429" t="s">
        <v>1463</v>
      </c>
    </row>
    <row r="1142" ht="14.25" customHeight="1">
      <c r="A1142" s="426">
        <v>45653.0</v>
      </c>
      <c r="B1142" s="428">
        <v>2959054.0</v>
      </c>
      <c r="C1142" s="427"/>
      <c r="D1142" s="429" t="s">
        <v>1594</v>
      </c>
      <c r="E1142" s="428">
        <v>1.16821434E8</v>
      </c>
      <c r="F1142" s="429">
        <v>7.5139934E7</v>
      </c>
      <c r="G1142" s="429" t="s">
        <v>1463</v>
      </c>
    </row>
    <row r="1143" ht="14.25" customHeight="1">
      <c r="A1143" s="426">
        <v>45653.0</v>
      </c>
      <c r="B1143" s="428">
        <v>885272.0</v>
      </c>
      <c r="C1143" s="427"/>
      <c r="D1143" s="429" t="s">
        <v>1536</v>
      </c>
      <c r="E1143" s="428">
        <v>1.1380911E8</v>
      </c>
      <c r="F1143" s="429">
        <v>2.5536754E7</v>
      </c>
      <c r="G1143" s="429" t="s">
        <v>1463</v>
      </c>
    </row>
    <row r="1144" ht="14.25" customHeight="1">
      <c r="A1144" s="426">
        <v>45653.0</v>
      </c>
      <c r="B1144" s="428">
        <v>837185.0</v>
      </c>
      <c r="C1144" s="427"/>
      <c r="D1144" s="429" t="s">
        <v>1640</v>
      </c>
      <c r="E1144" s="428">
        <v>1.12923838E8</v>
      </c>
      <c r="F1144" s="429">
        <v>9.5308244E7</v>
      </c>
      <c r="G1144" s="429" t="s">
        <v>1463</v>
      </c>
    </row>
    <row r="1145" ht="14.25" customHeight="1">
      <c r="A1145" s="426">
        <v>45653.0</v>
      </c>
      <c r="B1145" s="428">
        <v>743943.0</v>
      </c>
      <c r="C1145" s="427"/>
      <c r="D1145" s="429" t="s">
        <v>1640</v>
      </c>
      <c r="E1145" s="428">
        <v>1.18246457E8</v>
      </c>
      <c r="F1145" s="429">
        <v>9.5308244E7</v>
      </c>
      <c r="G1145" s="429" t="s">
        <v>1463</v>
      </c>
    </row>
    <row r="1146" ht="14.25" customHeight="1">
      <c r="A1146" s="426">
        <v>45653.0</v>
      </c>
      <c r="B1146" s="428">
        <v>381080.0</v>
      </c>
      <c r="C1146" s="427"/>
      <c r="D1146" s="429" t="s">
        <v>1640</v>
      </c>
      <c r="E1146" s="428">
        <v>1.17502514E8</v>
      </c>
      <c r="F1146" s="429">
        <v>9.5308244E7</v>
      </c>
      <c r="G1146" s="429" t="s">
        <v>1463</v>
      </c>
    </row>
    <row r="1147" ht="14.25" customHeight="1">
      <c r="A1147" s="426">
        <v>45653.0</v>
      </c>
      <c r="B1147" s="428">
        <v>300000.0</v>
      </c>
      <c r="C1147" s="427"/>
      <c r="D1147" s="429" t="s">
        <v>1630</v>
      </c>
      <c r="E1147" s="428">
        <v>1.17121434E8</v>
      </c>
      <c r="F1147" s="429">
        <v>0.0</v>
      </c>
      <c r="G1147" s="429" t="s">
        <v>1463</v>
      </c>
    </row>
    <row r="1148" ht="14.25" customHeight="1">
      <c r="A1148" s="426">
        <v>45653.0</v>
      </c>
      <c r="B1148" s="428">
        <v>53270.0</v>
      </c>
      <c r="C1148" s="427"/>
      <c r="D1148" s="429" t="s">
        <v>1605</v>
      </c>
      <c r="E1148" s="428">
        <v>1.1386238E8</v>
      </c>
      <c r="F1148" s="429">
        <v>7.2245806E7</v>
      </c>
      <c r="G1148" s="429" t="s">
        <v>1463</v>
      </c>
    </row>
    <row r="1149" ht="14.25" customHeight="1">
      <c r="A1149" s="426">
        <v>45653.0</v>
      </c>
      <c r="B1149" s="428">
        <v>6838855.0</v>
      </c>
      <c r="C1149" s="427"/>
      <c r="D1149" s="429" t="s">
        <v>1549</v>
      </c>
      <c r="E1149" s="428">
        <v>8.3222897E7</v>
      </c>
      <c r="F1149" s="429">
        <v>0.0</v>
      </c>
      <c r="G1149" s="429" t="s">
        <v>1463</v>
      </c>
    </row>
    <row r="1150" ht="14.25" customHeight="1">
      <c r="A1150" s="426">
        <v>45656.0</v>
      </c>
      <c r="B1150" s="428">
        <v>6668495.0</v>
      </c>
      <c r="C1150" s="427"/>
      <c r="D1150" s="429" t="s">
        <v>1674</v>
      </c>
      <c r="E1150" s="428">
        <v>9.5001987E7</v>
      </c>
      <c r="F1150" s="429">
        <v>0.0</v>
      </c>
      <c r="G1150" s="429" t="s">
        <v>1463</v>
      </c>
    </row>
    <row r="1151" ht="14.25" customHeight="1">
      <c r="A1151" s="426">
        <v>45656.0</v>
      </c>
      <c r="B1151" s="428">
        <v>6556285.0</v>
      </c>
      <c r="C1151" s="427"/>
      <c r="D1151" s="429" t="s">
        <v>1505</v>
      </c>
      <c r="E1151" s="428">
        <v>1.04351027E8</v>
      </c>
      <c r="F1151" s="429">
        <v>6.1603875E7</v>
      </c>
      <c r="G1151" s="429" t="s">
        <v>1463</v>
      </c>
    </row>
    <row r="1152" ht="14.25" customHeight="1">
      <c r="A1152" s="426">
        <v>45656.0</v>
      </c>
      <c r="B1152" s="428">
        <v>3587622.0</v>
      </c>
      <c r="C1152" s="427"/>
      <c r="D1152" s="429" t="s">
        <v>1549</v>
      </c>
      <c r="E1152" s="428">
        <v>7.1084434E7</v>
      </c>
      <c r="F1152" s="429">
        <v>0.0</v>
      </c>
      <c r="G1152" s="429" t="s">
        <v>1463</v>
      </c>
    </row>
    <row r="1153" ht="14.25" customHeight="1">
      <c r="A1153" s="426">
        <v>45656.0</v>
      </c>
      <c r="B1153" s="428">
        <v>3167950.0</v>
      </c>
      <c r="C1153" s="427"/>
      <c r="D1153" s="429" t="s">
        <v>1549</v>
      </c>
      <c r="E1153" s="428">
        <v>7.6384042E7</v>
      </c>
      <c r="F1153" s="429">
        <v>0.0</v>
      </c>
      <c r="G1153" s="429" t="s">
        <v>1463</v>
      </c>
    </row>
    <row r="1154" ht="14.25" customHeight="1">
      <c r="A1154" s="426">
        <v>45656.0</v>
      </c>
      <c r="B1154" s="428">
        <v>2792755.0</v>
      </c>
      <c r="C1154" s="427"/>
      <c r="D1154" s="429" t="s">
        <v>1505</v>
      </c>
      <c r="E1154" s="428">
        <v>9.7794742E7</v>
      </c>
      <c r="F1154" s="429">
        <v>6.1603875E7</v>
      </c>
      <c r="G1154" s="429" t="s">
        <v>1463</v>
      </c>
    </row>
    <row r="1155" ht="14.25" customHeight="1">
      <c r="A1155" s="426">
        <v>45656.0</v>
      </c>
      <c r="B1155" s="428">
        <v>2545745.0</v>
      </c>
      <c r="C1155" s="427"/>
      <c r="D1155" s="429" t="s">
        <v>1510</v>
      </c>
      <c r="E1155" s="428">
        <v>8.5768642E7</v>
      </c>
      <c r="F1155" s="429">
        <v>0.0</v>
      </c>
      <c r="G1155" s="429" t="s">
        <v>1463</v>
      </c>
    </row>
    <row r="1156" ht="14.25" customHeight="1">
      <c r="A1156" s="426">
        <v>45656.0</v>
      </c>
      <c r="B1156" s="428">
        <v>2204868.0</v>
      </c>
      <c r="C1156" s="427"/>
      <c r="D1156" s="429" t="s">
        <v>1674</v>
      </c>
      <c r="E1156" s="428">
        <v>8.8333492E7</v>
      </c>
      <c r="F1156" s="429">
        <v>0.0</v>
      </c>
      <c r="G1156" s="429" t="s">
        <v>1463</v>
      </c>
    </row>
    <row r="1157" ht="14.25" customHeight="1">
      <c r="A1157" s="426">
        <v>45656.0</v>
      </c>
      <c r="B1157" s="428">
        <v>1955740.0</v>
      </c>
      <c r="C1157" s="427"/>
      <c r="D1157" s="429" t="s">
        <v>1549</v>
      </c>
      <c r="E1157" s="428">
        <v>7.3040174E7</v>
      </c>
      <c r="F1157" s="429">
        <v>0.0</v>
      </c>
      <c r="G1157" s="429" t="s">
        <v>1463</v>
      </c>
    </row>
    <row r="1158" ht="14.25" customHeight="1">
      <c r="A1158" s="426">
        <v>45656.0</v>
      </c>
      <c r="B1158" s="428">
        <v>1651546.0</v>
      </c>
      <c r="C1158" s="427"/>
      <c r="D1158" s="429" t="s">
        <v>1682</v>
      </c>
      <c r="E1158" s="428">
        <v>6.7496812E7</v>
      </c>
      <c r="F1158" s="429">
        <v>0.0</v>
      </c>
      <c r="G1158" s="429" t="s">
        <v>1463</v>
      </c>
    </row>
    <row r="1159" ht="14.25" customHeight="1">
      <c r="A1159" s="426">
        <v>45656.0</v>
      </c>
      <c r="B1159" s="428">
        <v>1623274.0</v>
      </c>
      <c r="C1159" s="427"/>
      <c r="D1159" s="429" t="s">
        <v>1597</v>
      </c>
      <c r="E1159" s="428">
        <v>1.05974301E8</v>
      </c>
      <c r="F1159" s="429">
        <v>6.2241071E7</v>
      </c>
      <c r="G1159" s="429" t="s">
        <v>1463</v>
      </c>
    </row>
    <row r="1160" ht="14.25" customHeight="1">
      <c r="A1160" s="426">
        <v>45656.0</v>
      </c>
      <c r="B1160" s="428">
        <v>387885.0</v>
      </c>
      <c r="C1160" s="427"/>
      <c r="D1160" s="429" t="s">
        <v>1520</v>
      </c>
      <c r="E1160" s="428">
        <v>1.06903262E8</v>
      </c>
      <c r="F1160" s="429">
        <v>0.0</v>
      </c>
      <c r="G1160" s="429" t="s">
        <v>1463</v>
      </c>
    </row>
    <row r="1161" ht="14.25" customHeight="1">
      <c r="A1161" s="426">
        <v>45656.0</v>
      </c>
      <c r="B1161" s="428">
        <v>359982.0</v>
      </c>
      <c r="C1161" s="427"/>
      <c r="D1161" s="429" t="s">
        <v>1674</v>
      </c>
      <c r="E1161" s="428">
        <v>8.6128624E7</v>
      </c>
      <c r="F1161" s="429">
        <v>0.0</v>
      </c>
      <c r="G1161" s="429" t="s">
        <v>1463</v>
      </c>
    </row>
    <row r="1162" ht="14.25" customHeight="1">
      <c r="A1162" s="426">
        <v>45656.0</v>
      </c>
      <c r="B1162" s="428">
        <v>300000.0</v>
      </c>
      <c r="C1162" s="427"/>
      <c r="D1162" s="429" t="s">
        <v>1630</v>
      </c>
      <c r="E1162" s="428">
        <v>1.06274301E8</v>
      </c>
      <c r="F1162" s="429">
        <v>0.0</v>
      </c>
      <c r="G1162" s="429" t="s">
        <v>1463</v>
      </c>
    </row>
    <row r="1163" ht="14.25" customHeight="1">
      <c r="A1163" s="426">
        <v>45656.0</v>
      </c>
      <c r="B1163" s="428">
        <v>292695.0</v>
      </c>
      <c r="C1163" s="427"/>
      <c r="D1163" s="429" t="s">
        <v>1700</v>
      </c>
      <c r="E1163" s="428">
        <v>6.5845266E7</v>
      </c>
      <c r="F1163" s="429">
        <v>0.0</v>
      </c>
      <c r="G1163" s="429" t="s">
        <v>1463</v>
      </c>
    </row>
    <row r="1164" ht="14.25" customHeight="1">
      <c r="A1164" s="426">
        <v>45656.0</v>
      </c>
      <c r="B1164" s="428">
        <v>226076.0</v>
      </c>
      <c r="C1164" s="427"/>
      <c r="D1164" s="429" t="s">
        <v>1497</v>
      </c>
      <c r="E1164" s="428">
        <v>1.06515377E8</v>
      </c>
      <c r="F1164" s="429">
        <v>0.0</v>
      </c>
      <c r="G1164" s="429" t="s">
        <v>1463</v>
      </c>
    </row>
    <row r="1165" ht="14.25" customHeight="1">
      <c r="A1165" s="426">
        <v>45656.0</v>
      </c>
      <c r="B1165" s="428">
        <v>175918.0</v>
      </c>
      <c r="C1165" s="427"/>
      <c r="D1165" s="429" t="s">
        <v>1549</v>
      </c>
      <c r="E1165" s="428">
        <v>7.3216092E7</v>
      </c>
      <c r="F1165" s="429">
        <v>0.0</v>
      </c>
      <c r="G1165" s="429" t="s">
        <v>1463</v>
      </c>
    </row>
    <row r="1166" ht="14.25" customHeight="1">
      <c r="A1166" s="426">
        <v>45656.0</v>
      </c>
      <c r="B1166" s="428">
        <v>56994.0</v>
      </c>
      <c r="C1166" s="427"/>
      <c r="D1166" s="429" t="s">
        <v>1520</v>
      </c>
      <c r="E1166" s="428">
        <v>1.06960256E8</v>
      </c>
      <c r="F1166" s="429">
        <v>0.0</v>
      </c>
      <c r="G1166" s="429" t="s">
        <v>1463</v>
      </c>
    </row>
    <row r="1167" ht="14.25" customHeight="1">
      <c r="A1167" s="426">
        <v>45656.0</v>
      </c>
      <c r="B1167" s="428">
        <v>15000.0</v>
      </c>
      <c r="C1167" s="427"/>
      <c r="D1167" s="429" t="s">
        <v>1571</v>
      </c>
      <c r="E1167" s="428">
        <v>1.06289301E8</v>
      </c>
      <c r="F1167" s="429">
        <v>0.0</v>
      </c>
      <c r="G1167" s="429" t="s">
        <v>1463</v>
      </c>
    </row>
    <row r="1168" ht="14.25" customHeight="1">
      <c r="A1168" s="426">
        <v>45659.0</v>
      </c>
      <c r="B1168" s="428">
        <v>3246415.0</v>
      </c>
      <c r="C1168" s="427"/>
      <c r="D1168" s="429" t="s">
        <v>1604</v>
      </c>
      <c r="E1168" s="428">
        <v>5.8718961E7</v>
      </c>
      <c r="F1168" s="429">
        <v>1702947.0</v>
      </c>
      <c r="G1168" s="429" t="s">
        <v>1463</v>
      </c>
    </row>
    <row r="1169" ht="14.25" customHeight="1">
      <c r="A1169" s="426">
        <v>45659.0</v>
      </c>
      <c r="B1169" s="428">
        <v>2547619.0</v>
      </c>
      <c r="C1169" s="427"/>
      <c r="D1169" s="429" t="s">
        <v>1604</v>
      </c>
      <c r="E1169" s="428">
        <v>5.4516572E7</v>
      </c>
      <c r="F1169" s="429">
        <v>1702947.0</v>
      </c>
      <c r="G1169" s="429" t="s">
        <v>1463</v>
      </c>
    </row>
    <row r="1170" ht="14.25" customHeight="1">
      <c r="A1170" s="426">
        <v>45659.0</v>
      </c>
      <c r="B1170" s="428">
        <v>2333833.0</v>
      </c>
      <c r="C1170" s="427"/>
      <c r="D1170" s="429" t="s">
        <v>1604</v>
      </c>
      <c r="E1170" s="428">
        <v>5.1968953E7</v>
      </c>
      <c r="F1170" s="429">
        <v>1702947.0</v>
      </c>
      <c r="G1170" s="429" t="s">
        <v>1463</v>
      </c>
    </row>
    <row r="1171" ht="14.25" customHeight="1">
      <c r="A1171" s="426">
        <v>45659.0</v>
      </c>
      <c r="B1171" s="428">
        <v>1053807.0</v>
      </c>
      <c r="C1171" s="427"/>
      <c r="D1171" s="429" t="s">
        <v>1664</v>
      </c>
      <c r="E1171" s="428">
        <v>6.3766939E7</v>
      </c>
      <c r="F1171" s="429">
        <v>0.0</v>
      </c>
      <c r="G1171" s="429" t="s">
        <v>1463</v>
      </c>
    </row>
    <row r="1172" ht="14.25" customHeight="1">
      <c r="A1172" s="426">
        <v>45659.0</v>
      </c>
      <c r="B1172" s="428">
        <v>896251.0</v>
      </c>
      <c r="C1172" s="427"/>
      <c r="D1172" s="429" t="s">
        <v>1664</v>
      </c>
      <c r="E1172" s="428">
        <v>6.2713132E7</v>
      </c>
      <c r="F1172" s="429">
        <v>0.0</v>
      </c>
      <c r="G1172" s="429" t="s">
        <v>1463</v>
      </c>
    </row>
    <row r="1173" ht="14.25" customHeight="1">
      <c r="A1173" s="426">
        <v>45659.0</v>
      </c>
      <c r="B1173" s="428">
        <v>886095.0</v>
      </c>
      <c r="C1173" s="427"/>
      <c r="D1173" s="429" t="s">
        <v>1604</v>
      </c>
      <c r="E1173" s="428">
        <v>5.5472546E7</v>
      </c>
      <c r="F1173" s="429">
        <v>1702947.0</v>
      </c>
      <c r="G1173" s="429" t="s">
        <v>1463</v>
      </c>
    </row>
    <row r="1174" ht="14.25" customHeight="1">
      <c r="A1174" s="426">
        <v>45659.0</v>
      </c>
      <c r="B1174" s="428">
        <v>841330.0</v>
      </c>
      <c r="C1174" s="427"/>
      <c r="D1174" s="429" t="s">
        <v>1561</v>
      </c>
      <c r="E1174" s="428">
        <v>6.517977E7</v>
      </c>
      <c r="F1174" s="429">
        <v>0.0</v>
      </c>
      <c r="G1174" s="429" t="s">
        <v>1463</v>
      </c>
    </row>
    <row r="1175" ht="14.25" customHeight="1">
      <c r="A1175" s="426">
        <v>45659.0</v>
      </c>
      <c r="B1175" s="428">
        <v>721435.0</v>
      </c>
      <c r="C1175" s="427"/>
      <c r="D1175" s="429" t="s">
        <v>1627</v>
      </c>
      <c r="E1175" s="428">
        <v>6.1728407E7</v>
      </c>
      <c r="F1175" s="429">
        <v>0.0</v>
      </c>
      <c r="G1175" s="429" t="s">
        <v>1463</v>
      </c>
    </row>
    <row r="1176" ht="14.25" customHeight="1">
      <c r="A1176" s="426">
        <v>45659.0</v>
      </c>
      <c r="B1176" s="428">
        <v>649625.0</v>
      </c>
      <c r="C1176" s="427"/>
      <c r="D1176" s="429" t="s">
        <v>1524</v>
      </c>
      <c r="E1176" s="428">
        <v>6.0257771E7</v>
      </c>
      <c r="F1176" s="429">
        <v>6.132917E7</v>
      </c>
      <c r="G1176" s="429" t="s">
        <v>1463</v>
      </c>
    </row>
    <row r="1177" ht="14.25" customHeight="1">
      <c r="A1177" s="426">
        <v>45659.0</v>
      </c>
      <c r="B1177" s="428">
        <v>549900.0</v>
      </c>
      <c r="C1177" s="427"/>
      <c r="D1177" s="429" t="s">
        <v>1695</v>
      </c>
      <c r="E1177" s="428">
        <v>4.9476124E7</v>
      </c>
      <c r="F1177" s="429">
        <v>7.2245806E7</v>
      </c>
      <c r="G1177" s="429" t="s">
        <v>1463</v>
      </c>
    </row>
    <row r="1178" ht="14.25" customHeight="1">
      <c r="A1178" s="426">
        <v>45659.0</v>
      </c>
      <c r="B1178" s="428">
        <v>449201.0</v>
      </c>
      <c r="C1178" s="427"/>
      <c r="D1178" s="429" t="s">
        <v>1627</v>
      </c>
      <c r="E1178" s="428">
        <v>6.1006972E7</v>
      </c>
      <c r="F1178" s="429">
        <v>0.0</v>
      </c>
      <c r="G1178" s="429" t="s">
        <v>1463</v>
      </c>
    </row>
    <row r="1179" ht="14.25" customHeight="1">
      <c r="A1179" s="426">
        <v>45659.0</v>
      </c>
      <c r="B1179" s="428">
        <v>372801.0</v>
      </c>
      <c r="C1179" s="427"/>
      <c r="D1179" s="429" t="s">
        <v>1529</v>
      </c>
      <c r="E1179" s="428">
        <v>6.5552571E7</v>
      </c>
      <c r="F1179" s="429">
        <v>0.0</v>
      </c>
      <c r="G1179" s="429" t="s">
        <v>1463</v>
      </c>
    </row>
    <row r="1180" ht="14.25" customHeight="1">
      <c r="A1180" s="426">
        <v>45659.0</v>
      </c>
      <c r="B1180" s="428">
        <v>360189.0</v>
      </c>
      <c r="C1180" s="427"/>
      <c r="D1180" s="429" t="s">
        <v>1524</v>
      </c>
      <c r="E1180" s="428">
        <v>5.9608146E7</v>
      </c>
      <c r="F1180" s="429">
        <v>6.132917E7</v>
      </c>
      <c r="G1180" s="429" t="s">
        <v>1463</v>
      </c>
    </row>
    <row r="1181" ht="14.25" customHeight="1">
      <c r="A1181" s="426">
        <v>45659.0</v>
      </c>
      <c r="B1181" s="428">
        <v>300000.0</v>
      </c>
      <c r="C1181" s="427"/>
      <c r="D1181" s="429" t="s">
        <v>1630</v>
      </c>
      <c r="E1181" s="428">
        <v>6.0557771E7</v>
      </c>
      <c r="F1181" s="429">
        <v>0.0</v>
      </c>
      <c r="G1181" s="429" t="s">
        <v>1463</v>
      </c>
    </row>
    <row r="1182" ht="14.25" customHeight="1">
      <c r="A1182" s="426">
        <v>45659.0</v>
      </c>
      <c r="B1182" s="428">
        <v>250001.0</v>
      </c>
      <c r="C1182" s="427"/>
      <c r="D1182" s="429" t="s">
        <v>1658</v>
      </c>
      <c r="E1182" s="428">
        <v>5.9180373E7</v>
      </c>
      <c r="F1182" s="429">
        <v>0.0</v>
      </c>
      <c r="G1182" s="429" t="s">
        <v>1463</v>
      </c>
    </row>
    <row r="1183" ht="14.25" customHeight="1">
      <c r="A1183" s="426">
        <v>45659.0</v>
      </c>
      <c r="B1183" s="428">
        <v>234751.0</v>
      </c>
      <c r="C1183" s="427"/>
      <c r="D1183" s="429" t="s">
        <v>1664</v>
      </c>
      <c r="E1183" s="428">
        <v>6.406568E7</v>
      </c>
      <c r="F1183" s="429">
        <v>0.0</v>
      </c>
      <c r="G1183" s="429" t="s">
        <v>1463</v>
      </c>
    </row>
    <row r="1184" ht="14.25" customHeight="1">
      <c r="A1184" s="426">
        <v>45659.0</v>
      </c>
      <c r="B1184" s="428">
        <v>211411.0</v>
      </c>
      <c r="C1184" s="427"/>
      <c r="D1184" s="429" t="s">
        <v>1604</v>
      </c>
      <c r="E1184" s="428">
        <v>5.8930372E7</v>
      </c>
      <c r="F1184" s="429">
        <v>1702947.0</v>
      </c>
      <c r="G1184" s="429" t="s">
        <v>1463</v>
      </c>
    </row>
    <row r="1185" ht="14.25" customHeight="1">
      <c r="A1185" s="426">
        <v>45659.0</v>
      </c>
      <c r="B1185" s="428">
        <v>186586.0</v>
      </c>
      <c r="C1185" s="427"/>
      <c r="D1185" s="429" t="s">
        <v>1521</v>
      </c>
      <c r="E1185" s="428">
        <v>6.433844E7</v>
      </c>
      <c r="F1185" s="429">
        <v>0.0</v>
      </c>
      <c r="G1185" s="429" t="s">
        <v>1463</v>
      </c>
    </row>
    <row r="1186" ht="14.25" customHeight="1">
      <c r="A1186" s="426">
        <v>45659.0</v>
      </c>
      <c r="B1186" s="428">
        <v>158996.0</v>
      </c>
      <c r="C1186" s="427"/>
      <c r="D1186" s="429" t="s">
        <v>1604</v>
      </c>
      <c r="E1186" s="428">
        <v>4.963512E7</v>
      </c>
      <c r="F1186" s="429">
        <v>1702947.0</v>
      </c>
      <c r="G1186" s="429" t="s">
        <v>1463</v>
      </c>
    </row>
    <row r="1187" ht="14.25" customHeight="1">
      <c r="A1187" s="426">
        <v>45659.0</v>
      </c>
      <c r="B1187" s="428">
        <v>88474.0</v>
      </c>
      <c r="C1187" s="427"/>
      <c r="D1187" s="429" t="s">
        <v>1627</v>
      </c>
      <c r="E1187" s="428">
        <v>6.1816881E7</v>
      </c>
      <c r="F1187" s="429">
        <v>0.0</v>
      </c>
      <c r="G1187" s="429" t="s">
        <v>1463</v>
      </c>
    </row>
    <row r="1188" ht="14.25" customHeight="1">
      <c r="A1188" s="426">
        <v>45659.0</v>
      </c>
      <c r="B1188" s="428">
        <v>69879.0</v>
      </c>
      <c r="C1188" s="427"/>
      <c r="D1188" s="429" t="s">
        <v>1604</v>
      </c>
      <c r="E1188" s="428">
        <v>5.4586451E7</v>
      </c>
      <c r="F1188" s="429">
        <v>1702947.0</v>
      </c>
      <c r="G1188" s="429" t="s">
        <v>1463</v>
      </c>
    </row>
    <row r="1189" ht="14.25" customHeight="1">
      <c r="A1189" s="426">
        <v>45659.0</v>
      </c>
      <c r="B1189" s="428">
        <v>67584.0</v>
      </c>
      <c r="C1189" s="427"/>
      <c r="D1189" s="429" t="s">
        <v>1524</v>
      </c>
      <c r="E1189" s="428">
        <v>5.9247957E7</v>
      </c>
      <c r="F1189" s="429">
        <v>6.132917E7</v>
      </c>
      <c r="G1189" s="429" t="s">
        <v>1463</v>
      </c>
    </row>
    <row r="1190" ht="14.25" customHeight="1">
      <c r="A1190" s="426">
        <v>45659.0</v>
      </c>
      <c r="B1190" s="428">
        <v>63990.0</v>
      </c>
      <c r="C1190" s="427"/>
      <c r="D1190" s="429" t="s">
        <v>1664</v>
      </c>
      <c r="E1190" s="428">
        <v>6.3830929E7</v>
      </c>
      <c r="F1190" s="429">
        <v>0.0</v>
      </c>
      <c r="G1190" s="429" t="s">
        <v>1463</v>
      </c>
    </row>
    <row r="1191" ht="14.25" customHeight="1">
      <c r="A1191" s="426">
        <v>45659.0</v>
      </c>
      <c r="B1191" s="428">
        <v>59863.0</v>
      </c>
      <c r="C1191" s="427"/>
      <c r="D1191" s="429" t="s">
        <v>1701</v>
      </c>
      <c r="E1191" s="428">
        <v>4.8917224E7</v>
      </c>
      <c r="F1191" s="429">
        <v>0.0</v>
      </c>
      <c r="G1191" s="429" t="s">
        <v>1463</v>
      </c>
    </row>
    <row r="1192" ht="14.25" customHeight="1">
      <c r="A1192" s="426">
        <v>45659.0</v>
      </c>
      <c r="B1192" s="428">
        <v>54056.0</v>
      </c>
      <c r="C1192" s="427"/>
      <c r="D1192" s="429" t="s">
        <v>1601</v>
      </c>
      <c r="E1192" s="428">
        <v>6.4119736E7</v>
      </c>
      <c r="F1192" s="429">
        <v>0.0</v>
      </c>
      <c r="G1192" s="429" t="s">
        <v>1463</v>
      </c>
    </row>
    <row r="1193" ht="14.25" customHeight="1">
      <c r="A1193" s="426">
        <v>45659.0</v>
      </c>
      <c r="B1193" s="428">
        <v>32118.0</v>
      </c>
      <c r="C1193" s="427"/>
      <c r="D1193" s="429" t="s">
        <v>1521</v>
      </c>
      <c r="E1193" s="428">
        <v>6.4151854E7</v>
      </c>
      <c r="F1193" s="429">
        <v>0.0</v>
      </c>
      <c r="G1193" s="429" t="s">
        <v>1463</v>
      </c>
    </row>
    <row r="1194" ht="14.25" customHeight="1">
      <c r="A1194" s="426">
        <v>45659.0</v>
      </c>
      <c r="B1194" s="428">
        <v>9000.0</v>
      </c>
      <c r="C1194" s="427"/>
      <c r="D1194" s="429" t="s">
        <v>1702</v>
      </c>
      <c r="E1194" s="428">
        <v>4.8926224E7</v>
      </c>
      <c r="F1194" s="429">
        <v>0.0</v>
      </c>
      <c r="G1194" s="429" t="s">
        <v>1703</v>
      </c>
    </row>
    <row r="1195" ht="14.25" customHeight="1">
      <c r="A1195" s="426">
        <v>45660.0</v>
      </c>
      <c r="B1195" s="428">
        <v>1200000.0</v>
      </c>
      <c r="C1195" s="427"/>
      <c r="D1195" s="429" t="s">
        <v>1704</v>
      </c>
      <c r="E1195" s="428">
        <v>4.7968089E7</v>
      </c>
      <c r="F1195" s="429">
        <v>0.0</v>
      </c>
      <c r="G1195" s="429" t="s">
        <v>1463</v>
      </c>
    </row>
    <row r="1196" ht="14.25" customHeight="1">
      <c r="A1196" s="426">
        <v>45660.0</v>
      </c>
      <c r="B1196" s="428">
        <v>800000.0</v>
      </c>
      <c r="C1196" s="427"/>
      <c r="D1196" s="429" t="s">
        <v>1637</v>
      </c>
      <c r="E1196" s="428">
        <v>4.8857361E7</v>
      </c>
      <c r="F1196" s="429">
        <v>6.4714015E7</v>
      </c>
      <c r="G1196" s="429" t="s">
        <v>1463</v>
      </c>
    </row>
    <row r="1197" ht="14.25" customHeight="1">
      <c r="A1197" s="426">
        <v>45660.0</v>
      </c>
      <c r="B1197" s="428">
        <v>284598.0</v>
      </c>
      <c r="C1197" s="427"/>
      <c r="D1197" s="429" t="s">
        <v>1536</v>
      </c>
      <c r="E1197" s="428">
        <v>4.6619013E7</v>
      </c>
      <c r="F1197" s="429">
        <v>2.5536754E7</v>
      </c>
      <c r="G1197" s="429" t="s">
        <v>1463</v>
      </c>
    </row>
    <row r="1198" ht="14.25" customHeight="1">
      <c r="A1198" s="426">
        <v>45660.0</v>
      </c>
      <c r="B1198" s="428">
        <v>133908.0</v>
      </c>
      <c r="C1198" s="427"/>
      <c r="D1198" s="429" t="s">
        <v>1695</v>
      </c>
      <c r="E1198" s="428">
        <v>4.6768089E7</v>
      </c>
      <c r="F1198" s="429">
        <v>7.2245806E7</v>
      </c>
      <c r="G1198" s="429" t="s">
        <v>1463</v>
      </c>
    </row>
    <row r="1199" ht="14.25" customHeight="1">
      <c r="A1199" s="426">
        <v>45660.0</v>
      </c>
      <c r="B1199" s="428">
        <v>89272.0</v>
      </c>
      <c r="C1199" s="427"/>
      <c r="D1199" s="429" t="s">
        <v>1609</v>
      </c>
      <c r="E1199" s="428">
        <v>4.8057361E7</v>
      </c>
      <c r="F1199" s="429">
        <v>3.74709219E8</v>
      </c>
      <c r="G1199" s="429" t="s">
        <v>1463</v>
      </c>
    </row>
    <row r="1200" ht="14.25" customHeight="1">
      <c r="A1200" s="426">
        <v>45660.0</v>
      </c>
      <c r="B1200" s="428">
        <v>15168.0</v>
      </c>
      <c r="C1200" s="427"/>
      <c r="D1200" s="429" t="s">
        <v>1666</v>
      </c>
      <c r="E1200" s="428">
        <v>4.6634181E7</v>
      </c>
      <c r="F1200" s="429">
        <v>7.0738201E7</v>
      </c>
      <c r="G1200" s="429" t="s">
        <v>1463</v>
      </c>
    </row>
    <row r="1201" ht="14.25" customHeight="1">
      <c r="A1201" s="426">
        <v>45663.0</v>
      </c>
      <c r="B1201" s="428">
        <v>1711420.0</v>
      </c>
      <c r="C1201" s="427"/>
      <c r="D1201" s="429" t="s">
        <v>1551</v>
      </c>
      <c r="E1201" s="428">
        <v>4.6033738E7</v>
      </c>
      <c r="F1201" s="429">
        <v>0.0</v>
      </c>
      <c r="G1201" s="429" t="s">
        <v>1463</v>
      </c>
    </row>
    <row r="1202" ht="14.25" customHeight="1">
      <c r="A1202" s="426">
        <v>45663.0</v>
      </c>
      <c r="B1202" s="428">
        <v>300000.0</v>
      </c>
      <c r="C1202" s="427"/>
      <c r="D1202" s="429" t="s">
        <v>1630</v>
      </c>
      <c r="E1202" s="428">
        <v>4.6333738E7</v>
      </c>
      <c r="F1202" s="429">
        <v>0.0</v>
      </c>
      <c r="G1202" s="429" t="s">
        <v>1463</v>
      </c>
    </row>
    <row r="1203" ht="14.25" customHeight="1">
      <c r="A1203" s="426">
        <v>45663.0</v>
      </c>
      <c r="B1203" s="428">
        <v>295000.0</v>
      </c>
      <c r="C1203" s="427"/>
      <c r="D1203" s="429" t="s">
        <v>1617</v>
      </c>
      <c r="E1203" s="428">
        <v>4.4322318E7</v>
      </c>
      <c r="F1203" s="429">
        <v>0.0</v>
      </c>
      <c r="G1203" s="429" t="s">
        <v>1463</v>
      </c>
    </row>
    <row r="1204" ht="14.25" customHeight="1">
      <c r="A1204" s="426">
        <v>45663.0</v>
      </c>
      <c r="B1204" s="428">
        <v>677.0</v>
      </c>
      <c r="C1204" s="427"/>
      <c r="D1204" s="429" t="s">
        <v>1650</v>
      </c>
      <c r="E1204" s="428">
        <v>4.6334415E7</v>
      </c>
      <c r="F1204" s="429">
        <v>3.74815984E8</v>
      </c>
      <c r="G1204" s="429" t="s">
        <v>1463</v>
      </c>
    </row>
    <row r="1205" ht="14.25" customHeight="1">
      <c r="A1205" s="426">
        <v>45664.0</v>
      </c>
      <c r="B1205" s="428">
        <v>4607256.0</v>
      </c>
      <c r="C1205" s="427"/>
      <c r="D1205" s="429" t="s">
        <v>1682</v>
      </c>
      <c r="E1205" s="428">
        <v>3.8761572E7</v>
      </c>
      <c r="F1205" s="429">
        <v>0.0</v>
      </c>
      <c r="G1205" s="429" t="s">
        <v>1463</v>
      </c>
    </row>
    <row r="1206" ht="14.25" customHeight="1">
      <c r="A1206" s="426">
        <v>45664.0</v>
      </c>
      <c r="B1206" s="428">
        <v>2550667.0</v>
      </c>
      <c r="C1206" s="427"/>
      <c r="D1206" s="429" t="s">
        <v>1551</v>
      </c>
      <c r="E1206" s="428">
        <v>4.1312239E7</v>
      </c>
      <c r="F1206" s="429">
        <v>0.0</v>
      </c>
      <c r="G1206" s="429" t="s">
        <v>1463</v>
      </c>
    </row>
    <row r="1207" ht="14.25" customHeight="1">
      <c r="A1207" s="426">
        <v>45664.0</v>
      </c>
      <c r="B1207" s="428">
        <v>1591374.0</v>
      </c>
      <c r="C1207" s="427"/>
      <c r="D1207" s="429" t="s">
        <v>1597</v>
      </c>
      <c r="E1207" s="428">
        <v>4.3564796E7</v>
      </c>
      <c r="F1207" s="429">
        <v>6.2241071E7</v>
      </c>
      <c r="G1207" s="429" t="s">
        <v>1463</v>
      </c>
    </row>
    <row r="1208" ht="14.25" customHeight="1">
      <c r="A1208" s="426">
        <v>45664.0</v>
      </c>
      <c r="B1208" s="428">
        <v>510818.0</v>
      </c>
      <c r="C1208" s="427"/>
      <c r="D1208" s="429" t="s">
        <v>1649</v>
      </c>
      <c r="E1208" s="428">
        <v>3.4154316E7</v>
      </c>
      <c r="F1208" s="429">
        <v>9.2038424E7</v>
      </c>
      <c r="G1208" s="429" t="s">
        <v>1463</v>
      </c>
    </row>
    <row r="1209" ht="14.25" customHeight="1">
      <c r="A1209" s="426">
        <v>45664.0</v>
      </c>
      <c r="B1209" s="428">
        <v>361183.0</v>
      </c>
      <c r="C1209" s="427"/>
      <c r="D1209" s="429" t="s">
        <v>1597</v>
      </c>
      <c r="E1209" s="428">
        <v>4.1973422E7</v>
      </c>
      <c r="F1209" s="429">
        <v>6.2241071E7</v>
      </c>
      <c r="G1209" s="429" t="s">
        <v>1463</v>
      </c>
    </row>
    <row r="1210" ht="14.25" customHeight="1">
      <c r="A1210" s="426">
        <v>45664.0</v>
      </c>
      <c r="B1210" s="428">
        <v>300000.0</v>
      </c>
      <c r="C1210" s="427"/>
      <c r="D1210" s="429" t="s">
        <v>1630</v>
      </c>
      <c r="E1210" s="428">
        <v>4.1612239E7</v>
      </c>
      <c r="F1210" s="429">
        <v>0.0</v>
      </c>
      <c r="G1210" s="429" t="s">
        <v>1463</v>
      </c>
    </row>
    <row r="1211" ht="14.25" customHeight="1">
      <c r="A1211" s="426">
        <v>45664.0</v>
      </c>
      <c r="B1211" s="428">
        <v>292381.0</v>
      </c>
      <c r="C1211" s="427"/>
      <c r="D1211" s="429" t="s">
        <v>1597</v>
      </c>
      <c r="E1211" s="428">
        <v>4.3857177E7</v>
      </c>
      <c r="F1211" s="429">
        <v>6.2241071E7</v>
      </c>
      <c r="G1211" s="429" t="s">
        <v>1463</v>
      </c>
    </row>
    <row r="1212" ht="14.25" customHeight="1">
      <c r="A1212" s="426">
        <v>45664.0</v>
      </c>
      <c r="B1212" s="428">
        <v>200000.0</v>
      </c>
      <c r="C1212" s="427"/>
      <c r="D1212" s="432" t="s">
        <v>1705</v>
      </c>
      <c r="E1212" s="428">
        <v>3.3643498E7</v>
      </c>
      <c r="F1212" s="429">
        <v>3.0</v>
      </c>
      <c r="G1212" s="429" t="s">
        <v>1607</v>
      </c>
    </row>
    <row r="1213" ht="14.25" customHeight="1">
      <c r="A1213" s="426">
        <v>45664.0</v>
      </c>
      <c r="B1213" s="428">
        <v>170141.0</v>
      </c>
      <c r="C1213" s="427"/>
      <c r="D1213" s="429" t="s">
        <v>1597</v>
      </c>
      <c r="E1213" s="428">
        <v>4.4027318E7</v>
      </c>
      <c r="F1213" s="429">
        <v>6.2241071E7</v>
      </c>
      <c r="G1213" s="429" t="s">
        <v>1463</v>
      </c>
    </row>
    <row r="1214" ht="14.25" customHeight="1">
      <c r="A1214" s="426">
        <v>45665.0</v>
      </c>
      <c r="B1214" s="428">
        <v>7000000.0</v>
      </c>
      <c r="C1214" s="427"/>
      <c r="D1214" s="429" t="s">
        <v>1510</v>
      </c>
      <c r="E1214" s="428">
        <v>2.6258796E7</v>
      </c>
      <c r="F1214" s="429">
        <v>0.0</v>
      </c>
      <c r="G1214" s="429" t="s">
        <v>1463</v>
      </c>
    </row>
    <row r="1215" ht="14.25" customHeight="1">
      <c r="A1215" s="426">
        <v>45665.0</v>
      </c>
      <c r="B1215" s="428">
        <v>6990000.0</v>
      </c>
      <c r="C1215" s="427"/>
      <c r="D1215" s="429" t="s">
        <v>1563</v>
      </c>
      <c r="E1215" s="428">
        <v>3.3443498E7</v>
      </c>
      <c r="F1215" s="429">
        <v>0.0</v>
      </c>
      <c r="G1215" s="429" t="s">
        <v>1463</v>
      </c>
    </row>
    <row r="1216" ht="14.25" customHeight="1">
      <c r="A1216" s="426">
        <v>45665.0</v>
      </c>
      <c r="B1216" s="428">
        <v>2152209.0</v>
      </c>
      <c r="C1216" s="427"/>
      <c r="D1216" s="429" t="s">
        <v>1510</v>
      </c>
      <c r="E1216" s="428">
        <v>1.9258796E7</v>
      </c>
      <c r="F1216" s="429">
        <v>0.0</v>
      </c>
      <c r="G1216" s="429" t="s">
        <v>1463</v>
      </c>
    </row>
    <row r="1217" ht="14.25" customHeight="1">
      <c r="A1217" s="426">
        <v>45665.0</v>
      </c>
      <c r="B1217" s="428">
        <v>146192.0</v>
      </c>
      <c r="C1217" s="427"/>
      <c r="D1217" s="429" t="s">
        <v>1597</v>
      </c>
      <c r="E1217" s="428">
        <v>2.6453498E7</v>
      </c>
      <c r="F1217" s="429">
        <v>6.2241071E7</v>
      </c>
      <c r="G1217" s="429" t="s">
        <v>1463</v>
      </c>
    </row>
    <row r="1218" ht="14.25" customHeight="1">
      <c r="A1218" s="426">
        <v>45665.0</v>
      </c>
      <c r="B1218" s="428">
        <v>48510.0</v>
      </c>
      <c r="C1218" s="427"/>
      <c r="D1218" s="429" t="s">
        <v>1694</v>
      </c>
      <c r="E1218" s="428">
        <v>2.6307306E7</v>
      </c>
      <c r="F1218" s="429">
        <v>0.0</v>
      </c>
      <c r="G1218" s="429" t="s">
        <v>1463</v>
      </c>
    </row>
    <row r="1219" ht="14.25" customHeight="1">
      <c r="A1219" s="426">
        <v>45666.0</v>
      </c>
      <c r="B1219" s="427"/>
      <c r="C1219" s="428">
        <v>682500.0</v>
      </c>
      <c r="D1219" s="429" t="s">
        <v>1643</v>
      </c>
      <c r="E1219" s="428">
        <v>1.7306587E7</v>
      </c>
      <c r="F1219" s="429">
        <v>0.0</v>
      </c>
      <c r="G1219" s="429" t="s">
        <v>1463</v>
      </c>
    </row>
    <row r="1220" ht="14.25" customHeight="1">
      <c r="A1220" s="426">
        <v>45666.0</v>
      </c>
      <c r="B1220" s="427"/>
      <c r="C1220" s="428">
        <v>200000.0</v>
      </c>
      <c r="D1220" s="429" t="s">
        <v>1706</v>
      </c>
      <c r="E1220" s="428">
        <v>1.7106587E7</v>
      </c>
      <c r="F1220" s="429">
        <v>0.0</v>
      </c>
      <c r="G1220" s="429" t="s">
        <v>1465</v>
      </c>
    </row>
    <row r="1221" ht="14.25" customHeight="1">
      <c r="A1221" s="426">
        <v>45667.0</v>
      </c>
      <c r="B1221" s="427"/>
      <c r="C1221" s="428">
        <v>1.02914388E8</v>
      </c>
      <c r="D1221" s="429" t="s">
        <v>1593</v>
      </c>
      <c r="E1221" s="428">
        <v>1.7989087E7</v>
      </c>
      <c r="F1221" s="429">
        <v>0.0</v>
      </c>
      <c r="G1221" s="429" t="s">
        <v>1543</v>
      </c>
    </row>
    <row r="1222" ht="14.25" customHeight="1">
      <c r="A1222" s="426">
        <v>45667.0</v>
      </c>
      <c r="B1222" s="427"/>
      <c r="C1222" s="428">
        <v>5.0E7</v>
      </c>
      <c r="D1222" s="429" t="s">
        <v>1643</v>
      </c>
      <c r="E1222" s="428">
        <v>1.3079644E8</v>
      </c>
      <c r="F1222" s="429">
        <v>0.0</v>
      </c>
      <c r="G1222" s="429" t="s">
        <v>1463</v>
      </c>
    </row>
    <row r="1223" ht="14.25" customHeight="1">
      <c r="A1223" s="426">
        <v>45667.0</v>
      </c>
      <c r="B1223" s="427"/>
      <c r="C1223" s="428">
        <v>9892965.0</v>
      </c>
      <c r="D1223" s="429" t="s">
        <v>1643</v>
      </c>
      <c r="E1223" s="428">
        <v>1.20903475E8</v>
      </c>
      <c r="F1223" s="429">
        <v>0.0</v>
      </c>
      <c r="G1223" s="429" t="s">
        <v>1463</v>
      </c>
    </row>
    <row r="1224" ht="14.25" customHeight="1">
      <c r="A1224" s="426">
        <v>45667.0</v>
      </c>
      <c r="B1224" s="428">
        <v>4142773.0</v>
      </c>
      <c r="C1224" s="427"/>
      <c r="D1224" s="429" t="s">
        <v>1510</v>
      </c>
      <c r="E1224" s="428">
        <v>1.8079644E8</v>
      </c>
      <c r="F1224" s="429">
        <v>0.0</v>
      </c>
      <c r="G1224" s="429" t="s">
        <v>1463</v>
      </c>
    </row>
    <row r="1225" ht="14.25" customHeight="1">
      <c r="A1225" s="426">
        <v>45670.0</v>
      </c>
      <c r="B1225" s="428">
        <v>5000000.0</v>
      </c>
      <c r="C1225" s="427"/>
      <c r="D1225" s="429" t="s">
        <v>1519</v>
      </c>
      <c r="E1225" s="428">
        <v>1.5602679E8</v>
      </c>
      <c r="F1225" s="429">
        <v>2.5709179E7</v>
      </c>
      <c r="G1225" s="429" t="s">
        <v>1463</v>
      </c>
    </row>
    <row r="1226" ht="14.25" customHeight="1">
      <c r="A1226" s="426">
        <v>45670.0</v>
      </c>
      <c r="B1226" s="428">
        <v>5000000.0</v>
      </c>
      <c r="C1226" s="427"/>
      <c r="D1226" s="429" t="s">
        <v>1519</v>
      </c>
      <c r="E1226" s="428">
        <v>1.46509686E8</v>
      </c>
      <c r="F1226" s="429">
        <v>2.5709179E7</v>
      </c>
      <c r="G1226" s="429" t="s">
        <v>1463</v>
      </c>
    </row>
    <row r="1227" ht="14.25" customHeight="1">
      <c r="A1227" s="426">
        <v>45670.0</v>
      </c>
      <c r="B1227" s="428">
        <v>5000000.0</v>
      </c>
      <c r="C1227" s="427"/>
      <c r="D1227" s="429" t="s">
        <v>1519</v>
      </c>
      <c r="E1227" s="428">
        <v>1.41509686E8</v>
      </c>
      <c r="F1227" s="429">
        <v>2.5709179E7</v>
      </c>
      <c r="G1227" s="429" t="s">
        <v>1463</v>
      </c>
    </row>
    <row r="1228" ht="14.25" customHeight="1">
      <c r="A1228" s="426">
        <v>45670.0</v>
      </c>
      <c r="B1228" s="428">
        <v>4555433.0</v>
      </c>
      <c r="C1228" s="427"/>
      <c r="D1228" s="429" t="s">
        <v>1519</v>
      </c>
      <c r="E1228" s="428">
        <v>1.63595036E8</v>
      </c>
      <c r="F1228" s="429">
        <v>2.5709179E7</v>
      </c>
      <c r="G1228" s="429" t="s">
        <v>1463</v>
      </c>
    </row>
    <row r="1229" ht="14.25" customHeight="1">
      <c r="A1229" s="426">
        <v>45670.0</v>
      </c>
      <c r="B1229" s="428">
        <v>4517104.0</v>
      </c>
      <c r="C1229" s="427"/>
      <c r="D1229" s="429" t="s">
        <v>1519</v>
      </c>
      <c r="E1229" s="428">
        <v>1.5102679E8</v>
      </c>
      <c r="F1229" s="429">
        <v>2.5709179E7</v>
      </c>
      <c r="G1229" s="429" t="s">
        <v>1463</v>
      </c>
    </row>
    <row r="1230" ht="14.25" customHeight="1">
      <c r="A1230" s="426">
        <v>45670.0</v>
      </c>
      <c r="B1230" s="428">
        <v>4079512.0</v>
      </c>
      <c r="C1230" s="427"/>
      <c r="D1230" s="429" t="s">
        <v>1549</v>
      </c>
      <c r="E1230" s="428">
        <v>1.76002703E8</v>
      </c>
      <c r="F1230" s="429">
        <v>0.0</v>
      </c>
      <c r="G1230" s="429" t="s">
        <v>1463</v>
      </c>
    </row>
    <row r="1231" ht="14.25" customHeight="1">
      <c r="A1231" s="426">
        <v>45670.0</v>
      </c>
      <c r="B1231" s="428">
        <v>3403335.0</v>
      </c>
      <c r="C1231" s="427"/>
      <c r="D1231" s="429" t="s">
        <v>1519</v>
      </c>
      <c r="E1231" s="428">
        <v>1.70101706E8</v>
      </c>
      <c r="F1231" s="429">
        <v>2.5709179E7</v>
      </c>
      <c r="G1231" s="429" t="s">
        <v>1463</v>
      </c>
    </row>
    <row r="1232" ht="14.25" customHeight="1">
      <c r="A1232" s="426">
        <v>45670.0</v>
      </c>
      <c r="B1232" s="428">
        <v>3012813.0</v>
      </c>
      <c r="C1232" s="427"/>
      <c r="D1232" s="429" t="s">
        <v>1519</v>
      </c>
      <c r="E1232" s="428">
        <v>1.59039603E8</v>
      </c>
      <c r="F1232" s="429">
        <v>2.5709179E7</v>
      </c>
      <c r="G1232" s="429" t="s">
        <v>1463</v>
      </c>
    </row>
    <row r="1233" ht="14.25" customHeight="1">
      <c r="A1233" s="426">
        <v>45670.0</v>
      </c>
      <c r="B1233" s="428">
        <v>2191345.0</v>
      </c>
      <c r="C1233" s="427"/>
      <c r="D1233" s="429" t="s">
        <v>1519</v>
      </c>
      <c r="E1233" s="428">
        <v>1.65786381E8</v>
      </c>
      <c r="F1233" s="429">
        <v>2.5709179E7</v>
      </c>
      <c r="G1233" s="429" t="s">
        <v>1463</v>
      </c>
    </row>
    <row r="1234" ht="14.25" customHeight="1">
      <c r="A1234" s="426">
        <v>45670.0</v>
      </c>
      <c r="B1234" s="428">
        <v>1467139.0</v>
      </c>
      <c r="C1234" s="427"/>
      <c r="D1234" s="429" t="s">
        <v>1507</v>
      </c>
      <c r="E1234" s="428">
        <v>1.33411064E8</v>
      </c>
      <c r="F1234" s="429">
        <v>0.0</v>
      </c>
      <c r="G1234" s="429" t="s">
        <v>1463</v>
      </c>
    </row>
    <row r="1235" ht="14.25" customHeight="1">
      <c r="A1235" s="426">
        <v>45670.0</v>
      </c>
      <c r="B1235" s="428">
        <v>1359765.0</v>
      </c>
      <c r="C1235" s="427"/>
      <c r="D1235" s="429" t="s">
        <v>1549</v>
      </c>
      <c r="E1235" s="428">
        <v>1.71923191E8</v>
      </c>
      <c r="F1235" s="429">
        <v>0.0</v>
      </c>
      <c r="G1235" s="429" t="s">
        <v>1463</v>
      </c>
    </row>
    <row r="1236" ht="14.25" customHeight="1">
      <c r="A1236" s="426">
        <v>45670.0</v>
      </c>
      <c r="B1236" s="428">
        <v>1054171.0</v>
      </c>
      <c r="C1236" s="427"/>
      <c r="D1236" s="429" t="s">
        <v>1652</v>
      </c>
      <c r="E1236" s="428">
        <v>1.35005211E8</v>
      </c>
      <c r="F1236" s="429">
        <v>0.0</v>
      </c>
      <c r="G1236" s="429" t="s">
        <v>1463</v>
      </c>
    </row>
    <row r="1237" ht="14.25" customHeight="1">
      <c r="A1237" s="426">
        <v>45670.0</v>
      </c>
      <c r="B1237" s="428">
        <v>911990.0</v>
      </c>
      <c r="C1237" s="427"/>
      <c r="D1237" s="429" t="s">
        <v>1519</v>
      </c>
      <c r="E1237" s="428">
        <v>1.66698371E8</v>
      </c>
      <c r="F1237" s="429">
        <v>2.5709179E7</v>
      </c>
      <c r="G1237" s="429" t="s">
        <v>1463</v>
      </c>
    </row>
    <row r="1238" ht="14.25" customHeight="1">
      <c r="A1238" s="426">
        <v>45670.0</v>
      </c>
      <c r="B1238" s="428">
        <v>675776.0</v>
      </c>
      <c r="C1238" s="427"/>
      <c r="D1238" s="429" t="s">
        <v>1627</v>
      </c>
      <c r="E1238" s="428">
        <v>1.35680987E8</v>
      </c>
      <c r="F1238" s="429">
        <v>0.0</v>
      </c>
      <c r="G1238" s="429" t="s">
        <v>1463</v>
      </c>
    </row>
    <row r="1239" ht="14.25" customHeight="1">
      <c r="A1239" s="426">
        <v>45670.0</v>
      </c>
      <c r="B1239" s="428">
        <v>650964.0</v>
      </c>
      <c r="C1239" s="427"/>
      <c r="D1239" s="429" t="s">
        <v>1510</v>
      </c>
      <c r="E1239" s="428">
        <v>1.76653667E8</v>
      </c>
      <c r="F1239" s="429">
        <v>0.0</v>
      </c>
      <c r="G1239" s="429" t="s">
        <v>1463</v>
      </c>
    </row>
    <row r="1240" ht="14.25" customHeight="1">
      <c r="A1240" s="426">
        <v>45670.0</v>
      </c>
      <c r="B1240" s="428">
        <v>514694.0</v>
      </c>
      <c r="C1240" s="427"/>
      <c r="D1240" s="429" t="s">
        <v>1627</v>
      </c>
      <c r="E1240" s="428">
        <v>1.36509686E8</v>
      </c>
      <c r="F1240" s="429">
        <v>0.0</v>
      </c>
      <c r="G1240" s="429" t="s">
        <v>1463</v>
      </c>
    </row>
    <row r="1241" ht="14.25" customHeight="1">
      <c r="A1241" s="426">
        <v>45670.0</v>
      </c>
      <c r="B1241" s="428">
        <v>351050.0</v>
      </c>
      <c r="C1241" s="427"/>
      <c r="D1241" s="429" t="s">
        <v>1555</v>
      </c>
      <c r="E1241" s="428">
        <v>1.70563426E8</v>
      </c>
      <c r="F1241" s="429">
        <v>0.0</v>
      </c>
      <c r="G1241" s="429" t="s">
        <v>1463</v>
      </c>
    </row>
    <row r="1242" ht="14.25" customHeight="1">
      <c r="A1242" s="426">
        <v>45670.0</v>
      </c>
      <c r="B1242" s="428">
        <v>314005.0</v>
      </c>
      <c r="C1242" s="427"/>
      <c r="D1242" s="429" t="s">
        <v>1627</v>
      </c>
      <c r="E1242" s="428">
        <v>1.35994992E8</v>
      </c>
      <c r="F1242" s="429">
        <v>0.0</v>
      </c>
      <c r="G1242" s="429" t="s">
        <v>1463</v>
      </c>
    </row>
    <row r="1243" ht="14.25" customHeight="1">
      <c r="A1243" s="426">
        <v>45670.0</v>
      </c>
      <c r="B1243" s="428">
        <v>300000.0</v>
      </c>
      <c r="C1243" s="427"/>
      <c r="D1243" s="429" t="s">
        <v>1630</v>
      </c>
      <c r="E1243" s="428">
        <v>1.33711064E8</v>
      </c>
      <c r="F1243" s="429">
        <v>0.0</v>
      </c>
      <c r="G1243" s="429" t="s">
        <v>1463</v>
      </c>
    </row>
    <row r="1244" ht="14.25" customHeight="1">
      <c r="A1244" s="426">
        <v>45670.0</v>
      </c>
      <c r="B1244" s="428">
        <v>151984.0</v>
      </c>
      <c r="C1244" s="427"/>
      <c r="D1244" s="429" t="s">
        <v>1652</v>
      </c>
      <c r="E1244" s="428">
        <v>1.3395104E8</v>
      </c>
      <c r="F1244" s="429">
        <v>0.0</v>
      </c>
      <c r="G1244" s="429" t="s">
        <v>1463</v>
      </c>
    </row>
    <row r="1245" ht="14.25" customHeight="1">
      <c r="A1245" s="426">
        <v>45670.0</v>
      </c>
      <c r="B1245" s="428">
        <v>110670.0</v>
      </c>
      <c r="C1245" s="427"/>
      <c r="D1245" s="429" t="s">
        <v>1555</v>
      </c>
      <c r="E1245" s="428">
        <v>1.70212376E8</v>
      </c>
      <c r="F1245" s="429">
        <v>0.0</v>
      </c>
      <c r="G1245" s="429" t="s">
        <v>1463</v>
      </c>
    </row>
    <row r="1246" ht="14.25" customHeight="1">
      <c r="A1246" s="426">
        <v>45670.0</v>
      </c>
      <c r="B1246" s="428">
        <v>87992.0</v>
      </c>
      <c r="C1246" s="427"/>
      <c r="D1246" s="429" t="s">
        <v>1652</v>
      </c>
      <c r="E1246" s="428">
        <v>1.33799056E8</v>
      </c>
      <c r="F1246" s="429">
        <v>0.0</v>
      </c>
      <c r="G1246" s="429" t="s">
        <v>1463</v>
      </c>
    </row>
    <row r="1247" ht="14.25" customHeight="1">
      <c r="A1247" s="426">
        <v>45672.0</v>
      </c>
      <c r="B1247" s="428">
        <v>5000000.0</v>
      </c>
      <c r="C1247" s="427"/>
      <c r="D1247" s="429" t="s">
        <v>1707</v>
      </c>
      <c r="E1247" s="428">
        <v>1.29943925E8</v>
      </c>
      <c r="F1247" s="429">
        <v>2.5709179E7</v>
      </c>
      <c r="G1247" s="429" t="s">
        <v>1463</v>
      </c>
    </row>
    <row r="1248" ht="14.25" customHeight="1">
      <c r="A1248" s="426">
        <v>45672.0</v>
      </c>
      <c r="B1248" s="428">
        <v>3070200.0</v>
      </c>
      <c r="C1248" s="427"/>
      <c r="D1248" s="429" t="s">
        <v>1697</v>
      </c>
      <c r="E1248" s="428">
        <v>1.16681711E8</v>
      </c>
      <c r="F1248" s="429">
        <v>7.5139934E7</v>
      </c>
      <c r="G1248" s="429" t="s">
        <v>1463</v>
      </c>
    </row>
    <row r="1249" ht="14.25" customHeight="1">
      <c r="A1249" s="426">
        <v>45672.0</v>
      </c>
      <c r="B1249" s="428">
        <v>2689400.0</v>
      </c>
      <c r="C1249" s="427"/>
      <c r="D1249" s="429" t="s">
        <v>1697</v>
      </c>
      <c r="E1249" s="428">
        <v>1.22334794E8</v>
      </c>
      <c r="F1249" s="429">
        <v>7.5139934E7</v>
      </c>
      <c r="G1249" s="429" t="s">
        <v>1463</v>
      </c>
    </row>
    <row r="1250" ht="14.25" customHeight="1">
      <c r="A1250" s="426">
        <v>45672.0</v>
      </c>
      <c r="B1250" s="428">
        <v>2132480.0</v>
      </c>
      <c r="C1250" s="427"/>
      <c r="D1250" s="429" t="s">
        <v>1697</v>
      </c>
      <c r="E1250" s="428">
        <v>1.18814191E8</v>
      </c>
      <c r="F1250" s="429">
        <v>7.5139934E7</v>
      </c>
      <c r="G1250" s="429" t="s">
        <v>1463</v>
      </c>
    </row>
    <row r="1251" ht="14.25" customHeight="1">
      <c r="A1251" s="426">
        <v>45672.0</v>
      </c>
      <c r="B1251" s="428">
        <v>2000000.0</v>
      </c>
      <c r="C1251" s="427"/>
      <c r="D1251" s="429" t="s">
        <v>1572</v>
      </c>
      <c r="E1251" s="428">
        <v>1.31943925E8</v>
      </c>
      <c r="F1251" s="429">
        <v>0.0</v>
      </c>
      <c r="G1251" s="429" t="s">
        <v>1463</v>
      </c>
    </row>
    <row r="1252" ht="14.25" customHeight="1">
      <c r="A1252" s="426">
        <v>45672.0</v>
      </c>
      <c r="B1252" s="428">
        <v>1406437.0</v>
      </c>
      <c r="C1252" s="427"/>
      <c r="D1252" s="429" t="s">
        <v>1708</v>
      </c>
      <c r="E1252" s="428">
        <v>1.24943925E8</v>
      </c>
      <c r="F1252" s="429">
        <v>0.0</v>
      </c>
      <c r="G1252" s="429" t="s">
        <v>1463</v>
      </c>
    </row>
    <row r="1253" ht="14.25" customHeight="1">
      <c r="A1253" s="426">
        <v>45672.0</v>
      </c>
      <c r="B1253" s="428">
        <v>1202694.0</v>
      </c>
      <c r="C1253" s="427"/>
      <c r="D1253" s="429" t="s">
        <v>1709</v>
      </c>
      <c r="E1253" s="428">
        <v>1.23537488E8</v>
      </c>
      <c r="F1253" s="429">
        <v>0.0</v>
      </c>
      <c r="G1253" s="429" t="s">
        <v>1463</v>
      </c>
    </row>
    <row r="1254" ht="14.25" customHeight="1">
      <c r="A1254" s="426">
        <v>45672.0</v>
      </c>
      <c r="B1254" s="428">
        <v>656880.0</v>
      </c>
      <c r="C1254" s="427"/>
      <c r="D1254" s="429" t="s">
        <v>1697</v>
      </c>
      <c r="E1254" s="428">
        <v>1.19645394E8</v>
      </c>
      <c r="F1254" s="429">
        <v>7.5139934E7</v>
      </c>
      <c r="G1254" s="429" t="s">
        <v>1463</v>
      </c>
    </row>
    <row r="1255" ht="14.25" customHeight="1">
      <c r="A1255" s="426">
        <v>45672.0</v>
      </c>
      <c r="B1255" s="428">
        <v>300000.0</v>
      </c>
      <c r="C1255" s="427"/>
      <c r="D1255" s="429" t="s">
        <v>1690</v>
      </c>
      <c r="E1255" s="428">
        <v>1.13459203E8</v>
      </c>
      <c r="F1255" s="429">
        <v>0.0</v>
      </c>
      <c r="G1255" s="429" t="s">
        <v>1463</v>
      </c>
    </row>
    <row r="1256" ht="14.25" customHeight="1">
      <c r="A1256" s="426">
        <v>45672.0</v>
      </c>
      <c r="B1256" s="428">
        <v>234992.0</v>
      </c>
      <c r="C1256" s="427"/>
      <c r="D1256" s="429" t="s">
        <v>1707</v>
      </c>
      <c r="E1256" s="428">
        <v>1.13159203E8</v>
      </c>
      <c r="F1256" s="429">
        <v>2.5709179E7</v>
      </c>
      <c r="G1256" s="429" t="s">
        <v>1463</v>
      </c>
    </row>
    <row r="1257" ht="14.25" customHeight="1">
      <c r="A1257" s="426">
        <v>45672.0</v>
      </c>
      <c r="B1257" s="428">
        <v>174323.0</v>
      </c>
      <c r="C1257" s="427"/>
      <c r="D1257" s="429" t="s">
        <v>1709</v>
      </c>
      <c r="E1257" s="428">
        <v>1.18988514E8</v>
      </c>
      <c r="F1257" s="429">
        <v>0.0</v>
      </c>
      <c r="G1257" s="429" t="s">
        <v>1463</v>
      </c>
    </row>
    <row r="1258" ht="14.25" customHeight="1">
      <c r="A1258" s="426">
        <v>45672.0</v>
      </c>
      <c r="B1258" s="428">
        <v>152308.0</v>
      </c>
      <c r="C1258" s="427"/>
      <c r="D1258" s="429" t="s">
        <v>1697</v>
      </c>
      <c r="E1258" s="428">
        <v>1.13611511E8</v>
      </c>
      <c r="F1258" s="429">
        <v>7.5139934E7</v>
      </c>
      <c r="G1258" s="429" t="s">
        <v>1463</v>
      </c>
    </row>
    <row r="1259" ht="14.25" customHeight="1">
      <c r="A1259" s="426">
        <v>45674.0</v>
      </c>
      <c r="B1259" s="427"/>
      <c r="C1259" s="428">
        <v>7.8810967E7</v>
      </c>
      <c r="D1259" s="429" t="s">
        <v>1593</v>
      </c>
      <c r="E1259" s="428">
        <v>1.12077281E8</v>
      </c>
      <c r="F1259" s="429">
        <v>0.0</v>
      </c>
      <c r="G1259" s="429" t="s">
        <v>1543</v>
      </c>
    </row>
    <row r="1260" ht="14.25" customHeight="1">
      <c r="A1260" s="426">
        <v>45674.0</v>
      </c>
      <c r="B1260" s="428">
        <v>846930.0</v>
      </c>
      <c r="C1260" s="427"/>
      <c r="D1260" s="429" t="s">
        <v>1695</v>
      </c>
      <c r="E1260" s="428">
        <v>1.12924211E8</v>
      </c>
      <c r="F1260" s="429">
        <v>7.2245806E7</v>
      </c>
      <c r="G1260" s="429" t="s">
        <v>1463</v>
      </c>
    </row>
    <row r="1261" ht="14.25" customHeight="1">
      <c r="A1261" s="426">
        <v>45677.0</v>
      </c>
      <c r="B1261" s="428">
        <v>1.0144349E7</v>
      </c>
      <c r="C1261" s="427"/>
      <c r="D1261" s="429" t="s">
        <v>1684</v>
      </c>
      <c r="E1261" s="428">
        <v>1.70512701E8</v>
      </c>
      <c r="F1261" s="429">
        <v>4846885.0</v>
      </c>
      <c r="G1261" s="429" t="s">
        <v>1463</v>
      </c>
    </row>
    <row r="1262" ht="14.25" customHeight="1">
      <c r="A1262" s="426">
        <v>45677.0</v>
      </c>
      <c r="B1262" s="428">
        <v>8224547.0</v>
      </c>
      <c r="C1262" s="427"/>
      <c r="D1262" s="429" t="s">
        <v>1519</v>
      </c>
      <c r="E1262" s="428">
        <v>1.89461732E8</v>
      </c>
      <c r="F1262" s="429">
        <v>2.5709179E7</v>
      </c>
      <c r="G1262" s="429" t="s">
        <v>1463</v>
      </c>
    </row>
    <row r="1263" ht="14.25" customHeight="1">
      <c r="A1263" s="426">
        <v>45677.0</v>
      </c>
      <c r="B1263" s="428">
        <v>3969300.0</v>
      </c>
      <c r="C1263" s="427"/>
      <c r="D1263" s="429" t="s">
        <v>1710</v>
      </c>
      <c r="E1263" s="428">
        <v>1.7777983E8</v>
      </c>
      <c r="F1263" s="429">
        <v>0.0</v>
      </c>
      <c r="G1263" s="429" t="s">
        <v>1463</v>
      </c>
    </row>
    <row r="1264" ht="14.25" customHeight="1">
      <c r="A1264" s="426">
        <v>45677.0</v>
      </c>
      <c r="B1264" s="428">
        <v>1167148.0</v>
      </c>
      <c r="C1264" s="427"/>
      <c r="D1264" s="429" t="s">
        <v>1536</v>
      </c>
      <c r="E1264" s="428">
        <v>1.79830828E8</v>
      </c>
      <c r="F1264" s="429">
        <v>2.5536754E7</v>
      </c>
      <c r="G1264" s="429" t="s">
        <v>1463</v>
      </c>
    </row>
    <row r="1265" ht="14.25" customHeight="1">
      <c r="A1265" s="426">
        <v>45677.0</v>
      </c>
      <c r="B1265" s="428">
        <v>1072309.0</v>
      </c>
      <c r="C1265" s="427"/>
      <c r="D1265" s="429" t="s">
        <v>1684</v>
      </c>
      <c r="E1265" s="428">
        <v>1.7307743E8</v>
      </c>
      <c r="F1265" s="429">
        <v>4846885.0</v>
      </c>
      <c r="G1265" s="429" t="s">
        <v>1463</v>
      </c>
    </row>
    <row r="1266" ht="14.25" customHeight="1">
      <c r="A1266" s="426">
        <v>45677.0</v>
      </c>
      <c r="B1266" s="428">
        <v>1006472.0</v>
      </c>
      <c r="C1266" s="427"/>
      <c r="D1266" s="429" t="s">
        <v>1684</v>
      </c>
      <c r="E1266" s="428">
        <v>1.71519173E8</v>
      </c>
      <c r="F1266" s="429">
        <v>4846885.0</v>
      </c>
      <c r="G1266" s="429" t="s">
        <v>1463</v>
      </c>
    </row>
    <row r="1267" ht="14.25" customHeight="1">
      <c r="A1267" s="426">
        <v>45677.0</v>
      </c>
      <c r="B1267" s="428">
        <v>883850.0</v>
      </c>
      <c r="C1267" s="427"/>
      <c r="D1267" s="429" t="s">
        <v>1536</v>
      </c>
      <c r="E1267" s="428">
        <v>1.7866368E8</v>
      </c>
      <c r="F1267" s="429">
        <v>2.5536754E7</v>
      </c>
      <c r="G1267" s="429" t="s">
        <v>1463</v>
      </c>
    </row>
    <row r="1268" ht="14.25" customHeight="1">
      <c r="A1268" s="426">
        <v>45677.0</v>
      </c>
      <c r="B1268" s="428">
        <v>772967.0</v>
      </c>
      <c r="C1268" s="427"/>
      <c r="D1268" s="429" t="s">
        <v>1627</v>
      </c>
      <c r="E1268" s="428">
        <v>1.90234699E8</v>
      </c>
      <c r="F1268" s="429">
        <v>0.0</v>
      </c>
      <c r="G1268" s="429" t="s">
        <v>1463</v>
      </c>
    </row>
    <row r="1269" ht="14.25" customHeight="1">
      <c r="A1269" s="426">
        <v>45677.0</v>
      </c>
      <c r="B1269" s="428">
        <v>733100.0</v>
      </c>
      <c r="C1269" s="427"/>
      <c r="D1269" s="429" t="s">
        <v>1682</v>
      </c>
      <c r="E1269" s="428">
        <v>1.7381053E8</v>
      </c>
      <c r="F1269" s="429">
        <v>0.0</v>
      </c>
      <c r="G1269" s="429" t="s">
        <v>1463</v>
      </c>
    </row>
    <row r="1270" ht="14.25" customHeight="1">
      <c r="A1270" s="426">
        <v>45677.0</v>
      </c>
      <c r="B1270" s="428">
        <v>559569.0</v>
      </c>
      <c r="C1270" s="427"/>
      <c r="D1270" s="429" t="s">
        <v>1520</v>
      </c>
      <c r="E1270" s="428">
        <v>1.90794268E8</v>
      </c>
      <c r="F1270" s="429">
        <v>0.0</v>
      </c>
      <c r="G1270" s="429" t="s">
        <v>1463</v>
      </c>
    </row>
    <row r="1271" ht="14.25" customHeight="1">
      <c r="A1271" s="426">
        <v>45677.0</v>
      </c>
      <c r="B1271" s="428">
        <v>485948.0</v>
      </c>
      <c r="C1271" s="427"/>
      <c r="D1271" s="429" t="s">
        <v>1684</v>
      </c>
      <c r="E1271" s="428">
        <v>1.72005121E8</v>
      </c>
      <c r="F1271" s="429">
        <v>4846885.0</v>
      </c>
      <c r="G1271" s="429" t="s">
        <v>1463</v>
      </c>
    </row>
    <row r="1272" ht="14.25" customHeight="1">
      <c r="A1272" s="426">
        <v>45677.0</v>
      </c>
      <c r="B1272" s="428">
        <v>372801.0</v>
      </c>
      <c r="C1272" s="427"/>
      <c r="D1272" s="429" t="s">
        <v>1529</v>
      </c>
      <c r="E1272" s="428">
        <v>1.80735441E8</v>
      </c>
      <c r="F1272" s="429">
        <v>0.0</v>
      </c>
      <c r="G1272" s="429" t="s">
        <v>1463</v>
      </c>
    </row>
    <row r="1273" ht="14.25" customHeight="1">
      <c r="A1273" s="426">
        <v>45677.0</v>
      </c>
      <c r="B1273" s="428">
        <v>367800.0</v>
      </c>
      <c r="C1273" s="427"/>
      <c r="D1273" s="429" t="s">
        <v>1529</v>
      </c>
      <c r="E1273" s="428">
        <v>1.81103241E8</v>
      </c>
      <c r="F1273" s="429">
        <v>0.0</v>
      </c>
      <c r="G1273" s="429" t="s">
        <v>1463</v>
      </c>
    </row>
    <row r="1274" ht="14.25" customHeight="1">
      <c r="A1274" s="426">
        <v>45677.0</v>
      </c>
      <c r="B1274" s="428">
        <v>300000.0</v>
      </c>
      <c r="C1274" s="427"/>
      <c r="D1274" s="429" t="s">
        <v>1630</v>
      </c>
      <c r="E1274" s="428">
        <v>1.80130828E8</v>
      </c>
      <c r="F1274" s="429">
        <v>0.0</v>
      </c>
      <c r="G1274" s="429" t="s">
        <v>1463</v>
      </c>
    </row>
    <row r="1275" ht="14.25" customHeight="1">
      <c r="A1275" s="426">
        <v>45677.0</v>
      </c>
      <c r="B1275" s="428">
        <v>231812.0</v>
      </c>
      <c r="C1275" s="427"/>
      <c r="D1275" s="429" t="s">
        <v>1711</v>
      </c>
      <c r="E1275" s="428">
        <v>1.8036264E8</v>
      </c>
      <c r="F1275" s="429">
        <v>0.0</v>
      </c>
      <c r="G1275" s="429" t="s">
        <v>1463</v>
      </c>
    </row>
    <row r="1276" ht="14.25" customHeight="1">
      <c r="A1276" s="426">
        <v>45677.0</v>
      </c>
      <c r="B1276" s="428">
        <v>133944.0</v>
      </c>
      <c r="C1276" s="427"/>
      <c r="D1276" s="429" t="s">
        <v>1640</v>
      </c>
      <c r="E1276" s="428">
        <v>1.81237185E8</v>
      </c>
      <c r="F1276" s="429">
        <v>9.5308244E7</v>
      </c>
      <c r="G1276" s="429" t="s">
        <v>1463</v>
      </c>
    </row>
    <row r="1277" ht="14.25" customHeight="1">
      <c r="A1277" s="426">
        <v>45677.0</v>
      </c>
      <c r="B1277" s="428">
        <v>93980.0</v>
      </c>
      <c r="C1277" s="427"/>
      <c r="D1277" s="429" t="s">
        <v>1684</v>
      </c>
      <c r="E1277" s="428">
        <v>1.90888248E8</v>
      </c>
      <c r="F1277" s="429">
        <v>4846885.0</v>
      </c>
      <c r="G1277" s="429" t="s">
        <v>1463</v>
      </c>
    </row>
    <row r="1278" ht="14.25" customHeight="1">
      <c r="A1278" s="426">
        <v>45678.0</v>
      </c>
      <c r="B1278" s="428">
        <v>7000000.0</v>
      </c>
      <c r="C1278" s="427"/>
      <c r="D1278" s="429" t="s">
        <v>1549</v>
      </c>
      <c r="E1278" s="428">
        <v>1.56318839E8</v>
      </c>
      <c r="F1278" s="429">
        <v>0.0</v>
      </c>
      <c r="G1278" s="429" t="s">
        <v>1463</v>
      </c>
    </row>
    <row r="1279" ht="14.25" customHeight="1">
      <c r="A1279" s="426">
        <v>45678.0</v>
      </c>
      <c r="B1279" s="428">
        <v>2069997.0</v>
      </c>
      <c r="C1279" s="427"/>
      <c r="D1279" s="429" t="s">
        <v>1520</v>
      </c>
      <c r="E1279" s="428">
        <v>1.49018839E8</v>
      </c>
      <c r="F1279" s="429">
        <v>0.0</v>
      </c>
      <c r="G1279" s="429" t="s">
        <v>1463</v>
      </c>
    </row>
    <row r="1280" ht="14.25" customHeight="1">
      <c r="A1280" s="426">
        <v>45678.0</v>
      </c>
      <c r="B1280" s="428">
        <v>1691192.0</v>
      </c>
      <c r="C1280" s="427"/>
      <c r="D1280" s="429" t="s">
        <v>1549</v>
      </c>
      <c r="E1280" s="428">
        <v>1.58010031E8</v>
      </c>
      <c r="F1280" s="429">
        <v>0.0</v>
      </c>
      <c r="G1280" s="429" t="s">
        <v>1463</v>
      </c>
    </row>
    <row r="1281" ht="14.25" customHeight="1">
      <c r="A1281" s="426">
        <v>45678.0</v>
      </c>
      <c r="B1281" s="428">
        <v>1459793.0</v>
      </c>
      <c r="C1281" s="427"/>
      <c r="D1281" s="429" t="s">
        <v>1549</v>
      </c>
      <c r="E1281" s="428">
        <v>1.60277697E8</v>
      </c>
      <c r="F1281" s="429">
        <v>0.0</v>
      </c>
      <c r="G1281" s="429" t="s">
        <v>1463</v>
      </c>
    </row>
    <row r="1282" ht="14.25" customHeight="1">
      <c r="A1282" s="426">
        <v>45678.0</v>
      </c>
      <c r="B1282" s="428">
        <v>719914.0</v>
      </c>
      <c r="C1282" s="427"/>
      <c r="D1282" s="429" t="s">
        <v>1549</v>
      </c>
      <c r="E1282" s="428">
        <v>1.58817904E8</v>
      </c>
      <c r="F1282" s="429">
        <v>0.0</v>
      </c>
      <c r="G1282" s="429" t="s">
        <v>1463</v>
      </c>
    </row>
    <row r="1283" ht="14.25" customHeight="1">
      <c r="A1283" s="426">
        <v>45678.0</v>
      </c>
      <c r="B1283" s="428">
        <v>300000.0</v>
      </c>
      <c r="C1283" s="427"/>
      <c r="D1283" s="429" t="s">
        <v>1630</v>
      </c>
      <c r="E1283" s="428">
        <v>1.49318839E8</v>
      </c>
      <c r="F1283" s="429">
        <v>0.0</v>
      </c>
      <c r="G1283" s="429" t="s">
        <v>1463</v>
      </c>
    </row>
    <row r="1284" ht="14.25" customHeight="1">
      <c r="A1284" s="426">
        <v>45678.0</v>
      </c>
      <c r="B1284" s="428">
        <v>90655.0</v>
      </c>
      <c r="C1284" s="427"/>
      <c r="D1284" s="429" t="s">
        <v>1597</v>
      </c>
      <c r="E1284" s="428">
        <v>1.60368352E8</v>
      </c>
      <c r="F1284" s="429">
        <v>6.2241071E7</v>
      </c>
      <c r="G1284" s="429" t="s">
        <v>1463</v>
      </c>
    </row>
    <row r="1285" ht="14.25" customHeight="1">
      <c r="A1285" s="426">
        <v>45678.0</v>
      </c>
      <c r="B1285" s="428">
        <v>87959.0</v>
      </c>
      <c r="C1285" s="427"/>
      <c r="D1285" s="429" t="s">
        <v>1549</v>
      </c>
      <c r="E1285" s="428">
        <v>1.5809799E8</v>
      </c>
      <c r="F1285" s="429">
        <v>0.0</v>
      </c>
      <c r="G1285" s="429" t="s">
        <v>1463</v>
      </c>
    </row>
    <row r="1286" ht="14.25" customHeight="1">
      <c r="A1286" s="426">
        <v>45679.0</v>
      </c>
      <c r="B1286" s="428">
        <v>8975767.0</v>
      </c>
      <c r="C1286" s="427"/>
      <c r="D1286" s="429" t="s">
        <v>1510</v>
      </c>
      <c r="E1286" s="428">
        <v>1.46948842E8</v>
      </c>
      <c r="F1286" s="429">
        <v>0.0</v>
      </c>
      <c r="G1286" s="429" t="s">
        <v>1463</v>
      </c>
    </row>
    <row r="1287" ht="14.25" customHeight="1">
      <c r="A1287" s="426">
        <v>45680.0</v>
      </c>
      <c r="B1287" s="428">
        <v>2028781.0</v>
      </c>
      <c r="C1287" s="427"/>
      <c r="D1287" s="429" t="s">
        <v>1536</v>
      </c>
      <c r="E1287" s="428">
        <v>1.36919252E8</v>
      </c>
      <c r="F1287" s="429">
        <v>2.5536754E7</v>
      </c>
      <c r="G1287" s="429" t="s">
        <v>1463</v>
      </c>
    </row>
    <row r="1288" ht="14.25" customHeight="1">
      <c r="A1288" s="426">
        <v>45680.0</v>
      </c>
      <c r="B1288" s="428">
        <v>1427131.0</v>
      </c>
      <c r="C1288" s="427"/>
      <c r="D1288" s="429" t="s">
        <v>1536</v>
      </c>
      <c r="E1288" s="428">
        <v>1.34579046E8</v>
      </c>
      <c r="F1288" s="429">
        <v>2.5536754E7</v>
      </c>
      <c r="G1288" s="429" t="s">
        <v>1463</v>
      </c>
    </row>
    <row r="1289" ht="14.25" customHeight="1">
      <c r="A1289" s="426">
        <v>45680.0</v>
      </c>
      <c r="B1289" s="428">
        <v>561210.0</v>
      </c>
      <c r="C1289" s="427"/>
      <c r="D1289" s="429" t="s">
        <v>1627</v>
      </c>
      <c r="E1289" s="428">
        <v>1.37967075E8</v>
      </c>
      <c r="F1289" s="429">
        <v>0.0</v>
      </c>
      <c r="G1289" s="429" t="s">
        <v>1463</v>
      </c>
    </row>
    <row r="1290" ht="14.25" customHeight="1">
      <c r="A1290" s="426">
        <v>45680.0</v>
      </c>
      <c r="B1290" s="428">
        <v>414002.0</v>
      </c>
      <c r="C1290" s="427"/>
      <c r="D1290" s="429" t="s">
        <v>1627</v>
      </c>
      <c r="E1290" s="428">
        <v>1.37405865E8</v>
      </c>
      <c r="F1290" s="429">
        <v>0.0</v>
      </c>
      <c r="G1290" s="429" t="s">
        <v>1463</v>
      </c>
    </row>
    <row r="1291" ht="14.25" customHeight="1">
      <c r="A1291" s="426">
        <v>45680.0</v>
      </c>
      <c r="B1291" s="428">
        <v>311425.0</v>
      </c>
      <c r="C1291" s="427"/>
      <c r="D1291" s="429" t="s">
        <v>1536</v>
      </c>
      <c r="E1291" s="428">
        <v>1.34890471E8</v>
      </c>
      <c r="F1291" s="429">
        <v>2.5536754E7</v>
      </c>
      <c r="G1291" s="429" t="s">
        <v>1463</v>
      </c>
    </row>
    <row r="1292" ht="14.25" customHeight="1">
      <c r="A1292" s="426">
        <v>45680.0</v>
      </c>
      <c r="B1292" s="428">
        <v>72611.0</v>
      </c>
      <c r="C1292" s="427"/>
      <c r="D1292" s="429" t="s">
        <v>1627</v>
      </c>
      <c r="E1292" s="428">
        <v>1.36991863E8</v>
      </c>
      <c r="F1292" s="429">
        <v>0.0</v>
      </c>
      <c r="G1292" s="429" t="s">
        <v>1463</v>
      </c>
    </row>
    <row r="1293" ht="14.25" customHeight="1">
      <c r="A1293" s="426">
        <v>45680.0</v>
      </c>
      <c r="B1293" s="428">
        <v>6000.0</v>
      </c>
      <c r="C1293" s="427"/>
      <c r="D1293" s="429" t="s">
        <v>1712</v>
      </c>
      <c r="E1293" s="428">
        <v>1.37973075E8</v>
      </c>
      <c r="F1293" s="429">
        <v>0.0</v>
      </c>
      <c r="G1293" s="429" t="s">
        <v>1463</v>
      </c>
    </row>
    <row r="1294" ht="14.25" customHeight="1">
      <c r="A1294" s="426">
        <v>45681.0</v>
      </c>
      <c r="B1294" s="427"/>
      <c r="C1294" s="428">
        <v>870160.0</v>
      </c>
      <c r="D1294" s="429" t="s">
        <v>1706</v>
      </c>
      <c r="E1294" s="428">
        <v>1.32031995E8</v>
      </c>
      <c r="F1294" s="429">
        <v>0.0</v>
      </c>
      <c r="G1294" s="429" t="s">
        <v>1465</v>
      </c>
    </row>
    <row r="1295" ht="14.25" customHeight="1">
      <c r="A1295" s="426">
        <v>45681.0</v>
      </c>
      <c r="B1295" s="427"/>
      <c r="C1295" s="428">
        <v>139990.0</v>
      </c>
      <c r="D1295" s="429" t="s">
        <v>1576</v>
      </c>
      <c r="E1295" s="428">
        <v>9.6539813E7</v>
      </c>
      <c r="F1295" s="429">
        <v>7.4557715E8</v>
      </c>
      <c r="G1295" s="429" t="s">
        <v>1481</v>
      </c>
    </row>
    <row r="1296" ht="14.25" customHeight="1">
      <c r="A1296" s="426">
        <v>45681.0</v>
      </c>
      <c r="B1296" s="428">
        <v>979930.0</v>
      </c>
      <c r="C1296" s="427"/>
      <c r="D1296" s="429" t="s">
        <v>1562</v>
      </c>
      <c r="E1296" s="428">
        <v>1.33011925E8</v>
      </c>
      <c r="F1296" s="429">
        <v>5.85023711E8</v>
      </c>
      <c r="G1296" s="429" t="s">
        <v>1465</v>
      </c>
    </row>
    <row r="1297" ht="14.25" customHeight="1">
      <c r="A1297" s="426">
        <v>45681.0</v>
      </c>
      <c r="B1297" s="428">
        <v>139990.0</v>
      </c>
      <c r="C1297" s="427"/>
      <c r="D1297" s="429" t="s">
        <v>1562</v>
      </c>
      <c r="E1297" s="428">
        <v>1.33151915E8</v>
      </c>
      <c r="F1297" s="429">
        <v>3.05023657E8</v>
      </c>
      <c r="G1297" s="429" t="s">
        <v>1465</v>
      </c>
    </row>
    <row r="1298" ht="14.25" customHeight="1">
      <c r="A1298" s="426">
        <v>45684.0</v>
      </c>
      <c r="B1298" s="428">
        <v>1.3816751E7</v>
      </c>
      <c r="C1298" s="427"/>
      <c r="D1298" s="429" t="s">
        <v>1510</v>
      </c>
      <c r="E1298" s="428">
        <v>1.32902155E8</v>
      </c>
      <c r="F1298" s="429">
        <v>0.0</v>
      </c>
      <c r="G1298" s="429" t="s">
        <v>1463</v>
      </c>
    </row>
    <row r="1299" ht="14.25" customHeight="1">
      <c r="A1299" s="426">
        <v>45684.0</v>
      </c>
      <c r="B1299" s="428">
        <v>8553720.0</v>
      </c>
      <c r="C1299" s="427"/>
      <c r="D1299" s="429" t="s">
        <v>1594</v>
      </c>
      <c r="E1299" s="428">
        <v>1.13724948E8</v>
      </c>
      <c r="F1299" s="429">
        <v>7.5139934E7</v>
      </c>
      <c r="G1299" s="429" t="s">
        <v>1463</v>
      </c>
    </row>
    <row r="1300" ht="14.25" customHeight="1">
      <c r="A1300" s="426">
        <v>45684.0</v>
      </c>
      <c r="B1300" s="428">
        <v>3968156.0</v>
      </c>
      <c r="C1300" s="427"/>
      <c r="D1300" s="429" t="s">
        <v>1600</v>
      </c>
      <c r="E1300" s="428">
        <v>1.19085404E8</v>
      </c>
      <c r="F1300" s="429">
        <v>0.0</v>
      </c>
      <c r="G1300" s="429" t="s">
        <v>1463</v>
      </c>
    </row>
    <row r="1301" ht="14.25" customHeight="1">
      <c r="A1301" s="426">
        <v>45684.0</v>
      </c>
      <c r="B1301" s="428">
        <v>1900382.0</v>
      </c>
      <c r="C1301" s="427"/>
      <c r="D1301" s="429" t="s">
        <v>1604</v>
      </c>
      <c r="E1301" s="428">
        <v>1.01524772E8</v>
      </c>
      <c r="F1301" s="429">
        <v>1702947.0</v>
      </c>
      <c r="G1301" s="429" t="s">
        <v>1463</v>
      </c>
    </row>
    <row r="1302" ht="14.25" customHeight="1">
      <c r="A1302" s="426">
        <v>45684.0</v>
      </c>
      <c r="B1302" s="428">
        <v>1688466.0</v>
      </c>
      <c r="C1302" s="427"/>
      <c r="D1302" s="429" t="s">
        <v>1604</v>
      </c>
      <c r="E1302" s="428">
        <v>1.03213238E8</v>
      </c>
      <c r="F1302" s="429">
        <v>1702947.0</v>
      </c>
      <c r="G1302" s="429" t="s">
        <v>1463</v>
      </c>
    </row>
    <row r="1303" ht="14.25" customHeight="1">
      <c r="A1303" s="426">
        <v>45684.0</v>
      </c>
      <c r="B1303" s="428">
        <v>1392300.0</v>
      </c>
      <c r="C1303" s="427"/>
      <c r="D1303" s="429" t="s">
        <v>1594</v>
      </c>
      <c r="E1303" s="428">
        <v>1.15117248E8</v>
      </c>
      <c r="F1303" s="429">
        <v>7.5139934E7</v>
      </c>
      <c r="G1303" s="429" t="s">
        <v>1463</v>
      </c>
    </row>
    <row r="1304" ht="14.25" customHeight="1">
      <c r="A1304" s="426">
        <v>45684.0</v>
      </c>
      <c r="B1304" s="428">
        <v>1354875.0</v>
      </c>
      <c r="C1304" s="427"/>
      <c r="D1304" s="429" t="s">
        <v>1604</v>
      </c>
      <c r="E1304" s="428">
        <v>9.8658381E7</v>
      </c>
      <c r="F1304" s="429">
        <v>1702947.0</v>
      </c>
      <c r="G1304" s="429" t="s">
        <v>1463</v>
      </c>
    </row>
    <row r="1305" ht="14.25" customHeight="1">
      <c r="A1305" s="426">
        <v>45684.0</v>
      </c>
      <c r="B1305" s="428">
        <v>1100012.0</v>
      </c>
      <c r="C1305" s="427"/>
      <c r="D1305" s="429" t="s">
        <v>1640</v>
      </c>
      <c r="E1305" s="428">
        <v>1.05171228E8</v>
      </c>
      <c r="F1305" s="429">
        <v>9.5308244E7</v>
      </c>
      <c r="G1305" s="429" t="s">
        <v>1463</v>
      </c>
    </row>
    <row r="1306" ht="14.25" customHeight="1">
      <c r="A1306" s="426">
        <v>45684.0</v>
      </c>
      <c r="B1306" s="428">
        <v>763693.0</v>
      </c>
      <c r="C1306" s="427"/>
      <c r="D1306" s="429" t="s">
        <v>1604</v>
      </c>
      <c r="E1306" s="428">
        <v>9.7303506E7</v>
      </c>
      <c r="F1306" s="429">
        <v>1702947.0</v>
      </c>
      <c r="G1306" s="429" t="s">
        <v>1463</v>
      </c>
    </row>
    <row r="1307" ht="14.25" customHeight="1">
      <c r="A1307" s="426">
        <v>45684.0</v>
      </c>
      <c r="B1307" s="428">
        <v>528145.0</v>
      </c>
      <c r="C1307" s="427"/>
      <c r="D1307" s="429" t="s">
        <v>1604</v>
      </c>
      <c r="E1307" s="428">
        <v>9.9381761E7</v>
      </c>
      <c r="F1307" s="429">
        <v>1702947.0</v>
      </c>
      <c r="G1307" s="429" t="s">
        <v>1463</v>
      </c>
    </row>
    <row r="1308" ht="14.25" customHeight="1">
      <c r="A1308" s="426">
        <v>45684.0</v>
      </c>
      <c r="B1308" s="428">
        <v>439912.0</v>
      </c>
      <c r="C1308" s="427"/>
      <c r="D1308" s="429" t="s">
        <v>1604</v>
      </c>
      <c r="E1308" s="428">
        <v>1.03771216E8</v>
      </c>
      <c r="F1308" s="429">
        <v>1702947.0</v>
      </c>
      <c r="G1308" s="429" t="s">
        <v>1463</v>
      </c>
    </row>
    <row r="1309" ht="14.25" customHeight="1">
      <c r="A1309" s="426">
        <v>45684.0</v>
      </c>
      <c r="B1309" s="428">
        <v>300000.0</v>
      </c>
      <c r="C1309" s="427"/>
      <c r="D1309" s="429" t="s">
        <v>1630</v>
      </c>
      <c r="E1309" s="428">
        <v>1.04071216E8</v>
      </c>
      <c r="F1309" s="429">
        <v>0.0</v>
      </c>
      <c r="G1309" s="429" t="s">
        <v>1463</v>
      </c>
    </row>
    <row r="1310" ht="14.25" customHeight="1">
      <c r="A1310" s="426">
        <v>45684.0</v>
      </c>
      <c r="B1310" s="428">
        <v>242629.0</v>
      </c>
      <c r="C1310" s="427"/>
      <c r="D1310" s="429" t="s">
        <v>1604</v>
      </c>
      <c r="E1310" s="428">
        <v>9.962439E7</v>
      </c>
      <c r="F1310" s="429">
        <v>1702947.0</v>
      </c>
      <c r="G1310" s="429" t="s">
        <v>1463</v>
      </c>
    </row>
    <row r="1311" ht="14.25" customHeight="1">
      <c r="A1311" s="426">
        <v>45684.0</v>
      </c>
      <c r="B1311" s="428">
        <v>195235.0</v>
      </c>
      <c r="C1311" s="427"/>
      <c r="D1311" s="429" t="s">
        <v>1604</v>
      </c>
      <c r="E1311" s="428">
        <v>9.8853616E7</v>
      </c>
      <c r="F1311" s="429">
        <v>1702947.0</v>
      </c>
      <c r="G1311" s="429" t="s">
        <v>1463</v>
      </c>
    </row>
    <row r="1312" ht="14.25" customHeight="1">
      <c r="A1312" s="426">
        <v>45684.0</v>
      </c>
      <c r="B1312" s="428">
        <v>118066.0</v>
      </c>
      <c r="C1312" s="427"/>
      <c r="D1312" s="429" t="s">
        <v>1604</v>
      </c>
      <c r="E1312" s="428">
        <v>1.03331304E8</v>
      </c>
      <c r="F1312" s="429">
        <v>1702947.0</v>
      </c>
      <c r="G1312" s="429" t="s">
        <v>1463</v>
      </c>
    </row>
    <row r="1313" ht="14.25" customHeight="1">
      <c r="A1313" s="426">
        <v>45685.0</v>
      </c>
      <c r="B1313" s="428">
        <v>9768950.0</v>
      </c>
      <c r="C1313" s="427"/>
      <c r="D1313" s="429" t="s">
        <v>1713</v>
      </c>
      <c r="E1313" s="428">
        <v>7.9784636E7</v>
      </c>
      <c r="F1313" s="429">
        <v>7.6337195E7</v>
      </c>
      <c r="G1313" s="429" t="s">
        <v>1463</v>
      </c>
    </row>
    <row r="1314" ht="14.25" customHeight="1">
      <c r="A1314" s="426">
        <v>45685.0</v>
      </c>
      <c r="B1314" s="428">
        <v>7000000.0</v>
      </c>
      <c r="C1314" s="427"/>
      <c r="D1314" s="429" t="s">
        <v>1572</v>
      </c>
      <c r="E1314" s="428">
        <v>9.6679803E7</v>
      </c>
      <c r="F1314" s="429">
        <v>0.0</v>
      </c>
      <c r="G1314" s="429" t="s">
        <v>1463</v>
      </c>
    </row>
    <row r="1315" ht="14.25" customHeight="1">
      <c r="A1315" s="426">
        <v>45685.0</v>
      </c>
      <c r="B1315" s="428">
        <v>3899991.0</v>
      </c>
      <c r="C1315" s="427"/>
      <c r="D1315" s="429" t="s">
        <v>1714</v>
      </c>
      <c r="E1315" s="428">
        <v>6.9351995E7</v>
      </c>
      <c r="F1315" s="429">
        <v>6.9941036E7</v>
      </c>
      <c r="G1315" s="429" t="s">
        <v>1463</v>
      </c>
    </row>
    <row r="1316" ht="14.25" customHeight="1">
      <c r="A1316" s="426">
        <v>45685.0</v>
      </c>
      <c r="B1316" s="428">
        <v>3000000.0</v>
      </c>
      <c r="C1316" s="427"/>
      <c r="D1316" s="429" t="s">
        <v>1691</v>
      </c>
      <c r="E1316" s="428">
        <v>8.9679803E7</v>
      </c>
      <c r="F1316" s="429">
        <v>0.0</v>
      </c>
      <c r="G1316" s="429" t="s">
        <v>1463</v>
      </c>
    </row>
    <row r="1317" ht="14.25" customHeight="1">
      <c r="A1317" s="426">
        <v>45685.0</v>
      </c>
      <c r="B1317" s="428">
        <v>2674947.0</v>
      </c>
      <c r="C1317" s="427"/>
      <c r="D1317" s="429" t="s">
        <v>1715</v>
      </c>
      <c r="E1317" s="428">
        <v>8.4293855E7</v>
      </c>
      <c r="F1317" s="429">
        <v>0.0</v>
      </c>
      <c r="G1317" s="429" t="s">
        <v>1463</v>
      </c>
    </row>
    <row r="1318" ht="14.25" customHeight="1">
      <c r="A1318" s="426">
        <v>45685.0</v>
      </c>
      <c r="B1318" s="428">
        <v>1420527.0</v>
      </c>
      <c r="C1318" s="427"/>
      <c r="D1318" s="429" t="s">
        <v>1520</v>
      </c>
      <c r="E1318" s="428">
        <v>8.6679803E7</v>
      </c>
      <c r="F1318" s="429">
        <v>0.0</v>
      </c>
      <c r="G1318" s="429" t="s">
        <v>1463</v>
      </c>
    </row>
    <row r="1319" ht="14.25" customHeight="1">
      <c r="A1319" s="426">
        <v>45685.0</v>
      </c>
      <c r="B1319" s="428">
        <v>763693.0</v>
      </c>
      <c r="C1319" s="427"/>
      <c r="D1319" s="429" t="s">
        <v>1715</v>
      </c>
      <c r="E1319" s="428">
        <v>8.0948026E7</v>
      </c>
      <c r="F1319" s="429">
        <v>0.0</v>
      </c>
      <c r="G1319" s="429" t="s">
        <v>1463</v>
      </c>
    </row>
    <row r="1320" ht="14.25" customHeight="1">
      <c r="A1320" s="426">
        <v>45685.0</v>
      </c>
      <c r="B1320" s="428">
        <v>562408.0</v>
      </c>
      <c r="C1320" s="427"/>
      <c r="D1320" s="429" t="s">
        <v>1520</v>
      </c>
      <c r="E1320" s="428">
        <v>7.0015686E7</v>
      </c>
      <c r="F1320" s="429">
        <v>0.0</v>
      </c>
      <c r="G1320" s="429" t="s">
        <v>1463</v>
      </c>
    </row>
    <row r="1321" ht="14.25" customHeight="1">
      <c r="A1321" s="426">
        <v>45685.0</v>
      </c>
      <c r="B1321" s="428">
        <v>510260.0</v>
      </c>
      <c r="C1321" s="427"/>
      <c r="D1321" s="429" t="s">
        <v>1715</v>
      </c>
      <c r="E1321" s="428">
        <v>8.4804115E7</v>
      </c>
      <c r="F1321" s="429">
        <v>0.0</v>
      </c>
      <c r="G1321" s="429" t="s">
        <v>1463</v>
      </c>
    </row>
    <row r="1322" ht="14.25" customHeight="1">
      <c r="A1322" s="426">
        <v>45685.0</v>
      </c>
      <c r="B1322" s="428">
        <v>399697.0</v>
      </c>
      <c r="C1322" s="427"/>
      <c r="D1322" s="429" t="s">
        <v>1715</v>
      </c>
      <c r="E1322" s="428">
        <v>8.0184333E7</v>
      </c>
      <c r="F1322" s="429">
        <v>0.0</v>
      </c>
      <c r="G1322" s="429" t="s">
        <v>1463</v>
      </c>
    </row>
    <row r="1323" ht="14.25" customHeight="1">
      <c r="A1323" s="426">
        <v>45685.0</v>
      </c>
      <c r="B1323" s="428">
        <v>300000.0</v>
      </c>
      <c r="C1323" s="427"/>
      <c r="D1323" s="429" t="s">
        <v>1630</v>
      </c>
      <c r="E1323" s="428">
        <v>8.5259276E7</v>
      </c>
      <c r="F1323" s="429">
        <v>0.0</v>
      </c>
      <c r="G1323" s="429" t="s">
        <v>1463</v>
      </c>
    </row>
    <row r="1324" ht="14.25" customHeight="1">
      <c r="A1324" s="426">
        <v>45685.0</v>
      </c>
      <c r="B1324" s="428">
        <v>263020.0</v>
      </c>
      <c r="C1324" s="427"/>
      <c r="D1324" s="429" t="s">
        <v>1715</v>
      </c>
      <c r="E1324" s="428">
        <v>8.1618908E7</v>
      </c>
      <c r="F1324" s="429">
        <v>0.0</v>
      </c>
      <c r="G1324" s="429" t="s">
        <v>1463</v>
      </c>
    </row>
    <row r="1325" ht="14.25" customHeight="1">
      <c r="A1325" s="426">
        <v>45685.0</v>
      </c>
      <c r="B1325" s="428">
        <v>254309.0</v>
      </c>
      <c r="C1325" s="427"/>
      <c r="D1325" s="429" t="s">
        <v>1715</v>
      </c>
      <c r="E1325" s="428">
        <v>8.1202335E7</v>
      </c>
      <c r="F1325" s="429">
        <v>0.0</v>
      </c>
      <c r="G1325" s="429" t="s">
        <v>1463</v>
      </c>
    </row>
    <row r="1326" ht="14.25" customHeight="1">
      <c r="A1326" s="426">
        <v>45685.0</v>
      </c>
      <c r="B1326" s="428">
        <v>155161.0</v>
      </c>
      <c r="C1326" s="427"/>
      <c r="D1326" s="429" t="s">
        <v>1715</v>
      </c>
      <c r="E1326" s="428">
        <v>8.4959276E7</v>
      </c>
      <c r="F1326" s="429">
        <v>0.0</v>
      </c>
      <c r="G1326" s="429" t="s">
        <v>1463</v>
      </c>
    </row>
    <row r="1327" ht="14.25" customHeight="1">
      <c r="A1327" s="426">
        <v>45685.0</v>
      </c>
      <c r="B1327" s="428">
        <v>153553.0</v>
      </c>
      <c r="C1327" s="427"/>
      <c r="D1327" s="429" t="s">
        <v>1715</v>
      </c>
      <c r="E1327" s="428">
        <v>8.1355888E7</v>
      </c>
      <c r="F1327" s="429">
        <v>0.0</v>
      </c>
      <c r="G1327" s="429" t="s">
        <v>1463</v>
      </c>
    </row>
    <row r="1328" ht="14.25" customHeight="1">
      <c r="A1328" s="426">
        <v>45685.0</v>
      </c>
      <c r="B1328" s="428">
        <v>69362.0</v>
      </c>
      <c r="C1328" s="427"/>
      <c r="D1328" s="429" t="s">
        <v>1678</v>
      </c>
      <c r="E1328" s="428">
        <v>6.9421357E7</v>
      </c>
      <c r="F1328" s="429">
        <v>0.0</v>
      </c>
      <c r="G1328" s="429" t="s">
        <v>1463</v>
      </c>
    </row>
    <row r="1329" ht="14.25" customHeight="1">
      <c r="A1329" s="426">
        <v>45685.0</v>
      </c>
      <c r="B1329" s="428">
        <v>31921.0</v>
      </c>
      <c r="C1329" s="427"/>
      <c r="D1329" s="429" t="s">
        <v>1678</v>
      </c>
      <c r="E1329" s="428">
        <v>6.9453278E7</v>
      </c>
      <c r="F1329" s="429">
        <v>0.0</v>
      </c>
      <c r="G1329" s="429" t="s">
        <v>1463</v>
      </c>
    </row>
    <row r="1330" ht="14.25" customHeight="1">
      <c r="A1330" s="426">
        <v>45686.0</v>
      </c>
      <c r="B1330" s="427"/>
      <c r="C1330" s="428">
        <v>763693.0</v>
      </c>
      <c r="D1330" s="429" t="s">
        <v>1716</v>
      </c>
      <c r="E1330" s="428">
        <v>6.5452004E7</v>
      </c>
      <c r="F1330" s="429">
        <v>0.0</v>
      </c>
      <c r="G1330" s="429" t="s">
        <v>1463</v>
      </c>
    </row>
    <row r="1331" ht="14.25" customHeight="1">
      <c r="A1331" s="426">
        <v>45686.0</v>
      </c>
      <c r="B1331" s="428">
        <v>19015.0</v>
      </c>
      <c r="C1331" s="427"/>
      <c r="D1331" s="429" t="s">
        <v>1532</v>
      </c>
      <c r="E1331" s="428">
        <v>6.6215697E7</v>
      </c>
      <c r="F1331" s="429">
        <v>0.0</v>
      </c>
      <c r="G1331" s="429" t="s">
        <v>1463</v>
      </c>
    </row>
    <row r="1332" ht="14.25" customHeight="1">
      <c r="A1332" s="426">
        <v>45691.0</v>
      </c>
      <c r="B1332" s="428">
        <v>7000000.0</v>
      </c>
      <c r="C1332" s="427"/>
      <c r="D1332" s="429" t="s">
        <v>1549</v>
      </c>
      <c r="E1332" s="428">
        <v>4.622516E7</v>
      </c>
      <c r="F1332" s="429">
        <v>0.0</v>
      </c>
      <c r="G1332" s="429" t="s">
        <v>1463</v>
      </c>
    </row>
    <row r="1333" ht="14.25" customHeight="1">
      <c r="A1333" s="426">
        <v>45691.0</v>
      </c>
      <c r="B1333" s="428">
        <v>5762865.0</v>
      </c>
      <c r="C1333" s="427"/>
      <c r="D1333" s="429" t="s">
        <v>1524</v>
      </c>
      <c r="E1333" s="428">
        <v>6.2145837E7</v>
      </c>
      <c r="F1333" s="429">
        <v>6.132917E7</v>
      </c>
      <c r="G1333" s="429" t="s">
        <v>1463</v>
      </c>
    </row>
    <row r="1334" ht="14.25" customHeight="1">
      <c r="A1334" s="426">
        <v>45691.0</v>
      </c>
      <c r="B1334" s="428">
        <v>4479577.0</v>
      </c>
      <c r="C1334" s="427"/>
      <c r="D1334" s="429" t="s">
        <v>1549</v>
      </c>
      <c r="E1334" s="428">
        <v>3.922516E7</v>
      </c>
      <c r="F1334" s="429">
        <v>0.0</v>
      </c>
      <c r="G1334" s="429" t="s">
        <v>1463</v>
      </c>
    </row>
    <row r="1335" ht="14.25" customHeight="1">
      <c r="A1335" s="426">
        <v>45691.0</v>
      </c>
      <c r="B1335" s="428">
        <v>3119454.0</v>
      </c>
      <c r="C1335" s="427"/>
      <c r="D1335" s="429" t="s">
        <v>1549</v>
      </c>
      <c r="E1335" s="428">
        <v>5.4531159E7</v>
      </c>
      <c r="F1335" s="429">
        <v>0.0</v>
      </c>
      <c r="G1335" s="429" t="s">
        <v>1463</v>
      </c>
    </row>
    <row r="1336" ht="14.25" customHeight="1">
      <c r="A1336" s="426">
        <v>45691.0</v>
      </c>
      <c r="B1336" s="428">
        <v>2790809.0</v>
      </c>
      <c r="C1336" s="427"/>
      <c r="D1336" s="429" t="s">
        <v>1549</v>
      </c>
      <c r="E1336" s="428">
        <v>4.9015969E7</v>
      </c>
      <c r="F1336" s="429">
        <v>0.0</v>
      </c>
      <c r="G1336" s="429" t="s">
        <v>1463</v>
      </c>
    </row>
    <row r="1337" ht="14.25" customHeight="1">
      <c r="A1337" s="426">
        <v>45691.0</v>
      </c>
      <c r="B1337" s="428">
        <v>1851813.0</v>
      </c>
      <c r="C1337" s="427"/>
      <c r="D1337" s="429" t="s">
        <v>1684</v>
      </c>
      <c r="E1337" s="428">
        <v>5.6382972E7</v>
      </c>
      <c r="F1337" s="429">
        <v>4846885.0</v>
      </c>
      <c r="G1337" s="429" t="s">
        <v>1463</v>
      </c>
    </row>
    <row r="1338" ht="14.25" customHeight="1">
      <c r="A1338" s="426">
        <v>45691.0</v>
      </c>
      <c r="B1338" s="428">
        <v>1679756.0</v>
      </c>
      <c r="C1338" s="427"/>
      <c r="D1338" s="429" t="s">
        <v>1549</v>
      </c>
      <c r="E1338" s="428">
        <v>5.0695725E7</v>
      </c>
      <c r="F1338" s="429">
        <v>0.0</v>
      </c>
      <c r="G1338" s="429" t="s">
        <v>1463</v>
      </c>
    </row>
    <row r="1339" ht="14.25" customHeight="1">
      <c r="A1339" s="426">
        <v>45691.0</v>
      </c>
      <c r="B1339" s="428">
        <v>1392300.0</v>
      </c>
      <c r="C1339" s="427"/>
      <c r="D1339" s="429" t="s">
        <v>1594</v>
      </c>
      <c r="E1339" s="428">
        <v>6.6196682E7</v>
      </c>
      <c r="F1339" s="429">
        <v>7.5139934E7</v>
      </c>
      <c r="G1339" s="429" t="s">
        <v>1463</v>
      </c>
    </row>
    <row r="1340" ht="14.25" customHeight="1">
      <c r="A1340" s="426">
        <v>45691.0</v>
      </c>
      <c r="B1340" s="428">
        <v>907360.0</v>
      </c>
      <c r="C1340" s="427"/>
      <c r="D1340" s="429" t="s">
        <v>1684</v>
      </c>
      <c r="E1340" s="428">
        <v>3.4745583E7</v>
      </c>
      <c r="F1340" s="429">
        <v>4846885.0</v>
      </c>
      <c r="G1340" s="429" t="s">
        <v>1463</v>
      </c>
    </row>
    <row r="1341" ht="14.25" customHeight="1">
      <c r="A1341" s="426">
        <v>45691.0</v>
      </c>
      <c r="B1341" s="428">
        <v>744471.0</v>
      </c>
      <c r="C1341" s="427"/>
      <c r="D1341" s="429" t="s">
        <v>1717</v>
      </c>
      <c r="E1341" s="428">
        <v>6.3592682E7</v>
      </c>
      <c r="F1341" s="429">
        <v>0.0</v>
      </c>
      <c r="G1341" s="429" t="s">
        <v>1463</v>
      </c>
    </row>
    <row r="1342" ht="14.25" customHeight="1">
      <c r="A1342" s="426">
        <v>45691.0</v>
      </c>
      <c r="B1342" s="428">
        <v>715980.0</v>
      </c>
      <c r="C1342" s="427"/>
      <c r="D1342" s="429" t="s">
        <v>1605</v>
      </c>
      <c r="E1342" s="428">
        <v>5.1411705E7</v>
      </c>
      <c r="F1342" s="429">
        <v>0.0</v>
      </c>
      <c r="G1342" s="429" t="s">
        <v>1463</v>
      </c>
    </row>
    <row r="1343" ht="14.25" customHeight="1">
      <c r="A1343" s="426">
        <v>45691.0</v>
      </c>
      <c r="B1343" s="428">
        <v>492523.0</v>
      </c>
      <c r="C1343" s="427"/>
      <c r="D1343" s="429" t="s">
        <v>1717</v>
      </c>
      <c r="E1343" s="428">
        <v>6.4489757E7</v>
      </c>
      <c r="F1343" s="429">
        <v>0.0</v>
      </c>
      <c r="G1343" s="429" t="s">
        <v>1463</v>
      </c>
    </row>
    <row r="1344" ht="14.25" customHeight="1">
      <c r="A1344" s="426">
        <v>45691.0</v>
      </c>
      <c r="B1344" s="428">
        <v>404552.0</v>
      </c>
      <c r="C1344" s="427"/>
      <c r="D1344" s="429" t="s">
        <v>1717</v>
      </c>
      <c r="E1344" s="428">
        <v>6.3997234E7</v>
      </c>
      <c r="F1344" s="429">
        <v>0.0</v>
      </c>
      <c r="G1344" s="429" t="s">
        <v>1463</v>
      </c>
    </row>
    <row r="1345" ht="14.25" customHeight="1">
      <c r="A1345" s="426">
        <v>45691.0</v>
      </c>
      <c r="B1345" s="428">
        <v>314625.0</v>
      </c>
      <c r="C1345" s="427"/>
      <c r="D1345" s="429" t="s">
        <v>1717</v>
      </c>
      <c r="E1345" s="428">
        <v>6.4804382E7</v>
      </c>
      <c r="F1345" s="429">
        <v>0.0</v>
      </c>
      <c r="G1345" s="429" t="s">
        <v>1463</v>
      </c>
    </row>
    <row r="1346" ht="14.25" customHeight="1">
      <c r="A1346" s="426">
        <v>45691.0</v>
      </c>
      <c r="B1346" s="428">
        <v>300000.0</v>
      </c>
      <c r="C1346" s="427"/>
      <c r="D1346" s="429" t="s">
        <v>1630</v>
      </c>
      <c r="E1346" s="428">
        <v>6.2848211E7</v>
      </c>
      <c r="F1346" s="429">
        <v>0.0</v>
      </c>
      <c r="G1346" s="429" t="s">
        <v>1463</v>
      </c>
    </row>
    <row r="1347" ht="14.25" customHeight="1">
      <c r="A1347" s="426">
        <v>45691.0</v>
      </c>
      <c r="B1347" s="428">
        <v>225100.0</v>
      </c>
      <c r="C1347" s="427"/>
      <c r="D1347" s="429" t="s">
        <v>1524</v>
      </c>
      <c r="E1347" s="428">
        <v>6.2548211E7</v>
      </c>
      <c r="F1347" s="429">
        <v>6.132917E7</v>
      </c>
      <c r="G1347" s="429" t="s">
        <v>1463</v>
      </c>
    </row>
    <row r="1348" ht="14.25" customHeight="1">
      <c r="A1348" s="426">
        <v>45691.0</v>
      </c>
      <c r="B1348" s="428">
        <v>177274.0</v>
      </c>
      <c r="C1348" s="427"/>
      <c r="D1348" s="429" t="s">
        <v>1524</v>
      </c>
      <c r="E1348" s="428">
        <v>6.2323111E7</v>
      </c>
      <c r="F1348" s="429">
        <v>6.132917E7</v>
      </c>
      <c r="G1348" s="429" t="s">
        <v>1463</v>
      </c>
    </row>
    <row r="1349" ht="14.25" customHeight="1">
      <c r="A1349" s="426">
        <v>45692.0</v>
      </c>
      <c r="B1349" s="428">
        <v>590000.0</v>
      </c>
      <c r="C1349" s="427"/>
      <c r="D1349" s="429" t="s">
        <v>1718</v>
      </c>
      <c r="E1349" s="428">
        <v>3.3838223E7</v>
      </c>
      <c r="F1349" s="429">
        <v>0.0</v>
      </c>
      <c r="G1349" s="429" t="s">
        <v>1463</v>
      </c>
    </row>
    <row r="1350" ht="14.25" customHeight="1">
      <c r="A1350" s="426">
        <v>45692.0</v>
      </c>
      <c r="B1350" s="428">
        <v>506667.0</v>
      </c>
      <c r="C1350" s="427"/>
      <c r="D1350" s="429" t="s">
        <v>1637</v>
      </c>
      <c r="E1350" s="428">
        <v>3.3158268E7</v>
      </c>
      <c r="F1350" s="429">
        <v>6.4714015E7</v>
      </c>
      <c r="G1350" s="429" t="s">
        <v>1463</v>
      </c>
    </row>
    <row r="1351" ht="14.25" customHeight="1">
      <c r="A1351" s="426">
        <v>45692.0</v>
      </c>
      <c r="B1351" s="428">
        <v>89272.0</v>
      </c>
      <c r="C1351" s="427"/>
      <c r="D1351" s="429" t="s">
        <v>1609</v>
      </c>
      <c r="E1351" s="428">
        <v>3.3248223E7</v>
      </c>
      <c r="F1351" s="429">
        <v>3.77029578E8</v>
      </c>
      <c r="G1351" s="429" t="s">
        <v>1463</v>
      </c>
    </row>
    <row r="1352" ht="14.25" customHeight="1">
      <c r="A1352" s="426">
        <v>45692.0</v>
      </c>
      <c r="B1352" s="428">
        <v>683.0</v>
      </c>
      <c r="C1352" s="427"/>
      <c r="D1352" s="429" t="s">
        <v>1650</v>
      </c>
      <c r="E1352" s="428">
        <v>3.3158951E7</v>
      </c>
      <c r="F1352" s="429">
        <v>3.77031078E8</v>
      </c>
      <c r="G1352" s="429" t="s">
        <v>1463</v>
      </c>
    </row>
    <row r="1353" ht="14.25" customHeight="1">
      <c r="A1353" s="426">
        <v>45693.0</v>
      </c>
      <c r="B1353" s="427"/>
      <c r="C1353" s="428">
        <v>7.2831253E7</v>
      </c>
      <c r="D1353" s="429" t="s">
        <v>1593</v>
      </c>
      <c r="E1353" s="428">
        <v>2.2651601E7</v>
      </c>
      <c r="F1353" s="429">
        <v>0.0</v>
      </c>
      <c r="G1353" s="429" t="s">
        <v>1543</v>
      </c>
    </row>
    <row r="1354" ht="14.25" customHeight="1">
      <c r="A1354" s="426">
        <v>45693.0</v>
      </c>
      <c r="B1354" s="428">
        <v>1.0E7</v>
      </c>
      <c r="C1354" s="427"/>
      <c r="D1354" s="429" t="s">
        <v>1510</v>
      </c>
      <c r="E1354" s="428">
        <v>3.2651601E7</v>
      </c>
      <c r="F1354" s="429">
        <v>0.0</v>
      </c>
      <c r="G1354" s="429" t="s">
        <v>1463</v>
      </c>
    </row>
    <row r="1355" ht="14.25" customHeight="1">
      <c r="A1355" s="426">
        <v>45694.0</v>
      </c>
      <c r="B1355" s="428">
        <v>1.3478346E7</v>
      </c>
      <c r="C1355" s="427"/>
      <c r="D1355" s="429" t="s">
        <v>1510</v>
      </c>
      <c r="E1355" s="428">
        <v>9.5482854E7</v>
      </c>
      <c r="F1355" s="429">
        <v>0.0</v>
      </c>
      <c r="G1355" s="429" t="s">
        <v>1463</v>
      </c>
    </row>
    <row r="1356" ht="14.25" customHeight="1">
      <c r="A1356" s="426">
        <v>45694.0</v>
      </c>
      <c r="B1356" s="428">
        <v>5592564.0</v>
      </c>
      <c r="C1356" s="427"/>
      <c r="D1356" s="429" t="s">
        <v>1695</v>
      </c>
      <c r="E1356" s="428">
        <v>7.6505104E7</v>
      </c>
      <c r="F1356" s="429">
        <v>7.2245806E7</v>
      </c>
      <c r="G1356" s="429" t="s">
        <v>1463</v>
      </c>
    </row>
    <row r="1357" ht="14.25" customHeight="1">
      <c r="A1357" s="426">
        <v>45694.0</v>
      </c>
      <c r="B1357" s="428">
        <v>2499330.0</v>
      </c>
      <c r="C1357" s="427"/>
      <c r="D1357" s="429" t="s">
        <v>1597</v>
      </c>
      <c r="E1357" s="428">
        <v>8.1630608E7</v>
      </c>
      <c r="F1357" s="429">
        <v>6.2241071E7</v>
      </c>
      <c r="G1357" s="429" t="s">
        <v>1463</v>
      </c>
    </row>
    <row r="1358" ht="14.25" customHeight="1">
      <c r="A1358" s="426">
        <v>45694.0</v>
      </c>
      <c r="B1358" s="428">
        <v>1111017.0</v>
      </c>
      <c r="C1358" s="427"/>
      <c r="D1358" s="429" t="s">
        <v>1640</v>
      </c>
      <c r="E1358" s="428">
        <v>7.9119388E7</v>
      </c>
      <c r="F1358" s="429">
        <v>9.5308244E7</v>
      </c>
      <c r="G1358" s="429" t="s">
        <v>1463</v>
      </c>
    </row>
    <row r="1359" ht="14.25" customHeight="1">
      <c r="A1359" s="426">
        <v>45694.0</v>
      </c>
      <c r="B1359" s="428">
        <v>514836.0</v>
      </c>
      <c r="C1359" s="427"/>
      <c r="D1359" s="429" t="s">
        <v>1719</v>
      </c>
      <c r="E1359" s="428">
        <v>7.091254E7</v>
      </c>
      <c r="F1359" s="429">
        <v>9.2038424E7</v>
      </c>
      <c r="G1359" s="429" t="s">
        <v>1463</v>
      </c>
    </row>
    <row r="1360" ht="14.25" customHeight="1">
      <c r="A1360" s="426">
        <v>45694.0</v>
      </c>
      <c r="B1360" s="428">
        <v>367800.0</v>
      </c>
      <c r="C1360" s="427"/>
      <c r="D1360" s="429" t="s">
        <v>1529</v>
      </c>
      <c r="E1360" s="428">
        <v>7.7608504E7</v>
      </c>
      <c r="F1360" s="429">
        <v>0.0</v>
      </c>
      <c r="G1360" s="429" t="s">
        <v>1463</v>
      </c>
    </row>
    <row r="1361" ht="14.25" customHeight="1">
      <c r="A1361" s="426">
        <v>45694.0</v>
      </c>
      <c r="B1361" s="428">
        <v>367800.0</v>
      </c>
      <c r="C1361" s="427"/>
      <c r="D1361" s="429" t="s">
        <v>1529</v>
      </c>
      <c r="E1361" s="428">
        <v>7.7240704E7</v>
      </c>
      <c r="F1361" s="429">
        <v>0.0</v>
      </c>
      <c r="G1361" s="429" t="s">
        <v>1463</v>
      </c>
    </row>
    <row r="1362" ht="14.25" customHeight="1">
      <c r="A1362" s="426">
        <v>45694.0</v>
      </c>
      <c r="B1362" s="428">
        <v>367800.0</v>
      </c>
      <c r="C1362" s="427"/>
      <c r="D1362" s="429" t="s">
        <v>1529</v>
      </c>
      <c r="E1362" s="428">
        <v>7.6872904E7</v>
      </c>
      <c r="F1362" s="429">
        <v>0.0</v>
      </c>
      <c r="G1362" s="429" t="s">
        <v>1463</v>
      </c>
    </row>
    <row r="1363" ht="14.25" customHeight="1">
      <c r="A1363" s="426">
        <v>45694.0</v>
      </c>
      <c r="B1363" s="428">
        <v>300000.0</v>
      </c>
      <c r="C1363" s="427"/>
      <c r="D1363" s="429" t="s">
        <v>1630</v>
      </c>
      <c r="E1363" s="428">
        <v>7.7908504E7</v>
      </c>
      <c r="F1363" s="429">
        <v>0.0</v>
      </c>
      <c r="G1363" s="429" t="s">
        <v>1463</v>
      </c>
    </row>
    <row r="1364" ht="14.25" customHeight="1">
      <c r="A1364" s="426">
        <v>45694.0</v>
      </c>
      <c r="B1364" s="428">
        <v>190000.0</v>
      </c>
      <c r="C1364" s="427"/>
      <c r="D1364" s="429" t="s">
        <v>1666</v>
      </c>
      <c r="E1364" s="428">
        <v>8.2004508E7</v>
      </c>
      <c r="F1364" s="429">
        <v>7.0738201E7</v>
      </c>
      <c r="G1364" s="429" t="s">
        <v>1463</v>
      </c>
    </row>
    <row r="1365" ht="14.25" customHeight="1">
      <c r="A1365" s="426">
        <v>45694.0</v>
      </c>
      <c r="B1365" s="428">
        <v>183900.0</v>
      </c>
      <c r="C1365" s="427"/>
      <c r="D1365" s="429" t="s">
        <v>1529</v>
      </c>
      <c r="E1365" s="428">
        <v>8.1814508E7</v>
      </c>
      <c r="F1365" s="429">
        <v>0.0</v>
      </c>
      <c r="G1365" s="429" t="s">
        <v>1463</v>
      </c>
    </row>
    <row r="1366" ht="14.25" customHeight="1">
      <c r="A1366" s="426">
        <v>45694.0</v>
      </c>
      <c r="B1366" s="428">
        <v>99867.0</v>
      </c>
      <c r="C1366" s="427"/>
      <c r="D1366" s="429" t="s">
        <v>1520</v>
      </c>
      <c r="E1366" s="428">
        <v>7.8008371E7</v>
      </c>
      <c r="F1366" s="429">
        <v>0.0</v>
      </c>
      <c r="G1366" s="429" t="s">
        <v>1463</v>
      </c>
    </row>
    <row r="1367" ht="14.25" customHeight="1">
      <c r="A1367" s="426">
        <v>45694.0</v>
      </c>
      <c r="B1367" s="428">
        <v>11890.0</v>
      </c>
      <c r="C1367" s="427"/>
      <c r="D1367" s="429" t="s">
        <v>1565</v>
      </c>
      <c r="E1367" s="428">
        <v>7.9131278E7</v>
      </c>
      <c r="F1367" s="429">
        <v>0.0</v>
      </c>
      <c r="G1367" s="429" t="s">
        <v>1463</v>
      </c>
    </row>
    <row r="1368" ht="14.25" customHeight="1">
      <c r="A1368" s="426">
        <v>45695.0</v>
      </c>
      <c r="B1368" s="428">
        <v>1.5E7</v>
      </c>
      <c r="C1368" s="427"/>
      <c r="D1368" s="429" t="s">
        <v>1505</v>
      </c>
      <c r="E1368" s="428">
        <v>4.058415E7</v>
      </c>
      <c r="F1368" s="429">
        <v>6.1603875E7</v>
      </c>
      <c r="G1368" s="429" t="s">
        <v>1463</v>
      </c>
    </row>
    <row r="1369" ht="14.25" customHeight="1">
      <c r="A1369" s="426">
        <v>45695.0</v>
      </c>
      <c r="B1369" s="428">
        <v>1.4224991E7</v>
      </c>
      <c r="C1369" s="427"/>
      <c r="D1369" s="429" t="s">
        <v>1604</v>
      </c>
      <c r="E1369" s="428">
        <v>7.0397704E7</v>
      </c>
      <c r="F1369" s="429">
        <v>1702947.0</v>
      </c>
      <c r="G1369" s="429" t="s">
        <v>1463</v>
      </c>
    </row>
    <row r="1370" ht="14.25" customHeight="1">
      <c r="A1370" s="426">
        <v>45695.0</v>
      </c>
      <c r="B1370" s="428">
        <v>4872707.0</v>
      </c>
      <c r="C1370" s="427"/>
      <c r="D1370" s="429" t="s">
        <v>1674</v>
      </c>
      <c r="E1370" s="428">
        <v>4.9987651E7</v>
      </c>
      <c r="F1370" s="429">
        <v>0.0</v>
      </c>
      <c r="G1370" s="429" t="s">
        <v>1463</v>
      </c>
    </row>
    <row r="1371" ht="14.25" customHeight="1">
      <c r="A1371" s="426">
        <v>45695.0</v>
      </c>
      <c r="B1371" s="428">
        <v>4784771.0</v>
      </c>
      <c r="C1371" s="427"/>
      <c r="D1371" s="429" t="s">
        <v>1682</v>
      </c>
      <c r="E1371" s="428">
        <v>5.5312395E7</v>
      </c>
      <c r="F1371" s="429">
        <v>0.0</v>
      </c>
      <c r="G1371" s="429" t="s">
        <v>1463</v>
      </c>
    </row>
    <row r="1372" ht="14.25" customHeight="1">
      <c r="A1372" s="426">
        <v>45695.0</v>
      </c>
      <c r="B1372" s="428">
        <v>4530794.0</v>
      </c>
      <c r="C1372" s="427"/>
      <c r="D1372" s="429" t="s">
        <v>1505</v>
      </c>
      <c r="E1372" s="428">
        <v>4.5114944E7</v>
      </c>
      <c r="F1372" s="429">
        <v>6.1603875E7</v>
      </c>
      <c r="G1372" s="429" t="s">
        <v>1463</v>
      </c>
    </row>
    <row r="1373" ht="14.25" customHeight="1">
      <c r="A1373" s="426">
        <v>45695.0</v>
      </c>
      <c r="B1373" s="428">
        <v>795070.0</v>
      </c>
      <c r="C1373" s="427"/>
      <c r="D1373" s="429" t="s">
        <v>1652</v>
      </c>
      <c r="E1373" s="428">
        <v>5.6107465E7</v>
      </c>
      <c r="F1373" s="429">
        <v>0.0</v>
      </c>
      <c r="G1373" s="429" t="s">
        <v>1463</v>
      </c>
    </row>
    <row r="1374" ht="14.25" customHeight="1">
      <c r="A1374" s="426">
        <v>45695.0</v>
      </c>
      <c r="B1374" s="428">
        <v>539973.0</v>
      </c>
      <c r="C1374" s="427"/>
      <c r="D1374" s="429" t="s">
        <v>1674</v>
      </c>
      <c r="E1374" s="428">
        <v>5.0527624E7</v>
      </c>
      <c r="F1374" s="429">
        <v>0.0</v>
      </c>
      <c r="G1374" s="429" t="s">
        <v>1463</v>
      </c>
    </row>
    <row r="1375" ht="14.25" customHeight="1">
      <c r="A1375" s="426">
        <v>45695.0</v>
      </c>
      <c r="B1375" s="428">
        <v>65248.0</v>
      </c>
      <c r="C1375" s="427"/>
      <c r="D1375" s="429" t="s">
        <v>1527</v>
      </c>
      <c r="E1375" s="428">
        <v>5.6172713E7</v>
      </c>
      <c r="F1375" s="429">
        <v>7.172839E7</v>
      </c>
      <c r="G1375" s="429" t="s">
        <v>1463</v>
      </c>
    </row>
    <row r="1376" ht="14.25" customHeight="1">
      <c r="A1376" s="426">
        <v>45698.0</v>
      </c>
      <c r="B1376" s="427"/>
      <c r="C1376" s="428">
        <v>5.0E7</v>
      </c>
      <c r="D1376" s="429" t="s">
        <v>1643</v>
      </c>
      <c r="E1376" s="428">
        <v>2.7190277E7</v>
      </c>
      <c r="F1376" s="429">
        <v>0.0</v>
      </c>
      <c r="G1376" s="429" t="s">
        <v>1463</v>
      </c>
    </row>
    <row r="1377" ht="14.25" customHeight="1">
      <c r="A1377" s="426">
        <v>45698.0</v>
      </c>
      <c r="B1377" s="427"/>
      <c r="C1377" s="428">
        <v>5.0E7</v>
      </c>
      <c r="D1377" s="429" t="s">
        <v>1643</v>
      </c>
      <c r="E1377" s="428">
        <v>7.7190277E7</v>
      </c>
      <c r="F1377" s="429">
        <v>0.0</v>
      </c>
      <c r="G1377" s="429" t="s">
        <v>1463</v>
      </c>
    </row>
    <row r="1378" ht="14.25" customHeight="1">
      <c r="A1378" s="426">
        <v>45698.0</v>
      </c>
      <c r="B1378" s="427"/>
      <c r="C1378" s="428">
        <v>5.0E7</v>
      </c>
      <c r="D1378" s="429" t="s">
        <v>1643</v>
      </c>
      <c r="E1378" s="428">
        <v>1.27190277E8</v>
      </c>
      <c r="F1378" s="429">
        <v>0.0</v>
      </c>
      <c r="G1378" s="429" t="s">
        <v>1463</v>
      </c>
    </row>
    <row r="1379" ht="14.25" customHeight="1">
      <c r="A1379" s="426">
        <v>45698.0</v>
      </c>
      <c r="B1379" s="427"/>
      <c r="C1379" s="428">
        <v>6569862.0</v>
      </c>
      <c r="D1379" s="429" t="s">
        <v>1643</v>
      </c>
      <c r="E1379" s="428">
        <v>2.0620415E7</v>
      </c>
      <c r="F1379" s="429">
        <v>0.0</v>
      </c>
      <c r="G1379" s="429" t="s">
        <v>1463</v>
      </c>
    </row>
    <row r="1380" ht="14.25" customHeight="1">
      <c r="A1380" s="426">
        <v>45698.0</v>
      </c>
      <c r="B1380" s="427"/>
      <c r="C1380" s="428">
        <v>1392300.0</v>
      </c>
      <c r="D1380" s="429" t="s">
        <v>1720</v>
      </c>
      <c r="E1380" s="428">
        <v>1.75001858E8</v>
      </c>
      <c r="F1380" s="429">
        <v>0.0</v>
      </c>
      <c r="G1380" s="429" t="s">
        <v>1463</v>
      </c>
    </row>
    <row r="1381" ht="14.25" customHeight="1">
      <c r="A1381" s="426">
        <v>45698.0</v>
      </c>
      <c r="B1381" s="428">
        <v>1032082.0</v>
      </c>
      <c r="C1381" s="427"/>
      <c r="D1381" s="429" t="s">
        <v>1517</v>
      </c>
      <c r="E1381" s="428">
        <v>2.4829018E7</v>
      </c>
      <c r="F1381" s="429">
        <v>0.0</v>
      </c>
      <c r="G1381" s="429" t="s">
        <v>1463</v>
      </c>
    </row>
    <row r="1382" ht="14.25" customHeight="1">
      <c r="A1382" s="426">
        <v>45698.0</v>
      </c>
      <c r="B1382" s="428">
        <v>1031236.0</v>
      </c>
      <c r="C1382" s="427"/>
      <c r="D1382" s="429" t="s">
        <v>1517</v>
      </c>
      <c r="E1382" s="428">
        <v>2.3796936E7</v>
      </c>
      <c r="F1382" s="429">
        <v>0.0</v>
      </c>
      <c r="G1382" s="429" t="s">
        <v>1463</v>
      </c>
    </row>
    <row r="1383" ht="14.25" customHeight="1">
      <c r="A1383" s="426">
        <v>45698.0</v>
      </c>
      <c r="B1383" s="428">
        <v>968206.0</v>
      </c>
      <c r="C1383" s="427"/>
      <c r="D1383" s="429" t="s">
        <v>1597</v>
      </c>
      <c r="E1383" s="428">
        <v>1.76509002E8</v>
      </c>
      <c r="F1383" s="429">
        <v>6.2241071E7</v>
      </c>
      <c r="G1383" s="429" t="s">
        <v>1463</v>
      </c>
    </row>
    <row r="1384" ht="14.25" customHeight="1">
      <c r="A1384" s="426">
        <v>45698.0</v>
      </c>
      <c r="B1384" s="428">
        <v>805003.0</v>
      </c>
      <c r="C1384" s="427"/>
      <c r="D1384" s="429" t="s">
        <v>1519</v>
      </c>
      <c r="E1384" s="428">
        <v>2.2565694E7</v>
      </c>
      <c r="F1384" s="429">
        <v>2.5709179E7</v>
      </c>
      <c r="G1384" s="429" t="s">
        <v>1463</v>
      </c>
    </row>
    <row r="1385" ht="14.25" customHeight="1">
      <c r="A1385" s="426">
        <v>45698.0</v>
      </c>
      <c r="B1385" s="428">
        <v>755132.0</v>
      </c>
      <c r="C1385" s="427"/>
      <c r="D1385" s="429" t="s">
        <v>1640</v>
      </c>
      <c r="E1385" s="428">
        <v>2.558415E7</v>
      </c>
      <c r="F1385" s="429">
        <v>9.5308244E7</v>
      </c>
      <c r="G1385" s="429" t="s">
        <v>1463</v>
      </c>
    </row>
    <row r="1386" ht="14.25" customHeight="1">
      <c r="A1386" s="426">
        <v>45698.0</v>
      </c>
      <c r="B1386" s="428">
        <v>681275.0</v>
      </c>
      <c r="C1386" s="427"/>
      <c r="D1386" s="429" t="s">
        <v>1574</v>
      </c>
      <c r="E1386" s="428">
        <v>1.77190277E8</v>
      </c>
      <c r="F1386" s="429">
        <v>0.0</v>
      </c>
      <c r="G1386" s="429" t="s">
        <v>1463</v>
      </c>
    </row>
    <row r="1387" ht="14.25" customHeight="1">
      <c r="A1387" s="426">
        <v>45698.0</v>
      </c>
      <c r="B1387" s="428">
        <v>538938.0</v>
      </c>
      <c r="C1387" s="427"/>
      <c r="D1387" s="429" t="s">
        <v>1520</v>
      </c>
      <c r="E1387" s="428">
        <v>1.75540796E8</v>
      </c>
      <c r="F1387" s="429">
        <v>0.0</v>
      </c>
      <c r="G1387" s="429" t="s">
        <v>1463</v>
      </c>
    </row>
    <row r="1388" ht="14.25" customHeight="1">
      <c r="A1388" s="426">
        <v>45698.0</v>
      </c>
      <c r="B1388" s="428">
        <v>300000.0</v>
      </c>
      <c r="C1388" s="427"/>
      <c r="D1388" s="429" t="s">
        <v>1630</v>
      </c>
      <c r="E1388" s="428">
        <v>2.1482707E7</v>
      </c>
      <c r="F1388" s="429">
        <v>0.0</v>
      </c>
      <c r="G1388" s="429" t="s">
        <v>1463</v>
      </c>
    </row>
    <row r="1389" ht="14.25" customHeight="1">
      <c r="A1389" s="426">
        <v>45698.0</v>
      </c>
      <c r="B1389" s="428">
        <v>277984.0</v>
      </c>
      <c r="C1389" s="427"/>
      <c r="D1389" s="429" t="s">
        <v>1555</v>
      </c>
      <c r="E1389" s="428">
        <v>2.1760691E7</v>
      </c>
      <c r="F1389" s="429">
        <v>0.0</v>
      </c>
      <c r="G1389" s="429" t="s">
        <v>1463</v>
      </c>
    </row>
    <row r="1390" ht="14.25" customHeight="1">
      <c r="A1390" s="426">
        <v>45698.0</v>
      </c>
      <c r="B1390" s="428">
        <v>237453.0</v>
      </c>
      <c r="C1390" s="427"/>
      <c r="D1390" s="429" t="s">
        <v>1561</v>
      </c>
      <c r="E1390" s="428">
        <v>2.1135107E7</v>
      </c>
      <c r="F1390" s="429">
        <v>0.0</v>
      </c>
      <c r="G1390" s="429" t="s">
        <v>1463</v>
      </c>
    </row>
    <row r="1391" ht="14.25" customHeight="1">
      <c r="A1391" s="426">
        <v>45698.0</v>
      </c>
      <c r="B1391" s="428">
        <v>200006.0</v>
      </c>
      <c r="C1391" s="427"/>
      <c r="D1391" s="429" t="s">
        <v>1658</v>
      </c>
      <c r="E1391" s="428">
        <v>2.27657E7</v>
      </c>
      <c r="F1391" s="429">
        <v>0.0</v>
      </c>
      <c r="G1391" s="429" t="s">
        <v>1463</v>
      </c>
    </row>
    <row r="1392" ht="14.25" customHeight="1">
      <c r="A1392" s="426">
        <v>45698.0</v>
      </c>
      <c r="B1392" s="428">
        <v>142471.0</v>
      </c>
      <c r="C1392" s="427"/>
      <c r="D1392" s="429" t="s">
        <v>1561</v>
      </c>
      <c r="E1392" s="428">
        <v>2.0886349E7</v>
      </c>
      <c r="F1392" s="429">
        <v>0.0</v>
      </c>
      <c r="G1392" s="429" t="s">
        <v>1463</v>
      </c>
    </row>
    <row r="1393" ht="14.25" customHeight="1">
      <c r="A1393" s="426">
        <v>45698.0</v>
      </c>
      <c r="B1393" s="428">
        <v>123463.0</v>
      </c>
      <c r="C1393" s="427"/>
      <c r="D1393" s="429" t="s">
        <v>1561</v>
      </c>
      <c r="E1393" s="428">
        <v>2.0743878E7</v>
      </c>
      <c r="F1393" s="429">
        <v>0.0</v>
      </c>
      <c r="G1393" s="429" t="s">
        <v>1463</v>
      </c>
    </row>
    <row r="1394" ht="14.25" customHeight="1">
      <c r="A1394" s="426">
        <v>45698.0</v>
      </c>
      <c r="B1394" s="428">
        <v>47600.0</v>
      </c>
      <c r="C1394" s="427"/>
      <c r="D1394" s="429" t="s">
        <v>1561</v>
      </c>
      <c r="E1394" s="428">
        <v>2.1182707E7</v>
      </c>
      <c r="F1394" s="429">
        <v>0.0</v>
      </c>
      <c r="G1394" s="429" t="s">
        <v>1463</v>
      </c>
    </row>
    <row r="1395" ht="14.25" customHeight="1">
      <c r="A1395" s="426">
        <v>45698.0</v>
      </c>
      <c r="B1395" s="428">
        <v>11305.0</v>
      </c>
      <c r="C1395" s="427"/>
      <c r="D1395" s="429" t="s">
        <v>1561</v>
      </c>
      <c r="E1395" s="428">
        <v>2.0897654E7</v>
      </c>
      <c r="F1395" s="429">
        <v>0.0</v>
      </c>
      <c r="G1395" s="429" t="s">
        <v>1463</v>
      </c>
    </row>
    <row r="1396" ht="14.25" customHeight="1">
      <c r="A1396" s="426">
        <v>45700.0</v>
      </c>
      <c r="B1396" s="428">
        <v>1.5E7</v>
      </c>
      <c r="C1396" s="427"/>
      <c r="D1396" s="429" t="s">
        <v>1684</v>
      </c>
      <c r="E1396" s="428">
        <v>1.60614267E8</v>
      </c>
      <c r="F1396" s="429">
        <v>4846885.0</v>
      </c>
      <c r="G1396" s="429" t="s">
        <v>1463</v>
      </c>
    </row>
    <row r="1397" ht="14.25" customHeight="1">
      <c r="A1397" s="426">
        <v>45700.0</v>
      </c>
      <c r="B1397" s="428">
        <v>1.1288079E7</v>
      </c>
      <c r="C1397" s="427"/>
      <c r="D1397" s="429" t="s">
        <v>1684</v>
      </c>
      <c r="E1397" s="428">
        <v>1.75371731E8</v>
      </c>
      <c r="F1397" s="429">
        <v>4846885.0</v>
      </c>
      <c r="G1397" s="429" t="s">
        <v>1463</v>
      </c>
    </row>
    <row r="1398" ht="14.25" customHeight="1">
      <c r="A1398" s="426">
        <v>45700.0</v>
      </c>
      <c r="B1398" s="428">
        <v>8997084.0</v>
      </c>
      <c r="C1398" s="427"/>
      <c r="D1398" s="429" t="s">
        <v>1510</v>
      </c>
      <c r="E1398" s="428">
        <v>1.40067055E8</v>
      </c>
      <c r="F1398" s="429">
        <v>0.0</v>
      </c>
      <c r="G1398" s="429" t="s">
        <v>1463</v>
      </c>
    </row>
    <row r="1399" ht="14.25" customHeight="1">
      <c r="A1399" s="426">
        <v>45700.0</v>
      </c>
      <c r="B1399" s="428">
        <v>1934869.0</v>
      </c>
      <c r="C1399" s="427"/>
      <c r="D1399" s="429" t="s">
        <v>1674</v>
      </c>
      <c r="E1399" s="428">
        <v>1.42541881E8</v>
      </c>
      <c r="F1399" s="429">
        <v>0.0</v>
      </c>
      <c r="G1399" s="429" t="s">
        <v>1463</v>
      </c>
    </row>
    <row r="1400" ht="14.25" customHeight="1">
      <c r="A1400" s="426">
        <v>45700.0</v>
      </c>
      <c r="B1400" s="428">
        <v>1839383.0</v>
      </c>
      <c r="C1400" s="427"/>
      <c r="D1400" s="429" t="s">
        <v>1684</v>
      </c>
      <c r="E1400" s="428">
        <v>1.62792738E8</v>
      </c>
      <c r="F1400" s="429">
        <v>4846885.0</v>
      </c>
      <c r="G1400" s="429" t="s">
        <v>1463</v>
      </c>
    </row>
    <row r="1401" ht="14.25" customHeight="1">
      <c r="A1401" s="426">
        <v>45700.0</v>
      </c>
      <c r="B1401" s="428">
        <v>899955.0</v>
      </c>
      <c r="C1401" s="427"/>
      <c r="D1401" s="429" t="s">
        <v>1674</v>
      </c>
      <c r="E1401" s="428">
        <v>1.43441836E8</v>
      </c>
      <c r="F1401" s="429">
        <v>0.0</v>
      </c>
      <c r="G1401" s="429" t="s">
        <v>1463</v>
      </c>
    </row>
    <row r="1402" ht="14.25" customHeight="1">
      <c r="A1402" s="426">
        <v>45700.0</v>
      </c>
      <c r="B1402" s="428">
        <v>809914.0</v>
      </c>
      <c r="C1402" s="427"/>
      <c r="D1402" s="429" t="s">
        <v>1684</v>
      </c>
      <c r="E1402" s="428">
        <v>1.64083652E8</v>
      </c>
      <c r="F1402" s="429">
        <v>4846885.0</v>
      </c>
      <c r="G1402" s="429" t="s">
        <v>1463</v>
      </c>
    </row>
    <row r="1403" ht="14.25" customHeight="1">
      <c r="A1403" s="426">
        <v>45700.0</v>
      </c>
      <c r="B1403" s="428">
        <v>729980.0</v>
      </c>
      <c r="C1403" s="427"/>
      <c r="D1403" s="429" t="s">
        <v>1605</v>
      </c>
      <c r="E1403" s="428">
        <v>1.76101711E8</v>
      </c>
      <c r="F1403" s="429">
        <v>7.2245806E7</v>
      </c>
      <c r="G1403" s="429" t="s">
        <v>1463</v>
      </c>
    </row>
    <row r="1404" ht="14.25" customHeight="1">
      <c r="A1404" s="426">
        <v>45700.0</v>
      </c>
      <c r="B1404" s="428">
        <v>628753.0</v>
      </c>
      <c r="C1404" s="427"/>
      <c r="D1404" s="429" t="s">
        <v>1569</v>
      </c>
      <c r="E1404" s="428">
        <v>1.44504946E8</v>
      </c>
      <c r="F1404" s="429">
        <v>2676281.0</v>
      </c>
      <c r="G1404" s="429" t="s">
        <v>1463</v>
      </c>
    </row>
    <row r="1405" ht="14.25" customHeight="1">
      <c r="A1405" s="426">
        <v>45700.0</v>
      </c>
      <c r="B1405" s="428">
        <v>539957.0</v>
      </c>
      <c r="C1405" s="427"/>
      <c r="D1405" s="429" t="s">
        <v>1674</v>
      </c>
      <c r="E1405" s="428">
        <v>1.40607012E8</v>
      </c>
      <c r="F1405" s="429">
        <v>0.0</v>
      </c>
      <c r="G1405" s="429" t="s">
        <v>1463</v>
      </c>
    </row>
    <row r="1406" ht="14.25" customHeight="1">
      <c r="A1406" s="426">
        <v>45700.0</v>
      </c>
      <c r="B1406" s="428">
        <v>481000.0</v>
      </c>
      <c r="C1406" s="427"/>
      <c r="D1406" s="429" t="s">
        <v>1684</v>
      </c>
      <c r="E1406" s="428">
        <v>1.63273738E8</v>
      </c>
      <c r="F1406" s="429">
        <v>4846885.0</v>
      </c>
      <c r="G1406" s="429" t="s">
        <v>1463</v>
      </c>
    </row>
    <row r="1407" ht="14.25" customHeight="1">
      <c r="A1407" s="426">
        <v>45700.0</v>
      </c>
      <c r="B1407" s="428">
        <v>434357.0</v>
      </c>
      <c r="C1407" s="427"/>
      <c r="D1407" s="429" t="s">
        <v>1664</v>
      </c>
      <c r="E1407" s="428">
        <v>1.43876193E8</v>
      </c>
      <c r="F1407" s="429">
        <v>0.0</v>
      </c>
      <c r="G1407" s="429" t="s">
        <v>1463</v>
      </c>
    </row>
    <row r="1408" ht="14.25" customHeight="1">
      <c r="A1408" s="426">
        <v>45700.0</v>
      </c>
      <c r="B1408" s="428">
        <v>419169.0</v>
      </c>
      <c r="C1408" s="427"/>
      <c r="D1408" s="429" t="s">
        <v>1569</v>
      </c>
      <c r="E1408" s="428">
        <v>1.45343284E8</v>
      </c>
      <c r="F1408" s="429">
        <v>2676281.0</v>
      </c>
      <c r="G1408" s="429" t="s">
        <v>1463</v>
      </c>
    </row>
    <row r="1409" ht="14.25" customHeight="1">
      <c r="A1409" s="426">
        <v>45700.0</v>
      </c>
      <c r="B1409" s="428">
        <v>419169.0</v>
      </c>
      <c r="C1409" s="427"/>
      <c r="D1409" s="429" t="s">
        <v>1569</v>
      </c>
      <c r="E1409" s="428">
        <v>1.44924115E8</v>
      </c>
      <c r="F1409" s="429">
        <v>2676281.0</v>
      </c>
      <c r="G1409" s="429" t="s">
        <v>1463</v>
      </c>
    </row>
    <row r="1410" ht="14.25" customHeight="1">
      <c r="A1410" s="426">
        <v>45700.0</v>
      </c>
      <c r="B1410" s="428">
        <v>339088.0</v>
      </c>
      <c r="C1410" s="427"/>
      <c r="D1410" s="429" t="s">
        <v>1684</v>
      </c>
      <c r="E1410" s="428">
        <v>1.60953355E8</v>
      </c>
      <c r="F1410" s="429">
        <v>4846885.0</v>
      </c>
      <c r="G1410" s="429" t="s">
        <v>1463</v>
      </c>
    </row>
    <row r="1411" ht="14.25" customHeight="1">
      <c r="A1411" s="426">
        <v>45700.0</v>
      </c>
      <c r="B1411" s="428">
        <v>292447.0</v>
      </c>
      <c r="C1411" s="427"/>
      <c r="D1411" s="429" t="s">
        <v>1700</v>
      </c>
      <c r="E1411" s="428">
        <v>1.76394158E8</v>
      </c>
      <c r="F1411" s="429">
        <v>0.0</v>
      </c>
      <c r="G1411" s="429" t="s">
        <v>1463</v>
      </c>
    </row>
    <row r="1412" ht="14.25" customHeight="1">
      <c r="A1412" s="426">
        <v>45700.0</v>
      </c>
      <c r="B1412" s="428">
        <v>246469.0</v>
      </c>
      <c r="C1412" s="427"/>
      <c r="D1412" s="429" t="s">
        <v>1520</v>
      </c>
      <c r="E1412" s="428">
        <v>1.45614267E8</v>
      </c>
      <c r="F1412" s="429">
        <v>0.0</v>
      </c>
      <c r="G1412" s="429" t="s">
        <v>1463</v>
      </c>
    </row>
    <row r="1413" ht="14.25" customHeight="1">
      <c r="A1413" s="426">
        <v>45700.0</v>
      </c>
      <c r="B1413" s="428">
        <v>24514.0</v>
      </c>
      <c r="C1413" s="427"/>
      <c r="D1413" s="429" t="s">
        <v>1721</v>
      </c>
      <c r="E1413" s="428">
        <v>1.45367798E8</v>
      </c>
      <c r="F1413" s="429">
        <v>7.1659127E7</v>
      </c>
      <c r="G1413" s="429" t="s">
        <v>1463</v>
      </c>
    </row>
    <row r="1414" ht="14.25" customHeight="1">
      <c r="A1414" s="426">
        <v>45701.0</v>
      </c>
      <c r="B1414" s="428">
        <v>4000000.0</v>
      </c>
      <c r="C1414" s="427"/>
      <c r="D1414" s="429" t="s">
        <v>1691</v>
      </c>
      <c r="E1414" s="428">
        <v>1.31069971E8</v>
      </c>
      <c r="F1414" s="429">
        <v>0.0</v>
      </c>
      <c r="G1414" s="429" t="s">
        <v>1463</v>
      </c>
    </row>
    <row r="1415" ht="14.25" customHeight="1">
      <c r="A1415" s="426">
        <v>45702.0</v>
      </c>
      <c r="B1415" s="428">
        <v>1.4153749E7</v>
      </c>
      <c r="C1415" s="427"/>
      <c r="D1415" s="429" t="s">
        <v>1662</v>
      </c>
      <c r="E1415" s="428">
        <v>1.17069971E8</v>
      </c>
      <c r="F1415" s="429">
        <v>6.6717542E7</v>
      </c>
      <c r="G1415" s="429" t="s">
        <v>1463</v>
      </c>
    </row>
    <row r="1416" ht="14.25" customHeight="1">
      <c r="A1416" s="426">
        <v>45702.0</v>
      </c>
      <c r="B1416" s="428">
        <v>1.0E7</v>
      </c>
      <c r="C1416" s="427"/>
      <c r="D1416" s="429" t="s">
        <v>1662</v>
      </c>
      <c r="E1416" s="428">
        <v>1.27069971E8</v>
      </c>
      <c r="F1416" s="429">
        <v>6.6717542E7</v>
      </c>
      <c r="G1416" s="429" t="s">
        <v>1463</v>
      </c>
    </row>
    <row r="1417" ht="14.25" customHeight="1">
      <c r="A1417" s="426">
        <v>45702.0</v>
      </c>
      <c r="B1417" s="428">
        <v>7000000.0</v>
      </c>
      <c r="C1417" s="427"/>
      <c r="D1417" s="429" t="s">
        <v>1691</v>
      </c>
      <c r="E1417" s="428">
        <v>8.8916222E7</v>
      </c>
      <c r="F1417" s="429">
        <v>0.0</v>
      </c>
      <c r="G1417" s="429" t="s">
        <v>1463</v>
      </c>
    </row>
    <row r="1418" ht="14.25" customHeight="1">
      <c r="A1418" s="426">
        <v>45702.0</v>
      </c>
      <c r="B1418" s="428">
        <v>7000000.0</v>
      </c>
      <c r="C1418" s="427"/>
      <c r="D1418" s="429" t="s">
        <v>1572</v>
      </c>
      <c r="E1418" s="428">
        <v>1.02916222E8</v>
      </c>
      <c r="F1418" s="429">
        <v>0.0</v>
      </c>
      <c r="G1418" s="429" t="s">
        <v>1463</v>
      </c>
    </row>
    <row r="1419" ht="14.25" customHeight="1">
      <c r="A1419" s="426">
        <v>45702.0</v>
      </c>
      <c r="B1419" s="428">
        <v>7000000.0</v>
      </c>
      <c r="C1419" s="427"/>
      <c r="D1419" s="429" t="s">
        <v>1572</v>
      </c>
      <c r="E1419" s="428">
        <v>9.5916222E7</v>
      </c>
      <c r="F1419" s="429">
        <v>0.0</v>
      </c>
      <c r="G1419" s="429" t="s">
        <v>1463</v>
      </c>
    </row>
    <row r="1420" ht="14.25" customHeight="1">
      <c r="A1420" s="426">
        <v>45702.0</v>
      </c>
      <c r="B1420" s="428">
        <v>7000000.0</v>
      </c>
      <c r="C1420" s="427"/>
      <c r="D1420" s="429" t="s">
        <v>1682</v>
      </c>
      <c r="E1420" s="428">
        <v>7.0268165E7</v>
      </c>
      <c r="F1420" s="429">
        <v>0.0</v>
      </c>
      <c r="G1420" s="429" t="s">
        <v>1463</v>
      </c>
    </row>
    <row r="1421" ht="14.25" customHeight="1">
      <c r="A1421" s="426">
        <v>45702.0</v>
      </c>
      <c r="B1421" s="428">
        <v>5425000.0</v>
      </c>
      <c r="C1421" s="427"/>
      <c r="D1421" s="429" t="s">
        <v>1594</v>
      </c>
      <c r="E1421" s="428">
        <v>7.8335209E7</v>
      </c>
      <c r="F1421" s="429">
        <v>7.5139934E7</v>
      </c>
      <c r="G1421" s="429" t="s">
        <v>1463</v>
      </c>
    </row>
    <row r="1422" ht="14.25" customHeight="1">
      <c r="A1422" s="426">
        <v>45702.0</v>
      </c>
      <c r="B1422" s="428">
        <v>1711420.0</v>
      </c>
      <c r="C1422" s="427"/>
      <c r="D1422" s="429" t="s">
        <v>1551</v>
      </c>
      <c r="E1422" s="428">
        <v>7.2601797E7</v>
      </c>
      <c r="F1422" s="429">
        <v>0.0</v>
      </c>
      <c r="G1422" s="429" t="s">
        <v>1463</v>
      </c>
    </row>
    <row r="1423" ht="14.25" customHeight="1">
      <c r="A1423" s="426">
        <v>45702.0</v>
      </c>
      <c r="B1423" s="428">
        <v>1438482.0</v>
      </c>
      <c r="C1423" s="427"/>
      <c r="D1423" s="429" t="s">
        <v>1527</v>
      </c>
      <c r="E1423" s="428">
        <v>8.1101071E7</v>
      </c>
      <c r="F1423" s="429">
        <v>7.172839E7</v>
      </c>
      <c r="G1423" s="429" t="s">
        <v>1463</v>
      </c>
    </row>
    <row r="1424" ht="14.25" customHeight="1">
      <c r="A1424" s="426">
        <v>45702.0</v>
      </c>
      <c r="B1424" s="428">
        <v>622212.0</v>
      </c>
      <c r="C1424" s="427"/>
      <c r="D1424" s="429" t="s">
        <v>1682</v>
      </c>
      <c r="E1424" s="428">
        <v>7.0890377E7</v>
      </c>
      <c r="F1424" s="429">
        <v>0.0</v>
      </c>
      <c r="G1424" s="429" t="s">
        <v>1463</v>
      </c>
    </row>
    <row r="1425" ht="14.25" customHeight="1">
      <c r="A1425" s="426">
        <v>45702.0</v>
      </c>
      <c r="B1425" s="428">
        <v>504364.0</v>
      </c>
      <c r="C1425" s="427"/>
      <c r="D1425" s="429" t="s">
        <v>1527</v>
      </c>
      <c r="E1425" s="428">
        <v>8.1605435E7</v>
      </c>
      <c r="F1425" s="429">
        <v>7.172839E7</v>
      </c>
      <c r="G1425" s="429" t="s">
        <v>1463</v>
      </c>
    </row>
    <row r="1426" ht="14.25" customHeight="1">
      <c r="A1426" s="426">
        <v>45702.0</v>
      </c>
      <c r="B1426" s="428">
        <v>441700.0</v>
      </c>
      <c r="C1426" s="427"/>
      <c r="D1426" s="429" t="s">
        <v>1627</v>
      </c>
      <c r="E1426" s="428">
        <v>7.9229217E7</v>
      </c>
      <c r="F1426" s="429">
        <v>0.0</v>
      </c>
      <c r="G1426" s="429" t="s">
        <v>1463</v>
      </c>
    </row>
    <row r="1427" ht="14.25" customHeight="1">
      <c r="A1427" s="426">
        <v>45702.0</v>
      </c>
      <c r="B1427" s="428">
        <v>433372.0</v>
      </c>
      <c r="C1427" s="427"/>
      <c r="D1427" s="429" t="s">
        <v>1527</v>
      </c>
      <c r="E1427" s="428">
        <v>7.9662589E7</v>
      </c>
      <c r="F1427" s="429">
        <v>7.172839E7</v>
      </c>
      <c r="G1427" s="429" t="s">
        <v>1463</v>
      </c>
    </row>
    <row r="1428" ht="14.25" customHeight="1">
      <c r="A1428" s="426">
        <v>45702.0</v>
      </c>
      <c r="B1428" s="428">
        <v>300000.0</v>
      </c>
      <c r="C1428" s="427"/>
      <c r="D1428" s="429" t="s">
        <v>1630</v>
      </c>
      <c r="E1428" s="428">
        <v>7.8787517E7</v>
      </c>
      <c r="F1428" s="429">
        <v>0.0</v>
      </c>
      <c r="G1428" s="429" t="s">
        <v>1463</v>
      </c>
    </row>
    <row r="1429" ht="14.25" customHeight="1">
      <c r="A1429" s="426">
        <v>45702.0</v>
      </c>
      <c r="B1429" s="428">
        <v>216579.0</v>
      </c>
      <c r="C1429" s="427"/>
      <c r="D1429" s="429" t="s">
        <v>1662</v>
      </c>
      <c r="E1429" s="428">
        <v>8.1916222E7</v>
      </c>
      <c r="F1429" s="429">
        <v>6.6717542E7</v>
      </c>
      <c r="G1429" s="429" t="s">
        <v>1463</v>
      </c>
    </row>
    <row r="1430" ht="14.25" customHeight="1">
      <c r="A1430" s="426">
        <v>45702.0</v>
      </c>
      <c r="B1430" s="428">
        <v>205608.0</v>
      </c>
      <c r="C1430" s="427"/>
      <c r="D1430" s="429" t="s">
        <v>1521</v>
      </c>
      <c r="E1430" s="428">
        <v>7.2807405E7</v>
      </c>
      <c r="F1430" s="429">
        <v>0.0</v>
      </c>
      <c r="G1430" s="429" t="s">
        <v>1463</v>
      </c>
    </row>
    <row r="1431" ht="14.25" customHeight="1">
      <c r="A1431" s="426">
        <v>45702.0</v>
      </c>
      <c r="B1431" s="428">
        <v>152308.0</v>
      </c>
      <c r="C1431" s="427"/>
      <c r="D1431" s="429" t="s">
        <v>1594</v>
      </c>
      <c r="E1431" s="428">
        <v>7.8487517E7</v>
      </c>
      <c r="F1431" s="429">
        <v>7.5139934E7</v>
      </c>
      <c r="G1431" s="429" t="s">
        <v>1463</v>
      </c>
    </row>
    <row r="1432" ht="14.25" customHeight="1">
      <c r="A1432" s="426">
        <v>45702.0</v>
      </c>
      <c r="B1432" s="428">
        <v>102804.0</v>
      </c>
      <c r="C1432" s="427"/>
      <c r="D1432" s="429" t="s">
        <v>1521</v>
      </c>
      <c r="E1432" s="428">
        <v>7.2910209E7</v>
      </c>
      <c r="F1432" s="429">
        <v>0.0</v>
      </c>
      <c r="G1432" s="429" t="s">
        <v>1463</v>
      </c>
    </row>
    <row r="1433" ht="14.25" customHeight="1">
      <c r="A1433" s="426">
        <v>45702.0</v>
      </c>
      <c r="B1433" s="428">
        <v>94208.0</v>
      </c>
      <c r="C1433" s="427"/>
      <c r="D1433" s="429" t="s">
        <v>1527</v>
      </c>
      <c r="E1433" s="428">
        <v>8.1699643E7</v>
      </c>
      <c r="F1433" s="429">
        <v>7.172839E7</v>
      </c>
      <c r="G1433" s="429" t="s">
        <v>1463</v>
      </c>
    </row>
    <row r="1434" ht="14.25" customHeight="1">
      <c r="A1434" s="426">
        <v>45705.0</v>
      </c>
      <c r="B1434" s="428">
        <v>685679.0</v>
      </c>
      <c r="C1434" s="427"/>
      <c r="D1434" s="429" t="s">
        <v>1722</v>
      </c>
      <c r="E1434" s="428">
        <v>6.3268165E7</v>
      </c>
      <c r="F1434" s="429">
        <v>7.450574E7</v>
      </c>
      <c r="G1434" s="429" t="s">
        <v>1463</v>
      </c>
    </row>
    <row r="1435" ht="14.25" customHeight="1">
      <c r="A1435" s="426">
        <v>45705.0</v>
      </c>
      <c r="B1435" s="428">
        <v>300000.0</v>
      </c>
      <c r="C1435" s="427"/>
      <c r="D1435" s="429" t="s">
        <v>1690</v>
      </c>
      <c r="E1435" s="428">
        <v>6.2582486E7</v>
      </c>
      <c r="F1435" s="429">
        <v>0.0</v>
      </c>
      <c r="G1435" s="429" t="s">
        <v>1463</v>
      </c>
    </row>
    <row r="1436" ht="14.25" customHeight="1">
      <c r="A1436" s="426">
        <v>45707.0</v>
      </c>
      <c r="B1436" s="428">
        <v>1.1044566E7</v>
      </c>
      <c r="C1436" s="427"/>
      <c r="D1436" s="429" t="s">
        <v>1505</v>
      </c>
      <c r="E1436" s="428">
        <v>6.0272307E7</v>
      </c>
      <c r="F1436" s="429">
        <v>6.1603875E7</v>
      </c>
      <c r="G1436" s="429" t="s">
        <v>1463</v>
      </c>
    </row>
    <row r="1437" ht="14.25" customHeight="1">
      <c r="A1437" s="426">
        <v>45707.0</v>
      </c>
      <c r="B1437" s="428">
        <v>1.0E7</v>
      </c>
      <c r="C1437" s="427"/>
      <c r="D1437" s="429" t="s">
        <v>1505</v>
      </c>
      <c r="E1437" s="428">
        <v>4.9227741E7</v>
      </c>
      <c r="F1437" s="429">
        <v>6.1603875E7</v>
      </c>
      <c r="G1437" s="429" t="s">
        <v>1463</v>
      </c>
    </row>
    <row r="1438" ht="14.25" customHeight="1">
      <c r="A1438" s="426">
        <v>45707.0</v>
      </c>
      <c r="B1438" s="428">
        <v>1366989.0</v>
      </c>
      <c r="C1438" s="427"/>
      <c r="D1438" s="429" t="s">
        <v>1723</v>
      </c>
      <c r="E1438" s="428">
        <v>6.1905159E7</v>
      </c>
      <c r="F1438" s="429">
        <v>0.0</v>
      </c>
      <c r="G1438" s="429" t="s">
        <v>1463</v>
      </c>
    </row>
    <row r="1439" ht="14.25" customHeight="1">
      <c r="A1439" s="426">
        <v>45707.0</v>
      </c>
      <c r="B1439" s="428">
        <v>300000.0</v>
      </c>
      <c r="C1439" s="427"/>
      <c r="D1439" s="429" t="s">
        <v>1630</v>
      </c>
      <c r="E1439" s="428">
        <v>6.2282486E7</v>
      </c>
      <c r="F1439" s="429">
        <v>0.0</v>
      </c>
      <c r="G1439" s="429" t="s">
        <v>1463</v>
      </c>
    </row>
    <row r="1440" ht="14.25" customHeight="1">
      <c r="A1440" s="426">
        <v>45707.0</v>
      </c>
      <c r="B1440" s="428">
        <v>265863.0</v>
      </c>
      <c r="C1440" s="427"/>
      <c r="D1440" s="429" t="s">
        <v>1723</v>
      </c>
      <c r="E1440" s="428">
        <v>6.053817E7</v>
      </c>
      <c r="F1440" s="429">
        <v>0.0</v>
      </c>
      <c r="G1440" s="429" t="s">
        <v>1463</v>
      </c>
    </row>
    <row r="1441" ht="14.25" customHeight="1">
      <c r="A1441" s="426">
        <v>45707.0</v>
      </c>
      <c r="B1441" s="428">
        <v>77327.0</v>
      </c>
      <c r="C1441" s="427"/>
      <c r="D1441" s="429" t="s">
        <v>1600</v>
      </c>
      <c r="E1441" s="428">
        <v>6.1982486E7</v>
      </c>
      <c r="F1441" s="429">
        <v>0.0</v>
      </c>
      <c r="G1441" s="429" t="s">
        <v>1463</v>
      </c>
    </row>
    <row r="1442" ht="14.25" customHeight="1">
      <c r="A1442" s="426">
        <v>45709.0</v>
      </c>
      <c r="B1442" s="427"/>
      <c r="C1442" s="428">
        <v>6.2514873E7</v>
      </c>
      <c r="D1442" s="429" t="s">
        <v>1593</v>
      </c>
      <c r="E1442" s="428">
        <v>3.9227741E7</v>
      </c>
      <c r="F1442" s="429">
        <v>0.0</v>
      </c>
      <c r="G1442" s="429" t="s">
        <v>1543</v>
      </c>
    </row>
    <row r="1443" ht="14.25" customHeight="1">
      <c r="A1443" s="426">
        <v>45712.0</v>
      </c>
      <c r="B1443" s="428">
        <v>8241100.0</v>
      </c>
      <c r="C1443" s="427"/>
      <c r="D1443" s="429" t="s">
        <v>1724</v>
      </c>
      <c r="E1443" s="428">
        <v>9.2804326E7</v>
      </c>
      <c r="F1443" s="429">
        <v>6.1418539E7</v>
      </c>
      <c r="G1443" s="429" t="s">
        <v>1463</v>
      </c>
    </row>
    <row r="1444" ht="14.25" customHeight="1">
      <c r="A1444" s="426">
        <v>45712.0</v>
      </c>
      <c r="B1444" s="428">
        <v>7000000.0</v>
      </c>
      <c r="C1444" s="427"/>
      <c r="D1444" s="429" t="s">
        <v>1724</v>
      </c>
      <c r="E1444" s="428">
        <v>9.9804326E7</v>
      </c>
      <c r="F1444" s="429">
        <v>6.1418539E7</v>
      </c>
      <c r="G1444" s="429" t="s">
        <v>1463</v>
      </c>
    </row>
    <row r="1445" ht="14.25" customHeight="1">
      <c r="A1445" s="426">
        <v>45712.0</v>
      </c>
      <c r="B1445" s="428">
        <v>7000000.0</v>
      </c>
      <c r="C1445" s="427"/>
      <c r="D1445" s="429" t="s">
        <v>1724</v>
      </c>
      <c r="E1445" s="428">
        <v>8.4563226E7</v>
      </c>
      <c r="F1445" s="429">
        <v>6.1418539E7</v>
      </c>
      <c r="G1445" s="429" t="s">
        <v>1463</v>
      </c>
    </row>
    <row r="1446" ht="14.25" customHeight="1">
      <c r="A1446" s="426">
        <v>45712.0</v>
      </c>
      <c r="B1446" s="428">
        <v>7000000.0</v>
      </c>
      <c r="C1446" s="427"/>
      <c r="D1446" s="429" t="s">
        <v>1691</v>
      </c>
      <c r="E1446" s="428">
        <v>7.6287664E7</v>
      </c>
      <c r="F1446" s="429">
        <v>0.0</v>
      </c>
      <c r="G1446" s="429" t="s">
        <v>1463</v>
      </c>
    </row>
    <row r="1447" ht="14.25" customHeight="1">
      <c r="A1447" s="426">
        <v>45712.0</v>
      </c>
      <c r="B1447" s="428">
        <v>7000000.0</v>
      </c>
      <c r="C1447" s="427"/>
      <c r="D1447" s="429" t="s">
        <v>1691</v>
      </c>
      <c r="E1447" s="428">
        <v>6.9287664E7</v>
      </c>
      <c r="F1447" s="429">
        <v>0.0</v>
      </c>
      <c r="G1447" s="429" t="s">
        <v>1463</v>
      </c>
    </row>
    <row r="1448" ht="14.25" customHeight="1">
      <c r="A1448" s="426">
        <v>45712.0</v>
      </c>
      <c r="B1448" s="428">
        <v>1338788.0</v>
      </c>
      <c r="C1448" s="427"/>
      <c r="D1448" s="429" t="s">
        <v>1725</v>
      </c>
      <c r="E1448" s="428">
        <v>1.01143114E8</v>
      </c>
      <c r="F1448" s="429">
        <v>7.5632932E7</v>
      </c>
      <c r="G1448" s="429" t="s">
        <v>1463</v>
      </c>
    </row>
    <row r="1449" ht="14.25" customHeight="1">
      <c r="A1449" s="426">
        <v>45712.0</v>
      </c>
      <c r="B1449" s="428">
        <v>1275562.0</v>
      </c>
      <c r="C1449" s="427"/>
      <c r="D1449" s="429" t="s">
        <v>1725</v>
      </c>
      <c r="E1449" s="428">
        <v>7.7563226E7</v>
      </c>
      <c r="F1449" s="429">
        <v>7.5632932E7</v>
      </c>
      <c r="G1449" s="429" t="s">
        <v>1463</v>
      </c>
    </row>
    <row r="1450" ht="14.25" customHeight="1">
      <c r="A1450" s="426">
        <v>45712.0</v>
      </c>
      <c r="B1450" s="428">
        <v>300000.0</v>
      </c>
      <c r="C1450" s="427"/>
      <c r="D1450" s="429" t="s">
        <v>1690</v>
      </c>
      <c r="E1450" s="428">
        <v>1.01742614E8</v>
      </c>
      <c r="F1450" s="429">
        <v>0.0</v>
      </c>
      <c r="G1450" s="429" t="s">
        <v>1463</v>
      </c>
    </row>
    <row r="1451" ht="14.25" customHeight="1">
      <c r="A1451" s="426">
        <v>45712.0</v>
      </c>
      <c r="B1451" s="428">
        <v>299500.0</v>
      </c>
      <c r="C1451" s="427"/>
      <c r="D1451" s="429" t="s">
        <v>1726</v>
      </c>
      <c r="E1451" s="428">
        <v>1.01442614E8</v>
      </c>
      <c r="F1451" s="429">
        <v>0.0</v>
      </c>
      <c r="G1451" s="429" t="s">
        <v>1463</v>
      </c>
    </row>
    <row r="1452" ht="14.25" customHeight="1">
      <c r="A1452" s="426">
        <v>45714.0</v>
      </c>
      <c r="B1452" s="428">
        <v>19000.0</v>
      </c>
      <c r="C1452" s="427"/>
      <c r="D1452" s="429" t="s">
        <v>1532</v>
      </c>
      <c r="E1452" s="428">
        <v>5.2645228E7</v>
      </c>
      <c r="F1452" s="429">
        <v>0.0</v>
      </c>
      <c r="G1452" s="429" t="s">
        <v>1463</v>
      </c>
    </row>
    <row r="1453" ht="14.25" customHeight="1">
      <c r="A1453" s="426">
        <v>45715.0</v>
      </c>
      <c r="B1453" s="428">
        <v>6060702.0</v>
      </c>
      <c r="C1453" s="427"/>
      <c r="D1453" s="429" t="s">
        <v>1727</v>
      </c>
      <c r="E1453" s="428">
        <v>6.0070967E7</v>
      </c>
      <c r="F1453" s="429">
        <v>0.0</v>
      </c>
      <c r="G1453" s="429" t="s">
        <v>1463</v>
      </c>
    </row>
    <row r="1454" ht="14.25" customHeight="1">
      <c r="A1454" s="426">
        <v>45715.0</v>
      </c>
      <c r="B1454" s="428">
        <v>1652065.0</v>
      </c>
      <c r="C1454" s="427"/>
      <c r="D1454" s="429" t="s">
        <v>1728</v>
      </c>
      <c r="E1454" s="428">
        <v>6.1882992E7</v>
      </c>
      <c r="F1454" s="429">
        <v>0.0</v>
      </c>
      <c r="G1454" s="429" t="s">
        <v>1463</v>
      </c>
    </row>
    <row r="1455" ht="14.25" customHeight="1">
      <c r="A1455" s="426">
        <v>45715.0</v>
      </c>
      <c r="B1455" s="428">
        <v>1312701.0</v>
      </c>
      <c r="C1455" s="427"/>
      <c r="D1455" s="429" t="s">
        <v>1729</v>
      </c>
      <c r="E1455" s="428">
        <v>5.3957929E7</v>
      </c>
      <c r="F1455" s="429">
        <v>9.5308244E7</v>
      </c>
      <c r="G1455" s="429" t="s">
        <v>1463</v>
      </c>
    </row>
    <row r="1456" ht="14.25" customHeight="1">
      <c r="A1456" s="426">
        <v>45715.0</v>
      </c>
      <c r="B1456" s="428">
        <v>300000.0</v>
      </c>
      <c r="C1456" s="427"/>
      <c r="D1456" s="429" t="s">
        <v>1690</v>
      </c>
      <c r="E1456" s="428">
        <v>6.2182992E7</v>
      </c>
      <c r="F1456" s="429">
        <v>0.0</v>
      </c>
      <c r="G1456" s="429" t="s">
        <v>1463</v>
      </c>
    </row>
    <row r="1457" ht="14.25" customHeight="1">
      <c r="A1457" s="426">
        <v>45715.0</v>
      </c>
      <c r="B1457" s="428">
        <v>159960.0</v>
      </c>
      <c r="C1457" s="427"/>
      <c r="D1457" s="429" t="s">
        <v>1727</v>
      </c>
      <c r="E1457" s="428">
        <v>6.0230927E7</v>
      </c>
      <c r="F1457" s="429">
        <v>0.0</v>
      </c>
      <c r="G1457" s="429" t="s">
        <v>1463</v>
      </c>
    </row>
    <row r="1458" ht="14.25" customHeight="1">
      <c r="A1458" s="426">
        <v>45715.0</v>
      </c>
      <c r="B1458" s="428">
        <v>104672.0</v>
      </c>
      <c r="C1458" s="427"/>
      <c r="D1458" s="429" t="s">
        <v>1728</v>
      </c>
      <c r="E1458" s="428">
        <v>6.2287664E7</v>
      </c>
      <c r="F1458" s="429">
        <v>0.0</v>
      </c>
      <c r="G1458" s="429" t="s">
        <v>1463</v>
      </c>
    </row>
    <row r="1459" ht="14.25" customHeight="1">
      <c r="A1459" s="426">
        <v>45715.0</v>
      </c>
      <c r="B1459" s="428">
        <v>52336.0</v>
      </c>
      <c r="C1459" s="427"/>
      <c r="D1459" s="429" t="s">
        <v>1728</v>
      </c>
      <c r="E1459" s="428">
        <v>5.4010265E7</v>
      </c>
      <c r="F1459" s="429">
        <v>0.0</v>
      </c>
      <c r="G1459" s="429" t="s">
        <v>1463</v>
      </c>
    </row>
    <row r="1460" ht="14.25" customHeight="1">
      <c r="A1460" s="426">
        <v>45716.0</v>
      </c>
      <c r="B1460" s="427"/>
      <c r="C1460" s="428">
        <v>4.9999302E7</v>
      </c>
      <c r="D1460" s="429" t="s">
        <v>1593</v>
      </c>
      <c r="E1460" s="428">
        <v>5.2626228E7</v>
      </c>
      <c r="F1460" s="429">
        <v>0.0</v>
      </c>
      <c r="G1460" s="429" t="s">
        <v>1543</v>
      </c>
    </row>
    <row r="1461" ht="14.25" customHeight="1">
      <c r="A1461" s="426">
        <v>45719.0</v>
      </c>
      <c r="B1461" s="428">
        <v>3199979.0</v>
      </c>
      <c r="C1461" s="427"/>
      <c r="D1461" s="429" t="s">
        <v>1519</v>
      </c>
      <c r="E1461" s="428">
        <v>9.4434512E7</v>
      </c>
      <c r="F1461" s="429">
        <v>2.5709179E7</v>
      </c>
      <c r="G1461" s="429" t="s">
        <v>1463</v>
      </c>
    </row>
    <row r="1462" ht="14.25" customHeight="1">
      <c r="A1462" s="426">
        <v>45719.0</v>
      </c>
      <c r="B1462" s="428">
        <v>2427600.0</v>
      </c>
      <c r="C1462" s="427"/>
      <c r="D1462" s="429" t="s">
        <v>1730</v>
      </c>
      <c r="E1462" s="428">
        <v>1.00131309E8</v>
      </c>
      <c r="F1462" s="429">
        <v>7.4898866E7</v>
      </c>
      <c r="G1462" s="429" t="s">
        <v>1463</v>
      </c>
    </row>
    <row r="1463" ht="14.25" customHeight="1">
      <c r="A1463" s="426">
        <v>45719.0</v>
      </c>
      <c r="B1463" s="428">
        <v>2373650.0</v>
      </c>
      <c r="C1463" s="427"/>
      <c r="D1463" s="429" t="s">
        <v>1684</v>
      </c>
      <c r="E1463" s="428">
        <v>8.8908062E7</v>
      </c>
      <c r="F1463" s="429">
        <v>4846885.0</v>
      </c>
      <c r="G1463" s="429" t="s">
        <v>1463</v>
      </c>
    </row>
    <row r="1464" ht="14.25" customHeight="1">
      <c r="A1464" s="426">
        <v>45719.0</v>
      </c>
      <c r="B1464" s="428">
        <v>2306262.0</v>
      </c>
      <c r="C1464" s="427"/>
      <c r="D1464" s="429" t="s">
        <v>1684</v>
      </c>
      <c r="E1464" s="428">
        <v>1.0262553E8</v>
      </c>
      <c r="F1464" s="429">
        <v>4846885.0</v>
      </c>
      <c r="G1464" s="429" t="s">
        <v>1463</v>
      </c>
    </row>
    <row r="1465" ht="14.25" customHeight="1">
      <c r="A1465" s="426">
        <v>45719.0</v>
      </c>
      <c r="B1465" s="428">
        <v>2026471.0</v>
      </c>
      <c r="C1465" s="427"/>
      <c r="D1465" s="429" t="s">
        <v>1519</v>
      </c>
      <c r="E1465" s="428">
        <v>9.1234533E7</v>
      </c>
      <c r="F1465" s="429">
        <v>2.5709179E7</v>
      </c>
      <c r="G1465" s="429" t="s">
        <v>1463</v>
      </c>
    </row>
    <row r="1466" ht="14.25" customHeight="1">
      <c r="A1466" s="426">
        <v>45719.0</v>
      </c>
      <c r="B1466" s="428">
        <v>1918216.0</v>
      </c>
      <c r="C1466" s="427"/>
      <c r="D1466" s="429" t="s">
        <v>1627</v>
      </c>
      <c r="E1466" s="428">
        <v>9.7703709E7</v>
      </c>
      <c r="F1466" s="429">
        <v>0.0</v>
      </c>
      <c r="G1466" s="429" t="s">
        <v>1463</v>
      </c>
    </row>
    <row r="1467" ht="14.25" customHeight="1">
      <c r="A1467" s="426">
        <v>45719.0</v>
      </c>
      <c r="B1467" s="428">
        <v>1350981.0</v>
      </c>
      <c r="C1467" s="427"/>
      <c r="D1467" s="429" t="s">
        <v>1519</v>
      </c>
      <c r="E1467" s="428">
        <v>9.5785493E7</v>
      </c>
      <c r="F1467" s="429">
        <v>2.5709179E7</v>
      </c>
      <c r="G1467" s="429" t="s">
        <v>1463</v>
      </c>
    </row>
    <row r="1468" ht="14.25" customHeight="1">
      <c r="A1468" s="426">
        <v>45719.0</v>
      </c>
      <c r="B1468" s="428">
        <v>460067.0</v>
      </c>
      <c r="C1468" s="427"/>
      <c r="D1468" s="429" t="s">
        <v>1640</v>
      </c>
      <c r="E1468" s="428">
        <v>8.6534412E7</v>
      </c>
      <c r="F1468" s="429">
        <v>9.5308244E7</v>
      </c>
      <c r="G1468" s="429" t="s">
        <v>1463</v>
      </c>
    </row>
    <row r="1469" ht="14.25" customHeight="1">
      <c r="A1469" s="426">
        <v>45719.0</v>
      </c>
      <c r="B1469" s="428">
        <v>300000.0</v>
      </c>
      <c r="C1469" s="427"/>
      <c r="D1469" s="429" t="s">
        <v>1630</v>
      </c>
      <c r="E1469" s="428">
        <v>8.9208062E7</v>
      </c>
      <c r="F1469" s="429">
        <v>0.0</v>
      </c>
      <c r="G1469" s="429" t="s">
        <v>1463</v>
      </c>
    </row>
    <row r="1470" ht="14.25" customHeight="1">
      <c r="A1470" s="426">
        <v>45719.0</v>
      </c>
      <c r="B1470" s="428">
        <v>187959.0</v>
      </c>
      <c r="C1470" s="427"/>
      <c r="D1470" s="429" t="s">
        <v>1527</v>
      </c>
      <c r="E1470" s="428">
        <v>1.00319268E8</v>
      </c>
      <c r="F1470" s="429">
        <v>7.172839E7</v>
      </c>
      <c r="G1470" s="429" t="s">
        <v>1463</v>
      </c>
    </row>
    <row r="1471" ht="14.25" customHeight="1">
      <c r="A1471" s="426">
        <v>45720.0</v>
      </c>
      <c r="B1471" s="428">
        <v>1.828024E7</v>
      </c>
      <c r="C1471" s="427"/>
      <c r="D1471" s="429" t="s">
        <v>1510</v>
      </c>
      <c r="E1471" s="428">
        <v>8.5566994E7</v>
      </c>
      <c r="F1471" s="429">
        <v>0.0</v>
      </c>
      <c r="G1471" s="429" t="s">
        <v>1463</v>
      </c>
    </row>
    <row r="1472" ht="14.25" customHeight="1">
      <c r="A1472" s="426">
        <v>45720.0</v>
      </c>
      <c r="B1472" s="428">
        <v>3806191.0</v>
      </c>
      <c r="C1472" s="427"/>
      <c r="D1472" s="429" t="s">
        <v>1604</v>
      </c>
      <c r="E1472" s="428">
        <v>6.7009642E7</v>
      </c>
      <c r="F1472" s="429">
        <v>1702947.0</v>
      </c>
      <c r="G1472" s="429" t="s">
        <v>1463</v>
      </c>
    </row>
    <row r="1473" ht="14.25" customHeight="1">
      <c r="A1473" s="426">
        <v>45720.0</v>
      </c>
      <c r="B1473" s="428">
        <v>1709702.0</v>
      </c>
      <c r="C1473" s="427"/>
      <c r="D1473" s="429" t="s">
        <v>1604</v>
      </c>
      <c r="E1473" s="428">
        <v>6.3084043E7</v>
      </c>
      <c r="F1473" s="429">
        <v>1702947.0</v>
      </c>
      <c r="G1473" s="429" t="s">
        <v>1463</v>
      </c>
    </row>
    <row r="1474" ht="14.25" customHeight="1">
      <c r="A1474" s="426">
        <v>45720.0</v>
      </c>
      <c r="B1474" s="428">
        <v>1358909.0</v>
      </c>
      <c r="C1474" s="427"/>
      <c r="D1474" s="429" t="s">
        <v>1536</v>
      </c>
      <c r="E1474" s="428">
        <v>5.8833902E7</v>
      </c>
      <c r="F1474" s="429">
        <v>2.5536754E7</v>
      </c>
      <c r="G1474" s="429" t="s">
        <v>1463</v>
      </c>
    </row>
    <row r="1475" ht="14.25" customHeight="1">
      <c r="A1475" s="426">
        <v>45720.0</v>
      </c>
      <c r="B1475" s="428">
        <v>1174221.0</v>
      </c>
      <c r="C1475" s="427"/>
      <c r="D1475" s="429" t="s">
        <v>1536</v>
      </c>
      <c r="E1475" s="428">
        <v>6.0008123E7</v>
      </c>
      <c r="F1475" s="429">
        <v>2.5536754E7</v>
      </c>
      <c r="G1475" s="429" t="s">
        <v>1463</v>
      </c>
    </row>
    <row r="1476" ht="14.25" customHeight="1">
      <c r="A1476" s="426">
        <v>45720.0</v>
      </c>
      <c r="B1476" s="428">
        <v>1031921.0</v>
      </c>
      <c r="C1476" s="427"/>
      <c r="D1476" s="429" t="s">
        <v>1517</v>
      </c>
      <c r="E1476" s="428">
        <v>5.6017584E7</v>
      </c>
      <c r="F1476" s="429">
        <v>0.0</v>
      </c>
      <c r="G1476" s="429" t="s">
        <v>1463</v>
      </c>
    </row>
    <row r="1477" ht="14.25" customHeight="1">
      <c r="A1477" s="426">
        <v>45720.0</v>
      </c>
      <c r="B1477" s="428">
        <v>743057.0</v>
      </c>
      <c r="C1477" s="427"/>
      <c r="D1477" s="429" t="s">
        <v>1604</v>
      </c>
      <c r="E1477" s="428">
        <v>6.1374341E7</v>
      </c>
      <c r="F1477" s="429">
        <v>1702947.0</v>
      </c>
      <c r="G1477" s="429" t="s">
        <v>1463</v>
      </c>
    </row>
    <row r="1478" ht="14.25" customHeight="1">
      <c r="A1478" s="426">
        <v>45720.0</v>
      </c>
      <c r="B1478" s="428">
        <v>728372.0</v>
      </c>
      <c r="C1478" s="427"/>
      <c r="D1478" s="429" t="s">
        <v>1536</v>
      </c>
      <c r="E1478" s="428">
        <v>5.7011897E7</v>
      </c>
      <c r="F1478" s="429">
        <v>2.5536754E7</v>
      </c>
      <c r="G1478" s="429" t="s">
        <v>1463</v>
      </c>
    </row>
    <row r="1479" ht="14.25" customHeight="1">
      <c r="A1479" s="426">
        <v>45720.0</v>
      </c>
      <c r="B1479" s="428">
        <v>506667.0</v>
      </c>
      <c r="C1479" s="427"/>
      <c r="D1479" s="429" t="s">
        <v>1731</v>
      </c>
      <c r="E1479" s="428">
        <v>8.6073661E7</v>
      </c>
      <c r="F1479" s="429">
        <v>6.4714015E7</v>
      </c>
      <c r="G1479" s="429" t="s">
        <v>1463</v>
      </c>
    </row>
    <row r="1480" ht="14.25" customHeight="1">
      <c r="A1480" s="426">
        <v>45720.0</v>
      </c>
      <c r="B1480" s="428">
        <v>494169.0</v>
      </c>
      <c r="C1480" s="427"/>
      <c r="D1480" s="429" t="s">
        <v>1604</v>
      </c>
      <c r="E1480" s="428">
        <v>6.0502292E7</v>
      </c>
      <c r="F1480" s="429">
        <v>1702947.0</v>
      </c>
      <c r="G1480" s="429" t="s">
        <v>1463</v>
      </c>
    </row>
    <row r="1481" ht="14.25" customHeight="1">
      <c r="A1481" s="426">
        <v>45720.0</v>
      </c>
      <c r="B1481" s="428">
        <v>463096.0</v>
      </c>
      <c r="C1481" s="427"/>
      <c r="D1481" s="429" t="s">
        <v>1536</v>
      </c>
      <c r="E1481" s="428">
        <v>5.7474993E7</v>
      </c>
      <c r="F1481" s="429">
        <v>2.5536754E7</v>
      </c>
      <c r="G1481" s="429" t="s">
        <v>1463</v>
      </c>
    </row>
    <row r="1482" ht="14.25" customHeight="1">
      <c r="A1482" s="426">
        <v>45720.0</v>
      </c>
      <c r="B1482" s="428">
        <v>277112.0</v>
      </c>
      <c r="C1482" s="427"/>
      <c r="D1482" s="429" t="s">
        <v>1604</v>
      </c>
      <c r="E1482" s="428">
        <v>6.7286754E7</v>
      </c>
      <c r="F1482" s="429">
        <v>1702947.0</v>
      </c>
      <c r="G1482" s="429" t="s">
        <v>1463</v>
      </c>
    </row>
    <row r="1483" ht="14.25" customHeight="1">
      <c r="A1483" s="426">
        <v>45720.0</v>
      </c>
      <c r="B1483" s="428">
        <v>200001.0</v>
      </c>
      <c r="C1483" s="427"/>
      <c r="D1483" s="429" t="s">
        <v>1658</v>
      </c>
      <c r="E1483" s="428">
        <v>5.6217585E7</v>
      </c>
      <c r="F1483" s="429">
        <v>0.0</v>
      </c>
      <c r="G1483" s="429" t="s">
        <v>1463</v>
      </c>
    </row>
    <row r="1484" ht="14.25" customHeight="1">
      <c r="A1484" s="426">
        <v>45720.0</v>
      </c>
      <c r="B1484" s="428">
        <v>131961.0</v>
      </c>
      <c r="C1484" s="427"/>
      <c r="D1484" s="429" t="s">
        <v>1652</v>
      </c>
      <c r="E1484" s="428">
        <v>5.4897746E7</v>
      </c>
      <c r="F1484" s="429">
        <v>0.0</v>
      </c>
      <c r="G1484" s="429" t="s">
        <v>1463</v>
      </c>
    </row>
    <row r="1485" ht="14.25" customHeight="1">
      <c r="A1485" s="426">
        <v>45720.0</v>
      </c>
      <c r="B1485" s="428">
        <v>128992.0</v>
      </c>
      <c r="C1485" s="427"/>
      <c r="D1485" s="429" t="s">
        <v>1604</v>
      </c>
      <c r="E1485" s="428">
        <v>6.0631284E7</v>
      </c>
      <c r="F1485" s="429">
        <v>1702947.0</v>
      </c>
      <c r="G1485" s="429" t="s">
        <v>1463</v>
      </c>
    </row>
    <row r="1486" ht="14.25" customHeight="1">
      <c r="A1486" s="426">
        <v>45720.0</v>
      </c>
      <c r="B1486" s="428">
        <v>119408.0</v>
      </c>
      <c r="C1486" s="427"/>
      <c r="D1486" s="429" t="s">
        <v>1604</v>
      </c>
      <c r="E1486" s="428">
        <v>6.3203451E7</v>
      </c>
      <c r="F1486" s="429">
        <v>1702947.0</v>
      </c>
      <c r="G1486" s="429" t="s">
        <v>1463</v>
      </c>
    </row>
    <row r="1487" ht="14.25" customHeight="1">
      <c r="A1487" s="426">
        <v>45720.0</v>
      </c>
      <c r="B1487" s="428">
        <v>87917.0</v>
      </c>
      <c r="C1487" s="427"/>
      <c r="D1487" s="429" t="s">
        <v>1652</v>
      </c>
      <c r="E1487" s="428">
        <v>5.4985663E7</v>
      </c>
      <c r="F1487" s="429">
        <v>0.0</v>
      </c>
      <c r="G1487" s="429" t="s">
        <v>1463</v>
      </c>
    </row>
    <row r="1488" ht="14.25" customHeight="1">
      <c r="A1488" s="426">
        <v>45720.0</v>
      </c>
      <c r="B1488" s="428">
        <v>65940.0</v>
      </c>
      <c r="C1488" s="427"/>
      <c r="D1488" s="429" t="s">
        <v>1536</v>
      </c>
      <c r="E1488" s="428">
        <v>5.6283525E7</v>
      </c>
      <c r="F1488" s="429">
        <v>2.5536754E7</v>
      </c>
      <c r="G1488" s="429" t="s">
        <v>1463</v>
      </c>
    </row>
    <row r="1489" ht="14.25" customHeight="1">
      <c r="A1489" s="426">
        <v>45720.0</v>
      </c>
      <c r="B1489" s="428">
        <v>684.0</v>
      </c>
      <c r="C1489" s="427"/>
      <c r="D1489" s="429" t="s">
        <v>1650</v>
      </c>
      <c r="E1489" s="428">
        <v>8.6074345E7</v>
      </c>
      <c r="F1489" s="429">
        <v>3.78993868E8</v>
      </c>
      <c r="G1489" s="429" t="s">
        <v>1465</v>
      </c>
    </row>
    <row r="1490" ht="14.25" customHeight="1">
      <c r="A1490" s="426">
        <v>45721.0</v>
      </c>
      <c r="B1490" s="428">
        <v>3506924.0</v>
      </c>
      <c r="C1490" s="427"/>
      <c r="D1490" s="429" t="s">
        <v>1685</v>
      </c>
      <c r="E1490" s="428">
        <v>5.1628397E7</v>
      </c>
      <c r="F1490" s="429">
        <v>0.0</v>
      </c>
      <c r="G1490" s="429" t="s">
        <v>1463</v>
      </c>
    </row>
    <row r="1491" ht="14.25" customHeight="1">
      <c r="A1491" s="426">
        <v>45721.0</v>
      </c>
      <c r="B1491" s="428">
        <v>1494030.0</v>
      </c>
      <c r="C1491" s="427"/>
      <c r="D1491" s="429" t="s">
        <v>1685</v>
      </c>
      <c r="E1491" s="428">
        <v>4.6112386E7</v>
      </c>
      <c r="F1491" s="429">
        <v>0.0</v>
      </c>
      <c r="G1491" s="429" t="s">
        <v>1463</v>
      </c>
    </row>
    <row r="1492" ht="14.25" customHeight="1">
      <c r="A1492" s="426">
        <v>45721.0</v>
      </c>
      <c r="B1492" s="428">
        <v>1414129.0</v>
      </c>
      <c r="C1492" s="427"/>
      <c r="D1492" s="429" t="s">
        <v>1685</v>
      </c>
      <c r="E1492" s="428">
        <v>4.7526515E7</v>
      </c>
      <c r="F1492" s="429">
        <v>0.0</v>
      </c>
      <c r="G1492" s="429" t="s">
        <v>1463</v>
      </c>
    </row>
    <row r="1493" ht="14.25" customHeight="1">
      <c r="A1493" s="426">
        <v>45721.0</v>
      </c>
      <c r="B1493" s="428">
        <v>974739.0</v>
      </c>
      <c r="C1493" s="427"/>
      <c r="D1493" s="429" t="s">
        <v>1685</v>
      </c>
      <c r="E1493" s="428">
        <v>5.4765785E7</v>
      </c>
      <c r="F1493" s="429">
        <v>0.0</v>
      </c>
      <c r="G1493" s="429" t="s">
        <v>1463</v>
      </c>
    </row>
    <row r="1494" ht="14.25" customHeight="1">
      <c r="A1494" s="426">
        <v>45721.0</v>
      </c>
      <c r="B1494" s="428">
        <v>803260.0</v>
      </c>
      <c r="C1494" s="427"/>
      <c r="D1494" s="429" t="s">
        <v>1664</v>
      </c>
      <c r="E1494" s="428">
        <v>5.3131046E7</v>
      </c>
      <c r="F1494" s="429">
        <v>0.0</v>
      </c>
      <c r="G1494" s="429" t="s">
        <v>1463</v>
      </c>
    </row>
    <row r="1495" ht="14.25" customHeight="1">
      <c r="A1495" s="426">
        <v>45721.0</v>
      </c>
      <c r="B1495" s="428">
        <v>639161.0</v>
      </c>
      <c r="C1495" s="427"/>
      <c r="D1495" s="429" t="s">
        <v>1685</v>
      </c>
      <c r="E1495" s="428">
        <v>4.4618356E7</v>
      </c>
      <c r="F1495" s="429">
        <v>0.0</v>
      </c>
      <c r="G1495" s="429" t="s">
        <v>1463</v>
      </c>
    </row>
    <row r="1496" ht="14.25" customHeight="1">
      <c r="A1496" s="426">
        <v>45721.0</v>
      </c>
      <c r="B1496" s="428">
        <v>594958.0</v>
      </c>
      <c r="C1496" s="427"/>
      <c r="D1496" s="429" t="s">
        <v>1685</v>
      </c>
      <c r="E1496" s="428">
        <v>4.8121473E7</v>
      </c>
      <c r="F1496" s="429">
        <v>0.0</v>
      </c>
      <c r="G1496" s="429" t="s">
        <v>1463</v>
      </c>
    </row>
    <row r="1497" ht="14.25" customHeight="1">
      <c r="A1497" s="426">
        <v>45721.0</v>
      </c>
      <c r="B1497" s="428">
        <v>517914.0</v>
      </c>
      <c r="C1497" s="427"/>
      <c r="D1497" s="429" t="s">
        <v>1719</v>
      </c>
      <c r="E1497" s="428">
        <v>4.3979195E7</v>
      </c>
      <c r="F1497" s="429">
        <v>9.2038424E7</v>
      </c>
      <c r="G1497" s="429" t="s">
        <v>1463</v>
      </c>
    </row>
    <row r="1498" ht="14.25" customHeight="1">
      <c r="A1498" s="426">
        <v>45721.0</v>
      </c>
      <c r="B1498" s="428">
        <v>360000.0</v>
      </c>
      <c r="C1498" s="427"/>
      <c r="D1498" s="429" t="s">
        <v>1732</v>
      </c>
      <c r="E1498" s="428">
        <v>5.3791046E7</v>
      </c>
      <c r="F1498" s="429">
        <v>7.683489E7</v>
      </c>
      <c r="G1498" s="429" t="s">
        <v>1463</v>
      </c>
    </row>
    <row r="1499" ht="14.25" customHeight="1">
      <c r="A1499" s="426">
        <v>45721.0</v>
      </c>
      <c r="B1499" s="428">
        <v>360000.0</v>
      </c>
      <c r="C1499" s="427"/>
      <c r="D1499" s="429" t="s">
        <v>1733</v>
      </c>
      <c r="E1499" s="428">
        <v>5.1988397E7</v>
      </c>
      <c r="F1499" s="429">
        <v>0.0</v>
      </c>
      <c r="G1499" s="429" t="s">
        <v>1463</v>
      </c>
    </row>
    <row r="1500" ht="14.25" customHeight="1">
      <c r="A1500" s="426">
        <v>45721.0</v>
      </c>
      <c r="B1500" s="428">
        <v>300000.0</v>
      </c>
      <c r="C1500" s="427"/>
      <c r="D1500" s="429" t="s">
        <v>1630</v>
      </c>
      <c r="E1500" s="428">
        <v>5.3431046E7</v>
      </c>
      <c r="F1500" s="429">
        <v>0.0</v>
      </c>
      <c r="G1500" s="429" t="s">
        <v>1463</v>
      </c>
    </row>
    <row r="1501" ht="14.25" customHeight="1">
      <c r="A1501" s="426">
        <v>45721.0</v>
      </c>
      <c r="B1501" s="428">
        <v>297449.0</v>
      </c>
      <c r="C1501" s="427"/>
      <c r="D1501" s="429" t="s">
        <v>1664</v>
      </c>
      <c r="E1501" s="428">
        <v>5.2327786E7</v>
      </c>
      <c r="F1501" s="429">
        <v>0.0</v>
      </c>
      <c r="G1501" s="429" t="s">
        <v>1463</v>
      </c>
    </row>
    <row r="1502" ht="14.25" customHeight="1">
      <c r="A1502" s="426">
        <v>45721.0</v>
      </c>
      <c r="B1502" s="428">
        <v>41940.0</v>
      </c>
      <c r="C1502" s="427"/>
      <c r="D1502" s="429" t="s">
        <v>1664</v>
      </c>
      <c r="E1502" s="428">
        <v>5.2030337E7</v>
      </c>
      <c r="F1502" s="429">
        <v>0.0</v>
      </c>
      <c r="G1502" s="429" t="s">
        <v>1463</v>
      </c>
    </row>
    <row r="1503" ht="14.25" customHeight="1">
      <c r="A1503" s="426">
        <v>45721.0</v>
      </c>
      <c r="B1503" s="428">
        <v>25999.0</v>
      </c>
      <c r="C1503" s="427"/>
      <c r="D1503" s="429" t="s">
        <v>1695</v>
      </c>
      <c r="E1503" s="428">
        <v>4.3461281E7</v>
      </c>
      <c r="F1503" s="429">
        <v>7.2245806E7</v>
      </c>
      <c r="G1503" s="429" t="s">
        <v>1463</v>
      </c>
    </row>
    <row r="1504" ht="14.25" customHeight="1">
      <c r="A1504" s="426">
        <v>45723.0</v>
      </c>
      <c r="B1504" s="428">
        <v>45400.0</v>
      </c>
      <c r="C1504" s="427"/>
      <c r="D1504" s="429" t="s">
        <v>1702</v>
      </c>
      <c r="E1504" s="428">
        <v>4.3435282E7</v>
      </c>
      <c r="F1504" s="429">
        <v>0.0</v>
      </c>
      <c r="G1504" s="429" t="s">
        <v>1463</v>
      </c>
    </row>
    <row r="1505" ht="14.25" customHeight="1">
      <c r="A1505" s="426">
        <v>45726.0</v>
      </c>
      <c r="B1505" s="427"/>
      <c r="C1505" s="428">
        <v>5.0E7</v>
      </c>
      <c r="D1505" s="429" t="s">
        <v>1643</v>
      </c>
      <c r="E1505" s="428">
        <v>6.7418254E7</v>
      </c>
      <c r="F1505" s="429">
        <v>0.0</v>
      </c>
      <c r="G1505" s="429" t="s">
        <v>1463</v>
      </c>
    </row>
    <row r="1506" ht="14.25" customHeight="1">
      <c r="A1506" s="426">
        <v>45726.0</v>
      </c>
      <c r="B1506" s="427"/>
      <c r="C1506" s="428">
        <v>3.188144E7</v>
      </c>
      <c r="D1506" s="429" t="s">
        <v>1643</v>
      </c>
      <c r="E1506" s="428">
        <v>3.5536814E7</v>
      </c>
      <c r="F1506" s="429">
        <v>0.0</v>
      </c>
      <c r="G1506" s="429" t="s">
        <v>1463</v>
      </c>
    </row>
    <row r="1507" ht="14.25" customHeight="1">
      <c r="A1507" s="426">
        <v>45726.0</v>
      </c>
      <c r="B1507" s="428">
        <v>2815472.0</v>
      </c>
      <c r="C1507" s="427"/>
      <c r="D1507" s="429" t="s">
        <v>1652</v>
      </c>
      <c r="E1507" s="428">
        <v>4.3025433E7</v>
      </c>
      <c r="F1507" s="429">
        <v>0.0</v>
      </c>
      <c r="G1507" s="429" t="s">
        <v>1463</v>
      </c>
    </row>
    <row r="1508" ht="14.25" customHeight="1">
      <c r="A1508" s="426">
        <v>45726.0</v>
      </c>
      <c r="B1508" s="428">
        <v>1963353.0</v>
      </c>
      <c r="C1508" s="427"/>
      <c r="D1508" s="429" t="s">
        <v>1685</v>
      </c>
      <c r="E1508" s="428">
        <v>3.8902563E7</v>
      </c>
      <c r="F1508" s="429">
        <v>0.0</v>
      </c>
      <c r="G1508" s="429" t="s">
        <v>1463</v>
      </c>
    </row>
    <row r="1509" ht="14.25" customHeight="1">
      <c r="A1509" s="426">
        <v>45726.0</v>
      </c>
      <c r="B1509" s="428">
        <v>994406.0</v>
      </c>
      <c r="C1509" s="427"/>
      <c r="D1509" s="429" t="s">
        <v>1685</v>
      </c>
      <c r="E1509" s="428">
        <v>4.0196969E7</v>
      </c>
      <c r="F1509" s="429">
        <v>0.0</v>
      </c>
      <c r="G1509" s="429" t="s">
        <v>1463</v>
      </c>
    </row>
    <row r="1510" ht="14.25" customHeight="1">
      <c r="A1510" s="426">
        <v>45726.0</v>
      </c>
      <c r="B1510" s="428">
        <v>654446.0</v>
      </c>
      <c r="C1510" s="427"/>
      <c r="D1510" s="429" t="s">
        <v>1685</v>
      </c>
      <c r="E1510" s="428">
        <v>3.693921E7</v>
      </c>
      <c r="F1510" s="429">
        <v>0.0</v>
      </c>
      <c r="G1510" s="429" t="s">
        <v>1463</v>
      </c>
    </row>
    <row r="1511" ht="14.25" customHeight="1">
      <c r="A1511" s="426">
        <v>45726.0</v>
      </c>
      <c r="B1511" s="428">
        <v>475966.0</v>
      </c>
      <c r="C1511" s="427"/>
      <c r="D1511" s="429" t="s">
        <v>1685</v>
      </c>
      <c r="E1511" s="428">
        <v>3.601278E7</v>
      </c>
      <c r="F1511" s="429">
        <v>0.0</v>
      </c>
      <c r="G1511" s="429" t="s">
        <v>1463</v>
      </c>
    </row>
    <row r="1512" ht="14.25" customHeight="1">
      <c r="A1512" s="426">
        <v>45726.0</v>
      </c>
      <c r="B1512" s="428">
        <v>300000.0</v>
      </c>
      <c r="C1512" s="427"/>
      <c r="D1512" s="429" t="s">
        <v>1685</v>
      </c>
      <c r="E1512" s="428">
        <v>3.9202563E7</v>
      </c>
      <c r="F1512" s="429">
        <v>0.0</v>
      </c>
      <c r="G1512" s="429" t="s">
        <v>1463</v>
      </c>
    </row>
    <row r="1513" ht="14.25" customHeight="1">
      <c r="A1513" s="426">
        <v>45726.0</v>
      </c>
      <c r="B1513" s="428">
        <v>276610.0</v>
      </c>
      <c r="C1513" s="427"/>
      <c r="D1513" s="429" t="s">
        <v>1734</v>
      </c>
      <c r="E1513" s="428">
        <v>4.3302043E7</v>
      </c>
      <c r="F1513" s="429">
        <v>0.0</v>
      </c>
      <c r="G1513" s="429" t="s">
        <v>1463</v>
      </c>
    </row>
    <row r="1514" ht="14.25" customHeight="1">
      <c r="A1514" s="426">
        <v>45726.0</v>
      </c>
      <c r="B1514" s="428">
        <v>271984.0</v>
      </c>
      <c r="C1514" s="427"/>
      <c r="D1514" s="429" t="s">
        <v>1685</v>
      </c>
      <c r="E1514" s="428">
        <v>3.6284764E7</v>
      </c>
      <c r="F1514" s="429">
        <v>0.0</v>
      </c>
      <c r="G1514" s="429" t="s">
        <v>1463</v>
      </c>
    </row>
    <row r="1515" ht="14.25" customHeight="1">
      <c r="A1515" s="426">
        <v>45726.0</v>
      </c>
      <c r="B1515" s="428">
        <v>87839.0</v>
      </c>
      <c r="C1515" s="427"/>
      <c r="D1515" s="429" t="s">
        <v>1734</v>
      </c>
      <c r="E1515" s="428">
        <v>4.3389882E7</v>
      </c>
      <c r="F1515" s="429">
        <v>0.0</v>
      </c>
      <c r="G1515" s="429" t="s">
        <v>1463</v>
      </c>
    </row>
    <row r="1516" ht="14.25" customHeight="1">
      <c r="A1516" s="426">
        <v>45726.0</v>
      </c>
      <c r="B1516" s="428">
        <v>65248.0</v>
      </c>
      <c r="C1516" s="427"/>
      <c r="D1516" s="429" t="s">
        <v>1735</v>
      </c>
      <c r="E1516" s="428">
        <v>1.17418254E8</v>
      </c>
      <c r="F1516" s="429">
        <v>7.172839E7</v>
      </c>
      <c r="G1516" s="429" t="s">
        <v>1463</v>
      </c>
    </row>
    <row r="1517" ht="14.25" customHeight="1">
      <c r="A1517" s="426">
        <v>45726.0</v>
      </c>
      <c r="B1517" s="428">
        <v>12992.0</v>
      </c>
      <c r="C1517" s="427"/>
      <c r="D1517" s="429" t="s">
        <v>1652</v>
      </c>
      <c r="E1517" s="428">
        <v>4.0209961E7</v>
      </c>
      <c r="F1517" s="429">
        <v>0.0</v>
      </c>
      <c r="G1517" s="429" t="s">
        <v>1463</v>
      </c>
    </row>
    <row r="1518" ht="14.25" customHeight="1">
      <c r="A1518" s="426">
        <v>45727.0</v>
      </c>
      <c r="B1518" s="428">
        <v>3777274.0</v>
      </c>
      <c r="C1518" s="427"/>
      <c r="D1518" s="429" t="s">
        <v>1520</v>
      </c>
      <c r="E1518" s="428">
        <v>1.15975538E8</v>
      </c>
      <c r="F1518" s="429">
        <v>0.0</v>
      </c>
      <c r="G1518" s="429" t="s">
        <v>1463</v>
      </c>
    </row>
    <row r="1519" ht="14.25" customHeight="1">
      <c r="A1519" s="426">
        <v>45727.0</v>
      </c>
      <c r="B1519" s="428">
        <v>1035580.0</v>
      </c>
      <c r="C1519" s="427"/>
      <c r="D1519" s="429" t="s">
        <v>1736</v>
      </c>
      <c r="E1519" s="428">
        <v>1.17353006E8</v>
      </c>
      <c r="F1519" s="429">
        <v>7.5632932E7</v>
      </c>
      <c r="G1519" s="429" t="s">
        <v>1463</v>
      </c>
    </row>
    <row r="1520" ht="14.25" customHeight="1">
      <c r="A1520" s="426">
        <v>45727.0</v>
      </c>
      <c r="B1520" s="428">
        <v>300000.0</v>
      </c>
      <c r="C1520" s="427"/>
      <c r="D1520" s="429" t="s">
        <v>1630</v>
      </c>
      <c r="E1520" s="428">
        <v>1.11677029E8</v>
      </c>
      <c r="F1520" s="429">
        <v>0.0</v>
      </c>
      <c r="G1520" s="429" t="s">
        <v>1463</v>
      </c>
    </row>
    <row r="1521" ht="14.25" customHeight="1">
      <c r="A1521" s="426">
        <v>45727.0</v>
      </c>
      <c r="B1521" s="428">
        <v>221076.0</v>
      </c>
      <c r="C1521" s="427"/>
      <c r="D1521" s="429" t="s">
        <v>1736</v>
      </c>
      <c r="E1521" s="428">
        <v>1.16317426E8</v>
      </c>
      <c r="F1521" s="429">
        <v>7.5632932E7</v>
      </c>
      <c r="G1521" s="429" t="s">
        <v>1463</v>
      </c>
    </row>
    <row r="1522" ht="14.25" customHeight="1">
      <c r="A1522" s="426">
        <v>45727.0</v>
      </c>
      <c r="B1522" s="428">
        <v>219969.0</v>
      </c>
      <c r="C1522" s="427"/>
      <c r="D1522" s="429" t="s">
        <v>1519</v>
      </c>
      <c r="E1522" s="428">
        <v>1.11896998E8</v>
      </c>
      <c r="F1522" s="429">
        <v>2.5709179E7</v>
      </c>
      <c r="G1522" s="429" t="s">
        <v>1463</v>
      </c>
    </row>
    <row r="1523" ht="14.25" customHeight="1">
      <c r="A1523" s="426">
        <v>45727.0</v>
      </c>
      <c r="B1523" s="428">
        <v>171330.0</v>
      </c>
      <c r="C1523" s="427"/>
      <c r="D1523" s="429" t="s">
        <v>1530</v>
      </c>
      <c r="E1523" s="428">
        <v>1.12198264E8</v>
      </c>
      <c r="F1523" s="429">
        <v>0.0</v>
      </c>
      <c r="G1523" s="429" t="s">
        <v>1463</v>
      </c>
    </row>
    <row r="1524" ht="14.25" customHeight="1">
      <c r="A1524" s="426">
        <v>45727.0</v>
      </c>
      <c r="B1524" s="428">
        <v>129936.0</v>
      </c>
      <c r="C1524" s="427"/>
      <c r="D1524" s="429" t="s">
        <v>1737</v>
      </c>
      <c r="E1524" s="428">
        <v>1.12026934E8</v>
      </c>
      <c r="F1524" s="429">
        <v>0.0</v>
      </c>
      <c r="G1524" s="429" t="s">
        <v>1463</v>
      </c>
    </row>
    <row r="1525" ht="14.25" customHeight="1">
      <c r="A1525" s="426">
        <v>45727.0</v>
      </c>
      <c r="B1525" s="428">
        <v>100012.0</v>
      </c>
      <c r="C1525" s="427"/>
      <c r="D1525" s="429" t="s">
        <v>1520</v>
      </c>
      <c r="E1525" s="428">
        <v>1.1607555E8</v>
      </c>
      <c r="F1525" s="429">
        <v>0.0</v>
      </c>
      <c r="G1525" s="429" t="s">
        <v>1463</v>
      </c>
    </row>
    <row r="1526" ht="14.25" customHeight="1">
      <c r="A1526" s="426">
        <v>45727.0</v>
      </c>
      <c r="B1526" s="428">
        <v>20800.0</v>
      </c>
      <c r="C1526" s="427"/>
      <c r="D1526" s="429" t="s">
        <v>1637</v>
      </c>
      <c r="E1526" s="428">
        <v>1.1609635E8</v>
      </c>
      <c r="F1526" s="429">
        <v>6.4714015E7</v>
      </c>
      <c r="G1526" s="429" t="s">
        <v>1463</v>
      </c>
    </row>
    <row r="1527" ht="14.25" customHeight="1">
      <c r="A1527" s="426">
        <v>45729.0</v>
      </c>
      <c r="B1527" s="427"/>
      <c r="C1527" s="428">
        <v>25993.0</v>
      </c>
      <c r="D1527" s="429" t="s">
        <v>1616</v>
      </c>
      <c r="E1527" s="428">
        <v>1.11377029E8</v>
      </c>
      <c r="F1527" s="429">
        <v>1.600215E7</v>
      </c>
      <c r="G1527" s="429" t="s">
        <v>1463</v>
      </c>
    </row>
    <row r="1528" ht="14.25" customHeight="1">
      <c r="A1528" s="426">
        <v>45729.0</v>
      </c>
      <c r="B1528" s="428">
        <v>7000000.0</v>
      </c>
      <c r="C1528" s="427"/>
      <c r="D1528" s="429" t="s">
        <v>1691</v>
      </c>
      <c r="E1528" s="428">
        <v>1.07873042E8</v>
      </c>
      <c r="F1528" s="429">
        <v>0.0</v>
      </c>
      <c r="G1528" s="429" t="s">
        <v>1463</v>
      </c>
    </row>
    <row r="1529" ht="14.25" customHeight="1">
      <c r="A1529" s="426">
        <v>45729.0</v>
      </c>
      <c r="B1529" s="428">
        <v>7000000.0</v>
      </c>
      <c r="C1529" s="427"/>
      <c r="D1529" s="429" t="s">
        <v>1691</v>
      </c>
      <c r="E1529" s="428">
        <v>1.00873042E8</v>
      </c>
      <c r="F1529" s="429">
        <v>0.0</v>
      </c>
      <c r="G1529" s="429" t="s">
        <v>1463</v>
      </c>
    </row>
    <row r="1530" ht="14.25" customHeight="1">
      <c r="A1530" s="426">
        <v>45729.0</v>
      </c>
      <c r="B1530" s="428">
        <v>7000000.0</v>
      </c>
      <c r="C1530" s="427"/>
      <c r="D1530" s="429" t="s">
        <v>1691</v>
      </c>
      <c r="E1530" s="428">
        <v>9.3873042E7</v>
      </c>
      <c r="F1530" s="429">
        <v>0.0</v>
      </c>
      <c r="G1530" s="429" t="s">
        <v>1463</v>
      </c>
    </row>
    <row r="1531" ht="14.25" customHeight="1">
      <c r="A1531" s="426">
        <v>45729.0</v>
      </c>
      <c r="B1531" s="428">
        <v>7000000.0</v>
      </c>
      <c r="C1531" s="427"/>
      <c r="D1531" s="429" t="s">
        <v>1691</v>
      </c>
      <c r="E1531" s="428">
        <v>8.6873042E7</v>
      </c>
      <c r="F1531" s="429">
        <v>0.0</v>
      </c>
      <c r="G1531" s="429" t="s">
        <v>1463</v>
      </c>
    </row>
    <row r="1532" ht="14.25" customHeight="1">
      <c r="A1532" s="426">
        <v>45729.0</v>
      </c>
      <c r="B1532" s="428">
        <v>7000000.0</v>
      </c>
      <c r="C1532" s="427"/>
      <c r="D1532" s="429" t="s">
        <v>1691</v>
      </c>
      <c r="E1532" s="428">
        <v>7.9873042E7</v>
      </c>
      <c r="F1532" s="429">
        <v>0.0</v>
      </c>
      <c r="G1532" s="429" t="s">
        <v>1463</v>
      </c>
    </row>
    <row r="1533" ht="14.25" customHeight="1">
      <c r="A1533" s="426">
        <v>45729.0</v>
      </c>
      <c r="B1533" s="428">
        <v>719981.0</v>
      </c>
      <c r="C1533" s="427"/>
      <c r="D1533" s="429" t="s">
        <v>1674</v>
      </c>
      <c r="E1533" s="428">
        <v>1.10752068E8</v>
      </c>
      <c r="F1533" s="429">
        <v>0.0</v>
      </c>
      <c r="G1533" s="429" t="s">
        <v>1463</v>
      </c>
    </row>
    <row r="1534" ht="14.25" customHeight="1">
      <c r="A1534" s="426">
        <v>45729.0</v>
      </c>
      <c r="B1534" s="428">
        <v>611583.0</v>
      </c>
      <c r="C1534" s="427"/>
      <c r="D1534" s="429" t="s">
        <v>1521</v>
      </c>
      <c r="E1534" s="428">
        <v>1.10032087E8</v>
      </c>
      <c r="F1534" s="429">
        <v>0.0</v>
      </c>
      <c r="G1534" s="429" t="s">
        <v>1463</v>
      </c>
    </row>
    <row r="1535" ht="14.25" customHeight="1">
      <c r="A1535" s="426">
        <v>45729.0</v>
      </c>
      <c r="B1535" s="428">
        <v>609768.0</v>
      </c>
      <c r="C1535" s="427"/>
      <c r="D1535" s="429" t="s">
        <v>1684</v>
      </c>
      <c r="E1535" s="428">
        <v>1.0870653E8</v>
      </c>
      <c r="F1535" s="429">
        <v>4846885.0</v>
      </c>
      <c r="G1535" s="429" t="s">
        <v>1463</v>
      </c>
    </row>
    <row r="1536" ht="14.25" customHeight="1">
      <c r="A1536" s="426">
        <v>45729.0</v>
      </c>
      <c r="B1536" s="428">
        <v>428281.0</v>
      </c>
      <c r="C1536" s="427"/>
      <c r="D1536" s="429" t="s">
        <v>1497</v>
      </c>
      <c r="E1536" s="428">
        <v>1.11403022E8</v>
      </c>
      <c r="F1536" s="429">
        <v>0.0</v>
      </c>
      <c r="G1536" s="429" t="s">
        <v>1463</v>
      </c>
    </row>
    <row r="1537" ht="14.25" customHeight="1">
      <c r="A1537" s="426">
        <v>45729.0</v>
      </c>
      <c r="B1537" s="428">
        <v>413974.0</v>
      </c>
      <c r="C1537" s="427"/>
      <c r="D1537" s="429" t="s">
        <v>1684</v>
      </c>
      <c r="E1537" s="428">
        <v>1.09120504E8</v>
      </c>
      <c r="F1537" s="429">
        <v>4846885.0</v>
      </c>
      <c r="G1537" s="429" t="s">
        <v>1463</v>
      </c>
    </row>
    <row r="1538" ht="14.25" customHeight="1">
      <c r="A1538" s="426">
        <v>45729.0</v>
      </c>
      <c r="B1538" s="428">
        <v>300000.0</v>
      </c>
      <c r="C1538" s="427"/>
      <c r="D1538" s="429" t="s">
        <v>1630</v>
      </c>
      <c r="E1538" s="428">
        <v>1.09420504E8</v>
      </c>
      <c r="F1538" s="429">
        <v>0.0</v>
      </c>
      <c r="G1538" s="429" t="s">
        <v>1463</v>
      </c>
    </row>
    <row r="1539" ht="14.25" customHeight="1">
      <c r="A1539" s="426">
        <v>45729.0</v>
      </c>
      <c r="B1539" s="428">
        <v>223720.0</v>
      </c>
      <c r="C1539" s="427"/>
      <c r="D1539" s="429" t="s">
        <v>1565</v>
      </c>
      <c r="E1539" s="428">
        <v>1.08096762E8</v>
      </c>
      <c r="F1539" s="429">
        <v>0.0</v>
      </c>
      <c r="G1539" s="429" t="s">
        <v>1463</v>
      </c>
    </row>
    <row r="1540" ht="14.25" customHeight="1">
      <c r="A1540" s="426">
        <v>45729.0</v>
      </c>
      <c r="B1540" s="428">
        <v>222673.0</v>
      </c>
      <c r="C1540" s="427"/>
      <c r="D1540" s="429" t="s">
        <v>1627</v>
      </c>
      <c r="E1540" s="428">
        <v>1.10974741E8</v>
      </c>
      <c r="F1540" s="429">
        <v>0.0</v>
      </c>
      <c r="G1540" s="429" t="s">
        <v>1463</v>
      </c>
    </row>
    <row r="1541" ht="14.25" customHeight="1">
      <c r="A1541" s="426">
        <v>45733.0</v>
      </c>
      <c r="B1541" s="427"/>
      <c r="C1541" s="428">
        <v>873472.0</v>
      </c>
      <c r="D1541" s="429" t="s">
        <v>1738</v>
      </c>
      <c r="E1541" s="428">
        <v>4.3030051E7</v>
      </c>
      <c r="F1541" s="429">
        <v>1118585.0</v>
      </c>
      <c r="G1541" s="429" t="s">
        <v>1463</v>
      </c>
    </row>
    <row r="1542" ht="14.25" customHeight="1">
      <c r="A1542" s="426">
        <v>45733.0</v>
      </c>
      <c r="B1542" s="428">
        <v>7000000.0</v>
      </c>
      <c r="C1542" s="427"/>
      <c r="D1542" s="429" t="s">
        <v>1674</v>
      </c>
      <c r="E1542" s="428">
        <v>6.9310371E7</v>
      </c>
      <c r="F1542" s="429">
        <v>0.0</v>
      </c>
      <c r="G1542" s="429" t="s">
        <v>1463</v>
      </c>
    </row>
    <row r="1543" ht="14.25" customHeight="1">
      <c r="A1543" s="426">
        <v>45733.0</v>
      </c>
      <c r="B1543" s="428">
        <v>7000000.0</v>
      </c>
      <c r="C1543" s="427"/>
      <c r="D1543" s="429" t="s">
        <v>1549</v>
      </c>
      <c r="E1543" s="428">
        <v>5.8420729E7</v>
      </c>
      <c r="F1543" s="429">
        <v>0.0</v>
      </c>
      <c r="G1543" s="429" t="s">
        <v>1463</v>
      </c>
    </row>
    <row r="1544" ht="14.25" customHeight="1">
      <c r="A1544" s="426">
        <v>45733.0</v>
      </c>
      <c r="B1544" s="428">
        <v>4754354.0</v>
      </c>
      <c r="C1544" s="427"/>
      <c r="D1544" s="429" t="s">
        <v>1549</v>
      </c>
      <c r="E1544" s="428">
        <v>5.1420729E7</v>
      </c>
      <c r="F1544" s="429">
        <v>0.0</v>
      </c>
      <c r="G1544" s="429" t="s">
        <v>1463</v>
      </c>
    </row>
    <row r="1545" ht="14.25" customHeight="1">
      <c r="A1545" s="426">
        <v>45733.0</v>
      </c>
      <c r="B1545" s="428">
        <v>3889642.0</v>
      </c>
      <c r="C1545" s="427"/>
      <c r="D1545" s="429" t="s">
        <v>1674</v>
      </c>
      <c r="E1545" s="428">
        <v>6.2310371E7</v>
      </c>
      <c r="F1545" s="429">
        <v>0.0</v>
      </c>
      <c r="G1545" s="429" t="s">
        <v>1463</v>
      </c>
    </row>
    <row r="1546" ht="14.25" customHeight="1">
      <c r="A1546" s="426">
        <v>45733.0</v>
      </c>
      <c r="B1546" s="428">
        <v>2796523.0</v>
      </c>
      <c r="C1546" s="427"/>
      <c r="D1546" s="429" t="s">
        <v>1549</v>
      </c>
      <c r="E1546" s="428">
        <v>4.5826574E7</v>
      </c>
      <c r="F1546" s="429">
        <v>0.0</v>
      </c>
      <c r="G1546" s="429" t="s">
        <v>1463</v>
      </c>
    </row>
    <row r="1547" ht="14.25" customHeight="1">
      <c r="A1547" s="426">
        <v>45733.0</v>
      </c>
      <c r="B1547" s="428">
        <v>1800137.0</v>
      </c>
      <c r="C1547" s="427"/>
      <c r="D1547" s="429" t="s">
        <v>1594</v>
      </c>
      <c r="E1547" s="428">
        <v>7.2873042E7</v>
      </c>
      <c r="F1547" s="429">
        <v>7.5139934E7</v>
      </c>
      <c r="G1547" s="429" t="s">
        <v>1463</v>
      </c>
    </row>
    <row r="1548" ht="14.25" customHeight="1">
      <c r="A1548" s="426">
        <v>45733.0</v>
      </c>
      <c r="B1548" s="428">
        <v>1174012.0</v>
      </c>
      <c r="C1548" s="427"/>
      <c r="D1548" s="429" t="s">
        <v>1524</v>
      </c>
      <c r="E1548" s="428">
        <v>7.1072905E7</v>
      </c>
      <c r="F1548" s="429">
        <v>6.132917E7</v>
      </c>
      <c r="G1548" s="429" t="s">
        <v>1463</v>
      </c>
    </row>
    <row r="1549" ht="14.25" customHeight="1">
      <c r="A1549" s="426">
        <v>45733.0</v>
      </c>
      <c r="B1549" s="428">
        <v>839801.0</v>
      </c>
      <c r="C1549" s="427"/>
      <c r="D1549" s="429" t="s">
        <v>1549</v>
      </c>
      <c r="E1549" s="428">
        <v>4.6666375E7</v>
      </c>
      <c r="F1549" s="429">
        <v>0.0</v>
      </c>
      <c r="G1549" s="429" t="s">
        <v>1463</v>
      </c>
    </row>
    <row r="1550" ht="14.25" customHeight="1">
      <c r="A1550" s="426">
        <v>45733.0</v>
      </c>
      <c r="B1550" s="428">
        <v>588522.0</v>
      </c>
      <c r="C1550" s="427"/>
      <c r="D1550" s="429" t="s">
        <v>1717</v>
      </c>
      <c r="E1550" s="428">
        <v>6.9898893E7</v>
      </c>
      <c r="F1550" s="429">
        <v>0.0</v>
      </c>
      <c r="G1550" s="429" t="s">
        <v>1463</v>
      </c>
    </row>
    <row r="1551" ht="14.25" customHeight="1">
      <c r="A1551" s="426">
        <v>45734.0</v>
      </c>
      <c r="B1551" s="428">
        <v>1.0E7</v>
      </c>
      <c r="C1551" s="427"/>
      <c r="D1551" s="429" t="s">
        <v>1510</v>
      </c>
      <c r="E1551" s="428">
        <v>3.6404566E7</v>
      </c>
      <c r="F1551" s="429">
        <v>0.0</v>
      </c>
      <c r="G1551" s="429" t="s">
        <v>1463</v>
      </c>
    </row>
    <row r="1552" ht="14.25" customHeight="1">
      <c r="A1552" s="426">
        <v>45734.0</v>
      </c>
      <c r="B1552" s="428">
        <v>3503635.0</v>
      </c>
      <c r="C1552" s="427"/>
      <c r="D1552" s="429" t="s">
        <v>1604</v>
      </c>
      <c r="E1552" s="428">
        <v>4.2469201E7</v>
      </c>
      <c r="F1552" s="429">
        <v>1702947.0</v>
      </c>
      <c r="G1552" s="429" t="s">
        <v>1463</v>
      </c>
    </row>
    <row r="1553" ht="14.25" customHeight="1">
      <c r="A1553" s="426">
        <v>45734.0</v>
      </c>
      <c r="B1553" s="428">
        <v>2261000.0</v>
      </c>
      <c r="C1553" s="427"/>
      <c r="D1553" s="429" t="s">
        <v>1588</v>
      </c>
      <c r="E1553" s="428">
        <v>3.8665566E7</v>
      </c>
      <c r="F1553" s="429">
        <v>6101011.0</v>
      </c>
      <c r="G1553" s="429" t="s">
        <v>1463</v>
      </c>
    </row>
    <row r="1554" ht="14.25" customHeight="1">
      <c r="A1554" s="426">
        <v>45734.0</v>
      </c>
      <c r="B1554" s="428">
        <v>1417491.0</v>
      </c>
      <c r="C1554" s="427"/>
      <c r="D1554" s="429" t="s">
        <v>1507</v>
      </c>
      <c r="E1554" s="428">
        <v>2.6110109E7</v>
      </c>
      <c r="F1554" s="429">
        <v>0.0</v>
      </c>
      <c r="G1554" s="429" t="s">
        <v>1463</v>
      </c>
    </row>
    <row r="1555" ht="14.25" customHeight="1">
      <c r="A1555" s="426">
        <v>45734.0</v>
      </c>
      <c r="B1555" s="428">
        <v>579839.0</v>
      </c>
      <c r="C1555" s="427"/>
      <c r="D1555" s="429" t="s">
        <v>1604</v>
      </c>
      <c r="E1555" s="428">
        <v>4.304904E7</v>
      </c>
      <c r="F1555" s="429">
        <v>1702947.0</v>
      </c>
      <c r="G1555" s="429" t="s">
        <v>1463</v>
      </c>
    </row>
    <row r="1556" ht="14.25" customHeight="1">
      <c r="A1556" s="426">
        <v>45734.0</v>
      </c>
      <c r="B1556" s="428">
        <v>359942.0</v>
      </c>
      <c r="C1556" s="427"/>
      <c r="D1556" s="429" t="s">
        <v>1664</v>
      </c>
      <c r="E1556" s="428">
        <v>4.3903523E7</v>
      </c>
      <c r="F1556" s="429">
        <v>0.0</v>
      </c>
      <c r="G1556" s="429" t="s">
        <v>1463</v>
      </c>
    </row>
    <row r="1557" ht="14.25" customHeight="1">
      <c r="A1557" s="426">
        <v>45734.0</v>
      </c>
      <c r="B1557" s="428">
        <v>334617.0</v>
      </c>
      <c r="C1557" s="427"/>
      <c r="D1557" s="429" t="s">
        <v>1524</v>
      </c>
      <c r="E1557" s="428">
        <v>4.3383657E7</v>
      </c>
      <c r="F1557" s="429">
        <v>6.132917E7</v>
      </c>
      <c r="G1557" s="429" t="s">
        <v>1463</v>
      </c>
    </row>
    <row r="1558" ht="14.25" customHeight="1">
      <c r="A1558" s="426">
        <v>45734.0</v>
      </c>
      <c r="B1558" s="428">
        <v>300000.0</v>
      </c>
      <c r="C1558" s="427"/>
      <c r="D1558" s="429" t="s">
        <v>1630</v>
      </c>
      <c r="E1558" s="428">
        <v>3.8965566E7</v>
      </c>
      <c r="F1558" s="429">
        <v>0.0</v>
      </c>
      <c r="G1558" s="429" t="s">
        <v>1463</v>
      </c>
    </row>
    <row r="1559" ht="14.25" customHeight="1">
      <c r="A1559" s="426">
        <v>45734.0</v>
      </c>
      <c r="B1559" s="428">
        <v>294457.0</v>
      </c>
      <c r="C1559" s="427"/>
      <c r="D1559" s="429" t="s">
        <v>1700</v>
      </c>
      <c r="E1559" s="428">
        <v>2.6404566E7</v>
      </c>
      <c r="F1559" s="429">
        <v>0.0</v>
      </c>
      <c r="G1559" s="429" t="s">
        <v>1463</v>
      </c>
    </row>
    <row r="1560" ht="14.25" customHeight="1">
      <c r="A1560" s="426">
        <v>45734.0</v>
      </c>
      <c r="B1560" s="428">
        <v>159924.0</v>
      </c>
      <c r="C1560" s="427"/>
      <c r="D1560" s="429" t="s">
        <v>1621</v>
      </c>
      <c r="E1560" s="428">
        <v>4.3543581E7</v>
      </c>
      <c r="F1560" s="429">
        <v>0.0</v>
      </c>
      <c r="G1560" s="429" t="s">
        <v>1463</v>
      </c>
    </row>
    <row r="1561" ht="14.25" customHeight="1">
      <c r="A1561" s="426">
        <v>45735.0</v>
      </c>
      <c r="B1561" s="427"/>
      <c r="C1561" s="428">
        <v>8.5242053E7</v>
      </c>
      <c r="D1561" s="429" t="s">
        <v>1593</v>
      </c>
      <c r="E1561" s="428">
        <v>2.4685422E7</v>
      </c>
      <c r="F1561" s="429">
        <v>0.0</v>
      </c>
      <c r="G1561" s="429" t="s">
        <v>1543</v>
      </c>
    </row>
    <row r="1562" ht="14.25" customHeight="1">
      <c r="A1562" s="426">
        <v>45735.0</v>
      </c>
      <c r="B1562" s="428">
        <v>1.0E7</v>
      </c>
      <c r="C1562" s="427"/>
      <c r="D1562" s="429" t="s">
        <v>1510</v>
      </c>
      <c r="E1562" s="428">
        <v>1.09927475E8</v>
      </c>
      <c r="F1562" s="429">
        <v>0.0</v>
      </c>
      <c r="G1562" s="429" t="s">
        <v>1463</v>
      </c>
    </row>
    <row r="1563" ht="14.25" customHeight="1">
      <c r="A1563" s="426">
        <v>45735.0</v>
      </c>
      <c r="B1563" s="428">
        <v>6339775.0</v>
      </c>
      <c r="C1563" s="427"/>
      <c r="D1563" s="429" t="s">
        <v>1510</v>
      </c>
      <c r="E1563" s="428">
        <v>9.9927475E7</v>
      </c>
      <c r="F1563" s="429">
        <v>0.0</v>
      </c>
      <c r="G1563" s="429" t="s">
        <v>1463</v>
      </c>
    </row>
    <row r="1564" ht="14.25" customHeight="1">
      <c r="A1564" s="426">
        <v>45735.0</v>
      </c>
      <c r="B1564" s="428">
        <v>7196.0</v>
      </c>
      <c r="C1564" s="427"/>
      <c r="D1564" s="429" t="s">
        <v>1650</v>
      </c>
      <c r="E1564" s="428">
        <v>2.4692618E7</v>
      </c>
      <c r="F1564" s="429">
        <v>3.80160373E8</v>
      </c>
      <c r="G1564" s="429" t="s">
        <v>1463</v>
      </c>
    </row>
    <row r="1565" ht="14.25" customHeight="1">
      <c r="A1565" s="426">
        <v>45736.0</v>
      </c>
      <c r="B1565" s="428">
        <v>189805.0</v>
      </c>
      <c r="C1565" s="427"/>
      <c r="D1565" s="429" t="s">
        <v>1739</v>
      </c>
      <c r="E1565" s="428">
        <v>9.35817E7</v>
      </c>
      <c r="F1565" s="429">
        <v>0.0</v>
      </c>
      <c r="G1565" s="429" t="s">
        <v>1463</v>
      </c>
    </row>
    <row r="1566" ht="14.25" customHeight="1">
      <c r="A1566" s="426">
        <v>45736.0</v>
      </c>
      <c r="B1566" s="428">
        <v>6000.0</v>
      </c>
      <c r="C1566" s="427"/>
      <c r="D1566" s="429" t="s">
        <v>1712</v>
      </c>
      <c r="E1566" s="428">
        <v>9.35877E7</v>
      </c>
      <c r="F1566" s="429">
        <v>0.0</v>
      </c>
      <c r="G1566" s="429" t="s">
        <v>1463</v>
      </c>
    </row>
    <row r="1567" ht="14.25" customHeight="1">
      <c r="A1567" s="426">
        <v>45737.0</v>
      </c>
      <c r="B1567" s="428">
        <v>92660.0</v>
      </c>
      <c r="C1567" s="427"/>
      <c r="D1567" s="429" t="s">
        <v>1662</v>
      </c>
      <c r="E1567" s="428">
        <v>9.3391895E7</v>
      </c>
      <c r="F1567" s="429">
        <v>6.6717542E7</v>
      </c>
      <c r="G1567" s="429" t="s">
        <v>1463</v>
      </c>
    </row>
    <row r="1568" ht="14.25" customHeight="1">
      <c r="A1568" s="426">
        <v>45740.0</v>
      </c>
      <c r="B1568" s="428">
        <v>1831813.0</v>
      </c>
      <c r="C1568" s="427"/>
      <c r="D1568" s="429" t="s">
        <v>1549</v>
      </c>
      <c r="E1568" s="428">
        <v>9.0304041E7</v>
      </c>
      <c r="F1568" s="429">
        <v>0.0</v>
      </c>
      <c r="G1568" s="429" t="s">
        <v>1463</v>
      </c>
    </row>
    <row r="1569" ht="14.25" customHeight="1">
      <c r="A1569" s="426">
        <v>45740.0</v>
      </c>
      <c r="B1569" s="428">
        <v>1107533.0</v>
      </c>
      <c r="C1569" s="427"/>
      <c r="D1569" s="429" t="s">
        <v>1736</v>
      </c>
      <c r="E1569" s="428">
        <v>9.3299235E7</v>
      </c>
      <c r="F1569" s="429">
        <v>7.5632932E7</v>
      </c>
      <c r="G1569" s="429" t="s">
        <v>1463</v>
      </c>
    </row>
    <row r="1570" ht="14.25" customHeight="1">
      <c r="A1570" s="426">
        <v>45740.0</v>
      </c>
      <c r="B1570" s="428">
        <v>552634.0</v>
      </c>
      <c r="C1570" s="427"/>
      <c r="D1570" s="429" t="s">
        <v>1611</v>
      </c>
      <c r="E1570" s="428">
        <v>9.2191702E7</v>
      </c>
      <c r="F1570" s="429">
        <v>6.2188235E7</v>
      </c>
      <c r="G1570" s="429" t="s">
        <v>1463</v>
      </c>
    </row>
    <row r="1571" ht="14.25" customHeight="1">
      <c r="A1571" s="426">
        <v>45740.0</v>
      </c>
      <c r="B1571" s="428">
        <v>335951.0</v>
      </c>
      <c r="C1571" s="427"/>
      <c r="D1571" s="429" t="s">
        <v>1621</v>
      </c>
      <c r="E1571" s="428">
        <v>9.1229512E7</v>
      </c>
      <c r="F1571" s="429">
        <v>0.0</v>
      </c>
      <c r="G1571" s="429" t="s">
        <v>1463</v>
      </c>
    </row>
    <row r="1572" ht="14.25" customHeight="1">
      <c r="A1572" s="426">
        <v>45740.0</v>
      </c>
      <c r="B1572" s="428">
        <v>300000.0</v>
      </c>
      <c r="C1572" s="427"/>
      <c r="D1572" s="429" t="s">
        <v>1630</v>
      </c>
      <c r="E1572" s="428">
        <v>8.8472228E7</v>
      </c>
      <c r="F1572" s="429">
        <v>0.0</v>
      </c>
      <c r="G1572" s="429" t="s">
        <v>1463</v>
      </c>
    </row>
    <row r="1573" ht="14.25" customHeight="1">
      <c r="A1573" s="426">
        <v>45740.0</v>
      </c>
      <c r="B1573" s="428">
        <v>264180.0</v>
      </c>
      <c r="C1573" s="427"/>
      <c r="D1573" s="429" t="s">
        <v>1565</v>
      </c>
      <c r="E1573" s="428">
        <v>9.1639068E7</v>
      </c>
      <c r="F1573" s="429">
        <v>0.0</v>
      </c>
      <c r="G1573" s="429" t="s">
        <v>1463</v>
      </c>
    </row>
    <row r="1574" ht="14.25" customHeight="1">
      <c r="A1574" s="426">
        <v>45740.0</v>
      </c>
      <c r="B1574" s="428">
        <v>259920.0</v>
      </c>
      <c r="C1574" s="427"/>
      <c r="D1574" s="429" t="s">
        <v>1715</v>
      </c>
      <c r="E1574" s="428">
        <v>9.0563961E7</v>
      </c>
      <c r="F1574" s="429">
        <v>0.0</v>
      </c>
      <c r="G1574" s="429" t="s">
        <v>1463</v>
      </c>
    </row>
    <row r="1575" ht="14.25" customHeight="1">
      <c r="A1575" s="426">
        <v>45740.0</v>
      </c>
      <c r="B1575" s="428">
        <v>224648.0</v>
      </c>
      <c r="C1575" s="427"/>
      <c r="D1575" s="429" t="s">
        <v>1521</v>
      </c>
      <c r="E1575" s="428">
        <v>9.0893561E7</v>
      </c>
      <c r="F1575" s="429">
        <v>0.0</v>
      </c>
      <c r="G1575" s="429" t="s">
        <v>1463</v>
      </c>
    </row>
    <row r="1576" ht="14.25" customHeight="1">
      <c r="A1576" s="426">
        <v>45740.0</v>
      </c>
      <c r="B1576" s="428">
        <v>145376.0</v>
      </c>
      <c r="C1576" s="427"/>
      <c r="D1576" s="429" t="s">
        <v>1627</v>
      </c>
      <c r="E1576" s="428">
        <v>9.1374888E7</v>
      </c>
      <c r="F1576" s="429">
        <v>0.0</v>
      </c>
      <c r="G1576" s="429" t="s">
        <v>1463</v>
      </c>
    </row>
    <row r="1577" ht="14.25" customHeight="1">
      <c r="A1577" s="426">
        <v>45740.0</v>
      </c>
      <c r="B1577" s="428">
        <v>104952.0</v>
      </c>
      <c r="C1577" s="427"/>
      <c r="D1577" s="429" t="s">
        <v>1627</v>
      </c>
      <c r="E1577" s="428">
        <v>9.0668913E7</v>
      </c>
      <c r="F1577" s="429">
        <v>0.0</v>
      </c>
      <c r="G1577" s="429" t="s">
        <v>1463</v>
      </c>
    </row>
    <row r="1578" ht="14.25" customHeight="1">
      <c r="A1578" s="426">
        <v>45742.0</v>
      </c>
      <c r="B1578" s="428">
        <v>1.5E7</v>
      </c>
      <c r="C1578" s="427"/>
      <c r="D1578" s="429" t="s">
        <v>1510</v>
      </c>
      <c r="E1578" s="428">
        <v>8.465625E7</v>
      </c>
      <c r="F1578" s="429">
        <v>0.0</v>
      </c>
      <c r="G1578" s="429" t="s">
        <v>1463</v>
      </c>
    </row>
    <row r="1579" ht="14.25" customHeight="1">
      <c r="A1579" s="426">
        <v>45742.0</v>
      </c>
      <c r="B1579" s="428">
        <v>2216932.0</v>
      </c>
      <c r="C1579" s="427"/>
      <c r="D1579" s="429" t="s">
        <v>1510</v>
      </c>
      <c r="E1579" s="428">
        <v>6.965625E7</v>
      </c>
      <c r="F1579" s="429">
        <v>0.0</v>
      </c>
      <c r="G1579" s="429" t="s">
        <v>1463</v>
      </c>
    </row>
    <row r="1580" ht="14.25" customHeight="1">
      <c r="A1580" s="426">
        <v>45742.0</v>
      </c>
      <c r="B1580" s="428">
        <v>1033326.0</v>
      </c>
      <c r="C1580" s="427"/>
      <c r="D1580" s="429" t="s">
        <v>1517</v>
      </c>
      <c r="E1580" s="428">
        <v>8.6409921E7</v>
      </c>
      <c r="F1580" s="429">
        <v>0.0</v>
      </c>
      <c r="G1580" s="429" t="s">
        <v>1463</v>
      </c>
    </row>
    <row r="1581" ht="14.25" customHeight="1">
      <c r="A1581" s="426">
        <v>45742.0</v>
      </c>
      <c r="B1581" s="428">
        <v>945232.0</v>
      </c>
      <c r="C1581" s="427"/>
      <c r="D1581" s="429" t="s">
        <v>1536</v>
      </c>
      <c r="E1581" s="428">
        <v>8.8095052E7</v>
      </c>
      <c r="F1581" s="429">
        <v>2.5536754E7</v>
      </c>
      <c r="G1581" s="429" t="s">
        <v>1463</v>
      </c>
    </row>
    <row r="1582" ht="14.25" customHeight="1">
      <c r="A1582" s="426">
        <v>45742.0</v>
      </c>
      <c r="B1582" s="428">
        <v>444899.0</v>
      </c>
      <c r="C1582" s="427"/>
      <c r="D1582" s="429" t="s">
        <v>1740</v>
      </c>
      <c r="E1582" s="428">
        <v>8.714982E7</v>
      </c>
      <c r="F1582" s="429">
        <v>4909348.0</v>
      </c>
      <c r="G1582" s="429" t="s">
        <v>1463</v>
      </c>
    </row>
    <row r="1583" ht="14.25" customHeight="1">
      <c r="A1583" s="426">
        <v>45742.0</v>
      </c>
      <c r="B1583" s="428">
        <v>300000.0</v>
      </c>
      <c r="C1583" s="427"/>
      <c r="D1583" s="429" t="s">
        <v>1630</v>
      </c>
      <c r="E1583" s="428">
        <v>8.5376595E7</v>
      </c>
      <c r="F1583" s="429">
        <v>0.0</v>
      </c>
      <c r="G1583" s="429" t="s">
        <v>1463</v>
      </c>
    </row>
    <row r="1584" ht="14.25" customHeight="1">
      <c r="A1584" s="426">
        <v>45742.0</v>
      </c>
      <c r="B1584" s="428">
        <v>295000.0</v>
      </c>
      <c r="C1584" s="427"/>
      <c r="D1584" s="429" t="s">
        <v>1617</v>
      </c>
      <c r="E1584" s="428">
        <v>8.6704921E7</v>
      </c>
      <c r="F1584" s="429">
        <v>0.0</v>
      </c>
      <c r="G1584" s="429" t="s">
        <v>1463</v>
      </c>
    </row>
    <row r="1585" ht="14.25" customHeight="1">
      <c r="A1585" s="426">
        <v>45742.0</v>
      </c>
      <c r="B1585" s="428">
        <v>225071.0</v>
      </c>
      <c r="C1585" s="427"/>
      <c r="D1585" s="429" t="s">
        <v>1524</v>
      </c>
      <c r="E1585" s="428">
        <v>8.4893578E7</v>
      </c>
      <c r="F1585" s="429">
        <v>6.132917E7</v>
      </c>
      <c r="G1585" s="429" t="s">
        <v>1463</v>
      </c>
    </row>
    <row r="1586" ht="14.25" customHeight="1">
      <c r="A1586" s="426">
        <v>45742.0</v>
      </c>
      <c r="B1586" s="428">
        <v>174291.0</v>
      </c>
      <c r="C1586" s="427"/>
      <c r="D1586" s="429" t="s">
        <v>1597</v>
      </c>
      <c r="E1586" s="428">
        <v>8.5067869E7</v>
      </c>
      <c r="F1586" s="429">
        <v>6.2241071E7</v>
      </c>
      <c r="G1586" s="429" t="s">
        <v>1463</v>
      </c>
    </row>
    <row r="1587" ht="14.25" customHeight="1">
      <c r="A1587" s="426">
        <v>45742.0</v>
      </c>
      <c r="B1587" s="428">
        <v>77176.0</v>
      </c>
      <c r="C1587" s="427"/>
      <c r="D1587" s="429" t="s">
        <v>1524</v>
      </c>
      <c r="E1587" s="428">
        <v>8.8172228E7</v>
      </c>
      <c r="F1587" s="429">
        <v>6.132917E7</v>
      </c>
      <c r="G1587" s="429" t="s">
        <v>1463</v>
      </c>
    </row>
    <row r="1588" ht="14.25" customHeight="1">
      <c r="A1588" s="426">
        <v>45742.0</v>
      </c>
      <c r="B1588" s="428">
        <v>12257.0</v>
      </c>
      <c r="C1588" s="427"/>
      <c r="D1588" s="429" t="s">
        <v>1721</v>
      </c>
      <c r="E1588" s="428">
        <v>8.4668507E7</v>
      </c>
      <c r="F1588" s="429">
        <v>7.1659127E7</v>
      </c>
      <c r="G1588" s="429" t="s">
        <v>1463</v>
      </c>
    </row>
    <row r="1589" ht="14.25" customHeight="1">
      <c r="A1589" s="426">
        <v>45742.0</v>
      </c>
      <c r="B1589" s="428">
        <v>8726.0</v>
      </c>
      <c r="C1589" s="427"/>
      <c r="D1589" s="429" t="s">
        <v>1721</v>
      </c>
      <c r="E1589" s="428">
        <v>8.5076595E7</v>
      </c>
      <c r="F1589" s="429">
        <v>7.1659127E7</v>
      </c>
      <c r="G1589" s="429" t="s">
        <v>1463</v>
      </c>
    </row>
    <row r="1590" ht="14.25" customHeight="1">
      <c r="A1590" s="426">
        <v>45743.0</v>
      </c>
      <c r="B1590" s="428">
        <v>19131.0</v>
      </c>
      <c r="C1590" s="427"/>
      <c r="D1590" s="429" t="s">
        <v>1532</v>
      </c>
      <c r="E1590" s="428">
        <v>3.8730152E7</v>
      </c>
      <c r="F1590" s="429">
        <v>0.0</v>
      </c>
      <c r="G1590" s="429" t="s">
        <v>1463</v>
      </c>
    </row>
    <row r="1591" ht="14.25" customHeight="1">
      <c r="A1591" s="426">
        <v>45744.0</v>
      </c>
      <c r="B1591" s="427"/>
      <c r="C1591" s="428">
        <v>6.8674863E7</v>
      </c>
      <c r="D1591" s="429" t="s">
        <v>1593</v>
      </c>
      <c r="E1591" s="428">
        <v>3.8711021E7</v>
      </c>
      <c r="F1591" s="429">
        <v>0.0</v>
      </c>
      <c r="G1591" s="429" t="s">
        <v>1543</v>
      </c>
    </row>
    <row r="1592" ht="14.25" customHeight="1">
      <c r="A1592" s="426">
        <v>45744.0</v>
      </c>
      <c r="B1592" s="428">
        <v>7000000.0</v>
      </c>
      <c r="C1592" s="427"/>
      <c r="D1592" s="429" t="s">
        <v>1741</v>
      </c>
      <c r="E1592" s="428">
        <v>6.1699058E7</v>
      </c>
      <c r="F1592" s="429">
        <v>0.0</v>
      </c>
      <c r="G1592" s="429" t="s">
        <v>1463</v>
      </c>
    </row>
    <row r="1593" ht="14.25" customHeight="1">
      <c r="A1593" s="426">
        <v>45744.0</v>
      </c>
      <c r="B1593" s="428">
        <v>7000000.0</v>
      </c>
      <c r="C1593" s="427"/>
      <c r="D1593" s="429" t="s">
        <v>1741</v>
      </c>
      <c r="E1593" s="428">
        <v>5.4699058E7</v>
      </c>
      <c r="F1593" s="429">
        <v>0.0</v>
      </c>
      <c r="G1593" s="429" t="s">
        <v>1463</v>
      </c>
    </row>
    <row r="1594" ht="14.25" customHeight="1">
      <c r="A1594" s="426">
        <v>45744.0</v>
      </c>
      <c r="B1594" s="428">
        <v>7000000.0</v>
      </c>
      <c r="C1594" s="427"/>
      <c r="D1594" s="429" t="s">
        <v>1741</v>
      </c>
      <c r="E1594" s="428">
        <v>4.7699058E7</v>
      </c>
      <c r="F1594" s="429">
        <v>0.0</v>
      </c>
      <c r="G1594" s="429" t="s">
        <v>1463</v>
      </c>
    </row>
    <row r="1595" ht="14.25" customHeight="1">
      <c r="A1595" s="426">
        <v>45744.0</v>
      </c>
      <c r="B1595" s="428">
        <v>5740260.0</v>
      </c>
      <c r="C1595" s="427"/>
      <c r="D1595" s="429" t="s">
        <v>1741</v>
      </c>
      <c r="E1595" s="428">
        <v>6.7439318E7</v>
      </c>
      <c r="F1595" s="429">
        <v>0.0</v>
      </c>
      <c r="G1595" s="429" t="s">
        <v>1463</v>
      </c>
    </row>
    <row r="1596" ht="14.25" customHeight="1">
      <c r="A1596" s="426">
        <v>45744.0</v>
      </c>
      <c r="B1596" s="428">
        <v>1375862.0</v>
      </c>
      <c r="C1596" s="427"/>
      <c r="D1596" s="429" t="s">
        <v>1507</v>
      </c>
      <c r="E1596" s="428">
        <v>4.0106014E7</v>
      </c>
      <c r="F1596" s="429">
        <v>0.0</v>
      </c>
      <c r="G1596" s="429" t="s">
        <v>1463</v>
      </c>
    </row>
    <row r="1597" ht="14.25" customHeight="1">
      <c r="A1597" s="426">
        <v>45744.0</v>
      </c>
      <c r="B1597" s="428">
        <v>593044.0</v>
      </c>
      <c r="C1597" s="427"/>
      <c r="D1597" s="429" t="s">
        <v>1507</v>
      </c>
      <c r="E1597" s="428">
        <v>4.0699058E7</v>
      </c>
      <c r="F1597" s="429">
        <v>0.0</v>
      </c>
      <c r="G1597" s="429" t="s">
        <v>1463</v>
      </c>
    </row>
    <row r="1598" ht="14.25" customHeight="1">
      <c r="A1598" s="426">
        <v>45747.0</v>
      </c>
      <c r="B1598" s="428">
        <v>2911139.0</v>
      </c>
      <c r="C1598" s="427"/>
      <c r="D1598" s="429" t="s">
        <v>1604</v>
      </c>
      <c r="E1598" s="428">
        <v>9.6316036E7</v>
      </c>
      <c r="F1598" s="429">
        <v>1702947.0</v>
      </c>
      <c r="G1598" s="429" t="s">
        <v>1463</v>
      </c>
    </row>
    <row r="1599" ht="14.25" customHeight="1">
      <c r="A1599" s="426">
        <v>45747.0</v>
      </c>
      <c r="B1599" s="428">
        <v>1424440.0</v>
      </c>
      <c r="C1599" s="427"/>
      <c r="D1599" s="429" t="s">
        <v>1734</v>
      </c>
      <c r="E1599" s="428">
        <v>1.06113255E8</v>
      </c>
      <c r="F1599" s="429">
        <v>0.0</v>
      </c>
      <c r="G1599" s="429" t="s">
        <v>1463</v>
      </c>
    </row>
    <row r="1600" ht="14.25" customHeight="1">
      <c r="A1600" s="426">
        <v>45747.0</v>
      </c>
      <c r="B1600" s="428">
        <v>1379981.0</v>
      </c>
      <c r="C1600" s="427"/>
      <c r="D1600" s="429" t="s">
        <v>1519</v>
      </c>
      <c r="E1600" s="428">
        <v>9.7884537E7</v>
      </c>
      <c r="F1600" s="429">
        <v>2.5709179E7</v>
      </c>
      <c r="G1600" s="429" t="s">
        <v>1463</v>
      </c>
    </row>
    <row r="1601" ht="14.25" customHeight="1">
      <c r="A1601" s="426">
        <v>45747.0</v>
      </c>
      <c r="B1601" s="428">
        <v>1358917.0</v>
      </c>
      <c r="C1601" s="427"/>
      <c r="D1601" s="429" t="s">
        <v>1536</v>
      </c>
      <c r="E1601" s="428">
        <v>1.02821377E8</v>
      </c>
      <c r="F1601" s="429">
        <v>2.5536754E7</v>
      </c>
      <c r="G1601" s="429" t="s">
        <v>1463</v>
      </c>
    </row>
    <row r="1602" ht="14.25" customHeight="1">
      <c r="A1602" s="426">
        <v>45747.0</v>
      </c>
      <c r="B1602" s="428">
        <v>1054290.0</v>
      </c>
      <c r="C1602" s="427"/>
      <c r="D1602" s="429" t="s">
        <v>1734</v>
      </c>
      <c r="E1602" s="428">
        <v>1.04218327E8</v>
      </c>
      <c r="F1602" s="429">
        <v>0.0</v>
      </c>
      <c r="G1602" s="429" t="s">
        <v>1463</v>
      </c>
    </row>
    <row r="1603" ht="14.25" customHeight="1">
      <c r="A1603" s="426">
        <v>45747.0</v>
      </c>
      <c r="B1603" s="428">
        <v>989955.0</v>
      </c>
      <c r="C1603" s="427"/>
      <c r="D1603" s="429" t="s">
        <v>1674</v>
      </c>
      <c r="E1603" s="428">
        <v>1.07164966E8</v>
      </c>
      <c r="F1603" s="429">
        <v>0.0</v>
      </c>
      <c r="G1603" s="429" t="s">
        <v>1463</v>
      </c>
    </row>
    <row r="1604" ht="14.25" customHeight="1">
      <c r="A1604" s="426">
        <v>45747.0</v>
      </c>
      <c r="B1604" s="428">
        <v>699791.0</v>
      </c>
      <c r="C1604" s="427"/>
      <c r="D1604" s="429" t="s">
        <v>1627</v>
      </c>
      <c r="E1604" s="428">
        <v>1.0146246E8</v>
      </c>
      <c r="F1604" s="429">
        <v>0.0</v>
      </c>
      <c r="G1604" s="429" t="s">
        <v>1463</v>
      </c>
    </row>
    <row r="1605" ht="14.25" customHeight="1">
      <c r="A1605" s="426">
        <v>45747.0</v>
      </c>
      <c r="B1605" s="428">
        <v>695975.0</v>
      </c>
      <c r="C1605" s="427"/>
      <c r="D1605" s="429" t="s">
        <v>1685</v>
      </c>
      <c r="E1605" s="428">
        <v>9.9666098E7</v>
      </c>
      <c r="F1605" s="429">
        <v>0.0</v>
      </c>
      <c r="G1605" s="429" t="s">
        <v>1463</v>
      </c>
    </row>
    <row r="1606" ht="14.25" customHeight="1">
      <c r="A1606" s="426">
        <v>45747.0</v>
      </c>
      <c r="B1606" s="428">
        <v>614752.0</v>
      </c>
      <c r="C1606" s="427"/>
      <c r="D1606" s="429" t="s">
        <v>1627</v>
      </c>
      <c r="E1606" s="428">
        <v>1.00762669E8</v>
      </c>
      <c r="F1606" s="429">
        <v>0.0</v>
      </c>
      <c r="G1606" s="429" t="s">
        <v>1463</v>
      </c>
    </row>
    <row r="1607" ht="14.25" customHeight="1">
      <c r="A1607" s="426">
        <v>45747.0</v>
      </c>
      <c r="B1607" s="428">
        <v>470488.0</v>
      </c>
      <c r="C1607" s="427"/>
      <c r="D1607" s="429" t="s">
        <v>1734</v>
      </c>
      <c r="E1607" s="428">
        <v>1.04688815E8</v>
      </c>
      <c r="F1607" s="429">
        <v>0.0</v>
      </c>
      <c r="G1607" s="429" t="s">
        <v>1463</v>
      </c>
    </row>
    <row r="1608" ht="14.25" customHeight="1">
      <c r="A1608" s="426">
        <v>45747.0</v>
      </c>
      <c r="B1608" s="428">
        <v>426554.0</v>
      </c>
      <c r="C1608" s="427"/>
      <c r="D1608" s="429" t="s">
        <v>1621</v>
      </c>
      <c r="E1608" s="428">
        <v>9.8659024E7</v>
      </c>
      <c r="F1608" s="429">
        <v>0.0</v>
      </c>
      <c r="G1608" s="429" t="s">
        <v>1463</v>
      </c>
    </row>
    <row r="1609" ht="14.25" customHeight="1">
      <c r="A1609" s="426">
        <v>45747.0</v>
      </c>
      <c r="B1609" s="428">
        <v>347933.0</v>
      </c>
      <c r="C1609" s="427"/>
      <c r="D1609" s="429" t="s">
        <v>1549</v>
      </c>
      <c r="E1609" s="428">
        <v>9.823247E7</v>
      </c>
      <c r="F1609" s="429">
        <v>0.0</v>
      </c>
      <c r="G1609" s="429" t="s">
        <v>1463</v>
      </c>
    </row>
    <row r="1610" ht="14.25" customHeight="1">
      <c r="A1610" s="426">
        <v>45747.0</v>
      </c>
      <c r="B1610" s="428">
        <v>317135.0</v>
      </c>
      <c r="C1610" s="427"/>
      <c r="D1610" s="429" t="s">
        <v>1555</v>
      </c>
      <c r="E1610" s="428">
        <v>1.00147917E8</v>
      </c>
      <c r="F1610" s="429">
        <v>0.0</v>
      </c>
      <c r="G1610" s="429" t="s">
        <v>1463</v>
      </c>
    </row>
    <row r="1611" ht="14.25" customHeight="1">
      <c r="A1611" s="426">
        <v>45747.0</v>
      </c>
      <c r="B1611" s="428">
        <v>300000.0</v>
      </c>
      <c r="C1611" s="427"/>
      <c r="D1611" s="429" t="s">
        <v>1630</v>
      </c>
      <c r="E1611" s="428">
        <v>1.03121377E8</v>
      </c>
      <c r="F1611" s="429">
        <v>0.0</v>
      </c>
      <c r="G1611" s="429" t="s">
        <v>1463</v>
      </c>
    </row>
    <row r="1612" ht="14.25" customHeight="1">
      <c r="A1612" s="426">
        <v>45747.0</v>
      </c>
      <c r="B1612" s="428">
        <v>239699.0</v>
      </c>
      <c r="C1612" s="427"/>
      <c r="D1612" s="429" t="s">
        <v>1717</v>
      </c>
      <c r="E1612" s="428">
        <v>9.8970123E7</v>
      </c>
      <c r="F1612" s="429">
        <v>0.0</v>
      </c>
      <c r="G1612" s="429" t="s">
        <v>1463</v>
      </c>
    </row>
    <row r="1613" ht="14.25" customHeight="1">
      <c r="A1613" s="426">
        <v>45747.0</v>
      </c>
      <c r="B1613" s="428">
        <v>220918.0</v>
      </c>
      <c r="C1613" s="427"/>
      <c r="D1613" s="429" t="s">
        <v>1621</v>
      </c>
      <c r="E1613" s="428">
        <v>1.07385884E8</v>
      </c>
      <c r="F1613" s="429">
        <v>0.0</v>
      </c>
      <c r="G1613" s="429" t="s">
        <v>1463</v>
      </c>
    </row>
    <row r="1614" ht="14.25" customHeight="1">
      <c r="A1614" s="426">
        <v>45747.0</v>
      </c>
      <c r="B1614" s="428">
        <v>188520.0</v>
      </c>
      <c r="C1614" s="427"/>
      <c r="D1614" s="429" t="s">
        <v>1519</v>
      </c>
      <c r="E1614" s="428">
        <v>9.6504556E7</v>
      </c>
      <c r="F1614" s="429">
        <v>2.5709179E7</v>
      </c>
      <c r="G1614" s="429" t="s">
        <v>1463</v>
      </c>
    </row>
    <row r="1615" ht="14.25" customHeight="1">
      <c r="A1615" s="426">
        <v>45747.0</v>
      </c>
      <c r="B1615" s="428">
        <v>164684.0</v>
      </c>
      <c r="C1615" s="427"/>
      <c r="D1615" s="429" t="s">
        <v>1555</v>
      </c>
      <c r="E1615" s="428">
        <v>9.9830782E7</v>
      </c>
      <c r="F1615" s="429">
        <v>0.0</v>
      </c>
      <c r="G1615" s="429" t="s">
        <v>1463</v>
      </c>
    </row>
    <row r="1616" ht="14.25" customHeight="1">
      <c r="A1616" s="426">
        <v>45747.0</v>
      </c>
      <c r="B1616" s="428">
        <v>71400.0</v>
      </c>
      <c r="C1616" s="427"/>
      <c r="D1616" s="429" t="s">
        <v>1742</v>
      </c>
      <c r="E1616" s="428">
        <v>9.8730424E7</v>
      </c>
      <c r="F1616" s="429">
        <v>8.2026517E7</v>
      </c>
      <c r="G1616" s="429" t="s">
        <v>1463</v>
      </c>
    </row>
    <row r="1617" ht="14.25" customHeight="1">
      <c r="A1617" s="426">
        <v>45747.0</v>
      </c>
      <c r="B1617" s="428">
        <v>61756.0</v>
      </c>
      <c r="C1617" s="427"/>
      <c r="D1617" s="429" t="s">
        <v>1734</v>
      </c>
      <c r="E1617" s="428">
        <v>1.06175011E8</v>
      </c>
      <c r="F1617" s="429">
        <v>0.0</v>
      </c>
      <c r="G1617" s="429" t="s">
        <v>1463</v>
      </c>
    </row>
    <row r="1618" ht="14.25" customHeight="1">
      <c r="A1618" s="426">
        <v>45747.0</v>
      </c>
      <c r="B1618" s="428">
        <v>42660.0</v>
      </c>
      <c r="C1618" s="427"/>
      <c r="D1618" s="429" t="s">
        <v>1538</v>
      </c>
      <c r="E1618" s="428">
        <v>1.03164037E8</v>
      </c>
      <c r="F1618" s="429">
        <v>0.0</v>
      </c>
      <c r="G1618" s="429" t="s">
        <v>1463</v>
      </c>
    </row>
    <row r="1619" ht="14.25" customHeight="1">
      <c r="A1619" s="426">
        <v>45748.0</v>
      </c>
      <c r="B1619" s="427"/>
      <c r="C1619" s="428">
        <v>366930.0</v>
      </c>
      <c r="D1619" s="429" t="s">
        <v>1706</v>
      </c>
      <c r="E1619" s="428">
        <v>9.3404897E7</v>
      </c>
      <c r="F1619" s="429">
        <v>0.0</v>
      </c>
      <c r="G1619" s="429" t="s">
        <v>1465</v>
      </c>
    </row>
    <row r="1620" ht="14.25" customHeight="1">
      <c r="A1620" s="426">
        <v>45748.0</v>
      </c>
      <c r="B1620" s="427"/>
      <c r="C1620" s="428">
        <v>250000.0</v>
      </c>
      <c r="D1620" s="429" t="s">
        <v>1743</v>
      </c>
      <c r="E1620" s="428">
        <v>9.3771827E7</v>
      </c>
      <c r="F1620" s="429">
        <v>0.0</v>
      </c>
      <c r="G1620" s="429" t="s">
        <v>1465</v>
      </c>
    </row>
    <row r="1621" ht="14.25" customHeight="1">
      <c r="A1621" s="426">
        <v>45748.0</v>
      </c>
      <c r="B1621" s="427"/>
      <c r="C1621" s="428">
        <v>88100.0</v>
      </c>
      <c r="D1621" s="429" t="s">
        <v>1744</v>
      </c>
      <c r="E1621" s="428">
        <v>9.2944165E7</v>
      </c>
      <c r="F1621" s="429">
        <v>5.166034E7</v>
      </c>
      <c r="G1621" s="429" t="s">
        <v>1463</v>
      </c>
    </row>
    <row r="1622" ht="14.25" customHeight="1">
      <c r="A1622" s="426">
        <v>45748.0</v>
      </c>
      <c r="B1622" s="427"/>
      <c r="C1622" s="428">
        <v>23238.0</v>
      </c>
      <c r="D1622" s="429" t="s">
        <v>1706</v>
      </c>
      <c r="E1622" s="428">
        <v>9.4021827E7</v>
      </c>
      <c r="F1622" s="429">
        <v>0.0</v>
      </c>
      <c r="G1622" s="429" t="s">
        <v>1465</v>
      </c>
    </row>
    <row r="1623" ht="14.25" customHeight="1">
      <c r="A1623" s="426">
        <v>45748.0</v>
      </c>
      <c r="B1623" s="428">
        <v>1100900.0</v>
      </c>
      <c r="C1623" s="427"/>
      <c r="D1623" s="429" t="s">
        <v>1745</v>
      </c>
      <c r="E1623" s="428">
        <v>9.4045065E7</v>
      </c>
      <c r="F1623" s="429">
        <v>9.6957696E7</v>
      </c>
      <c r="G1623" s="429" t="s">
        <v>1463</v>
      </c>
    </row>
    <row r="1624" ht="14.25" customHeight="1">
      <c r="A1624" s="426">
        <v>45749.0</v>
      </c>
      <c r="B1624" s="428">
        <v>527467.0</v>
      </c>
      <c r="C1624" s="427"/>
      <c r="D1624" s="429" t="s">
        <v>1637</v>
      </c>
      <c r="E1624" s="428">
        <v>9.3032265E7</v>
      </c>
      <c r="F1624" s="429">
        <v>6.4714015E7</v>
      </c>
      <c r="G1624" s="429" t="s">
        <v>1463</v>
      </c>
    </row>
    <row r="1625" ht="14.25" customHeight="1">
      <c r="A1625" s="426">
        <v>45749.0</v>
      </c>
      <c r="B1625" s="428">
        <v>89272.0</v>
      </c>
      <c r="C1625" s="427"/>
      <c r="D1625" s="429" t="s">
        <v>1609</v>
      </c>
      <c r="E1625" s="428">
        <v>9.2504798E7</v>
      </c>
      <c r="F1625" s="429">
        <v>3.81144269E8</v>
      </c>
      <c r="G1625" s="429" t="s">
        <v>1463</v>
      </c>
    </row>
    <row r="1626" ht="14.25" customHeight="1">
      <c r="A1626" s="426">
        <v>45750.0</v>
      </c>
      <c r="B1626" s="427"/>
      <c r="C1626" s="428">
        <v>450000.0</v>
      </c>
      <c r="D1626" s="429" t="s">
        <v>1743</v>
      </c>
      <c r="E1626" s="428">
        <v>9.2415526E7</v>
      </c>
      <c r="F1626" s="429">
        <v>0.0</v>
      </c>
      <c r="G1626" s="429" t="s">
        <v>1465</v>
      </c>
    </row>
    <row r="1627" ht="14.25" customHeight="1">
      <c r="A1627" s="426">
        <v>45750.0</v>
      </c>
      <c r="B1627" s="427"/>
      <c r="C1627" s="428">
        <v>20000.0</v>
      </c>
      <c r="D1627" s="429" t="s">
        <v>1746</v>
      </c>
      <c r="E1627" s="428">
        <v>9.1586721E7</v>
      </c>
      <c r="F1627" s="429">
        <v>1118876.0</v>
      </c>
      <c r="G1627" s="429" t="s">
        <v>1463</v>
      </c>
    </row>
    <row r="1628" ht="14.25" customHeight="1">
      <c r="A1628" s="426">
        <v>45750.0</v>
      </c>
      <c r="B1628" s="428">
        <v>1278805.0</v>
      </c>
      <c r="C1628" s="427"/>
      <c r="D1628" s="429" t="s">
        <v>1604</v>
      </c>
      <c r="E1628" s="428">
        <v>9.2865526E7</v>
      </c>
      <c r="F1628" s="429">
        <v>1702947.0</v>
      </c>
      <c r="G1628" s="429" t="s">
        <v>1463</v>
      </c>
    </row>
    <row r="1629" ht="14.25" customHeight="1">
      <c r="A1629" s="426">
        <v>45751.0</v>
      </c>
      <c r="B1629" s="428">
        <v>1.4332036E7</v>
      </c>
      <c r="C1629" s="427"/>
      <c r="D1629" s="429" t="s">
        <v>1510</v>
      </c>
      <c r="E1629" s="428">
        <v>8.7877495E7</v>
      </c>
      <c r="F1629" s="429">
        <v>0.0</v>
      </c>
      <c r="G1629" s="429" t="s">
        <v>1463</v>
      </c>
    </row>
    <row r="1630" ht="14.25" customHeight="1">
      <c r="A1630" s="426">
        <v>45751.0</v>
      </c>
      <c r="B1630" s="428">
        <v>842239.0</v>
      </c>
      <c r="C1630" s="427"/>
      <c r="D1630" s="429" t="s">
        <v>1729</v>
      </c>
      <c r="E1630" s="428">
        <v>8.8719734E7</v>
      </c>
      <c r="F1630" s="429">
        <v>9.5308244E7</v>
      </c>
      <c r="G1630" s="429" t="s">
        <v>1463</v>
      </c>
    </row>
    <row r="1631" ht="14.25" customHeight="1">
      <c r="A1631" s="426">
        <v>45751.0</v>
      </c>
      <c r="B1631" s="428">
        <v>658344.0</v>
      </c>
      <c r="C1631" s="427"/>
      <c r="D1631" s="429" t="s">
        <v>1684</v>
      </c>
      <c r="E1631" s="428">
        <v>9.1262289E7</v>
      </c>
      <c r="F1631" s="429">
        <v>4846885.0</v>
      </c>
      <c r="G1631" s="429" t="s">
        <v>1463</v>
      </c>
    </row>
    <row r="1632" ht="14.25" customHeight="1">
      <c r="A1632" s="426">
        <v>45751.0</v>
      </c>
      <c r="B1632" s="428">
        <v>378384.0</v>
      </c>
      <c r="C1632" s="427"/>
      <c r="D1632" s="429" t="s">
        <v>1497</v>
      </c>
      <c r="E1632" s="428">
        <v>8.9904774E7</v>
      </c>
      <c r="F1632" s="429">
        <v>0.0</v>
      </c>
      <c r="G1632" s="429" t="s">
        <v>1463</v>
      </c>
    </row>
    <row r="1633" ht="14.25" customHeight="1">
      <c r="A1633" s="426">
        <v>45751.0</v>
      </c>
      <c r="B1633" s="428">
        <v>361712.0</v>
      </c>
      <c r="C1633" s="427"/>
      <c r="D1633" s="429" t="s">
        <v>1497</v>
      </c>
      <c r="E1633" s="428">
        <v>8.952639E7</v>
      </c>
      <c r="F1633" s="429">
        <v>0.0</v>
      </c>
      <c r="G1633" s="429" t="s">
        <v>1463</v>
      </c>
    </row>
    <row r="1634" ht="14.25" customHeight="1">
      <c r="A1634" s="426">
        <v>45751.0</v>
      </c>
      <c r="B1634" s="428">
        <v>344432.0</v>
      </c>
      <c r="C1634" s="427"/>
      <c r="D1634" s="429" t="s">
        <v>1597</v>
      </c>
      <c r="E1634" s="428">
        <v>9.1606721E7</v>
      </c>
      <c r="F1634" s="429">
        <v>6.2241071E7</v>
      </c>
      <c r="G1634" s="429" t="s">
        <v>1463</v>
      </c>
    </row>
    <row r="1635" ht="14.25" customHeight="1">
      <c r="A1635" s="426">
        <v>45751.0</v>
      </c>
      <c r="B1635" s="428">
        <v>303983.0</v>
      </c>
      <c r="C1635" s="427"/>
      <c r="D1635" s="429" t="s">
        <v>1549</v>
      </c>
      <c r="E1635" s="428">
        <v>9.0603945E7</v>
      </c>
      <c r="F1635" s="429">
        <v>0.0</v>
      </c>
      <c r="G1635" s="429" t="s">
        <v>1463</v>
      </c>
    </row>
    <row r="1636" ht="14.25" customHeight="1">
      <c r="A1636" s="426">
        <v>45751.0</v>
      </c>
      <c r="B1636" s="428">
        <v>300000.0</v>
      </c>
      <c r="C1636" s="427"/>
      <c r="D1636" s="429" t="s">
        <v>1630</v>
      </c>
      <c r="E1636" s="428">
        <v>9.0204774E7</v>
      </c>
      <c r="F1636" s="429">
        <v>0.0</v>
      </c>
      <c r="G1636" s="429" t="s">
        <v>1463</v>
      </c>
    </row>
    <row r="1637" ht="14.25" customHeight="1">
      <c r="A1637" s="426">
        <v>45751.0</v>
      </c>
      <c r="B1637" s="428">
        <v>247500.0</v>
      </c>
      <c r="C1637" s="427"/>
      <c r="D1637" s="429" t="s">
        <v>1747</v>
      </c>
      <c r="E1637" s="428">
        <v>7.3545459E7</v>
      </c>
      <c r="F1637" s="429">
        <v>0.0</v>
      </c>
      <c r="G1637" s="429" t="s">
        <v>1463</v>
      </c>
    </row>
    <row r="1638" ht="14.25" customHeight="1">
      <c r="A1638" s="426">
        <v>45751.0</v>
      </c>
      <c r="B1638" s="428">
        <v>226076.0</v>
      </c>
      <c r="C1638" s="427"/>
      <c r="D1638" s="429" t="s">
        <v>1497</v>
      </c>
      <c r="E1638" s="428">
        <v>8.9164678E7</v>
      </c>
      <c r="F1638" s="429">
        <v>0.0</v>
      </c>
      <c r="G1638" s="429" t="s">
        <v>1463</v>
      </c>
    </row>
    <row r="1639" ht="14.25" customHeight="1">
      <c r="A1639" s="426">
        <v>45751.0</v>
      </c>
      <c r="B1639" s="428">
        <v>218868.0</v>
      </c>
      <c r="C1639" s="427"/>
      <c r="D1639" s="429" t="s">
        <v>1649</v>
      </c>
      <c r="E1639" s="428">
        <v>8.8938602E7</v>
      </c>
      <c r="F1639" s="429">
        <v>9.2038424E7</v>
      </c>
      <c r="G1639" s="429" t="s">
        <v>1463</v>
      </c>
    </row>
    <row r="1640" ht="14.25" customHeight="1">
      <c r="A1640" s="426">
        <v>45751.0</v>
      </c>
      <c r="B1640" s="428">
        <v>95188.0</v>
      </c>
      <c r="C1640" s="427"/>
      <c r="D1640" s="429" t="s">
        <v>1627</v>
      </c>
      <c r="E1640" s="428">
        <v>9.0299962E7</v>
      </c>
      <c r="F1640" s="429">
        <v>0.0</v>
      </c>
      <c r="G1640" s="429" t="s">
        <v>1463</v>
      </c>
    </row>
    <row r="1641" ht="14.25" customHeight="1">
      <c r="A1641" s="426">
        <v>45755.0</v>
      </c>
      <c r="B1641" s="428">
        <v>296332.0</v>
      </c>
      <c r="C1641" s="427"/>
      <c r="D1641" s="429" t="s">
        <v>1748</v>
      </c>
      <c r="E1641" s="428">
        <v>7.3289769E7</v>
      </c>
      <c r="F1641" s="429">
        <v>0.0</v>
      </c>
      <c r="G1641" s="429" t="s">
        <v>1463</v>
      </c>
    </row>
    <row r="1642" ht="14.25" customHeight="1">
      <c r="A1642" s="426">
        <v>45755.0</v>
      </c>
      <c r="B1642" s="428">
        <v>8190.0</v>
      </c>
      <c r="C1642" s="427"/>
      <c r="D1642" s="429" t="s">
        <v>1749</v>
      </c>
      <c r="E1642" s="428">
        <v>7.3297959E7</v>
      </c>
      <c r="F1642" s="429">
        <v>0.0</v>
      </c>
      <c r="G1642" s="429" t="s">
        <v>1463</v>
      </c>
    </row>
    <row r="1643" ht="14.25" customHeight="1">
      <c r="A1643" s="426">
        <v>45757.0</v>
      </c>
      <c r="B1643" s="428">
        <v>2950000.0</v>
      </c>
      <c r="C1643" s="427"/>
      <c r="D1643" s="429" t="s">
        <v>1617</v>
      </c>
      <c r="E1643" s="428">
        <v>7.1701995E7</v>
      </c>
      <c r="F1643" s="429">
        <v>0.0</v>
      </c>
      <c r="G1643" s="429" t="s">
        <v>1463</v>
      </c>
    </row>
    <row r="1644" ht="14.25" customHeight="1">
      <c r="A1644" s="426">
        <v>45757.0</v>
      </c>
      <c r="B1644" s="428">
        <v>300000.0</v>
      </c>
      <c r="C1644" s="427"/>
      <c r="D1644" s="429" t="s">
        <v>1630</v>
      </c>
      <c r="E1644" s="428">
        <v>7.2302184E7</v>
      </c>
      <c r="F1644" s="429">
        <v>0.0</v>
      </c>
      <c r="G1644" s="429" t="s">
        <v>1463</v>
      </c>
    </row>
    <row r="1645" ht="14.25" customHeight="1">
      <c r="A1645" s="426">
        <v>45757.0</v>
      </c>
      <c r="B1645" s="428">
        <v>300000.0</v>
      </c>
      <c r="C1645" s="427"/>
      <c r="D1645" s="429" t="s">
        <v>1630</v>
      </c>
      <c r="E1645" s="428">
        <v>6.8167562E7</v>
      </c>
      <c r="F1645" s="429">
        <v>0.0</v>
      </c>
      <c r="G1645" s="429" t="s">
        <v>1463</v>
      </c>
    </row>
    <row r="1646" ht="14.25" customHeight="1">
      <c r="A1646" s="426">
        <v>45757.0</v>
      </c>
      <c r="B1646" s="428">
        <v>299624.0</v>
      </c>
      <c r="C1646" s="427"/>
      <c r="D1646" s="429" t="s">
        <v>1717</v>
      </c>
      <c r="E1646" s="428">
        <v>7.2993437E7</v>
      </c>
      <c r="F1646" s="429">
        <v>0.0</v>
      </c>
      <c r="G1646" s="429" t="s">
        <v>1463</v>
      </c>
    </row>
    <row r="1647" ht="14.25" customHeight="1">
      <c r="A1647" s="426">
        <v>45757.0</v>
      </c>
      <c r="B1647" s="428">
        <v>291299.0</v>
      </c>
      <c r="C1647" s="427"/>
      <c r="D1647" s="429" t="s">
        <v>1538</v>
      </c>
      <c r="E1647" s="428">
        <v>7.2002184E7</v>
      </c>
      <c r="F1647" s="429">
        <v>0.0</v>
      </c>
      <c r="G1647" s="429" t="s">
        <v>1463</v>
      </c>
    </row>
    <row r="1648" ht="14.25" customHeight="1">
      <c r="A1648" s="426">
        <v>45757.0</v>
      </c>
      <c r="B1648" s="428">
        <v>276610.0</v>
      </c>
      <c r="C1648" s="427"/>
      <c r="D1648" s="429" t="s">
        <v>1734</v>
      </c>
      <c r="E1648" s="428">
        <v>6.8532011E7</v>
      </c>
      <c r="F1648" s="429">
        <v>0.0</v>
      </c>
      <c r="G1648" s="429" t="s">
        <v>1463</v>
      </c>
    </row>
    <row r="1649" ht="14.25" customHeight="1">
      <c r="A1649" s="426">
        <v>45757.0</v>
      </c>
      <c r="B1649" s="428">
        <v>250001.0</v>
      </c>
      <c r="C1649" s="427"/>
      <c r="D1649" s="429" t="s">
        <v>1658</v>
      </c>
      <c r="E1649" s="428">
        <v>7.2552185E7</v>
      </c>
      <c r="F1649" s="429">
        <v>0.0</v>
      </c>
      <c r="G1649" s="429" t="s">
        <v>1463</v>
      </c>
    </row>
    <row r="1650" ht="14.25" customHeight="1">
      <c r="A1650" s="426">
        <v>45757.0</v>
      </c>
      <c r="B1650" s="428">
        <v>219984.0</v>
      </c>
      <c r="C1650" s="427"/>
      <c r="D1650" s="429" t="s">
        <v>1685</v>
      </c>
      <c r="E1650" s="428">
        <v>6.8751995E7</v>
      </c>
      <c r="F1650" s="429">
        <v>0.0</v>
      </c>
      <c r="G1650" s="429" t="s">
        <v>1463</v>
      </c>
    </row>
    <row r="1651" ht="14.25" customHeight="1">
      <c r="A1651" s="426">
        <v>45757.0</v>
      </c>
      <c r="B1651" s="428">
        <v>87839.0</v>
      </c>
      <c r="C1651" s="427"/>
      <c r="D1651" s="429" t="s">
        <v>1734</v>
      </c>
      <c r="E1651" s="428">
        <v>6.8255401E7</v>
      </c>
      <c r="F1651" s="429">
        <v>0.0</v>
      </c>
      <c r="G1651" s="429" t="s">
        <v>1463</v>
      </c>
    </row>
    <row r="1652" ht="14.25" customHeight="1">
      <c r="A1652" s="426">
        <v>45757.0</v>
      </c>
      <c r="B1652" s="428">
        <v>83952.0</v>
      </c>
      <c r="C1652" s="427"/>
      <c r="D1652" s="429" t="s">
        <v>1715</v>
      </c>
      <c r="E1652" s="428">
        <v>7.2679013E7</v>
      </c>
      <c r="F1652" s="429">
        <v>0.0</v>
      </c>
      <c r="G1652" s="429" t="s">
        <v>1463</v>
      </c>
    </row>
    <row r="1653" ht="14.25" customHeight="1">
      <c r="A1653" s="426">
        <v>45757.0</v>
      </c>
      <c r="B1653" s="428">
        <v>63209.0</v>
      </c>
      <c r="C1653" s="427"/>
      <c r="D1653" s="429" t="s">
        <v>1695</v>
      </c>
      <c r="E1653" s="428">
        <v>6.7867562E7</v>
      </c>
      <c r="F1653" s="429">
        <v>7.2245806E7</v>
      </c>
      <c r="G1653" s="429" t="s">
        <v>1463</v>
      </c>
    </row>
    <row r="1654" ht="14.25" customHeight="1">
      <c r="A1654" s="426">
        <v>45757.0</v>
      </c>
      <c r="B1654" s="428">
        <v>42876.0</v>
      </c>
      <c r="C1654" s="427"/>
      <c r="D1654" s="429" t="s">
        <v>1737</v>
      </c>
      <c r="E1654" s="428">
        <v>7.2595061E7</v>
      </c>
      <c r="F1654" s="429">
        <v>0.0</v>
      </c>
      <c r="G1654" s="429" t="s">
        <v>1463</v>
      </c>
    </row>
    <row r="1655" ht="14.25" customHeight="1">
      <c r="A1655" s="426">
        <v>45757.0</v>
      </c>
      <c r="B1655" s="428">
        <v>14800.0</v>
      </c>
      <c r="C1655" s="427"/>
      <c r="D1655" s="429" t="s">
        <v>1652</v>
      </c>
      <c r="E1655" s="428">
        <v>7.2693813E7</v>
      </c>
      <c r="F1655" s="429">
        <v>0.0</v>
      </c>
      <c r="G1655" s="429" t="s">
        <v>1463</v>
      </c>
    </row>
    <row r="1656" ht="14.25" customHeight="1">
      <c r="A1656" s="426">
        <v>45757.0</v>
      </c>
      <c r="B1656" s="428">
        <v>8890.0</v>
      </c>
      <c r="C1656" s="427"/>
      <c r="D1656" s="429" t="s">
        <v>1750</v>
      </c>
      <c r="E1656" s="428">
        <v>7.1710885E7</v>
      </c>
      <c r="F1656" s="429">
        <v>0.0</v>
      </c>
      <c r="G1656" s="429" t="s">
        <v>1463</v>
      </c>
    </row>
    <row r="1657" ht="14.25" customHeight="1">
      <c r="A1657" s="426">
        <v>45758.0</v>
      </c>
      <c r="B1657" s="427"/>
      <c r="C1657" s="428">
        <v>8.204691E7</v>
      </c>
      <c r="D1657" s="429" t="s">
        <v>1593</v>
      </c>
      <c r="E1657" s="428">
        <v>6.7804353E7</v>
      </c>
      <c r="F1657" s="429">
        <v>0.0</v>
      </c>
      <c r="G1657" s="429" t="s">
        <v>1543</v>
      </c>
    </row>
    <row r="1658" ht="14.25" customHeight="1">
      <c r="A1658" s="426">
        <v>45758.0</v>
      </c>
      <c r="B1658" s="427"/>
      <c r="C1658" s="428">
        <v>5.0E7</v>
      </c>
      <c r="D1658" s="429" t="s">
        <v>1643</v>
      </c>
      <c r="E1658" s="428">
        <v>1.51036913E8</v>
      </c>
      <c r="F1658" s="429">
        <v>0.0</v>
      </c>
      <c r="G1658" s="429" t="s">
        <v>1463</v>
      </c>
    </row>
    <row r="1659" ht="14.25" customHeight="1">
      <c r="A1659" s="426">
        <v>45758.0</v>
      </c>
      <c r="B1659" s="427"/>
      <c r="C1659" s="428">
        <v>1185650.0</v>
      </c>
      <c r="D1659" s="429" t="s">
        <v>1643</v>
      </c>
      <c r="E1659" s="428">
        <v>1.49851263E8</v>
      </c>
      <c r="F1659" s="429">
        <v>0.0</v>
      </c>
      <c r="G1659" s="429" t="s">
        <v>1463</v>
      </c>
    </row>
    <row r="1660" ht="14.25" customHeight="1">
      <c r="A1660" s="426">
        <v>45761.0</v>
      </c>
      <c r="B1660" s="428">
        <v>7000000.0</v>
      </c>
      <c r="C1660" s="427"/>
      <c r="D1660" s="429" t="s">
        <v>1751</v>
      </c>
      <c r="E1660" s="428">
        <v>1.97259949E8</v>
      </c>
      <c r="F1660" s="429">
        <v>0.0</v>
      </c>
      <c r="G1660" s="429" t="s">
        <v>1463</v>
      </c>
    </row>
    <row r="1661" ht="14.25" customHeight="1">
      <c r="A1661" s="426">
        <v>45761.0</v>
      </c>
      <c r="B1661" s="428">
        <v>7000000.0</v>
      </c>
      <c r="C1661" s="427"/>
      <c r="D1661" s="429" t="s">
        <v>1751</v>
      </c>
      <c r="E1661" s="428">
        <v>1.90259949E8</v>
      </c>
      <c r="F1661" s="429">
        <v>0.0</v>
      </c>
      <c r="G1661" s="429" t="s">
        <v>1463</v>
      </c>
    </row>
    <row r="1662" ht="14.25" customHeight="1">
      <c r="A1662" s="426">
        <v>45761.0</v>
      </c>
      <c r="B1662" s="428">
        <v>7000000.0</v>
      </c>
      <c r="C1662" s="427"/>
      <c r="D1662" s="429" t="s">
        <v>1751</v>
      </c>
      <c r="E1662" s="428">
        <v>1.83259949E8</v>
      </c>
      <c r="F1662" s="429">
        <v>0.0</v>
      </c>
      <c r="G1662" s="429" t="s">
        <v>1463</v>
      </c>
    </row>
    <row r="1663" ht="14.25" customHeight="1">
      <c r="A1663" s="426">
        <v>45761.0</v>
      </c>
      <c r="B1663" s="428">
        <v>7000000.0</v>
      </c>
      <c r="C1663" s="427"/>
      <c r="D1663" s="429" t="s">
        <v>1751</v>
      </c>
      <c r="E1663" s="428">
        <v>1.76259949E8</v>
      </c>
      <c r="F1663" s="429">
        <v>0.0</v>
      </c>
      <c r="G1663" s="429" t="s">
        <v>1463</v>
      </c>
    </row>
    <row r="1664" ht="14.25" customHeight="1">
      <c r="A1664" s="426">
        <v>45761.0</v>
      </c>
      <c r="B1664" s="428">
        <v>7000000.0</v>
      </c>
      <c r="C1664" s="427"/>
      <c r="D1664" s="429" t="s">
        <v>1751</v>
      </c>
      <c r="E1664" s="428">
        <v>1.69259949E8</v>
      </c>
      <c r="F1664" s="429">
        <v>0.0</v>
      </c>
      <c r="G1664" s="429" t="s">
        <v>1463</v>
      </c>
    </row>
    <row r="1665" ht="14.25" customHeight="1">
      <c r="A1665" s="426">
        <v>45761.0</v>
      </c>
      <c r="B1665" s="428">
        <v>7000000.0</v>
      </c>
      <c r="C1665" s="427"/>
      <c r="D1665" s="429" t="s">
        <v>1752</v>
      </c>
      <c r="E1665" s="428">
        <v>1.55286127E8</v>
      </c>
      <c r="F1665" s="429">
        <v>0.0</v>
      </c>
      <c r="G1665" s="429" t="s">
        <v>1463</v>
      </c>
    </row>
    <row r="1666" ht="14.25" customHeight="1">
      <c r="A1666" s="426">
        <v>45761.0</v>
      </c>
      <c r="B1666" s="428">
        <v>2963678.0</v>
      </c>
      <c r="C1666" s="427"/>
      <c r="D1666" s="429" t="s">
        <v>1751</v>
      </c>
      <c r="E1666" s="428">
        <v>2.00223627E8</v>
      </c>
      <c r="F1666" s="429">
        <v>0.0</v>
      </c>
      <c r="G1666" s="429" t="s">
        <v>1463</v>
      </c>
    </row>
    <row r="1667" ht="14.25" customHeight="1">
      <c r="A1667" s="426">
        <v>45761.0</v>
      </c>
      <c r="B1667" s="428">
        <v>2680500.0</v>
      </c>
      <c r="C1667" s="427"/>
      <c r="D1667" s="429" t="s">
        <v>1752</v>
      </c>
      <c r="E1667" s="428">
        <v>1.57966627E8</v>
      </c>
      <c r="F1667" s="429">
        <v>0.0</v>
      </c>
      <c r="G1667" s="429" t="s">
        <v>1463</v>
      </c>
    </row>
    <row r="1668" ht="14.25" customHeight="1">
      <c r="A1668" s="426">
        <v>45761.0</v>
      </c>
      <c r="B1668" s="428">
        <v>2546076.0</v>
      </c>
      <c r="C1668" s="427"/>
      <c r="D1668" s="429" t="s">
        <v>1640</v>
      </c>
      <c r="E1668" s="428">
        <v>1.62259949E8</v>
      </c>
      <c r="F1668" s="429">
        <v>9.5308244E7</v>
      </c>
      <c r="G1668" s="429" t="s">
        <v>1463</v>
      </c>
    </row>
    <row r="1669" ht="14.25" customHeight="1">
      <c r="A1669" s="426">
        <v>45761.0</v>
      </c>
      <c r="B1669" s="428">
        <v>1747246.0</v>
      </c>
      <c r="C1669" s="427"/>
      <c r="D1669" s="429" t="s">
        <v>1640</v>
      </c>
      <c r="E1669" s="428">
        <v>1.59713873E8</v>
      </c>
      <c r="F1669" s="429">
        <v>9.5308244E7</v>
      </c>
      <c r="G1669" s="429" t="s">
        <v>1463</v>
      </c>
    </row>
    <row r="1670" ht="14.25" customHeight="1">
      <c r="A1670" s="426">
        <v>45761.0</v>
      </c>
      <c r="B1670" s="428">
        <v>1372556.0</v>
      </c>
      <c r="C1670" s="427"/>
      <c r="D1670" s="429" t="s">
        <v>1507</v>
      </c>
      <c r="E1670" s="428">
        <v>1.47694508E8</v>
      </c>
      <c r="F1670" s="429">
        <v>0.0</v>
      </c>
      <c r="G1670" s="429" t="s">
        <v>1463</v>
      </c>
    </row>
    <row r="1671" ht="14.25" customHeight="1">
      <c r="A1671" s="426">
        <v>45761.0</v>
      </c>
      <c r="B1671" s="428">
        <v>807601.0</v>
      </c>
      <c r="C1671" s="427"/>
      <c r="D1671" s="429" t="s">
        <v>1529</v>
      </c>
      <c r="E1671" s="428">
        <v>1.46138052E8</v>
      </c>
      <c r="F1671" s="429">
        <v>0.0</v>
      </c>
      <c r="G1671" s="429" t="s">
        <v>1463</v>
      </c>
    </row>
    <row r="1672" ht="14.25" customHeight="1">
      <c r="A1672" s="426">
        <v>45761.0</v>
      </c>
      <c r="B1672" s="428">
        <v>713286.0</v>
      </c>
      <c r="C1672" s="427"/>
      <c r="D1672" s="429" t="s">
        <v>1753</v>
      </c>
      <c r="E1672" s="428">
        <v>2.01036913E8</v>
      </c>
      <c r="F1672" s="429">
        <v>0.0</v>
      </c>
      <c r="G1672" s="429" t="s">
        <v>1463</v>
      </c>
    </row>
    <row r="1673" ht="14.25" customHeight="1">
      <c r="A1673" s="426">
        <v>45761.0</v>
      </c>
      <c r="B1673" s="428">
        <v>591619.0</v>
      </c>
      <c r="C1673" s="427"/>
      <c r="D1673" s="429" t="s">
        <v>1507</v>
      </c>
      <c r="E1673" s="428">
        <v>1.48286127E8</v>
      </c>
      <c r="F1673" s="429">
        <v>0.0</v>
      </c>
      <c r="G1673" s="429" t="s">
        <v>1463</v>
      </c>
    </row>
    <row r="1674" ht="14.25" customHeight="1">
      <c r="A1674" s="426">
        <v>45761.0</v>
      </c>
      <c r="B1674" s="428">
        <v>192900.0</v>
      </c>
      <c r="C1674" s="427"/>
      <c r="D1674" s="429" t="s">
        <v>1529</v>
      </c>
      <c r="E1674" s="428">
        <v>1.45330451E8</v>
      </c>
      <c r="F1674" s="429">
        <v>0.0</v>
      </c>
      <c r="G1674" s="429" t="s">
        <v>1463</v>
      </c>
    </row>
    <row r="1675" ht="14.25" customHeight="1">
      <c r="A1675" s="426">
        <v>45761.0</v>
      </c>
      <c r="B1675" s="428">
        <v>183900.0</v>
      </c>
      <c r="C1675" s="427"/>
      <c r="D1675" s="429" t="s">
        <v>1529</v>
      </c>
      <c r="E1675" s="428">
        <v>1.46321952E8</v>
      </c>
      <c r="F1675" s="429">
        <v>0.0</v>
      </c>
      <c r="G1675" s="429" t="s">
        <v>1463</v>
      </c>
    </row>
    <row r="1676" ht="14.25" customHeight="1">
      <c r="A1676" s="426">
        <v>45761.0</v>
      </c>
      <c r="B1676" s="428">
        <v>100000.0</v>
      </c>
      <c r="C1676" s="427"/>
      <c r="D1676" s="429" t="s">
        <v>1754</v>
      </c>
      <c r="E1676" s="428">
        <v>2.00323627E8</v>
      </c>
      <c r="F1676" s="429">
        <v>0.0</v>
      </c>
      <c r="G1676" s="429" t="s">
        <v>1463</v>
      </c>
    </row>
    <row r="1677" ht="14.25" customHeight="1">
      <c r="A1677" s="426">
        <v>45762.0</v>
      </c>
      <c r="B1677" s="428">
        <v>1.2746457E7</v>
      </c>
      <c r="C1677" s="427"/>
      <c r="D1677" s="429" t="s">
        <v>1505</v>
      </c>
      <c r="E1677" s="428">
        <v>1.25638367E8</v>
      </c>
      <c r="F1677" s="429">
        <v>6.1603875E7</v>
      </c>
      <c r="G1677" s="429" t="s">
        <v>1463</v>
      </c>
    </row>
    <row r="1678" ht="14.25" customHeight="1">
      <c r="A1678" s="426">
        <v>45762.0</v>
      </c>
      <c r="B1678" s="428">
        <v>6233744.0</v>
      </c>
      <c r="C1678" s="427"/>
      <c r="D1678" s="429" t="s">
        <v>1549</v>
      </c>
      <c r="E1678" s="428">
        <v>1.34213066E8</v>
      </c>
      <c r="F1678" s="429">
        <v>0.0</v>
      </c>
      <c r="G1678" s="429" t="s">
        <v>1463</v>
      </c>
    </row>
    <row r="1679" ht="14.25" customHeight="1">
      <c r="A1679" s="426">
        <v>45762.0</v>
      </c>
      <c r="B1679" s="428">
        <v>4786160.0</v>
      </c>
      <c r="C1679" s="427"/>
      <c r="D1679" s="429" t="s">
        <v>1604</v>
      </c>
      <c r="E1679" s="428">
        <v>1.39423407E8</v>
      </c>
      <c r="F1679" s="429">
        <v>1702947.0</v>
      </c>
      <c r="G1679" s="429" t="s">
        <v>1463</v>
      </c>
    </row>
    <row r="1680" ht="14.25" customHeight="1">
      <c r="A1680" s="426">
        <v>45762.0</v>
      </c>
      <c r="B1680" s="428">
        <v>2881495.0</v>
      </c>
      <c r="C1680" s="427"/>
      <c r="D1680" s="429" t="s">
        <v>1684</v>
      </c>
      <c r="E1680" s="428">
        <v>1.45123934E8</v>
      </c>
      <c r="F1680" s="429">
        <v>4846885.0</v>
      </c>
      <c r="G1680" s="429" t="s">
        <v>1463</v>
      </c>
    </row>
    <row r="1681" ht="14.25" customHeight="1">
      <c r="A1681" s="426">
        <v>45762.0</v>
      </c>
      <c r="B1681" s="428">
        <v>1928971.0</v>
      </c>
      <c r="C1681" s="427"/>
      <c r="D1681" s="429" t="s">
        <v>1519</v>
      </c>
      <c r="E1681" s="428">
        <v>1.27867338E8</v>
      </c>
      <c r="F1681" s="429">
        <v>2.5709179E7</v>
      </c>
      <c r="G1681" s="429" t="s">
        <v>1463</v>
      </c>
    </row>
    <row r="1682" ht="14.25" customHeight="1">
      <c r="A1682" s="426">
        <v>45762.0</v>
      </c>
      <c r="B1682" s="428">
        <v>1064645.0</v>
      </c>
      <c r="C1682" s="427"/>
      <c r="D1682" s="429" t="s">
        <v>1684</v>
      </c>
      <c r="E1682" s="428">
        <v>1.42242439E8</v>
      </c>
      <c r="F1682" s="429">
        <v>4846885.0</v>
      </c>
      <c r="G1682" s="429" t="s">
        <v>1463</v>
      </c>
    </row>
    <row r="1683" ht="14.25" customHeight="1">
      <c r="A1683" s="426">
        <v>45762.0</v>
      </c>
      <c r="B1683" s="428">
        <v>766147.0</v>
      </c>
      <c r="C1683" s="427"/>
      <c r="D1683" s="429" t="s">
        <v>1536</v>
      </c>
      <c r="E1683" s="428">
        <v>1.40819709E8</v>
      </c>
      <c r="F1683" s="429">
        <v>2.5536754E7</v>
      </c>
      <c r="G1683" s="429" t="s">
        <v>1463</v>
      </c>
    </row>
    <row r="1684" ht="14.25" customHeight="1">
      <c r="A1684" s="426">
        <v>45762.0</v>
      </c>
      <c r="B1684" s="428">
        <v>630155.0</v>
      </c>
      <c r="C1684" s="427"/>
      <c r="D1684" s="429" t="s">
        <v>1536</v>
      </c>
      <c r="E1684" s="428">
        <v>1.40053562E8</v>
      </c>
      <c r="F1684" s="429">
        <v>2.5536754E7</v>
      </c>
      <c r="G1684" s="429" t="s">
        <v>1463</v>
      </c>
    </row>
    <row r="1685" ht="14.25" customHeight="1">
      <c r="A1685" s="426">
        <v>45762.0</v>
      </c>
      <c r="B1685" s="428">
        <v>424181.0</v>
      </c>
      <c r="C1685" s="427"/>
      <c r="D1685" s="429" t="s">
        <v>1521</v>
      </c>
      <c r="E1685" s="428">
        <v>1.34637247E8</v>
      </c>
      <c r="F1685" s="429">
        <v>0.0</v>
      </c>
      <c r="G1685" s="429" t="s">
        <v>1463</v>
      </c>
    </row>
    <row r="1686" ht="14.25" customHeight="1">
      <c r="A1686" s="426">
        <v>45762.0</v>
      </c>
      <c r="B1686" s="428">
        <v>377801.0</v>
      </c>
      <c r="C1686" s="427"/>
      <c r="D1686" s="429" t="s">
        <v>1529</v>
      </c>
      <c r="E1686" s="428">
        <v>1.1289191E8</v>
      </c>
      <c r="F1686" s="429">
        <v>0.0</v>
      </c>
      <c r="G1686" s="429" t="s">
        <v>1463</v>
      </c>
    </row>
    <row r="1687" ht="14.25" customHeight="1">
      <c r="A1687" s="426">
        <v>45762.0</v>
      </c>
      <c r="B1687" s="428">
        <v>328000.0</v>
      </c>
      <c r="C1687" s="427"/>
      <c r="D1687" s="429" t="s">
        <v>1529</v>
      </c>
      <c r="E1687" s="428">
        <v>1.12514109E8</v>
      </c>
      <c r="F1687" s="429">
        <v>0.0</v>
      </c>
      <c r="G1687" s="429" t="s">
        <v>1463</v>
      </c>
    </row>
    <row r="1688" ht="14.25" customHeight="1">
      <c r="A1688" s="426">
        <v>45762.0</v>
      </c>
      <c r="B1688" s="428">
        <v>300000.0</v>
      </c>
      <c r="C1688" s="427"/>
      <c r="D1688" s="429" t="s">
        <v>1630</v>
      </c>
      <c r="E1688" s="428">
        <v>1.25938367E8</v>
      </c>
      <c r="F1688" s="429">
        <v>0.0</v>
      </c>
      <c r="G1688" s="429" t="s">
        <v>1463</v>
      </c>
    </row>
    <row r="1689" ht="14.25" customHeight="1">
      <c r="A1689" s="426">
        <v>45762.0</v>
      </c>
      <c r="B1689" s="428">
        <v>299951.0</v>
      </c>
      <c r="C1689" s="427"/>
      <c r="D1689" s="429" t="s">
        <v>1594</v>
      </c>
      <c r="E1689" s="428">
        <v>1.41177794E8</v>
      </c>
      <c r="F1689" s="429">
        <v>7.5139934E7</v>
      </c>
      <c r="G1689" s="429" t="s">
        <v>1463</v>
      </c>
    </row>
    <row r="1690" ht="14.25" customHeight="1">
      <c r="A1690" s="426">
        <v>45762.0</v>
      </c>
      <c r="B1690" s="428">
        <v>296332.0</v>
      </c>
      <c r="C1690" s="427"/>
      <c r="D1690" s="429" t="s">
        <v>1748</v>
      </c>
      <c r="E1690" s="428">
        <v>1.12121274E8</v>
      </c>
      <c r="F1690" s="429">
        <v>0.0</v>
      </c>
      <c r="G1690" s="429" t="s">
        <v>1463</v>
      </c>
    </row>
    <row r="1691" ht="14.25" customHeight="1">
      <c r="A1691" s="426">
        <v>45762.0</v>
      </c>
      <c r="B1691" s="428">
        <v>111984.0</v>
      </c>
      <c r="C1691" s="427"/>
      <c r="D1691" s="429" t="s">
        <v>1652</v>
      </c>
      <c r="E1691" s="428">
        <v>1.27979322E8</v>
      </c>
      <c r="F1691" s="429">
        <v>0.0</v>
      </c>
      <c r="G1691" s="429" t="s">
        <v>1463</v>
      </c>
    </row>
    <row r="1692" ht="14.25" customHeight="1">
      <c r="A1692" s="426">
        <v>45762.0</v>
      </c>
      <c r="B1692" s="428">
        <v>64835.0</v>
      </c>
      <c r="C1692" s="427"/>
      <c r="D1692" s="429" t="s">
        <v>1755</v>
      </c>
      <c r="E1692" s="428">
        <v>1.12186109E8</v>
      </c>
      <c r="F1692" s="429">
        <v>1702947.0</v>
      </c>
      <c r="G1692" s="429" t="s">
        <v>1463</v>
      </c>
    </row>
    <row r="1693" ht="14.25" customHeight="1">
      <c r="A1693" s="426">
        <v>45762.0</v>
      </c>
      <c r="B1693" s="428">
        <v>58134.0</v>
      </c>
      <c r="C1693" s="427"/>
      <c r="D1693" s="429" t="s">
        <v>1737</v>
      </c>
      <c r="E1693" s="428">
        <v>1.40877843E8</v>
      </c>
      <c r="F1693" s="429">
        <v>0.0</v>
      </c>
      <c r="G1693" s="429" t="s">
        <v>1463</v>
      </c>
    </row>
    <row r="1694" ht="14.25" customHeight="1">
      <c r="A1694" s="426">
        <v>45762.0</v>
      </c>
      <c r="B1694" s="428">
        <v>13617.0</v>
      </c>
      <c r="C1694" s="427"/>
      <c r="D1694" s="429" t="s">
        <v>1650</v>
      </c>
      <c r="E1694" s="428">
        <v>1.45137551E8</v>
      </c>
      <c r="F1694" s="429">
        <v>3.82156534E8</v>
      </c>
      <c r="G1694" s="429" t="s">
        <v>1463</v>
      </c>
    </row>
    <row r="1695" ht="14.25" customHeight="1">
      <c r="A1695" s="426">
        <v>45764.0</v>
      </c>
      <c r="B1695" s="428">
        <v>1.5E7</v>
      </c>
      <c r="C1695" s="427"/>
      <c r="D1695" s="429" t="s">
        <v>1510</v>
      </c>
      <c r="E1695" s="428">
        <v>9.8141266E7</v>
      </c>
      <c r="F1695" s="429">
        <v>0.0</v>
      </c>
      <c r="G1695" s="429" t="s">
        <v>1463</v>
      </c>
    </row>
    <row r="1696" ht="14.25" customHeight="1">
      <c r="A1696" s="426">
        <v>45764.0</v>
      </c>
      <c r="B1696" s="428">
        <v>5580067.0</v>
      </c>
      <c r="C1696" s="427"/>
      <c r="D1696" s="429" t="s">
        <v>1755</v>
      </c>
      <c r="E1696" s="428">
        <v>7.4935072E7</v>
      </c>
      <c r="F1696" s="429">
        <v>1702947.0</v>
      </c>
      <c r="G1696" s="429" t="s">
        <v>1463</v>
      </c>
    </row>
    <row r="1697" ht="14.25" customHeight="1">
      <c r="A1697" s="426">
        <v>45764.0</v>
      </c>
      <c r="B1697" s="428">
        <v>5197079.0</v>
      </c>
      <c r="C1697" s="427"/>
      <c r="D1697" s="429" t="s">
        <v>1510</v>
      </c>
      <c r="E1697" s="428">
        <v>8.3141266E7</v>
      </c>
      <c r="F1697" s="429">
        <v>0.0</v>
      </c>
      <c r="G1697" s="429" t="s">
        <v>1463</v>
      </c>
    </row>
    <row r="1698" ht="14.25" customHeight="1">
      <c r="A1698" s="426">
        <v>45764.0</v>
      </c>
      <c r="B1698" s="428">
        <v>4388951.0</v>
      </c>
      <c r="C1698" s="427"/>
      <c r="D1698" s="429" t="s">
        <v>1519</v>
      </c>
      <c r="E1698" s="428">
        <v>1.11824942E8</v>
      </c>
      <c r="F1698" s="429">
        <v>2.5709179E7</v>
      </c>
      <c r="G1698" s="429" t="s">
        <v>1463</v>
      </c>
    </row>
    <row r="1699" ht="14.25" customHeight="1">
      <c r="A1699" s="426">
        <v>45764.0</v>
      </c>
      <c r="B1699" s="428">
        <v>3199979.0</v>
      </c>
      <c r="C1699" s="427"/>
      <c r="D1699" s="429" t="s">
        <v>1707</v>
      </c>
      <c r="E1699" s="428">
        <v>6.8320534E7</v>
      </c>
      <c r="F1699" s="429">
        <v>2.5709179E7</v>
      </c>
      <c r="G1699" s="429" t="s">
        <v>1463</v>
      </c>
    </row>
    <row r="1700" ht="14.25" customHeight="1">
      <c r="A1700" s="426">
        <v>45764.0</v>
      </c>
      <c r="B1700" s="428">
        <v>2679870.0</v>
      </c>
      <c r="C1700" s="427"/>
      <c r="D1700" s="429" t="s">
        <v>1707</v>
      </c>
      <c r="E1700" s="428">
        <v>1.0194658E8</v>
      </c>
      <c r="F1700" s="429">
        <v>2.5709179E7</v>
      </c>
      <c r="G1700" s="429" t="s">
        <v>1463</v>
      </c>
    </row>
    <row r="1701" ht="14.25" customHeight="1">
      <c r="A1701" s="426">
        <v>45764.0</v>
      </c>
      <c r="B1701" s="428">
        <v>2559416.0</v>
      </c>
      <c r="C1701" s="427"/>
      <c r="D1701" s="429" t="s">
        <v>1755</v>
      </c>
      <c r="E1701" s="428">
        <v>7.7494488E7</v>
      </c>
      <c r="F1701" s="429">
        <v>1702947.0</v>
      </c>
      <c r="G1701" s="429" t="s">
        <v>1463</v>
      </c>
    </row>
    <row r="1702" ht="14.25" customHeight="1">
      <c r="A1702" s="426">
        <v>45764.0</v>
      </c>
      <c r="B1702" s="428">
        <v>1268621.0</v>
      </c>
      <c r="C1702" s="427"/>
      <c r="D1702" s="429" t="s">
        <v>1627</v>
      </c>
      <c r="E1702" s="428">
        <v>1.052212E8</v>
      </c>
      <c r="F1702" s="429">
        <v>0.0</v>
      </c>
      <c r="G1702" s="429" t="s">
        <v>1463</v>
      </c>
    </row>
    <row r="1703" ht="14.25" customHeight="1">
      <c r="A1703" s="426">
        <v>45764.0</v>
      </c>
      <c r="B1703" s="428">
        <v>1107533.0</v>
      </c>
      <c r="C1703" s="427"/>
      <c r="D1703" s="429" t="s">
        <v>1725</v>
      </c>
      <c r="E1703" s="428">
        <v>9.926671E7</v>
      </c>
      <c r="F1703" s="429">
        <v>7.5632932E7</v>
      </c>
      <c r="G1703" s="429" t="s">
        <v>1463</v>
      </c>
    </row>
    <row r="1704" ht="14.25" customHeight="1">
      <c r="A1704" s="426">
        <v>45764.0</v>
      </c>
      <c r="B1704" s="428">
        <v>900283.0</v>
      </c>
      <c r="C1704" s="427"/>
      <c r="D1704" s="429" t="s">
        <v>1729</v>
      </c>
      <c r="E1704" s="428">
        <v>1.03145591E8</v>
      </c>
      <c r="F1704" s="429">
        <v>9.5308244E7</v>
      </c>
      <c r="G1704" s="429" t="s">
        <v>1463</v>
      </c>
    </row>
    <row r="1705" ht="14.25" customHeight="1">
      <c r="A1705" s="426">
        <v>45764.0</v>
      </c>
      <c r="B1705" s="428">
        <v>856502.0</v>
      </c>
      <c r="C1705" s="427"/>
      <c r="D1705" s="429" t="s">
        <v>1521</v>
      </c>
      <c r="E1705" s="428">
        <v>1.06813662E8</v>
      </c>
      <c r="F1705" s="429">
        <v>0.0</v>
      </c>
      <c r="G1705" s="429" t="s">
        <v>1463</v>
      </c>
    </row>
    <row r="1706" ht="14.25" customHeight="1">
      <c r="A1706" s="426">
        <v>45764.0</v>
      </c>
      <c r="B1706" s="428">
        <v>735960.0</v>
      </c>
      <c r="C1706" s="427"/>
      <c r="D1706" s="429" t="s">
        <v>1685</v>
      </c>
      <c r="E1706" s="428">
        <v>1.0595716E8</v>
      </c>
      <c r="F1706" s="429">
        <v>0.0</v>
      </c>
      <c r="G1706" s="429" t="s">
        <v>1463</v>
      </c>
    </row>
    <row r="1707" ht="14.25" customHeight="1">
      <c r="A1707" s="426">
        <v>45764.0</v>
      </c>
      <c r="B1707" s="428">
        <v>506988.0</v>
      </c>
      <c r="C1707" s="427"/>
      <c r="D1707" s="429" t="s">
        <v>1627</v>
      </c>
      <c r="E1707" s="428">
        <v>1.03952579E8</v>
      </c>
      <c r="F1707" s="429">
        <v>0.0</v>
      </c>
      <c r="G1707" s="429" t="s">
        <v>1463</v>
      </c>
    </row>
    <row r="1708" ht="14.25" customHeight="1">
      <c r="A1708" s="426">
        <v>45764.0</v>
      </c>
      <c r="B1708" s="428">
        <v>449699.0</v>
      </c>
      <c r="C1708" s="427"/>
      <c r="D1708" s="429" t="s">
        <v>1756</v>
      </c>
      <c r="E1708" s="428">
        <v>7.7944187E7</v>
      </c>
      <c r="F1708" s="429">
        <v>2.5536754E7</v>
      </c>
      <c r="G1708" s="429" t="s">
        <v>1463</v>
      </c>
    </row>
    <row r="1709" ht="14.25" customHeight="1">
      <c r="A1709" s="426">
        <v>45764.0</v>
      </c>
      <c r="B1709" s="428">
        <v>404736.0</v>
      </c>
      <c r="C1709" s="427"/>
      <c r="D1709" s="429" t="s">
        <v>1520</v>
      </c>
      <c r="E1709" s="428">
        <v>1.07435991E8</v>
      </c>
      <c r="F1709" s="429">
        <v>0.0</v>
      </c>
      <c r="G1709" s="429" t="s">
        <v>1463</v>
      </c>
    </row>
    <row r="1710" ht="14.25" customHeight="1">
      <c r="A1710" s="426">
        <v>45764.0</v>
      </c>
      <c r="B1710" s="428">
        <v>300000.0</v>
      </c>
      <c r="C1710" s="427"/>
      <c r="D1710" s="429" t="s">
        <v>1630</v>
      </c>
      <c r="E1710" s="428">
        <v>1.03445591E8</v>
      </c>
      <c r="F1710" s="429">
        <v>0.0</v>
      </c>
      <c r="G1710" s="429" t="s">
        <v>1463</v>
      </c>
    </row>
    <row r="1711" ht="14.25" customHeight="1">
      <c r="A1711" s="426">
        <v>45764.0</v>
      </c>
      <c r="B1711" s="428">
        <v>217593.0</v>
      </c>
      <c r="C1711" s="427"/>
      <c r="D1711" s="429" t="s">
        <v>1538</v>
      </c>
      <c r="E1711" s="428">
        <v>1.07031255E8</v>
      </c>
      <c r="F1711" s="429">
        <v>0.0</v>
      </c>
      <c r="G1711" s="429" t="s">
        <v>1463</v>
      </c>
    </row>
    <row r="1712" ht="14.25" customHeight="1">
      <c r="A1712" s="426">
        <v>45764.0</v>
      </c>
      <c r="B1712" s="428">
        <v>181947.0</v>
      </c>
      <c r="C1712" s="427"/>
      <c r="D1712" s="429" t="s">
        <v>1755</v>
      </c>
      <c r="E1712" s="428">
        <v>1.02245308E8</v>
      </c>
      <c r="F1712" s="429">
        <v>1702947.0</v>
      </c>
      <c r="G1712" s="429" t="s">
        <v>1463</v>
      </c>
    </row>
    <row r="1713" ht="14.25" customHeight="1">
      <c r="A1713" s="426">
        <v>45764.0</v>
      </c>
      <c r="B1713" s="428">
        <v>66791.0</v>
      </c>
      <c r="C1713" s="427"/>
      <c r="D1713" s="429" t="s">
        <v>1755</v>
      </c>
      <c r="E1713" s="428">
        <v>1.02063361E8</v>
      </c>
      <c r="F1713" s="429">
        <v>1702947.0</v>
      </c>
      <c r="G1713" s="429" t="s">
        <v>1463</v>
      </c>
    </row>
    <row r="1714" ht="14.25" customHeight="1">
      <c r="A1714" s="426">
        <v>45764.0</v>
      </c>
      <c r="B1714" s="428">
        <v>49990.0</v>
      </c>
      <c r="C1714" s="427"/>
      <c r="D1714" s="429" t="s">
        <v>1757</v>
      </c>
      <c r="E1714" s="428">
        <v>1.0199657E8</v>
      </c>
      <c r="F1714" s="429">
        <v>0.0</v>
      </c>
      <c r="G1714" s="429" t="s">
        <v>1463</v>
      </c>
    </row>
    <row r="1715" ht="14.25" customHeight="1">
      <c r="A1715" s="426">
        <v>45764.0</v>
      </c>
      <c r="B1715" s="428">
        <v>17911.0</v>
      </c>
      <c r="C1715" s="427"/>
      <c r="D1715" s="429" t="s">
        <v>1758</v>
      </c>
      <c r="E1715" s="428">
        <v>9.8159177E7</v>
      </c>
      <c r="F1715" s="429">
        <v>0.0</v>
      </c>
      <c r="G1715" s="429" t="s">
        <v>1463</v>
      </c>
    </row>
    <row r="1716" ht="14.25" customHeight="1">
      <c r="A1716" s="426">
        <v>45768.0</v>
      </c>
      <c r="B1716" s="427"/>
      <c r="C1716" s="428">
        <v>296332.0</v>
      </c>
      <c r="D1716" s="429" t="s">
        <v>1759</v>
      </c>
      <c r="E1716" s="428">
        <v>6.6155026E7</v>
      </c>
      <c r="F1716" s="429">
        <v>1.6001167E7</v>
      </c>
      <c r="G1716" s="429" t="s">
        <v>1463</v>
      </c>
    </row>
    <row r="1717" ht="14.25" customHeight="1">
      <c r="A1717" s="426">
        <v>45770.0</v>
      </c>
      <c r="B1717" s="427"/>
      <c r="C1717" s="428">
        <v>755980.0</v>
      </c>
      <c r="D1717" s="429" t="s">
        <v>1706</v>
      </c>
      <c r="E1717" s="428">
        <v>4.5692877E7</v>
      </c>
      <c r="F1717" s="429">
        <v>0.0</v>
      </c>
      <c r="G1717" s="429" t="s">
        <v>1465</v>
      </c>
    </row>
    <row r="1718" ht="14.25" customHeight="1">
      <c r="A1718" s="426">
        <v>45770.0</v>
      </c>
      <c r="B1718" s="428">
        <v>6592486.0</v>
      </c>
      <c r="C1718" s="427"/>
      <c r="D1718" s="429" t="s">
        <v>1519</v>
      </c>
      <c r="E1718" s="428">
        <v>5.6818648E7</v>
      </c>
      <c r="F1718" s="429">
        <v>2.5709179E7</v>
      </c>
      <c r="G1718" s="429" t="s">
        <v>1463</v>
      </c>
    </row>
    <row r="1719" ht="14.25" customHeight="1">
      <c r="A1719" s="426">
        <v>45770.0</v>
      </c>
      <c r="B1719" s="428">
        <v>4997941.0</v>
      </c>
      <c r="C1719" s="427"/>
      <c r="D1719" s="429" t="s">
        <v>1519</v>
      </c>
      <c r="E1719" s="428">
        <v>6.1816589E7</v>
      </c>
      <c r="F1719" s="429">
        <v>2.5709179E7</v>
      </c>
      <c r="G1719" s="429" t="s">
        <v>1463</v>
      </c>
    </row>
    <row r="1720" ht="14.25" customHeight="1">
      <c r="A1720" s="426">
        <v>45770.0</v>
      </c>
      <c r="B1720" s="428">
        <v>2811375.0</v>
      </c>
      <c r="C1720" s="427"/>
      <c r="D1720" s="429" t="s">
        <v>1736</v>
      </c>
      <c r="E1720" s="428">
        <v>4.8504252E7</v>
      </c>
      <c r="F1720" s="429">
        <v>7.5632932E7</v>
      </c>
      <c r="G1720" s="429" t="s">
        <v>1463</v>
      </c>
    </row>
    <row r="1721" ht="14.25" customHeight="1">
      <c r="A1721" s="426">
        <v>45770.0</v>
      </c>
      <c r="B1721" s="428">
        <v>2750880.0</v>
      </c>
      <c r="C1721" s="427"/>
      <c r="D1721" s="429" t="s">
        <v>1527</v>
      </c>
      <c r="E1721" s="428">
        <v>6.6062147E7</v>
      </c>
      <c r="F1721" s="429">
        <v>7.172839E7</v>
      </c>
      <c r="G1721" s="429" t="s">
        <v>1463</v>
      </c>
    </row>
    <row r="1722" ht="14.25" customHeight="1">
      <c r="A1722" s="426">
        <v>45770.0</v>
      </c>
      <c r="B1722" s="428">
        <v>1034471.0</v>
      </c>
      <c r="C1722" s="427"/>
      <c r="D1722" s="429" t="s">
        <v>1517</v>
      </c>
      <c r="E1722" s="428">
        <v>6.3311267E7</v>
      </c>
      <c r="F1722" s="429">
        <v>0.0</v>
      </c>
      <c r="G1722" s="429" t="s">
        <v>1463</v>
      </c>
    </row>
    <row r="1723" ht="14.25" customHeight="1">
      <c r="A1723" s="426">
        <v>45770.0</v>
      </c>
      <c r="B1723" s="428">
        <v>639937.0</v>
      </c>
      <c r="C1723" s="427"/>
      <c r="D1723" s="429" t="s">
        <v>1652</v>
      </c>
      <c r="E1723" s="428">
        <v>5.008507E7</v>
      </c>
      <c r="F1723" s="429">
        <v>0.0</v>
      </c>
      <c r="G1723" s="429" t="s">
        <v>1463</v>
      </c>
    </row>
    <row r="1724" ht="14.25" customHeight="1">
      <c r="A1724" s="426">
        <v>45770.0</v>
      </c>
      <c r="B1724" s="428">
        <v>574950.0</v>
      </c>
      <c r="C1724" s="427"/>
      <c r="D1724" s="429" t="s">
        <v>1519</v>
      </c>
      <c r="E1724" s="428">
        <v>4.9379202E7</v>
      </c>
      <c r="F1724" s="429">
        <v>2.5709179E7</v>
      </c>
      <c r="G1724" s="429" t="s">
        <v>1463</v>
      </c>
    </row>
    <row r="1725" ht="14.25" customHeight="1">
      <c r="A1725" s="426">
        <v>45770.0</v>
      </c>
      <c r="B1725" s="428">
        <v>389211.0</v>
      </c>
      <c r="C1725" s="427"/>
      <c r="D1725" s="429" t="s">
        <v>1527</v>
      </c>
      <c r="E1725" s="428">
        <v>6.6451358E7</v>
      </c>
      <c r="F1725" s="429">
        <v>7.172839E7</v>
      </c>
      <c r="G1725" s="429" t="s">
        <v>1463</v>
      </c>
    </row>
    <row r="1726" ht="14.25" customHeight="1">
      <c r="A1726" s="426">
        <v>45770.0</v>
      </c>
      <c r="B1726" s="428">
        <v>300000.0</v>
      </c>
      <c r="C1726" s="427"/>
      <c r="D1726" s="429" t="s">
        <v>1630</v>
      </c>
      <c r="E1726" s="428">
        <v>4.8804252E7</v>
      </c>
      <c r="F1726" s="429">
        <v>0.0</v>
      </c>
      <c r="G1726" s="429" t="s">
        <v>1463</v>
      </c>
    </row>
    <row r="1727" ht="14.25" customHeight="1">
      <c r="A1727" s="426">
        <v>45770.0</v>
      </c>
      <c r="B1727" s="428">
        <v>254992.0</v>
      </c>
      <c r="C1727" s="427"/>
      <c r="D1727" s="429" t="s">
        <v>1519</v>
      </c>
      <c r="E1727" s="428">
        <v>6.2161621E7</v>
      </c>
      <c r="F1727" s="429">
        <v>2.5709179E7</v>
      </c>
      <c r="G1727" s="429" t="s">
        <v>1463</v>
      </c>
    </row>
    <row r="1728" ht="14.25" customHeight="1">
      <c r="A1728" s="426">
        <v>45770.0</v>
      </c>
      <c r="B1728" s="428">
        <v>141092.0</v>
      </c>
      <c r="C1728" s="427"/>
      <c r="D1728" s="429" t="s">
        <v>1597</v>
      </c>
      <c r="E1728" s="428">
        <v>5.0226162E7</v>
      </c>
      <c r="F1728" s="429">
        <v>6.2241071E7</v>
      </c>
      <c r="G1728" s="429" t="s">
        <v>1463</v>
      </c>
    </row>
    <row r="1729" ht="14.25" customHeight="1">
      <c r="A1729" s="426">
        <v>45770.0</v>
      </c>
      <c r="B1729" s="428">
        <v>115175.0</v>
      </c>
      <c r="C1729" s="427"/>
      <c r="D1729" s="429" t="s">
        <v>1721</v>
      </c>
      <c r="E1729" s="428">
        <v>6.2276796E7</v>
      </c>
      <c r="F1729" s="429">
        <v>7.1659127E7</v>
      </c>
      <c r="G1729" s="429" t="s">
        <v>1463</v>
      </c>
    </row>
    <row r="1730" ht="14.25" customHeight="1">
      <c r="A1730" s="426">
        <v>45770.0</v>
      </c>
      <c r="B1730" s="428">
        <v>90040.0</v>
      </c>
      <c r="C1730" s="427"/>
      <c r="D1730" s="429" t="s">
        <v>1524</v>
      </c>
      <c r="E1730" s="428">
        <v>6.1906629E7</v>
      </c>
      <c r="F1730" s="429">
        <v>6.132917E7</v>
      </c>
      <c r="G1730" s="429" t="s">
        <v>1463</v>
      </c>
    </row>
    <row r="1731" ht="14.25" customHeight="1">
      <c r="A1731" s="426">
        <v>45770.0</v>
      </c>
      <c r="B1731" s="428">
        <v>65931.0</v>
      </c>
      <c r="C1731" s="427"/>
      <c r="D1731" s="429" t="s">
        <v>1737</v>
      </c>
      <c r="E1731" s="428">
        <v>4.9445133E7</v>
      </c>
      <c r="F1731" s="429">
        <v>0.0</v>
      </c>
      <c r="G1731" s="429" t="s">
        <v>1463</v>
      </c>
    </row>
    <row r="1732" ht="14.25" customHeight="1">
      <c r="A1732" s="426">
        <v>45772.0</v>
      </c>
      <c r="B1732" s="427"/>
      <c r="C1732" s="428">
        <v>3.4275186E7</v>
      </c>
      <c r="D1732" s="429" t="s">
        <v>1593</v>
      </c>
      <c r="E1732" s="428">
        <v>4.6448857E7</v>
      </c>
      <c r="F1732" s="429">
        <v>0.0</v>
      </c>
      <c r="G1732" s="429" t="s">
        <v>1543</v>
      </c>
    </row>
    <row r="1733" ht="14.25" customHeight="1">
      <c r="A1733" s="426">
        <v>45772.0</v>
      </c>
      <c r="B1733" s="428">
        <v>7000000.0</v>
      </c>
      <c r="C1733" s="427"/>
      <c r="D1733" s="429" t="s">
        <v>1691</v>
      </c>
      <c r="E1733" s="428">
        <v>8.0236783E7</v>
      </c>
      <c r="F1733" s="429">
        <v>0.0</v>
      </c>
      <c r="G1733" s="429" t="s">
        <v>1463</v>
      </c>
    </row>
    <row r="1734" ht="14.25" customHeight="1">
      <c r="A1734" s="426">
        <v>45772.0</v>
      </c>
      <c r="B1734" s="428">
        <v>7000000.0</v>
      </c>
      <c r="C1734" s="427"/>
      <c r="D1734" s="429" t="s">
        <v>1691</v>
      </c>
      <c r="E1734" s="428">
        <v>7.3236783E7</v>
      </c>
      <c r="F1734" s="429">
        <v>0.0</v>
      </c>
      <c r="G1734" s="429" t="s">
        <v>1463</v>
      </c>
    </row>
    <row r="1735" ht="14.25" customHeight="1">
      <c r="A1735" s="426">
        <v>45772.0</v>
      </c>
      <c r="B1735" s="428">
        <v>487260.0</v>
      </c>
      <c r="C1735" s="427"/>
      <c r="D1735" s="429" t="s">
        <v>1760</v>
      </c>
      <c r="E1735" s="428">
        <v>8.0724043E7</v>
      </c>
      <c r="F1735" s="429">
        <v>0.0</v>
      </c>
      <c r="G1735" s="429" t="s">
        <v>1463</v>
      </c>
    </row>
    <row r="1736" ht="14.25" customHeight="1">
      <c r="A1736" s="426">
        <v>45775.0</v>
      </c>
      <c r="B1736" s="428">
        <v>1.0396196E7</v>
      </c>
      <c r="C1736" s="427"/>
      <c r="D1736" s="429" t="s">
        <v>1519</v>
      </c>
      <c r="E1736" s="428">
        <v>6.3858221E7</v>
      </c>
      <c r="F1736" s="429">
        <v>2.5709179E7</v>
      </c>
      <c r="G1736" s="429" t="s">
        <v>1463</v>
      </c>
    </row>
    <row r="1737" ht="14.25" customHeight="1">
      <c r="A1737" s="426">
        <v>45775.0</v>
      </c>
      <c r="B1737" s="428">
        <v>4699423.0</v>
      </c>
      <c r="C1737" s="427"/>
      <c r="D1737" s="429" t="s">
        <v>1549</v>
      </c>
      <c r="E1737" s="428">
        <v>5.2913648E7</v>
      </c>
      <c r="F1737" s="429">
        <v>0.0</v>
      </c>
      <c r="G1737" s="429" t="s">
        <v>1463</v>
      </c>
    </row>
    <row r="1738" ht="14.25" customHeight="1">
      <c r="A1738" s="426">
        <v>45775.0</v>
      </c>
      <c r="B1738" s="428">
        <v>3419872.0</v>
      </c>
      <c r="C1738" s="427"/>
      <c r="D1738" s="429" t="s">
        <v>1604</v>
      </c>
      <c r="E1738" s="428">
        <v>4.6042492E7</v>
      </c>
      <c r="F1738" s="429">
        <v>1702947.0</v>
      </c>
      <c r="G1738" s="429" t="s">
        <v>1463</v>
      </c>
    </row>
    <row r="1739" ht="14.25" customHeight="1">
      <c r="A1739" s="426">
        <v>45775.0</v>
      </c>
      <c r="B1739" s="428">
        <v>1799869.0</v>
      </c>
      <c r="C1739" s="427"/>
      <c r="D1739" s="429" t="s">
        <v>1674</v>
      </c>
      <c r="E1739" s="428">
        <v>6.565809E7</v>
      </c>
      <c r="F1739" s="429">
        <v>0.0</v>
      </c>
      <c r="G1739" s="429" t="s">
        <v>1463</v>
      </c>
    </row>
    <row r="1740" ht="14.25" customHeight="1">
      <c r="A1740" s="426">
        <v>45775.0</v>
      </c>
      <c r="B1740" s="428">
        <v>1772894.0</v>
      </c>
      <c r="C1740" s="427"/>
      <c r="D1740" s="429" t="s">
        <v>1674</v>
      </c>
      <c r="E1740" s="428">
        <v>4.262262E7</v>
      </c>
      <c r="F1740" s="429">
        <v>0.0</v>
      </c>
      <c r="G1740" s="429" t="s">
        <v>1463</v>
      </c>
    </row>
    <row r="1741" ht="14.25" customHeight="1">
      <c r="A1741" s="426">
        <v>45775.0</v>
      </c>
      <c r="B1741" s="428">
        <v>975628.0</v>
      </c>
      <c r="C1741" s="427"/>
      <c r="D1741" s="429" t="s">
        <v>1723</v>
      </c>
      <c r="E1741" s="428">
        <v>4.8214225E7</v>
      </c>
      <c r="F1741" s="429">
        <v>0.0</v>
      </c>
      <c r="G1741" s="429" t="s">
        <v>1463</v>
      </c>
    </row>
    <row r="1742" ht="14.25" customHeight="1">
      <c r="A1742" s="426">
        <v>45775.0</v>
      </c>
      <c r="B1742" s="428">
        <v>871774.0</v>
      </c>
      <c r="C1742" s="427"/>
      <c r="D1742" s="429" t="s">
        <v>1604</v>
      </c>
      <c r="E1742" s="428">
        <v>4.0775334E7</v>
      </c>
      <c r="F1742" s="429">
        <v>1702947.0</v>
      </c>
      <c r="G1742" s="429" t="s">
        <v>1463</v>
      </c>
    </row>
    <row r="1743" ht="14.25" customHeight="1">
      <c r="A1743" s="426">
        <v>45775.0</v>
      </c>
      <c r="B1743" s="428">
        <v>580720.0</v>
      </c>
      <c r="C1743" s="427"/>
      <c r="D1743" s="429" t="s">
        <v>1565</v>
      </c>
      <c r="E1743" s="428">
        <v>4.6623212E7</v>
      </c>
      <c r="F1743" s="429">
        <v>0.0</v>
      </c>
      <c r="G1743" s="429" t="s">
        <v>1463</v>
      </c>
    </row>
    <row r="1744" ht="14.25" customHeight="1">
      <c r="A1744" s="426">
        <v>45775.0</v>
      </c>
      <c r="B1744" s="428">
        <v>558585.0</v>
      </c>
      <c r="C1744" s="427"/>
      <c r="D1744" s="429" t="s">
        <v>1597</v>
      </c>
      <c r="E1744" s="428">
        <v>6.6219522E7</v>
      </c>
      <c r="F1744" s="429">
        <v>6.2241071E7</v>
      </c>
      <c r="G1744" s="429" t="s">
        <v>1463</v>
      </c>
    </row>
    <row r="1745" ht="14.25" customHeight="1">
      <c r="A1745" s="426">
        <v>45775.0</v>
      </c>
      <c r="B1745" s="428">
        <v>367521.0</v>
      </c>
      <c r="C1745" s="427"/>
      <c r="D1745" s="429" t="s">
        <v>1685</v>
      </c>
      <c r="E1745" s="428">
        <v>5.3281169E7</v>
      </c>
      <c r="F1745" s="429">
        <v>0.0</v>
      </c>
      <c r="G1745" s="429" t="s">
        <v>1463</v>
      </c>
    </row>
    <row r="1746" ht="14.25" customHeight="1">
      <c r="A1746" s="426">
        <v>45775.0</v>
      </c>
      <c r="B1746" s="428">
        <v>315385.0</v>
      </c>
      <c r="C1746" s="427"/>
      <c r="D1746" s="429" t="s">
        <v>1597</v>
      </c>
      <c r="E1746" s="428">
        <v>4.7238597E7</v>
      </c>
      <c r="F1746" s="429">
        <v>6.2241071E7</v>
      </c>
      <c r="G1746" s="429" t="s">
        <v>1463</v>
      </c>
    </row>
    <row r="1747" ht="14.25" customHeight="1">
      <c r="A1747" s="426">
        <v>45775.0</v>
      </c>
      <c r="B1747" s="428">
        <v>300000.0</v>
      </c>
      <c r="C1747" s="427"/>
      <c r="D1747" s="429" t="s">
        <v>1630</v>
      </c>
      <c r="E1747" s="428">
        <v>4.6923212E7</v>
      </c>
      <c r="F1747" s="429">
        <v>0.0</v>
      </c>
      <c r="G1747" s="429" t="s">
        <v>1463</v>
      </c>
    </row>
    <row r="1748" ht="14.25" customHeight="1">
      <c r="A1748" s="426">
        <v>45775.0</v>
      </c>
      <c r="B1748" s="428">
        <v>180856.0</v>
      </c>
      <c r="C1748" s="427"/>
      <c r="D1748" s="429" t="s">
        <v>1627</v>
      </c>
      <c r="E1748" s="428">
        <v>5.3462025E7</v>
      </c>
      <c r="F1748" s="429">
        <v>0.0</v>
      </c>
      <c r="G1748" s="429" t="s">
        <v>1463</v>
      </c>
    </row>
    <row r="1749" ht="14.25" customHeight="1">
      <c r="A1749" s="426">
        <v>45775.0</v>
      </c>
      <c r="B1749" s="428">
        <v>159969.0</v>
      </c>
      <c r="C1749" s="427"/>
      <c r="D1749" s="429" t="s">
        <v>1685</v>
      </c>
      <c r="E1749" s="428">
        <v>3.990356E7</v>
      </c>
      <c r="F1749" s="429">
        <v>0.0</v>
      </c>
      <c r="G1749" s="429" t="s">
        <v>1463</v>
      </c>
    </row>
    <row r="1750" ht="14.25" customHeight="1">
      <c r="A1750" s="426">
        <v>45775.0</v>
      </c>
      <c r="B1750" s="428">
        <v>74392.0</v>
      </c>
      <c r="C1750" s="427"/>
      <c r="D1750" s="429" t="s">
        <v>1621</v>
      </c>
      <c r="E1750" s="428">
        <v>4.0849726E7</v>
      </c>
      <c r="F1750" s="429">
        <v>0.0</v>
      </c>
      <c r="G1750" s="429" t="s">
        <v>1463</v>
      </c>
    </row>
    <row r="1751" ht="14.25" customHeight="1">
      <c r="A1751" s="426">
        <v>45775.0</v>
      </c>
      <c r="B1751" s="428">
        <v>19253.0</v>
      </c>
      <c r="C1751" s="427"/>
      <c r="D1751" s="429" t="s">
        <v>1532</v>
      </c>
      <c r="E1751" s="428">
        <v>3.9743591E7</v>
      </c>
      <c r="F1751" s="429">
        <v>0.0</v>
      </c>
      <c r="G1751" s="429" t="s">
        <v>1463</v>
      </c>
    </row>
    <row r="1752" ht="14.25" customHeight="1">
      <c r="A1752" s="426">
        <v>45775.0</v>
      </c>
      <c r="B1752" s="428">
        <v>17261.0</v>
      </c>
      <c r="C1752" s="427"/>
      <c r="D1752" s="429" t="s">
        <v>1750</v>
      </c>
      <c r="E1752" s="428">
        <v>6.6236783E7</v>
      </c>
      <c r="F1752" s="429">
        <v>0.0</v>
      </c>
      <c r="G1752" s="429" t="s">
        <v>1463</v>
      </c>
    </row>
    <row r="1753" ht="14.25" customHeight="1">
      <c r="A1753" s="426">
        <v>45775.0</v>
      </c>
      <c r="B1753" s="428">
        <v>2847.0</v>
      </c>
      <c r="C1753" s="427"/>
      <c r="D1753" s="429" t="s">
        <v>1597</v>
      </c>
      <c r="E1753" s="428">
        <v>6.5660937E7</v>
      </c>
      <c r="F1753" s="429">
        <v>6.2241071E7</v>
      </c>
      <c r="G1753" s="429" t="s">
        <v>1463</v>
      </c>
    </row>
    <row r="1754" ht="14.25" customHeight="1">
      <c r="A1754" s="426">
        <v>45777.0</v>
      </c>
      <c r="B1754" s="428">
        <v>72530.0</v>
      </c>
      <c r="C1754" s="427"/>
      <c r="D1754" s="429" t="s">
        <v>1760</v>
      </c>
      <c r="E1754" s="428">
        <v>3.9724338E7</v>
      </c>
      <c r="F1754" s="429">
        <v>0.0</v>
      </c>
      <c r="G1754" s="429" t="s">
        <v>1463</v>
      </c>
    </row>
    <row r="1755" ht="14.25" customHeight="1">
      <c r="A1755" s="426">
        <v>45779.0</v>
      </c>
      <c r="B1755" s="427"/>
      <c r="C1755" s="428">
        <v>366930.0</v>
      </c>
      <c r="D1755" s="429" t="s">
        <v>1706</v>
      </c>
      <c r="E1755" s="428">
        <v>2.7367514E7</v>
      </c>
      <c r="F1755" s="429">
        <v>0.0</v>
      </c>
      <c r="G1755" s="429" t="s">
        <v>1465</v>
      </c>
    </row>
    <row r="1756" ht="14.25" customHeight="1">
      <c r="A1756" s="426">
        <v>45779.0</v>
      </c>
      <c r="B1756" s="428">
        <v>5039650.0</v>
      </c>
      <c r="C1756" s="427"/>
      <c r="D1756" s="429" t="s">
        <v>1674</v>
      </c>
      <c r="E1756" s="428">
        <v>3.7881421E7</v>
      </c>
      <c r="F1756" s="429">
        <v>0.0</v>
      </c>
      <c r="G1756" s="429" t="s">
        <v>1463</v>
      </c>
    </row>
    <row r="1757" ht="14.25" customHeight="1">
      <c r="A1757" s="426">
        <v>45779.0</v>
      </c>
      <c r="B1757" s="428">
        <v>1402102.0</v>
      </c>
      <c r="C1757" s="427"/>
      <c r="D1757" s="429" t="s">
        <v>1640</v>
      </c>
      <c r="E1757" s="428">
        <v>3.1905454E7</v>
      </c>
      <c r="F1757" s="429">
        <v>9.5308244E7</v>
      </c>
      <c r="G1757" s="429" t="s">
        <v>1463</v>
      </c>
    </row>
    <row r="1758" ht="14.25" customHeight="1">
      <c r="A1758" s="426">
        <v>45779.0</v>
      </c>
      <c r="B1758" s="428">
        <v>1105387.0</v>
      </c>
      <c r="C1758" s="427"/>
      <c r="D1758" s="429" t="s">
        <v>1621</v>
      </c>
      <c r="E1758" s="428">
        <v>3.8986808E7</v>
      </c>
      <c r="F1758" s="429">
        <v>0.0</v>
      </c>
      <c r="G1758" s="429" t="s">
        <v>1463</v>
      </c>
    </row>
    <row r="1759" ht="14.25" customHeight="1">
      <c r="A1759" s="426">
        <v>45779.0</v>
      </c>
      <c r="B1759" s="428">
        <v>843222.0</v>
      </c>
      <c r="C1759" s="427"/>
      <c r="D1759" s="429" t="s">
        <v>1761</v>
      </c>
      <c r="E1759" s="428">
        <v>2.900715E7</v>
      </c>
      <c r="F1759" s="429">
        <v>0.0</v>
      </c>
      <c r="G1759" s="429" t="s">
        <v>1463</v>
      </c>
    </row>
    <row r="1760" ht="14.25" customHeight="1">
      <c r="A1760" s="426">
        <v>45779.0</v>
      </c>
      <c r="B1760" s="428">
        <v>719601.0</v>
      </c>
      <c r="C1760" s="427"/>
      <c r="D1760" s="429" t="s">
        <v>1529</v>
      </c>
      <c r="E1760" s="428">
        <v>2.9726751E7</v>
      </c>
      <c r="F1760" s="429">
        <v>0.0</v>
      </c>
      <c r="G1760" s="429" t="s">
        <v>1463</v>
      </c>
    </row>
    <row r="1761" ht="14.25" customHeight="1">
      <c r="A1761" s="426">
        <v>45779.0</v>
      </c>
      <c r="B1761" s="428">
        <v>556701.0</v>
      </c>
      <c r="C1761" s="427"/>
      <c r="D1761" s="429" t="s">
        <v>1529</v>
      </c>
      <c r="E1761" s="428">
        <v>3.0503352E7</v>
      </c>
      <c r="F1761" s="429">
        <v>0.0</v>
      </c>
      <c r="G1761" s="429" t="s">
        <v>1463</v>
      </c>
    </row>
    <row r="1762" ht="14.25" customHeight="1">
      <c r="A1762" s="426">
        <v>45779.0</v>
      </c>
      <c r="B1762" s="428">
        <v>380000.0</v>
      </c>
      <c r="C1762" s="427"/>
      <c r="D1762" s="429" t="s">
        <v>1666</v>
      </c>
      <c r="E1762" s="428">
        <v>3.9651808E7</v>
      </c>
      <c r="F1762" s="429">
        <v>7.0738201E7</v>
      </c>
      <c r="G1762" s="429" t="s">
        <v>1463</v>
      </c>
    </row>
    <row r="1763" ht="14.25" customHeight="1">
      <c r="A1763" s="426">
        <v>45779.0</v>
      </c>
      <c r="B1763" s="428">
        <v>346380.0</v>
      </c>
      <c r="C1763" s="427"/>
      <c r="D1763" s="429" t="s">
        <v>1627</v>
      </c>
      <c r="E1763" s="428">
        <v>3.2841771E7</v>
      </c>
      <c r="F1763" s="429">
        <v>0.0</v>
      </c>
      <c r="G1763" s="429" t="s">
        <v>1463</v>
      </c>
    </row>
    <row r="1764" ht="14.25" customHeight="1">
      <c r="A1764" s="426">
        <v>45779.0</v>
      </c>
      <c r="B1764" s="428">
        <v>321589.0</v>
      </c>
      <c r="C1764" s="427"/>
      <c r="D1764" s="429" t="s">
        <v>1530</v>
      </c>
      <c r="E1764" s="428">
        <v>2.7723957E7</v>
      </c>
      <c r="F1764" s="429">
        <v>0.0</v>
      </c>
      <c r="G1764" s="429" t="s">
        <v>1463</v>
      </c>
    </row>
    <row r="1765" ht="14.25" customHeight="1">
      <c r="A1765" s="426">
        <v>45779.0</v>
      </c>
      <c r="B1765" s="428">
        <v>300000.0</v>
      </c>
      <c r="C1765" s="427"/>
      <c r="D1765" s="429" t="s">
        <v>1630</v>
      </c>
      <c r="E1765" s="428">
        <v>2.8163928E7</v>
      </c>
      <c r="F1765" s="429">
        <v>0.0</v>
      </c>
      <c r="G1765" s="429" t="s">
        <v>1463</v>
      </c>
    </row>
    <row r="1766" ht="14.25" customHeight="1">
      <c r="A1766" s="426">
        <v>45779.0</v>
      </c>
      <c r="B1766" s="428">
        <v>285000.0</v>
      </c>
      <c r="C1766" s="427"/>
      <c r="D1766" s="429" t="s">
        <v>1666</v>
      </c>
      <c r="E1766" s="428">
        <v>3.9271808E7</v>
      </c>
      <c r="F1766" s="429">
        <v>7.0738201E7</v>
      </c>
      <c r="G1766" s="429" t="s">
        <v>1463</v>
      </c>
    </row>
    <row r="1767" ht="14.25" customHeight="1">
      <c r="A1767" s="426">
        <v>45779.0</v>
      </c>
      <c r="B1767" s="428">
        <v>239904.0</v>
      </c>
      <c r="C1767" s="427"/>
      <c r="D1767" s="429" t="s">
        <v>1640</v>
      </c>
      <c r="E1767" s="428">
        <v>3.2145358E7</v>
      </c>
      <c r="F1767" s="429">
        <v>9.5308244E7</v>
      </c>
      <c r="G1767" s="429" t="s">
        <v>1463</v>
      </c>
    </row>
    <row r="1768" ht="14.25" customHeight="1">
      <c r="A1768" s="426">
        <v>45779.0</v>
      </c>
      <c r="B1768" s="428">
        <v>219900.0</v>
      </c>
      <c r="C1768" s="427"/>
      <c r="D1768" s="429" t="s">
        <v>1529</v>
      </c>
      <c r="E1768" s="428">
        <v>2.9946651E7</v>
      </c>
      <c r="F1768" s="429">
        <v>0.0</v>
      </c>
      <c r="G1768" s="429" t="s">
        <v>1463</v>
      </c>
    </row>
    <row r="1769" ht="14.25" customHeight="1">
      <c r="A1769" s="426">
        <v>45779.0</v>
      </c>
      <c r="B1769" s="428">
        <v>181867.0</v>
      </c>
      <c r="C1769" s="427"/>
      <c r="D1769" s="429" t="s">
        <v>1734</v>
      </c>
      <c r="E1769" s="428">
        <v>3.2475184E7</v>
      </c>
      <c r="F1769" s="429">
        <v>0.0</v>
      </c>
      <c r="G1769" s="429" t="s">
        <v>1463</v>
      </c>
    </row>
    <row r="1770" ht="14.25" customHeight="1">
      <c r="A1770" s="426">
        <v>45779.0</v>
      </c>
      <c r="B1770" s="428">
        <v>147959.0</v>
      </c>
      <c r="C1770" s="427"/>
      <c r="D1770" s="429" t="s">
        <v>1715</v>
      </c>
      <c r="E1770" s="428">
        <v>3.2293317E7</v>
      </c>
      <c r="F1770" s="429">
        <v>0.0</v>
      </c>
      <c r="G1770" s="429" t="s">
        <v>1463</v>
      </c>
    </row>
    <row r="1771" ht="14.25" customHeight="1">
      <c r="A1771" s="426">
        <v>45779.0</v>
      </c>
      <c r="B1771" s="428">
        <v>89971.0</v>
      </c>
      <c r="C1771" s="427"/>
      <c r="D1771" s="429" t="s">
        <v>1627</v>
      </c>
      <c r="E1771" s="428">
        <v>2.7863928E7</v>
      </c>
      <c r="F1771" s="429">
        <v>0.0</v>
      </c>
      <c r="G1771" s="429" t="s">
        <v>1463</v>
      </c>
    </row>
    <row r="1772" ht="14.25" customHeight="1">
      <c r="A1772" s="426">
        <v>45779.0</v>
      </c>
      <c r="B1772" s="428">
        <v>50000.0</v>
      </c>
      <c r="C1772" s="427"/>
      <c r="D1772" s="429" t="s">
        <v>1754</v>
      </c>
      <c r="E1772" s="428">
        <v>2.7773957E7</v>
      </c>
      <c r="F1772" s="429">
        <v>0.0</v>
      </c>
      <c r="G1772" s="429" t="s">
        <v>1463</v>
      </c>
    </row>
    <row r="1773" ht="14.25" customHeight="1">
      <c r="A1773" s="426">
        <v>45779.0</v>
      </c>
      <c r="B1773" s="428">
        <v>34854.0</v>
      </c>
      <c r="C1773" s="427"/>
      <c r="D1773" s="429" t="s">
        <v>1538</v>
      </c>
      <c r="E1773" s="428">
        <v>2.7402368E7</v>
      </c>
      <c r="F1773" s="429">
        <v>0.0</v>
      </c>
      <c r="G1773" s="429" t="s">
        <v>1463</v>
      </c>
    </row>
    <row r="1774" ht="14.25" customHeight="1">
      <c r="A1774" s="426">
        <v>45779.0</v>
      </c>
      <c r="B1774" s="428">
        <v>20207.0</v>
      </c>
      <c r="C1774" s="427"/>
      <c r="D1774" s="429" t="s">
        <v>1734</v>
      </c>
      <c r="E1774" s="428">
        <v>3.2495391E7</v>
      </c>
      <c r="F1774" s="429">
        <v>0.0</v>
      </c>
      <c r="G1774" s="429" t="s">
        <v>1463</v>
      </c>
    </row>
    <row r="1775" ht="14.25" customHeight="1">
      <c r="A1775" s="426">
        <v>45782.0</v>
      </c>
      <c r="B1775" s="428">
        <v>820800.0</v>
      </c>
      <c r="C1775" s="427"/>
      <c r="D1775" s="429" t="s">
        <v>1731</v>
      </c>
      <c r="E1775" s="428">
        <v>2.7734444E7</v>
      </c>
      <c r="F1775" s="429">
        <v>6.4714015E7</v>
      </c>
      <c r="G1775" s="429" t="s">
        <v>1463</v>
      </c>
    </row>
    <row r="1776" ht="14.25" customHeight="1">
      <c r="A1776" s="426">
        <v>45782.0</v>
      </c>
      <c r="B1776" s="428">
        <v>213430.0</v>
      </c>
      <c r="C1776" s="427"/>
      <c r="D1776" s="429" t="s">
        <v>1719</v>
      </c>
      <c r="E1776" s="428">
        <v>2.6824372E7</v>
      </c>
      <c r="F1776" s="429">
        <v>9.2038424E7</v>
      </c>
      <c r="G1776" s="429" t="s">
        <v>1463</v>
      </c>
    </row>
    <row r="1777" ht="14.25" customHeight="1">
      <c r="A1777" s="426">
        <v>45782.0</v>
      </c>
      <c r="B1777" s="428">
        <v>102268.0</v>
      </c>
      <c r="C1777" s="427"/>
      <c r="D1777" s="429" t="s">
        <v>1695</v>
      </c>
      <c r="E1777" s="428">
        <v>2.6588476E7</v>
      </c>
      <c r="F1777" s="429">
        <v>7.2245806E7</v>
      </c>
      <c r="G1777" s="429" t="s">
        <v>1463</v>
      </c>
    </row>
    <row r="1778" ht="14.25" customHeight="1">
      <c r="A1778" s="426">
        <v>45782.0</v>
      </c>
      <c r="B1778" s="428">
        <v>89272.0</v>
      </c>
      <c r="C1778" s="427"/>
      <c r="D1778" s="429" t="s">
        <v>1609</v>
      </c>
      <c r="E1778" s="428">
        <v>2.6913644E7</v>
      </c>
      <c r="F1778" s="429">
        <v>3.83469611E8</v>
      </c>
      <c r="G1778" s="429" t="s">
        <v>1463</v>
      </c>
    </row>
    <row r="1779" ht="14.25" customHeight="1">
      <c r="A1779" s="426">
        <v>45782.0</v>
      </c>
      <c r="B1779" s="428">
        <v>25000.0</v>
      </c>
      <c r="C1779" s="427"/>
      <c r="D1779" s="429" t="s">
        <v>1695</v>
      </c>
      <c r="E1779" s="428">
        <v>2.6486208E7</v>
      </c>
      <c r="F1779" s="429">
        <v>7.2245806E7</v>
      </c>
      <c r="G1779" s="429" t="s">
        <v>1463</v>
      </c>
    </row>
    <row r="1780" ht="14.25" customHeight="1">
      <c r="A1780" s="426">
        <v>45782.0</v>
      </c>
      <c r="B1780" s="428">
        <v>22466.0</v>
      </c>
      <c r="C1780" s="427"/>
      <c r="D1780" s="429" t="s">
        <v>1702</v>
      </c>
      <c r="E1780" s="428">
        <v>2.6610942E7</v>
      </c>
      <c r="F1780" s="429">
        <v>0.0</v>
      </c>
      <c r="G1780" s="429" t="s">
        <v>1463</v>
      </c>
    </row>
    <row r="1781" ht="14.25" customHeight="1">
      <c r="A1781" s="426">
        <v>45783.0</v>
      </c>
      <c r="B1781" s="428">
        <v>270000.0</v>
      </c>
      <c r="C1781" s="427"/>
      <c r="D1781" s="429" t="s">
        <v>1762</v>
      </c>
      <c r="E1781" s="428">
        <v>2.6244076E7</v>
      </c>
      <c r="F1781" s="429">
        <v>1.0072756E7</v>
      </c>
      <c r="G1781" s="429" t="s">
        <v>1463</v>
      </c>
    </row>
    <row r="1782" ht="14.25" customHeight="1">
      <c r="A1782" s="426">
        <v>45783.0</v>
      </c>
      <c r="B1782" s="428">
        <v>246973.0</v>
      </c>
      <c r="C1782" s="427"/>
      <c r="D1782" s="429" t="s">
        <v>1721</v>
      </c>
      <c r="E1782" s="428">
        <v>2.5956076E7</v>
      </c>
      <c r="F1782" s="429">
        <v>7.1659127E7</v>
      </c>
      <c r="G1782" s="429" t="s">
        <v>1463</v>
      </c>
    </row>
    <row r="1783" ht="14.25" customHeight="1">
      <c r="A1783" s="426">
        <v>45783.0</v>
      </c>
      <c r="B1783" s="428">
        <v>108566.0</v>
      </c>
      <c r="C1783" s="427"/>
      <c r="D1783" s="429" t="s">
        <v>1763</v>
      </c>
      <c r="E1783" s="428">
        <v>2.6461208E7</v>
      </c>
      <c r="F1783" s="429">
        <v>6.6717542E7</v>
      </c>
      <c r="G1783" s="429" t="s">
        <v>1463</v>
      </c>
    </row>
    <row r="1784" ht="14.25" customHeight="1">
      <c r="A1784" s="426">
        <v>45783.0</v>
      </c>
      <c r="B1784" s="428">
        <v>108566.0</v>
      </c>
      <c r="C1784" s="427"/>
      <c r="D1784" s="429" t="s">
        <v>1763</v>
      </c>
      <c r="E1784" s="428">
        <v>2.6352642E7</v>
      </c>
      <c r="F1784" s="429">
        <v>6.6717542E7</v>
      </c>
      <c r="G1784" s="429" t="s">
        <v>1463</v>
      </c>
    </row>
    <row r="1785" ht="14.25" customHeight="1">
      <c r="A1785" s="426">
        <v>45783.0</v>
      </c>
      <c r="B1785" s="428">
        <v>18000.0</v>
      </c>
      <c r="C1785" s="427"/>
      <c r="D1785" s="429" t="s">
        <v>1712</v>
      </c>
      <c r="E1785" s="428">
        <v>2.5974076E7</v>
      </c>
      <c r="F1785" s="429">
        <v>0.0</v>
      </c>
      <c r="G1785" s="429" t="s">
        <v>1463</v>
      </c>
    </row>
    <row r="1786" ht="14.25" customHeight="1">
      <c r="A1786" s="426">
        <v>45785.0</v>
      </c>
      <c r="B1786" s="428">
        <v>8866515.0</v>
      </c>
      <c r="C1786" s="427"/>
      <c r="D1786" s="429" t="s">
        <v>1510</v>
      </c>
      <c r="E1786" s="428">
        <v>2.5709103E7</v>
      </c>
      <c r="F1786" s="429">
        <v>0.0</v>
      </c>
      <c r="G1786" s="429" t="s">
        <v>1463</v>
      </c>
    </row>
    <row r="1787" ht="14.25" customHeight="1">
      <c r="A1787" s="426">
        <v>45786.0</v>
      </c>
      <c r="B1787" s="427"/>
      <c r="C1787" s="428">
        <v>9.8386769E7</v>
      </c>
      <c r="D1787" s="429" t="s">
        <v>1593</v>
      </c>
      <c r="E1787" s="428">
        <v>1.0348529E7</v>
      </c>
      <c r="F1787" s="429">
        <v>0.0</v>
      </c>
      <c r="G1787" s="429" t="s">
        <v>1543</v>
      </c>
    </row>
    <row r="1788" ht="14.25" customHeight="1">
      <c r="A1788" s="426">
        <v>45786.0</v>
      </c>
      <c r="B1788" s="427"/>
      <c r="C1788" s="428">
        <v>5.0E7</v>
      </c>
      <c r="D1788" s="429" t="s">
        <v>1643</v>
      </c>
      <c r="E1788" s="428">
        <v>1.54881903E8</v>
      </c>
      <c r="F1788" s="429">
        <v>0.0</v>
      </c>
      <c r="G1788" s="429" t="s">
        <v>1463</v>
      </c>
    </row>
    <row r="1789" ht="14.25" customHeight="1">
      <c r="A1789" s="426">
        <v>45786.0</v>
      </c>
      <c r="B1789" s="427"/>
      <c r="C1789" s="428">
        <v>4.6146605E7</v>
      </c>
      <c r="D1789" s="429" t="s">
        <v>1643</v>
      </c>
      <c r="E1789" s="428">
        <v>1.08735298E8</v>
      </c>
      <c r="F1789" s="429">
        <v>0.0</v>
      </c>
      <c r="G1789" s="429" t="s">
        <v>1463</v>
      </c>
    </row>
    <row r="1790" ht="14.25" customHeight="1">
      <c r="A1790" s="426">
        <v>45786.0</v>
      </c>
      <c r="B1790" s="428">
        <v>3313829.0</v>
      </c>
      <c r="C1790" s="427"/>
      <c r="D1790" s="429" t="s">
        <v>1627</v>
      </c>
      <c r="E1790" s="428">
        <v>1.5842588E7</v>
      </c>
      <c r="F1790" s="429">
        <v>0.0</v>
      </c>
      <c r="G1790" s="429" t="s">
        <v>1463</v>
      </c>
    </row>
    <row r="1791" ht="14.25" customHeight="1">
      <c r="A1791" s="426">
        <v>45786.0</v>
      </c>
      <c r="B1791" s="428">
        <v>1880230.0</v>
      </c>
      <c r="C1791" s="427"/>
      <c r="D1791" s="429" t="s">
        <v>1684</v>
      </c>
      <c r="E1791" s="428">
        <v>1.2228759E7</v>
      </c>
      <c r="F1791" s="429">
        <v>4846885.0</v>
      </c>
      <c r="G1791" s="429" t="s">
        <v>1463</v>
      </c>
    </row>
    <row r="1792" ht="14.25" customHeight="1">
      <c r="A1792" s="426">
        <v>45786.0</v>
      </c>
      <c r="B1792" s="428">
        <v>1000000.0</v>
      </c>
      <c r="C1792" s="427"/>
      <c r="D1792" s="429" t="s">
        <v>1691</v>
      </c>
      <c r="E1792" s="428">
        <v>1.6842588E7</v>
      </c>
      <c r="F1792" s="429">
        <v>0.0</v>
      </c>
      <c r="G1792" s="429" t="s">
        <v>1463</v>
      </c>
    </row>
    <row r="1793" ht="14.25" customHeight="1">
      <c r="A1793" s="426">
        <v>45786.0</v>
      </c>
      <c r="B1793" s="428">
        <v>300000.0</v>
      </c>
      <c r="C1793" s="427"/>
      <c r="D1793" s="429" t="s">
        <v>1630</v>
      </c>
      <c r="E1793" s="428">
        <v>1.2528759E7</v>
      </c>
      <c r="F1793" s="429">
        <v>0.0</v>
      </c>
      <c r="G1793" s="429" t="s">
        <v>1463</v>
      </c>
    </row>
    <row r="1794" ht="14.25" customHeight="1">
      <c r="A1794" s="426">
        <v>45789.0</v>
      </c>
      <c r="B1794" s="428">
        <v>1.0358831E7</v>
      </c>
      <c r="C1794" s="427"/>
      <c r="D1794" s="429" t="s">
        <v>1727</v>
      </c>
      <c r="E1794" s="428">
        <v>1.61690129E8</v>
      </c>
      <c r="F1794" s="429">
        <v>0.0</v>
      </c>
      <c r="G1794" s="429" t="s">
        <v>1463</v>
      </c>
    </row>
    <row r="1795" ht="14.25" customHeight="1">
      <c r="A1795" s="426">
        <v>45789.0</v>
      </c>
      <c r="B1795" s="428">
        <v>7000000.0</v>
      </c>
      <c r="C1795" s="427"/>
      <c r="D1795" s="429" t="s">
        <v>1727</v>
      </c>
      <c r="E1795" s="428">
        <v>1.9164634E8</v>
      </c>
      <c r="F1795" s="429">
        <v>0.0</v>
      </c>
      <c r="G1795" s="429" t="s">
        <v>1463</v>
      </c>
    </row>
    <row r="1796" ht="14.25" customHeight="1">
      <c r="A1796" s="426">
        <v>45789.0</v>
      </c>
      <c r="B1796" s="428">
        <v>6833380.0</v>
      </c>
      <c r="C1796" s="427"/>
      <c r="D1796" s="429" t="s">
        <v>1707</v>
      </c>
      <c r="E1796" s="428">
        <v>1.73751715E8</v>
      </c>
      <c r="F1796" s="429">
        <v>2.5709179E7</v>
      </c>
      <c r="G1796" s="429" t="s">
        <v>1463</v>
      </c>
    </row>
    <row r="1797" ht="14.25" customHeight="1">
      <c r="A1797" s="426">
        <v>45789.0</v>
      </c>
      <c r="B1797" s="428">
        <v>5668120.0</v>
      </c>
      <c r="C1797" s="427"/>
      <c r="D1797" s="429" t="s">
        <v>1755</v>
      </c>
      <c r="E1797" s="428">
        <v>2.03901933E8</v>
      </c>
      <c r="F1797" s="429">
        <v>1702947.0</v>
      </c>
      <c r="G1797" s="429" t="s">
        <v>1463</v>
      </c>
    </row>
    <row r="1798" ht="14.25" customHeight="1">
      <c r="A1798" s="426">
        <v>45789.0</v>
      </c>
      <c r="B1798" s="428">
        <v>4917259.0</v>
      </c>
      <c r="C1798" s="427"/>
      <c r="D1798" s="429" t="s">
        <v>1755</v>
      </c>
      <c r="E1798" s="428">
        <v>1.39331489E8</v>
      </c>
      <c r="F1798" s="429">
        <v>1702947.0</v>
      </c>
      <c r="G1798" s="429" t="s">
        <v>1463</v>
      </c>
    </row>
    <row r="1799" ht="14.25" customHeight="1">
      <c r="A1799" s="426">
        <v>45789.0</v>
      </c>
      <c r="B1799" s="428">
        <v>4803306.0</v>
      </c>
      <c r="C1799" s="427"/>
      <c r="D1799" s="429" t="s">
        <v>1727</v>
      </c>
      <c r="E1799" s="428">
        <v>1.8058243E8</v>
      </c>
      <c r="F1799" s="429">
        <v>0.0</v>
      </c>
      <c r="G1799" s="429" t="s">
        <v>1463</v>
      </c>
    </row>
    <row r="1800" ht="14.25" customHeight="1">
      <c r="A1800" s="426">
        <v>45789.0</v>
      </c>
      <c r="B1800" s="428">
        <v>4263467.0</v>
      </c>
      <c r="C1800" s="427"/>
      <c r="D1800" s="429" t="s">
        <v>1725</v>
      </c>
      <c r="E1800" s="428">
        <v>1.50985008E8</v>
      </c>
      <c r="F1800" s="429">
        <v>7.5632932E7</v>
      </c>
      <c r="G1800" s="429" t="s">
        <v>1463</v>
      </c>
    </row>
    <row r="1801" ht="14.25" customHeight="1">
      <c r="A1801" s="426">
        <v>45789.0</v>
      </c>
      <c r="B1801" s="428">
        <v>4063910.0</v>
      </c>
      <c r="C1801" s="427"/>
      <c r="D1801" s="429" t="s">
        <v>1764</v>
      </c>
      <c r="E1801" s="428">
        <v>1.8464634E8</v>
      </c>
      <c r="F1801" s="429">
        <v>0.0</v>
      </c>
      <c r="G1801" s="429" t="s">
        <v>1463</v>
      </c>
    </row>
    <row r="1802" ht="14.25" customHeight="1">
      <c r="A1802" s="426">
        <v>45789.0</v>
      </c>
      <c r="B1802" s="428">
        <v>2547552.0</v>
      </c>
      <c r="C1802" s="427"/>
      <c r="D1802" s="429" t="s">
        <v>1764</v>
      </c>
      <c r="E1802" s="428">
        <v>1.41879041E8</v>
      </c>
      <c r="F1802" s="429">
        <v>0.0</v>
      </c>
      <c r="G1802" s="429" t="s">
        <v>1463</v>
      </c>
    </row>
    <row r="1803" ht="14.25" customHeight="1">
      <c r="A1803" s="426">
        <v>45789.0</v>
      </c>
      <c r="B1803" s="428">
        <v>2371004.0</v>
      </c>
      <c r="C1803" s="427"/>
      <c r="D1803" s="429" t="s">
        <v>1756</v>
      </c>
      <c r="E1803" s="428">
        <v>1.45612567E8</v>
      </c>
      <c r="F1803" s="429">
        <v>2.5536754E7</v>
      </c>
      <c r="G1803" s="429" t="s">
        <v>1463</v>
      </c>
    </row>
    <row r="1804" ht="14.25" customHeight="1">
      <c r="A1804" s="426">
        <v>45789.0</v>
      </c>
      <c r="B1804" s="428">
        <v>2302202.0</v>
      </c>
      <c r="C1804" s="427"/>
      <c r="D1804" s="429" t="s">
        <v>1765</v>
      </c>
      <c r="E1804" s="428">
        <v>1.95757862E8</v>
      </c>
      <c r="F1804" s="429">
        <v>0.0</v>
      </c>
      <c r="G1804" s="429" t="s">
        <v>1463</v>
      </c>
    </row>
    <row r="1805" ht="14.25" customHeight="1">
      <c r="A1805" s="426">
        <v>45789.0</v>
      </c>
      <c r="B1805" s="428">
        <v>2027409.0</v>
      </c>
      <c r="C1805" s="427"/>
      <c r="D1805" s="429" t="s">
        <v>1755</v>
      </c>
      <c r="E1805" s="428">
        <v>1.75779124E8</v>
      </c>
      <c r="F1805" s="429">
        <v>1702947.0</v>
      </c>
      <c r="G1805" s="429" t="s">
        <v>1463</v>
      </c>
    </row>
    <row r="1806" ht="14.25" customHeight="1">
      <c r="A1806" s="426">
        <v>45789.0</v>
      </c>
      <c r="B1806" s="428">
        <v>1531073.0</v>
      </c>
      <c r="C1806" s="427"/>
      <c r="D1806" s="429" t="s">
        <v>1765</v>
      </c>
      <c r="E1806" s="428">
        <v>1.97288935E8</v>
      </c>
      <c r="F1806" s="429">
        <v>0.0</v>
      </c>
      <c r="G1806" s="429" t="s">
        <v>1463</v>
      </c>
    </row>
    <row r="1807" ht="14.25" customHeight="1">
      <c r="A1807" s="426">
        <v>45789.0</v>
      </c>
      <c r="B1807" s="428">
        <v>1362522.0</v>
      </c>
      <c r="C1807" s="427"/>
      <c r="D1807" s="429" t="s">
        <v>1766</v>
      </c>
      <c r="E1807" s="428">
        <v>1.43241563E8</v>
      </c>
      <c r="F1807" s="429">
        <v>0.0</v>
      </c>
      <c r="G1807" s="429" t="s">
        <v>1463</v>
      </c>
    </row>
    <row r="1808" ht="14.25" customHeight="1">
      <c r="A1808" s="426">
        <v>45789.0</v>
      </c>
      <c r="B1808" s="428">
        <v>1351792.0</v>
      </c>
      <c r="C1808" s="427"/>
      <c r="D1808" s="429" t="s">
        <v>1725</v>
      </c>
      <c r="E1808" s="428">
        <v>1.65991889E8</v>
      </c>
      <c r="F1808" s="429">
        <v>7.5632932E7</v>
      </c>
      <c r="G1808" s="429" t="s">
        <v>1463</v>
      </c>
    </row>
    <row r="1809" ht="14.25" customHeight="1">
      <c r="A1809" s="426">
        <v>45789.0</v>
      </c>
      <c r="B1809" s="428">
        <v>944878.0</v>
      </c>
      <c r="C1809" s="427"/>
      <c r="D1809" s="429" t="s">
        <v>1767</v>
      </c>
      <c r="E1809" s="428">
        <v>1.98233813E8</v>
      </c>
      <c r="F1809" s="429">
        <v>4846885.0</v>
      </c>
      <c r="G1809" s="429" t="s">
        <v>1463</v>
      </c>
    </row>
    <row r="1810" ht="14.25" customHeight="1">
      <c r="A1810" s="426">
        <v>45789.0</v>
      </c>
      <c r="B1810" s="428">
        <v>936016.0</v>
      </c>
      <c r="C1810" s="427"/>
      <c r="D1810" s="429" t="s">
        <v>1729</v>
      </c>
      <c r="E1810" s="428">
        <v>1.62626145E8</v>
      </c>
      <c r="F1810" s="429">
        <v>9.5308244E7</v>
      </c>
      <c r="G1810" s="429" t="s">
        <v>1463</v>
      </c>
    </row>
    <row r="1811" ht="14.25" customHeight="1">
      <c r="A1811" s="426">
        <v>45789.0</v>
      </c>
      <c r="B1811" s="428">
        <v>918879.0</v>
      </c>
      <c r="C1811" s="427"/>
      <c r="D1811" s="429" t="s">
        <v>1727</v>
      </c>
      <c r="E1811" s="428">
        <v>1.93054624E8</v>
      </c>
      <c r="F1811" s="429">
        <v>0.0</v>
      </c>
      <c r="G1811" s="429" t="s">
        <v>1463</v>
      </c>
    </row>
    <row r="1812" ht="14.25" customHeight="1">
      <c r="A1812" s="426">
        <v>45789.0</v>
      </c>
      <c r="B1812" s="428">
        <v>849990.0</v>
      </c>
      <c r="C1812" s="427"/>
      <c r="D1812" s="429" t="s">
        <v>1707</v>
      </c>
      <c r="E1812" s="428">
        <v>1.64414997E8</v>
      </c>
      <c r="F1812" s="429">
        <v>2.5709179E7</v>
      </c>
      <c r="G1812" s="429" t="s">
        <v>1463</v>
      </c>
    </row>
    <row r="1813" ht="14.25" customHeight="1">
      <c r="A1813" s="426">
        <v>45789.0</v>
      </c>
      <c r="B1813" s="428">
        <v>793897.0</v>
      </c>
      <c r="C1813" s="427"/>
      <c r="D1813" s="429" t="s">
        <v>1755</v>
      </c>
      <c r="E1813" s="428">
        <v>1.46406464E8</v>
      </c>
      <c r="F1813" s="429">
        <v>1702947.0</v>
      </c>
      <c r="G1813" s="429" t="s">
        <v>1463</v>
      </c>
    </row>
    <row r="1814" ht="14.25" customHeight="1">
      <c r="A1814" s="426">
        <v>45789.0</v>
      </c>
      <c r="B1814" s="428">
        <v>749961.0</v>
      </c>
      <c r="C1814" s="427"/>
      <c r="D1814" s="429" t="s">
        <v>1707</v>
      </c>
      <c r="E1814" s="428">
        <v>1.63376106E8</v>
      </c>
      <c r="F1814" s="429">
        <v>2.5709179E7</v>
      </c>
      <c r="G1814" s="429" t="s">
        <v>1463</v>
      </c>
    </row>
    <row r="1815" ht="14.25" customHeight="1">
      <c r="A1815" s="426">
        <v>45789.0</v>
      </c>
      <c r="B1815" s="428">
        <v>489405.0</v>
      </c>
      <c r="C1815" s="427"/>
      <c r="D1815" s="429" t="s">
        <v>1709</v>
      </c>
      <c r="E1815" s="428">
        <v>1.92135745E8</v>
      </c>
      <c r="F1815" s="429">
        <v>0.0</v>
      </c>
      <c r="G1815" s="429" t="s">
        <v>1463</v>
      </c>
    </row>
    <row r="1816" ht="14.25" customHeight="1">
      <c r="A1816" s="426">
        <v>45789.0</v>
      </c>
      <c r="B1816" s="428">
        <v>481386.0</v>
      </c>
      <c r="C1816" s="427"/>
      <c r="D1816" s="429" t="s">
        <v>1698</v>
      </c>
      <c r="E1816" s="428">
        <v>1.66473275E8</v>
      </c>
      <c r="F1816" s="429">
        <v>6.2241071E7</v>
      </c>
      <c r="G1816" s="429" t="s">
        <v>1463</v>
      </c>
    </row>
    <row r="1817" ht="14.25" customHeight="1">
      <c r="A1817" s="426">
        <v>45789.0</v>
      </c>
      <c r="B1817" s="428">
        <v>479970.0</v>
      </c>
      <c r="C1817" s="427"/>
      <c r="D1817" s="429" t="s">
        <v>1652</v>
      </c>
      <c r="E1817" s="428">
        <v>2.04581903E8</v>
      </c>
      <c r="F1817" s="429">
        <v>0.0</v>
      </c>
      <c r="G1817" s="429" t="s">
        <v>1463</v>
      </c>
    </row>
    <row r="1818" ht="14.25" customHeight="1">
      <c r="A1818" s="426">
        <v>45789.0</v>
      </c>
      <c r="B1818" s="428">
        <v>346290.0</v>
      </c>
      <c r="C1818" s="427"/>
      <c r="D1818" s="429" t="s">
        <v>1768</v>
      </c>
      <c r="E1818" s="428">
        <v>1.51331298E8</v>
      </c>
      <c r="F1818" s="429">
        <v>0.0</v>
      </c>
      <c r="G1818" s="429" t="s">
        <v>1463</v>
      </c>
    </row>
    <row r="1819" ht="14.25" customHeight="1">
      <c r="A1819" s="426">
        <v>45789.0</v>
      </c>
      <c r="B1819" s="428">
        <v>315077.0</v>
      </c>
      <c r="C1819" s="427"/>
      <c r="D1819" s="429" t="s">
        <v>1756</v>
      </c>
      <c r="E1819" s="428">
        <v>1.46721541E8</v>
      </c>
      <c r="F1819" s="429">
        <v>2.5536754E7</v>
      </c>
      <c r="G1819" s="429" t="s">
        <v>1463</v>
      </c>
    </row>
    <row r="1820" ht="14.25" customHeight="1">
      <c r="A1820" s="426">
        <v>45789.0</v>
      </c>
      <c r="B1820" s="428">
        <v>300000.0</v>
      </c>
      <c r="C1820" s="427"/>
      <c r="D1820" s="429" t="s">
        <v>1630</v>
      </c>
      <c r="E1820" s="428">
        <v>2.04881903E8</v>
      </c>
      <c r="F1820" s="429">
        <v>0.0</v>
      </c>
      <c r="G1820" s="429" t="s">
        <v>1463</v>
      </c>
    </row>
    <row r="1821" ht="14.25" customHeight="1">
      <c r="A1821" s="426">
        <v>45789.0</v>
      </c>
      <c r="B1821" s="428">
        <v>297711.0</v>
      </c>
      <c r="C1821" s="427"/>
      <c r="D1821" s="429" t="s">
        <v>1748</v>
      </c>
      <c r="E1821" s="428">
        <v>1.3441423E8</v>
      </c>
      <c r="F1821" s="429">
        <v>0.0</v>
      </c>
      <c r="G1821" s="429" t="s">
        <v>1463</v>
      </c>
    </row>
    <row r="1822" ht="14.25" customHeight="1">
      <c r="A1822" s="426">
        <v>45789.0</v>
      </c>
      <c r="B1822" s="428">
        <v>259945.0</v>
      </c>
      <c r="C1822" s="427"/>
      <c r="D1822" s="429" t="s">
        <v>1769</v>
      </c>
      <c r="E1822" s="428">
        <v>1.9345566E8</v>
      </c>
      <c r="F1822" s="429">
        <v>0.0</v>
      </c>
      <c r="G1822" s="429" t="s">
        <v>1463</v>
      </c>
    </row>
    <row r="1823" ht="14.25" customHeight="1">
      <c r="A1823" s="426">
        <v>45789.0</v>
      </c>
      <c r="B1823" s="428">
        <v>225100.0</v>
      </c>
      <c r="C1823" s="427"/>
      <c r="D1823" s="429" t="s">
        <v>1770</v>
      </c>
      <c r="E1823" s="428">
        <v>1.66918335E8</v>
      </c>
      <c r="F1823" s="429">
        <v>6.132917E7</v>
      </c>
      <c r="G1823" s="429" t="s">
        <v>1463</v>
      </c>
    </row>
    <row r="1824" ht="14.25" customHeight="1">
      <c r="A1824" s="426">
        <v>45789.0</v>
      </c>
      <c r="B1824" s="428">
        <v>225100.0</v>
      </c>
      <c r="C1824" s="427"/>
      <c r="D1824" s="429" t="s">
        <v>1770</v>
      </c>
      <c r="E1824" s="428">
        <v>1.64640097E8</v>
      </c>
      <c r="F1824" s="429">
        <v>6.132917E7</v>
      </c>
      <c r="G1824" s="429" t="s">
        <v>1463</v>
      </c>
    </row>
    <row r="1825" ht="14.25" customHeight="1">
      <c r="A1825" s="426">
        <v>45789.0</v>
      </c>
      <c r="B1825" s="428">
        <v>219960.0</v>
      </c>
      <c r="C1825" s="427"/>
      <c r="D1825" s="429" t="s">
        <v>1771</v>
      </c>
      <c r="E1825" s="428">
        <v>1.66693235E8</v>
      </c>
      <c r="F1825" s="429">
        <v>0.0</v>
      </c>
      <c r="G1825" s="429" t="s">
        <v>1463</v>
      </c>
    </row>
    <row r="1826" ht="14.25" customHeight="1">
      <c r="A1826" s="426">
        <v>45789.0</v>
      </c>
      <c r="B1826" s="428">
        <v>200000.0</v>
      </c>
      <c r="C1826" s="427"/>
      <c r="D1826" s="429" t="s">
        <v>1658</v>
      </c>
      <c r="E1826" s="428">
        <v>2.04101933E8</v>
      </c>
      <c r="F1826" s="429">
        <v>0.0</v>
      </c>
      <c r="G1826" s="429" t="s">
        <v>1463</v>
      </c>
    </row>
    <row r="1827" ht="14.25" customHeight="1">
      <c r="A1827" s="426">
        <v>45789.0</v>
      </c>
      <c r="B1827" s="428">
        <v>188901.0</v>
      </c>
      <c r="C1827" s="427"/>
      <c r="D1827" s="429" t="s">
        <v>1772</v>
      </c>
      <c r="E1827" s="428">
        <v>1.63565007E8</v>
      </c>
      <c r="F1827" s="429">
        <v>0.0</v>
      </c>
      <c r="G1827" s="429" t="s">
        <v>1463</v>
      </c>
    </row>
    <row r="1828" ht="14.25" customHeight="1">
      <c r="A1828" s="426">
        <v>45789.0</v>
      </c>
      <c r="B1828" s="428">
        <v>141091.0</v>
      </c>
      <c r="C1828" s="427"/>
      <c r="D1828" s="429" t="s">
        <v>1698</v>
      </c>
      <c r="E1828" s="428">
        <v>1.93195715E8</v>
      </c>
      <c r="F1828" s="429">
        <v>6.2241071E7</v>
      </c>
      <c r="G1828" s="429" t="s">
        <v>1463</v>
      </c>
    </row>
    <row r="1829" ht="14.25" customHeight="1">
      <c r="A1829" s="426">
        <v>45790.0</v>
      </c>
      <c r="B1829" s="428">
        <v>7000000.0</v>
      </c>
      <c r="C1829" s="427"/>
      <c r="D1829" s="429" t="s">
        <v>1691</v>
      </c>
      <c r="E1829" s="428">
        <v>1.34116519E8</v>
      </c>
      <c r="F1829" s="429">
        <v>0.0</v>
      </c>
      <c r="G1829" s="429" t="s">
        <v>1463</v>
      </c>
    </row>
    <row r="1830" ht="14.25" customHeight="1">
      <c r="A1830" s="426">
        <v>45791.0</v>
      </c>
      <c r="B1830" s="428">
        <v>7000000.0</v>
      </c>
      <c r="C1830" s="427"/>
      <c r="D1830" s="429" t="s">
        <v>1510</v>
      </c>
      <c r="E1830" s="428">
        <v>1.27116519E8</v>
      </c>
      <c r="F1830" s="429">
        <v>0.0</v>
      </c>
      <c r="G1830" s="429" t="s">
        <v>1463</v>
      </c>
    </row>
    <row r="1831" ht="14.25" customHeight="1">
      <c r="A1831" s="426">
        <v>45791.0</v>
      </c>
      <c r="B1831" s="428">
        <v>7000000.0</v>
      </c>
      <c r="C1831" s="427"/>
      <c r="D1831" s="429" t="s">
        <v>1510</v>
      </c>
      <c r="E1831" s="428">
        <v>1.20116519E8</v>
      </c>
      <c r="F1831" s="429">
        <v>0.0</v>
      </c>
      <c r="G1831" s="429" t="s">
        <v>1463</v>
      </c>
    </row>
    <row r="1832" ht="14.25" customHeight="1">
      <c r="A1832" s="426">
        <v>45791.0</v>
      </c>
      <c r="B1832" s="428">
        <v>7000000.0</v>
      </c>
      <c r="C1832" s="427"/>
      <c r="D1832" s="429" t="s">
        <v>1510</v>
      </c>
      <c r="E1832" s="428">
        <v>1.13116519E8</v>
      </c>
      <c r="F1832" s="429">
        <v>0.0</v>
      </c>
      <c r="G1832" s="429" t="s">
        <v>1463</v>
      </c>
    </row>
    <row r="1833" ht="14.25" customHeight="1">
      <c r="A1833" s="426">
        <v>45792.0</v>
      </c>
      <c r="B1833" s="427"/>
      <c r="C1833" s="428">
        <v>4.769817E7</v>
      </c>
      <c r="D1833" s="429" t="s">
        <v>1593</v>
      </c>
      <c r="E1833" s="428">
        <v>9.9976963E7</v>
      </c>
      <c r="F1833" s="429">
        <v>0.0</v>
      </c>
      <c r="G1833" s="429" t="s">
        <v>1543</v>
      </c>
    </row>
    <row r="1834" ht="14.25" customHeight="1">
      <c r="A1834" s="426">
        <v>45792.0</v>
      </c>
      <c r="B1834" s="428">
        <v>4522000.0</v>
      </c>
      <c r="C1834" s="427"/>
      <c r="D1834" s="429" t="s">
        <v>1773</v>
      </c>
      <c r="E1834" s="428">
        <v>1.04968863E8</v>
      </c>
      <c r="F1834" s="429">
        <v>6101011.0</v>
      </c>
      <c r="G1834" s="429" t="s">
        <v>1463</v>
      </c>
    </row>
    <row r="1835" ht="14.25" customHeight="1">
      <c r="A1835" s="426">
        <v>45792.0</v>
      </c>
      <c r="B1835" s="428">
        <v>755980.0</v>
      </c>
      <c r="C1835" s="427"/>
      <c r="D1835" s="429" t="s">
        <v>1695</v>
      </c>
      <c r="E1835" s="428">
        <v>1.47675133E8</v>
      </c>
      <c r="F1835" s="429">
        <v>7.2245806E7</v>
      </c>
      <c r="G1835" s="429" t="s">
        <v>1463</v>
      </c>
    </row>
    <row r="1836" ht="14.25" customHeight="1">
      <c r="A1836" s="426">
        <v>45792.0</v>
      </c>
      <c r="B1836" s="428">
        <v>711058.0</v>
      </c>
      <c r="C1836" s="427"/>
      <c r="D1836" s="429" t="s">
        <v>1771</v>
      </c>
      <c r="E1836" s="428">
        <v>1.06116519E8</v>
      </c>
      <c r="F1836" s="429">
        <v>0.0</v>
      </c>
      <c r="G1836" s="429" t="s">
        <v>1463</v>
      </c>
    </row>
    <row r="1837" ht="14.25" customHeight="1">
      <c r="A1837" s="426">
        <v>45792.0</v>
      </c>
      <c r="B1837" s="428">
        <v>300000.0</v>
      </c>
      <c r="C1837" s="427"/>
      <c r="D1837" s="429" t="s">
        <v>1690</v>
      </c>
      <c r="E1837" s="428">
        <v>1.00446863E8</v>
      </c>
      <c r="F1837" s="429">
        <v>0.0</v>
      </c>
      <c r="G1837" s="429" t="s">
        <v>1463</v>
      </c>
    </row>
    <row r="1838" ht="14.25" customHeight="1">
      <c r="A1838" s="426">
        <v>45792.0</v>
      </c>
      <c r="B1838" s="428">
        <v>221097.0</v>
      </c>
      <c r="C1838" s="427"/>
      <c r="D1838" s="429" t="s">
        <v>1774</v>
      </c>
      <c r="E1838" s="428">
        <v>1.05405461E8</v>
      </c>
      <c r="F1838" s="429">
        <v>7.1659127E7</v>
      </c>
      <c r="G1838" s="429" t="s">
        <v>1463</v>
      </c>
    </row>
    <row r="1839" ht="14.25" customHeight="1">
      <c r="A1839" s="426">
        <v>45792.0</v>
      </c>
      <c r="B1839" s="428">
        <v>215501.0</v>
      </c>
      <c r="C1839" s="427"/>
      <c r="D1839" s="429" t="s">
        <v>1726</v>
      </c>
      <c r="E1839" s="428">
        <v>1.05184364E8</v>
      </c>
      <c r="F1839" s="429">
        <v>0.0</v>
      </c>
      <c r="G1839" s="429" t="s">
        <v>1463</v>
      </c>
    </row>
    <row r="1840" ht="14.25" customHeight="1">
      <c r="A1840" s="426">
        <v>45792.0</v>
      </c>
      <c r="B1840" s="428">
        <v>169900.0</v>
      </c>
      <c r="C1840" s="427"/>
      <c r="D1840" s="429" t="s">
        <v>1772</v>
      </c>
      <c r="E1840" s="428">
        <v>1.00146863E8</v>
      </c>
      <c r="F1840" s="429">
        <v>0.0</v>
      </c>
      <c r="G1840" s="429" t="s">
        <v>1463</v>
      </c>
    </row>
    <row r="1841" ht="14.25" customHeight="1">
      <c r="A1841" s="426">
        <v>45793.0</v>
      </c>
      <c r="B1841" s="428">
        <v>7000000.0</v>
      </c>
      <c r="C1841" s="427"/>
      <c r="D1841" s="429" t="s">
        <v>1505</v>
      </c>
      <c r="E1841" s="428">
        <v>1.32087522E8</v>
      </c>
      <c r="F1841" s="429">
        <v>6.1603875E7</v>
      </c>
      <c r="G1841" s="429" t="s">
        <v>1463</v>
      </c>
    </row>
    <row r="1842" ht="14.25" customHeight="1">
      <c r="A1842" s="426">
        <v>45793.0</v>
      </c>
      <c r="B1842" s="428">
        <v>6016666.0</v>
      </c>
      <c r="C1842" s="427"/>
      <c r="D1842" s="429" t="s">
        <v>1505</v>
      </c>
      <c r="E1842" s="428">
        <v>1.25087522E8</v>
      </c>
      <c r="F1842" s="429">
        <v>6.1603875E7</v>
      </c>
      <c r="G1842" s="429" t="s">
        <v>1463</v>
      </c>
    </row>
    <row r="1843" ht="14.25" customHeight="1">
      <c r="A1843" s="426">
        <v>45793.0</v>
      </c>
      <c r="B1843" s="428">
        <v>3655579.0</v>
      </c>
      <c r="C1843" s="427"/>
      <c r="D1843" s="429" t="s">
        <v>1549</v>
      </c>
      <c r="E1843" s="428">
        <v>1.18725423E8</v>
      </c>
      <c r="F1843" s="429">
        <v>0.0</v>
      </c>
      <c r="G1843" s="429" t="s">
        <v>1463</v>
      </c>
    </row>
    <row r="1844" ht="14.25" customHeight="1">
      <c r="A1844" s="426">
        <v>45793.0</v>
      </c>
      <c r="B1844" s="428">
        <v>2592477.0</v>
      </c>
      <c r="C1844" s="427"/>
      <c r="D1844" s="429" t="s">
        <v>1684</v>
      </c>
      <c r="E1844" s="428">
        <v>1.36000197E8</v>
      </c>
      <c r="F1844" s="429">
        <v>4846885.0</v>
      </c>
      <c r="G1844" s="429" t="s">
        <v>1463</v>
      </c>
    </row>
    <row r="1845" ht="14.25" customHeight="1">
      <c r="A1845" s="426">
        <v>45793.0</v>
      </c>
      <c r="B1845" s="428">
        <v>2519777.0</v>
      </c>
      <c r="C1845" s="427"/>
      <c r="D1845" s="429" t="s">
        <v>1549</v>
      </c>
      <c r="E1845" s="428">
        <v>1.39473497E8</v>
      </c>
      <c r="F1845" s="429">
        <v>0.0</v>
      </c>
      <c r="G1845" s="429" t="s">
        <v>1463</v>
      </c>
    </row>
    <row r="1846" ht="14.25" customHeight="1">
      <c r="A1846" s="426">
        <v>45793.0</v>
      </c>
      <c r="B1846" s="428">
        <v>1438875.0</v>
      </c>
      <c r="C1846" s="427"/>
      <c r="D1846" s="429" t="s">
        <v>1685</v>
      </c>
      <c r="E1846" s="428">
        <v>1.40912372E8</v>
      </c>
      <c r="F1846" s="429">
        <v>0.0</v>
      </c>
      <c r="G1846" s="429" t="s">
        <v>1463</v>
      </c>
    </row>
    <row r="1847" ht="14.25" customHeight="1">
      <c r="A1847" s="426">
        <v>45793.0</v>
      </c>
      <c r="B1847" s="428">
        <v>1320198.0</v>
      </c>
      <c r="C1847" s="427"/>
      <c r="D1847" s="429" t="s">
        <v>1549</v>
      </c>
      <c r="E1847" s="428">
        <v>1.3340772E8</v>
      </c>
      <c r="F1847" s="429">
        <v>0.0</v>
      </c>
      <c r="G1847" s="429" t="s">
        <v>1463</v>
      </c>
    </row>
    <row r="1848" ht="14.25" customHeight="1">
      <c r="A1848" s="426">
        <v>45793.0</v>
      </c>
      <c r="B1848" s="428">
        <v>1256745.0</v>
      </c>
      <c r="C1848" s="427"/>
      <c r="D1848" s="429" t="s">
        <v>1520</v>
      </c>
      <c r="E1848" s="428">
        <v>1.42619318E8</v>
      </c>
      <c r="F1848" s="429">
        <v>0.0</v>
      </c>
      <c r="G1848" s="429" t="s">
        <v>1463</v>
      </c>
    </row>
    <row r="1849" ht="14.25" customHeight="1">
      <c r="A1849" s="426">
        <v>45793.0</v>
      </c>
      <c r="B1849" s="428">
        <v>1103631.0</v>
      </c>
      <c r="C1849" s="427"/>
      <c r="D1849" s="429" t="s">
        <v>1653</v>
      </c>
      <c r="E1849" s="428">
        <v>1.45064019E8</v>
      </c>
      <c r="F1849" s="429">
        <v>7.450574E7</v>
      </c>
      <c r="G1849" s="429" t="s">
        <v>1463</v>
      </c>
    </row>
    <row r="1850" ht="14.25" customHeight="1">
      <c r="A1850" s="426">
        <v>45793.0</v>
      </c>
      <c r="B1850" s="428">
        <v>1035375.0</v>
      </c>
      <c r="C1850" s="427"/>
      <c r="D1850" s="429" t="s">
        <v>1517</v>
      </c>
      <c r="E1850" s="428">
        <v>1.14769844E8</v>
      </c>
      <c r="F1850" s="429">
        <v>0.0</v>
      </c>
      <c r="G1850" s="429" t="s">
        <v>1463</v>
      </c>
    </row>
    <row r="1851" ht="14.25" customHeight="1">
      <c r="A1851" s="426">
        <v>45793.0</v>
      </c>
      <c r="B1851" s="428">
        <v>975628.0</v>
      </c>
      <c r="C1851" s="427"/>
      <c r="D1851" s="429" t="s">
        <v>1723</v>
      </c>
      <c r="E1851" s="428">
        <v>1.46919153E8</v>
      </c>
      <c r="F1851" s="429">
        <v>0.0</v>
      </c>
      <c r="G1851" s="429" t="s">
        <v>1463</v>
      </c>
    </row>
    <row r="1852" ht="14.25" customHeight="1">
      <c r="A1852" s="426">
        <v>45793.0</v>
      </c>
      <c r="B1852" s="428">
        <v>879506.0</v>
      </c>
      <c r="C1852" s="427"/>
      <c r="D1852" s="429" t="s">
        <v>1594</v>
      </c>
      <c r="E1852" s="428">
        <v>1.45943525E8</v>
      </c>
      <c r="F1852" s="429">
        <v>7.5139934E7</v>
      </c>
      <c r="G1852" s="429" t="s">
        <v>1463</v>
      </c>
    </row>
    <row r="1853" ht="14.25" customHeight="1">
      <c r="A1853" s="426">
        <v>45793.0</v>
      </c>
      <c r="B1853" s="428">
        <v>869116.0</v>
      </c>
      <c r="C1853" s="427"/>
      <c r="D1853" s="429" t="s">
        <v>1627</v>
      </c>
      <c r="E1853" s="428">
        <v>1.43488434E8</v>
      </c>
      <c r="F1853" s="429">
        <v>0.0</v>
      </c>
      <c r="G1853" s="429" t="s">
        <v>1463</v>
      </c>
    </row>
    <row r="1854" ht="14.25" customHeight="1">
      <c r="A1854" s="426">
        <v>45793.0</v>
      </c>
      <c r="B1854" s="428">
        <v>471954.0</v>
      </c>
      <c r="C1854" s="427"/>
      <c r="D1854" s="429" t="s">
        <v>1555</v>
      </c>
      <c r="E1854" s="428">
        <v>1.43960388E8</v>
      </c>
      <c r="F1854" s="429">
        <v>0.0</v>
      </c>
      <c r="G1854" s="429" t="s">
        <v>1463</v>
      </c>
    </row>
    <row r="1855" ht="14.25" customHeight="1">
      <c r="A1855" s="426">
        <v>45793.0</v>
      </c>
      <c r="B1855" s="428">
        <v>464326.0</v>
      </c>
      <c r="C1855" s="427"/>
      <c r="D1855" s="429" t="s">
        <v>1604</v>
      </c>
      <c r="E1855" s="428">
        <v>1.36674225E8</v>
      </c>
      <c r="F1855" s="429">
        <v>1702947.0</v>
      </c>
      <c r="G1855" s="429" t="s">
        <v>1463</v>
      </c>
    </row>
    <row r="1856" ht="14.25" customHeight="1">
      <c r="A1856" s="426">
        <v>45793.0</v>
      </c>
      <c r="B1856" s="428">
        <v>450201.0</v>
      </c>
      <c r="C1856" s="427"/>
      <c r="D1856" s="429" t="s">
        <v>1524</v>
      </c>
      <c r="E1856" s="428">
        <v>1.41362573E8</v>
      </c>
      <c r="F1856" s="429">
        <v>6.132917E7</v>
      </c>
      <c r="G1856" s="429" t="s">
        <v>1463</v>
      </c>
    </row>
    <row r="1857" ht="14.25" customHeight="1">
      <c r="A1857" s="426">
        <v>45793.0</v>
      </c>
      <c r="B1857" s="428">
        <v>345433.0</v>
      </c>
      <c r="C1857" s="427"/>
      <c r="D1857" s="429" t="s">
        <v>1627</v>
      </c>
      <c r="E1857" s="428">
        <v>1.19070856E8</v>
      </c>
      <c r="F1857" s="429">
        <v>0.0</v>
      </c>
      <c r="G1857" s="429" t="s">
        <v>1463</v>
      </c>
    </row>
    <row r="1858" ht="14.25" customHeight="1">
      <c r="A1858" s="426">
        <v>45793.0</v>
      </c>
      <c r="B1858" s="428">
        <v>300000.0</v>
      </c>
      <c r="C1858" s="427"/>
      <c r="D1858" s="429" t="s">
        <v>1630</v>
      </c>
      <c r="E1858" s="428">
        <v>1.15069844E8</v>
      </c>
      <c r="F1858" s="429">
        <v>0.0</v>
      </c>
      <c r="G1858" s="429" t="s">
        <v>1463</v>
      </c>
    </row>
    <row r="1859" ht="14.25" customHeight="1">
      <c r="A1859" s="426">
        <v>45793.0</v>
      </c>
      <c r="B1859" s="428">
        <v>209702.0</v>
      </c>
      <c r="C1859" s="427"/>
      <c r="D1859" s="429" t="s">
        <v>1627</v>
      </c>
      <c r="E1859" s="428">
        <v>1.36209899E8</v>
      </c>
      <c r="F1859" s="429">
        <v>0.0</v>
      </c>
      <c r="G1859" s="429" t="s">
        <v>1463</v>
      </c>
    </row>
    <row r="1860" ht="14.25" customHeight="1">
      <c r="A1860" s="426">
        <v>45793.0</v>
      </c>
      <c r="B1860" s="428">
        <v>149940.0</v>
      </c>
      <c r="C1860" s="427"/>
      <c r="D1860" s="429" t="s">
        <v>1561</v>
      </c>
      <c r="E1860" s="428">
        <v>1.36824165E8</v>
      </c>
      <c r="F1860" s="429">
        <v>0.0</v>
      </c>
      <c r="G1860" s="429" t="s">
        <v>1463</v>
      </c>
    </row>
    <row r="1861" ht="14.25" customHeight="1">
      <c r="A1861" s="426">
        <v>45793.0</v>
      </c>
      <c r="B1861" s="428">
        <v>129555.0</v>
      </c>
      <c r="C1861" s="427"/>
      <c r="D1861" s="429" t="s">
        <v>1715</v>
      </c>
      <c r="E1861" s="428">
        <v>1.3695372E8</v>
      </c>
      <c r="F1861" s="429">
        <v>0.0</v>
      </c>
      <c r="G1861" s="429" t="s">
        <v>1463</v>
      </c>
    </row>
    <row r="1862" ht="14.25" customHeight="1">
      <c r="A1862" s="426">
        <v>45796.0</v>
      </c>
      <c r="B1862" s="428">
        <v>5058761.0</v>
      </c>
      <c r="C1862" s="427"/>
      <c r="D1862" s="429" t="s">
        <v>1775</v>
      </c>
      <c r="E1862" s="428">
        <v>1.13734469E8</v>
      </c>
      <c r="F1862" s="429">
        <v>0.0</v>
      </c>
      <c r="G1862" s="429" t="s">
        <v>1463</v>
      </c>
    </row>
    <row r="1863" ht="14.25" customHeight="1">
      <c r="A1863" s="426">
        <v>45799.0</v>
      </c>
      <c r="B1863" s="427"/>
      <c r="C1863" s="428">
        <v>5000000.0</v>
      </c>
      <c r="D1863" s="429" t="s">
        <v>1776</v>
      </c>
      <c r="E1863" s="428">
        <v>6.2123276E7</v>
      </c>
      <c r="F1863" s="429">
        <v>1119527.0</v>
      </c>
      <c r="G1863" s="429" t="s">
        <v>1463</v>
      </c>
    </row>
    <row r="1864" ht="14.25" customHeight="1">
      <c r="A1864" s="426">
        <v>45799.0</v>
      </c>
      <c r="B1864" s="427"/>
      <c r="C1864" s="428">
        <v>3162682.0</v>
      </c>
      <c r="D1864" s="429" t="s">
        <v>1776</v>
      </c>
      <c r="E1864" s="428">
        <v>6.7123276E7</v>
      </c>
      <c r="F1864" s="429">
        <v>1119527.0</v>
      </c>
      <c r="G1864" s="429" t="s">
        <v>1463</v>
      </c>
    </row>
    <row r="1865" ht="14.25" customHeight="1">
      <c r="A1865" s="426">
        <v>45799.0</v>
      </c>
      <c r="B1865" s="428">
        <v>7000000.0</v>
      </c>
      <c r="C1865" s="427"/>
      <c r="D1865" s="429" t="s">
        <v>1549</v>
      </c>
      <c r="E1865" s="428">
        <v>9.7112953E7</v>
      </c>
      <c r="F1865" s="429">
        <v>0.0</v>
      </c>
      <c r="G1865" s="429" t="s">
        <v>1463</v>
      </c>
    </row>
    <row r="1866" ht="14.25" customHeight="1">
      <c r="A1866" s="426">
        <v>45799.0</v>
      </c>
      <c r="B1866" s="428">
        <v>7000000.0</v>
      </c>
      <c r="C1866" s="427"/>
      <c r="D1866" s="429" t="s">
        <v>1549</v>
      </c>
      <c r="E1866" s="428">
        <v>9.0112953E7</v>
      </c>
      <c r="F1866" s="429">
        <v>0.0</v>
      </c>
      <c r="G1866" s="429" t="s">
        <v>1463</v>
      </c>
    </row>
    <row r="1867" ht="14.25" customHeight="1">
      <c r="A1867" s="426">
        <v>45799.0</v>
      </c>
      <c r="B1867" s="428">
        <v>7000000.0</v>
      </c>
      <c r="C1867" s="427"/>
      <c r="D1867" s="429" t="s">
        <v>1627</v>
      </c>
      <c r="E1867" s="428">
        <v>8.2912854E7</v>
      </c>
      <c r="F1867" s="429">
        <v>0.0</v>
      </c>
      <c r="G1867" s="429" t="s">
        <v>1463</v>
      </c>
    </row>
    <row r="1868" ht="14.25" customHeight="1">
      <c r="A1868" s="426">
        <v>45799.0</v>
      </c>
      <c r="B1868" s="428">
        <v>7000000.0</v>
      </c>
      <c r="C1868" s="427"/>
      <c r="D1868" s="429" t="s">
        <v>1604</v>
      </c>
      <c r="E1868" s="428">
        <v>6.9731214E7</v>
      </c>
      <c r="F1868" s="429">
        <v>1702947.0</v>
      </c>
      <c r="G1868" s="429" t="s">
        <v>1463</v>
      </c>
    </row>
    <row r="1869" ht="14.25" customHeight="1">
      <c r="A1869" s="426">
        <v>45799.0</v>
      </c>
      <c r="B1869" s="428">
        <v>5221000.0</v>
      </c>
      <c r="C1869" s="427"/>
      <c r="D1869" s="429" t="s">
        <v>1617</v>
      </c>
      <c r="E1869" s="428">
        <v>1.08675708E8</v>
      </c>
      <c r="F1869" s="429">
        <v>0.0</v>
      </c>
      <c r="G1869" s="429" t="s">
        <v>1463</v>
      </c>
    </row>
    <row r="1870" ht="14.25" customHeight="1">
      <c r="A1870" s="426">
        <v>45799.0</v>
      </c>
      <c r="B1870" s="428">
        <v>3670021.0</v>
      </c>
      <c r="C1870" s="427"/>
      <c r="D1870" s="429" t="s">
        <v>1549</v>
      </c>
      <c r="E1870" s="428">
        <v>1.00782974E8</v>
      </c>
      <c r="F1870" s="429">
        <v>0.0</v>
      </c>
      <c r="G1870" s="429" t="s">
        <v>1463</v>
      </c>
    </row>
    <row r="1871" ht="14.25" customHeight="1">
      <c r="A1871" s="426">
        <v>45799.0</v>
      </c>
      <c r="B1871" s="428">
        <v>1705679.0</v>
      </c>
      <c r="C1871" s="427"/>
      <c r="D1871" s="429" t="s">
        <v>1627</v>
      </c>
      <c r="E1871" s="428">
        <v>7.5912854E7</v>
      </c>
      <c r="F1871" s="429">
        <v>0.0</v>
      </c>
      <c r="G1871" s="429" t="s">
        <v>1463</v>
      </c>
    </row>
    <row r="1872" ht="14.25" customHeight="1">
      <c r="A1872" s="426">
        <v>45799.0</v>
      </c>
      <c r="B1872" s="428">
        <v>1705679.0</v>
      </c>
      <c r="C1872" s="427"/>
      <c r="D1872" s="429" t="s">
        <v>1604</v>
      </c>
      <c r="E1872" s="428">
        <v>7.1436893E7</v>
      </c>
      <c r="F1872" s="429">
        <v>1702947.0</v>
      </c>
      <c r="G1872" s="429" t="s">
        <v>1463</v>
      </c>
    </row>
    <row r="1873" ht="14.25" customHeight="1">
      <c r="A1873" s="426">
        <v>45799.0</v>
      </c>
      <c r="B1873" s="428">
        <v>1022691.0</v>
      </c>
      <c r="C1873" s="427"/>
      <c r="D1873" s="429" t="s">
        <v>1685</v>
      </c>
      <c r="E1873" s="428">
        <v>1.01805665E8</v>
      </c>
      <c r="F1873" s="429">
        <v>0.0</v>
      </c>
      <c r="G1873" s="429" t="s">
        <v>1463</v>
      </c>
    </row>
    <row r="1874" ht="14.25" customHeight="1">
      <c r="A1874" s="426">
        <v>45799.0</v>
      </c>
      <c r="B1874" s="428">
        <v>869117.0</v>
      </c>
      <c r="C1874" s="427"/>
      <c r="D1874" s="429" t="s">
        <v>1627</v>
      </c>
      <c r="E1874" s="428">
        <v>7.4149195E7</v>
      </c>
      <c r="F1874" s="429">
        <v>0.0</v>
      </c>
      <c r="G1874" s="429" t="s">
        <v>1463</v>
      </c>
    </row>
    <row r="1875" ht="14.25" customHeight="1">
      <c r="A1875" s="426">
        <v>45799.0</v>
      </c>
      <c r="B1875" s="428">
        <v>854956.0</v>
      </c>
      <c r="C1875" s="427"/>
      <c r="D1875" s="429" t="s">
        <v>1684</v>
      </c>
      <c r="E1875" s="428">
        <v>7.3280078E7</v>
      </c>
      <c r="F1875" s="429">
        <v>4846885.0</v>
      </c>
      <c r="G1875" s="429" t="s">
        <v>1463</v>
      </c>
    </row>
    <row r="1876" ht="14.25" customHeight="1">
      <c r="A1876" s="426">
        <v>45799.0</v>
      </c>
      <c r="B1876" s="428">
        <v>657671.0</v>
      </c>
      <c r="C1876" s="427"/>
      <c r="D1876" s="429" t="s">
        <v>1520</v>
      </c>
      <c r="E1876" s="428">
        <v>1.02550969E8</v>
      </c>
      <c r="F1876" s="429">
        <v>0.0</v>
      </c>
      <c r="G1876" s="429" t="s">
        <v>1463</v>
      </c>
    </row>
    <row r="1877" ht="14.25" customHeight="1">
      <c r="A1877" s="426">
        <v>45799.0</v>
      </c>
      <c r="B1877" s="428">
        <v>607938.0</v>
      </c>
      <c r="C1877" s="427"/>
      <c r="D1877" s="429" t="s">
        <v>1764</v>
      </c>
      <c r="E1877" s="428">
        <v>6.2731214E7</v>
      </c>
      <c r="F1877" s="429">
        <v>0.0</v>
      </c>
      <c r="G1877" s="429" t="s">
        <v>1463</v>
      </c>
    </row>
    <row r="1878" ht="14.25" customHeight="1">
      <c r="A1878" s="426">
        <v>45799.0</v>
      </c>
      <c r="B1878" s="428">
        <v>588781.0</v>
      </c>
      <c r="C1878" s="427"/>
      <c r="D1878" s="429" t="s">
        <v>1684</v>
      </c>
      <c r="E1878" s="428">
        <v>7.2425122E7</v>
      </c>
      <c r="F1878" s="429">
        <v>4846885.0</v>
      </c>
      <c r="G1878" s="429" t="s">
        <v>1463</v>
      </c>
    </row>
    <row r="1879" ht="14.25" customHeight="1">
      <c r="A1879" s="426">
        <v>45799.0</v>
      </c>
      <c r="B1879" s="428">
        <v>419755.0</v>
      </c>
      <c r="C1879" s="427"/>
      <c r="D1879" s="429" t="s">
        <v>1627</v>
      </c>
      <c r="E1879" s="428">
        <v>1.03154708E8</v>
      </c>
      <c r="F1879" s="429">
        <v>0.0</v>
      </c>
      <c r="G1879" s="429" t="s">
        <v>1463</v>
      </c>
    </row>
    <row r="1880" ht="14.25" customHeight="1">
      <c r="A1880" s="426">
        <v>45799.0</v>
      </c>
      <c r="B1880" s="428">
        <v>300000.0</v>
      </c>
      <c r="C1880" s="427"/>
      <c r="D1880" s="429" t="s">
        <v>1630</v>
      </c>
      <c r="E1880" s="428">
        <v>1.03454708E8</v>
      </c>
      <c r="F1880" s="429">
        <v>0.0</v>
      </c>
      <c r="G1880" s="429" t="s">
        <v>1463</v>
      </c>
    </row>
    <row r="1881" ht="14.25" customHeight="1">
      <c r="A1881" s="426">
        <v>45799.0</v>
      </c>
      <c r="B1881" s="428">
        <v>291961.0</v>
      </c>
      <c r="C1881" s="427"/>
      <c r="D1881" s="429" t="s">
        <v>1621</v>
      </c>
      <c r="E1881" s="428">
        <v>7.1836341E7</v>
      </c>
      <c r="F1881" s="429">
        <v>0.0</v>
      </c>
      <c r="G1881" s="429" t="s">
        <v>1463</v>
      </c>
    </row>
    <row r="1882" ht="14.25" customHeight="1">
      <c r="A1882" s="426">
        <v>45799.0</v>
      </c>
      <c r="B1882" s="428">
        <v>200099.0</v>
      </c>
      <c r="C1882" s="427"/>
      <c r="D1882" s="429" t="s">
        <v>1721</v>
      </c>
      <c r="E1882" s="428">
        <v>8.3112953E7</v>
      </c>
      <c r="F1882" s="429">
        <v>7.1659127E7</v>
      </c>
      <c r="G1882" s="429" t="s">
        <v>1463</v>
      </c>
    </row>
    <row r="1883" ht="14.25" customHeight="1">
      <c r="A1883" s="426">
        <v>45799.0</v>
      </c>
      <c r="B1883" s="428">
        <v>183984.0</v>
      </c>
      <c r="C1883" s="427"/>
      <c r="D1883" s="429" t="s">
        <v>1652</v>
      </c>
      <c r="E1883" s="428">
        <v>1.02734953E8</v>
      </c>
      <c r="F1883" s="429">
        <v>0.0</v>
      </c>
      <c r="G1883" s="429" t="s">
        <v>1463</v>
      </c>
    </row>
    <row r="1884" ht="14.25" customHeight="1">
      <c r="A1884" s="426">
        <v>45799.0</v>
      </c>
      <c r="B1884" s="428">
        <v>107487.0</v>
      </c>
      <c r="C1884" s="427"/>
      <c r="D1884" s="429" t="s">
        <v>1721</v>
      </c>
      <c r="E1884" s="428">
        <v>7.154438E7</v>
      </c>
      <c r="F1884" s="429">
        <v>7.1659127E7</v>
      </c>
      <c r="G1884" s="429" t="s">
        <v>1463</v>
      </c>
    </row>
    <row r="1885" ht="14.25" customHeight="1">
      <c r="A1885" s="426">
        <v>45799.0</v>
      </c>
      <c r="B1885" s="428">
        <v>87633.0</v>
      </c>
      <c r="C1885" s="427"/>
      <c r="D1885" s="429" t="s">
        <v>1604</v>
      </c>
      <c r="E1885" s="428">
        <v>1.01893298E8</v>
      </c>
      <c r="F1885" s="429">
        <v>1702947.0</v>
      </c>
      <c r="G1885" s="429" t="s">
        <v>1463</v>
      </c>
    </row>
    <row r="1886" ht="14.25" customHeight="1">
      <c r="A1886" s="426">
        <v>45799.0</v>
      </c>
      <c r="B1886" s="428">
        <v>57980.0</v>
      </c>
      <c r="C1886" s="427"/>
      <c r="D1886" s="429" t="s">
        <v>1627</v>
      </c>
      <c r="E1886" s="428">
        <v>7.4207175E7</v>
      </c>
      <c r="F1886" s="429">
        <v>0.0</v>
      </c>
      <c r="G1886" s="429" t="s">
        <v>1463</v>
      </c>
    </row>
    <row r="1887" ht="14.25" customHeight="1">
      <c r="A1887" s="426">
        <v>45803.0</v>
      </c>
      <c r="B1887" s="428">
        <v>7000000.0</v>
      </c>
      <c r="C1887" s="427"/>
      <c r="D1887" s="429" t="s">
        <v>1510</v>
      </c>
      <c r="E1887" s="428">
        <v>7.0285958E7</v>
      </c>
      <c r="F1887" s="429">
        <v>0.0</v>
      </c>
      <c r="G1887" s="429" t="s">
        <v>1463</v>
      </c>
    </row>
    <row r="1888" ht="14.25" customHeight="1">
      <c r="A1888" s="426">
        <v>45803.0</v>
      </c>
      <c r="B1888" s="428">
        <v>7000000.0</v>
      </c>
      <c r="C1888" s="427"/>
      <c r="D1888" s="429" t="s">
        <v>1510</v>
      </c>
      <c r="E1888" s="428">
        <v>6.3285958E7</v>
      </c>
      <c r="F1888" s="429">
        <v>0.0</v>
      </c>
      <c r="G1888" s="429" t="s">
        <v>1463</v>
      </c>
    </row>
    <row r="1889" ht="14.25" customHeight="1">
      <c r="A1889" s="426">
        <v>45803.0</v>
      </c>
      <c r="B1889" s="428">
        <v>1084806.0</v>
      </c>
      <c r="C1889" s="427"/>
      <c r="D1889" s="429" t="s">
        <v>1729</v>
      </c>
      <c r="E1889" s="428">
        <v>5.6285958E7</v>
      </c>
      <c r="F1889" s="429">
        <v>9.5308244E7</v>
      </c>
      <c r="G1889" s="429" t="s">
        <v>1463</v>
      </c>
    </row>
    <row r="1890" ht="14.25" customHeight="1">
      <c r="A1890" s="426">
        <v>45803.0</v>
      </c>
      <c r="B1890" s="428">
        <v>794700.0</v>
      </c>
      <c r="C1890" s="427"/>
      <c r="D1890" s="429" t="s">
        <v>1777</v>
      </c>
      <c r="E1890" s="428">
        <v>5.4901152E7</v>
      </c>
      <c r="F1890" s="429">
        <v>0.0</v>
      </c>
      <c r="G1890" s="429" t="s">
        <v>1463</v>
      </c>
    </row>
    <row r="1891" ht="14.25" customHeight="1">
      <c r="A1891" s="426">
        <v>45803.0</v>
      </c>
      <c r="B1891" s="428">
        <v>300000.0</v>
      </c>
      <c r="C1891" s="427"/>
      <c r="D1891" s="429" t="s">
        <v>1690</v>
      </c>
      <c r="E1891" s="428">
        <v>5.5201152E7</v>
      </c>
      <c r="F1891" s="429">
        <v>0.0</v>
      </c>
      <c r="G1891" s="429" t="s">
        <v>1463</v>
      </c>
    </row>
    <row r="1892" ht="14.25" customHeight="1">
      <c r="A1892" s="426">
        <v>45804.0</v>
      </c>
      <c r="B1892" s="428">
        <v>589261.0</v>
      </c>
      <c r="C1892" s="427"/>
      <c r="D1892" s="429" t="s">
        <v>1698</v>
      </c>
      <c r="E1892" s="428">
        <v>5.4106452E7</v>
      </c>
      <c r="F1892" s="429">
        <v>6.2241071E7</v>
      </c>
      <c r="G1892" s="429" t="s">
        <v>1463</v>
      </c>
    </row>
    <row r="1893" ht="14.25" customHeight="1">
      <c r="A1893" s="426">
        <v>45805.0</v>
      </c>
      <c r="B1893" s="428">
        <v>19342.0</v>
      </c>
      <c r="C1893" s="427"/>
      <c r="D1893" s="429" t="s">
        <v>1532</v>
      </c>
      <c r="E1893" s="428">
        <v>4.3223191E7</v>
      </c>
      <c r="F1893" s="429">
        <v>0.0</v>
      </c>
      <c r="G1893" s="429" t="s">
        <v>1463</v>
      </c>
    </row>
    <row r="1894" ht="14.25" customHeight="1">
      <c r="A1894" s="426">
        <v>45806.0</v>
      </c>
      <c r="B1894" s="428">
        <v>7000000.0</v>
      </c>
      <c r="C1894" s="427"/>
      <c r="D1894" s="429" t="s">
        <v>1691</v>
      </c>
      <c r="E1894" s="428">
        <v>5.3517191E7</v>
      </c>
      <c r="F1894" s="429">
        <v>0.0</v>
      </c>
      <c r="G1894" s="429" t="s">
        <v>1463</v>
      </c>
    </row>
    <row r="1895" ht="14.25" customHeight="1">
      <c r="A1895" s="426">
        <v>45806.0</v>
      </c>
      <c r="B1895" s="428">
        <v>2994000.0</v>
      </c>
      <c r="C1895" s="427"/>
      <c r="D1895" s="429" t="s">
        <v>1778</v>
      </c>
      <c r="E1895" s="428">
        <v>4.6517191E7</v>
      </c>
      <c r="F1895" s="429">
        <v>7.2793838E7</v>
      </c>
      <c r="G1895" s="429" t="s">
        <v>1463</v>
      </c>
    </row>
    <row r="1896" ht="14.25" customHeight="1">
      <c r="A1896" s="426">
        <v>45806.0</v>
      </c>
      <c r="B1896" s="428">
        <v>300000.0</v>
      </c>
      <c r="C1896" s="427"/>
      <c r="D1896" s="429" t="s">
        <v>1690</v>
      </c>
      <c r="E1896" s="428">
        <v>4.3523191E7</v>
      </c>
      <c r="F1896" s="429">
        <v>0.0</v>
      </c>
      <c r="G1896" s="429" t="s">
        <v>1463</v>
      </c>
    </row>
    <row r="1897" ht="14.25" customHeight="1">
      <c r="A1897" s="426">
        <v>45807.0</v>
      </c>
      <c r="B1897" s="427"/>
      <c r="C1897" s="428">
        <v>366930.0</v>
      </c>
      <c r="D1897" s="429" t="s">
        <v>1706</v>
      </c>
      <c r="E1897" s="428">
        <v>4.3203849E7</v>
      </c>
      <c r="F1897" s="429">
        <v>0.0</v>
      </c>
      <c r="G1897" s="429" t="s">
        <v>1465</v>
      </c>
    </row>
    <row r="1898" ht="14.25" customHeight="1">
      <c r="A1898" s="426">
        <v>45807.0</v>
      </c>
      <c r="B1898" s="427"/>
      <c r="C1898" s="428">
        <v>88100.0</v>
      </c>
      <c r="D1898" s="429" t="s">
        <v>1744</v>
      </c>
      <c r="E1898" s="428">
        <v>4.0333806E7</v>
      </c>
      <c r="F1898" s="429">
        <v>5.1520006E7</v>
      </c>
      <c r="G1898" s="429" t="s">
        <v>1463</v>
      </c>
    </row>
    <row r="1899" ht="14.25" customHeight="1">
      <c r="A1899" s="426">
        <v>45807.0</v>
      </c>
      <c r="B1899" s="428">
        <v>2908776.0</v>
      </c>
      <c r="C1899" s="427"/>
      <c r="D1899" s="429" t="s">
        <v>1779</v>
      </c>
      <c r="E1899" s="428">
        <v>4.3300779E7</v>
      </c>
      <c r="F1899" s="429">
        <v>0.0</v>
      </c>
      <c r="G1899" s="429" t="s">
        <v>1463</v>
      </c>
    </row>
    <row r="1900" ht="14.25" customHeight="1">
      <c r="A1900" s="426">
        <v>45807.0</v>
      </c>
      <c r="B1900" s="428">
        <v>270000.0</v>
      </c>
      <c r="C1900" s="427"/>
      <c r="D1900" s="429" t="s">
        <v>1762</v>
      </c>
      <c r="E1900" s="428">
        <v>4.3570779E7</v>
      </c>
      <c r="F1900" s="429">
        <v>1.0072756E7</v>
      </c>
      <c r="G1900" s="429" t="s">
        <v>1463</v>
      </c>
    </row>
    <row r="1901" ht="14.25" customHeight="1">
      <c r="A1901" s="426">
        <v>45807.0</v>
      </c>
      <c r="B1901" s="428">
        <v>58197.0</v>
      </c>
      <c r="C1901" s="427"/>
      <c r="D1901" s="429" t="s">
        <v>1780</v>
      </c>
      <c r="E1901" s="428">
        <v>4.0392003E7</v>
      </c>
      <c r="F1901" s="429">
        <v>0.0</v>
      </c>
      <c r="G1901" s="429" t="s">
        <v>1463</v>
      </c>
    </row>
    <row r="1902" ht="14.25" customHeight="1">
      <c r="A1902" s="426">
        <v>45810.0</v>
      </c>
      <c r="B1902" s="428">
        <v>7000000.0</v>
      </c>
      <c r="C1902" s="427"/>
      <c r="D1902" s="429" t="s">
        <v>1510</v>
      </c>
      <c r="E1902" s="428">
        <v>4.0421906E7</v>
      </c>
      <c r="F1902" s="429">
        <v>0.0</v>
      </c>
      <c r="G1902" s="429" t="s">
        <v>1463</v>
      </c>
    </row>
    <row r="1903" ht="14.25" customHeight="1">
      <c r="A1903" s="426">
        <v>45810.0</v>
      </c>
      <c r="B1903" s="428">
        <v>5249949.0</v>
      </c>
      <c r="C1903" s="427"/>
      <c r="D1903" s="429" t="s">
        <v>1536</v>
      </c>
      <c r="E1903" s="428">
        <v>2.99351E7</v>
      </c>
      <c r="F1903" s="429">
        <v>2.5536754E7</v>
      </c>
      <c r="G1903" s="429" t="s">
        <v>1463</v>
      </c>
    </row>
    <row r="1904" ht="14.25" customHeight="1">
      <c r="A1904" s="426">
        <v>45810.0</v>
      </c>
      <c r="B1904" s="428">
        <v>4663960.0</v>
      </c>
      <c r="C1904" s="427"/>
      <c r="D1904" s="429" t="s">
        <v>1519</v>
      </c>
      <c r="E1904" s="428">
        <v>1.4149134E7</v>
      </c>
      <c r="F1904" s="429">
        <v>2.5709179E7</v>
      </c>
      <c r="G1904" s="429" t="s">
        <v>1463</v>
      </c>
    </row>
    <row r="1905" ht="14.25" customHeight="1">
      <c r="A1905" s="426">
        <v>45810.0</v>
      </c>
      <c r="B1905" s="428">
        <v>4411632.0</v>
      </c>
      <c r="C1905" s="427"/>
      <c r="D1905" s="429" t="s">
        <v>1536</v>
      </c>
      <c r="E1905" s="428">
        <v>2.4685151E7</v>
      </c>
      <c r="F1905" s="429">
        <v>2.5536754E7</v>
      </c>
      <c r="G1905" s="429" t="s">
        <v>1463</v>
      </c>
    </row>
    <row r="1906" ht="14.25" customHeight="1">
      <c r="A1906" s="426">
        <v>45810.0</v>
      </c>
      <c r="B1906" s="428">
        <v>2165671.0</v>
      </c>
      <c r="C1906" s="427"/>
      <c r="D1906" s="429" t="s">
        <v>1519</v>
      </c>
      <c r="E1906" s="428">
        <v>1.6314805E7</v>
      </c>
      <c r="F1906" s="429">
        <v>2.5709179E7</v>
      </c>
      <c r="G1906" s="429" t="s">
        <v>1463</v>
      </c>
    </row>
    <row r="1907" ht="14.25" customHeight="1">
      <c r="A1907" s="426">
        <v>45810.0</v>
      </c>
      <c r="B1907" s="428">
        <v>1911409.0</v>
      </c>
      <c r="C1907" s="427"/>
      <c r="D1907" s="429" t="s">
        <v>1715</v>
      </c>
      <c r="E1907" s="428">
        <v>1.935002E7</v>
      </c>
      <c r="F1907" s="429">
        <v>0.0</v>
      </c>
      <c r="G1907" s="429" t="s">
        <v>1463</v>
      </c>
    </row>
    <row r="1908" ht="14.25" customHeight="1">
      <c r="A1908" s="426">
        <v>45810.0</v>
      </c>
      <c r="B1908" s="428">
        <v>1415684.0</v>
      </c>
      <c r="C1908" s="427"/>
      <c r="D1908" s="429" t="s">
        <v>1604</v>
      </c>
      <c r="E1908" s="428">
        <v>3.315538E7</v>
      </c>
      <c r="F1908" s="429">
        <v>1702947.0</v>
      </c>
      <c r="G1908" s="429" t="s">
        <v>1463</v>
      </c>
    </row>
    <row r="1909" ht="14.25" customHeight="1">
      <c r="A1909" s="426">
        <v>45810.0</v>
      </c>
      <c r="B1909" s="428">
        <v>1362522.0</v>
      </c>
      <c r="C1909" s="427"/>
      <c r="D1909" s="429" t="s">
        <v>1507</v>
      </c>
      <c r="E1909" s="428">
        <v>3.1739696E7</v>
      </c>
      <c r="F1909" s="429">
        <v>0.0</v>
      </c>
      <c r="G1909" s="429" t="s">
        <v>1463</v>
      </c>
    </row>
    <row r="1910" ht="14.25" customHeight="1">
      <c r="A1910" s="426">
        <v>45810.0</v>
      </c>
      <c r="B1910" s="428">
        <v>779884.0</v>
      </c>
      <c r="C1910" s="427"/>
      <c r="D1910" s="429" t="s">
        <v>1736</v>
      </c>
      <c r="E1910" s="428">
        <v>1.7094689E7</v>
      </c>
      <c r="F1910" s="429">
        <v>7.5632932E7</v>
      </c>
      <c r="G1910" s="429" t="s">
        <v>1463</v>
      </c>
    </row>
    <row r="1911" ht="14.25" customHeight="1">
      <c r="A1911" s="426">
        <v>45810.0</v>
      </c>
      <c r="B1911" s="428">
        <v>559919.0</v>
      </c>
      <c r="C1911" s="427"/>
      <c r="D1911" s="429" t="s">
        <v>1736</v>
      </c>
      <c r="E1911" s="428">
        <v>2.0245699E7</v>
      </c>
      <c r="F1911" s="429">
        <v>7.5632932E7</v>
      </c>
      <c r="G1911" s="429" t="s">
        <v>1463</v>
      </c>
    </row>
    <row r="1912" ht="14.25" customHeight="1">
      <c r="A1912" s="426">
        <v>45810.0</v>
      </c>
      <c r="B1912" s="428">
        <v>442074.0</v>
      </c>
      <c r="C1912" s="427"/>
      <c r="D1912" s="429" t="s">
        <v>1536</v>
      </c>
      <c r="E1912" s="428">
        <v>3.0377174E7</v>
      </c>
      <c r="F1912" s="429">
        <v>2.5536754E7</v>
      </c>
      <c r="G1912" s="429" t="s">
        <v>1463</v>
      </c>
    </row>
    <row r="1913" ht="14.25" customHeight="1">
      <c r="A1913" s="426">
        <v>45810.0</v>
      </c>
      <c r="B1913" s="428">
        <v>343922.0</v>
      </c>
      <c r="C1913" s="427"/>
      <c r="D1913" s="429" t="s">
        <v>1715</v>
      </c>
      <c r="E1913" s="428">
        <v>1.7438611E7</v>
      </c>
      <c r="F1913" s="429">
        <v>0.0</v>
      </c>
      <c r="G1913" s="429" t="s">
        <v>1463</v>
      </c>
    </row>
    <row r="1914" ht="14.25" customHeight="1">
      <c r="A1914" s="426">
        <v>45810.0</v>
      </c>
      <c r="B1914" s="428">
        <v>300000.0</v>
      </c>
      <c r="C1914" s="427"/>
      <c r="D1914" s="429" t="s">
        <v>1630</v>
      </c>
      <c r="E1914" s="428">
        <v>1.965002E7</v>
      </c>
      <c r="F1914" s="429">
        <v>0.0</v>
      </c>
      <c r="G1914" s="429" t="s">
        <v>1463</v>
      </c>
    </row>
    <row r="1915" ht="14.25" customHeight="1">
      <c r="A1915" s="426">
        <v>45810.0</v>
      </c>
      <c r="B1915" s="428">
        <v>266526.0</v>
      </c>
      <c r="C1915" s="427"/>
      <c r="D1915" s="429" t="s">
        <v>1750</v>
      </c>
      <c r="E1915" s="428">
        <v>3.3421906E7</v>
      </c>
      <c r="F1915" s="429">
        <v>0.0</v>
      </c>
      <c r="G1915" s="429" t="s">
        <v>1463</v>
      </c>
    </row>
    <row r="1916" ht="14.25" customHeight="1">
      <c r="A1916" s="426">
        <v>45810.0</v>
      </c>
      <c r="B1916" s="428">
        <v>35760.0</v>
      </c>
      <c r="C1916" s="427"/>
      <c r="D1916" s="429" t="s">
        <v>1538</v>
      </c>
      <c r="E1916" s="428">
        <v>1.968578E7</v>
      </c>
      <c r="F1916" s="429">
        <v>0.0</v>
      </c>
      <c r="G1916" s="429" t="s">
        <v>1463</v>
      </c>
    </row>
    <row r="1917" ht="14.25" customHeight="1">
      <c r="A1917" s="426">
        <v>45810.0</v>
      </c>
      <c r="B1917" s="428">
        <v>27820.0</v>
      </c>
      <c r="C1917" s="427"/>
      <c r="D1917" s="429" t="s">
        <v>1678</v>
      </c>
      <c r="E1917" s="428">
        <v>2.0273519E7</v>
      </c>
      <c r="F1917" s="429">
        <v>0.0</v>
      </c>
      <c r="G1917" s="429" t="s">
        <v>1463</v>
      </c>
    </row>
    <row r="1918" ht="14.25" customHeight="1">
      <c r="A1918" s="426">
        <v>45811.0</v>
      </c>
      <c r="B1918" s="428">
        <v>3000000.0</v>
      </c>
      <c r="C1918" s="427"/>
      <c r="D1918" s="429" t="s">
        <v>1510</v>
      </c>
      <c r="E1918" s="428">
        <v>8544278.0</v>
      </c>
      <c r="F1918" s="429">
        <v>0.0</v>
      </c>
      <c r="G1918" s="429" t="s">
        <v>1463</v>
      </c>
    </row>
    <row r="1919" ht="14.25" customHeight="1">
      <c r="A1919" s="426">
        <v>45811.0</v>
      </c>
      <c r="B1919" s="428">
        <v>820800.0</v>
      </c>
      <c r="C1919" s="427"/>
      <c r="D1919" s="429" t="s">
        <v>1731</v>
      </c>
      <c r="E1919" s="428">
        <v>9365078.0</v>
      </c>
      <c r="F1919" s="429">
        <v>6.4714015E7</v>
      </c>
      <c r="G1919" s="429" t="s">
        <v>1463</v>
      </c>
    </row>
    <row r="1920" ht="14.25" customHeight="1">
      <c r="A1920" s="426">
        <v>45811.0</v>
      </c>
      <c r="B1920" s="428">
        <v>89272.0</v>
      </c>
      <c r="C1920" s="427"/>
      <c r="D1920" s="429" t="s">
        <v>1609</v>
      </c>
      <c r="E1920" s="428">
        <v>9454350.0</v>
      </c>
      <c r="F1920" s="429">
        <v>3.8562752E8</v>
      </c>
      <c r="G1920" s="429" t="s">
        <v>1463</v>
      </c>
    </row>
    <row r="1921" ht="14.25" customHeight="1">
      <c r="A1921" s="426">
        <v>45811.0</v>
      </c>
      <c r="B1921" s="428">
        <v>30824.0</v>
      </c>
      <c r="C1921" s="427"/>
      <c r="D1921" s="429" t="s">
        <v>1650</v>
      </c>
      <c r="E1921" s="428">
        <v>9485174.0</v>
      </c>
      <c r="F1921" s="429">
        <v>3.85625965E8</v>
      </c>
      <c r="G1921" s="429" t="s">
        <v>1463</v>
      </c>
    </row>
    <row r="1922" ht="14.25" customHeight="1">
      <c r="A1922" s="426">
        <v>45812.0</v>
      </c>
      <c r="B1922" s="427"/>
      <c r="C1922" s="428">
        <v>9.2123979E7</v>
      </c>
      <c r="D1922" s="429" t="s">
        <v>1593</v>
      </c>
      <c r="E1922" s="428">
        <v>5389298.0</v>
      </c>
      <c r="F1922" s="429">
        <v>0.0</v>
      </c>
      <c r="G1922" s="429" t="s">
        <v>1543</v>
      </c>
    </row>
    <row r="1923" ht="14.25" customHeight="1">
      <c r="A1923" s="426">
        <v>45812.0</v>
      </c>
      <c r="B1923" s="428">
        <v>7000000.0</v>
      </c>
      <c r="C1923" s="427"/>
      <c r="D1923" s="429" t="s">
        <v>1510</v>
      </c>
      <c r="E1923" s="428">
        <v>9.7513277E7</v>
      </c>
      <c r="F1923" s="429">
        <v>0.0</v>
      </c>
      <c r="G1923" s="429" t="s">
        <v>1463</v>
      </c>
    </row>
    <row r="1924" ht="14.25" customHeight="1">
      <c r="A1924" s="426">
        <v>45812.0</v>
      </c>
      <c r="B1924" s="428">
        <v>7000000.0</v>
      </c>
      <c r="C1924" s="427"/>
      <c r="D1924" s="429" t="s">
        <v>1510</v>
      </c>
      <c r="E1924" s="428">
        <v>9.0513277E7</v>
      </c>
      <c r="F1924" s="429">
        <v>0.0</v>
      </c>
      <c r="G1924" s="429" t="s">
        <v>1463</v>
      </c>
    </row>
    <row r="1925" ht="14.25" customHeight="1">
      <c r="A1925" s="426">
        <v>45812.0</v>
      </c>
      <c r="B1925" s="428">
        <v>7000000.0</v>
      </c>
      <c r="C1925" s="427"/>
      <c r="D1925" s="429" t="s">
        <v>1510</v>
      </c>
      <c r="E1925" s="428">
        <v>8.3513277E7</v>
      </c>
      <c r="F1925" s="429">
        <v>0.0</v>
      </c>
      <c r="G1925" s="429" t="s">
        <v>1463</v>
      </c>
    </row>
    <row r="1926" ht="14.25" customHeight="1">
      <c r="A1926" s="426">
        <v>45812.0</v>
      </c>
      <c r="B1926" s="428">
        <v>5304215.0</v>
      </c>
      <c r="C1926" s="427"/>
      <c r="D1926" s="429" t="s">
        <v>1510</v>
      </c>
      <c r="E1926" s="428">
        <v>7.6513277E7</v>
      </c>
      <c r="F1926" s="429">
        <v>0.0</v>
      </c>
      <c r="G1926" s="429" t="s">
        <v>1463</v>
      </c>
    </row>
    <row r="1927" ht="14.25" customHeight="1">
      <c r="A1927" s="426">
        <v>45812.0</v>
      </c>
      <c r="B1927" s="428">
        <v>154980.0</v>
      </c>
      <c r="C1927" s="427"/>
      <c r="D1927" s="429" t="s">
        <v>1562</v>
      </c>
      <c r="E1927" s="428">
        <v>5544278.0</v>
      </c>
      <c r="F1927" s="429">
        <v>5.85154736E8</v>
      </c>
      <c r="G1927" s="429" t="s">
        <v>1465</v>
      </c>
    </row>
    <row r="1928" ht="14.25" customHeight="1">
      <c r="A1928" s="426">
        <v>45813.0</v>
      </c>
      <c r="B1928" s="428">
        <v>3480215.0</v>
      </c>
      <c r="C1928" s="427"/>
      <c r="D1928" s="429" t="s">
        <v>1781</v>
      </c>
      <c r="E1928" s="428">
        <v>7.0203804E7</v>
      </c>
      <c r="F1928" s="429">
        <v>7.2326253E7</v>
      </c>
      <c r="G1928" s="429" t="s">
        <v>1463</v>
      </c>
    </row>
    <row r="1929" ht="14.25" customHeight="1">
      <c r="A1929" s="426">
        <v>45813.0</v>
      </c>
      <c r="B1929" s="428">
        <v>705258.0</v>
      </c>
      <c r="C1929" s="427"/>
      <c r="D1929" s="429" t="s">
        <v>1782</v>
      </c>
      <c r="E1929" s="428">
        <v>7.1209062E7</v>
      </c>
      <c r="F1929" s="429">
        <v>0.0</v>
      </c>
      <c r="G1929" s="429" t="s">
        <v>1463</v>
      </c>
    </row>
    <row r="1930" ht="14.25" customHeight="1">
      <c r="A1930" s="426">
        <v>45813.0</v>
      </c>
      <c r="B1930" s="428">
        <v>318920.0</v>
      </c>
      <c r="C1930" s="427"/>
      <c r="D1930" s="429" t="s">
        <v>1565</v>
      </c>
      <c r="E1930" s="428">
        <v>6.6723589E7</v>
      </c>
      <c r="F1930" s="429">
        <v>0.0</v>
      </c>
      <c r="G1930" s="429" t="s">
        <v>1463</v>
      </c>
    </row>
    <row r="1931" ht="14.25" customHeight="1">
      <c r="A1931" s="426">
        <v>45813.0</v>
      </c>
      <c r="B1931" s="428">
        <v>300000.0</v>
      </c>
      <c r="C1931" s="427"/>
      <c r="D1931" s="429" t="s">
        <v>1630</v>
      </c>
      <c r="E1931" s="428">
        <v>7.0503804E7</v>
      </c>
      <c r="F1931" s="429">
        <v>0.0</v>
      </c>
      <c r="G1931" s="429" t="s">
        <v>1463</v>
      </c>
    </row>
    <row r="1932" ht="14.25" customHeight="1">
      <c r="A1932" s="426">
        <v>45813.0</v>
      </c>
      <c r="B1932" s="428">
        <v>200000.0</v>
      </c>
      <c r="C1932" s="427"/>
      <c r="D1932" s="429" t="s">
        <v>1658</v>
      </c>
      <c r="E1932" s="428">
        <v>6.6404669E7</v>
      </c>
      <c r="F1932" s="429">
        <v>0.0</v>
      </c>
      <c r="G1932" s="429" t="s">
        <v>1463</v>
      </c>
    </row>
    <row r="1933" ht="14.25" customHeight="1">
      <c r="A1933" s="426">
        <v>45814.0</v>
      </c>
      <c r="B1933" s="428">
        <v>228610.0</v>
      </c>
      <c r="C1933" s="427"/>
      <c r="D1933" s="429" t="s">
        <v>1719</v>
      </c>
      <c r="E1933" s="428">
        <v>6.6204669E7</v>
      </c>
      <c r="F1933" s="429">
        <v>9.2038424E7</v>
      </c>
      <c r="G1933" s="429" t="s">
        <v>1463</v>
      </c>
    </row>
    <row r="1934" ht="14.25" customHeight="1">
      <c r="A1934" s="426">
        <v>45817.0</v>
      </c>
      <c r="B1934" s="428">
        <v>7000000.0</v>
      </c>
      <c r="C1934" s="427"/>
      <c r="D1934" s="429" t="s">
        <v>1510</v>
      </c>
      <c r="E1934" s="428">
        <v>5.8184429E7</v>
      </c>
      <c r="F1934" s="429">
        <v>0.0</v>
      </c>
      <c r="G1934" s="429" t="s">
        <v>1463</v>
      </c>
    </row>
    <row r="1935" ht="14.25" customHeight="1">
      <c r="A1935" s="426">
        <v>45817.0</v>
      </c>
      <c r="B1935" s="428">
        <v>3918949.0</v>
      </c>
      <c r="C1935" s="427"/>
      <c r="D1935" s="429" t="s">
        <v>1510</v>
      </c>
      <c r="E1935" s="428">
        <v>5.1184429E7</v>
      </c>
      <c r="F1935" s="429">
        <v>0.0</v>
      </c>
      <c r="G1935" s="429" t="s">
        <v>1463</v>
      </c>
    </row>
    <row r="1936" ht="14.25" customHeight="1">
      <c r="A1936" s="426">
        <v>45817.0</v>
      </c>
      <c r="B1936" s="428">
        <v>2166199.0</v>
      </c>
      <c r="C1936" s="427"/>
      <c r="D1936" s="429" t="s">
        <v>1764</v>
      </c>
      <c r="E1936" s="428">
        <v>6.2486157E7</v>
      </c>
      <c r="F1936" s="429">
        <v>0.0</v>
      </c>
      <c r="G1936" s="429" t="s">
        <v>1463</v>
      </c>
    </row>
    <row r="1937" ht="14.25" customHeight="1">
      <c r="A1937" s="426">
        <v>45817.0</v>
      </c>
      <c r="B1937" s="428">
        <v>1362057.0</v>
      </c>
      <c r="C1937" s="427"/>
      <c r="D1937" s="429" t="s">
        <v>1729</v>
      </c>
      <c r="E1937" s="428">
        <v>6.0319958E7</v>
      </c>
      <c r="F1937" s="429">
        <v>9.5308244E7</v>
      </c>
      <c r="G1937" s="429" t="s">
        <v>1463</v>
      </c>
    </row>
    <row r="1938" ht="14.25" customHeight="1">
      <c r="A1938" s="426">
        <v>45817.0</v>
      </c>
      <c r="B1938" s="428">
        <v>1079976.0</v>
      </c>
      <c r="C1938" s="427"/>
      <c r="D1938" s="429" t="s">
        <v>1765</v>
      </c>
      <c r="E1938" s="428">
        <v>6.5085999E7</v>
      </c>
      <c r="F1938" s="429">
        <v>0.0</v>
      </c>
      <c r="G1938" s="429" t="s">
        <v>1463</v>
      </c>
    </row>
    <row r="1939" ht="14.25" customHeight="1">
      <c r="A1939" s="426">
        <v>45817.0</v>
      </c>
      <c r="B1939" s="428">
        <v>1055032.0</v>
      </c>
      <c r="C1939" s="427"/>
      <c r="D1939" s="429" t="s">
        <v>1765</v>
      </c>
      <c r="E1939" s="428">
        <v>6.3541189E7</v>
      </c>
      <c r="F1939" s="429">
        <v>0.0</v>
      </c>
      <c r="G1939" s="429" t="s">
        <v>1463</v>
      </c>
    </row>
    <row r="1940" ht="14.25" customHeight="1">
      <c r="A1940" s="426">
        <v>45817.0</v>
      </c>
      <c r="B1940" s="428">
        <v>473472.0</v>
      </c>
      <c r="C1940" s="427"/>
      <c r="D1940" s="429" t="s">
        <v>1783</v>
      </c>
      <c r="E1940" s="428">
        <v>5.8957901E7</v>
      </c>
      <c r="F1940" s="429">
        <v>0.0</v>
      </c>
      <c r="G1940" s="429" t="s">
        <v>1463</v>
      </c>
    </row>
    <row r="1941" ht="14.25" customHeight="1">
      <c r="A1941" s="426">
        <v>45817.0</v>
      </c>
      <c r="B1941" s="428">
        <v>307091.0</v>
      </c>
      <c r="C1941" s="427"/>
      <c r="D1941" s="429" t="s">
        <v>1698</v>
      </c>
      <c r="E1941" s="428">
        <v>6.5976059E7</v>
      </c>
      <c r="F1941" s="429">
        <v>6.2241071E7</v>
      </c>
      <c r="G1941" s="429" t="s">
        <v>1463</v>
      </c>
    </row>
    <row r="1942" ht="14.25" customHeight="1">
      <c r="A1942" s="426">
        <v>45817.0</v>
      </c>
      <c r="B1942" s="428">
        <v>303045.0</v>
      </c>
      <c r="C1942" s="427"/>
      <c r="D1942" s="429" t="s">
        <v>1774</v>
      </c>
      <c r="E1942" s="428">
        <v>6.5389044E7</v>
      </c>
      <c r="F1942" s="429">
        <v>7.1659127E7</v>
      </c>
      <c r="G1942" s="429" t="s">
        <v>1463</v>
      </c>
    </row>
    <row r="1943" ht="14.25" customHeight="1">
      <c r="A1943" s="426">
        <v>45817.0</v>
      </c>
      <c r="B1943" s="428">
        <v>300000.0</v>
      </c>
      <c r="C1943" s="427"/>
      <c r="D1943" s="429" t="s">
        <v>1690</v>
      </c>
      <c r="E1943" s="428">
        <v>6.4006023E7</v>
      </c>
      <c r="F1943" s="429">
        <v>0.0</v>
      </c>
      <c r="G1943" s="429" t="s">
        <v>1463</v>
      </c>
    </row>
    <row r="1944" ht="14.25" customHeight="1">
      <c r="A1944" s="426">
        <v>45817.0</v>
      </c>
      <c r="B1944" s="428">
        <v>300000.0</v>
      </c>
      <c r="C1944" s="427"/>
      <c r="D1944" s="429" t="s">
        <v>1690</v>
      </c>
      <c r="E1944" s="428">
        <v>5.8484429E7</v>
      </c>
      <c r="F1944" s="429">
        <v>0.0</v>
      </c>
      <c r="G1944" s="429" t="s">
        <v>1463</v>
      </c>
    </row>
    <row r="1945" ht="14.25" customHeight="1">
      <c r="A1945" s="426">
        <v>45817.0</v>
      </c>
      <c r="B1945" s="428">
        <v>279924.0</v>
      </c>
      <c r="C1945" s="427"/>
      <c r="D1945" s="429" t="s">
        <v>1769</v>
      </c>
      <c r="E1945" s="428">
        <v>6.5668968E7</v>
      </c>
      <c r="F1945" s="429">
        <v>0.0</v>
      </c>
      <c r="G1945" s="429" t="s">
        <v>1463</v>
      </c>
    </row>
    <row r="1946" ht="14.25" customHeight="1">
      <c r="A1946" s="426">
        <v>45817.0</v>
      </c>
      <c r="B1946" s="428">
        <v>164834.0</v>
      </c>
      <c r="C1946" s="427"/>
      <c r="D1946" s="429" t="s">
        <v>1774</v>
      </c>
      <c r="E1946" s="428">
        <v>6.3706023E7</v>
      </c>
      <c r="F1946" s="429">
        <v>7.1659127E7</v>
      </c>
      <c r="G1946" s="429" t="s">
        <v>1463</v>
      </c>
    </row>
    <row r="1947" ht="14.25" customHeight="1">
      <c r="A1947" s="426">
        <v>45818.0</v>
      </c>
      <c r="B1947" s="428">
        <v>298583.0</v>
      </c>
      <c r="C1947" s="427"/>
      <c r="D1947" s="429" t="s">
        <v>1748</v>
      </c>
      <c r="E1947" s="428">
        <v>4.726548E7</v>
      </c>
      <c r="F1947" s="429">
        <v>0.0</v>
      </c>
      <c r="G1947" s="429" t="s">
        <v>1463</v>
      </c>
    </row>
    <row r="1948" ht="14.25" customHeight="1">
      <c r="A1948" s="426">
        <v>45819.0</v>
      </c>
      <c r="B1948" s="427"/>
      <c r="C1948" s="428">
        <v>5.0E7</v>
      </c>
      <c r="D1948" s="429" t="s">
        <v>1643</v>
      </c>
      <c r="E1948" s="428">
        <v>6.2542787E7</v>
      </c>
      <c r="F1948" s="429">
        <v>0.0</v>
      </c>
      <c r="G1948" s="429" t="s">
        <v>1463</v>
      </c>
    </row>
    <row r="1949" ht="14.25" customHeight="1">
      <c r="A1949" s="426">
        <v>45819.0</v>
      </c>
      <c r="B1949" s="427"/>
      <c r="C1949" s="428">
        <v>5.0E7</v>
      </c>
      <c r="D1949" s="429" t="s">
        <v>1643</v>
      </c>
      <c r="E1949" s="428">
        <v>1.12542787E8</v>
      </c>
      <c r="F1949" s="429">
        <v>0.0</v>
      </c>
      <c r="G1949" s="429" t="s">
        <v>1463</v>
      </c>
    </row>
    <row r="1950" ht="14.25" customHeight="1">
      <c r="A1950" s="426">
        <v>45819.0</v>
      </c>
      <c r="B1950" s="427"/>
      <c r="C1950" s="428">
        <v>1.557589E7</v>
      </c>
      <c r="D1950" s="429" t="s">
        <v>1643</v>
      </c>
      <c r="E1950" s="428">
        <v>4.6966897E7</v>
      </c>
      <c r="F1950" s="429">
        <v>0.0</v>
      </c>
      <c r="G1950" s="429" t="s">
        <v>1463</v>
      </c>
    </row>
    <row r="1951" ht="14.25" customHeight="1">
      <c r="A1951" s="426">
        <v>45819.0</v>
      </c>
      <c r="B1951" s="428">
        <v>5013117.0</v>
      </c>
      <c r="C1951" s="427"/>
      <c r="D1951" s="429" t="s">
        <v>1597</v>
      </c>
      <c r="E1951" s="428">
        <v>1.56698475E8</v>
      </c>
      <c r="F1951" s="429">
        <v>6.2241071E7</v>
      </c>
      <c r="G1951" s="429" t="s">
        <v>1463</v>
      </c>
    </row>
    <row r="1952" ht="14.25" customHeight="1">
      <c r="A1952" s="426">
        <v>45819.0</v>
      </c>
      <c r="B1952" s="428">
        <v>1823592.0</v>
      </c>
      <c r="C1952" s="427"/>
      <c r="D1952" s="429" t="s">
        <v>1604</v>
      </c>
      <c r="E1952" s="428">
        <v>1.59269298E8</v>
      </c>
      <c r="F1952" s="429">
        <v>1702947.0</v>
      </c>
      <c r="G1952" s="429" t="s">
        <v>1463</v>
      </c>
    </row>
    <row r="1953" ht="14.25" customHeight="1">
      <c r="A1953" s="426">
        <v>45819.0</v>
      </c>
      <c r="B1953" s="428">
        <v>1671593.0</v>
      </c>
      <c r="C1953" s="427"/>
      <c r="D1953" s="429" t="s">
        <v>1604</v>
      </c>
      <c r="E1953" s="428">
        <v>1.60940891E8</v>
      </c>
      <c r="F1953" s="429">
        <v>1702947.0</v>
      </c>
      <c r="G1953" s="429" t="s">
        <v>1463</v>
      </c>
    </row>
    <row r="1954" ht="14.25" customHeight="1">
      <c r="A1954" s="426">
        <v>45819.0</v>
      </c>
      <c r="B1954" s="428">
        <v>952000.0</v>
      </c>
      <c r="C1954" s="427"/>
      <c r="D1954" s="429" t="s">
        <v>1588</v>
      </c>
      <c r="E1954" s="428">
        <v>1.62542787E8</v>
      </c>
      <c r="F1954" s="429">
        <v>6101011.0</v>
      </c>
      <c r="G1954" s="429" t="s">
        <v>1463</v>
      </c>
    </row>
    <row r="1955" ht="14.25" customHeight="1">
      <c r="A1955" s="426">
        <v>45819.0</v>
      </c>
      <c r="B1955" s="428">
        <v>747231.0</v>
      </c>
      <c r="C1955" s="427"/>
      <c r="D1955" s="429" t="s">
        <v>1497</v>
      </c>
      <c r="E1955" s="428">
        <v>1.57445706E8</v>
      </c>
      <c r="F1955" s="429">
        <v>0.0</v>
      </c>
      <c r="G1955" s="429" t="s">
        <v>1463</v>
      </c>
    </row>
    <row r="1956" ht="14.25" customHeight="1">
      <c r="A1956" s="426">
        <v>45819.0</v>
      </c>
      <c r="B1956" s="428">
        <v>349896.0</v>
      </c>
      <c r="C1956" s="427"/>
      <c r="D1956" s="429" t="s">
        <v>1627</v>
      </c>
      <c r="E1956" s="428">
        <v>1.61290787E8</v>
      </c>
      <c r="F1956" s="429">
        <v>0.0</v>
      </c>
      <c r="G1956" s="429" t="s">
        <v>1463</v>
      </c>
    </row>
    <row r="1957" ht="14.25" customHeight="1">
      <c r="A1957" s="426">
        <v>45819.0</v>
      </c>
      <c r="B1957" s="428">
        <v>300000.0</v>
      </c>
      <c r="C1957" s="427"/>
      <c r="D1957" s="429" t="s">
        <v>1630</v>
      </c>
      <c r="E1957" s="428">
        <v>1.61590787E8</v>
      </c>
      <c r="F1957" s="429">
        <v>0.0</v>
      </c>
      <c r="G1957" s="429" t="s">
        <v>1463</v>
      </c>
    </row>
    <row r="1958" ht="14.25" customHeight="1">
      <c r="A1958" s="426">
        <v>45819.0</v>
      </c>
      <c r="B1958" s="428">
        <v>282184.0</v>
      </c>
      <c r="C1958" s="427"/>
      <c r="D1958" s="429" t="s">
        <v>1597</v>
      </c>
      <c r="E1958" s="428">
        <v>1.51685358E8</v>
      </c>
      <c r="F1958" s="429">
        <v>6.2241071E7</v>
      </c>
      <c r="G1958" s="429" t="s">
        <v>1463</v>
      </c>
    </row>
    <row r="1959" ht="14.25" customHeight="1">
      <c r="A1959" s="426">
        <v>45819.0</v>
      </c>
      <c r="B1959" s="428">
        <v>67973.0</v>
      </c>
      <c r="C1959" s="427"/>
      <c r="D1959" s="429" t="s">
        <v>1721</v>
      </c>
      <c r="E1959" s="428">
        <v>1.51403174E8</v>
      </c>
      <c r="F1959" s="429">
        <v>7.1659127E7</v>
      </c>
      <c r="G1959" s="429" t="s">
        <v>1463</v>
      </c>
    </row>
    <row r="1960" ht="14.25" customHeight="1">
      <c r="A1960" s="426">
        <v>45820.0</v>
      </c>
      <c r="B1960" s="428">
        <v>3891160.0</v>
      </c>
      <c r="C1960" s="427"/>
      <c r="D1960" s="429" t="s">
        <v>1784</v>
      </c>
      <c r="E1960" s="428">
        <v>1.51077221E8</v>
      </c>
      <c r="F1960" s="429">
        <v>3.86406328E8</v>
      </c>
      <c r="G1960" s="429" t="s">
        <v>1463</v>
      </c>
    </row>
    <row r="1961" ht="14.25" customHeight="1">
      <c r="A1961" s="426">
        <v>45820.0</v>
      </c>
      <c r="B1961" s="428">
        <v>217980.0</v>
      </c>
      <c r="C1961" s="427"/>
      <c r="D1961" s="429" t="s">
        <v>1562</v>
      </c>
      <c r="E1961" s="428">
        <v>1.51295201E8</v>
      </c>
      <c r="F1961" s="429">
        <v>5.85162798E8</v>
      </c>
      <c r="G1961" s="429" t="s">
        <v>1465</v>
      </c>
    </row>
    <row r="1962" ht="14.25" customHeight="1">
      <c r="A1962" s="426">
        <v>45820.0</v>
      </c>
      <c r="B1962" s="428">
        <v>40000.0</v>
      </c>
      <c r="C1962" s="427"/>
      <c r="D1962" s="429" t="s">
        <v>1785</v>
      </c>
      <c r="E1962" s="428">
        <v>1.51335201E8</v>
      </c>
      <c r="F1962" s="429">
        <v>0.0</v>
      </c>
      <c r="G1962" s="429" t="s">
        <v>1463</v>
      </c>
    </row>
    <row r="1963" ht="14.25" customHeight="1">
      <c r="A1963" s="426">
        <v>45821.0</v>
      </c>
      <c r="B1963" s="427"/>
      <c r="C1963" s="428">
        <v>5.5848102E7</v>
      </c>
      <c r="D1963" s="429" t="s">
        <v>1593</v>
      </c>
      <c r="E1963" s="428">
        <v>1.31711499E8</v>
      </c>
      <c r="F1963" s="429">
        <v>0.0</v>
      </c>
      <c r="G1963" s="429" t="s">
        <v>1543</v>
      </c>
    </row>
    <row r="1964" ht="14.25" customHeight="1">
      <c r="A1964" s="426">
        <v>45821.0</v>
      </c>
      <c r="B1964" s="428">
        <v>7000000.0</v>
      </c>
      <c r="C1964" s="427"/>
      <c r="D1964" s="429" t="s">
        <v>1510</v>
      </c>
      <c r="E1964" s="428">
        <v>1.47186061E8</v>
      </c>
      <c r="F1964" s="429">
        <v>0.0</v>
      </c>
      <c r="G1964" s="429" t="s">
        <v>1463</v>
      </c>
    </row>
    <row r="1965" ht="14.25" customHeight="1">
      <c r="A1965" s="426">
        <v>45821.0</v>
      </c>
      <c r="B1965" s="428">
        <v>7000000.0</v>
      </c>
      <c r="C1965" s="427"/>
      <c r="D1965" s="429" t="s">
        <v>1510</v>
      </c>
      <c r="E1965" s="428">
        <v>1.40186061E8</v>
      </c>
      <c r="F1965" s="429">
        <v>0.0</v>
      </c>
      <c r="G1965" s="429" t="s">
        <v>1463</v>
      </c>
    </row>
    <row r="1966" ht="14.25" customHeight="1">
      <c r="A1966" s="426">
        <v>45821.0</v>
      </c>
      <c r="B1966" s="428">
        <v>6731555.0</v>
      </c>
      <c r="C1966" s="427"/>
      <c r="D1966" s="429" t="s">
        <v>1604</v>
      </c>
      <c r="E1966" s="428">
        <v>1.87559601E8</v>
      </c>
      <c r="F1966" s="429">
        <v>1702947.0</v>
      </c>
      <c r="G1966" s="429" t="s">
        <v>1463</v>
      </c>
    </row>
    <row r="1967" ht="14.25" customHeight="1">
      <c r="A1967" s="426">
        <v>45821.0</v>
      </c>
      <c r="B1967" s="428">
        <v>3597000.0</v>
      </c>
      <c r="C1967" s="427"/>
      <c r="D1967" s="429" t="s">
        <v>1519</v>
      </c>
      <c r="E1967" s="428">
        <v>1.80828046E8</v>
      </c>
      <c r="F1967" s="429">
        <v>2.5709179E7</v>
      </c>
      <c r="G1967" s="429" t="s">
        <v>1463</v>
      </c>
    </row>
    <row r="1968" ht="14.25" customHeight="1">
      <c r="A1968" s="426">
        <v>45821.0</v>
      </c>
      <c r="B1968" s="428">
        <v>2858306.0</v>
      </c>
      <c r="C1968" s="427"/>
      <c r="D1968" s="429" t="s">
        <v>1786</v>
      </c>
      <c r="E1968" s="428">
        <v>1.74404603E8</v>
      </c>
      <c r="F1968" s="429">
        <v>2.02588107E8</v>
      </c>
      <c r="G1968" s="429" t="s">
        <v>1669</v>
      </c>
    </row>
    <row r="1969" ht="14.25" customHeight="1">
      <c r="A1969" s="426">
        <v>45821.0</v>
      </c>
      <c r="B1969" s="428">
        <v>1474562.0</v>
      </c>
      <c r="C1969" s="427"/>
      <c r="D1969" s="429" t="s">
        <v>1510</v>
      </c>
      <c r="E1969" s="428">
        <v>1.33186061E8</v>
      </c>
      <c r="F1969" s="429">
        <v>0.0</v>
      </c>
      <c r="G1969" s="429" t="s">
        <v>1463</v>
      </c>
    </row>
    <row r="1970" ht="14.25" customHeight="1">
      <c r="A1970" s="426">
        <v>45821.0</v>
      </c>
      <c r="B1970" s="428">
        <v>1457862.0</v>
      </c>
      <c r="C1970" s="427"/>
      <c r="D1970" s="429" t="s">
        <v>1674</v>
      </c>
      <c r="E1970" s="428">
        <v>1.76770224E8</v>
      </c>
      <c r="F1970" s="429">
        <v>0.0</v>
      </c>
      <c r="G1970" s="429" t="s">
        <v>1463</v>
      </c>
    </row>
    <row r="1971" ht="14.25" customHeight="1">
      <c r="A1971" s="426">
        <v>45821.0</v>
      </c>
      <c r="B1971" s="428">
        <v>745601.0</v>
      </c>
      <c r="C1971" s="427"/>
      <c r="D1971" s="429" t="s">
        <v>1529</v>
      </c>
      <c r="E1971" s="428">
        <v>1.75312362E8</v>
      </c>
      <c r="F1971" s="429">
        <v>0.0</v>
      </c>
      <c r="G1971" s="429" t="s">
        <v>1463</v>
      </c>
    </row>
    <row r="1972" ht="14.25" customHeight="1">
      <c r="A1972" s="426">
        <v>45821.0</v>
      </c>
      <c r="B1972" s="428">
        <v>298848.0</v>
      </c>
      <c r="C1972" s="427"/>
      <c r="D1972" s="429" t="s">
        <v>1627</v>
      </c>
      <c r="E1972" s="428">
        <v>1.77231046E8</v>
      </c>
      <c r="F1972" s="429">
        <v>0.0</v>
      </c>
      <c r="G1972" s="429" t="s">
        <v>1463</v>
      </c>
    </row>
    <row r="1973" ht="14.25" customHeight="1">
      <c r="A1973" s="426">
        <v>45821.0</v>
      </c>
      <c r="B1973" s="428">
        <v>162158.0</v>
      </c>
      <c r="C1973" s="427"/>
      <c r="D1973" s="429" t="s">
        <v>1787</v>
      </c>
      <c r="E1973" s="428">
        <v>1.74566761E8</v>
      </c>
      <c r="F1973" s="429">
        <v>2.02588107E8</v>
      </c>
      <c r="G1973" s="429" t="s">
        <v>1669</v>
      </c>
    </row>
    <row r="1974" ht="14.25" customHeight="1">
      <c r="A1974" s="426">
        <v>45821.0</v>
      </c>
      <c r="B1974" s="428">
        <v>161974.0</v>
      </c>
      <c r="C1974" s="427"/>
      <c r="D1974" s="429" t="s">
        <v>1674</v>
      </c>
      <c r="E1974" s="428">
        <v>1.76932198E8</v>
      </c>
      <c r="F1974" s="429">
        <v>0.0</v>
      </c>
      <c r="G1974" s="429" t="s">
        <v>1463</v>
      </c>
    </row>
    <row r="1975" ht="14.25" customHeight="1">
      <c r="A1975" s="426">
        <v>45824.0</v>
      </c>
      <c r="B1975" s="428">
        <v>7000000.0</v>
      </c>
      <c r="C1975" s="427"/>
      <c r="D1975" s="429" t="s">
        <v>1788</v>
      </c>
      <c r="E1975" s="428">
        <v>1.61081818E8</v>
      </c>
      <c r="F1975" s="429">
        <v>6.1603875E7</v>
      </c>
      <c r="G1975" s="429" t="s">
        <v>1463</v>
      </c>
    </row>
    <row r="1976" ht="14.25" customHeight="1">
      <c r="A1976" s="426">
        <v>45824.0</v>
      </c>
      <c r="B1976" s="428">
        <v>7000000.0</v>
      </c>
      <c r="C1976" s="427"/>
      <c r="D1976" s="429" t="s">
        <v>1788</v>
      </c>
      <c r="E1976" s="428">
        <v>1.51989675E8</v>
      </c>
      <c r="F1976" s="429">
        <v>6.1603875E7</v>
      </c>
      <c r="G1976" s="429" t="s">
        <v>1463</v>
      </c>
    </row>
    <row r="1977" ht="14.25" customHeight="1">
      <c r="A1977" s="426">
        <v>45824.0</v>
      </c>
      <c r="B1977" s="428">
        <v>7000000.0</v>
      </c>
      <c r="C1977" s="427"/>
      <c r="D1977" s="429" t="s">
        <v>1788</v>
      </c>
      <c r="E1977" s="428">
        <v>1.44989675E8</v>
      </c>
      <c r="F1977" s="429">
        <v>6.1603875E7</v>
      </c>
      <c r="G1977" s="429" t="s">
        <v>1463</v>
      </c>
    </row>
    <row r="1978" ht="14.25" customHeight="1">
      <c r="A1978" s="426">
        <v>45824.0</v>
      </c>
      <c r="B1978" s="428">
        <v>6514625.0</v>
      </c>
      <c r="C1978" s="427"/>
      <c r="D1978" s="429" t="s">
        <v>1727</v>
      </c>
      <c r="E1978" s="428">
        <v>1.71246297E8</v>
      </c>
      <c r="F1978" s="429">
        <v>0.0</v>
      </c>
      <c r="G1978" s="429" t="s">
        <v>1463</v>
      </c>
    </row>
    <row r="1979" ht="14.25" customHeight="1">
      <c r="A1979" s="426">
        <v>45824.0</v>
      </c>
      <c r="B1979" s="428">
        <v>2092143.0</v>
      </c>
      <c r="C1979" s="427"/>
      <c r="D1979" s="429" t="s">
        <v>1788</v>
      </c>
      <c r="E1979" s="428">
        <v>1.54081818E8</v>
      </c>
      <c r="F1979" s="429">
        <v>6.1603875E7</v>
      </c>
      <c r="G1979" s="429" t="s">
        <v>1463</v>
      </c>
    </row>
    <row r="1980" ht="14.25" customHeight="1">
      <c r="A1980" s="426">
        <v>45824.0</v>
      </c>
      <c r="B1980" s="428">
        <v>1159923.0</v>
      </c>
      <c r="C1980" s="427"/>
      <c r="D1980" s="429" t="s">
        <v>1727</v>
      </c>
      <c r="E1980" s="428">
        <v>1.63707939E8</v>
      </c>
      <c r="F1980" s="429">
        <v>0.0</v>
      </c>
      <c r="G1980" s="429" t="s">
        <v>1463</v>
      </c>
    </row>
    <row r="1981" ht="14.25" customHeight="1">
      <c r="A1981" s="426">
        <v>45824.0</v>
      </c>
      <c r="B1981" s="428">
        <v>1023733.0</v>
      </c>
      <c r="C1981" s="427"/>
      <c r="D1981" s="429" t="s">
        <v>1758</v>
      </c>
      <c r="E1981" s="428">
        <v>1.64731672E8</v>
      </c>
      <c r="F1981" s="429">
        <v>0.0</v>
      </c>
      <c r="G1981" s="429" t="s">
        <v>1463</v>
      </c>
    </row>
    <row r="1982" ht="14.25" customHeight="1">
      <c r="A1982" s="426">
        <v>45824.0</v>
      </c>
      <c r="B1982" s="428">
        <v>721462.0</v>
      </c>
      <c r="C1982" s="427"/>
      <c r="D1982" s="429" t="s">
        <v>1735</v>
      </c>
      <c r="E1982" s="428">
        <v>1.62548016E8</v>
      </c>
      <c r="F1982" s="429">
        <v>7.172839E7</v>
      </c>
      <c r="G1982" s="429" t="s">
        <v>1463</v>
      </c>
    </row>
    <row r="1983" ht="14.25" customHeight="1">
      <c r="A1983" s="426">
        <v>45824.0</v>
      </c>
      <c r="B1983" s="428">
        <v>539760.0</v>
      </c>
      <c r="C1983" s="427"/>
      <c r="D1983" s="429" t="s">
        <v>1756</v>
      </c>
      <c r="E1983" s="428">
        <v>1.61826554E8</v>
      </c>
      <c r="F1983" s="429">
        <v>2.5536754E7</v>
      </c>
      <c r="G1983" s="429" t="s">
        <v>1463</v>
      </c>
    </row>
    <row r="1984" ht="14.25" customHeight="1">
      <c r="A1984" s="426">
        <v>45824.0</v>
      </c>
      <c r="B1984" s="428">
        <v>300000.0</v>
      </c>
      <c r="C1984" s="427"/>
      <c r="D1984" s="429" t="s">
        <v>1690</v>
      </c>
      <c r="E1984" s="428">
        <v>1.71546297E8</v>
      </c>
      <c r="F1984" s="429">
        <v>0.0</v>
      </c>
      <c r="G1984" s="429" t="s">
        <v>1463</v>
      </c>
    </row>
    <row r="1985" ht="14.25" customHeight="1">
      <c r="A1985" s="426">
        <v>45824.0</v>
      </c>
      <c r="B1985" s="428">
        <v>84990.0</v>
      </c>
      <c r="C1985" s="427"/>
      <c r="D1985" s="429" t="s">
        <v>1789</v>
      </c>
      <c r="E1985" s="428">
        <v>1.61166808E8</v>
      </c>
      <c r="F1985" s="429">
        <v>9.2066703E7</v>
      </c>
      <c r="G1985" s="429" t="s">
        <v>1463</v>
      </c>
    </row>
    <row r="1986" ht="14.25" customHeight="1">
      <c r="A1986" s="426">
        <v>45824.0</v>
      </c>
      <c r="B1986" s="428">
        <v>84488.0</v>
      </c>
      <c r="C1986" s="427"/>
      <c r="D1986" s="429" t="s">
        <v>1728</v>
      </c>
      <c r="E1986" s="428">
        <v>1.61286794E8</v>
      </c>
      <c r="F1986" s="429">
        <v>0.0</v>
      </c>
      <c r="G1986" s="429" t="s">
        <v>1463</v>
      </c>
    </row>
    <row r="1987" ht="14.25" customHeight="1">
      <c r="A1987" s="426">
        <v>45824.0</v>
      </c>
      <c r="B1987" s="428">
        <v>35498.0</v>
      </c>
      <c r="C1987" s="427"/>
      <c r="D1987" s="429" t="s">
        <v>1790</v>
      </c>
      <c r="E1987" s="428">
        <v>1.61202306E8</v>
      </c>
      <c r="F1987" s="429">
        <v>0.0</v>
      </c>
      <c r="G1987" s="429" t="s">
        <v>1463</v>
      </c>
    </row>
    <row r="1988" ht="14.25" customHeight="1">
      <c r="A1988" s="426">
        <v>45826.0</v>
      </c>
      <c r="B1988" s="428">
        <v>7000000.0</v>
      </c>
      <c r="C1988" s="427"/>
      <c r="D1988" s="429" t="s">
        <v>1555</v>
      </c>
      <c r="E1988" s="428">
        <v>1.30775164E8</v>
      </c>
      <c r="F1988" s="429">
        <v>0.0</v>
      </c>
      <c r="G1988" s="429" t="s">
        <v>1463</v>
      </c>
    </row>
    <row r="1989" ht="14.25" customHeight="1">
      <c r="A1989" s="426">
        <v>45826.0</v>
      </c>
      <c r="B1989" s="428">
        <v>5579517.0</v>
      </c>
      <c r="C1989" s="427"/>
      <c r="D1989" s="429" t="s">
        <v>1674</v>
      </c>
      <c r="E1989" s="428">
        <v>1.19383756E8</v>
      </c>
      <c r="F1989" s="429">
        <v>0.0</v>
      </c>
      <c r="G1989" s="429" t="s">
        <v>1463</v>
      </c>
    </row>
    <row r="1990" ht="14.25" customHeight="1">
      <c r="A1990" s="426">
        <v>45826.0</v>
      </c>
      <c r="B1990" s="428">
        <v>2938990.0</v>
      </c>
      <c r="C1990" s="427"/>
      <c r="D1990" s="429" t="s">
        <v>1662</v>
      </c>
      <c r="E1990" s="428">
        <v>1.37989675E8</v>
      </c>
      <c r="F1990" s="429">
        <v>6.6717542E7</v>
      </c>
      <c r="G1990" s="429" t="s">
        <v>1463</v>
      </c>
    </row>
    <row r="1991" ht="14.25" customHeight="1">
      <c r="A1991" s="426">
        <v>45826.0</v>
      </c>
      <c r="B1991" s="428">
        <v>1572103.0</v>
      </c>
      <c r="C1991" s="427"/>
      <c r="D1991" s="429" t="s">
        <v>1555</v>
      </c>
      <c r="E1991" s="428">
        <v>1.23775164E8</v>
      </c>
      <c r="F1991" s="429">
        <v>0.0</v>
      </c>
      <c r="G1991" s="429" t="s">
        <v>1463</v>
      </c>
    </row>
    <row r="1992" ht="14.25" customHeight="1">
      <c r="A1992" s="426">
        <v>45826.0</v>
      </c>
      <c r="B1992" s="428">
        <v>1195902.0</v>
      </c>
      <c r="C1992" s="427"/>
      <c r="D1992" s="429" t="s">
        <v>1674</v>
      </c>
      <c r="E1992" s="428">
        <v>1.20579658E8</v>
      </c>
      <c r="F1992" s="429">
        <v>0.0</v>
      </c>
      <c r="G1992" s="429" t="s">
        <v>1463</v>
      </c>
    </row>
    <row r="1993" ht="14.25" customHeight="1">
      <c r="A1993" s="426">
        <v>45826.0</v>
      </c>
      <c r="B1993" s="428">
        <v>1151670.0</v>
      </c>
      <c r="C1993" s="427"/>
      <c r="D1993" s="429" t="s">
        <v>1604</v>
      </c>
      <c r="E1993" s="428">
        <v>1.22203061E8</v>
      </c>
      <c r="F1993" s="429">
        <v>1702947.0</v>
      </c>
      <c r="G1993" s="429" t="s">
        <v>1463</v>
      </c>
    </row>
    <row r="1994" ht="14.25" customHeight="1">
      <c r="A1994" s="426">
        <v>45826.0</v>
      </c>
      <c r="B1994" s="428">
        <v>799918.0</v>
      </c>
      <c r="C1994" s="427"/>
      <c r="D1994" s="429" t="s">
        <v>1736</v>
      </c>
      <c r="E1994" s="428">
        <v>1.32155363E8</v>
      </c>
      <c r="F1994" s="429">
        <v>7.5632932E7</v>
      </c>
      <c r="G1994" s="429" t="s">
        <v>1463</v>
      </c>
    </row>
    <row r="1995" ht="14.25" customHeight="1">
      <c r="A1995" s="426">
        <v>45826.0</v>
      </c>
      <c r="B1995" s="428">
        <v>574421.0</v>
      </c>
      <c r="C1995" s="427"/>
      <c r="D1995" s="429" t="s">
        <v>1640</v>
      </c>
      <c r="E1995" s="428">
        <v>1.32729784E8</v>
      </c>
      <c r="F1995" s="429">
        <v>9.5308244E7</v>
      </c>
      <c r="G1995" s="429" t="s">
        <v>1463</v>
      </c>
    </row>
    <row r="1996" ht="14.25" customHeight="1">
      <c r="A1996" s="426">
        <v>45826.0</v>
      </c>
      <c r="B1996" s="428">
        <v>561701.0</v>
      </c>
      <c r="C1996" s="427"/>
      <c r="D1996" s="429" t="s">
        <v>1529</v>
      </c>
      <c r="E1996" s="428">
        <v>1.35050685E8</v>
      </c>
      <c r="F1996" s="429">
        <v>0.0</v>
      </c>
      <c r="G1996" s="429" t="s">
        <v>1463</v>
      </c>
    </row>
    <row r="1997" ht="14.25" customHeight="1">
      <c r="A1997" s="426">
        <v>45826.0</v>
      </c>
      <c r="B1997" s="428">
        <v>471733.0</v>
      </c>
      <c r="C1997" s="427"/>
      <c r="D1997" s="429" t="s">
        <v>1664</v>
      </c>
      <c r="E1997" s="428">
        <v>1.21051391E8</v>
      </c>
      <c r="F1997" s="429">
        <v>0.0</v>
      </c>
      <c r="G1997" s="429" t="s">
        <v>1463</v>
      </c>
    </row>
    <row r="1998" ht="14.25" customHeight="1">
      <c r="A1998" s="426">
        <v>45826.0</v>
      </c>
      <c r="B1998" s="428">
        <v>372800.0</v>
      </c>
      <c r="C1998" s="427"/>
      <c r="D1998" s="429" t="s">
        <v>1529</v>
      </c>
      <c r="E1998" s="428">
        <v>1.33582484E8</v>
      </c>
      <c r="F1998" s="429">
        <v>0.0</v>
      </c>
      <c r="G1998" s="429" t="s">
        <v>1463</v>
      </c>
    </row>
    <row r="1999" ht="14.25" customHeight="1">
      <c r="A1999" s="426">
        <v>45826.0</v>
      </c>
      <c r="B1999" s="428">
        <v>349800.0</v>
      </c>
      <c r="C1999" s="427"/>
      <c r="D1999" s="429" t="s">
        <v>1529</v>
      </c>
      <c r="E1999" s="428">
        <v>1.33932284E8</v>
      </c>
      <c r="F1999" s="429">
        <v>0.0</v>
      </c>
      <c r="G1999" s="429" t="s">
        <v>1463</v>
      </c>
    </row>
    <row r="2000" ht="14.25" customHeight="1">
      <c r="A2000" s="426">
        <v>45826.0</v>
      </c>
      <c r="B2000" s="428">
        <v>344661.0</v>
      </c>
      <c r="C2000" s="427"/>
      <c r="D2000" s="429" t="s">
        <v>1555</v>
      </c>
      <c r="E2000" s="428">
        <v>1.31119825E8</v>
      </c>
      <c r="F2000" s="429">
        <v>0.0</v>
      </c>
      <c r="G2000" s="429" t="s">
        <v>1463</v>
      </c>
    </row>
    <row r="2001" ht="14.25" customHeight="1">
      <c r="A2001" s="426">
        <v>45826.0</v>
      </c>
      <c r="B2001" s="428">
        <v>300000.0</v>
      </c>
      <c r="C2001" s="427"/>
      <c r="D2001" s="429" t="s">
        <v>1630</v>
      </c>
      <c r="E2001" s="428">
        <v>1.33029784E8</v>
      </c>
      <c r="F2001" s="429">
        <v>0.0</v>
      </c>
      <c r="G2001" s="429" t="s">
        <v>1463</v>
      </c>
    </row>
    <row r="2002" ht="14.25" customHeight="1">
      <c r="A2002" s="426">
        <v>45826.0</v>
      </c>
      <c r="B2002" s="428">
        <v>235620.0</v>
      </c>
      <c r="C2002" s="427"/>
      <c r="D2002" s="429" t="s">
        <v>1555</v>
      </c>
      <c r="E2002" s="428">
        <v>1.31355445E8</v>
      </c>
      <c r="F2002" s="429">
        <v>0.0</v>
      </c>
      <c r="G2002" s="429" t="s">
        <v>1463</v>
      </c>
    </row>
    <row r="2003" ht="14.25" customHeight="1">
      <c r="A2003" s="426">
        <v>45826.0</v>
      </c>
      <c r="B2003" s="428">
        <v>197900.0</v>
      </c>
      <c r="C2003" s="427"/>
      <c r="D2003" s="429" t="s">
        <v>1529</v>
      </c>
      <c r="E2003" s="428">
        <v>1.34488984E8</v>
      </c>
      <c r="F2003" s="429">
        <v>0.0</v>
      </c>
      <c r="G2003" s="429" t="s">
        <v>1463</v>
      </c>
    </row>
    <row r="2004" ht="14.25" customHeight="1">
      <c r="A2004" s="426">
        <v>45826.0</v>
      </c>
      <c r="B2004" s="428">
        <v>183900.0</v>
      </c>
      <c r="C2004" s="427"/>
      <c r="D2004" s="429" t="s">
        <v>1529</v>
      </c>
      <c r="E2004" s="428">
        <v>1.34116184E8</v>
      </c>
      <c r="F2004" s="429">
        <v>0.0</v>
      </c>
      <c r="G2004" s="429" t="s">
        <v>1463</v>
      </c>
    </row>
    <row r="2005" ht="14.25" customHeight="1">
      <c r="A2005" s="426">
        <v>45826.0</v>
      </c>
      <c r="B2005" s="428">
        <v>179900.0</v>
      </c>
      <c r="C2005" s="427"/>
      <c r="D2005" s="429" t="s">
        <v>1529</v>
      </c>
      <c r="E2005" s="428">
        <v>1.33209684E8</v>
      </c>
      <c r="F2005" s="429">
        <v>0.0</v>
      </c>
      <c r="G2005" s="429" t="s">
        <v>1463</v>
      </c>
    </row>
    <row r="2006" ht="14.25" customHeight="1">
      <c r="A2006" s="426">
        <v>45826.0</v>
      </c>
      <c r="B2006" s="428">
        <v>174900.0</v>
      </c>
      <c r="C2006" s="427"/>
      <c r="D2006" s="429" t="s">
        <v>1529</v>
      </c>
      <c r="E2006" s="428">
        <v>1.34291084E8</v>
      </c>
      <c r="F2006" s="429">
        <v>0.0</v>
      </c>
      <c r="G2006" s="429" t="s">
        <v>1463</v>
      </c>
    </row>
    <row r="2007" ht="14.25" customHeight="1">
      <c r="A2007" s="426">
        <v>45826.0</v>
      </c>
      <c r="B2007" s="428">
        <v>155813.0</v>
      </c>
      <c r="C2007" s="427"/>
      <c r="D2007" s="429" t="s">
        <v>1627</v>
      </c>
      <c r="E2007" s="428">
        <v>1.13804239E8</v>
      </c>
      <c r="F2007" s="429">
        <v>0.0</v>
      </c>
      <c r="G2007" s="429" t="s">
        <v>1463</v>
      </c>
    </row>
    <row r="2008" ht="14.25" customHeight="1">
      <c r="A2008" s="426">
        <v>45827.0</v>
      </c>
      <c r="B2008" s="428">
        <v>4763676.0</v>
      </c>
      <c r="C2008" s="427"/>
      <c r="D2008" s="429" t="s">
        <v>1791</v>
      </c>
      <c r="E2008" s="428">
        <v>1.13648426E8</v>
      </c>
      <c r="F2008" s="429">
        <v>3.86807312E8</v>
      </c>
      <c r="G2008" s="429" t="s">
        <v>1463</v>
      </c>
    </row>
    <row r="2009" ht="14.25" customHeight="1">
      <c r="A2009" s="426">
        <v>45831.0</v>
      </c>
      <c r="B2009" s="427"/>
      <c r="C2009" s="428">
        <v>149990.0</v>
      </c>
      <c r="D2009" s="429" t="s">
        <v>1576</v>
      </c>
      <c r="E2009" s="428">
        <v>9.8232466E7</v>
      </c>
      <c r="F2009" s="429">
        <v>7.45577151E8</v>
      </c>
      <c r="G2009" s="429" t="s">
        <v>1481</v>
      </c>
    </row>
    <row r="2010" ht="14.25" customHeight="1">
      <c r="A2010" s="426">
        <v>45831.0</v>
      </c>
      <c r="B2010" s="428">
        <v>7000000.0</v>
      </c>
      <c r="C2010" s="427"/>
      <c r="D2010" s="429" t="s">
        <v>1684</v>
      </c>
      <c r="E2010" s="428">
        <v>1.06607851E8</v>
      </c>
      <c r="F2010" s="429">
        <v>4846885.0</v>
      </c>
      <c r="G2010" s="429" t="s">
        <v>1463</v>
      </c>
    </row>
    <row r="2011" ht="14.25" customHeight="1">
      <c r="A2011" s="426">
        <v>45831.0</v>
      </c>
      <c r="B2011" s="428">
        <v>803932.0</v>
      </c>
      <c r="C2011" s="427"/>
      <c r="D2011" s="429" t="s">
        <v>1652</v>
      </c>
      <c r="E2011" s="428">
        <v>9.9036398E7</v>
      </c>
      <c r="F2011" s="429">
        <v>0.0</v>
      </c>
      <c r="G2011" s="429" t="s">
        <v>1463</v>
      </c>
    </row>
    <row r="2012" ht="14.25" customHeight="1">
      <c r="A2012" s="426">
        <v>45831.0</v>
      </c>
      <c r="B2012" s="428">
        <v>663425.0</v>
      </c>
      <c r="C2012" s="427"/>
      <c r="D2012" s="429" t="s">
        <v>1555</v>
      </c>
      <c r="E2012" s="428">
        <v>1.08386946E8</v>
      </c>
      <c r="F2012" s="429">
        <v>0.0</v>
      </c>
      <c r="G2012" s="429" t="s">
        <v>1463</v>
      </c>
    </row>
    <row r="2013" ht="14.25" customHeight="1">
      <c r="A2013" s="426">
        <v>45831.0</v>
      </c>
      <c r="B2013" s="428">
        <v>590271.0</v>
      </c>
      <c r="C2013" s="427"/>
      <c r="D2013" s="429" t="s">
        <v>1555</v>
      </c>
      <c r="E2013" s="428">
        <v>1.07723521E8</v>
      </c>
      <c r="F2013" s="429">
        <v>0.0</v>
      </c>
      <c r="G2013" s="429" t="s">
        <v>1463</v>
      </c>
    </row>
    <row r="2014" ht="14.25" customHeight="1">
      <c r="A2014" s="426">
        <v>45831.0</v>
      </c>
      <c r="B2014" s="428">
        <v>535955.0</v>
      </c>
      <c r="C2014" s="427"/>
      <c r="D2014" s="429" t="s">
        <v>1652</v>
      </c>
      <c r="E2014" s="428">
        <v>9.9572353E7</v>
      </c>
      <c r="F2014" s="429">
        <v>0.0</v>
      </c>
      <c r="G2014" s="429" t="s">
        <v>1463</v>
      </c>
    </row>
    <row r="2015" ht="14.25" customHeight="1">
      <c r="A2015" s="426">
        <v>45831.0</v>
      </c>
      <c r="B2015" s="428">
        <v>525399.0</v>
      </c>
      <c r="C2015" s="427"/>
      <c r="D2015" s="429" t="s">
        <v>1684</v>
      </c>
      <c r="E2015" s="428">
        <v>1.0713325E8</v>
      </c>
      <c r="F2015" s="429">
        <v>4846885.0</v>
      </c>
      <c r="G2015" s="429" t="s">
        <v>1463</v>
      </c>
    </row>
    <row r="2016" ht="14.25" customHeight="1">
      <c r="A2016" s="426">
        <v>45831.0</v>
      </c>
      <c r="B2016" s="428">
        <v>300000.0</v>
      </c>
      <c r="C2016" s="427"/>
      <c r="D2016" s="429" t="s">
        <v>1630</v>
      </c>
      <c r="E2016" s="428">
        <v>1.0878975E8</v>
      </c>
      <c r="F2016" s="429">
        <v>0.0</v>
      </c>
      <c r="G2016" s="429" t="s">
        <v>1463</v>
      </c>
    </row>
    <row r="2017" ht="14.25" customHeight="1">
      <c r="A2017" s="426">
        <v>45831.0</v>
      </c>
      <c r="B2017" s="428">
        <v>102804.0</v>
      </c>
      <c r="C2017" s="427"/>
      <c r="D2017" s="429" t="s">
        <v>1521</v>
      </c>
      <c r="E2017" s="428">
        <v>1.0848975E8</v>
      </c>
      <c r="F2017" s="429">
        <v>0.0</v>
      </c>
      <c r="G2017" s="429" t="s">
        <v>1463</v>
      </c>
    </row>
    <row r="2018" ht="14.25" customHeight="1">
      <c r="A2018" s="426">
        <v>45831.0</v>
      </c>
      <c r="B2018" s="428">
        <v>95000.0</v>
      </c>
      <c r="C2018" s="427"/>
      <c r="D2018" s="429" t="s">
        <v>1666</v>
      </c>
      <c r="E2018" s="428">
        <v>1.0888475E8</v>
      </c>
      <c r="F2018" s="429">
        <v>7.0738201E7</v>
      </c>
      <c r="G2018" s="429" t="s">
        <v>1463</v>
      </c>
    </row>
    <row r="2019" ht="14.25" customHeight="1">
      <c r="A2019" s="426">
        <v>45831.0</v>
      </c>
      <c r="B2019" s="428">
        <v>35498.0</v>
      </c>
      <c r="C2019" s="427"/>
      <c r="D2019" s="429" t="s">
        <v>1678</v>
      </c>
      <c r="E2019" s="428">
        <v>9.9607851E7</v>
      </c>
      <c r="F2019" s="429">
        <v>0.0</v>
      </c>
      <c r="G2019" s="429" t="s">
        <v>1463</v>
      </c>
    </row>
    <row r="2020" ht="14.25" customHeight="1">
      <c r="A2020" s="426">
        <v>45833.0</v>
      </c>
      <c r="B2020" s="427"/>
      <c r="C2020" s="428">
        <v>1107533.0</v>
      </c>
      <c r="D2020" s="429" t="s">
        <v>1792</v>
      </c>
      <c r="E2020" s="428">
        <v>6.3560547E7</v>
      </c>
      <c r="F2020" s="429">
        <v>3.95189797E8</v>
      </c>
      <c r="G2020" s="429" t="s">
        <v>1607</v>
      </c>
    </row>
    <row r="2021" ht="14.25" customHeight="1">
      <c r="A2021" s="426">
        <v>45833.0</v>
      </c>
      <c r="B2021" s="427"/>
      <c r="C2021" s="428">
        <v>364449.0</v>
      </c>
      <c r="D2021" s="429" t="s">
        <v>1793</v>
      </c>
      <c r="E2021" s="428">
        <v>6.3226078E7</v>
      </c>
      <c r="F2021" s="429">
        <v>0.0</v>
      </c>
      <c r="G2021" s="429" t="s">
        <v>1463</v>
      </c>
    </row>
    <row r="2022" ht="14.25" customHeight="1">
      <c r="A2022" s="426">
        <v>45833.0</v>
      </c>
      <c r="B2022" s="428">
        <v>7000000.0</v>
      </c>
      <c r="C2022" s="427"/>
      <c r="D2022" s="429" t="s">
        <v>1510</v>
      </c>
      <c r="E2022" s="428">
        <v>7.7532384E7</v>
      </c>
      <c r="F2022" s="429">
        <v>0.0</v>
      </c>
      <c r="G2022" s="429" t="s">
        <v>1463</v>
      </c>
    </row>
    <row r="2023" ht="14.25" customHeight="1">
      <c r="A2023" s="426">
        <v>45833.0</v>
      </c>
      <c r="B2023" s="428">
        <v>7000000.0</v>
      </c>
      <c r="C2023" s="427"/>
      <c r="D2023" s="429" t="s">
        <v>1510</v>
      </c>
      <c r="E2023" s="428">
        <v>7.0532384E7</v>
      </c>
      <c r="F2023" s="429">
        <v>0.0</v>
      </c>
      <c r="G2023" s="429" t="s">
        <v>1463</v>
      </c>
    </row>
    <row r="2024" ht="14.25" customHeight="1">
      <c r="A2024" s="426">
        <v>45833.0</v>
      </c>
      <c r="B2024" s="428">
        <v>6395349.0</v>
      </c>
      <c r="C2024" s="427"/>
      <c r="D2024" s="429" t="s">
        <v>1727</v>
      </c>
      <c r="E2024" s="428">
        <v>9.1571575E7</v>
      </c>
      <c r="F2024" s="429">
        <v>0.0</v>
      </c>
      <c r="G2024" s="429" t="s">
        <v>1463</v>
      </c>
    </row>
    <row r="2025" ht="14.25" customHeight="1">
      <c r="A2025" s="426">
        <v>45833.0</v>
      </c>
      <c r="B2025" s="428">
        <v>3249990.0</v>
      </c>
      <c r="C2025" s="427"/>
      <c r="D2025" s="429" t="s">
        <v>1707</v>
      </c>
      <c r="E2025" s="428">
        <v>8.0782374E7</v>
      </c>
      <c r="F2025" s="429">
        <v>2.5709179E7</v>
      </c>
      <c r="G2025" s="429" t="s">
        <v>1463</v>
      </c>
    </row>
    <row r="2026" ht="14.25" customHeight="1">
      <c r="A2026" s="426">
        <v>45833.0</v>
      </c>
      <c r="B2026" s="428">
        <v>3199980.0</v>
      </c>
      <c r="C2026" s="427"/>
      <c r="D2026" s="429" t="s">
        <v>1707</v>
      </c>
      <c r="E2026" s="428">
        <v>8.439534E7</v>
      </c>
      <c r="F2026" s="429">
        <v>2.5709179E7</v>
      </c>
      <c r="G2026" s="429" t="s">
        <v>1463</v>
      </c>
    </row>
    <row r="2027" ht="14.25" customHeight="1">
      <c r="A2027" s="426">
        <v>45833.0</v>
      </c>
      <c r="B2027" s="428">
        <v>2043159.0</v>
      </c>
      <c r="C2027" s="427"/>
      <c r="D2027" s="429" t="s">
        <v>1755</v>
      </c>
      <c r="E2027" s="428">
        <v>9.6813363E7</v>
      </c>
      <c r="F2027" s="429">
        <v>1702947.0</v>
      </c>
      <c r="G2027" s="429" t="s">
        <v>1463</v>
      </c>
    </row>
    <row r="2028" ht="14.25" customHeight="1">
      <c r="A2028" s="426">
        <v>45833.0</v>
      </c>
      <c r="B2028" s="428">
        <v>1573972.0</v>
      </c>
      <c r="C2028" s="427"/>
      <c r="D2028" s="429" t="s">
        <v>1765</v>
      </c>
      <c r="E2028" s="428">
        <v>9.4770204E7</v>
      </c>
      <c r="F2028" s="429">
        <v>0.0</v>
      </c>
      <c r="G2028" s="429" t="s">
        <v>1463</v>
      </c>
    </row>
    <row r="2029" ht="14.25" customHeight="1">
      <c r="A2029" s="426">
        <v>45833.0</v>
      </c>
      <c r="B2029" s="428">
        <v>1221185.0</v>
      </c>
      <c r="C2029" s="427"/>
      <c r="D2029" s="429" t="s">
        <v>1698</v>
      </c>
      <c r="E2029" s="428">
        <v>9.8382456E7</v>
      </c>
      <c r="F2029" s="429">
        <v>6.2241071E7</v>
      </c>
      <c r="G2029" s="429" t="s">
        <v>1463</v>
      </c>
    </row>
    <row r="2030" ht="14.25" customHeight="1">
      <c r="A2030" s="426">
        <v>45833.0</v>
      </c>
      <c r="B2030" s="428">
        <v>1102596.0</v>
      </c>
      <c r="C2030" s="427"/>
      <c r="D2030" s="429" t="s">
        <v>1783</v>
      </c>
      <c r="E2030" s="428">
        <v>9.3196232E7</v>
      </c>
      <c r="F2030" s="429">
        <v>0.0</v>
      </c>
      <c r="G2030" s="429" t="s">
        <v>1463</v>
      </c>
    </row>
    <row r="2031" ht="14.25" customHeight="1">
      <c r="A2031" s="426">
        <v>45833.0</v>
      </c>
      <c r="B2031" s="428">
        <v>522061.0</v>
      </c>
      <c r="C2031" s="427"/>
      <c r="D2031" s="429" t="s">
        <v>1767</v>
      </c>
      <c r="E2031" s="428">
        <v>9.2093636E7</v>
      </c>
      <c r="F2031" s="429">
        <v>4846885.0</v>
      </c>
      <c r="G2031" s="429" t="s">
        <v>1463</v>
      </c>
    </row>
    <row r="2032" ht="14.25" customHeight="1">
      <c r="A2032" s="426">
        <v>45833.0</v>
      </c>
      <c r="B2032" s="428">
        <v>347908.0</v>
      </c>
      <c r="C2032" s="427"/>
      <c r="D2032" s="429" t="s">
        <v>1698</v>
      </c>
      <c r="E2032" s="428">
        <v>9.7161271E7</v>
      </c>
      <c r="F2032" s="429">
        <v>6.2241071E7</v>
      </c>
      <c r="G2032" s="429" t="s">
        <v>1463</v>
      </c>
    </row>
    <row r="2033" ht="14.25" customHeight="1">
      <c r="A2033" s="426">
        <v>45833.0</v>
      </c>
      <c r="B2033" s="428">
        <v>328416.0</v>
      </c>
      <c r="C2033" s="427"/>
      <c r="D2033" s="429" t="s">
        <v>1707</v>
      </c>
      <c r="E2033" s="428">
        <v>8.111079E7</v>
      </c>
      <c r="F2033" s="429">
        <v>2.5709179E7</v>
      </c>
      <c r="G2033" s="429" t="s">
        <v>1463</v>
      </c>
    </row>
    <row r="2034" ht="14.25" customHeight="1">
      <c r="A2034" s="426">
        <v>45833.0</v>
      </c>
      <c r="B2034" s="428">
        <v>306306.0</v>
      </c>
      <c r="C2034" s="427"/>
      <c r="D2034" s="429" t="s">
        <v>1794</v>
      </c>
      <c r="E2034" s="428">
        <v>6.3532384E7</v>
      </c>
      <c r="F2034" s="429">
        <v>0.0</v>
      </c>
      <c r="G2034" s="429" t="s">
        <v>1463</v>
      </c>
    </row>
    <row r="2035" ht="14.25" customHeight="1">
      <c r="A2035" s="426">
        <v>45833.0</v>
      </c>
      <c r="B2035" s="428">
        <v>290965.0</v>
      </c>
      <c r="C2035" s="427"/>
      <c r="D2035" s="429" t="s">
        <v>1771</v>
      </c>
      <c r="E2035" s="428">
        <v>8.5176226E7</v>
      </c>
      <c r="F2035" s="429">
        <v>0.0</v>
      </c>
      <c r="G2035" s="429" t="s">
        <v>1463</v>
      </c>
    </row>
    <row r="2036" ht="14.25" customHeight="1">
      <c r="A2036" s="426">
        <v>45833.0</v>
      </c>
      <c r="B2036" s="428">
        <v>239928.0</v>
      </c>
      <c r="C2036" s="427"/>
      <c r="D2036" s="429" t="s">
        <v>1764</v>
      </c>
      <c r="E2036" s="428">
        <v>8.4635268E7</v>
      </c>
      <c r="F2036" s="429">
        <v>0.0</v>
      </c>
      <c r="G2036" s="429" t="s">
        <v>1463</v>
      </c>
    </row>
    <row r="2037" ht="14.25" customHeight="1">
      <c r="A2037" s="426">
        <v>45833.0</v>
      </c>
      <c r="B2037" s="428">
        <v>192887.0</v>
      </c>
      <c r="C2037" s="427"/>
      <c r="D2037" s="429" t="s">
        <v>1728</v>
      </c>
      <c r="E2037" s="428">
        <v>8.4828155E7</v>
      </c>
      <c r="F2037" s="429">
        <v>0.0</v>
      </c>
      <c r="G2037" s="429" t="s">
        <v>1463</v>
      </c>
    </row>
    <row r="2038" ht="14.25" customHeight="1">
      <c r="A2038" s="426">
        <v>45833.0</v>
      </c>
      <c r="B2038" s="428">
        <v>84570.0</v>
      </c>
      <c r="C2038" s="427"/>
      <c r="D2038" s="429" t="s">
        <v>1795</v>
      </c>
      <c r="E2038" s="428">
        <v>8.119536E7</v>
      </c>
      <c r="F2038" s="429">
        <v>7.0973642E7</v>
      </c>
      <c r="G2038" s="429" t="s">
        <v>1463</v>
      </c>
    </row>
    <row r="2039" ht="14.25" customHeight="1">
      <c r="A2039" s="426">
        <v>45833.0</v>
      </c>
      <c r="B2039" s="428">
        <v>35513.0</v>
      </c>
      <c r="C2039" s="427"/>
      <c r="D2039" s="429" t="s">
        <v>1755</v>
      </c>
      <c r="E2039" s="428">
        <v>8.4863668E7</v>
      </c>
      <c r="F2039" s="429">
        <v>1702947.0</v>
      </c>
      <c r="G2039" s="429" t="s">
        <v>1463</v>
      </c>
    </row>
    <row r="2040" ht="14.25" customHeight="1">
      <c r="A2040" s="426">
        <v>45833.0</v>
      </c>
      <c r="B2040" s="428">
        <v>29980.0</v>
      </c>
      <c r="C2040" s="427"/>
      <c r="D2040" s="429" t="s">
        <v>1796</v>
      </c>
      <c r="E2040" s="428">
        <v>6.3590527E7</v>
      </c>
      <c r="F2040" s="429">
        <v>5.8746678E7</v>
      </c>
      <c r="G2040" s="429" t="s">
        <v>1463</v>
      </c>
    </row>
    <row r="2041" ht="14.25" customHeight="1">
      <c r="A2041" s="426">
        <v>45833.0</v>
      </c>
      <c r="B2041" s="428">
        <v>21593.0</v>
      </c>
      <c r="C2041" s="427"/>
      <c r="D2041" s="429" t="s">
        <v>1769</v>
      </c>
      <c r="E2041" s="428">
        <v>8.4885261E7</v>
      </c>
      <c r="F2041" s="429">
        <v>0.0</v>
      </c>
      <c r="G2041" s="429" t="s">
        <v>1463</v>
      </c>
    </row>
    <row r="2042" ht="14.25" customHeight="1">
      <c r="A2042" s="426">
        <v>45834.0</v>
      </c>
      <c r="B2042" s="427"/>
      <c r="C2042" s="428">
        <v>5.8778219E7</v>
      </c>
      <c r="D2042" s="429" t="s">
        <v>1593</v>
      </c>
      <c r="E2042" s="428">
        <v>6.2655909E7</v>
      </c>
      <c r="F2042" s="429">
        <v>0.0</v>
      </c>
      <c r="G2042" s="429" t="s">
        <v>1543</v>
      </c>
    </row>
    <row r="2043" ht="14.25" customHeight="1">
      <c r="A2043" s="426">
        <v>45834.0</v>
      </c>
      <c r="B2043" s="427"/>
      <c r="C2043" s="428">
        <v>969970.0</v>
      </c>
      <c r="D2043" s="429" t="s">
        <v>1576</v>
      </c>
      <c r="E2043" s="428">
        <v>1.03976364E8</v>
      </c>
      <c r="F2043" s="429">
        <v>7.45577151E8</v>
      </c>
      <c r="G2043" s="429" t="s">
        <v>1481</v>
      </c>
    </row>
    <row r="2044" ht="14.25" customHeight="1">
      <c r="A2044" s="426">
        <v>45834.0</v>
      </c>
      <c r="B2044" s="427"/>
      <c r="C2044" s="428">
        <v>209990.0</v>
      </c>
      <c r="D2044" s="429" t="s">
        <v>1576</v>
      </c>
      <c r="E2044" s="428">
        <v>1.03766374E8</v>
      </c>
      <c r="F2044" s="429">
        <v>7.45577151E8</v>
      </c>
      <c r="G2044" s="429" t="s">
        <v>1481</v>
      </c>
    </row>
    <row r="2045" ht="14.25" customHeight="1">
      <c r="A2045" s="426">
        <v>45834.0</v>
      </c>
      <c r="B2045" s="427"/>
      <c r="C2045" s="428">
        <v>42970.0</v>
      </c>
      <c r="D2045" s="429" t="s">
        <v>1576</v>
      </c>
      <c r="E2045" s="428">
        <v>1.04946334E8</v>
      </c>
      <c r="F2045" s="429">
        <v>7.45577151E8</v>
      </c>
      <c r="G2045" s="429" t="s">
        <v>1481</v>
      </c>
    </row>
    <row r="2046" ht="14.25" customHeight="1">
      <c r="A2046" s="426">
        <v>45834.0</v>
      </c>
      <c r="B2046" s="428">
        <v>1.1938147E7</v>
      </c>
      <c r="C2046" s="427"/>
      <c r="D2046" s="429" t="s">
        <v>1797</v>
      </c>
      <c r="E2046" s="428">
        <v>1.21434128E8</v>
      </c>
      <c r="F2046" s="429">
        <v>3.95400661E8</v>
      </c>
      <c r="G2046" s="429" t="s">
        <v>1607</v>
      </c>
    </row>
    <row r="2047" ht="14.25" customHeight="1">
      <c r="A2047" s="426">
        <v>45834.0</v>
      </c>
      <c r="B2047" s="428">
        <v>1012940.0</v>
      </c>
      <c r="C2047" s="427"/>
      <c r="D2047" s="429" t="s">
        <v>1562</v>
      </c>
      <c r="E2047" s="428">
        <v>6.464378E7</v>
      </c>
      <c r="F2047" s="429">
        <v>4.65176805E8</v>
      </c>
      <c r="G2047" s="429" t="s">
        <v>1465</v>
      </c>
    </row>
    <row r="2048" ht="14.25" customHeight="1">
      <c r="A2048" s="426">
        <v>45834.0</v>
      </c>
      <c r="B2048" s="428">
        <v>974931.0</v>
      </c>
      <c r="C2048" s="427"/>
      <c r="D2048" s="429" t="s">
        <v>1562</v>
      </c>
      <c r="E2048" s="428">
        <v>6.363084E7</v>
      </c>
      <c r="F2048" s="429">
        <v>3.05176807E8</v>
      </c>
      <c r="G2048" s="429" t="s">
        <v>1465</v>
      </c>
    </row>
    <row r="2049" ht="14.25" customHeight="1">
      <c r="A2049" s="426">
        <v>45834.0</v>
      </c>
      <c r="B2049" s="428">
        <v>19398.0</v>
      </c>
      <c r="C2049" s="427"/>
      <c r="D2049" s="429" t="s">
        <v>1532</v>
      </c>
      <c r="E2049" s="428">
        <v>1.04989304E8</v>
      </c>
      <c r="F2049" s="429">
        <v>0.0</v>
      </c>
      <c r="G2049" s="429" t="s">
        <v>1463</v>
      </c>
    </row>
    <row r="2050" ht="14.25" customHeight="1">
      <c r="A2050" s="426">
        <v>45834.0</v>
      </c>
      <c r="B2050" s="428">
        <v>12000.0</v>
      </c>
      <c r="C2050" s="427"/>
      <c r="D2050" s="429" t="s">
        <v>1798</v>
      </c>
      <c r="E2050" s="428">
        <v>6.465578E7</v>
      </c>
      <c r="F2050" s="429">
        <v>0.0</v>
      </c>
      <c r="G2050" s="429" t="s">
        <v>1463</v>
      </c>
    </row>
    <row r="2051" ht="14.25" customHeight="1">
      <c r="A2051" s="426">
        <v>45834.0</v>
      </c>
      <c r="B2051" s="428">
        <v>10000.0</v>
      </c>
      <c r="C2051" s="427"/>
      <c r="D2051" s="429" t="s">
        <v>1799</v>
      </c>
      <c r="E2051" s="428">
        <v>6.466808E7</v>
      </c>
      <c r="F2051" s="429">
        <v>7.2899709E7</v>
      </c>
      <c r="G2051" s="429" t="s">
        <v>1463</v>
      </c>
    </row>
    <row r="2052" ht="14.25" customHeight="1">
      <c r="A2052" s="426">
        <v>45834.0</v>
      </c>
      <c r="B2052" s="428">
        <v>2300.0</v>
      </c>
      <c r="C2052" s="427"/>
      <c r="D2052" s="429" t="s">
        <v>1695</v>
      </c>
      <c r="E2052" s="428">
        <v>6.465808E7</v>
      </c>
      <c r="F2052" s="429">
        <v>7.2245806E7</v>
      </c>
      <c r="G2052" s="429" t="s">
        <v>1463</v>
      </c>
    </row>
    <row r="2053" ht="14.25" customHeight="1">
      <c r="A2053" s="426">
        <v>45835.0</v>
      </c>
      <c r="B2053" s="427"/>
      <c r="C2053" s="428">
        <v>77417.0</v>
      </c>
      <c r="D2053" s="429" t="s">
        <v>1743</v>
      </c>
      <c r="E2053" s="428">
        <v>1.03688957E8</v>
      </c>
      <c r="F2053" s="429">
        <v>0.0</v>
      </c>
      <c r="G2053" s="429" t="s">
        <v>1465</v>
      </c>
    </row>
    <row r="2054" ht="14.25" customHeight="1">
      <c r="A2054" s="426">
        <v>45835.0</v>
      </c>
      <c r="B2054" s="427"/>
      <c r="C2054" s="428">
        <v>50000.0</v>
      </c>
      <c r="D2054" s="429" t="s">
        <v>1746</v>
      </c>
      <c r="E2054" s="428">
        <v>1.04969906E8</v>
      </c>
      <c r="F2054" s="429">
        <v>1120054.0</v>
      </c>
      <c r="G2054" s="429" t="s">
        <v>1463</v>
      </c>
    </row>
    <row r="2055" ht="14.25" customHeight="1">
      <c r="A2055" s="426">
        <v>45835.0</v>
      </c>
      <c r="B2055" s="428">
        <v>2751723.0</v>
      </c>
      <c r="C2055" s="427"/>
      <c r="D2055" s="429" t="s">
        <v>1734</v>
      </c>
      <c r="E2055" s="428">
        <v>1.09495981E8</v>
      </c>
      <c r="F2055" s="429">
        <v>0.0</v>
      </c>
      <c r="G2055" s="429" t="s">
        <v>1463</v>
      </c>
    </row>
    <row r="2056" ht="14.25" customHeight="1">
      <c r="A2056" s="426">
        <v>45835.0</v>
      </c>
      <c r="B2056" s="428">
        <v>1185659.0</v>
      </c>
      <c r="C2056" s="427"/>
      <c r="D2056" s="429" t="s">
        <v>1800</v>
      </c>
      <c r="E2056" s="428">
        <v>1.06744258E8</v>
      </c>
      <c r="F2056" s="429">
        <v>0.0</v>
      </c>
      <c r="G2056" s="429" t="s">
        <v>1463</v>
      </c>
    </row>
    <row r="2057" ht="14.25" customHeight="1">
      <c r="A2057" s="426">
        <v>45835.0</v>
      </c>
      <c r="B2057" s="428">
        <v>650000.0</v>
      </c>
      <c r="C2057" s="427"/>
      <c r="D2057" s="429" t="s">
        <v>1801</v>
      </c>
      <c r="E2057" s="428">
        <v>1.05558599E8</v>
      </c>
      <c r="F2057" s="429">
        <v>0.0</v>
      </c>
      <c r="G2057" s="429" t="s">
        <v>1463</v>
      </c>
    </row>
    <row r="2058" ht="14.25" customHeight="1">
      <c r="A2058" s="426">
        <v>45835.0</v>
      </c>
      <c r="B2058" s="428">
        <v>552633.0</v>
      </c>
      <c r="C2058" s="427"/>
      <c r="D2058" s="429" t="s">
        <v>1611</v>
      </c>
      <c r="E2058" s="428">
        <v>1.0424159E8</v>
      </c>
      <c r="F2058" s="429">
        <v>6.2188235E7</v>
      </c>
      <c r="G2058" s="429" t="s">
        <v>1463</v>
      </c>
    </row>
    <row r="2059" ht="14.25" customHeight="1">
      <c r="A2059" s="426">
        <v>45835.0</v>
      </c>
      <c r="B2059" s="428">
        <v>367009.0</v>
      </c>
      <c r="C2059" s="427"/>
      <c r="D2059" s="429" t="s">
        <v>1600</v>
      </c>
      <c r="E2059" s="428">
        <v>1.04908599E8</v>
      </c>
      <c r="F2059" s="429">
        <v>0.0</v>
      </c>
      <c r="G2059" s="429" t="s">
        <v>1463</v>
      </c>
    </row>
    <row r="2060" ht="14.25" customHeight="1">
      <c r="A2060" s="426">
        <v>45835.0</v>
      </c>
      <c r="B2060" s="428">
        <v>300000.0</v>
      </c>
      <c r="C2060" s="427"/>
      <c r="D2060" s="429" t="s">
        <v>1630</v>
      </c>
      <c r="E2060" s="428">
        <v>1.0454159E8</v>
      </c>
      <c r="F2060" s="429">
        <v>0.0</v>
      </c>
      <c r="G2060" s="429" t="s">
        <v>1463</v>
      </c>
    </row>
    <row r="2061" ht="14.25" customHeight="1">
      <c r="A2061" s="426">
        <v>45838.0</v>
      </c>
      <c r="B2061" s="427"/>
      <c r="C2061" s="428">
        <v>57447.0</v>
      </c>
      <c r="D2061" s="429" t="s">
        <v>1744</v>
      </c>
      <c r="E2061" s="428">
        <v>1.02859973E8</v>
      </c>
      <c r="F2061" s="429">
        <v>5.1183278E7</v>
      </c>
      <c r="G2061" s="429" t="s">
        <v>1463</v>
      </c>
    </row>
    <row r="2062" ht="14.25" customHeight="1">
      <c r="A2062" s="426">
        <v>45838.0</v>
      </c>
      <c r="B2062" s="427"/>
      <c r="C2062" s="428">
        <v>39546.0</v>
      </c>
      <c r="D2062" s="429" t="s">
        <v>1706</v>
      </c>
      <c r="E2062" s="428">
        <v>1.0291742E8</v>
      </c>
      <c r="F2062" s="429">
        <v>0.0</v>
      </c>
      <c r="G2062" s="429" t="s">
        <v>1465</v>
      </c>
    </row>
    <row r="2063" ht="14.25" customHeight="1">
      <c r="A2063" s="426">
        <v>45838.0</v>
      </c>
      <c r="B2063" s="428">
        <v>902000.0</v>
      </c>
      <c r="C2063" s="427"/>
      <c r="D2063" s="429" t="s">
        <v>1802</v>
      </c>
      <c r="E2063" s="428">
        <v>1.05019906E8</v>
      </c>
      <c r="F2063" s="429">
        <v>0.0</v>
      </c>
      <c r="G2063" s="429" t="s">
        <v>1463</v>
      </c>
    </row>
    <row r="2064" ht="14.25" customHeight="1">
      <c r="A2064" s="426">
        <v>45838.0</v>
      </c>
      <c r="B2064" s="428">
        <v>552633.0</v>
      </c>
      <c r="C2064" s="427"/>
      <c r="D2064" s="429" t="s">
        <v>1611</v>
      </c>
      <c r="E2064" s="428">
        <v>1.04117906E8</v>
      </c>
      <c r="F2064" s="429">
        <v>6.2188235E7</v>
      </c>
      <c r="G2064" s="429" t="s">
        <v>1463</v>
      </c>
    </row>
    <row r="2065" ht="14.25" customHeight="1">
      <c r="A2065" s="426">
        <v>45838.0</v>
      </c>
      <c r="B2065" s="428">
        <v>315350.0</v>
      </c>
      <c r="C2065" s="427"/>
      <c r="D2065" s="429" t="s">
        <v>1574</v>
      </c>
      <c r="E2065" s="428">
        <v>1.03565273E8</v>
      </c>
      <c r="F2065" s="429">
        <v>0.0</v>
      </c>
      <c r="G2065" s="429" t="s">
        <v>1463</v>
      </c>
    </row>
    <row r="2066" ht="14.25" customHeight="1">
      <c r="A2066" s="426">
        <v>45838.0</v>
      </c>
      <c r="B2066" s="428">
        <v>300000.0</v>
      </c>
      <c r="C2066" s="427"/>
      <c r="D2066" s="429" t="s">
        <v>1630</v>
      </c>
      <c r="E2066" s="428">
        <v>1.03249923E8</v>
      </c>
      <c r="F2066" s="429">
        <v>0.0</v>
      </c>
      <c r="G2066" s="429" t="s">
        <v>1463</v>
      </c>
    </row>
    <row r="2067" ht="14.25" customHeight="1">
      <c r="A2067" s="426">
        <v>45838.0</v>
      </c>
      <c r="B2067" s="428">
        <v>89950.0</v>
      </c>
      <c r="C2067" s="427"/>
      <c r="D2067" s="429" t="s">
        <v>1803</v>
      </c>
      <c r="E2067" s="428">
        <v>1.02949923E8</v>
      </c>
      <c r="F2067" s="429">
        <v>0.0</v>
      </c>
      <c r="G2067" s="429" t="s">
        <v>1463</v>
      </c>
    </row>
    <row r="2068" ht="14.25" customHeight="1">
      <c r="A2068" s="426">
        <v>45839.0</v>
      </c>
      <c r="B2068" s="427"/>
      <c r="C2068" s="428">
        <v>336800.0</v>
      </c>
      <c r="D2068" s="429" t="s">
        <v>1804</v>
      </c>
      <c r="E2068" s="428">
        <v>1.02956966E8</v>
      </c>
      <c r="F2068" s="429">
        <v>1120104.0</v>
      </c>
      <c r="G2068" s="429" t="s">
        <v>1463</v>
      </c>
    </row>
    <row r="2069" ht="14.25" customHeight="1">
      <c r="A2069" s="426">
        <v>45839.0</v>
      </c>
      <c r="B2069" s="427"/>
      <c r="C2069" s="428">
        <v>35720.0</v>
      </c>
      <c r="D2069" s="429" t="s">
        <v>1744</v>
      </c>
      <c r="E2069" s="428">
        <v>1.03293766E8</v>
      </c>
      <c r="F2069" s="429">
        <v>5.1234129E7</v>
      </c>
      <c r="G2069" s="429" t="s">
        <v>1463</v>
      </c>
    </row>
    <row r="2070" ht="14.25" customHeight="1">
      <c r="A2070" s="426">
        <v>45839.0</v>
      </c>
      <c r="B2070" s="428">
        <v>7000000.0</v>
      </c>
      <c r="C2070" s="427"/>
      <c r="D2070" s="429" t="s">
        <v>1510</v>
      </c>
      <c r="E2070" s="428">
        <v>1.03329486E8</v>
      </c>
      <c r="F2070" s="429">
        <v>0.0</v>
      </c>
      <c r="G2070" s="429" t="s">
        <v>1463</v>
      </c>
    </row>
    <row r="2071" ht="14.25" customHeight="1">
      <c r="A2071" s="426">
        <v>45839.0</v>
      </c>
      <c r="B2071" s="428">
        <v>7000000.0</v>
      </c>
      <c r="C2071" s="427"/>
      <c r="D2071" s="429" t="s">
        <v>1510</v>
      </c>
      <c r="E2071" s="428">
        <v>9.6329486E7</v>
      </c>
      <c r="F2071" s="429">
        <v>0.0</v>
      </c>
      <c r="G2071" s="429" t="s">
        <v>1463</v>
      </c>
    </row>
    <row r="2072" ht="14.25" customHeight="1">
      <c r="A2072" s="426">
        <v>45839.0</v>
      </c>
      <c r="B2072" s="428">
        <v>6532407.0</v>
      </c>
      <c r="C2072" s="427"/>
      <c r="D2072" s="429" t="s">
        <v>1510</v>
      </c>
      <c r="E2072" s="428">
        <v>8.9329486E7</v>
      </c>
      <c r="F2072" s="429">
        <v>0.0</v>
      </c>
      <c r="G2072" s="429" t="s">
        <v>1463</v>
      </c>
    </row>
    <row r="2073" ht="14.25" customHeight="1">
      <c r="A2073" s="426">
        <v>45839.0</v>
      </c>
      <c r="B2073" s="428">
        <v>49207.0</v>
      </c>
      <c r="C2073" s="427"/>
      <c r="D2073" s="429" t="s">
        <v>1701</v>
      </c>
      <c r="E2073" s="428">
        <v>8.2797079E7</v>
      </c>
      <c r="F2073" s="429">
        <v>0.0</v>
      </c>
      <c r="G2073" s="429" t="s">
        <v>1463</v>
      </c>
    </row>
    <row r="2074" ht="14.25" customHeight="1">
      <c r="A2074" s="426">
        <v>45840.0</v>
      </c>
      <c r="B2074" s="428">
        <v>820800.0</v>
      </c>
      <c r="C2074" s="427"/>
      <c r="D2074" s="429" t="s">
        <v>1731</v>
      </c>
      <c r="E2074" s="428">
        <v>8.2747872E7</v>
      </c>
      <c r="F2074" s="429">
        <v>6.4714015E7</v>
      </c>
      <c r="G2074" s="429" t="s">
        <v>1463</v>
      </c>
    </row>
    <row r="2075" ht="14.25" customHeight="1">
      <c r="A2075" s="426">
        <v>45840.0</v>
      </c>
      <c r="B2075" s="428">
        <v>198058.0</v>
      </c>
      <c r="C2075" s="427"/>
      <c r="D2075" s="429" t="s">
        <v>1719</v>
      </c>
      <c r="E2075" s="428">
        <v>8.1927072E7</v>
      </c>
      <c r="F2075" s="429">
        <v>9.2038424E7</v>
      </c>
      <c r="G2075" s="429" t="s">
        <v>1463</v>
      </c>
    </row>
    <row r="2076" ht="14.25" customHeight="1">
      <c r="A2076" s="426">
        <v>45840.0</v>
      </c>
      <c r="B2076" s="428">
        <v>89271.0</v>
      </c>
      <c r="C2076" s="427"/>
      <c r="D2076" s="429" t="s">
        <v>1609</v>
      </c>
      <c r="E2076" s="428">
        <v>8.1671519E7</v>
      </c>
      <c r="F2076" s="429">
        <v>3.87702603E8</v>
      </c>
      <c r="G2076" s="429" t="s">
        <v>1463</v>
      </c>
    </row>
    <row r="2077" ht="14.25" customHeight="1">
      <c r="A2077" s="426">
        <v>45840.0</v>
      </c>
      <c r="B2077" s="428">
        <v>57495.0</v>
      </c>
      <c r="C2077" s="427"/>
      <c r="D2077" s="429" t="s">
        <v>1749</v>
      </c>
      <c r="E2077" s="428">
        <v>8.1729014E7</v>
      </c>
      <c r="F2077" s="429">
        <v>0.0</v>
      </c>
      <c r="G2077" s="429" t="s">
        <v>1463</v>
      </c>
    </row>
    <row r="2078" ht="14.25" customHeight="1">
      <c r="A2078" s="426">
        <v>45840.0</v>
      </c>
      <c r="B2078" s="428">
        <v>14704.0</v>
      </c>
      <c r="C2078" s="427"/>
      <c r="D2078" s="429" t="s">
        <v>1650</v>
      </c>
      <c r="E2078" s="428">
        <v>8.1582248E7</v>
      </c>
      <c r="F2078" s="429">
        <v>3.8770374E8</v>
      </c>
      <c r="G2078" s="429" t="s">
        <v>1463</v>
      </c>
    </row>
    <row r="2079" ht="14.25" customHeight="1">
      <c r="A2079" s="426">
        <v>45841.0</v>
      </c>
      <c r="B2079" s="428">
        <v>6031739.0</v>
      </c>
      <c r="C2079" s="427"/>
      <c r="D2079" s="429" t="s">
        <v>1604</v>
      </c>
      <c r="E2079" s="428">
        <v>5.8268717E7</v>
      </c>
      <c r="F2079" s="429">
        <v>1702947.0</v>
      </c>
      <c r="G2079" s="429" t="s">
        <v>1463</v>
      </c>
    </row>
    <row r="2080" ht="14.25" customHeight="1">
      <c r="A2080" s="426">
        <v>45841.0</v>
      </c>
      <c r="B2080" s="428">
        <v>4415959.0</v>
      </c>
      <c r="C2080" s="427"/>
      <c r="D2080" s="429" t="s">
        <v>1519</v>
      </c>
      <c r="E2080" s="428">
        <v>6.9328714E7</v>
      </c>
      <c r="F2080" s="429">
        <v>2.5709179E7</v>
      </c>
      <c r="G2080" s="429" t="s">
        <v>1463</v>
      </c>
    </row>
    <row r="2081" ht="14.25" customHeight="1">
      <c r="A2081" s="426">
        <v>45841.0</v>
      </c>
      <c r="B2081" s="428">
        <v>3689869.0</v>
      </c>
      <c r="C2081" s="427"/>
      <c r="D2081" s="429" t="s">
        <v>1674</v>
      </c>
      <c r="E2081" s="428">
        <v>6.4912755E7</v>
      </c>
      <c r="F2081" s="429">
        <v>0.0</v>
      </c>
      <c r="G2081" s="429" t="s">
        <v>1463</v>
      </c>
    </row>
    <row r="2082" ht="14.25" customHeight="1">
      <c r="A2082" s="426">
        <v>45841.0</v>
      </c>
      <c r="B2082" s="428">
        <v>3275558.0</v>
      </c>
      <c r="C2082" s="427"/>
      <c r="D2082" s="429" t="s">
        <v>1549</v>
      </c>
      <c r="E2082" s="428">
        <v>7.9484587E7</v>
      </c>
      <c r="F2082" s="429">
        <v>0.0</v>
      </c>
      <c r="G2082" s="429" t="s">
        <v>1463</v>
      </c>
    </row>
    <row r="2083" ht="14.25" customHeight="1">
      <c r="A2083" s="426">
        <v>45841.0</v>
      </c>
      <c r="B2083" s="428">
        <v>3120725.0</v>
      </c>
      <c r="C2083" s="427"/>
      <c r="D2083" s="429" t="s">
        <v>1604</v>
      </c>
      <c r="E2083" s="428">
        <v>7.5984535E7</v>
      </c>
      <c r="F2083" s="429">
        <v>1702947.0</v>
      </c>
      <c r="G2083" s="429" t="s">
        <v>1463</v>
      </c>
    </row>
    <row r="2084" ht="14.25" customHeight="1">
      <c r="A2084" s="426">
        <v>45841.0</v>
      </c>
      <c r="B2084" s="428">
        <v>1591809.0</v>
      </c>
      <c r="C2084" s="427"/>
      <c r="D2084" s="429" t="s">
        <v>1549</v>
      </c>
      <c r="E2084" s="428">
        <v>7.1049653E7</v>
      </c>
      <c r="F2084" s="429">
        <v>0.0</v>
      </c>
      <c r="G2084" s="429" t="s">
        <v>1463</v>
      </c>
    </row>
    <row r="2085" ht="14.25" customHeight="1">
      <c r="A2085" s="426">
        <v>45841.0</v>
      </c>
      <c r="B2085" s="428">
        <v>1199877.0</v>
      </c>
      <c r="C2085" s="427"/>
      <c r="D2085" s="429" t="s">
        <v>1549</v>
      </c>
      <c r="E2085" s="428">
        <v>5.9468594E7</v>
      </c>
      <c r="F2085" s="429">
        <v>0.0</v>
      </c>
      <c r="G2085" s="429" t="s">
        <v>1463</v>
      </c>
    </row>
    <row r="2086" ht="14.25" customHeight="1">
      <c r="A2086" s="426">
        <v>45841.0</v>
      </c>
      <c r="B2086" s="428">
        <v>1079397.0</v>
      </c>
      <c r="C2086" s="427"/>
      <c r="D2086" s="429" t="s">
        <v>1536</v>
      </c>
      <c r="E2086" s="428">
        <v>7.286381E7</v>
      </c>
      <c r="F2086" s="429">
        <v>2.5536754E7</v>
      </c>
      <c r="G2086" s="429" t="s">
        <v>1463</v>
      </c>
    </row>
    <row r="2087" ht="14.25" customHeight="1">
      <c r="A2087" s="426">
        <v>45841.0</v>
      </c>
      <c r="B2087" s="428">
        <v>761541.0</v>
      </c>
      <c r="C2087" s="427"/>
      <c r="D2087" s="429" t="s">
        <v>1594</v>
      </c>
      <c r="E2087" s="428">
        <v>6.1222886E7</v>
      </c>
      <c r="F2087" s="429">
        <v>7.5139934E7</v>
      </c>
      <c r="G2087" s="429" t="s">
        <v>1463</v>
      </c>
    </row>
    <row r="2088" ht="14.25" customHeight="1">
      <c r="A2088" s="426">
        <v>45841.0</v>
      </c>
      <c r="B2088" s="428">
        <v>700000.0</v>
      </c>
      <c r="C2088" s="427"/>
      <c r="D2088" s="429" t="s">
        <v>1523</v>
      </c>
      <c r="E2088" s="428">
        <v>7.1749653E7</v>
      </c>
      <c r="F2088" s="429">
        <v>0.0</v>
      </c>
      <c r="G2088" s="429" t="s">
        <v>1463</v>
      </c>
    </row>
    <row r="2089" ht="14.25" customHeight="1">
      <c r="A2089" s="426">
        <v>45841.0</v>
      </c>
      <c r="B2089" s="428">
        <v>567945.0</v>
      </c>
      <c r="C2089" s="427"/>
      <c r="D2089" s="429" t="s">
        <v>1652</v>
      </c>
      <c r="E2089" s="428">
        <v>6.0036539E7</v>
      </c>
      <c r="F2089" s="429">
        <v>0.0</v>
      </c>
      <c r="G2089" s="429" t="s">
        <v>1463</v>
      </c>
    </row>
    <row r="2090" ht="14.25" customHeight="1">
      <c r="A2090" s="426">
        <v>45841.0</v>
      </c>
      <c r="B2090" s="428">
        <v>424806.0</v>
      </c>
      <c r="C2090" s="427"/>
      <c r="D2090" s="429" t="s">
        <v>1627</v>
      </c>
      <c r="E2090" s="428">
        <v>6.0461345E7</v>
      </c>
      <c r="F2090" s="429">
        <v>0.0</v>
      </c>
      <c r="G2090" s="429" t="s">
        <v>1463</v>
      </c>
    </row>
    <row r="2091" ht="14.25" customHeight="1">
      <c r="A2091" s="426">
        <v>45841.0</v>
      </c>
      <c r="B2091" s="428">
        <v>407937.0</v>
      </c>
      <c r="C2091" s="427"/>
      <c r="D2091" s="429" t="s">
        <v>1664</v>
      </c>
      <c r="E2091" s="428">
        <v>8.0055169E7</v>
      </c>
      <c r="F2091" s="429">
        <v>0.0</v>
      </c>
      <c r="G2091" s="429" t="s">
        <v>1463</v>
      </c>
    </row>
    <row r="2092" ht="14.25" customHeight="1">
      <c r="A2092" s="426">
        <v>45841.0</v>
      </c>
      <c r="B2092" s="428">
        <v>300000.0</v>
      </c>
      <c r="C2092" s="427"/>
      <c r="D2092" s="429" t="s">
        <v>1630</v>
      </c>
      <c r="E2092" s="428">
        <v>8.1254704E7</v>
      </c>
      <c r="F2092" s="429">
        <v>0.0</v>
      </c>
      <c r="G2092" s="429" t="s">
        <v>1463</v>
      </c>
    </row>
    <row r="2093" ht="14.25" customHeight="1">
      <c r="A2093" s="426">
        <v>45841.0</v>
      </c>
      <c r="B2093" s="428">
        <v>299174.0</v>
      </c>
      <c r="C2093" s="427"/>
      <c r="D2093" s="429" t="s">
        <v>1748</v>
      </c>
      <c r="E2093" s="428">
        <v>5.2236978E7</v>
      </c>
      <c r="F2093" s="429">
        <v>0.0</v>
      </c>
      <c r="G2093" s="429" t="s">
        <v>1463</v>
      </c>
    </row>
    <row r="2094" ht="14.25" customHeight="1">
      <c r="A2094" s="426">
        <v>45841.0</v>
      </c>
      <c r="B2094" s="428">
        <v>282185.0</v>
      </c>
      <c r="C2094" s="427"/>
      <c r="D2094" s="429" t="s">
        <v>1597</v>
      </c>
      <c r="E2094" s="428">
        <v>8.0572298E7</v>
      </c>
      <c r="F2094" s="429">
        <v>6.2241071E7</v>
      </c>
      <c r="G2094" s="429" t="s">
        <v>1463</v>
      </c>
    </row>
    <row r="2095" ht="14.25" customHeight="1">
      <c r="A2095" s="426">
        <v>45841.0</v>
      </c>
      <c r="B2095" s="428">
        <v>270000.0</v>
      </c>
      <c r="C2095" s="427"/>
      <c r="D2095" s="429" t="s">
        <v>1805</v>
      </c>
      <c r="E2095" s="428">
        <v>8.1567544E7</v>
      </c>
      <c r="F2095" s="429">
        <v>1.0072756E7</v>
      </c>
      <c r="G2095" s="429" t="s">
        <v>1463</v>
      </c>
    </row>
    <row r="2096" ht="14.25" customHeight="1">
      <c r="A2096" s="426">
        <v>45841.0</v>
      </c>
      <c r="B2096" s="428">
        <v>249995.0</v>
      </c>
      <c r="C2096" s="427"/>
      <c r="D2096" s="429" t="s">
        <v>1658</v>
      </c>
      <c r="E2096" s="428">
        <v>8.0954704E7</v>
      </c>
      <c r="F2096" s="429">
        <v>0.0</v>
      </c>
      <c r="G2096" s="429" t="s">
        <v>1463</v>
      </c>
    </row>
    <row r="2097" ht="14.25" customHeight="1">
      <c r="A2097" s="426">
        <v>45841.0</v>
      </c>
      <c r="B2097" s="428">
        <v>234944.0</v>
      </c>
      <c r="C2097" s="427"/>
      <c r="D2097" s="429" t="s">
        <v>1627</v>
      </c>
      <c r="E2097" s="428">
        <v>8.0290113E7</v>
      </c>
      <c r="F2097" s="429">
        <v>0.0</v>
      </c>
      <c r="G2097" s="429" t="s">
        <v>1463</v>
      </c>
    </row>
    <row r="2098" ht="14.25" customHeight="1">
      <c r="A2098" s="426">
        <v>45841.0</v>
      </c>
      <c r="B2098" s="428">
        <v>224494.0</v>
      </c>
      <c r="C2098" s="427"/>
      <c r="D2098" s="429" t="s">
        <v>1627</v>
      </c>
      <c r="E2098" s="428">
        <v>7.6209029E7</v>
      </c>
      <c r="F2098" s="429">
        <v>0.0</v>
      </c>
      <c r="G2098" s="429" t="s">
        <v>1463</v>
      </c>
    </row>
    <row r="2099" ht="14.25" customHeight="1">
      <c r="A2099" s="426">
        <v>45841.0</v>
      </c>
      <c r="B2099" s="428">
        <v>159948.0</v>
      </c>
      <c r="C2099" s="427"/>
      <c r="D2099" s="429" t="s">
        <v>1640</v>
      </c>
      <c r="E2099" s="428">
        <v>7.9644535E7</v>
      </c>
      <c r="F2099" s="429">
        <v>9.5308244E7</v>
      </c>
      <c r="G2099" s="429" t="s">
        <v>1463</v>
      </c>
    </row>
    <row r="2100" ht="14.25" customHeight="1">
      <c r="A2100" s="426">
        <v>45841.0</v>
      </c>
      <c r="B2100" s="428">
        <v>132411.0</v>
      </c>
      <c r="C2100" s="427"/>
      <c r="D2100" s="429" t="s">
        <v>1721</v>
      </c>
      <c r="E2100" s="428">
        <v>8.0704709E7</v>
      </c>
      <c r="F2100" s="429">
        <v>7.1659127E7</v>
      </c>
      <c r="G2100" s="429" t="s">
        <v>1463</v>
      </c>
    </row>
    <row r="2101" ht="14.25" customHeight="1">
      <c r="A2101" s="426">
        <v>45841.0</v>
      </c>
      <c r="B2101" s="428">
        <v>129130.0</v>
      </c>
      <c r="C2101" s="427"/>
      <c r="D2101" s="429" t="s">
        <v>1734</v>
      </c>
      <c r="E2101" s="428">
        <v>6.9457844E7</v>
      </c>
      <c r="F2101" s="429">
        <v>0.0</v>
      </c>
      <c r="G2101" s="429" t="s">
        <v>1463</v>
      </c>
    </row>
    <row r="2102" ht="14.25" customHeight="1">
      <c r="A2102" s="426">
        <v>45841.0</v>
      </c>
      <c r="B2102" s="428">
        <v>27370.0</v>
      </c>
      <c r="C2102" s="427"/>
      <c r="D2102" s="429" t="s">
        <v>1574</v>
      </c>
      <c r="E2102" s="428">
        <v>8.1297544E7</v>
      </c>
      <c r="F2102" s="429">
        <v>0.0</v>
      </c>
      <c r="G2102" s="429" t="s">
        <v>1463</v>
      </c>
    </row>
    <row r="2103" ht="14.25" customHeight="1">
      <c r="A2103" s="426">
        <v>45841.0</v>
      </c>
      <c r="B2103" s="428">
        <v>18188.0</v>
      </c>
      <c r="C2103" s="427"/>
      <c r="D2103" s="429" t="s">
        <v>1737</v>
      </c>
      <c r="E2103" s="428">
        <v>7.177158E7</v>
      </c>
      <c r="F2103" s="429">
        <v>0.0</v>
      </c>
      <c r="G2103" s="429" t="s">
        <v>1463</v>
      </c>
    </row>
    <row r="2104" ht="14.25" customHeight="1">
      <c r="A2104" s="426">
        <v>45841.0</v>
      </c>
      <c r="B2104" s="428">
        <v>12833.0</v>
      </c>
      <c r="C2104" s="427"/>
      <c r="D2104" s="429" t="s">
        <v>1737</v>
      </c>
      <c r="E2104" s="428">
        <v>7.1784413E7</v>
      </c>
      <c r="F2104" s="429">
        <v>0.0</v>
      </c>
      <c r="G2104" s="429" t="s">
        <v>1463</v>
      </c>
    </row>
    <row r="2105" ht="14.25" customHeight="1">
      <c r="A2105" s="426">
        <v>45841.0</v>
      </c>
      <c r="B2105" s="428">
        <v>8005.0</v>
      </c>
      <c r="C2105" s="427"/>
      <c r="D2105" s="429" t="s">
        <v>1530</v>
      </c>
      <c r="E2105" s="428">
        <v>8.1262709E7</v>
      </c>
      <c r="F2105" s="429">
        <v>0.0</v>
      </c>
      <c r="G2105" s="429" t="s">
        <v>1463</v>
      </c>
    </row>
    <row r="2106" ht="14.25" customHeight="1">
      <c r="A2106" s="426">
        <v>45841.0</v>
      </c>
      <c r="B2106" s="428">
        <v>7465.0</v>
      </c>
      <c r="C2106" s="427"/>
      <c r="D2106" s="429" t="s">
        <v>1530</v>
      </c>
      <c r="E2106" s="428">
        <v>8.1270174E7</v>
      </c>
      <c r="F2106" s="429">
        <v>0.0</v>
      </c>
      <c r="G2106" s="429" t="s">
        <v>1463</v>
      </c>
    </row>
    <row r="2107" ht="14.25" customHeight="1">
      <c r="A2107" s="426">
        <v>45841.0</v>
      </c>
      <c r="B2107" s="428">
        <v>3739.0</v>
      </c>
      <c r="C2107" s="427"/>
      <c r="D2107" s="429" t="s">
        <v>1737</v>
      </c>
      <c r="E2107" s="428">
        <v>7.1753392E7</v>
      </c>
      <c r="F2107" s="429">
        <v>0.0</v>
      </c>
      <c r="G2107" s="429" t="s">
        <v>1463</v>
      </c>
    </row>
    <row r="2108" ht="14.25" customHeight="1">
      <c r="A2108" s="426">
        <v>45841.0</v>
      </c>
      <c r="B2108" s="428">
        <v>2697.0</v>
      </c>
      <c r="C2108" s="427"/>
      <c r="D2108" s="429" t="s">
        <v>1507</v>
      </c>
      <c r="E2108" s="428">
        <v>7.9647232E7</v>
      </c>
      <c r="F2108" s="429">
        <v>0.0</v>
      </c>
      <c r="G2108" s="429" t="s">
        <v>1463</v>
      </c>
    </row>
    <row r="2109" ht="14.25" customHeight="1">
      <c r="A2109" s="426">
        <v>45842.0</v>
      </c>
      <c r="B2109" s="427"/>
      <c r="C2109" s="428">
        <v>975628.0</v>
      </c>
      <c r="D2109" s="429" t="s">
        <v>1806</v>
      </c>
      <c r="E2109" s="428">
        <v>5.1937804E7</v>
      </c>
      <c r="F2109" s="429">
        <v>1.600121E7</v>
      </c>
      <c r="G2109" s="429" t="s">
        <v>1463</v>
      </c>
    </row>
    <row r="2110" ht="14.25" customHeight="1">
      <c r="A2110" s="426">
        <v>45845.0</v>
      </c>
      <c r="B2110" s="427"/>
      <c r="C2110" s="428">
        <v>1195902.0</v>
      </c>
      <c r="D2110" s="429" t="s">
        <v>1807</v>
      </c>
      <c r="E2110" s="428">
        <v>4.6476777E7</v>
      </c>
      <c r="F2110" s="429">
        <v>2.8000013E7</v>
      </c>
      <c r="G2110" s="429" t="s">
        <v>1463</v>
      </c>
    </row>
    <row r="2111" ht="14.25" customHeight="1">
      <c r="A2111" s="426">
        <v>45845.0</v>
      </c>
      <c r="B2111" s="427"/>
      <c r="C2111" s="428">
        <v>635778.0</v>
      </c>
      <c r="D2111" s="429" t="s">
        <v>1808</v>
      </c>
      <c r="E2111" s="428">
        <v>4.7672679E7</v>
      </c>
      <c r="F2111" s="429">
        <v>0.0</v>
      </c>
      <c r="G2111" s="429" t="s">
        <v>1543</v>
      </c>
    </row>
    <row r="2112" ht="14.25" customHeight="1">
      <c r="A2112" s="426">
        <v>45845.0</v>
      </c>
      <c r="B2112" s="428">
        <v>4506183.0</v>
      </c>
      <c r="C2112" s="427"/>
      <c r="D2112" s="429" t="s">
        <v>1600</v>
      </c>
      <c r="E2112" s="428">
        <v>5.098296E7</v>
      </c>
      <c r="F2112" s="429">
        <v>0.0</v>
      </c>
      <c r="G2112" s="429" t="s">
        <v>1463</v>
      </c>
    </row>
    <row r="2113" ht="14.25" customHeight="1">
      <c r="A2113" s="426">
        <v>45845.0</v>
      </c>
      <c r="B2113" s="428">
        <v>1195902.0</v>
      </c>
      <c r="C2113" s="427"/>
      <c r="D2113" s="429" t="s">
        <v>1684</v>
      </c>
      <c r="E2113" s="428">
        <v>5.2178862E7</v>
      </c>
      <c r="F2113" s="429">
        <v>4846885.0</v>
      </c>
      <c r="G2113" s="429" t="s">
        <v>1463</v>
      </c>
    </row>
    <row r="2114" ht="14.25" customHeight="1">
      <c r="A2114" s="426">
        <v>45845.0</v>
      </c>
      <c r="B2114" s="428">
        <v>364570.0</v>
      </c>
      <c r="C2114" s="427"/>
      <c r="D2114" s="429" t="s">
        <v>1600</v>
      </c>
      <c r="E2114" s="428">
        <v>5.2843432E7</v>
      </c>
      <c r="F2114" s="429">
        <v>0.0</v>
      </c>
      <c r="G2114" s="429" t="s">
        <v>1463</v>
      </c>
    </row>
    <row r="2115" ht="14.25" customHeight="1">
      <c r="A2115" s="426">
        <v>45845.0</v>
      </c>
      <c r="B2115" s="428">
        <v>300000.0</v>
      </c>
      <c r="C2115" s="427"/>
      <c r="D2115" s="429" t="s">
        <v>1630</v>
      </c>
      <c r="E2115" s="428">
        <v>5.2478862E7</v>
      </c>
      <c r="F2115" s="429">
        <v>0.0</v>
      </c>
      <c r="G2115" s="429" t="s">
        <v>1463</v>
      </c>
    </row>
    <row r="2116" ht="14.25" customHeight="1">
      <c r="A2116" s="426">
        <v>45845.0</v>
      </c>
      <c r="B2116" s="428">
        <v>70000.0</v>
      </c>
      <c r="C2116" s="427"/>
      <c r="D2116" s="429" t="s">
        <v>1523</v>
      </c>
      <c r="E2116" s="428">
        <v>5.2913432E7</v>
      </c>
      <c r="F2116" s="429">
        <v>0.0</v>
      </c>
      <c r="G2116" s="429" t="s">
        <v>1463</v>
      </c>
    </row>
    <row r="2117" ht="14.25" customHeight="1">
      <c r="A2117" s="426">
        <v>45846.0</v>
      </c>
      <c r="B2117" s="428">
        <v>71813.0</v>
      </c>
      <c r="C2117" s="427"/>
      <c r="D2117" s="429" t="s">
        <v>1695</v>
      </c>
      <c r="E2117" s="428">
        <v>4.8245428E7</v>
      </c>
      <c r="F2117" s="429">
        <v>7.2245806E7</v>
      </c>
      <c r="G2117" s="429" t="s">
        <v>1463</v>
      </c>
    </row>
    <row r="2118" ht="14.25" customHeight="1">
      <c r="A2118" s="426">
        <v>45846.0</v>
      </c>
      <c r="B2118" s="428">
        <v>52799.0</v>
      </c>
      <c r="C2118" s="427"/>
      <c r="D2118" s="429" t="s">
        <v>1695</v>
      </c>
      <c r="E2118" s="428">
        <v>4.8298227E7</v>
      </c>
      <c r="F2118" s="429">
        <v>7.2245806E7</v>
      </c>
      <c r="G2118" s="429" t="s">
        <v>1463</v>
      </c>
    </row>
    <row r="2119" ht="14.25" customHeight="1">
      <c r="A2119" s="426">
        <v>45846.0</v>
      </c>
      <c r="B2119" s="428">
        <v>10230.0</v>
      </c>
      <c r="C2119" s="427"/>
      <c r="D2119" s="429" t="s">
        <v>1799</v>
      </c>
      <c r="E2119" s="428">
        <v>4.8308457E7</v>
      </c>
      <c r="F2119" s="429">
        <v>7.2899709E7</v>
      </c>
      <c r="G2119" s="429" t="s">
        <v>1463</v>
      </c>
    </row>
    <row r="2120" ht="14.25" customHeight="1">
      <c r="A2120" s="426">
        <v>45847.0</v>
      </c>
      <c r="B2120" s="428">
        <v>6096270.0</v>
      </c>
      <c r="C2120" s="427"/>
      <c r="D2120" s="429" t="s">
        <v>1604</v>
      </c>
      <c r="E2120" s="428">
        <v>4.4536359E7</v>
      </c>
      <c r="F2120" s="429">
        <v>1702947.0</v>
      </c>
      <c r="G2120" s="429" t="s">
        <v>1463</v>
      </c>
    </row>
    <row r="2121" ht="14.25" customHeight="1">
      <c r="A2121" s="426">
        <v>45847.0</v>
      </c>
      <c r="B2121" s="428">
        <v>2094162.0</v>
      </c>
      <c r="C2121" s="427"/>
      <c r="D2121" s="429" t="s">
        <v>1521</v>
      </c>
      <c r="E2121" s="428">
        <v>3.3702218E7</v>
      </c>
      <c r="F2121" s="429">
        <v>0.0</v>
      </c>
      <c r="G2121" s="429" t="s">
        <v>1463</v>
      </c>
    </row>
    <row r="2122" ht="14.25" customHeight="1">
      <c r="A2122" s="426">
        <v>45847.0</v>
      </c>
      <c r="B2122" s="428">
        <v>1814776.0</v>
      </c>
      <c r="C2122" s="427"/>
      <c r="D2122" s="429" t="s">
        <v>1684</v>
      </c>
      <c r="E2122" s="428">
        <v>3.8440089E7</v>
      </c>
      <c r="F2122" s="429">
        <v>4846885.0</v>
      </c>
      <c r="G2122" s="429" t="s">
        <v>1463</v>
      </c>
    </row>
    <row r="2123" ht="14.25" customHeight="1">
      <c r="A2123" s="426">
        <v>45847.0</v>
      </c>
      <c r="B2123" s="428">
        <v>1310307.0</v>
      </c>
      <c r="C2123" s="427"/>
      <c r="D2123" s="429" t="s">
        <v>1685</v>
      </c>
      <c r="E2123" s="428">
        <v>3.5012525E7</v>
      </c>
      <c r="F2123" s="429">
        <v>0.0</v>
      </c>
      <c r="G2123" s="429" t="s">
        <v>1463</v>
      </c>
    </row>
    <row r="2124" ht="14.25" customHeight="1">
      <c r="A2124" s="426">
        <v>45847.0</v>
      </c>
      <c r="B2124" s="428">
        <v>832875.0</v>
      </c>
      <c r="C2124" s="427"/>
      <c r="D2124" s="429" t="s">
        <v>1627</v>
      </c>
      <c r="E2124" s="428">
        <v>4.6260104E7</v>
      </c>
      <c r="F2124" s="429">
        <v>0.0</v>
      </c>
      <c r="G2124" s="429" t="s">
        <v>1463</v>
      </c>
    </row>
    <row r="2125" ht="14.25" customHeight="1">
      <c r="A2125" s="426">
        <v>45847.0</v>
      </c>
      <c r="B2125" s="428">
        <v>728973.0</v>
      </c>
      <c r="C2125" s="427"/>
      <c r="D2125" s="429" t="s">
        <v>1674</v>
      </c>
      <c r="E2125" s="428">
        <v>4.6989077E7</v>
      </c>
      <c r="F2125" s="429">
        <v>0.0</v>
      </c>
      <c r="G2125" s="429" t="s">
        <v>1463</v>
      </c>
    </row>
    <row r="2126" ht="14.25" customHeight="1">
      <c r="A2126" s="426">
        <v>45847.0</v>
      </c>
      <c r="B2126" s="428">
        <v>615718.0</v>
      </c>
      <c r="C2126" s="427"/>
      <c r="D2126" s="429" t="s">
        <v>1621</v>
      </c>
      <c r="E2126" s="428">
        <v>4.5427229E7</v>
      </c>
      <c r="F2126" s="429">
        <v>0.0</v>
      </c>
      <c r="G2126" s="429" t="s">
        <v>1463</v>
      </c>
    </row>
    <row r="2127" ht="14.25" customHeight="1">
      <c r="A2127" s="426">
        <v>45847.0</v>
      </c>
      <c r="B2127" s="428">
        <v>583904.0</v>
      </c>
      <c r="C2127" s="427"/>
      <c r="D2127" s="429" t="s">
        <v>1652</v>
      </c>
      <c r="E2127" s="428">
        <v>3.5596429E7</v>
      </c>
      <c r="F2127" s="429">
        <v>0.0</v>
      </c>
      <c r="G2127" s="429" t="s">
        <v>1463</v>
      </c>
    </row>
    <row r="2128" ht="14.25" customHeight="1">
      <c r="A2128" s="426">
        <v>45847.0</v>
      </c>
      <c r="B2128" s="428">
        <v>563010.0</v>
      </c>
      <c r="C2128" s="427"/>
      <c r="D2128" s="429" t="s">
        <v>1621</v>
      </c>
      <c r="E2128" s="428">
        <v>3.6159439E7</v>
      </c>
      <c r="F2128" s="429">
        <v>0.0</v>
      </c>
      <c r="G2128" s="429" t="s">
        <v>1463</v>
      </c>
    </row>
    <row r="2129" ht="14.25" customHeight="1">
      <c r="A2129" s="426">
        <v>45847.0</v>
      </c>
      <c r="B2129" s="428">
        <v>473472.0</v>
      </c>
      <c r="C2129" s="427"/>
      <c r="D2129" s="429" t="s">
        <v>1520</v>
      </c>
      <c r="E2129" s="428">
        <v>4.7462549E7</v>
      </c>
      <c r="F2129" s="429">
        <v>0.0</v>
      </c>
      <c r="G2129" s="429" t="s">
        <v>1463</v>
      </c>
    </row>
    <row r="2130" ht="14.25" customHeight="1">
      <c r="A2130" s="426">
        <v>45847.0</v>
      </c>
      <c r="B2130" s="428">
        <v>300000.0</v>
      </c>
      <c r="C2130" s="427"/>
      <c r="D2130" s="429" t="s">
        <v>1630</v>
      </c>
      <c r="E2130" s="428">
        <v>4.8173615E7</v>
      </c>
      <c r="F2130" s="429">
        <v>0.0</v>
      </c>
      <c r="G2130" s="429" t="s">
        <v>1463</v>
      </c>
    </row>
    <row r="2131" ht="14.25" customHeight="1">
      <c r="A2131" s="426">
        <v>45847.0</v>
      </c>
      <c r="B2131" s="428">
        <v>275152.0</v>
      </c>
      <c r="C2131" s="427"/>
      <c r="D2131" s="429" t="s">
        <v>1721</v>
      </c>
      <c r="E2131" s="428">
        <v>4.4811511E7</v>
      </c>
      <c r="F2131" s="429">
        <v>7.1659127E7</v>
      </c>
      <c r="G2131" s="429" t="s">
        <v>1463</v>
      </c>
    </row>
    <row r="2132" ht="14.25" customHeight="1">
      <c r="A2132" s="426">
        <v>45847.0</v>
      </c>
      <c r="B2132" s="428">
        <v>249948.0</v>
      </c>
      <c r="C2132" s="427"/>
      <c r="D2132" s="429" t="s">
        <v>1519</v>
      </c>
      <c r="E2132" s="428">
        <v>3.6625313E7</v>
      </c>
      <c r="F2132" s="429">
        <v>2.5709179E7</v>
      </c>
      <c r="G2132" s="429" t="s">
        <v>1463</v>
      </c>
    </row>
    <row r="2133" ht="14.25" customHeight="1">
      <c r="A2133" s="426">
        <v>45847.0</v>
      </c>
      <c r="B2133" s="428">
        <v>215926.0</v>
      </c>
      <c r="C2133" s="427"/>
      <c r="D2133" s="429" t="s">
        <v>1621</v>
      </c>
      <c r="E2133" s="428">
        <v>3.6375365E7</v>
      </c>
      <c r="F2133" s="429">
        <v>0.0</v>
      </c>
      <c r="G2133" s="429" t="s">
        <v>1463</v>
      </c>
    </row>
    <row r="2134" ht="14.25" customHeight="1">
      <c r="A2134" s="426">
        <v>45847.0</v>
      </c>
      <c r="B2134" s="428">
        <v>179901.0</v>
      </c>
      <c r="C2134" s="427"/>
      <c r="D2134" s="429" t="s">
        <v>1529</v>
      </c>
      <c r="E2134" s="428">
        <v>4.764245E7</v>
      </c>
      <c r="F2134" s="429">
        <v>0.0</v>
      </c>
      <c r="G2134" s="429" t="s">
        <v>1463</v>
      </c>
    </row>
    <row r="2135" ht="14.25" customHeight="1">
      <c r="A2135" s="426">
        <v>45847.0</v>
      </c>
      <c r="B2135" s="428">
        <v>174900.0</v>
      </c>
      <c r="C2135" s="427"/>
      <c r="D2135" s="429" t="s">
        <v>1529</v>
      </c>
      <c r="E2135" s="428">
        <v>4.781735E7</v>
      </c>
      <c r="F2135" s="429">
        <v>0.0</v>
      </c>
      <c r="G2135" s="429" t="s">
        <v>1463</v>
      </c>
    </row>
    <row r="2136" ht="14.25" customHeight="1">
      <c r="A2136" s="426">
        <v>45847.0</v>
      </c>
      <c r="B2136" s="428">
        <v>107943.0</v>
      </c>
      <c r="C2136" s="427"/>
      <c r="D2136" s="429" t="s">
        <v>1664</v>
      </c>
      <c r="E2136" s="428">
        <v>3.1608056E7</v>
      </c>
      <c r="F2136" s="429">
        <v>0.0</v>
      </c>
      <c r="G2136" s="429" t="s">
        <v>1463</v>
      </c>
    </row>
    <row r="2137" ht="14.25" customHeight="1">
      <c r="A2137" s="426">
        <v>45847.0</v>
      </c>
      <c r="B2137" s="428">
        <v>56265.0</v>
      </c>
      <c r="C2137" s="427"/>
      <c r="D2137" s="429" t="s">
        <v>1684</v>
      </c>
      <c r="E2137" s="428">
        <v>4.7873615E7</v>
      </c>
      <c r="F2137" s="429">
        <v>4846885.0</v>
      </c>
      <c r="G2137" s="429" t="s">
        <v>1463</v>
      </c>
    </row>
    <row r="2138" ht="14.25" customHeight="1">
      <c r="A2138" s="426">
        <v>45848.0</v>
      </c>
      <c r="B2138" s="427"/>
      <c r="C2138" s="428">
        <v>5.0E7</v>
      </c>
      <c r="D2138" s="429" t="s">
        <v>1643</v>
      </c>
      <c r="E2138" s="428">
        <v>7.7041516E7</v>
      </c>
      <c r="F2138" s="429">
        <v>0.0</v>
      </c>
      <c r="G2138" s="429" t="s">
        <v>1463</v>
      </c>
    </row>
    <row r="2139" ht="14.25" customHeight="1">
      <c r="A2139" s="426">
        <v>45848.0</v>
      </c>
      <c r="B2139" s="427"/>
      <c r="C2139" s="428">
        <v>4.9428428E7</v>
      </c>
      <c r="D2139" s="429" t="s">
        <v>1643</v>
      </c>
      <c r="E2139" s="428">
        <v>2.7613088E7</v>
      </c>
      <c r="F2139" s="429">
        <v>0.0</v>
      </c>
      <c r="G2139" s="429" t="s">
        <v>1463</v>
      </c>
    </row>
    <row r="2140" ht="14.25" customHeight="1">
      <c r="A2140" s="426">
        <v>45848.0</v>
      </c>
      <c r="B2140" s="428">
        <v>3688356.0</v>
      </c>
      <c r="C2140" s="427"/>
      <c r="D2140" s="429" t="s">
        <v>1784</v>
      </c>
      <c r="E2140" s="428">
        <v>3.1301444E7</v>
      </c>
      <c r="F2140" s="429">
        <v>3.88415913E8</v>
      </c>
      <c r="G2140" s="429" t="s">
        <v>1463</v>
      </c>
    </row>
    <row r="2141" ht="14.25" customHeight="1">
      <c r="A2141" s="426">
        <v>45848.0</v>
      </c>
      <c r="B2141" s="428">
        <v>144240.0</v>
      </c>
      <c r="C2141" s="427"/>
      <c r="D2141" s="429" t="s">
        <v>1809</v>
      </c>
      <c r="E2141" s="428">
        <v>3.1488123E7</v>
      </c>
      <c r="F2141" s="429">
        <v>7.237262E7</v>
      </c>
      <c r="G2141" s="429" t="s">
        <v>1463</v>
      </c>
    </row>
    <row r="2142" ht="14.25" customHeight="1">
      <c r="A2142" s="426">
        <v>45848.0</v>
      </c>
      <c r="B2142" s="428">
        <v>42439.0</v>
      </c>
      <c r="C2142" s="427"/>
      <c r="D2142" s="429" t="s">
        <v>1695</v>
      </c>
      <c r="E2142" s="428">
        <v>3.1343883E7</v>
      </c>
      <c r="F2142" s="429">
        <v>7.2245806E7</v>
      </c>
      <c r="G2142" s="429" t="s">
        <v>1463</v>
      </c>
    </row>
    <row r="2143" ht="14.25" customHeight="1">
      <c r="A2143" s="426">
        <v>45848.0</v>
      </c>
      <c r="B2143" s="428">
        <v>11990.0</v>
      </c>
      <c r="C2143" s="427"/>
      <c r="D2143" s="429" t="s">
        <v>1799</v>
      </c>
      <c r="E2143" s="428">
        <v>3.1500113E7</v>
      </c>
      <c r="F2143" s="429">
        <v>7.2899709E7</v>
      </c>
      <c r="G2143" s="429" t="s">
        <v>1463</v>
      </c>
    </row>
    <row r="2144" ht="14.25" customHeight="1">
      <c r="A2144" s="426">
        <v>45849.0</v>
      </c>
      <c r="B2144" s="427"/>
      <c r="C2144" s="428">
        <v>57366.0</v>
      </c>
      <c r="D2144" s="429" t="s">
        <v>1810</v>
      </c>
      <c r="E2144" s="428">
        <v>1.15913395E8</v>
      </c>
      <c r="F2144" s="429">
        <v>0.0</v>
      </c>
      <c r="G2144" s="429" t="s">
        <v>1465</v>
      </c>
    </row>
    <row r="2145" ht="14.25" customHeight="1">
      <c r="A2145" s="426">
        <v>45849.0</v>
      </c>
      <c r="B2145" s="427"/>
      <c r="C2145" s="428">
        <v>34271.0</v>
      </c>
      <c r="D2145" s="429" t="s">
        <v>1743</v>
      </c>
      <c r="E2145" s="428">
        <v>1.15994953E8</v>
      </c>
      <c r="F2145" s="429">
        <v>0.0</v>
      </c>
      <c r="G2145" s="429" t="s">
        <v>1465</v>
      </c>
    </row>
    <row r="2146" ht="14.25" customHeight="1">
      <c r="A2146" s="426">
        <v>45849.0</v>
      </c>
      <c r="B2146" s="427"/>
      <c r="C2146" s="428">
        <v>24192.0</v>
      </c>
      <c r="D2146" s="429" t="s">
        <v>1706</v>
      </c>
      <c r="E2146" s="428">
        <v>1.15970761E8</v>
      </c>
      <c r="F2146" s="429">
        <v>0.0</v>
      </c>
      <c r="G2146" s="429" t="s">
        <v>1465</v>
      </c>
    </row>
    <row r="2147" ht="14.25" customHeight="1">
      <c r="A2147" s="426">
        <v>45849.0</v>
      </c>
      <c r="B2147" s="428">
        <v>7000000.0</v>
      </c>
      <c r="C2147" s="427"/>
      <c r="D2147" s="429" t="s">
        <v>1510</v>
      </c>
      <c r="E2147" s="428">
        <v>1.27041516E8</v>
      </c>
      <c r="F2147" s="429">
        <v>0.0</v>
      </c>
      <c r="G2147" s="429" t="s">
        <v>1463</v>
      </c>
    </row>
    <row r="2148" ht="14.25" customHeight="1">
      <c r="A2148" s="426">
        <v>45849.0</v>
      </c>
      <c r="B2148" s="428">
        <v>4128121.0</v>
      </c>
      <c r="C2148" s="427"/>
      <c r="D2148" s="429" t="s">
        <v>1510</v>
      </c>
      <c r="E2148" s="428">
        <v>1.20041516E8</v>
      </c>
      <c r="F2148" s="429">
        <v>0.0</v>
      </c>
      <c r="G2148" s="429" t="s">
        <v>1463</v>
      </c>
    </row>
    <row r="2149" ht="14.25" customHeight="1">
      <c r="A2149" s="426">
        <v>45852.0</v>
      </c>
      <c r="B2149" s="428">
        <v>3909099.0</v>
      </c>
      <c r="C2149" s="427"/>
      <c r="D2149" s="429" t="s">
        <v>1600</v>
      </c>
      <c r="E2149" s="428">
        <v>1.16029224E8</v>
      </c>
      <c r="F2149" s="429">
        <v>0.0</v>
      </c>
      <c r="G2149" s="429" t="s">
        <v>1463</v>
      </c>
    </row>
    <row r="2150" ht="14.25" customHeight="1">
      <c r="A2150" s="426">
        <v>45852.0</v>
      </c>
      <c r="B2150" s="428">
        <v>1540000.0</v>
      </c>
      <c r="C2150" s="427"/>
      <c r="D2150" s="429" t="s">
        <v>1523</v>
      </c>
      <c r="E2150" s="428">
        <v>1.10763458E8</v>
      </c>
      <c r="F2150" s="429">
        <v>0.0</v>
      </c>
      <c r="G2150" s="429" t="s">
        <v>1463</v>
      </c>
    </row>
    <row r="2151" ht="14.25" customHeight="1">
      <c r="A2151" s="426">
        <v>45852.0</v>
      </c>
      <c r="B2151" s="428">
        <v>1047667.0</v>
      </c>
      <c r="C2151" s="427"/>
      <c r="D2151" s="429" t="s">
        <v>1517</v>
      </c>
      <c r="E2151" s="428">
        <v>1.12120125E8</v>
      </c>
      <c r="F2151" s="429">
        <v>0.0</v>
      </c>
      <c r="G2151" s="429" t="s">
        <v>1463</v>
      </c>
    </row>
    <row r="2152" ht="14.25" customHeight="1">
      <c r="A2152" s="426">
        <v>45852.0</v>
      </c>
      <c r="B2152" s="428">
        <v>300000.0</v>
      </c>
      <c r="C2152" s="427"/>
      <c r="D2152" s="429" t="s">
        <v>1630</v>
      </c>
      <c r="E2152" s="428">
        <v>1.11063458E8</v>
      </c>
      <c r="F2152" s="429">
        <v>0.0</v>
      </c>
      <c r="G2152" s="429" t="s">
        <v>1463</v>
      </c>
    </row>
    <row r="2153" ht="14.25" customHeight="1">
      <c r="A2153" s="426">
        <v>45852.0</v>
      </c>
      <c r="B2153" s="428">
        <v>9000.0</v>
      </c>
      <c r="C2153" s="427"/>
      <c r="D2153" s="429" t="s">
        <v>1529</v>
      </c>
      <c r="E2153" s="428">
        <v>1.11072458E8</v>
      </c>
      <c r="F2153" s="429">
        <v>0.0</v>
      </c>
      <c r="G2153" s="429" t="s">
        <v>1463</v>
      </c>
    </row>
    <row r="2154" ht="14.25" customHeight="1">
      <c r="A2154" s="426">
        <v>45855.0</v>
      </c>
      <c r="B2154" s="428">
        <v>6000000.0</v>
      </c>
      <c r="C2154" s="427"/>
      <c r="D2154" s="429" t="s">
        <v>1505</v>
      </c>
      <c r="E2154" s="428">
        <v>9.9317182E7</v>
      </c>
      <c r="F2154" s="429">
        <v>6.1603875E7</v>
      </c>
      <c r="G2154" s="429" t="s">
        <v>1463</v>
      </c>
    </row>
    <row r="2155" ht="14.25" customHeight="1">
      <c r="A2155" s="426">
        <v>45855.0</v>
      </c>
      <c r="B2155" s="428">
        <v>6000000.0</v>
      </c>
      <c r="C2155" s="427"/>
      <c r="D2155" s="429" t="s">
        <v>1505</v>
      </c>
      <c r="E2155" s="428">
        <v>9.3317182E7</v>
      </c>
      <c r="F2155" s="429">
        <v>6.1603875E7</v>
      </c>
      <c r="G2155" s="429" t="s">
        <v>1463</v>
      </c>
    </row>
    <row r="2156" ht="14.25" customHeight="1">
      <c r="A2156" s="426">
        <v>45855.0</v>
      </c>
      <c r="B2156" s="428">
        <v>5810150.0</v>
      </c>
      <c r="C2156" s="427"/>
      <c r="D2156" s="429" t="s">
        <v>1505</v>
      </c>
      <c r="E2156" s="428">
        <v>8.7317182E7</v>
      </c>
      <c r="F2156" s="429">
        <v>6.1603875E7</v>
      </c>
      <c r="G2156" s="429" t="s">
        <v>1463</v>
      </c>
    </row>
    <row r="2157" ht="14.25" customHeight="1">
      <c r="A2157" s="426">
        <v>45855.0</v>
      </c>
      <c r="B2157" s="428">
        <v>4062775.0</v>
      </c>
      <c r="C2157" s="427"/>
      <c r="D2157" s="429" t="s">
        <v>1549</v>
      </c>
      <c r="E2157" s="428">
        <v>1.05877684E8</v>
      </c>
      <c r="F2157" s="429">
        <v>0.0</v>
      </c>
      <c r="G2157" s="429" t="s">
        <v>1463</v>
      </c>
    </row>
    <row r="2158" ht="14.25" customHeight="1">
      <c r="A2158" s="426">
        <v>45855.0</v>
      </c>
      <c r="B2158" s="428">
        <v>2684561.0</v>
      </c>
      <c r="C2158" s="427"/>
      <c r="D2158" s="429" t="s">
        <v>1519</v>
      </c>
      <c r="E2158" s="428">
        <v>8.1507032E7</v>
      </c>
      <c r="F2158" s="429">
        <v>2.5709179E7</v>
      </c>
      <c r="G2158" s="429" t="s">
        <v>1463</v>
      </c>
    </row>
    <row r="2159" ht="14.25" customHeight="1">
      <c r="A2159" s="426">
        <v>45855.0</v>
      </c>
      <c r="B2159" s="428">
        <v>2094162.0</v>
      </c>
      <c r="C2159" s="427"/>
      <c r="D2159" s="429" t="s">
        <v>1497</v>
      </c>
      <c r="E2159" s="428">
        <v>1.09223458E8</v>
      </c>
      <c r="F2159" s="429">
        <v>0.0</v>
      </c>
      <c r="G2159" s="429" t="s">
        <v>1463</v>
      </c>
    </row>
    <row r="2160" ht="14.25" customHeight="1">
      <c r="A2160" s="426">
        <v>45855.0</v>
      </c>
      <c r="B2160" s="428">
        <v>1631991.0</v>
      </c>
      <c r="C2160" s="427"/>
      <c r="D2160" s="429" t="s">
        <v>1519</v>
      </c>
      <c r="E2160" s="428">
        <v>1.01814909E8</v>
      </c>
      <c r="F2160" s="429">
        <v>2.5709179E7</v>
      </c>
      <c r="G2160" s="429" t="s">
        <v>1463</v>
      </c>
    </row>
    <row r="2161" ht="14.25" customHeight="1">
      <c r="A2161" s="426">
        <v>45855.0</v>
      </c>
      <c r="B2161" s="428">
        <v>1268052.0</v>
      </c>
      <c r="C2161" s="427"/>
      <c r="D2161" s="429" t="s">
        <v>1627</v>
      </c>
      <c r="E2161" s="428">
        <v>7.8822471E7</v>
      </c>
      <c r="F2161" s="429">
        <v>0.0</v>
      </c>
      <c r="G2161" s="429" t="s">
        <v>1463</v>
      </c>
    </row>
    <row r="2162" ht="14.25" customHeight="1">
      <c r="A2162" s="426">
        <v>45855.0</v>
      </c>
      <c r="B2162" s="428">
        <v>1007040.0</v>
      </c>
      <c r="C2162" s="427"/>
      <c r="D2162" s="429" t="s">
        <v>1652</v>
      </c>
      <c r="E2162" s="428">
        <v>7.7554419E7</v>
      </c>
      <c r="F2162" s="429">
        <v>0.0</v>
      </c>
      <c r="G2162" s="429" t="s">
        <v>1463</v>
      </c>
    </row>
    <row r="2163" ht="14.25" customHeight="1">
      <c r="A2163" s="426">
        <v>45855.0</v>
      </c>
      <c r="B2163" s="428">
        <v>523934.0</v>
      </c>
      <c r="C2163" s="427"/>
      <c r="D2163" s="429" t="s">
        <v>1652</v>
      </c>
      <c r="E2163" s="428">
        <v>1.06805704E8</v>
      </c>
      <c r="F2163" s="429">
        <v>0.0</v>
      </c>
      <c r="G2163" s="429" t="s">
        <v>1463</v>
      </c>
    </row>
    <row r="2164" ht="14.25" customHeight="1">
      <c r="A2164" s="426">
        <v>45855.0</v>
      </c>
      <c r="B2164" s="428">
        <v>497936.0</v>
      </c>
      <c r="C2164" s="427"/>
      <c r="D2164" s="429" t="s">
        <v>1664</v>
      </c>
      <c r="E2164" s="428">
        <v>9.9815118E7</v>
      </c>
      <c r="F2164" s="429">
        <v>0.0</v>
      </c>
      <c r="G2164" s="429" t="s">
        <v>1463</v>
      </c>
    </row>
    <row r="2165" ht="14.25" customHeight="1">
      <c r="A2165" s="426">
        <v>45855.0</v>
      </c>
      <c r="B2165" s="428">
        <v>300000.0</v>
      </c>
      <c r="C2165" s="427"/>
      <c r="D2165" s="429" t="s">
        <v>1630</v>
      </c>
      <c r="E2165" s="428">
        <v>1.07105704E8</v>
      </c>
      <c r="F2165" s="429">
        <v>0.0</v>
      </c>
      <c r="G2165" s="429" t="s">
        <v>1463</v>
      </c>
    </row>
    <row r="2166" ht="14.25" customHeight="1">
      <c r="A2166" s="426">
        <v>45855.0</v>
      </c>
      <c r="B2166" s="428">
        <v>192900.0</v>
      </c>
      <c r="C2166" s="427"/>
      <c r="D2166" s="429" t="s">
        <v>1529</v>
      </c>
      <c r="E2166" s="428">
        <v>1.00008018E8</v>
      </c>
      <c r="F2166" s="429">
        <v>0.0</v>
      </c>
      <c r="G2166" s="429" t="s">
        <v>1463</v>
      </c>
    </row>
    <row r="2167" ht="14.25" customHeight="1">
      <c r="A2167" s="426">
        <v>45855.0</v>
      </c>
      <c r="B2167" s="428">
        <v>188901.0</v>
      </c>
      <c r="C2167" s="427"/>
      <c r="D2167" s="429" t="s">
        <v>1529</v>
      </c>
      <c r="E2167" s="428">
        <v>1.0628177E8</v>
      </c>
      <c r="F2167" s="429">
        <v>0.0</v>
      </c>
      <c r="G2167" s="429" t="s">
        <v>1463</v>
      </c>
    </row>
    <row r="2168" ht="14.25" customHeight="1">
      <c r="A2168" s="426">
        <v>45855.0</v>
      </c>
      <c r="B2168" s="428">
        <v>183900.0</v>
      </c>
      <c r="C2168" s="427"/>
      <c r="D2168" s="429" t="s">
        <v>1529</v>
      </c>
      <c r="E2168" s="428">
        <v>1.06092869E8</v>
      </c>
      <c r="F2168" s="429">
        <v>0.0</v>
      </c>
      <c r="G2168" s="429" t="s">
        <v>1463</v>
      </c>
    </row>
    <row r="2169" ht="14.25" customHeight="1">
      <c r="A2169" s="426">
        <v>45855.0</v>
      </c>
      <c r="B2169" s="428">
        <v>174900.0</v>
      </c>
      <c r="C2169" s="427"/>
      <c r="D2169" s="429" t="s">
        <v>1529</v>
      </c>
      <c r="E2169" s="428">
        <v>1.00182918E8</v>
      </c>
      <c r="F2169" s="429">
        <v>0.0</v>
      </c>
      <c r="G2169" s="429" t="s">
        <v>1463</v>
      </c>
    </row>
    <row r="2170" ht="14.25" customHeight="1">
      <c r="A2170" s="426">
        <v>45855.0</v>
      </c>
      <c r="B2170" s="428">
        <v>31285.0</v>
      </c>
      <c r="C2170" s="427"/>
      <c r="D2170" s="429" t="s">
        <v>1604</v>
      </c>
      <c r="E2170" s="428">
        <v>1.05908969E8</v>
      </c>
      <c r="F2170" s="429">
        <v>1702947.0</v>
      </c>
      <c r="G2170" s="429" t="s">
        <v>1463</v>
      </c>
    </row>
    <row r="2171" ht="14.25" customHeight="1">
      <c r="A2171" s="426">
        <v>45855.0</v>
      </c>
      <c r="B2171" s="428">
        <v>19992.0</v>
      </c>
      <c r="C2171" s="427"/>
      <c r="D2171" s="429" t="s">
        <v>1652</v>
      </c>
      <c r="E2171" s="428">
        <v>1.07125696E8</v>
      </c>
      <c r="F2171" s="429">
        <v>0.0</v>
      </c>
      <c r="G2171" s="429" t="s">
        <v>1463</v>
      </c>
    </row>
    <row r="2172" ht="14.25" customHeight="1">
      <c r="A2172" s="426">
        <v>45855.0</v>
      </c>
      <c r="B2172" s="428">
        <v>3600.0</v>
      </c>
      <c r="C2172" s="427"/>
      <c r="D2172" s="429" t="s">
        <v>1652</v>
      </c>
      <c r="E2172" s="428">
        <v>1.07129296E8</v>
      </c>
      <c r="F2172" s="429">
        <v>0.0</v>
      </c>
      <c r="G2172" s="429" t="s">
        <v>1463</v>
      </c>
    </row>
    <row r="2173" ht="14.25" customHeight="1">
      <c r="A2173" s="426">
        <v>45856.0</v>
      </c>
      <c r="B2173" s="428">
        <v>301500.0</v>
      </c>
      <c r="C2173" s="427"/>
      <c r="D2173" s="429" t="s">
        <v>1811</v>
      </c>
      <c r="E2173" s="428">
        <v>7.6547379E7</v>
      </c>
      <c r="F2173" s="429">
        <v>0.0</v>
      </c>
      <c r="G2173" s="429" t="s">
        <v>1463</v>
      </c>
    </row>
    <row r="2174" ht="14.25" customHeight="1">
      <c r="A2174" s="426">
        <v>45859.0</v>
      </c>
      <c r="B2174" s="427"/>
      <c r="C2174" s="428">
        <v>6.2766362E7</v>
      </c>
      <c r="D2174" s="429" t="s">
        <v>1593</v>
      </c>
      <c r="E2174" s="428">
        <v>7.5247052E7</v>
      </c>
      <c r="F2174" s="429">
        <v>0.0</v>
      </c>
      <c r="G2174" s="429" t="s">
        <v>1543</v>
      </c>
    </row>
    <row r="2175" ht="14.25" customHeight="1">
      <c r="A2175" s="426">
        <v>45859.0</v>
      </c>
      <c r="B2175" s="428">
        <v>3597683.0</v>
      </c>
      <c r="C2175" s="427"/>
      <c r="D2175" s="429" t="s">
        <v>1791</v>
      </c>
      <c r="E2175" s="428">
        <v>1.37987314E8</v>
      </c>
      <c r="F2175" s="429">
        <v>3.89136518E8</v>
      </c>
      <c r="G2175" s="429" t="s">
        <v>1463</v>
      </c>
    </row>
    <row r="2176" ht="14.25" customHeight="1">
      <c r="A2176" s="426">
        <v>45859.0</v>
      </c>
      <c r="B2176" s="428">
        <v>458869.0</v>
      </c>
      <c r="C2176" s="427"/>
      <c r="D2176" s="429" t="s">
        <v>1652</v>
      </c>
      <c r="E2176" s="428">
        <v>7.6005921E7</v>
      </c>
      <c r="F2176" s="429">
        <v>0.0</v>
      </c>
      <c r="G2176" s="429" t="s">
        <v>1463</v>
      </c>
    </row>
    <row r="2177" ht="14.25" customHeight="1">
      <c r="A2177" s="426">
        <v>45859.0</v>
      </c>
      <c r="B2177" s="428">
        <v>422001.0</v>
      </c>
      <c r="C2177" s="427"/>
      <c r="D2177" s="429" t="s">
        <v>1791</v>
      </c>
      <c r="E2177" s="428">
        <v>1.34389631E8</v>
      </c>
      <c r="F2177" s="429">
        <v>3.89137122E8</v>
      </c>
      <c r="G2177" s="429" t="s">
        <v>1463</v>
      </c>
    </row>
    <row r="2178" ht="14.25" customHeight="1">
      <c r="A2178" s="426">
        <v>45859.0</v>
      </c>
      <c r="B2178" s="428">
        <v>300000.0</v>
      </c>
      <c r="C2178" s="427"/>
      <c r="D2178" s="429" t="s">
        <v>1630</v>
      </c>
      <c r="E2178" s="428">
        <v>7.5547052E7</v>
      </c>
      <c r="F2178" s="429">
        <v>0.0</v>
      </c>
      <c r="G2178" s="429" t="s">
        <v>1463</v>
      </c>
    </row>
    <row r="2179" ht="14.25" customHeight="1">
      <c r="A2179" s="426">
        <v>45859.0</v>
      </c>
      <c r="B2179" s="428">
        <v>239958.0</v>
      </c>
      <c r="C2179" s="427"/>
      <c r="D2179" s="429" t="s">
        <v>1652</v>
      </c>
      <c r="E2179" s="428">
        <v>7.6245879E7</v>
      </c>
      <c r="F2179" s="429">
        <v>0.0</v>
      </c>
      <c r="G2179" s="429" t="s">
        <v>1463</v>
      </c>
    </row>
    <row r="2180" ht="14.25" customHeight="1">
      <c r="A2180" s="426">
        <v>45859.0</v>
      </c>
      <c r="B2180" s="428">
        <v>26100.0</v>
      </c>
      <c r="C2180" s="427"/>
      <c r="D2180" s="429" t="s">
        <v>1812</v>
      </c>
      <c r="E2180" s="428">
        <v>1.38013414E8</v>
      </c>
      <c r="F2180" s="429">
        <v>0.0</v>
      </c>
      <c r="G2180" s="429" t="s">
        <v>1463</v>
      </c>
    </row>
    <row r="2181" ht="14.25" customHeight="1">
      <c r="A2181" s="426">
        <v>45860.0</v>
      </c>
      <c r="B2181" s="427"/>
      <c r="C2181" s="428">
        <v>156286.0</v>
      </c>
      <c r="D2181" s="429" t="s">
        <v>1706</v>
      </c>
      <c r="E2181" s="428">
        <v>1.3396763E8</v>
      </c>
      <c r="F2181" s="429">
        <v>0.0</v>
      </c>
      <c r="G2181" s="429" t="s">
        <v>1465</v>
      </c>
    </row>
    <row r="2182" ht="14.25" customHeight="1">
      <c r="A2182" s="426">
        <v>45860.0</v>
      </c>
      <c r="B2182" s="427"/>
      <c r="C2182" s="428">
        <v>9990.0</v>
      </c>
      <c r="D2182" s="429" t="s">
        <v>1576</v>
      </c>
      <c r="E2182" s="428">
        <v>1.20725856E8</v>
      </c>
      <c r="F2182" s="429">
        <v>7.45577152E8</v>
      </c>
      <c r="G2182" s="429" t="s">
        <v>1481</v>
      </c>
    </row>
    <row r="2183" ht="14.25" customHeight="1">
      <c r="A2183" s="426">
        <v>45860.0</v>
      </c>
      <c r="B2183" s="428">
        <v>100376.0</v>
      </c>
      <c r="C2183" s="427"/>
      <c r="D2183" s="429" t="s">
        <v>1813</v>
      </c>
      <c r="E2183" s="428">
        <v>1.34123916E8</v>
      </c>
      <c r="F2183" s="429">
        <v>0.0</v>
      </c>
      <c r="G2183" s="429" t="s">
        <v>1463</v>
      </c>
    </row>
    <row r="2184" ht="14.25" customHeight="1">
      <c r="A2184" s="426">
        <v>45861.0</v>
      </c>
      <c r="B2184" s="428">
        <v>7000000.0</v>
      </c>
      <c r="C2184" s="427"/>
      <c r="D2184" s="429" t="s">
        <v>1813</v>
      </c>
      <c r="E2184" s="428">
        <v>1.3402354E8</v>
      </c>
      <c r="F2184" s="429">
        <v>0.0</v>
      </c>
      <c r="G2184" s="429" t="s">
        <v>1463</v>
      </c>
    </row>
    <row r="2185" ht="14.25" customHeight="1">
      <c r="A2185" s="426">
        <v>45861.0</v>
      </c>
      <c r="B2185" s="428">
        <v>2878402.0</v>
      </c>
      <c r="C2185" s="427"/>
      <c r="D2185" s="429" t="s">
        <v>1813</v>
      </c>
      <c r="E2185" s="428">
        <v>1.2702354E8</v>
      </c>
      <c r="F2185" s="429">
        <v>0.0</v>
      </c>
      <c r="G2185" s="429" t="s">
        <v>1463</v>
      </c>
    </row>
    <row r="2186" ht="14.25" customHeight="1">
      <c r="A2186" s="426">
        <v>45861.0</v>
      </c>
      <c r="B2186" s="428">
        <v>1012928.0</v>
      </c>
      <c r="C2186" s="427"/>
      <c r="D2186" s="429" t="s">
        <v>1814</v>
      </c>
      <c r="E2186" s="428">
        <v>1.21738784E8</v>
      </c>
      <c r="F2186" s="429">
        <v>4424271.0</v>
      </c>
      <c r="G2186" s="429" t="s">
        <v>1463</v>
      </c>
    </row>
    <row r="2187" ht="14.25" customHeight="1">
      <c r="A2187" s="426">
        <v>45861.0</v>
      </c>
      <c r="B2187" s="428">
        <v>655200.0</v>
      </c>
      <c r="C2187" s="427"/>
      <c r="D2187" s="429" t="s">
        <v>1815</v>
      </c>
      <c r="E2187" s="428">
        <v>1.23887618E8</v>
      </c>
      <c r="F2187" s="429">
        <v>0.0</v>
      </c>
      <c r="G2187" s="429" t="s">
        <v>1463</v>
      </c>
    </row>
    <row r="2188" ht="14.25" customHeight="1">
      <c r="A2188" s="426">
        <v>45861.0</v>
      </c>
      <c r="B2188" s="428">
        <v>637904.0</v>
      </c>
      <c r="C2188" s="427"/>
      <c r="D2188" s="429" t="s">
        <v>1640</v>
      </c>
      <c r="E2188" s="428">
        <v>1.22376688E8</v>
      </c>
      <c r="F2188" s="429">
        <v>9.5308244E7</v>
      </c>
      <c r="G2188" s="429" t="s">
        <v>1463</v>
      </c>
    </row>
    <row r="2189" ht="14.25" customHeight="1">
      <c r="A2189" s="426">
        <v>45861.0</v>
      </c>
      <c r="B2189" s="428">
        <v>555730.0</v>
      </c>
      <c r="C2189" s="427"/>
      <c r="D2189" s="429" t="s">
        <v>1816</v>
      </c>
      <c r="E2189" s="428">
        <v>1.22932418E8</v>
      </c>
      <c r="F2189" s="429">
        <v>4.01146029E8</v>
      </c>
      <c r="G2189" s="429" t="s">
        <v>1463</v>
      </c>
    </row>
    <row r="2190" ht="14.25" customHeight="1">
      <c r="A2190" s="426">
        <v>45861.0</v>
      </c>
      <c r="B2190" s="428">
        <v>300000.0</v>
      </c>
      <c r="C2190" s="427"/>
      <c r="D2190" s="429" t="s">
        <v>1630</v>
      </c>
      <c r="E2190" s="428">
        <v>1.23232418E8</v>
      </c>
      <c r="F2190" s="429">
        <v>0.0</v>
      </c>
      <c r="G2190" s="429" t="s">
        <v>1463</v>
      </c>
    </row>
    <row r="2191" ht="14.25" customHeight="1">
      <c r="A2191" s="426">
        <v>45861.0</v>
      </c>
      <c r="B2191" s="428">
        <v>247520.0</v>
      </c>
      <c r="C2191" s="427"/>
      <c r="D2191" s="429" t="s">
        <v>1814</v>
      </c>
      <c r="E2191" s="428">
        <v>1.24135138E8</v>
      </c>
      <c r="F2191" s="429">
        <v>4424271.0</v>
      </c>
      <c r="G2191" s="429" t="s">
        <v>1463</v>
      </c>
    </row>
    <row r="2192" ht="14.25" customHeight="1">
      <c r="A2192" s="426">
        <v>45861.0</v>
      </c>
      <c r="B2192" s="428">
        <v>10000.0</v>
      </c>
      <c r="C2192" s="427"/>
      <c r="D2192" s="429" t="s">
        <v>1695</v>
      </c>
      <c r="E2192" s="428">
        <v>1.24145138E8</v>
      </c>
      <c r="F2192" s="429">
        <v>7.2245806E7</v>
      </c>
      <c r="G2192" s="429" t="s">
        <v>1463</v>
      </c>
    </row>
    <row r="2193" ht="14.25" customHeight="1">
      <c r="A2193" s="426">
        <v>45863.0</v>
      </c>
      <c r="B2193" s="428">
        <v>7000000.0</v>
      </c>
      <c r="C2193" s="427"/>
      <c r="D2193" s="429" t="s">
        <v>1510</v>
      </c>
      <c r="E2193" s="428">
        <v>1.20735846E8</v>
      </c>
      <c r="F2193" s="429">
        <v>0.0</v>
      </c>
      <c r="G2193" s="429" t="s">
        <v>1463</v>
      </c>
    </row>
    <row r="2194" ht="14.25" customHeight="1">
      <c r="A2194" s="426">
        <v>45863.0</v>
      </c>
      <c r="B2194" s="428">
        <v>7000000.0</v>
      </c>
      <c r="C2194" s="427"/>
      <c r="D2194" s="429" t="s">
        <v>1510</v>
      </c>
      <c r="E2194" s="428">
        <v>1.13735846E8</v>
      </c>
      <c r="F2194" s="429">
        <v>0.0</v>
      </c>
      <c r="G2194" s="429" t="s">
        <v>1463</v>
      </c>
    </row>
    <row r="2195" ht="14.25" customHeight="1">
      <c r="A2195" s="426">
        <v>45863.0</v>
      </c>
      <c r="B2195" s="428">
        <v>7000000.0</v>
      </c>
      <c r="C2195" s="427"/>
      <c r="D2195" s="429" t="s">
        <v>1510</v>
      </c>
      <c r="E2195" s="428">
        <v>1.06735846E8</v>
      </c>
      <c r="F2195" s="429">
        <v>0.0</v>
      </c>
      <c r="G2195" s="429" t="s">
        <v>1463</v>
      </c>
    </row>
    <row r="2196" ht="14.25" customHeight="1">
      <c r="A2196" s="426">
        <v>45863.0</v>
      </c>
      <c r="B2196" s="428">
        <v>2422271.0</v>
      </c>
      <c r="C2196" s="427"/>
      <c r="D2196" s="429" t="s">
        <v>1510</v>
      </c>
      <c r="E2196" s="428">
        <v>9.9735846E7</v>
      </c>
      <c r="F2196" s="429">
        <v>0.0</v>
      </c>
      <c r="G2196" s="429" t="s">
        <v>1463</v>
      </c>
    </row>
    <row r="2197" ht="14.25" customHeight="1">
      <c r="A2197" s="426">
        <v>45863.0</v>
      </c>
      <c r="B2197" s="428">
        <v>185000.0</v>
      </c>
      <c r="C2197" s="427"/>
      <c r="D2197" s="429" t="s">
        <v>1817</v>
      </c>
      <c r="E2197" s="428">
        <v>9.7313575E7</v>
      </c>
      <c r="F2197" s="429">
        <v>8.1607982E7</v>
      </c>
      <c r="G2197" s="429" t="s">
        <v>1463</v>
      </c>
    </row>
    <row r="2198" ht="14.25" customHeight="1">
      <c r="A2198" s="426">
        <v>45866.0</v>
      </c>
      <c r="B2198" s="427"/>
      <c r="C2198" s="428">
        <v>17375.0</v>
      </c>
      <c r="D2198" s="429" t="s">
        <v>1818</v>
      </c>
      <c r="E2198" s="428">
        <v>6.5484326E7</v>
      </c>
      <c r="F2198" s="429">
        <v>0.0</v>
      </c>
      <c r="G2198" s="429" t="s">
        <v>1543</v>
      </c>
    </row>
    <row r="2199" ht="14.25" customHeight="1">
      <c r="A2199" s="426">
        <v>45866.0</v>
      </c>
      <c r="B2199" s="428">
        <v>1.0354698E7</v>
      </c>
      <c r="C2199" s="427"/>
      <c r="D2199" s="429" t="s">
        <v>1819</v>
      </c>
      <c r="E2199" s="428">
        <v>6.5501701E7</v>
      </c>
      <c r="F2199" s="429">
        <v>0.0</v>
      </c>
      <c r="G2199" s="429" t="s">
        <v>1543</v>
      </c>
    </row>
    <row r="2200" ht="14.25" customHeight="1">
      <c r="A2200" s="426">
        <v>45866.0</v>
      </c>
      <c r="B2200" s="428">
        <v>7523002.0</v>
      </c>
      <c r="C2200" s="427"/>
      <c r="D2200" s="429" t="s">
        <v>1604</v>
      </c>
      <c r="E2200" s="428">
        <v>7.3404983E7</v>
      </c>
      <c r="F2200" s="429">
        <v>1702947.0</v>
      </c>
      <c r="G2200" s="429" t="s">
        <v>1463</v>
      </c>
    </row>
    <row r="2201" ht="14.25" customHeight="1">
      <c r="A2201" s="426">
        <v>45866.0</v>
      </c>
      <c r="B2201" s="428">
        <v>5029848.0</v>
      </c>
      <c r="C2201" s="427"/>
      <c r="D2201" s="429" t="s">
        <v>1519</v>
      </c>
      <c r="E2201" s="428">
        <v>7.8535883E7</v>
      </c>
      <c r="F2201" s="429">
        <v>2.5709179E7</v>
      </c>
      <c r="G2201" s="429" t="s">
        <v>1463</v>
      </c>
    </row>
    <row r="2202" ht="14.25" customHeight="1">
      <c r="A2202" s="426">
        <v>45866.0</v>
      </c>
      <c r="B2202" s="428">
        <v>4538000.0</v>
      </c>
      <c r="C2202" s="427"/>
      <c r="D2202" s="429" t="s">
        <v>1604</v>
      </c>
      <c r="E2202" s="428">
        <v>8.9336762E7</v>
      </c>
      <c r="F2202" s="429">
        <v>1702947.0</v>
      </c>
      <c r="G2202" s="429" t="s">
        <v>1463</v>
      </c>
    </row>
    <row r="2203" ht="14.25" customHeight="1">
      <c r="A2203" s="426">
        <v>45866.0</v>
      </c>
      <c r="B2203" s="428">
        <v>2236587.0</v>
      </c>
      <c r="C2203" s="427"/>
      <c r="D2203" s="429" t="s">
        <v>1549</v>
      </c>
      <c r="E2203" s="428">
        <v>9.204099E7</v>
      </c>
      <c r="F2203" s="429">
        <v>0.0</v>
      </c>
      <c r="G2203" s="429" t="s">
        <v>1463</v>
      </c>
    </row>
    <row r="2204" ht="14.25" customHeight="1">
      <c r="A2204" s="426">
        <v>45866.0</v>
      </c>
      <c r="B2204" s="428">
        <v>2159880.0</v>
      </c>
      <c r="C2204" s="427"/>
      <c r="D2204" s="429" t="s">
        <v>1684</v>
      </c>
      <c r="E2204" s="428">
        <v>8.3003102E7</v>
      </c>
      <c r="F2204" s="429">
        <v>4846885.0</v>
      </c>
      <c r="G2204" s="429" t="s">
        <v>1463</v>
      </c>
    </row>
    <row r="2205" ht="14.25" customHeight="1">
      <c r="A2205" s="426">
        <v>45866.0</v>
      </c>
      <c r="B2205" s="428">
        <v>1941223.0</v>
      </c>
      <c r="C2205" s="427"/>
      <c r="D2205" s="429" t="s">
        <v>1549</v>
      </c>
      <c r="E2205" s="428">
        <v>9.5281141E7</v>
      </c>
      <c r="F2205" s="429">
        <v>0.0</v>
      </c>
      <c r="G2205" s="429" t="s">
        <v>1463</v>
      </c>
    </row>
    <row r="2206" ht="14.25" customHeight="1">
      <c r="A2206" s="426">
        <v>45866.0</v>
      </c>
      <c r="B2206" s="428">
        <v>1298928.0</v>
      </c>
      <c r="C2206" s="427"/>
      <c r="D2206" s="429" t="s">
        <v>1684</v>
      </c>
      <c r="E2206" s="428">
        <v>9.3339918E7</v>
      </c>
      <c r="F2206" s="429">
        <v>4846885.0</v>
      </c>
      <c r="G2206" s="429" t="s">
        <v>1463</v>
      </c>
    </row>
    <row r="2207" ht="14.25" customHeight="1">
      <c r="A2207" s="426">
        <v>45866.0</v>
      </c>
      <c r="B2207" s="428">
        <v>1070675.0</v>
      </c>
      <c r="C2207" s="427"/>
      <c r="D2207" s="429" t="s">
        <v>1597</v>
      </c>
      <c r="E2207" s="428">
        <v>8.0843222E7</v>
      </c>
      <c r="F2207" s="429">
        <v>6.2241071E7</v>
      </c>
      <c r="G2207" s="429" t="s">
        <v>1463</v>
      </c>
    </row>
    <row r="2208" ht="14.25" customHeight="1">
      <c r="A2208" s="426">
        <v>45866.0</v>
      </c>
      <c r="B2208" s="428">
        <v>1009989.0</v>
      </c>
      <c r="C2208" s="427"/>
      <c r="D2208" s="429" t="s">
        <v>1519</v>
      </c>
      <c r="E2208" s="428">
        <v>9.629113E7</v>
      </c>
      <c r="F2208" s="429">
        <v>2.5709179E7</v>
      </c>
      <c r="G2208" s="429" t="s">
        <v>1463</v>
      </c>
    </row>
    <row r="2209" ht="14.25" customHeight="1">
      <c r="A2209" s="426">
        <v>45866.0</v>
      </c>
      <c r="B2209" s="428">
        <v>685761.0</v>
      </c>
      <c r="C2209" s="427"/>
      <c r="D2209" s="429" t="s">
        <v>1555</v>
      </c>
      <c r="E2209" s="428">
        <v>7.9387368E7</v>
      </c>
      <c r="F2209" s="429">
        <v>0.0</v>
      </c>
      <c r="G2209" s="429" t="s">
        <v>1463</v>
      </c>
    </row>
    <row r="2210" ht="14.25" customHeight="1">
      <c r="A2210" s="426">
        <v>45866.0</v>
      </c>
      <c r="B2210" s="428">
        <v>499325.0</v>
      </c>
      <c r="C2210" s="427"/>
      <c r="D2210" s="429" t="s">
        <v>1521</v>
      </c>
      <c r="E2210" s="428">
        <v>8.4798762E7</v>
      </c>
      <c r="F2210" s="429">
        <v>0.0</v>
      </c>
      <c r="G2210" s="429" t="s">
        <v>1463</v>
      </c>
    </row>
    <row r="2211" ht="14.25" customHeight="1">
      <c r="A2211" s="426">
        <v>45866.0</v>
      </c>
      <c r="B2211" s="428">
        <v>467641.0</v>
      </c>
      <c r="C2211" s="427"/>
      <c r="D2211" s="429" t="s">
        <v>1536</v>
      </c>
      <c r="E2211" s="428">
        <v>8.9804403E7</v>
      </c>
      <c r="F2211" s="429">
        <v>2.5536754E7</v>
      </c>
      <c r="G2211" s="429" t="s">
        <v>1463</v>
      </c>
    </row>
    <row r="2212" ht="14.25" customHeight="1">
      <c r="A2212" s="426">
        <v>45866.0</v>
      </c>
      <c r="B2212" s="428">
        <v>424806.0</v>
      </c>
      <c r="C2212" s="427"/>
      <c r="D2212" s="429" t="s">
        <v>1627</v>
      </c>
      <c r="E2212" s="428">
        <v>9.6828575E7</v>
      </c>
      <c r="F2212" s="429">
        <v>0.0</v>
      </c>
      <c r="G2212" s="429" t="s">
        <v>1463</v>
      </c>
    </row>
    <row r="2213" ht="14.25" customHeight="1">
      <c r="A2213" s="426">
        <v>45866.0</v>
      </c>
      <c r="B2213" s="428">
        <v>393865.0</v>
      </c>
      <c r="C2213" s="427"/>
      <c r="D2213" s="429" t="s">
        <v>1627</v>
      </c>
      <c r="E2213" s="428">
        <v>8.4164447E7</v>
      </c>
      <c r="F2213" s="429">
        <v>0.0</v>
      </c>
      <c r="G2213" s="429" t="s">
        <v>1463</v>
      </c>
    </row>
    <row r="2214" ht="14.25" customHeight="1">
      <c r="A2214" s="426">
        <v>45866.0</v>
      </c>
      <c r="B2214" s="428">
        <v>385179.0</v>
      </c>
      <c r="C2214" s="427"/>
      <c r="D2214" s="429" t="s">
        <v>1721</v>
      </c>
      <c r="E2214" s="428">
        <v>7.9772547E7</v>
      </c>
      <c r="F2214" s="429">
        <v>7.1659127E7</v>
      </c>
      <c r="G2214" s="429" t="s">
        <v>1463</v>
      </c>
    </row>
    <row r="2215" ht="14.25" customHeight="1">
      <c r="A2215" s="426">
        <v>45866.0</v>
      </c>
      <c r="B2215" s="428">
        <v>359957.0</v>
      </c>
      <c r="C2215" s="427"/>
      <c r="D2215" s="429" t="s">
        <v>1549</v>
      </c>
      <c r="E2215" s="428">
        <v>6.5844283E7</v>
      </c>
      <c r="F2215" s="429">
        <v>0.0</v>
      </c>
      <c r="G2215" s="429" t="s">
        <v>1463</v>
      </c>
    </row>
    <row r="2216" ht="14.25" customHeight="1">
      <c r="A2216" s="426">
        <v>45866.0</v>
      </c>
      <c r="B2216" s="428">
        <v>300000.0</v>
      </c>
      <c r="C2216" s="427"/>
      <c r="D2216" s="429" t="s">
        <v>1630</v>
      </c>
      <c r="E2216" s="428">
        <v>9.7128575E7</v>
      </c>
      <c r="F2216" s="429">
        <v>0.0</v>
      </c>
      <c r="G2216" s="429" t="s">
        <v>1463</v>
      </c>
    </row>
    <row r="2217" ht="14.25" customHeight="1">
      <c r="A2217" s="426">
        <v>45866.0</v>
      </c>
      <c r="B2217" s="428">
        <v>279620.0</v>
      </c>
      <c r="C2217" s="427"/>
      <c r="D2217" s="429" t="s">
        <v>1524</v>
      </c>
      <c r="E2217" s="428">
        <v>8.3282722E7</v>
      </c>
      <c r="F2217" s="429">
        <v>6.132917E7</v>
      </c>
      <c r="G2217" s="429" t="s">
        <v>1463</v>
      </c>
    </row>
    <row r="2218" ht="14.25" customHeight="1">
      <c r="A2218" s="426">
        <v>45866.0</v>
      </c>
      <c r="B2218" s="428">
        <v>233821.0</v>
      </c>
      <c r="C2218" s="427"/>
      <c r="D2218" s="429" t="s">
        <v>1536</v>
      </c>
      <c r="E2218" s="428">
        <v>8.3516543E7</v>
      </c>
      <c r="F2218" s="429">
        <v>2.5536754E7</v>
      </c>
      <c r="G2218" s="429" t="s">
        <v>1463</v>
      </c>
    </row>
    <row r="2219" ht="14.25" customHeight="1">
      <c r="A2219" s="426">
        <v>45866.0</v>
      </c>
      <c r="B2219" s="428">
        <v>165724.0</v>
      </c>
      <c r="C2219" s="427"/>
      <c r="D2219" s="429" t="s">
        <v>1604</v>
      </c>
      <c r="E2219" s="428">
        <v>7.8701607E7</v>
      </c>
      <c r="F2219" s="429">
        <v>1702947.0</v>
      </c>
      <c r="G2219" s="429" t="s">
        <v>1463</v>
      </c>
    </row>
    <row r="2220" ht="14.25" customHeight="1">
      <c r="A2220" s="426">
        <v>45866.0</v>
      </c>
      <c r="B2220" s="428">
        <v>139926.0</v>
      </c>
      <c r="C2220" s="427"/>
      <c r="D2220" s="429" t="s">
        <v>1652</v>
      </c>
      <c r="E2220" s="428">
        <v>8.3770582E7</v>
      </c>
      <c r="F2220" s="429">
        <v>0.0</v>
      </c>
      <c r="G2220" s="429" t="s">
        <v>1463</v>
      </c>
    </row>
    <row r="2221" ht="14.25" customHeight="1">
      <c r="A2221" s="426">
        <v>45866.0</v>
      </c>
      <c r="B2221" s="428">
        <v>134990.0</v>
      </c>
      <c r="C2221" s="427"/>
      <c r="D2221" s="429" t="s">
        <v>1627</v>
      </c>
      <c r="E2221" s="428">
        <v>8.4299437E7</v>
      </c>
      <c r="F2221" s="429">
        <v>0.0</v>
      </c>
      <c r="G2221" s="429" t="s">
        <v>1463</v>
      </c>
    </row>
    <row r="2222" ht="14.25" customHeight="1">
      <c r="A2222" s="426">
        <v>45866.0</v>
      </c>
      <c r="B2222" s="428">
        <v>112639.0</v>
      </c>
      <c r="C2222" s="427"/>
      <c r="D2222" s="429" t="s">
        <v>1524</v>
      </c>
      <c r="E2222" s="428">
        <v>9.6403769E7</v>
      </c>
      <c r="F2222" s="429">
        <v>6.132917E7</v>
      </c>
      <c r="G2222" s="429" t="s">
        <v>1463</v>
      </c>
    </row>
    <row r="2223" ht="14.25" customHeight="1">
      <c r="A2223" s="426">
        <v>45866.0</v>
      </c>
      <c r="B2223" s="428">
        <v>101052.0</v>
      </c>
      <c r="C2223" s="427"/>
      <c r="D2223" s="429" t="s">
        <v>1627</v>
      </c>
      <c r="E2223" s="428">
        <v>7.3506035E7</v>
      </c>
      <c r="F2223" s="429">
        <v>0.0</v>
      </c>
      <c r="G2223" s="429" t="s">
        <v>1463</v>
      </c>
    </row>
    <row r="2224" ht="14.25" customHeight="1">
      <c r="A2224" s="426">
        <v>45866.0</v>
      </c>
      <c r="B2224" s="428">
        <v>99170.0</v>
      </c>
      <c r="C2224" s="427"/>
      <c r="D2224" s="429" t="s">
        <v>1715</v>
      </c>
      <c r="E2224" s="428">
        <v>8.3630656E7</v>
      </c>
      <c r="F2224" s="429">
        <v>0.0</v>
      </c>
      <c r="G2224" s="429" t="s">
        <v>1463</v>
      </c>
    </row>
    <row r="2225" ht="14.25" customHeight="1">
      <c r="A2225" s="426">
        <v>45866.0</v>
      </c>
      <c r="B2225" s="428">
        <v>37698.0</v>
      </c>
      <c r="C2225" s="427"/>
      <c r="D2225" s="429" t="s">
        <v>1678</v>
      </c>
      <c r="E2225" s="428">
        <v>6.5881981E7</v>
      </c>
      <c r="F2225" s="429">
        <v>0.0</v>
      </c>
      <c r="G2225" s="429" t="s">
        <v>1463</v>
      </c>
    </row>
    <row r="2226" ht="14.25" customHeight="1">
      <c r="A2226" s="426">
        <v>45866.0</v>
      </c>
      <c r="B2226" s="428">
        <v>14943.0</v>
      </c>
      <c r="C2226" s="427"/>
      <c r="D2226" s="429" t="s">
        <v>1737</v>
      </c>
      <c r="E2226" s="428">
        <v>8.3531486E7</v>
      </c>
      <c r="F2226" s="429">
        <v>0.0</v>
      </c>
      <c r="G2226" s="429" t="s">
        <v>1463</v>
      </c>
    </row>
    <row r="2227" ht="14.25" customHeight="1">
      <c r="A2227" s="426">
        <v>45867.0</v>
      </c>
      <c r="B2227" s="427"/>
      <c r="C2227" s="428">
        <v>150000.0</v>
      </c>
      <c r="D2227" s="429" t="s">
        <v>1743</v>
      </c>
      <c r="E2227" s="428">
        <v>5.4124223E7</v>
      </c>
      <c r="F2227" s="429">
        <v>0.0</v>
      </c>
      <c r="G2227" s="429" t="s">
        <v>1465</v>
      </c>
    </row>
    <row r="2228" ht="14.25" customHeight="1">
      <c r="A2228" s="426">
        <v>45867.0</v>
      </c>
      <c r="B2228" s="427"/>
      <c r="C2228" s="428">
        <v>50000.0</v>
      </c>
      <c r="D2228" s="429" t="s">
        <v>1746</v>
      </c>
      <c r="E2228" s="428">
        <v>5.4274223E7</v>
      </c>
      <c r="F2228" s="429">
        <v>1120488.0</v>
      </c>
      <c r="G2228" s="429" t="s">
        <v>1463</v>
      </c>
    </row>
    <row r="2229" ht="14.25" customHeight="1">
      <c r="A2229" s="426">
        <v>45867.0</v>
      </c>
      <c r="B2229" s="428">
        <v>456900.0</v>
      </c>
      <c r="C2229" s="427"/>
      <c r="D2229" s="429" t="s">
        <v>1562</v>
      </c>
      <c r="E2229" s="428">
        <v>5.4581123E7</v>
      </c>
      <c r="F2229" s="429">
        <v>5.85210517E8</v>
      </c>
      <c r="G2229" s="429" t="s">
        <v>1465</v>
      </c>
    </row>
    <row r="2230" ht="14.25" customHeight="1">
      <c r="A2230" s="426">
        <v>45867.0</v>
      </c>
      <c r="B2230" s="428">
        <v>19437.0</v>
      </c>
      <c r="C2230" s="427"/>
      <c r="D2230" s="429" t="s">
        <v>1532</v>
      </c>
      <c r="E2230" s="428">
        <v>5.4890103E7</v>
      </c>
      <c r="F2230" s="429">
        <v>0.0</v>
      </c>
      <c r="G2230" s="429" t="s">
        <v>1463</v>
      </c>
    </row>
    <row r="2231" ht="14.25" customHeight="1">
      <c r="A2231" s="426">
        <v>45868.0</v>
      </c>
      <c r="B2231" s="427"/>
      <c r="C2231" s="428">
        <v>2094162.0</v>
      </c>
      <c r="D2231" s="429" t="s">
        <v>1820</v>
      </c>
      <c r="E2231" s="428">
        <v>5.4923802E7</v>
      </c>
      <c r="F2231" s="429">
        <v>1120504.0</v>
      </c>
      <c r="G2231" s="429" t="s">
        <v>1463</v>
      </c>
    </row>
    <row r="2232" ht="14.25" customHeight="1">
      <c r="A2232" s="426">
        <v>45868.0</v>
      </c>
      <c r="B2232" s="427"/>
      <c r="C2232" s="428">
        <v>39546.0</v>
      </c>
      <c r="D2232" s="429" t="s">
        <v>1706</v>
      </c>
      <c r="E2232" s="428">
        <v>5.4870666E7</v>
      </c>
      <c r="F2232" s="429">
        <v>0.0</v>
      </c>
      <c r="G2232" s="429" t="s">
        <v>1465</v>
      </c>
    </row>
    <row r="2233" ht="14.25" customHeight="1">
      <c r="A2233" s="426">
        <v>45868.0</v>
      </c>
      <c r="B2233" s="427"/>
      <c r="C2233" s="428">
        <v>13590.0</v>
      </c>
      <c r="D2233" s="429" t="s">
        <v>1706</v>
      </c>
      <c r="E2233" s="428">
        <v>5.4910212E7</v>
      </c>
      <c r="F2233" s="429">
        <v>0.0</v>
      </c>
      <c r="G2233" s="429" t="s">
        <v>1465</v>
      </c>
    </row>
    <row r="2234" ht="14.25" customHeight="1">
      <c r="A2234" s="426">
        <v>45868.0</v>
      </c>
      <c r="B2234" s="428">
        <v>4343500.0</v>
      </c>
      <c r="C2234" s="427"/>
      <c r="D2234" s="429" t="s">
        <v>1821</v>
      </c>
      <c r="E2234" s="428">
        <v>5.6672163E7</v>
      </c>
      <c r="F2234" s="429">
        <v>0.0</v>
      </c>
      <c r="G2234" s="429" t="s">
        <v>1463</v>
      </c>
    </row>
    <row r="2235" ht="14.25" customHeight="1">
      <c r="A2235" s="426">
        <v>45868.0</v>
      </c>
      <c r="B2235" s="428">
        <v>345801.0</v>
      </c>
      <c r="C2235" s="427"/>
      <c r="D2235" s="429" t="s">
        <v>1529</v>
      </c>
      <c r="E2235" s="428">
        <v>5.7017964E7</v>
      </c>
      <c r="F2235" s="429">
        <v>0.0</v>
      </c>
      <c r="G2235" s="429" t="s">
        <v>1463</v>
      </c>
    </row>
    <row r="2236" ht="14.25" customHeight="1">
      <c r="A2236" s="426">
        <v>45868.0</v>
      </c>
      <c r="B2236" s="428">
        <v>300000.0</v>
      </c>
      <c r="C2236" s="427"/>
      <c r="D2236" s="429" t="s">
        <v>1630</v>
      </c>
      <c r="E2236" s="428">
        <v>5.2328663E7</v>
      </c>
      <c r="F2236" s="429">
        <v>0.0</v>
      </c>
      <c r="G2236" s="429" t="s">
        <v>1463</v>
      </c>
    </row>
    <row r="2237" ht="14.25" customHeight="1">
      <c r="A2237" s="426">
        <v>45868.0</v>
      </c>
      <c r="B2237" s="428">
        <v>249900.0</v>
      </c>
      <c r="C2237" s="427"/>
      <c r="D2237" s="429" t="s">
        <v>1565</v>
      </c>
      <c r="E2237" s="428">
        <v>5.2028663E7</v>
      </c>
      <c r="F2237" s="429">
        <v>0.0</v>
      </c>
      <c r="G2237" s="429" t="s">
        <v>1463</v>
      </c>
    </row>
    <row r="2238" ht="14.25" customHeight="1">
      <c r="A2238" s="426">
        <v>45869.0</v>
      </c>
      <c r="B2238" s="428">
        <v>7000000.0</v>
      </c>
      <c r="C2238" s="427"/>
      <c r="D2238" s="429" t="s">
        <v>1510</v>
      </c>
      <c r="E2238" s="428">
        <v>5.1765115E7</v>
      </c>
      <c r="F2238" s="429">
        <v>0.0</v>
      </c>
      <c r="G2238" s="429" t="s">
        <v>1463</v>
      </c>
    </row>
    <row r="2239" ht="14.25" customHeight="1">
      <c r="A2239" s="426">
        <v>45869.0</v>
      </c>
      <c r="B2239" s="428">
        <v>7000000.0</v>
      </c>
      <c r="C2239" s="427"/>
      <c r="D2239" s="429" t="s">
        <v>1510</v>
      </c>
      <c r="E2239" s="428">
        <v>4.4765115E7</v>
      </c>
      <c r="F2239" s="429">
        <v>0.0</v>
      </c>
      <c r="G2239" s="429" t="s">
        <v>1463</v>
      </c>
    </row>
    <row r="2240" ht="14.25" customHeight="1">
      <c r="A2240" s="426">
        <v>45869.0</v>
      </c>
      <c r="B2240" s="428">
        <v>4085750.0</v>
      </c>
      <c r="C2240" s="427"/>
      <c r="D2240" s="429" t="s">
        <v>1631</v>
      </c>
      <c r="E2240" s="428">
        <v>3.7765115E7</v>
      </c>
      <c r="F2240" s="429">
        <v>0.0</v>
      </c>
      <c r="G2240" s="429" t="s">
        <v>1463</v>
      </c>
    </row>
    <row r="2241" ht="14.25" customHeight="1">
      <c r="A2241" s="426">
        <v>45869.0</v>
      </c>
      <c r="B2241" s="428">
        <v>11500.0</v>
      </c>
      <c r="C2241" s="427"/>
      <c r="D2241" s="429" t="s">
        <v>1702</v>
      </c>
      <c r="E2241" s="428">
        <v>3.3679365E7</v>
      </c>
      <c r="F2241" s="429">
        <v>0.0</v>
      </c>
      <c r="G2241" s="429" t="s">
        <v>1463</v>
      </c>
    </row>
    <row r="2242" ht="14.25" customHeight="1">
      <c r="A2242" s="426">
        <v>45869.0</v>
      </c>
      <c r="B2242" s="428">
        <v>7292.0</v>
      </c>
      <c r="C2242" s="427"/>
      <c r="D2242" s="429" t="s">
        <v>1530</v>
      </c>
      <c r="E2242" s="428">
        <v>5.1772407E7</v>
      </c>
      <c r="F2242" s="429">
        <v>0.0</v>
      </c>
      <c r="G2242" s="429" t="s">
        <v>1463</v>
      </c>
    </row>
    <row r="2243" ht="14.25" customHeight="1">
      <c r="A2243" s="426">
        <v>45869.0</v>
      </c>
      <c r="B2243" s="428">
        <v>6356.0</v>
      </c>
      <c r="C2243" s="427"/>
      <c r="D2243" s="429" t="s">
        <v>1530</v>
      </c>
      <c r="E2243" s="428">
        <v>5.1778763E7</v>
      </c>
      <c r="F2243" s="429">
        <v>0.0</v>
      </c>
      <c r="G2243" s="429" t="s">
        <v>1463</v>
      </c>
    </row>
    <row r="2244" ht="14.25" customHeight="1">
      <c r="A2244" s="426">
        <v>45870.0</v>
      </c>
      <c r="B2244" s="427"/>
      <c r="C2244" s="428">
        <v>33880.0</v>
      </c>
      <c r="D2244" s="429" t="s">
        <v>1818</v>
      </c>
      <c r="E2244" s="428">
        <v>1.1256987E7</v>
      </c>
      <c r="F2244" s="429">
        <v>0.0</v>
      </c>
      <c r="G2244" s="429" t="s">
        <v>1543</v>
      </c>
    </row>
    <row r="2245" ht="14.25" customHeight="1">
      <c r="A2245" s="426">
        <v>45870.0</v>
      </c>
      <c r="B2245" s="428">
        <v>3535427.0</v>
      </c>
      <c r="C2245" s="427"/>
      <c r="D2245" s="429" t="s">
        <v>1536</v>
      </c>
      <c r="E2245" s="428">
        <v>2.9681938E7</v>
      </c>
      <c r="F2245" s="429">
        <v>2.5536754E7</v>
      </c>
      <c r="G2245" s="429" t="s">
        <v>1463</v>
      </c>
    </row>
    <row r="2246" ht="14.25" customHeight="1">
      <c r="A2246" s="426">
        <v>45870.0</v>
      </c>
      <c r="B2246" s="428">
        <v>2469426.0</v>
      </c>
      <c r="C2246" s="427"/>
      <c r="D2246" s="429" t="s">
        <v>1682</v>
      </c>
      <c r="E2246" s="428">
        <v>2.2650478E7</v>
      </c>
      <c r="F2246" s="429">
        <v>0.0</v>
      </c>
      <c r="G2246" s="429" t="s">
        <v>1463</v>
      </c>
    </row>
    <row r="2247" ht="14.25" customHeight="1">
      <c r="A2247" s="426">
        <v>45870.0</v>
      </c>
      <c r="B2247" s="428">
        <v>2236587.0</v>
      </c>
      <c r="C2247" s="427"/>
      <c r="D2247" s="429" t="s">
        <v>1549</v>
      </c>
      <c r="E2247" s="428">
        <v>1.6809183E7</v>
      </c>
      <c r="F2247" s="429">
        <v>0.0</v>
      </c>
      <c r="G2247" s="429" t="s">
        <v>1463</v>
      </c>
    </row>
    <row r="2248" ht="14.25" customHeight="1">
      <c r="A2248" s="426">
        <v>45870.0</v>
      </c>
      <c r="B2248" s="428">
        <v>2216474.0</v>
      </c>
      <c r="C2248" s="427"/>
      <c r="D2248" s="429" t="s">
        <v>1536</v>
      </c>
      <c r="E2248" s="428">
        <v>2.4866952E7</v>
      </c>
      <c r="F2248" s="429">
        <v>2.5536754E7</v>
      </c>
      <c r="G2248" s="429" t="s">
        <v>1463</v>
      </c>
    </row>
    <row r="2249" ht="14.25" customHeight="1">
      <c r="A2249" s="426">
        <v>45870.0</v>
      </c>
      <c r="B2249" s="428">
        <v>1670191.0</v>
      </c>
      <c r="C2249" s="427"/>
      <c r="D2249" s="429" t="s">
        <v>1519</v>
      </c>
      <c r="E2249" s="428">
        <v>2.0181052E7</v>
      </c>
      <c r="F2249" s="429">
        <v>2.5709179E7</v>
      </c>
      <c r="G2249" s="429" t="s">
        <v>1463</v>
      </c>
    </row>
    <row r="2250" ht="14.25" customHeight="1">
      <c r="A2250" s="426">
        <v>45870.0</v>
      </c>
      <c r="B2250" s="428">
        <v>1343440.0</v>
      </c>
      <c r="C2250" s="427"/>
      <c r="D2250" s="429" t="s">
        <v>1507</v>
      </c>
      <c r="E2250" s="428">
        <v>3.2834565E7</v>
      </c>
      <c r="F2250" s="429">
        <v>0.0</v>
      </c>
      <c r="G2250" s="429" t="s">
        <v>1463</v>
      </c>
    </row>
    <row r="2251" ht="14.25" customHeight="1">
      <c r="A2251" s="426">
        <v>45870.0</v>
      </c>
      <c r="B2251" s="428">
        <v>1299989.0</v>
      </c>
      <c r="C2251" s="427"/>
      <c r="D2251" s="429" t="s">
        <v>1519</v>
      </c>
      <c r="E2251" s="428">
        <v>1.844789E7</v>
      </c>
      <c r="F2251" s="429">
        <v>2.5709179E7</v>
      </c>
      <c r="G2251" s="429" t="s">
        <v>1463</v>
      </c>
    </row>
    <row r="2252" ht="14.25" customHeight="1">
      <c r="A2252" s="426">
        <v>45870.0</v>
      </c>
      <c r="B2252" s="428">
        <v>1279559.0</v>
      </c>
      <c r="C2252" s="427"/>
      <c r="D2252" s="429" t="s">
        <v>1536</v>
      </c>
      <c r="E2252" s="428">
        <v>2.6146511E7</v>
      </c>
      <c r="F2252" s="429">
        <v>2.5536754E7</v>
      </c>
      <c r="G2252" s="429" t="s">
        <v>1463</v>
      </c>
    </row>
    <row r="2253" ht="14.25" customHeight="1">
      <c r="A2253" s="426">
        <v>45870.0</v>
      </c>
      <c r="B2253" s="428">
        <v>931407.0</v>
      </c>
      <c r="C2253" s="427"/>
      <c r="D2253" s="429" t="s">
        <v>1684</v>
      </c>
      <c r="E2253" s="428">
        <v>3.0813444E7</v>
      </c>
      <c r="F2253" s="429">
        <v>4846885.0</v>
      </c>
      <c r="G2253" s="429" t="s">
        <v>1463</v>
      </c>
    </row>
    <row r="2254" ht="14.25" customHeight="1">
      <c r="A2254" s="426">
        <v>45870.0</v>
      </c>
      <c r="B2254" s="428">
        <v>918809.0</v>
      </c>
      <c r="C2254" s="427"/>
      <c r="D2254" s="429" t="s">
        <v>1765</v>
      </c>
      <c r="E2254" s="428">
        <v>1.3672661E7</v>
      </c>
      <c r="F2254" s="429">
        <v>0.0</v>
      </c>
      <c r="G2254" s="429" t="s">
        <v>1463</v>
      </c>
    </row>
    <row r="2255" ht="14.25" customHeight="1">
      <c r="A2255" s="426">
        <v>45870.0</v>
      </c>
      <c r="B2255" s="428">
        <v>911532.0</v>
      </c>
      <c r="C2255" s="427"/>
      <c r="D2255" s="429" t="s">
        <v>1765</v>
      </c>
      <c r="E2255" s="428">
        <v>1.2708519E7</v>
      </c>
      <c r="F2255" s="429">
        <v>0.0</v>
      </c>
      <c r="G2255" s="429" t="s">
        <v>1463</v>
      </c>
    </row>
    <row r="2256" ht="14.25" customHeight="1">
      <c r="A2256" s="426">
        <v>45870.0</v>
      </c>
      <c r="B2256" s="428">
        <v>540000.0</v>
      </c>
      <c r="C2256" s="427"/>
      <c r="D2256" s="429" t="s">
        <v>1822</v>
      </c>
      <c r="E2256" s="428">
        <v>1.1796987E7</v>
      </c>
      <c r="F2256" s="429">
        <v>7.469117E7</v>
      </c>
      <c r="G2256" s="429" t="s">
        <v>1463</v>
      </c>
    </row>
    <row r="2257" ht="14.25" customHeight="1">
      <c r="A2257" s="426">
        <v>45870.0</v>
      </c>
      <c r="B2257" s="428">
        <v>539973.0</v>
      </c>
      <c r="C2257" s="427"/>
      <c r="D2257" s="429" t="s">
        <v>1674</v>
      </c>
      <c r="E2257" s="428">
        <v>3.1388615E7</v>
      </c>
      <c r="F2257" s="429">
        <v>0.0</v>
      </c>
      <c r="G2257" s="429" t="s">
        <v>1463</v>
      </c>
    </row>
    <row r="2258" ht="14.25" customHeight="1">
      <c r="A2258" s="426">
        <v>45870.0</v>
      </c>
      <c r="B2258" s="428">
        <v>415465.0</v>
      </c>
      <c r="C2258" s="427"/>
      <c r="D2258" s="429" t="s">
        <v>1765</v>
      </c>
      <c r="E2258" s="428">
        <v>1.4088126E7</v>
      </c>
      <c r="F2258" s="429">
        <v>0.0</v>
      </c>
      <c r="G2258" s="429" t="s">
        <v>1463</v>
      </c>
    </row>
    <row r="2259" ht="14.25" customHeight="1">
      <c r="A2259" s="426">
        <v>45870.0</v>
      </c>
      <c r="B2259" s="428">
        <v>359982.0</v>
      </c>
      <c r="C2259" s="427"/>
      <c r="D2259" s="429" t="s">
        <v>1823</v>
      </c>
      <c r="E2259" s="428">
        <v>1.4448108E7</v>
      </c>
      <c r="F2259" s="429">
        <v>0.0</v>
      </c>
      <c r="G2259" s="429" t="s">
        <v>1463</v>
      </c>
    </row>
    <row r="2260" ht="14.25" customHeight="1">
      <c r="A2260" s="426">
        <v>45870.0</v>
      </c>
      <c r="B2260" s="428">
        <v>328718.0</v>
      </c>
      <c r="C2260" s="427"/>
      <c r="D2260" s="429" t="s">
        <v>1621</v>
      </c>
      <c r="E2260" s="428">
        <v>1.7147901E7</v>
      </c>
      <c r="F2260" s="429">
        <v>0.0</v>
      </c>
      <c r="G2260" s="429" t="s">
        <v>1463</v>
      </c>
    </row>
    <row r="2261" ht="14.25" customHeight="1">
      <c r="A2261" s="426">
        <v>45870.0</v>
      </c>
      <c r="B2261" s="428">
        <v>300000.0</v>
      </c>
      <c r="C2261" s="427"/>
      <c r="D2261" s="429" t="s">
        <v>1630</v>
      </c>
      <c r="E2261" s="428">
        <v>3.3667865E7</v>
      </c>
      <c r="F2261" s="429">
        <v>0.0</v>
      </c>
      <c r="G2261" s="429" t="s">
        <v>1463</v>
      </c>
    </row>
    <row r="2262" ht="14.25" customHeight="1">
      <c r="A2262" s="426">
        <v>45870.0</v>
      </c>
      <c r="B2262" s="428">
        <v>266650.0</v>
      </c>
      <c r="C2262" s="427"/>
      <c r="D2262" s="429" t="s">
        <v>1565</v>
      </c>
      <c r="E2262" s="428">
        <v>3.3367865E7</v>
      </c>
      <c r="F2262" s="429">
        <v>0.0</v>
      </c>
      <c r="G2262" s="429" t="s">
        <v>1463</v>
      </c>
    </row>
    <row r="2263" ht="14.25" customHeight="1">
      <c r="A2263" s="426">
        <v>45870.0</v>
      </c>
      <c r="B2263" s="428">
        <v>266650.0</v>
      </c>
      <c r="C2263" s="427"/>
      <c r="D2263" s="429" t="s">
        <v>1565</v>
      </c>
      <c r="E2263" s="428">
        <v>3.3101215E7</v>
      </c>
      <c r="F2263" s="429">
        <v>0.0</v>
      </c>
      <c r="G2263" s="429" t="s">
        <v>1463</v>
      </c>
    </row>
    <row r="2264" ht="14.25" customHeight="1">
      <c r="A2264" s="426">
        <v>45870.0</v>
      </c>
      <c r="B2264" s="428">
        <v>200099.0</v>
      </c>
      <c r="C2264" s="427"/>
      <c r="D2264" s="429" t="s">
        <v>1721</v>
      </c>
      <c r="E2264" s="428">
        <v>2.9882037E7</v>
      </c>
      <c r="F2264" s="429">
        <v>7.1659127E7</v>
      </c>
      <c r="G2264" s="429" t="s">
        <v>1463</v>
      </c>
    </row>
    <row r="2265" ht="14.25" customHeight="1">
      <c r="A2265" s="426">
        <v>45870.0</v>
      </c>
      <c r="B2265" s="428">
        <v>124488.0</v>
      </c>
      <c r="C2265" s="427"/>
      <c r="D2265" s="429" t="s">
        <v>1815</v>
      </c>
      <c r="E2265" s="428">
        <v>1.4572596E7</v>
      </c>
      <c r="F2265" s="429">
        <v>0.0</v>
      </c>
      <c r="G2265" s="429" t="s">
        <v>1463</v>
      </c>
    </row>
    <row r="2266" ht="14.25" customHeight="1">
      <c r="A2266" s="426">
        <v>45870.0</v>
      </c>
      <c r="B2266" s="428">
        <v>102510.0</v>
      </c>
      <c r="C2266" s="427"/>
      <c r="D2266" s="429" t="s">
        <v>1750</v>
      </c>
      <c r="E2266" s="428">
        <v>3.1491125E7</v>
      </c>
      <c r="F2266" s="429">
        <v>0.0</v>
      </c>
      <c r="G2266" s="429" t="s">
        <v>1463</v>
      </c>
    </row>
    <row r="2267" ht="14.25" customHeight="1">
      <c r="A2267" s="426">
        <v>45870.0</v>
      </c>
      <c r="B2267" s="428">
        <v>62971.0</v>
      </c>
      <c r="C2267" s="427"/>
      <c r="D2267" s="429" t="s">
        <v>1519</v>
      </c>
      <c r="E2267" s="428">
        <v>1.8510861E7</v>
      </c>
      <c r="F2267" s="429">
        <v>2.5709179E7</v>
      </c>
      <c r="G2267" s="429" t="s">
        <v>1463</v>
      </c>
    </row>
    <row r="2268" ht="14.25" customHeight="1">
      <c r="A2268" s="426">
        <v>45870.0</v>
      </c>
      <c r="B2268" s="428">
        <v>45333.0</v>
      </c>
      <c r="C2268" s="427"/>
      <c r="D2268" s="429" t="s">
        <v>1824</v>
      </c>
      <c r="E2268" s="428">
        <v>1.2753852E7</v>
      </c>
      <c r="F2268" s="429">
        <v>0.0</v>
      </c>
      <c r="G2268" s="429" t="s">
        <v>1463</v>
      </c>
    </row>
    <row r="2269" ht="14.25" customHeight="1">
      <c r="A2269" s="426">
        <v>45870.0</v>
      </c>
      <c r="B2269" s="428">
        <v>35198.0</v>
      </c>
      <c r="C2269" s="427"/>
      <c r="D2269" s="429" t="s">
        <v>1678</v>
      </c>
      <c r="E2269" s="428">
        <v>3.0848642E7</v>
      </c>
      <c r="F2269" s="429">
        <v>0.0</v>
      </c>
      <c r="G2269" s="429" t="s">
        <v>1463</v>
      </c>
    </row>
    <row r="2270" ht="14.25" customHeight="1">
      <c r="A2270" s="426">
        <v>45870.0</v>
      </c>
      <c r="B2270" s="428">
        <v>10000.0</v>
      </c>
      <c r="C2270" s="427"/>
      <c r="D2270" s="429" t="s">
        <v>1561</v>
      </c>
      <c r="E2270" s="428">
        <v>1.6819183E7</v>
      </c>
      <c r="F2270" s="429">
        <v>0.0</v>
      </c>
      <c r="G2270" s="429" t="s">
        <v>1463</v>
      </c>
    </row>
    <row r="2271" ht="14.25" customHeight="1">
      <c r="A2271" s="426">
        <v>45873.0</v>
      </c>
      <c r="B2271" s="428">
        <v>820800.0</v>
      </c>
      <c r="C2271" s="427"/>
      <c r="D2271" s="429" t="s">
        <v>1731</v>
      </c>
      <c r="E2271" s="428">
        <v>1.0300867E7</v>
      </c>
      <c r="F2271" s="429">
        <v>6.4714015E7</v>
      </c>
      <c r="G2271" s="429" t="s">
        <v>1463</v>
      </c>
    </row>
    <row r="2272" ht="14.25" customHeight="1">
      <c r="A2272" s="426">
        <v>45873.0</v>
      </c>
      <c r="B2272" s="428">
        <v>690000.0</v>
      </c>
      <c r="C2272" s="427"/>
      <c r="D2272" s="429" t="s">
        <v>1718</v>
      </c>
      <c r="E2272" s="428">
        <v>1.0990867E7</v>
      </c>
      <c r="F2272" s="429">
        <v>0.0</v>
      </c>
      <c r="G2272" s="429" t="s">
        <v>1463</v>
      </c>
    </row>
    <row r="2273" ht="14.25" customHeight="1">
      <c r="A2273" s="426">
        <v>45873.0</v>
      </c>
      <c r="B2273" s="428">
        <v>644950.0</v>
      </c>
      <c r="C2273" s="427"/>
      <c r="D2273" s="429" t="s">
        <v>1562</v>
      </c>
      <c r="E2273" s="428">
        <v>9022783.0</v>
      </c>
      <c r="F2273" s="429">
        <v>5.85216033E8</v>
      </c>
      <c r="G2273" s="429" t="s">
        <v>1465</v>
      </c>
    </row>
    <row r="2274" ht="14.25" customHeight="1">
      <c r="A2274" s="426">
        <v>45873.0</v>
      </c>
      <c r="B2274" s="428">
        <v>333980.0</v>
      </c>
      <c r="C2274" s="427"/>
      <c r="D2274" s="429" t="s">
        <v>1562</v>
      </c>
      <c r="E2274" s="428">
        <v>9356763.0</v>
      </c>
      <c r="F2274" s="429">
        <v>3.85215699E8</v>
      </c>
      <c r="G2274" s="429" t="s">
        <v>1465</v>
      </c>
    </row>
    <row r="2275" ht="14.25" customHeight="1">
      <c r="A2275" s="426">
        <v>45873.0</v>
      </c>
      <c r="B2275" s="428">
        <v>300000.0</v>
      </c>
      <c r="C2275" s="427"/>
      <c r="D2275" s="429" t="s">
        <v>1822</v>
      </c>
      <c r="E2275" s="428">
        <v>1.1290867E7</v>
      </c>
      <c r="F2275" s="429">
        <v>7.469117E7</v>
      </c>
      <c r="G2275" s="429" t="s">
        <v>1463</v>
      </c>
    </row>
    <row r="2276" ht="14.25" customHeight="1">
      <c r="A2276" s="426">
        <v>45873.0</v>
      </c>
      <c r="B2276" s="428">
        <v>89271.0</v>
      </c>
      <c r="C2276" s="427"/>
      <c r="D2276" s="429" t="s">
        <v>1609</v>
      </c>
      <c r="E2276" s="428">
        <v>9480067.0</v>
      </c>
      <c r="F2276" s="429">
        <v>3.89940338E8</v>
      </c>
      <c r="G2276" s="429" t="s">
        <v>1463</v>
      </c>
    </row>
    <row r="2277" ht="14.25" customHeight="1">
      <c r="A2277" s="426">
        <v>45873.0</v>
      </c>
      <c r="B2277" s="428">
        <v>34033.0</v>
      </c>
      <c r="C2277" s="427"/>
      <c r="D2277" s="429" t="s">
        <v>1650</v>
      </c>
      <c r="E2277" s="428">
        <v>9390796.0</v>
      </c>
      <c r="F2277" s="429">
        <v>3.89959045E8</v>
      </c>
      <c r="G2277" s="429" t="s">
        <v>1463</v>
      </c>
    </row>
    <row r="2278" ht="14.25" customHeight="1">
      <c r="A2278" s="426">
        <v>45874.0</v>
      </c>
      <c r="B2278" s="427"/>
      <c r="C2278" s="428">
        <v>93167.0</v>
      </c>
      <c r="D2278" s="429" t="s">
        <v>1744</v>
      </c>
      <c r="E2278" s="428">
        <v>8470267.0</v>
      </c>
      <c r="F2278" s="429">
        <v>5.1462452E7</v>
      </c>
      <c r="G2278" s="429" t="s">
        <v>1463</v>
      </c>
    </row>
    <row r="2279" ht="14.25" customHeight="1">
      <c r="A2279" s="426">
        <v>45874.0</v>
      </c>
      <c r="B2279" s="427"/>
      <c r="C2279" s="428">
        <v>92434.0</v>
      </c>
      <c r="D2279" s="429" t="s">
        <v>1706</v>
      </c>
      <c r="E2279" s="428">
        <v>8377833.0</v>
      </c>
      <c r="F2279" s="429">
        <v>0.0</v>
      </c>
      <c r="G2279" s="429" t="s">
        <v>1465</v>
      </c>
    </row>
    <row r="2280" ht="14.25" customHeight="1">
      <c r="A2280" s="426">
        <v>45874.0</v>
      </c>
      <c r="B2280" s="427"/>
      <c r="C2280" s="428">
        <v>14113.0</v>
      </c>
      <c r="D2280" s="429" t="s">
        <v>1744</v>
      </c>
      <c r="E2280" s="428">
        <v>8355682.0</v>
      </c>
      <c r="F2280" s="429">
        <v>5.1446352E7</v>
      </c>
      <c r="G2280" s="429" t="s">
        <v>1463</v>
      </c>
    </row>
    <row r="2281" ht="14.25" customHeight="1">
      <c r="A2281" s="426">
        <v>45874.0</v>
      </c>
      <c r="B2281" s="428">
        <v>207752.0</v>
      </c>
      <c r="C2281" s="427"/>
      <c r="D2281" s="429" t="s">
        <v>1719</v>
      </c>
      <c r="E2281" s="428">
        <v>8563434.0</v>
      </c>
      <c r="F2281" s="429">
        <v>9.2038424E7</v>
      </c>
      <c r="G2281" s="429" t="s">
        <v>1463</v>
      </c>
    </row>
    <row r="2282" ht="14.25" customHeight="1">
      <c r="A2282" s="426">
        <v>45874.0</v>
      </c>
      <c r="B2282" s="428">
        <v>2351.0</v>
      </c>
      <c r="C2282" s="427"/>
      <c r="D2282" s="429" t="s">
        <v>1825</v>
      </c>
      <c r="E2282" s="428">
        <v>8369795.0</v>
      </c>
      <c r="F2282" s="429">
        <v>0.0</v>
      </c>
      <c r="G2282" s="429" t="s">
        <v>1543</v>
      </c>
    </row>
    <row r="2283" ht="14.25" customHeight="1">
      <c r="A2283" s="426">
        <v>45874.0</v>
      </c>
      <c r="B2283" s="428">
        <v>447.0</v>
      </c>
      <c r="C2283" s="427"/>
      <c r="D2283" s="429" t="s">
        <v>1826</v>
      </c>
      <c r="E2283" s="428">
        <v>8367444.0</v>
      </c>
      <c r="F2283" s="429">
        <v>0.0</v>
      </c>
      <c r="G2283" s="429" t="s">
        <v>1543</v>
      </c>
    </row>
    <row r="2284" ht="14.25" customHeight="1">
      <c r="A2284" s="426">
        <v>45875.0</v>
      </c>
      <c r="B2284" s="427"/>
      <c r="C2284" s="428">
        <v>4000000.0</v>
      </c>
      <c r="D2284" s="429" t="s">
        <v>1462</v>
      </c>
      <c r="E2284" s="428">
        <v>8400877.0</v>
      </c>
      <c r="F2284" s="429">
        <v>3.9252181E7</v>
      </c>
      <c r="G2284" s="429" t="s">
        <v>1463</v>
      </c>
    </row>
    <row r="2285" ht="14.25" customHeight="1">
      <c r="A2285" s="426">
        <v>45875.0</v>
      </c>
      <c r="B2285" s="427"/>
      <c r="C2285" s="428">
        <v>33880.0</v>
      </c>
      <c r="D2285" s="429" t="s">
        <v>1818</v>
      </c>
      <c r="E2285" s="428">
        <v>8366997.0</v>
      </c>
      <c r="F2285" s="429">
        <v>0.0</v>
      </c>
      <c r="G2285" s="429" t="s">
        <v>1543</v>
      </c>
    </row>
    <row r="2286" ht="14.25" customHeight="1">
      <c r="A2286" s="426">
        <v>45875.0</v>
      </c>
      <c r="B2286" s="427"/>
      <c r="C2286" s="428">
        <v>23095.0</v>
      </c>
      <c r="D2286" s="429" t="s">
        <v>1810</v>
      </c>
      <c r="E2286" s="428">
        <v>1.2400877E7</v>
      </c>
      <c r="F2286" s="429">
        <v>0.0</v>
      </c>
      <c r="G2286" s="429" t="s">
        <v>1465</v>
      </c>
    </row>
    <row r="2287" ht="14.25" customHeight="1">
      <c r="A2287" s="426">
        <v>45876.0</v>
      </c>
      <c r="B2287" s="427"/>
      <c r="C2287" s="428">
        <v>1941223.0</v>
      </c>
      <c r="D2287" s="429" t="s">
        <v>1827</v>
      </c>
      <c r="E2287" s="428">
        <v>1.1583357E7</v>
      </c>
      <c r="F2287" s="429">
        <v>1120648.0</v>
      </c>
      <c r="G2287" s="429" t="s">
        <v>1463</v>
      </c>
    </row>
    <row r="2288" ht="14.25" customHeight="1">
      <c r="A2288" s="426">
        <v>45876.0</v>
      </c>
      <c r="B2288" s="427"/>
      <c r="C2288" s="428">
        <v>100686.0</v>
      </c>
      <c r="D2288" s="429" t="s">
        <v>1818</v>
      </c>
      <c r="E2288" s="428">
        <v>1.1482671E7</v>
      </c>
      <c r="F2288" s="429">
        <v>0.0</v>
      </c>
      <c r="G2288" s="429" t="s">
        <v>1543</v>
      </c>
    </row>
    <row r="2289" ht="14.25" customHeight="1">
      <c r="A2289" s="426">
        <v>45876.0</v>
      </c>
      <c r="B2289" s="428">
        <v>941301.0</v>
      </c>
      <c r="C2289" s="427"/>
      <c r="D2289" s="429" t="s">
        <v>1662</v>
      </c>
      <c r="E2289" s="428">
        <v>1.2423972E7</v>
      </c>
      <c r="F2289" s="429">
        <v>6.6717542E7</v>
      </c>
      <c r="G2289" s="429" t="s">
        <v>1463</v>
      </c>
    </row>
    <row r="2290" ht="14.25" customHeight="1">
      <c r="A2290" s="426">
        <v>45877.0</v>
      </c>
      <c r="B2290" s="427"/>
      <c r="C2290" s="428">
        <v>4.7176969E7</v>
      </c>
      <c r="D2290" s="429" t="s">
        <v>1593</v>
      </c>
      <c r="E2290" s="428">
        <v>6893545.0</v>
      </c>
      <c r="F2290" s="429">
        <v>0.0</v>
      </c>
      <c r="G2290" s="429" t="s">
        <v>1543</v>
      </c>
    </row>
    <row r="2291" ht="14.25" customHeight="1">
      <c r="A2291" s="426">
        <v>45877.0</v>
      </c>
      <c r="B2291" s="427"/>
      <c r="C2291" s="428">
        <v>267930.0</v>
      </c>
      <c r="D2291" s="429" t="s">
        <v>1576</v>
      </c>
      <c r="E2291" s="428">
        <v>2.4674275E7</v>
      </c>
      <c r="F2291" s="429">
        <v>7.45577152E8</v>
      </c>
      <c r="G2291" s="429" t="s">
        <v>1481</v>
      </c>
    </row>
    <row r="2292" ht="14.25" customHeight="1">
      <c r="A2292" s="426">
        <v>45877.0</v>
      </c>
      <c r="B2292" s="427"/>
      <c r="C2292" s="428">
        <v>188970.0</v>
      </c>
      <c r="D2292" s="429" t="s">
        <v>1576</v>
      </c>
      <c r="E2292" s="428">
        <v>2.4485305E7</v>
      </c>
      <c r="F2292" s="429">
        <v>7.45577152E8</v>
      </c>
      <c r="G2292" s="429" t="s">
        <v>1481</v>
      </c>
    </row>
    <row r="2293" ht="14.25" customHeight="1">
      <c r="A2293" s="426">
        <v>45877.0</v>
      </c>
      <c r="B2293" s="428">
        <v>7000000.0</v>
      </c>
      <c r="C2293" s="427"/>
      <c r="D2293" s="429" t="s">
        <v>1510</v>
      </c>
      <c r="E2293" s="428">
        <v>5.4070514E7</v>
      </c>
      <c r="F2293" s="429">
        <v>0.0</v>
      </c>
      <c r="G2293" s="429" t="s">
        <v>1463</v>
      </c>
    </row>
    <row r="2294" ht="14.25" customHeight="1">
      <c r="A2294" s="426">
        <v>45877.0</v>
      </c>
      <c r="B2294" s="428">
        <v>7000000.0</v>
      </c>
      <c r="C2294" s="427"/>
      <c r="D2294" s="429" t="s">
        <v>1510</v>
      </c>
      <c r="E2294" s="428">
        <v>4.7070514E7</v>
      </c>
      <c r="F2294" s="429">
        <v>0.0</v>
      </c>
      <c r="G2294" s="429" t="s">
        <v>1463</v>
      </c>
    </row>
    <row r="2295" ht="14.25" customHeight="1">
      <c r="A2295" s="426">
        <v>45877.0</v>
      </c>
      <c r="B2295" s="428">
        <v>2482745.0</v>
      </c>
      <c r="C2295" s="427"/>
      <c r="D2295" s="429" t="s">
        <v>1604</v>
      </c>
      <c r="E2295" s="428">
        <v>9376290.0</v>
      </c>
      <c r="F2295" s="429">
        <v>1702947.0</v>
      </c>
      <c r="G2295" s="429" t="s">
        <v>1463</v>
      </c>
    </row>
    <row r="2296" ht="14.25" customHeight="1">
      <c r="A2296" s="426">
        <v>45877.0</v>
      </c>
      <c r="B2296" s="428">
        <v>976577.0</v>
      </c>
      <c r="C2296" s="427"/>
      <c r="D2296" s="429" t="s">
        <v>1652</v>
      </c>
      <c r="E2296" s="428">
        <v>1.0710792E7</v>
      </c>
      <c r="F2296" s="429">
        <v>0.0</v>
      </c>
      <c r="G2296" s="429" t="s">
        <v>1463</v>
      </c>
    </row>
    <row r="2297" ht="14.25" customHeight="1">
      <c r="A2297" s="426">
        <v>45877.0</v>
      </c>
      <c r="B2297" s="428">
        <v>681843.0</v>
      </c>
      <c r="C2297" s="427"/>
      <c r="D2297" s="429" t="s">
        <v>1524</v>
      </c>
      <c r="E2297" s="428">
        <v>1.1707685E7</v>
      </c>
      <c r="F2297" s="429">
        <v>6.132917E7</v>
      </c>
      <c r="G2297" s="429" t="s">
        <v>1463</v>
      </c>
    </row>
    <row r="2298" ht="14.25" customHeight="1">
      <c r="A2298" s="426">
        <v>45877.0</v>
      </c>
      <c r="B2298" s="428">
        <v>556701.0</v>
      </c>
      <c r="C2298" s="427"/>
      <c r="D2298" s="429" t="s">
        <v>1529</v>
      </c>
      <c r="E2298" s="428">
        <v>1.2424178E7</v>
      </c>
      <c r="F2298" s="429">
        <v>0.0</v>
      </c>
      <c r="G2298" s="429" t="s">
        <v>1463</v>
      </c>
    </row>
    <row r="2299" ht="14.25" customHeight="1">
      <c r="A2299" s="426">
        <v>45877.0</v>
      </c>
      <c r="B2299" s="428">
        <v>372801.0</v>
      </c>
      <c r="C2299" s="427"/>
      <c r="D2299" s="429" t="s">
        <v>1529</v>
      </c>
      <c r="E2299" s="428">
        <v>1.2796979E7</v>
      </c>
      <c r="F2299" s="429">
        <v>0.0</v>
      </c>
      <c r="G2299" s="429" t="s">
        <v>1463</v>
      </c>
    </row>
    <row r="2300" ht="14.25" customHeight="1">
      <c r="A2300" s="426">
        <v>45877.0</v>
      </c>
      <c r="B2300" s="428">
        <v>359801.0</v>
      </c>
      <c r="C2300" s="427"/>
      <c r="D2300" s="429" t="s">
        <v>1529</v>
      </c>
      <c r="E2300" s="428">
        <v>1.315678E7</v>
      </c>
      <c r="F2300" s="429">
        <v>0.0</v>
      </c>
      <c r="G2300" s="429" t="s">
        <v>1463</v>
      </c>
    </row>
    <row r="2301" ht="14.25" customHeight="1">
      <c r="A2301" s="426">
        <v>45877.0</v>
      </c>
      <c r="B2301" s="428">
        <v>357925.0</v>
      </c>
      <c r="C2301" s="427"/>
      <c r="D2301" s="429" t="s">
        <v>1734</v>
      </c>
      <c r="E2301" s="428">
        <v>9734215.0</v>
      </c>
      <c r="F2301" s="429">
        <v>0.0</v>
      </c>
      <c r="G2301" s="429" t="s">
        <v>1463</v>
      </c>
    </row>
    <row r="2302" ht="14.25" customHeight="1">
      <c r="A2302" s="426">
        <v>45877.0</v>
      </c>
      <c r="B2302" s="428">
        <v>183900.0</v>
      </c>
      <c r="C2302" s="427"/>
      <c r="D2302" s="429" t="s">
        <v>1529</v>
      </c>
      <c r="E2302" s="428">
        <v>1.352458E7</v>
      </c>
      <c r="F2302" s="429">
        <v>0.0</v>
      </c>
      <c r="G2302" s="429" t="s">
        <v>1463</v>
      </c>
    </row>
    <row r="2303" ht="14.25" customHeight="1">
      <c r="A2303" s="426">
        <v>45877.0</v>
      </c>
      <c r="B2303" s="428">
        <v>183900.0</v>
      </c>
      <c r="C2303" s="427"/>
      <c r="D2303" s="429" t="s">
        <v>1529</v>
      </c>
      <c r="E2303" s="428">
        <v>1.334068E7</v>
      </c>
      <c r="F2303" s="429">
        <v>0.0</v>
      </c>
      <c r="G2303" s="429" t="s">
        <v>1463</v>
      </c>
    </row>
    <row r="2304" ht="14.25" customHeight="1">
      <c r="A2304" s="426">
        <v>45877.0</v>
      </c>
      <c r="B2304" s="428">
        <v>159792.0</v>
      </c>
      <c r="C2304" s="427"/>
      <c r="D2304" s="429" t="s">
        <v>1685</v>
      </c>
      <c r="E2304" s="428">
        <v>1.1867477E7</v>
      </c>
      <c r="F2304" s="429">
        <v>0.0</v>
      </c>
      <c r="G2304" s="429" t="s">
        <v>1463</v>
      </c>
    </row>
    <row r="2305" ht="14.25" customHeight="1">
      <c r="A2305" s="426">
        <v>45877.0</v>
      </c>
      <c r="B2305" s="428">
        <v>128251.0</v>
      </c>
      <c r="C2305" s="427"/>
      <c r="D2305" s="429" t="s">
        <v>1520</v>
      </c>
      <c r="E2305" s="428">
        <v>1.0839043E7</v>
      </c>
      <c r="F2305" s="429">
        <v>0.0</v>
      </c>
      <c r="G2305" s="429" t="s">
        <v>1463</v>
      </c>
    </row>
    <row r="2306" ht="14.25" customHeight="1">
      <c r="A2306" s="426">
        <v>45877.0</v>
      </c>
      <c r="B2306" s="428">
        <v>107983.0</v>
      </c>
      <c r="C2306" s="427"/>
      <c r="D2306" s="429" t="s">
        <v>1674</v>
      </c>
      <c r="E2306" s="428">
        <v>1.0947026E7</v>
      </c>
      <c r="F2306" s="429">
        <v>0.0</v>
      </c>
      <c r="G2306" s="429" t="s">
        <v>1463</v>
      </c>
    </row>
    <row r="2307" ht="14.25" customHeight="1">
      <c r="A2307" s="426">
        <v>45877.0</v>
      </c>
      <c r="B2307" s="428">
        <v>78816.0</v>
      </c>
      <c r="C2307" s="427"/>
      <c r="D2307" s="429" t="s">
        <v>1604</v>
      </c>
      <c r="E2307" s="428">
        <v>1.1025842E7</v>
      </c>
      <c r="F2307" s="429">
        <v>1702947.0</v>
      </c>
      <c r="G2307" s="429" t="s">
        <v>1463</v>
      </c>
    </row>
    <row r="2308" ht="14.25" customHeight="1">
      <c r="A2308" s="426">
        <v>45880.0</v>
      </c>
      <c r="B2308" s="427"/>
      <c r="C2308" s="428">
        <v>5.0E7</v>
      </c>
      <c r="D2308" s="429" t="s">
        <v>1643</v>
      </c>
      <c r="E2308" s="428">
        <v>4.963116E7</v>
      </c>
      <c r="F2308" s="429">
        <v>0.0</v>
      </c>
      <c r="G2308" s="429" t="s">
        <v>1463</v>
      </c>
    </row>
    <row r="2309" ht="14.25" customHeight="1">
      <c r="A2309" s="426">
        <v>45880.0</v>
      </c>
      <c r="B2309" s="427"/>
      <c r="C2309" s="428">
        <v>5.0E7</v>
      </c>
      <c r="D2309" s="429" t="s">
        <v>1643</v>
      </c>
      <c r="E2309" s="428">
        <v>9.963116E7</v>
      </c>
      <c r="F2309" s="429">
        <v>0.0</v>
      </c>
      <c r="G2309" s="429" t="s">
        <v>1463</v>
      </c>
    </row>
    <row r="2310" ht="14.25" customHeight="1">
      <c r="A2310" s="426">
        <v>45880.0</v>
      </c>
      <c r="B2310" s="427"/>
      <c r="C2310" s="428">
        <v>2.3861191E7</v>
      </c>
      <c r="D2310" s="429" t="s">
        <v>1643</v>
      </c>
      <c r="E2310" s="428">
        <v>2.5769969E7</v>
      </c>
      <c r="F2310" s="429">
        <v>0.0</v>
      </c>
      <c r="G2310" s="429" t="s">
        <v>1463</v>
      </c>
    </row>
    <row r="2311" ht="14.25" customHeight="1">
      <c r="A2311" s="426">
        <v>45880.0</v>
      </c>
      <c r="B2311" s="427"/>
      <c r="C2311" s="428">
        <v>827764.0</v>
      </c>
      <c r="D2311" s="429" t="s">
        <v>1828</v>
      </c>
      <c r="E2311" s="428">
        <v>2.4942205E7</v>
      </c>
      <c r="F2311" s="429">
        <v>0.0</v>
      </c>
      <c r="G2311" s="429" t="s">
        <v>1543</v>
      </c>
    </row>
    <row r="2312" ht="14.25" customHeight="1">
      <c r="A2312" s="426">
        <v>45880.0</v>
      </c>
      <c r="B2312" s="427"/>
      <c r="C2312" s="428">
        <v>537807.0</v>
      </c>
      <c r="D2312" s="429" t="s">
        <v>1706</v>
      </c>
      <c r="E2312" s="428">
        <v>1.4963116E8</v>
      </c>
      <c r="F2312" s="429">
        <v>0.0</v>
      </c>
      <c r="G2312" s="429" t="s">
        <v>1465</v>
      </c>
    </row>
    <row r="2313" ht="14.25" customHeight="1">
      <c r="A2313" s="426">
        <v>45880.0</v>
      </c>
      <c r="B2313" s="428">
        <v>4687007.0</v>
      </c>
      <c r="C2313" s="427"/>
      <c r="D2313" s="429" t="s">
        <v>1519</v>
      </c>
      <c r="E2313" s="428">
        <v>3.9954846E7</v>
      </c>
      <c r="F2313" s="429">
        <v>2.5709179E7</v>
      </c>
      <c r="G2313" s="429" t="s">
        <v>1463</v>
      </c>
    </row>
    <row r="2314" ht="14.25" customHeight="1">
      <c r="A2314" s="426">
        <v>45880.0</v>
      </c>
      <c r="B2314" s="428">
        <v>2523675.0</v>
      </c>
      <c r="C2314" s="427"/>
      <c r="D2314" s="429" t="s">
        <v>1736</v>
      </c>
      <c r="E2314" s="428">
        <v>3.5267839E7</v>
      </c>
      <c r="F2314" s="429">
        <v>7.5632932E7</v>
      </c>
      <c r="G2314" s="429" t="s">
        <v>1463</v>
      </c>
    </row>
    <row r="2315" ht="14.25" customHeight="1">
      <c r="A2315" s="426">
        <v>45880.0</v>
      </c>
      <c r="B2315" s="428">
        <v>1539990.0</v>
      </c>
      <c r="C2315" s="427"/>
      <c r="D2315" s="429" t="s">
        <v>1519</v>
      </c>
      <c r="E2315" s="428">
        <v>2.8957977E7</v>
      </c>
      <c r="F2315" s="429">
        <v>2.5709179E7</v>
      </c>
      <c r="G2315" s="429" t="s">
        <v>1463</v>
      </c>
    </row>
    <row r="2316" ht="14.25" customHeight="1">
      <c r="A2316" s="426">
        <v>45880.0</v>
      </c>
      <c r="B2316" s="428">
        <v>1539990.0</v>
      </c>
      <c r="C2316" s="427"/>
      <c r="D2316" s="429" t="s">
        <v>1519</v>
      </c>
      <c r="E2316" s="428">
        <v>2.7417987E7</v>
      </c>
      <c r="F2316" s="429">
        <v>2.5709179E7</v>
      </c>
      <c r="G2316" s="429" t="s">
        <v>1463</v>
      </c>
    </row>
    <row r="2317" ht="14.25" customHeight="1">
      <c r="A2317" s="426">
        <v>45880.0</v>
      </c>
      <c r="B2317" s="428">
        <v>1351792.0</v>
      </c>
      <c r="C2317" s="427"/>
      <c r="D2317" s="429" t="s">
        <v>1736</v>
      </c>
      <c r="E2317" s="428">
        <v>3.2744164E7</v>
      </c>
      <c r="F2317" s="429">
        <v>7.5632932E7</v>
      </c>
      <c r="G2317" s="429" t="s">
        <v>1463</v>
      </c>
    </row>
    <row r="2318" ht="14.25" customHeight="1">
      <c r="A2318" s="426">
        <v>45880.0</v>
      </c>
      <c r="B2318" s="428">
        <v>1099881.0</v>
      </c>
      <c r="C2318" s="427"/>
      <c r="D2318" s="429" t="s">
        <v>1736</v>
      </c>
      <c r="E2318" s="428">
        <v>3.1179288E7</v>
      </c>
      <c r="F2318" s="429">
        <v>7.5632932E7</v>
      </c>
      <c r="G2318" s="429" t="s">
        <v>1463</v>
      </c>
    </row>
    <row r="2319" ht="14.25" customHeight="1">
      <c r="A2319" s="426">
        <v>45880.0</v>
      </c>
      <c r="B2319" s="428">
        <v>629123.0</v>
      </c>
      <c r="C2319" s="427"/>
      <c r="D2319" s="429" t="s">
        <v>1520</v>
      </c>
      <c r="E2319" s="428">
        <v>2.9760375E7</v>
      </c>
      <c r="F2319" s="429">
        <v>0.0</v>
      </c>
      <c r="G2319" s="429" t="s">
        <v>1463</v>
      </c>
    </row>
    <row r="2320" ht="14.25" customHeight="1">
      <c r="A2320" s="426">
        <v>45880.0</v>
      </c>
      <c r="B2320" s="428">
        <v>601131.0</v>
      </c>
      <c r="C2320" s="427"/>
      <c r="D2320" s="429" t="s">
        <v>1674</v>
      </c>
      <c r="E2320" s="428">
        <v>2.5598436E7</v>
      </c>
      <c r="F2320" s="429">
        <v>0.0</v>
      </c>
      <c r="G2320" s="429" t="s">
        <v>1463</v>
      </c>
    </row>
    <row r="2321" ht="14.25" customHeight="1">
      <c r="A2321" s="426">
        <v>45880.0</v>
      </c>
      <c r="B2321" s="428">
        <v>300000.0</v>
      </c>
      <c r="C2321" s="427"/>
      <c r="D2321" s="429" t="s">
        <v>1630</v>
      </c>
      <c r="E2321" s="428">
        <v>2.4797305E7</v>
      </c>
      <c r="F2321" s="429">
        <v>0.0</v>
      </c>
      <c r="G2321" s="429" t="s">
        <v>1463</v>
      </c>
    </row>
    <row r="2322" ht="14.25" customHeight="1">
      <c r="A2322" s="426">
        <v>45880.0</v>
      </c>
      <c r="B2322" s="428">
        <v>279561.0</v>
      </c>
      <c r="C2322" s="427"/>
      <c r="D2322" s="429" t="s">
        <v>1685</v>
      </c>
      <c r="E2322" s="428">
        <v>2.5877997E7</v>
      </c>
      <c r="F2322" s="429">
        <v>0.0</v>
      </c>
      <c r="G2322" s="429" t="s">
        <v>1463</v>
      </c>
    </row>
    <row r="2323" ht="14.25" customHeight="1">
      <c r="A2323" s="426">
        <v>45880.0</v>
      </c>
      <c r="B2323" s="428">
        <v>227880.0</v>
      </c>
      <c r="C2323" s="427"/>
      <c r="D2323" s="429" t="s">
        <v>1692</v>
      </c>
      <c r="E2323" s="428">
        <v>2.9988255E7</v>
      </c>
      <c r="F2323" s="429">
        <v>7.5979495E7</v>
      </c>
      <c r="G2323" s="429" t="s">
        <v>1463</v>
      </c>
    </row>
    <row r="2324" ht="14.25" customHeight="1">
      <c r="A2324" s="426">
        <v>45880.0</v>
      </c>
      <c r="B2324" s="428">
        <v>213084.0</v>
      </c>
      <c r="C2324" s="427"/>
      <c r="D2324" s="429" t="s">
        <v>1652</v>
      </c>
      <c r="E2324" s="428">
        <v>3.1392372E7</v>
      </c>
      <c r="F2324" s="429">
        <v>0.0</v>
      </c>
      <c r="G2324" s="429" t="s">
        <v>1463</v>
      </c>
    </row>
    <row r="2325" ht="14.25" customHeight="1">
      <c r="A2325" s="426">
        <v>45880.0</v>
      </c>
      <c r="B2325" s="428">
        <v>200000.0</v>
      </c>
      <c r="C2325" s="427"/>
      <c r="D2325" s="429" t="s">
        <v>1658</v>
      </c>
      <c r="E2325" s="428">
        <v>2.4997305E7</v>
      </c>
      <c r="F2325" s="429">
        <v>0.0</v>
      </c>
      <c r="G2325" s="429" t="s">
        <v>1463</v>
      </c>
    </row>
    <row r="2326" ht="14.25" customHeight="1">
      <c r="A2326" s="426">
        <v>45880.0</v>
      </c>
      <c r="B2326" s="428">
        <v>173275.0</v>
      </c>
      <c r="C2326" s="427"/>
      <c r="D2326" s="429" t="s">
        <v>1627</v>
      </c>
      <c r="E2326" s="428">
        <v>2.9131252E7</v>
      </c>
      <c r="F2326" s="429">
        <v>0.0</v>
      </c>
      <c r="G2326" s="429" t="s">
        <v>1463</v>
      </c>
    </row>
    <row r="2327" ht="14.25" customHeight="1">
      <c r="A2327" s="426">
        <v>45880.0</v>
      </c>
      <c r="B2327" s="428">
        <v>75960.0</v>
      </c>
      <c r="C2327" s="427"/>
      <c r="D2327" s="429" t="s">
        <v>1692</v>
      </c>
      <c r="E2327" s="428">
        <v>3.0079407E7</v>
      </c>
      <c r="F2327" s="429">
        <v>7.5979495E7</v>
      </c>
      <c r="G2327" s="429" t="s">
        <v>1463</v>
      </c>
    </row>
    <row r="2328" ht="14.25" customHeight="1">
      <c r="A2328" s="426">
        <v>45880.0</v>
      </c>
      <c r="B2328" s="428">
        <v>70829.0</v>
      </c>
      <c r="C2328" s="427"/>
      <c r="D2328" s="429" t="s">
        <v>1734</v>
      </c>
      <c r="E2328" s="428">
        <v>4.0025675E7</v>
      </c>
      <c r="F2328" s="429">
        <v>0.0</v>
      </c>
      <c r="G2328" s="429" t="s">
        <v>1463</v>
      </c>
    </row>
    <row r="2329" ht="14.25" customHeight="1">
      <c r="A2329" s="426">
        <v>45880.0</v>
      </c>
      <c r="B2329" s="428">
        <v>44839.0</v>
      </c>
      <c r="C2329" s="427"/>
      <c r="D2329" s="429" t="s">
        <v>1734</v>
      </c>
      <c r="E2329" s="428">
        <v>4.0070514E7</v>
      </c>
      <c r="F2329" s="429">
        <v>0.0</v>
      </c>
      <c r="G2329" s="429" t="s">
        <v>1463</v>
      </c>
    </row>
    <row r="2330" ht="14.25" customHeight="1">
      <c r="A2330" s="426">
        <v>45880.0</v>
      </c>
      <c r="B2330" s="428">
        <v>15192.0</v>
      </c>
      <c r="C2330" s="427"/>
      <c r="D2330" s="429" t="s">
        <v>1692</v>
      </c>
      <c r="E2330" s="428">
        <v>3.0003447E7</v>
      </c>
      <c r="F2330" s="429">
        <v>7.5979495E7</v>
      </c>
      <c r="G2330" s="429" t="s">
        <v>1463</v>
      </c>
    </row>
    <row r="2331" ht="14.25" customHeight="1">
      <c r="A2331" s="426">
        <v>45880.0</v>
      </c>
      <c r="B2331" s="428">
        <v>12000.0</v>
      </c>
      <c r="C2331" s="427"/>
      <c r="D2331" s="429" t="s">
        <v>1712</v>
      </c>
      <c r="E2331" s="428">
        <v>2.4497305E7</v>
      </c>
      <c r="F2331" s="429">
        <v>0.0</v>
      </c>
      <c r="G2331" s="429" t="s">
        <v>1463</v>
      </c>
    </row>
    <row r="2332" ht="14.25" customHeight="1">
      <c r="A2332" s="426">
        <v>45881.0</v>
      </c>
      <c r="B2332" s="428">
        <v>3672204.0</v>
      </c>
      <c r="C2332" s="427"/>
      <c r="D2332" s="429" t="s">
        <v>1784</v>
      </c>
      <c r="E2332" s="428">
        <v>1.50168967E8</v>
      </c>
      <c r="F2332" s="429">
        <v>3.90735895E8</v>
      </c>
      <c r="G2332" s="429" t="s">
        <v>1463</v>
      </c>
    </row>
    <row r="2333" ht="14.25" customHeight="1">
      <c r="A2333" s="426">
        <v>45882.0</v>
      </c>
      <c r="B2333" s="428">
        <v>7000000.0</v>
      </c>
      <c r="C2333" s="427"/>
      <c r="D2333" s="429" t="s">
        <v>1505</v>
      </c>
      <c r="E2333" s="428">
        <v>1.29335009E8</v>
      </c>
      <c r="F2333" s="429">
        <v>6.1603875E7</v>
      </c>
      <c r="G2333" s="429" t="s">
        <v>1463</v>
      </c>
    </row>
    <row r="2334" ht="14.25" customHeight="1">
      <c r="A2334" s="426">
        <v>45882.0</v>
      </c>
      <c r="B2334" s="428">
        <v>7000000.0</v>
      </c>
      <c r="C2334" s="427"/>
      <c r="D2334" s="429" t="s">
        <v>1505</v>
      </c>
      <c r="E2334" s="428">
        <v>1.22335009E8</v>
      </c>
      <c r="F2334" s="429">
        <v>6.1603875E7</v>
      </c>
      <c r="G2334" s="429" t="s">
        <v>1463</v>
      </c>
    </row>
    <row r="2335" ht="14.25" customHeight="1">
      <c r="A2335" s="426">
        <v>45882.0</v>
      </c>
      <c r="B2335" s="428">
        <v>7000000.0</v>
      </c>
      <c r="C2335" s="427"/>
      <c r="D2335" s="429" t="s">
        <v>1604</v>
      </c>
      <c r="E2335" s="428">
        <v>1.08345928E8</v>
      </c>
      <c r="F2335" s="429">
        <v>1702947.0</v>
      </c>
      <c r="G2335" s="429" t="s">
        <v>1463</v>
      </c>
    </row>
    <row r="2336" ht="14.25" customHeight="1">
      <c r="A2336" s="426">
        <v>45882.0</v>
      </c>
      <c r="B2336" s="428">
        <v>6989081.0</v>
      </c>
      <c r="C2336" s="427"/>
      <c r="D2336" s="429" t="s">
        <v>1604</v>
      </c>
      <c r="E2336" s="428">
        <v>1.15335009E8</v>
      </c>
      <c r="F2336" s="429">
        <v>1702947.0</v>
      </c>
      <c r="G2336" s="429" t="s">
        <v>1463</v>
      </c>
    </row>
    <row r="2337" ht="14.25" customHeight="1">
      <c r="A2337" s="426">
        <v>45882.0</v>
      </c>
      <c r="B2337" s="428">
        <v>6616408.0</v>
      </c>
      <c r="C2337" s="427"/>
      <c r="D2337" s="429" t="s">
        <v>1505</v>
      </c>
      <c r="E2337" s="428">
        <v>1.35951417E8</v>
      </c>
      <c r="F2337" s="429">
        <v>6.1603875E7</v>
      </c>
      <c r="G2337" s="429" t="s">
        <v>1463</v>
      </c>
    </row>
    <row r="2338" ht="14.25" customHeight="1">
      <c r="A2338" s="426">
        <v>45882.0</v>
      </c>
      <c r="B2338" s="428">
        <v>2659679.0</v>
      </c>
      <c r="C2338" s="427"/>
      <c r="D2338" s="429" t="s">
        <v>1549</v>
      </c>
      <c r="E2338" s="428">
        <v>1.41221523E8</v>
      </c>
      <c r="F2338" s="429">
        <v>0.0</v>
      </c>
      <c r="G2338" s="429" t="s">
        <v>1463</v>
      </c>
    </row>
    <row r="2339" ht="14.25" customHeight="1">
      <c r="A2339" s="426">
        <v>45882.0</v>
      </c>
      <c r="B2339" s="428">
        <v>1973461.0</v>
      </c>
      <c r="C2339" s="427"/>
      <c r="D2339" s="429" t="s">
        <v>1519</v>
      </c>
      <c r="E2339" s="428">
        <v>1.44727245E8</v>
      </c>
      <c r="F2339" s="429">
        <v>2.5709179E7</v>
      </c>
      <c r="G2339" s="429" t="s">
        <v>1463</v>
      </c>
    </row>
    <row r="2340" ht="14.25" customHeight="1">
      <c r="A2340" s="426">
        <v>45882.0</v>
      </c>
      <c r="B2340" s="428">
        <v>1313929.0</v>
      </c>
      <c r="C2340" s="427"/>
      <c r="D2340" s="429" t="s">
        <v>1674</v>
      </c>
      <c r="E2340" s="428">
        <v>1.38216696E8</v>
      </c>
      <c r="F2340" s="429">
        <v>0.0</v>
      </c>
      <c r="G2340" s="429" t="s">
        <v>1463</v>
      </c>
    </row>
    <row r="2341" ht="14.25" customHeight="1">
      <c r="A2341" s="426">
        <v>45882.0</v>
      </c>
      <c r="B2341" s="428">
        <v>1180791.0</v>
      </c>
      <c r="C2341" s="427"/>
      <c r="D2341" s="429" t="s">
        <v>1519</v>
      </c>
      <c r="E2341" s="428">
        <v>1.42753784E8</v>
      </c>
      <c r="F2341" s="429">
        <v>2.5709179E7</v>
      </c>
      <c r="G2341" s="429" t="s">
        <v>1463</v>
      </c>
    </row>
    <row r="2342" ht="14.25" customHeight="1">
      <c r="A2342" s="426">
        <v>45882.0</v>
      </c>
      <c r="B2342" s="428">
        <v>927178.0</v>
      </c>
      <c r="C2342" s="427"/>
      <c r="D2342" s="429" t="s">
        <v>1684</v>
      </c>
      <c r="E2342" s="428">
        <v>1.45654423E8</v>
      </c>
      <c r="F2342" s="429">
        <v>4846885.0</v>
      </c>
      <c r="G2342" s="429" t="s">
        <v>1463</v>
      </c>
    </row>
    <row r="2343" ht="14.25" customHeight="1">
      <c r="A2343" s="426">
        <v>45882.0</v>
      </c>
      <c r="B2343" s="428">
        <v>610590.0</v>
      </c>
      <c r="C2343" s="427"/>
      <c r="D2343" s="429" t="s">
        <v>1597</v>
      </c>
      <c r="E2343" s="428">
        <v>1.36597705E8</v>
      </c>
      <c r="F2343" s="429">
        <v>6.2241071E7</v>
      </c>
      <c r="G2343" s="429" t="s">
        <v>1463</v>
      </c>
    </row>
    <row r="2344" ht="14.25" customHeight="1">
      <c r="A2344" s="426">
        <v>45882.0</v>
      </c>
      <c r="B2344" s="428">
        <v>351470.0</v>
      </c>
      <c r="C2344" s="427"/>
      <c r="D2344" s="429" t="s">
        <v>1652</v>
      </c>
      <c r="E2344" s="428">
        <v>1.41572993E8</v>
      </c>
      <c r="F2344" s="429">
        <v>0.0</v>
      </c>
      <c r="G2344" s="429" t="s">
        <v>1463</v>
      </c>
    </row>
    <row r="2345" ht="14.25" customHeight="1">
      <c r="A2345" s="426">
        <v>45882.0</v>
      </c>
      <c r="B2345" s="428">
        <v>345148.0</v>
      </c>
      <c r="C2345" s="427"/>
      <c r="D2345" s="429" t="s">
        <v>1685</v>
      </c>
      <c r="E2345" s="428">
        <v>1.38561844E8</v>
      </c>
      <c r="F2345" s="429">
        <v>0.0</v>
      </c>
      <c r="G2345" s="429" t="s">
        <v>1463</v>
      </c>
    </row>
    <row r="2346" ht="14.25" customHeight="1">
      <c r="A2346" s="426">
        <v>45882.0</v>
      </c>
      <c r="B2346" s="428">
        <v>336337.0</v>
      </c>
      <c r="C2346" s="427"/>
      <c r="D2346" s="429" t="s">
        <v>1748</v>
      </c>
      <c r="E2346" s="428">
        <v>1.01345928E8</v>
      </c>
      <c r="F2346" s="429">
        <v>0.0</v>
      </c>
      <c r="G2346" s="429" t="s">
        <v>1463</v>
      </c>
    </row>
    <row r="2347" ht="14.25" customHeight="1">
      <c r="A2347" s="426">
        <v>45882.0</v>
      </c>
      <c r="B2347" s="428">
        <v>300000.0</v>
      </c>
      <c r="C2347" s="427"/>
      <c r="D2347" s="429" t="s">
        <v>1630</v>
      </c>
      <c r="E2347" s="428">
        <v>1.45954423E8</v>
      </c>
      <c r="F2347" s="429">
        <v>0.0</v>
      </c>
      <c r="G2347" s="429" t="s">
        <v>1463</v>
      </c>
    </row>
    <row r="2348" ht="14.25" customHeight="1">
      <c r="A2348" s="426">
        <v>45882.0</v>
      </c>
      <c r="B2348" s="428">
        <v>269500.0</v>
      </c>
      <c r="C2348" s="427"/>
      <c r="D2348" s="429" t="s">
        <v>1829</v>
      </c>
      <c r="E2348" s="428">
        <v>1.46496763E8</v>
      </c>
      <c r="F2348" s="429">
        <v>0.0</v>
      </c>
      <c r="G2348" s="429" t="s">
        <v>1463</v>
      </c>
    </row>
    <row r="2349" ht="14.25" customHeight="1">
      <c r="A2349" s="426">
        <v>45882.0</v>
      </c>
      <c r="B2349" s="428">
        <v>241900.0</v>
      </c>
      <c r="C2349" s="427"/>
      <c r="D2349" s="429" t="s">
        <v>1645</v>
      </c>
      <c r="E2349" s="428">
        <v>1.46196323E8</v>
      </c>
      <c r="F2349" s="429">
        <v>0.0</v>
      </c>
      <c r="G2349" s="429" t="s">
        <v>1463</v>
      </c>
    </row>
    <row r="2350" ht="14.25" customHeight="1">
      <c r="A2350" s="426">
        <v>45882.0</v>
      </c>
      <c r="B2350" s="428">
        <v>225100.0</v>
      </c>
      <c r="C2350" s="427"/>
      <c r="D2350" s="429" t="s">
        <v>1524</v>
      </c>
      <c r="E2350" s="428">
        <v>1.36902767E8</v>
      </c>
      <c r="F2350" s="429">
        <v>6.132917E7</v>
      </c>
      <c r="G2350" s="429" t="s">
        <v>1463</v>
      </c>
    </row>
    <row r="2351" ht="14.25" customHeight="1">
      <c r="A2351" s="426">
        <v>45882.0</v>
      </c>
      <c r="B2351" s="428">
        <v>79962.0</v>
      </c>
      <c r="C2351" s="427"/>
      <c r="D2351" s="429" t="s">
        <v>1621</v>
      </c>
      <c r="E2351" s="428">
        <v>1.36677667E8</v>
      </c>
      <c r="F2351" s="429">
        <v>0.0</v>
      </c>
      <c r="G2351" s="429" t="s">
        <v>1463</v>
      </c>
    </row>
    <row r="2352" ht="14.25" customHeight="1">
      <c r="A2352" s="426">
        <v>45882.0</v>
      </c>
      <c r="B2352" s="428">
        <v>35698.0</v>
      </c>
      <c r="C2352" s="427"/>
      <c r="D2352" s="429" t="s">
        <v>1678</v>
      </c>
      <c r="E2352" s="428">
        <v>1.35987115E8</v>
      </c>
      <c r="F2352" s="429">
        <v>0.0</v>
      </c>
      <c r="G2352" s="429" t="s">
        <v>1463</v>
      </c>
    </row>
    <row r="2353" ht="14.25" customHeight="1">
      <c r="A2353" s="426">
        <v>45882.0</v>
      </c>
      <c r="B2353" s="428">
        <v>30940.0</v>
      </c>
      <c r="C2353" s="427"/>
      <c r="D2353" s="429" t="s">
        <v>1830</v>
      </c>
      <c r="E2353" s="428">
        <v>1.46227263E8</v>
      </c>
      <c r="F2353" s="429">
        <v>0.0</v>
      </c>
      <c r="G2353" s="429" t="s">
        <v>1463</v>
      </c>
    </row>
    <row r="2354" ht="14.25" customHeight="1">
      <c r="A2354" s="426">
        <v>45883.0</v>
      </c>
      <c r="B2354" s="427"/>
      <c r="C2354" s="428">
        <v>5.6348402E7</v>
      </c>
      <c r="D2354" s="429" t="s">
        <v>1593</v>
      </c>
      <c r="E2354" s="428">
        <v>8.7607845E7</v>
      </c>
      <c r="F2354" s="429">
        <v>0.0</v>
      </c>
      <c r="G2354" s="429" t="s">
        <v>1543</v>
      </c>
    </row>
    <row r="2355" ht="14.25" customHeight="1">
      <c r="A2355" s="426">
        <v>45883.0</v>
      </c>
      <c r="B2355" s="428">
        <v>7000000.0</v>
      </c>
      <c r="C2355" s="427"/>
      <c r="D2355" s="429" t="s">
        <v>1510</v>
      </c>
      <c r="E2355" s="428">
        <v>1.01009591E8</v>
      </c>
      <c r="F2355" s="429">
        <v>0.0</v>
      </c>
      <c r="G2355" s="429" t="s">
        <v>1463</v>
      </c>
    </row>
    <row r="2356" ht="14.25" customHeight="1">
      <c r="A2356" s="426">
        <v>45883.0</v>
      </c>
      <c r="B2356" s="428">
        <v>6401746.0</v>
      </c>
      <c r="C2356" s="427"/>
      <c r="D2356" s="429" t="s">
        <v>1510</v>
      </c>
      <c r="E2356" s="428">
        <v>9.4009591E7</v>
      </c>
      <c r="F2356" s="429">
        <v>0.0</v>
      </c>
      <c r="G2356" s="429" t="s">
        <v>1463</v>
      </c>
    </row>
    <row r="2357" ht="14.25" customHeight="1">
      <c r="A2357" s="426">
        <v>45883.0</v>
      </c>
      <c r="B2357" s="428">
        <v>2500000.0</v>
      </c>
      <c r="C2357" s="427"/>
      <c r="D2357" s="429" t="s">
        <v>1718</v>
      </c>
      <c r="E2357" s="428">
        <v>1.42899527E8</v>
      </c>
      <c r="F2357" s="429">
        <v>0.0</v>
      </c>
      <c r="G2357" s="429" t="s">
        <v>1463</v>
      </c>
    </row>
    <row r="2358" ht="14.25" customHeight="1">
      <c r="A2358" s="426">
        <v>45883.0</v>
      </c>
      <c r="B2358" s="428">
        <v>1056720.0</v>
      </c>
      <c r="C2358" s="427"/>
      <c r="D2358" s="429" t="s">
        <v>1831</v>
      </c>
      <c r="E2358" s="428">
        <v>1.43956247E8</v>
      </c>
      <c r="F2358" s="429">
        <v>0.0</v>
      </c>
      <c r="G2358" s="429" t="s">
        <v>1463</v>
      </c>
    </row>
    <row r="2359" ht="14.25" customHeight="1">
      <c r="A2359" s="426">
        <v>45887.0</v>
      </c>
      <c r="B2359" s="427"/>
      <c r="C2359" s="428">
        <v>21000.0</v>
      </c>
      <c r="D2359" s="429" t="s">
        <v>1706</v>
      </c>
      <c r="E2359" s="428">
        <v>1.40399527E8</v>
      </c>
      <c r="F2359" s="429">
        <v>0.0</v>
      </c>
      <c r="G2359" s="429" t="s">
        <v>1465</v>
      </c>
    </row>
    <row r="2360" ht="14.25" customHeight="1">
      <c r="A2360" s="426">
        <v>45887.0</v>
      </c>
      <c r="B2360" s="428">
        <v>300000.0</v>
      </c>
      <c r="C2360" s="427"/>
      <c r="D2360" s="429" t="s">
        <v>1630</v>
      </c>
      <c r="E2360" s="428">
        <v>1.40372455E8</v>
      </c>
      <c r="F2360" s="429">
        <v>0.0</v>
      </c>
      <c r="G2360" s="429" t="s">
        <v>1463</v>
      </c>
    </row>
    <row r="2361" ht="14.25" customHeight="1">
      <c r="A2361" s="426">
        <v>45887.0</v>
      </c>
      <c r="B2361" s="428">
        <v>48072.0</v>
      </c>
      <c r="C2361" s="427"/>
      <c r="D2361" s="429" t="s">
        <v>1630</v>
      </c>
      <c r="E2361" s="428">
        <v>1.40420527E8</v>
      </c>
      <c r="F2361" s="429">
        <v>0.0</v>
      </c>
      <c r="G2361" s="429" t="s">
        <v>1463</v>
      </c>
    </row>
    <row r="2362" ht="14.25" customHeight="1">
      <c r="A2362" s="426">
        <v>45888.0</v>
      </c>
      <c r="B2362" s="427"/>
      <c r="C2362" s="428">
        <v>210076.0</v>
      </c>
      <c r="D2362" s="429" t="s">
        <v>1706</v>
      </c>
      <c r="E2362" s="428">
        <v>1.14862475E8</v>
      </c>
      <c r="F2362" s="429">
        <v>0.0</v>
      </c>
      <c r="G2362" s="429" t="s">
        <v>1465</v>
      </c>
    </row>
    <row r="2363" ht="14.25" customHeight="1">
      <c r="A2363" s="426">
        <v>45888.0</v>
      </c>
      <c r="B2363" s="427"/>
      <c r="C2363" s="428">
        <v>76174.0</v>
      </c>
      <c r="D2363" s="429" t="s">
        <v>1706</v>
      </c>
      <c r="E2363" s="428">
        <v>1.15072551E8</v>
      </c>
      <c r="F2363" s="429">
        <v>0.0</v>
      </c>
      <c r="G2363" s="429" t="s">
        <v>1465</v>
      </c>
    </row>
    <row r="2364" ht="14.25" customHeight="1">
      <c r="A2364" s="426">
        <v>45888.0</v>
      </c>
      <c r="B2364" s="428">
        <v>7000000.0</v>
      </c>
      <c r="C2364" s="427"/>
      <c r="D2364" s="429" t="s">
        <v>1519</v>
      </c>
      <c r="E2364" s="428">
        <v>1.35658761E8</v>
      </c>
      <c r="F2364" s="429">
        <v>2.5709179E7</v>
      </c>
      <c r="G2364" s="429" t="s">
        <v>1463</v>
      </c>
    </row>
    <row r="2365" ht="14.25" customHeight="1">
      <c r="A2365" s="426">
        <v>45888.0</v>
      </c>
      <c r="B2365" s="428">
        <v>7000000.0</v>
      </c>
      <c r="C2365" s="427"/>
      <c r="D2365" s="429" t="s">
        <v>1604</v>
      </c>
      <c r="E2365" s="428">
        <v>1.24538817E8</v>
      </c>
      <c r="F2365" s="429">
        <v>1702947.0</v>
      </c>
      <c r="G2365" s="429" t="s">
        <v>1463</v>
      </c>
    </row>
    <row r="2366" ht="14.25" customHeight="1">
      <c r="A2366" s="426">
        <v>45888.0</v>
      </c>
      <c r="B2366" s="428">
        <v>2246703.0</v>
      </c>
      <c r="C2366" s="427"/>
      <c r="D2366" s="429" t="s">
        <v>1662</v>
      </c>
      <c r="E2366" s="428">
        <v>1.39849979E8</v>
      </c>
      <c r="F2366" s="429">
        <v>6.6717542E7</v>
      </c>
      <c r="G2366" s="429" t="s">
        <v>1463</v>
      </c>
    </row>
    <row r="2367" ht="14.25" customHeight="1">
      <c r="A2367" s="426">
        <v>45888.0</v>
      </c>
      <c r="B2367" s="428">
        <v>1493920.0</v>
      </c>
      <c r="C2367" s="427"/>
      <c r="D2367" s="429" t="s">
        <v>1674</v>
      </c>
      <c r="E2367" s="428">
        <v>1.27666823E8</v>
      </c>
      <c r="F2367" s="429">
        <v>0.0</v>
      </c>
      <c r="G2367" s="429" t="s">
        <v>1463</v>
      </c>
    </row>
    <row r="2368" ht="14.25" customHeight="1">
      <c r="A2368" s="426">
        <v>45888.0</v>
      </c>
      <c r="B2368" s="428">
        <v>1175160.0</v>
      </c>
      <c r="C2368" s="427"/>
      <c r="D2368" s="429" t="s">
        <v>1604</v>
      </c>
      <c r="E2368" s="428">
        <v>1.25713977E8</v>
      </c>
      <c r="F2368" s="429">
        <v>1702947.0</v>
      </c>
      <c r="G2368" s="429" t="s">
        <v>1463</v>
      </c>
    </row>
    <row r="2369" ht="14.25" customHeight="1">
      <c r="A2369" s="426">
        <v>45888.0</v>
      </c>
      <c r="B2369" s="428">
        <v>991938.0</v>
      </c>
      <c r="C2369" s="427"/>
      <c r="D2369" s="429" t="s">
        <v>1519</v>
      </c>
      <c r="E2369" s="428">
        <v>1.28658761E8</v>
      </c>
      <c r="F2369" s="429">
        <v>2.5709179E7</v>
      </c>
      <c r="G2369" s="429" t="s">
        <v>1463</v>
      </c>
    </row>
    <row r="2370" ht="14.25" customHeight="1">
      <c r="A2370" s="426">
        <v>45888.0</v>
      </c>
      <c r="B2370" s="428">
        <v>946017.0</v>
      </c>
      <c r="C2370" s="427"/>
      <c r="D2370" s="429" t="s">
        <v>1627</v>
      </c>
      <c r="E2370" s="428">
        <v>1.15930509E8</v>
      </c>
      <c r="F2370" s="429">
        <v>0.0</v>
      </c>
      <c r="G2370" s="429" t="s">
        <v>1463</v>
      </c>
    </row>
    <row r="2371" ht="14.25" customHeight="1">
      <c r="A2371" s="426">
        <v>45888.0</v>
      </c>
      <c r="B2371" s="428">
        <v>796847.0</v>
      </c>
      <c r="C2371" s="427"/>
      <c r="D2371" s="429" t="s">
        <v>1519</v>
      </c>
      <c r="E2371" s="428">
        <v>1.17267745E8</v>
      </c>
      <c r="F2371" s="429">
        <v>2.5709179E7</v>
      </c>
      <c r="G2371" s="429" t="s">
        <v>1463</v>
      </c>
    </row>
    <row r="2372" ht="14.25" customHeight="1">
      <c r="A2372" s="426">
        <v>45888.0</v>
      </c>
      <c r="B2372" s="428">
        <v>696650.0</v>
      </c>
      <c r="C2372" s="427"/>
      <c r="D2372" s="429" t="s">
        <v>1832</v>
      </c>
      <c r="E2372" s="428">
        <v>1.36355411E8</v>
      </c>
      <c r="F2372" s="429">
        <v>0.0</v>
      </c>
      <c r="G2372" s="429" t="s">
        <v>1463</v>
      </c>
    </row>
    <row r="2373" ht="14.25" customHeight="1">
      <c r="A2373" s="426">
        <v>45888.0</v>
      </c>
      <c r="B2373" s="428">
        <v>588134.0</v>
      </c>
      <c r="C2373" s="427"/>
      <c r="D2373" s="429" t="s">
        <v>1627</v>
      </c>
      <c r="E2373" s="428">
        <v>1.37088197E8</v>
      </c>
      <c r="F2373" s="429">
        <v>0.0</v>
      </c>
      <c r="G2373" s="429" t="s">
        <v>1463</v>
      </c>
    </row>
    <row r="2374" ht="14.25" customHeight="1">
      <c r="A2374" s="426">
        <v>45888.0</v>
      </c>
      <c r="B2374" s="428">
        <v>540389.0</v>
      </c>
      <c r="C2374" s="427"/>
      <c r="D2374" s="429" t="s">
        <v>1521</v>
      </c>
      <c r="E2374" s="428">
        <v>1.16470898E8</v>
      </c>
      <c r="F2374" s="429">
        <v>0.0</v>
      </c>
      <c r="G2374" s="429" t="s">
        <v>1463</v>
      </c>
    </row>
    <row r="2375" ht="14.25" customHeight="1">
      <c r="A2375" s="426">
        <v>45888.0</v>
      </c>
      <c r="B2375" s="428">
        <v>283926.0</v>
      </c>
      <c r="C2375" s="427"/>
      <c r="D2375" s="429" t="s">
        <v>1640</v>
      </c>
      <c r="E2375" s="428">
        <v>1.26172903E8</v>
      </c>
      <c r="F2375" s="429">
        <v>9.5308244E7</v>
      </c>
      <c r="G2375" s="429" t="s">
        <v>1463</v>
      </c>
    </row>
    <row r="2376" ht="14.25" customHeight="1">
      <c r="A2376" s="426">
        <v>45888.0</v>
      </c>
      <c r="B2376" s="428">
        <v>254586.0</v>
      </c>
      <c r="C2376" s="427"/>
      <c r="D2376" s="429" t="s">
        <v>1662</v>
      </c>
      <c r="E2376" s="428">
        <v>1.37603276E8</v>
      </c>
      <c r="F2376" s="429">
        <v>6.6717542E7</v>
      </c>
      <c r="G2376" s="429" t="s">
        <v>1463</v>
      </c>
    </row>
    <row r="2377" ht="14.25" customHeight="1">
      <c r="A2377" s="426">
        <v>45888.0</v>
      </c>
      <c r="B2377" s="428">
        <v>246501.0</v>
      </c>
      <c r="C2377" s="427"/>
      <c r="D2377" s="429" t="s">
        <v>1597</v>
      </c>
      <c r="E2377" s="428">
        <v>1.37334698E8</v>
      </c>
      <c r="F2377" s="429">
        <v>6.2241071E7</v>
      </c>
      <c r="G2377" s="429" t="s">
        <v>1463</v>
      </c>
    </row>
    <row r="2378" ht="14.25" customHeight="1">
      <c r="A2378" s="426">
        <v>45888.0</v>
      </c>
      <c r="B2378" s="428">
        <v>222476.0</v>
      </c>
      <c r="C2378" s="427"/>
      <c r="D2378" s="429" t="s">
        <v>1627</v>
      </c>
      <c r="E2378" s="428">
        <v>1.40072455E8</v>
      </c>
      <c r="F2378" s="429">
        <v>0.0</v>
      </c>
      <c r="G2378" s="429" t="s">
        <v>1463</v>
      </c>
    </row>
    <row r="2379" ht="14.25" customHeight="1">
      <c r="A2379" s="426">
        <v>45888.0</v>
      </c>
      <c r="B2379" s="428">
        <v>213536.0</v>
      </c>
      <c r="C2379" s="427"/>
      <c r="D2379" s="429" t="s">
        <v>1604</v>
      </c>
      <c r="E2379" s="428">
        <v>1.17538817E8</v>
      </c>
      <c r="F2379" s="429">
        <v>1702947.0</v>
      </c>
      <c r="G2379" s="429" t="s">
        <v>1463</v>
      </c>
    </row>
    <row r="2380" ht="14.25" customHeight="1">
      <c r="A2380" s="426">
        <v>45888.0</v>
      </c>
      <c r="B2380" s="428">
        <v>175000.0</v>
      </c>
      <c r="C2380" s="427"/>
      <c r="D2380" s="429" t="s">
        <v>1802</v>
      </c>
      <c r="E2380" s="428">
        <v>1.25888977E8</v>
      </c>
      <c r="F2380" s="429">
        <v>0.0</v>
      </c>
      <c r="G2380" s="429" t="s">
        <v>1463</v>
      </c>
    </row>
    <row r="2381" ht="14.25" customHeight="1">
      <c r="A2381" s="426">
        <v>45888.0</v>
      </c>
      <c r="B2381" s="428">
        <v>133835.0</v>
      </c>
      <c r="C2381" s="427"/>
      <c r="D2381" s="429" t="s">
        <v>1594</v>
      </c>
      <c r="E2381" s="428">
        <v>1.36489246E8</v>
      </c>
      <c r="F2381" s="429">
        <v>7.5139934E7</v>
      </c>
      <c r="G2381" s="429" t="s">
        <v>1463</v>
      </c>
    </row>
    <row r="2382" ht="14.25" customHeight="1">
      <c r="A2382" s="426">
        <v>45888.0</v>
      </c>
      <c r="B2382" s="428">
        <v>122017.0</v>
      </c>
      <c r="C2382" s="427"/>
      <c r="D2382" s="429" t="s">
        <v>1604</v>
      </c>
      <c r="E2382" s="428">
        <v>1.14984492E8</v>
      </c>
      <c r="F2382" s="429">
        <v>1702947.0</v>
      </c>
      <c r="G2382" s="429" t="s">
        <v>1463</v>
      </c>
    </row>
    <row r="2383" ht="14.25" customHeight="1">
      <c r="A2383" s="426">
        <v>45888.0</v>
      </c>
      <c r="B2383" s="428">
        <v>35943.0</v>
      </c>
      <c r="C2383" s="427"/>
      <c r="D2383" s="429" t="s">
        <v>1664</v>
      </c>
      <c r="E2383" s="428">
        <v>1.17303688E8</v>
      </c>
      <c r="F2383" s="429">
        <v>0.0</v>
      </c>
      <c r="G2383" s="429" t="s">
        <v>1463</v>
      </c>
    </row>
    <row r="2384" ht="14.25" customHeight="1">
      <c r="A2384" s="426">
        <v>45888.0</v>
      </c>
      <c r="B2384" s="428">
        <v>21593.0</v>
      </c>
      <c r="C2384" s="427"/>
      <c r="D2384" s="429" t="s">
        <v>1715</v>
      </c>
      <c r="E2384" s="428">
        <v>1.17325281E8</v>
      </c>
      <c r="F2384" s="429">
        <v>0.0</v>
      </c>
      <c r="G2384" s="429" t="s">
        <v>1463</v>
      </c>
    </row>
    <row r="2385" ht="14.25" customHeight="1">
      <c r="A2385" s="426">
        <v>45888.0</v>
      </c>
      <c r="B2385" s="428">
        <v>13992.0</v>
      </c>
      <c r="C2385" s="427"/>
      <c r="D2385" s="429" t="s">
        <v>1652</v>
      </c>
      <c r="E2385" s="428">
        <v>1.3734869E8</v>
      </c>
      <c r="F2385" s="429">
        <v>0.0</v>
      </c>
      <c r="G2385" s="429" t="s">
        <v>1463</v>
      </c>
    </row>
    <row r="2386" ht="14.25" customHeight="1">
      <c r="A2386" s="426">
        <v>45888.0</v>
      </c>
      <c r="B2386" s="428">
        <v>10817.0</v>
      </c>
      <c r="C2386" s="427"/>
      <c r="D2386" s="429" t="s">
        <v>1555</v>
      </c>
      <c r="E2386" s="428">
        <v>1.36500063E8</v>
      </c>
      <c r="F2386" s="429">
        <v>0.0</v>
      </c>
      <c r="G2386" s="429" t="s">
        <v>1463</v>
      </c>
    </row>
    <row r="2387" ht="14.25" customHeight="1">
      <c r="A2387" s="426">
        <v>45889.0</v>
      </c>
      <c r="B2387" s="428">
        <v>1532232.0</v>
      </c>
      <c r="C2387" s="427"/>
      <c r="D2387" s="429" t="s">
        <v>1833</v>
      </c>
      <c r="E2387" s="428">
        <v>1.14434706E8</v>
      </c>
      <c r="F2387" s="429">
        <v>0.0</v>
      </c>
      <c r="G2387" s="429" t="s">
        <v>1463</v>
      </c>
    </row>
    <row r="2388" ht="14.25" customHeight="1">
      <c r="A2388" s="426">
        <v>45889.0</v>
      </c>
      <c r="B2388" s="428">
        <v>429000.0</v>
      </c>
      <c r="C2388" s="427"/>
      <c r="D2388" s="429" t="s">
        <v>1544</v>
      </c>
      <c r="E2388" s="428">
        <v>1.12902474E8</v>
      </c>
      <c r="F2388" s="429">
        <v>0.0</v>
      </c>
      <c r="G2388" s="429" t="s">
        <v>1463</v>
      </c>
    </row>
    <row r="2389" ht="14.25" customHeight="1">
      <c r="A2389" s="426">
        <v>45889.0</v>
      </c>
      <c r="B2389" s="428">
        <v>395691.0</v>
      </c>
      <c r="C2389" s="427"/>
      <c r="D2389" s="429" t="s">
        <v>1834</v>
      </c>
      <c r="E2389" s="428">
        <v>1.15130397E8</v>
      </c>
      <c r="F2389" s="429">
        <v>0.0</v>
      </c>
      <c r="G2389" s="429" t="s">
        <v>1463</v>
      </c>
    </row>
    <row r="2390" ht="14.25" customHeight="1">
      <c r="A2390" s="426">
        <v>45889.0</v>
      </c>
      <c r="B2390" s="428">
        <v>300000.0</v>
      </c>
      <c r="C2390" s="427"/>
      <c r="D2390" s="429" t="s">
        <v>1630</v>
      </c>
      <c r="E2390" s="428">
        <v>1.14734706E8</v>
      </c>
      <c r="F2390" s="429">
        <v>0.0</v>
      </c>
      <c r="G2390" s="429" t="s">
        <v>1463</v>
      </c>
    </row>
    <row r="2391" ht="14.25" customHeight="1">
      <c r="A2391" s="426">
        <v>45889.0</v>
      </c>
      <c r="B2391" s="428">
        <v>18328.0</v>
      </c>
      <c r="C2391" s="427"/>
      <c r="D2391" s="429" t="s">
        <v>1530</v>
      </c>
      <c r="E2391" s="428">
        <v>1.15148725E8</v>
      </c>
      <c r="F2391" s="429">
        <v>0.0</v>
      </c>
      <c r="G2391" s="429" t="s">
        <v>1463</v>
      </c>
    </row>
    <row r="2392" ht="14.25" customHeight="1">
      <c r="A2392" s="426">
        <v>45890.0</v>
      </c>
      <c r="B2392" s="427"/>
      <c r="C2392" s="428">
        <v>26333.0</v>
      </c>
      <c r="D2392" s="429" t="s">
        <v>1818</v>
      </c>
      <c r="E2392" s="428">
        <v>6.9153225E7</v>
      </c>
      <c r="F2392" s="429">
        <v>0.0</v>
      </c>
      <c r="G2392" s="429" t="s">
        <v>1543</v>
      </c>
    </row>
    <row r="2393" ht="14.25" customHeight="1">
      <c r="A2393" s="426">
        <v>45890.0</v>
      </c>
      <c r="B2393" s="428">
        <v>7000000.0</v>
      </c>
      <c r="C2393" s="427"/>
      <c r="D2393" s="429" t="s">
        <v>1835</v>
      </c>
      <c r="E2393" s="428">
        <v>1.11153225E8</v>
      </c>
      <c r="F2393" s="429">
        <v>9.3757742E7</v>
      </c>
      <c r="G2393" s="429" t="s">
        <v>1463</v>
      </c>
    </row>
    <row r="2394" ht="14.25" customHeight="1">
      <c r="A2394" s="426">
        <v>45890.0</v>
      </c>
      <c r="B2394" s="428">
        <v>7000000.0</v>
      </c>
      <c r="C2394" s="427"/>
      <c r="D2394" s="429" t="s">
        <v>1835</v>
      </c>
      <c r="E2394" s="428">
        <v>1.04153225E8</v>
      </c>
      <c r="F2394" s="429">
        <v>9.3757742E7</v>
      </c>
      <c r="G2394" s="429" t="s">
        <v>1463</v>
      </c>
    </row>
    <row r="2395" ht="14.25" customHeight="1">
      <c r="A2395" s="426">
        <v>45890.0</v>
      </c>
      <c r="B2395" s="428">
        <v>7000000.0</v>
      </c>
      <c r="C2395" s="427"/>
      <c r="D2395" s="429" t="s">
        <v>1611</v>
      </c>
      <c r="E2395" s="428">
        <v>9.7153225E7</v>
      </c>
      <c r="F2395" s="429">
        <v>6.2188235E7</v>
      </c>
      <c r="G2395" s="429" t="s">
        <v>1463</v>
      </c>
    </row>
    <row r="2396" ht="14.25" customHeight="1">
      <c r="A2396" s="426">
        <v>45890.0</v>
      </c>
      <c r="B2396" s="428">
        <v>7000000.0</v>
      </c>
      <c r="C2396" s="427"/>
      <c r="D2396" s="429" t="s">
        <v>1611</v>
      </c>
      <c r="E2396" s="428">
        <v>9.0153225E7</v>
      </c>
      <c r="F2396" s="429">
        <v>6.2188235E7</v>
      </c>
      <c r="G2396" s="429" t="s">
        <v>1463</v>
      </c>
    </row>
    <row r="2397" ht="14.25" customHeight="1">
      <c r="A2397" s="426">
        <v>45890.0</v>
      </c>
      <c r="B2397" s="428">
        <v>7000000.0</v>
      </c>
      <c r="C2397" s="427"/>
      <c r="D2397" s="429" t="s">
        <v>1611</v>
      </c>
      <c r="E2397" s="428">
        <v>8.3153225E7</v>
      </c>
      <c r="F2397" s="429">
        <v>6.2188235E7</v>
      </c>
      <c r="G2397" s="429" t="s">
        <v>1463</v>
      </c>
    </row>
    <row r="2398" ht="14.25" customHeight="1">
      <c r="A2398" s="426">
        <v>45890.0</v>
      </c>
      <c r="B2398" s="428">
        <v>7000000.0</v>
      </c>
      <c r="C2398" s="427"/>
      <c r="D2398" s="429" t="s">
        <v>1611</v>
      </c>
      <c r="E2398" s="428">
        <v>7.6153225E7</v>
      </c>
      <c r="F2398" s="429">
        <v>6.2188235E7</v>
      </c>
      <c r="G2398" s="429" t="s">
        <v>1463</v>
      </c>
    </row>
    <row r="2399" ht="14.25" customHeight="1">
      <c r="A2399" s="426">
        <v>45890.0</v>
      </c>
      <c r="B2399" s="428">
        <v>1020249.0</v>
      </c>
      <c r="C2399" s="427"/>
      <c r="D2399" s="429" t="s">
        <v>1835</v>
      </c>
      <c r="E2399" s="428">
        <v>1.12173474E8</v>
      </c>
      <c r="F2399" s="429">
        <v>9.3757742E7</v>
      </c>
      <c r="G2399" s="429" t="s">
        <v>1463</v>
      </c>
    </row>
    <row r="2400" ht="14.25" customHeight="1">
      <c r="A2400" s="426">
        <v>45890.0</v>
      </c>
      <c r="B2400" s="428">
        <v>300000.0</v>
      </c>
      <c r="C2400" s="427"/>
      <c r="D2400" s="429" t="s">
        <v>1630</v>
      </c>
      <c r="E2400" s="428">
        <v>1.12473474E8</v>
      </c>
      <c r="F2400" s="429">
        <v>0.0</v>
      </c>
      <c r="G2400" s="429" t="s">
        <v>1463</v>
      </c>
    </row>
    <row r="2401" ht="14.25" customHeight="1">
      <c r="A2401" s="426">
        <v>45890.0</v>
      </c>
      <c r="B2401" s="428">
        <v>290360.0</v>
      </c>
      <c r="C2401" s="427"/>
      <c r="D2401" s="429" t="s">
        <v>1565</v>
      </c>
      <c r="E2401" s="428">
        <v>6.9179558E7</v>
      </c>
      <c r="F2401" s="429">
        <v>0.0</v>
      </c>
      <c r="G2401" s="429" t="s">
        <v>1463</v>
      </c>
    </row>
    <row r="2402" ht="14.25" customHeight="1">
      <c r="A2402" s="426">
        <v>45890.0</v>
      </c>
      <c r="B2402" s="428">
        <v>113713.0</v>
      </c>
      <c r="C2402" s="427"/>
      <c r="D2402" s="429" t="s">
        <v>1836</v>
      </c>
      <c r="E2402" s="428">
        <v>6.8889198E7</v>
      </c>
      <c r="F2402" s="429">
        <v>0.0</v>
      </c>
      <c r="G2402" s="429" t="s">
        <v>1463</v>
      </c>
    </row>
    <row r="2403" ht="14.25" customHeight="1">
      <c r="A2403" s="426">
        <v>45891.0</v>
      </c>
      <c r="B2403" s="428">
        <v>7000000.0</v>
      </c>
      <c r="C2403" s="427"/>
      <c r="D2403" s="429" t="s">
        <v>1510</v>
      </c>
      <c r="E2403" s="428">
        <v>6.8498655E7</v>
      </c>
      <c r="F2403" s="429">
        <v>0.0</v>
      </c>
      <c r="G2403" s="429" t="s">
        <v>1463</v>
      </c>
    </row>
    <row r="2404" ht="14.25" customHeight="1">
      <c r="A2404" s="426">
        <v>45891.0</v>
      </c>
      <c r="B2404" s="428">
        <v>803980.0</v>
      </c>
      <c r="C2404" s="427"/>
      <c r="D2404" s="429" t="s">
        <v>1562</v>
      </c>
      <c r="E2404" s="428">
        <v>6.1498655E7</v>
      </c>
      <c r="F2404" s="429">
        <v>5.85234589E8</v>
      </c>
      <c r="G2404" s="429" t="s">
        <v>1465</v>
      </c>
    </row>
    <row r="2405" ht="14.25" customHeight="1">
      <c r="A2405" s="426">
        <v>45891.0</v>
      </c>
      <c r="B2405" s="428">
        <v>276830.0</v>
      </c>
      <c r="C2405" s="427"/>
      <c r="D2405" s="429" t="s">
        <v>1562</v>
      </c>
      <c r="E2405" s="428">
        <v>6.8775485E7</v>
      </c>
      <c r="F2405" s="429">
        <v>3.05233762E8</v>
      </c>
      <c r="G2405" s="429" t="s">
        <v>1465</v>
      </c>
    </row>
    <row r="2406" ht="14.25" customHeight="1">
      <c r="A2406" s="426">
        <v>45894.0</v>
      </c>
      <c r="B2406" s="427"/>
      <c r="C2406" s="428">
        <v>803980.0</v>
      </c>
      <c r="D2406" s="429" t="s">
        <v>1837</v>
      </c>
      <c r="E2406" s="428">
        <v>6.0694675E7</v>
      </c>
      <c r="F2406" s="429">
        <v>5.85234589E8</v>
      </c>
      <c r="G2406" s="429" t="s">
        <v>1465</v>
      </c>
    </row>
    <row r="2407" ht="14.25" customHeight="1">
      <c r="A2407" s="426">
        <v>45894.0</v>
      </c>
      <c r="B2407" s="428">
        <v>8119183.0</v>
      </c>
      <c r="C2407" s="427"/>
      <c r="D2407" s="429" t="s">
        <v>1791</v>
      </c>
      <c r="E2407" s="428">
        <v>4.7660526E7</v>
      </c>
      <c r="F2407" s="429">
        <v>3.915688E8</v>
      </c>
      <c r="G2407" s="429" t="s">
        <v>1463</v>
      </c>
    </row>
    <row r="2408" ht="14.25" customHeight="1">
      <c r="A2408" s="426">
        <v>45894.0</v>
      </c>
      <c r="B2408" s="428">
        <v>3944850.0</v>
      </c>
      <c r="C2408" s="427"/>
      <c r="D2408" s="429" t="s">
        <v>1838</v>
      </c>
      <c r="E2408" s="428">
        <v>6.0668575E7</v>
      </c>
      <c r="F2408" s="429">
        <v>0.0</v>
      </c>
      <c r="G2408" s="429" t="s">
        <v>1463</v>
      </c>
    </row>
    <row r="2409" ht="14.25" customHeight="1">
      <c r="A2409" s="426">
        <v>45894.0</v>
      </c>
      <c r="B2409" s="428">
        <v>2765888.0</v>
      </c>
      <c r="C2409" s="427"/>
      <c r="D2409" s="429" t="s">
        <v>1758</v>
      </c>
      <c r="E2409" s="428">
        <v>5.4055851E7</v>
      </c>
      <c r="F2409" s="429">
        <v>0.0</v>
      </c>
      <c r="G2409" s="429" t="s">
        <v>1463</v>
      </c>
    </row>
    <row r="2410" ht="14.25" customHeight="1">
      <c r="A2410" s="426">
        <v>45894.0</v>
      </c>
      <c r="B2410" s="428">
        <v>1811151.0</v>
      </c>
      <c r="C2410" s="427"/>
      <c r="D2410" s="429" t="s">
        <v>1755</v>
      </c>
      <c r="E2410" s="428">
        <v>5.6723725E7</v>
      </c>
      <c r="F2410" s="429">
        <v>1702947.0</v>
      </c>
      <c r="G2410" s="429" t="s">
        <v>1463</v>
      </c>
    </row>
    <row r="2411" ht="14.25" customHeight="1">
      <c r="A2411" s="426">
        <v>45894.0</v>
      </c>
      <c r="B2411" s="428">
        <v>1174869.0</v>
      </c>
      <c r="C2411" s="427"/>
      <c r="D2411" s="429" t="s">
        <v>1839</v>
      </c>
      <c r="E2411" s="428">
        <v>5.0009648E7</v>
      </c>
      <c r="F2411" s="429">
        <v>0.0</v>
      </c>
      <c r="G2411" s="429" t="s">
        <v>1463</v>
      </c>
    </row>
    <row r="2412" ht="14.25" customHeight="1">
      <c r="A2412" s="426">
        <v>45894.0</v>
      </c>
      <c r="B2412" s="428">
        <v>1174253.0</v>
      </c>
      <c r="C2412" s="427"/>
      <c r="D2412" s="429" t="s">
        <v>1839</v>
      </c>
      <c r="E2412" s="428">
        <v>4.8834779E7</v>
      </c>
      <c r="F2412" s="429">
        <v>0.0</v>
      </c>
      <c r="G2412" s="429" t="s">
        <v>1463</v>
      </c>
    </row>
    <row r="2413" ht="14.25" customHeight="1">
      <c r="A2413" s="426">
        <v>45894.0</v>
      </c>
      <c r="B2413" s="428">
        <v>803980.0</v>
      </c>
      <c r="C2413" s="427"/>
      <c r="D2413" s="429" t="s">
        <v>1562</v>
      </c>
      <c r="E2413" s="428">
        <v>6.1498655E7</v>
      </c>
      <c r="F2413" s="429">
        <v>4.65234658E8</v>
      </c>
      <c r="G2413" s="429" t="s">
        <v>1465</v>
      </c>
    </row>
    <row r="2414" ht="14.25" customHeight="1">
      <c r="A2414" s="426">
        <v>45894.0</v>
      </c>
      <c r="B2414" s="428">
        <v>539973.0</v>
      </c>
      <c r="C2414" s="427"/>
      <c r="D2414" s="429" t="s">
        <v>1823</v>
      </c>
      <c r="E2414" s="428">
        <v>5.1289963E7</v>
      </c>
      <c r="F2414" s="429">
        <v>0.0</v>
      </c>
      <c r="G2414" s="429" t="s">
        <v>1463</v>
      </c>
    </row>
    <row r="2415" ht="14.25" customHeight="1">
      <c r="A2415" s="426">
        <v>45894.0</v>
      </c>
      <c r="B2415" s="428">
        <v>483545.0</v>
      </c>
      <c r="C2415" s="427"/>
      <c r="D2415" s="429" t="s">
        <v>1765</v>
      </c>
      <c r="E2415" s="428">
        <v>5.4671336E7</v>
      </c>
      <c r="F2415" s="429">
        <v>0.0</v>
      </c>
      <c r="G2415" s="429" t="s">
        <v>1463</v>
      </c>
    </row>
    <row r="2416" ht="14.25" customHeight="1">
      <c r="A2416" s="426">
        <v>45894.0</v>
      </c>
      <c r="B2416" s="428">
        <v>431965.0</v>
      </c>
      <c r="C2416" s="427"/>
      <c r="D2416" s="429" t="s">
        <v>1823</v>
      </c>
      <c r="E2416" s="428">
        <v>5.074999E7</v>
      </c>
      <c r="F2416" s="429">
        <v>0.0</v>
      </c>
      <c r="G2416" s="429" t="s">
        <v>1463</v>
      </c>
    </row>
    <row r="2417" ht="14.25" customHeight="1">
      <c r="A2417" s="426">
        <v>45894.0</v>
      </c>
      <c r="B2417" s="428">
        <v>287985.0</v>
      </c>
      <c r="C2417" s="427"/>
      <c r="D2417" s="429" t="s">
        <v>1771</v>
      </c>
      <c r="E2417" s="428">
        <v>5.0318025E7</v>
      </c>
      <c r="F2417" s="429">
        <v>0.0</v>
      </c>
      <c r="G2417" s="429" t="s">
        <v>1463</v>
      </c>
    </row>
    <row r="2418" ht="14.25" customHeight="1">
      <c r="A2418" s="426">
        <v>45894.0</v>
      </c>
      <c r="B2418" s="428">
        <v>147959.0</v>
      </c>
      <c r="C2418" s="427"/>
      <c r="D2418" s="429" t="s">
        <v>1769</v>
      </c>
      <c r="E2418" s="428">
        <v>5.4819295E7</v>
      </c>
      <c r="F2418" s="429">
        <v>0.0</v>
      </c>
      <c r="G2418" s="429" t="s">
        <v>1463</v>
      </c>
    </row>
    <row r="2419" ht="14.25" customHeight="1">
      <c r="A2419" s="426">
        <v>45894.0</v>
      </c>
      <c r="B2419" s="428">
        <v>131940.0</v>
      </c>
      <c r="C2419" s="427"/>
      <c r="D2419" s="429" t="s">
        <v>1840</v>
      </c>
      <c r="E2419" s="428">
        <v>5.4187791E7</v>
      </c>
      <c r="F2419" s="429">
        <v>0.0</v>
      </c>
      <c r="G2419" s="429" t="s">
        <v>1463</v>
      </c>
    </row>
    <row r="2420" ht="14.25" customHeight="1">
      <c r="A2420" s="426">
        <v>45894.0</v>
      </c>
      <c r="B2420" s="428">
        <v>93279.0</v>
      </c>
      <c r="C2420" s="427"/>
      <c r="D2420" s="429" t="s">
        <v>1749</v>
      </c>
      <c r="E2420" s="428">
        <v>5.4912574E7</v>
      </c>
      <c r="F2420" s="429">
        <v>0.0</v>
      </c>
      <c r="G2420" s="429" t="s">
        <v>1463</v>
      </c>
    </row>
    <row r="2421" ht="14.25" customHeight="1">
      <c r="A2421" s="426">
        <v>45894.0</v>
      </c>
      <c r="B2421" s="428">
        <v>26100.0</v>
      </c>
      <c r="C2421" s="427"/>
      <c r="D2421" s="429" t="s">
        <v>1812</v>
      </c>
      <c r="E2421" s="428">
        <v>6.0694675E7</v>
      </c>
      <c r="F2421" s="429">
        <v>0.0</v>
      </c>
      <c r="G2421" s="429" t="s">
        <v>1463</v>
      </c>
    </row>
    <row r="2422" ht="14.25" customHeight="1">
      <c r="A2422" s="426">
        <v>45894.0</v>
      </c>
      <c r="B2422" s="428">
        <v>20392.0</v>
      </c>
      <c r="C2422" s="427"/>
      <c r="D2422" s="429" t="s">
        <v>1764</v>
      </c>
      <c r="E2422" s="428">
        <v>5.003004E7</v>
      </c>
      <c r="F2422" s="429">
        <v>0.0</v>
      </c>
      <c r="G2422" s="429" t="s">
        <v>1463</v>
      </c>
    </row>
    <row r="2423" ht="14.25" customHeight="1">
      <c r="A2423" s="426">
        <v>45895.0</v>
      </c>
      <c r="B2423" s="427"/>
      <c r="C2423" s="428">
        <v>64591.0</v>
      </c>
      <c r="D2423" s="429" t="s">
        <v>1841</v>
      </c>
      <c r="E2423" s="428">
        <v>3.9524447E7</v>
      </c>
      <c r="F2423" s="429">
        <v>0.0</v>
      </c>
      <c r="G2423" s="429" t="s">
        <v>1543</v>
      </c>
    </row>
    <row r="2424" ht="14.25" customHeight="1">
      <c r="A2424" s="426">
        <v>45895.0</v>
      </c>
      <c r="B2424" s="427"/>
      <c r="C2424" s="428">
        <v>39546.0</v>
      </c>
      <c r="D2424" s="429" t="s">
        <v>1706</v>
      </c>
      <c r="E2424" s="428">
        <v>2.0131746E7</v>
      </c>
      <c r="F2424" s="429">
        <v>0.0</v>
      </c>
      <c r="G2424" s="429" t="s">
        <v>1465</v>
      </c>
    </row>
    <row r="2425" ht="14.25" customHeight="1">
      <c r="A2425" s="426">
        <v>45895.0</v>
      </c>
      <c r="B2425" s="428">
        <v>1.2457292E7</v>
      </c>
      <c r="C2425" s="427"/>
      <c r="D2425" s="429" t="s">
        <v>1842</v>
      </c>
      <c r="E2425" s="428">
        <v>3.2589038E7</v>
      </c>
      <c r="F2425" s="429">
        <v>0.0</v>
      </c>
      <c r="G2425" s="429" t="s">
        <v>1543</v>
      </c>
    </row>
    <row r="2426" ht="14.25" customHeight="1">
      <c r="A2426" s="426">
        <v>45895.0</v>
      </c>
      <c r="B2426" s="428">
        <v>7000000.0</v>
      </c>
      <c r="C2426" s="427"/>
      <c r="D2426" s="429" t="s">
        <v>1510</v>
      </c>
      <c r="E2426" s="428">
        <v>3.9589038E7</v>
      </c>
      <c r="F2426" s="429">
        <v>0.0</v>
      </c>
      <c r="G2426" s="429" t="s">
        <v>1463</v>
      </c>
    </row>
    <row r="2427" ht="14.25" customHeight="1">
      <c r="A2427" s="426">
        <v>45895.0</v>
      </c>
      <c r="B2427" s="428">
        <v>16896.0</v>
      </c>
      <c r="C2427" s="427"/>
      <c r="D2427" s="429" t="s">
        <v>1843</v>
      </c>
      <c r="E2427" s="428">
        <v>3.9541343E7</v>
      </c>
      <c r="F2427" s="429">
        <v>0.0</v>
      </c>
      <c r="G2427" s="429" t="s">
        <v>1463</v>
      </c>
    </row>
    <row r="2428" ht="14.25" customHeight="1">
      <c r="A2428" s="426">
        <v>45896.0</v>
      </c>
      <c r="B2428" s="427"/>
      <c r="C2428" s="428">
        <v>111753.0</v>
      </c>
      <c r="D2428" s="429" t="s">
        <v>1743</v>
      </c>
      <c r="E2428" s="428">
        <v>2.022852E7</v>
      </c>
      <c r="F2428" s="429">
        <v>0.0</v>
      </c>
      <c r="G2428" s="429" t="s">
        <v>1465</v>
      </c>
    </row>
    <row r="2429" ht="14.25" customHeight="1">
      <c r="A2429" s="426">
        <v>45896.0</v>
      </c>
      <c r="B2429" s="427"/>
      <c r="C2429" s="428">
        <v>101990.0</v>
      </c>
      <c r="D2429" s="429" t="s">
        <v>1743</v>
      </c>
      <c r="E2429" s="428">
        <v>2.0340273E7</v>
      </c>
      <c r="F2429" s="429">
        <v>0.0</v>
      </c>
      <c r="G2429" s="429" t="s">
        <v>1465</v>
      </c>
    </row>
    <row r="2430" ht="14.25" customHeight="1">
      <c r="A2430" s="426">
        <v>45896.0</v>
      </c>
      <c r="B2430" s="427"/>
      <c r="C2430" s="428">
        <v>57228.0</v>
      </c>
      <c r="D2430" s="429" t="s">
        <v>1746</v>
      </c>
      <c r="E2430" s="428">
        <v>2.0171292E7</v>
      </c>
      <c r="F2430" s="429">
        <v>1120886.0</v>
      </c>
      <c r="G2430" s="429" t="s">
        <v>1463</v>
      </c>
    </row>
    <row r="2431" ht="14.25" customHeight="1">
      <c r="A2431" s="426">
        <v>45896.0</v>
      </c>
      <c r="B2431" s="428">
        <v>11562.0</v>
      </c>
      <c r="C2431" s="427"/>
      <c r="D2431" s="429" t="s">
        <v>1532</v>
      </c>
      <c r="E2431" s="428">
        <v>2.0522238E7</v>
      </c>
      <c r="F2431" s="429">
        <v>0.0</v>
      </c>
      <c r="G2431" s="429" t="s">
        <v>1463</v>
      </c>
    </row>
    <row r="2432" ht="14.25" customHeight="1">
      <c r="A2432" s="426">
        <v>45896.0</v>
      </c>
      <c r="B2432" s="428">
        <v>11281.0</v>
      </c>
      <c r="C2432" s="427"/>
      <c r="D2432" s="429" t="s">
        <v>1695</v>
      </c>
      <c r="E2432" s="428">
        <v>2.0438286E7</v>
      </c>
      <c r="F2432" s="429">
        <v>7.2245806E7</v>
      </c>
      <c r="G2432" s="429" t="s">
        <v>1463</v>
      </c>
    </row>
    <row r="2433" ht="14.25" customHeight="1">
      <c r="A2433" s="426">
        <v>45896.0</v>
      </c>
      <c r="B2433" s="428">
        <v>3977.0</v>
      </c>
      <c r="C2433" s="427"/>
      <c r="D2433" s="429" t="s">
        <v>1799</v>
      </c>
      <c r="E2433" s="428">
        <v>2.0442263E7</v>
      </c>
      <c r="F2433" s="429">
        <v>7.2899709E7</v>
      </c>
      <c r="G2433" s="429" t="s">
        <v>1463</v>
      </c>
    </row>
    <row r="2434" ht="14.25" customHeight="1">
      <c r="A2434" s="426">
        <v>45897.0</v>
      </c>
      <c r="B2434" s="427"/>
      <c r="C2434" s="428">
        <v>95233.0</v>
      </c>
      <c r="D2434" s="429" t="s">
        <v>1706</v>
      </c>
      <c r="E2434" s="428">
        <v>2.0427005E7</v>
      </c>
      <c r="F2434" s="429">
        <v>0.0</v>
      </c>
      <c r="G2434" s="429" t="s">
        <v>1465</v>
      </c>
    </row>
    <row r="2435" ht="14.25" customHeight="1">
      <c r="A2435" s="426">
        <v>45897.0</v>
      </c>
      <c r="B2435" s="428">
        <v>1610400.0</v>
      </c>
      <c r="C2435" s="427"/>
      <c r="D2435" s="429" t="s">
        <v>1844</v>
      </c>
      <c r="E2435" s="428">
        <v>2.0510676E7</v>
      </c>
      <c r="F2435" s="429">
        <v>0.0</v>
      </c>
      <c r="G2435" s="429" t="s">
        <v>1463</v>
      </c>
    </row>
    <row r="2436" ht="14.25" customHeight="1">
      <c r="A2436" s="426">
        <v>45898.0</v>
      </c>
      <c r="B2436" s="427"/>
      <c r="C2436" s="428">
        <v>1.20379208E8</v>
      </c>
      <c r="D2436" s="429" t="s">
        <v>1593</v>
      </c>
      <c r="E2436" s="428">
        <v>1.8632165E7</v>
      </c>
      <c r="F2436" s="429">
        <v>0.0</v>
      </c>
      <c r="G2436" s="429" t="s">
        <v>1543</v>
      </c>
    </row>
    <row r="2437" ht="14.25" customHeight="1">
      <c r="A2437" s="426">
        <v>45898.0</v>
      </c>
      <c r="B2437" s="427"/>
      <c r="C2437" s="428">
        <v>1342017.0</v>
      </c>
      <c r="D2437" s="429" t="s">
        <v>1706</v>
      </c>
      <c r="E2437" s="428">
        <v>1.39011373E8</v>
      </c>
      <c r="F2437" s="429">
        <v>0.0</v>
      </c>
      <c r="G2437" s="429" t="s">
        <v>1465</v>
      </c>
    </row>
    <row r="2438" ht="14.25" customHeight="1">
      <c r="A2438" s="426">
        <v>45898.0</v>
      </c>
      <c r="B2438" s="428">
        <v>7000000.0</v>
      </c>
      <c r="C2438" s="427"/>
      <c r="D2438" s="429" t="s">
        <v>1510</v>
      </c>
      <c r="E2438" s="428">
        <v>1.31577327E8</v>
      </c>
      <c r="F2438" s="429">
        <v>0.0</v>
      </c>
      <c r="G2438" s="429" t="s">
        <v>1463</v>
      </c>
    </row>
    <row r="2439" ht="14.25" customHeight="1">
      <c r="A2439" s="426">
        <v>45898.0</v>
      </c>
      <c r="B2439" s="428">
        <v>7000000.0</v>
      </c>
      <c r="C2439" s="427"/>
      <c r="D2439" s="429" t="s">
        <v>1510</v>
      </c>
      <c r="E2439" s="428">
        <v>1.24577327E8</v>
      </c>
      <c r="F2439" s="429">
        <v>0.0</v>
      </c>
      <c r="G2439" s="429" t="s">
        <v>1463</v>
      </c>
    </row>
    <row r="2440" ht="14.25" customHeight="1">
      <c r="A2440" s="426">
        <v>45898.0</v>
      </c>
      <c r="B2440" s="428">
        <v>5542458.0</v>
      </c>
      <c r="C2440" s="427"/>
      <c r="D2440" s="429" t="s">
        <v>1845</v>
      </c>
      <c r="E2440" s="428">
        <v>1.40170055E8</v>
      </c>
      <c r="F2440" s="429">
        <v>2.02588156E8</v>
      </c>
      <c r="G2440" s="429" t="s">
        <v>1669</v>
      </c>
    </row>
    <row r="2441" ht="14.25" customHeight="1">
      <c r="A2441" s="426">
        <v>45898.0</v>
      </c>
      <c r="B2441" s="428">
        <v>3050270.0</v>
      </c>
      <c r="C2441" s="427"/>
      <c r="D2441" s="429" t="s">
        <v>1844</v>
      </c>
      <c r="E2441" s="428">
        <v>1.34627597E8</v>
      </c>
      <c r="F2441" s="429">
        <v>0.0</v>
      </c>
      <c r="G2441" s="429" t="s">
        <v>1463</v>
      </c>
    </row>
    <row r="2442" ht="14.25" customHeight="1">
      <c r="A2442" s="426">
        <v>45898.0</v>
      </c>
      <c r="B2442" s="428">
        <v>219969.0</v>
      </c>
      <c r="C2442" s="427"/>
      <c r="D2442" s="429" t="s">
        <v>1846</v>
      </c>
      <c r="E2442" s="428">
        <v>1.8852134E7</v>
      </c>
      <c r="F2442" s="429">
        <v>0.0</v>
      </c>
      <c r="G2442" s="429" t="s">
        <v>1463</v>
      </c>
    </row>
    <row r="2443" ht="14.25" customHeight="1">
      <c r="A2443" s="426">
        <v>45898.0</v>
      </c>
      <c r="B2443" s="428">
        <v>183335.0</v>
      </c>
      <c r="C2443" s="427"/>
      <c r="D2443" s="429" t="s">
        <v>1847</v>
      </c>
      <c r="E2443" s="428">
        <v>1.4035339E8</v>
      </c>
      <c r="F2443" s="429">
        <v>2.02588156E8</v>
      </c>
      <c r="G2443" s="429" t="s">
        <v>1669</v>
      </c>
    </row>
    <row r="2444" ht="14.25" customHeight="1">
      <c r="A2444" s="426">
        <v>45898.0</v>
      </c>
      <c r="B2444" s="428">
        <v>29850.0</v>
      </c>
      <c r="C2444" s="427"/>
      <c r="D2444" s="429" t="s">
        <v>1848</v>
      </c>
      <c r="E2444" s="428">
        <v>1.8881984E7</v>
      </c>
      <c r="F2444" s="429">
        <v>0.0</v>
      </c>
      <c r="G2444" s="429" t="s">
        <v>1463</v>
      </c>
    </row>
    <row r="2445" ht="14.25" customHeight="1">
      <c r="A2445" s="426">
        <v>45898.0</v>
      </c>
      <c r="B2445" s="428">
        <v>18292.0</v>
      </c>
      <c r="C2445" s="427"/>
      <c r="D2445" s="429" t="s">
        <v>1695</v>
      </c>
      <c r="E2445" s="428">
        <v>1.8900276E7</v>
      </c>
      <c r="F2445" s="429">
        <v>7.2245806E7</v>
      </c>
      <c r="G2445" s="429" t="s">
        <v>1463</v>
      </c>
    </row>
    <row r="2446" ht="14.25" customHeight="1">
      <c r="A2446" s="426">
        <v>45901.0</v>
      </c>
      <c r="B2446" s="428">
        <v>7000000.0</v>
      </c>
      <c r="C2446" s="427"/>
      <c r="D2446" s="429" t="s">
        <v>1510</v>
      </c>
      <c r="E2446" s="428">
        <v>1.02943294E8</v>
      </c>
      <c r="F2446" s="429">
        <v>0.0</v>
      </c>
      <c r="G2446" s="429" t="s">
        <v>1463</v>
      </c>
    </row>
    <row r="2447" ht="14.25" customHeight="1">
      <c r="A2447" s="426">
        <v>45901.0</v>
      </c>
      <c r="B2447" s="428">
        <v>5579181.0</v>
      </c>
      <c r="C2447" s="427"/>
      <c r="D2447" s="429" t="s">
        <v>1549</v>
      </c>
      <c r="E2447" s="428">
        <v>1.17577327E8</v>
      </c>
      <c r="F2447" s="429">
        <v>0.0</v>
      </c>
      <c r="G2447" s="429" t="s">
        <v>1463</v>
      </c>
    </row>
    <row r="2448" ht="14.25" customHeight="1">
      <c r="A2448" s="426">
        <v>45901.0</v>
      </c>
      <c r="B2448" s="428">
        <v>3237300.0</v>
      </c>
      <c r="C2448" s="427"/>
      <c r="D2448" s="429" t="s">
        <v>1684</v>
      </c>
      <c r="E2448" s="428">
        <v>1.10692056E8</v>
      </c>
      <c r="F2448" s="429">
        <v>4846885.0</v>
      </c>
      <c r="G2448" s="429" t="s">
        <v>1463</v>
      </c>
    </row>
    <row r="2449" ht="14.25" customHeight="1">
      <c r="A2449" s="426">
        <v>45901.0</v>
      </c>
      <c r="B2449" s="428">
        <v>2140513.0</v>
      </c>
      <c r="C2449" s="427"/>
      <c r="D2449" s="429" t="s">
        <v>1736</v>
      </c>
      <c r="E2449" s="428">
        <v>1.07454756E8</v>
      </c>
      <c r="F2449" s="429">
        <v>7.5632932E7</v>
      </c>
      <c r="G2449" s="429" t="s">
        <v>1463</v>
      </c>
    </row>
    <row r="2450" ht="14.25" customHeight="1">
      <c r="A2450" s="426">
        <v>45901.0</v>
      </c>
      <c r="B2450" s="428">
        <v>915878.0</v>
      </c>
      <c r="C2450" s="427"/>
      <c r="D2450" s="429" t="s">
        <v>1736</v>
      </c>
      <c r="E2450" s="428">
        <v>1.05314243E8</v>
      </c>
      <c r="F2450" s="429">
        <v>7.5632932E7</v>
      </c>
      <c r="G2450" s="429" t="s">
        <v>1463</v>
      </c>
    </row>
    <row r="2451" ht="14.25" customHeight="1">
      <c r="A2451" s="426">
        <v>45901.0</v>
      </c>
      <c r="B2451" s="428">
        <v>820800.0</v>
      </c>
      <c r="C2451" s="427"/>
      <c r="D2451" s="429" t="s">
        <v>1731</v>
      </c>
      <c r="E2451" s="428">
        <v>1.03853365E8</v>
      </c>
      <c r="F2451" s="429">
        <v>6.4714015E7</v>
      </c>
      <c r="G2451" s="429" t="s">
        <v>1463</v>
      </c>
    </row>
    <row r="2452" ht="14.25" customHeight="1">
      <c r="A2452" s="426">
        <v>45901.0</v>
      </c>
      <c r="B2452" s="428">
        <v>624651.0</v>
      </c>
      <c r="C2452" s="427"/>
      <c r="D2452" s="429" t="s">
        <v>1627</v>
      </c>
      <c r="E2452" s="428">
        <v>1.11316707E8</v>
      </c>
      <c r="F2452" s="429">
        <v>0.0</v>
      </c>
      <c r="G2452" s="429" t="s">
        <v>1463</v>
      </c>
    </row>
    <row r="2453" ht="14.25" customHeight="1">
      <c r="A2453" s="426">
        <v>45901.0</v>
      </c>
      <c r="B2453" s="428">
        <v>481439.0</v>
      </c>
      <c r="C2453" s="427"/>
      <c r="D2453" s="429" t="s">
        <v>1674</v>
      </c>
      <c r="E2453" s="428">
        <v>1.11798146E8</v>
      </c>
      <c r="F2453" s="429">
        <v>0.0</v>
      </c>
      <c r="G2453" s="429" t="s">
        <v>1463</v>
      </c>
    </row>
    <row r="2454" ht="14.25" customHeight="1">
      <c r="A2454" s="426">
        <v>45901.0</v>
      </c>
      <c r="B2454" s="428">
        <v>300000.0</v>
      </c>
      <c r="C2454" s="427"/>
      <c r="D2454" s="429" t="s">
        <v>1630</v>
      </c>
      <c r="E2454" s="428">
        <v>1.04398365E8</v>
      </c>
      <c r="F2454" s="429">
        <v>0.0</v>
      </c>
      <c r="G2454" s="429" t="s">
        <v>1463</v>
      </c>
    </row>
    <row r="2455" ht="14.25" customHeight="1">
      <c r="A2455" s="426">
        <v>45901.0</v>
      </c>
      <c r="B2455" s="428">
        <v>200000.0</v>
      </c>
      <c r="C2455" s="427"/>
      <c r="D2455" s="429" t="s">
        <v>1658</v>
      </c>
      <c r="E2455" s="428">
        <v>1.11998146E8</v>
      </c>
      <c r="F2455" s="429">
        <v>0.0</v>
      </c>
      <c r="G2455" s="429" t="s">
        <v>1463</v>
      </c>
    </row>
    <row r="2456" ht="14.25" customHeight="1">
      <c r="A2456" s="426">
        <v>45901.0</v>
      </c>
      <c r="B2456" s="428">
        <v>150000.0</v>
      </c>
      <c r="C2456" s="427"/>
      <c r="D2456" s="429" t="s">
        <v>1630</v>
      </c>
      <c r="E2456" s="428">
        <v>1.04098365E8</v>
      </c>
      <c r="F2456" s="429">
        <v>0.0</v>
      </c>
      <c r="G2456" s="429" t="s">
        <v>1463</v>
      </c>
    </row>
    <row r="2457" ht="14.25" customHeight="1">
      <c r="A2457" s="426">
        <v>45901.0</v>
      </c>
      <c r="B2457" s="428">
        <v>95000.0</v>
      </c>
      <c r="C2457" s="427"/>
      <c r="D2457" s="429" t="s">
        <v>1666</v>
      </c>
      <c r="E2457" s="428">
        <v>1.03948365E8</v>
      </c>
      <c r="F2457" s="429">
        <v>7.0738201E7</v>
      </c>
      <c r="G2457" s="429" t="s">
        <v>1463</v>
      </c>
    </row>
    <row r="2458" ht="14.25" customHeight="1">
      <c r="A2458" s="426">
        <v>45901.0</v>
      </c>
      <c r="B2458" s="428">
        <v>89271.0</v>
      </c>
      <c r="C2458" s="427"/>
      <c r="D2458" s="429" t="s">
        <v>1609</v>
      </c>
      <c r="E2458" s="428">
        <v>1.03032565E8</v>
      </c>
      <c r="F2458" s="429">
        <v>3.92054026E8</v>
      </c>
      <c r="G2458" s="429" t="s">
        <v>1463</v>
      </c>
    </row>
    <row r="2459" ht="14.25" customHeight="1">
      <c r="A2459" s="426">
        <v>45902.0</v>
      </c>
      <c r="B2459" s="427"/>
      <c r="C2459" s="428">
        <v>1261495.0</v>
      </c>
      <c r="D2459" s="429" t="s">
        <v>1706</v>
      </c>
      <c r="E2459" s="428">
        <v>6.880299E7</v>
      </c>
      <c r="F2459" s="429">
        <v>0.0</v>
      </c>
      <c r="G2459" s="429" t="s">
        <v>1465</v>
      </c>
    </row>
    <row r="2460" ht="14.25" customHeight="1">
      <c r="A2460" s="426">
        <v>45902.0</v>
      </c>
      <c r="B2460" s="427"/>
      <c r="C2460" s="428">
        <v>93167.0</v>
      </c>
      <c r="D2460" s="429" t="s">
        <v>1744</v>
      </c>
      <c r="E2460" s="428">
        <v>7.0064485E7</v>
      </c>
      <c r="F2460" s="429">
        <v>5.1902797E7</v>
      </c>
      <c r="G2460" s="429" t="s">
        <v>1463</v>
      </c>
    </row>
    <row r="2461" ht="14.25" customHeight="1">
      <c r="A2461" s="426">
        <v>45902.0</v>
      </c>
      <c r="B2461" s="428">
        <v>7000000.0</v>
      </c>
      <c r="C2461" s="427"/>
      <c r="D2461" s="429" t="s">
        <v>1611</v>
      </c>
      <c r="E2461" s="428">
        <v>9.2560778E7</v>
      </c>
      <c r="F2461" s="429">
        <v>6.2188235E7</v>
      </c>
      <c r="G2461" s="429" t="s">
        <v>1463</v>
      </c>
    </row>
    <row r="2462" ht="14.25" customHeight="1">
      <c r="A2462" s="426">
        <v>45902.0</v>
      </c>
      <c r="B2462" s="428">
        <v>7000000.0</v>
      </c>
      <c r="C2462" s="427"/>
      <c r="D2462" s="429" t="s">
        <v>1611</v>
      </c>
      <c r="E2462" s="428">
        <v>8.5560778E7</v>
      </c>
      <c r="F2462" s="429">
        <v>6.2188235E7</v>
      </c>
      <c r="G2462" s="429" t="s">
        <v>1463</v>
      </c>
    </row>
    <row r="2463" ht="14.25" customHeight="1">
      <c r="A2463" s="426">
        <v>45902.0</v>
      </c>
      <c r="B2463" s="428">
        <v>7000000.0</v>
      </c>
      <c r="C2463" s="427"/>
      <c r="D2463" s="429" t="s">
        <v>1611</v>
      </c>
      <c r="E2463" s="428">
        <v>7.8560778E7</v>
      </c>
      <c r="F2463" s="429">
        <v>6.2188235E7</v>
      </c>
      <c r="G2463" s="429" t="s">
        <v>1463</v>
      </c>
    </row>
    <row r="2464" ht="14.25" customHeight="1">
      <c r="A2464" s="426">
        <v>45902.0</v>
      </c>
      <c r="B2464" s="428">
        <v>3350052.0</v>
      </c>
      <c r="C2464" s="427"/>
      <c r="D2464" s="429" t="s">
        <v>1611</v>
      </c>
      <c r="E2464" s="428">
        <v>9.591083E7</v>
      </c>
      <c r="F2464" s="429">
        <v>6.2188235E7</v>
      </c>
      <c r="G2464" s="429" t="s">
        <v>1463</v>
      </c>
    </row>
    <row r="2465" ht="14.25" customHeight="1">
      <c r="A2465" s="426">
        <v>45902.0</v>
      </c>
      <c r="B2465" s="428">
        <v>2757788.0</v>
      </c>
      <c r="C2465" s="427"/>
      <c r="D2465" s="429" t="s">
        <v>1849</v>
      </c>
      <c r="E2465" s="428">
        <v>7.1560778E7</v>
      </c>
      <c r="F2465" s="429">
        <v>0.0</v>
      </c>
      <c r="G2465" s="429" t="s">
        <v>1463</v>
      </c>
    </row>
    <row r="2466" ht="14.25" customHeight="1">
      <c r="A2466" s="426">
        <v>45902.0</v>
      </c>
      <c r="B2466" s="428">
        <v>32464.0</v>
      </c>
      <c r="C2466" s="427"/>
      <c r="D2466" s="429" t="s">
        <v>1650</v>
      </c>
      <c r="E2466" s="428">
        <v>9.5943294E7</v>
      </c>
      <c r="F2466" s="429">
        <v>3.92071353E8</v>
      </c>
      <c r="G2466" s="429" t="s">
        <v>1463</v>
      </c>
    </row>
    <row r="2467" ht="14.25" customHeight="1">
      <c r="A2467" s="426">
        <v>45903.0</v>
      </c>
      <c r="B2467" s="427"/>
      <c r="C2467" s="428">
        <v>34289.0</v>
      </c>
      <c r="D2467" s="429" t="s">
        <v>1818</v>
      </c>
      <c r="E2467" s="428">
        <v>4.1813362E7</v>
      </c>
      <c r="F2467" s="429">
        <v>0.0</v>
      </c>
      <c r="G2467" s="429" t="s">
        <v>1543</v>
      </c>
    </row>
    <row r="2468" ht="14.25" customHeight="1">
      <c r="A2468" s="426">
        <v>45903.0</v>
      </c>
      <c r="B2468" s="428">
        <v>8732637.0</v>
      </c>
      <c r="C2468" s="427"/>
      <c r="D2468" s="429" t="s">
        <v>1755</v>
      </c>
      <c r="E2468" s="428">
        <v>5.802793E7</v>
      </c>
      <c r="F2468" s="429">
        <v>1702947.0</v>
      </c>
      <c r="G2468" s="429" t="s">
        <v>1463</v>
      </c>
    </row>
    <row r="2469" ht="14.25" customHeight="1">
      <c r="A2469" s="426">
        <v>45903.0</v>
      </c>
      <c r="B2469" s="428">
        <v>6713544.0</v>
      </c>
      <c r="C2469" s="427"/>
      <c r="D2469" s="429" t="s">
        <v>1674</v>
      </c>
      <c r="E2469" s="428">
        <v>6.666917E7</v>
      </c>
      <c r="F2469" s="429">
        <v>0.0</v>
      </c>
      <c r="G2469" s="429" t="s">
        <v>1463</v>
      </c>
    </row>
    <row r="2470" ht="14.25" customHeight="1">
      <c r="A2470" s="426">
        <v>45903.0</v>
      </c>
      <c r="B2470" s="428">
        <v>4992050.0</v>
      </c>
      <c r="C2470" s="427"/>
      <c r="D2470" s="429" t="s">
        <v>1850</v>
      </c>
      <c r="E2470" s="428">
        <v>4.6805412E7</v>
      </c>
      <c r="F2470" s="429">
        <v>0.0</v>
      </c>
      <c r="G2470" s="429" t="s">
        <v>1463</v>
      </c>
    </row>
    <row r="2471" ht="14.25" customHeight="1">
      <c r="A2471" s="426">
        <v>45903.0</v>
      </c>
      <c r="B2471" s="428">
        <v>1981108.0</v>
      </c>
      <c r="C2471" s="427"/>
      <c r="D2471" s="429" t="s">
        <v>1767</v>
      </c>
      <c r="E2471" s="428">
        <v>4.9295293E7</v>
      </c>
      <c r="F2471" s="429">
        <v>4846885.0</v>
      </c>
      <c r="G2471" s="429" t="s">
        <v>1463</v>
      </c>
    </row>
    <row r="2472" ht="14.25" customHeight="1">
      <c r="A2472" s="426">
        <v>45903.0</v>
      </c>
      <c r="B2472" s="428">
        <v>1937068.0</v>
      </c>
      <c r="C2472" s="427"/>
      <c r="D2472" s="429" t="s">
        <v>1682</v>
      </c>
      <c r="E2472" s="428">
        <v>6.9214431E7</v>
      </c>
      <c r="F2472" s="429">
        <v>0.0</v>
      </c>
      <c r="G2472" s="429" t="s">
        <v>1463</v>
      </c>
    </row>
    <row r="2473" ht="14.25" customHeight="1">
      <c r="A2473" s="426">
        <v>45903.0</v>
      </c>
      <c r="B2473" s="428">
        <v>1398206.0</v>
      </c>
      <c r="C2473" s="427"/>
      <c r="D2473" s="429" t="s">
        <v>1507</v>
      </c>
      <c r="E2473" s="428">
        <v>5.9507699E7</v>
      </c>
      <c r="F2473" s="429">
        <v>0.0</v>
      </c>
      <c r="G2473" s="429" t="s">
        <v>1463</v>
      </c>
    </row>
    <row r="2474" ht="14.25" customHeight="1">
      <c r="A2474" s="426">
        <v>45903.0</v>
      </c>
      <c r="B2474" s="428">
        <v>508773.0</v>
      </c>
      <c r="C2474" s="427"/>
      <c r="D2474" s="429" t="s">
        <v>1698</v>
      </c>
      <c r="E2474" s="428">
        <v>4.7314185E7</v>
      </c>
      <c r="F2474" s="429">
        <v>6.2241071E7</v>
      </c>
      <c r="G2474" s="429" t="s">
        <v>1463</v>
      </c>
    </row>
    <row r="2475" ht="14.25" customHeight="1">
      <c r="A2475" s="426">
        <v>45903.0</v>
      </c>
      <c r="B2475" s="428">
        <v>447927.0</v>
      </c>
      <c r="C2475" s="427"/>
      <c r="D2475" s="429" t="s">
        <v>1652</v>
      </c>
      <c r="E2475" s="428">
        <v>5.9955626E7</v>
      </c>
      <c r="F2475" s="429">
        <v>0.0</v>
      </c>
      <c r="G2475" s="429" t="s">
        <v>1463</v>
      </c>
    </row>
    <row r="2476" ht="14.25" customHeight="1">
      <c r="A2476" s="426">
        <v>45903.0</v>
      </c>
      <c r="B2476" s="428">
        <v>429000.0</v>
      </c>
      <c r="C2476" s="427"/>
      <c r="D2476" s="429" t="s">
        <v>1544</v>
      </c>
      <c r="E2476" s="428">
        <v>6.9943431E7</v>
      </c>
      <c r="F2476" s="429">
        <v>0.0</v>
      </c>
      <c r="G2476" s="429" t="s">
        <v>1463</v>
      </c>
    </row>
    <row r="2477" ht="14.25" customHeight="1">
      <c r="A2477" s="426">
        <v>45903.0</v>
      </c>
      <c r="B2477" s="428">
        <v>358213.0</v>
      </c>
      <c r="C2477" s="427"/>
      <c r="D2477" s="429" t="s">
        <v>1627</v>
      </c>
      <c r="E2477" s="428">
        <v>6.7277363E7</v>
      </c>
      <c r="F2477" s="429">
        <v>0.0</v>
      </c>
      <c r="G2477" s="429" t="s">
        <v>1463</v>
      </c>
    </row>
    <row r="2478" ht="14.25" customHeight="1">
      <c r="A2478" s="426">
        <v>45903.0</v>
      </c>
      <c r="B2478" s="428">
        <v>336150.0</v>
      </c>
      <c r="C2478" s="427"/>
      <c r="D2478" s="429" t="s">
        <v>1844</v>
      </c>
      <c r="E2478" s="428">
        <v>4.1847651E7</v>
      </c>
      <c r="F2478" s="429">
        <v>0.0</v>
      </c>
      <c r="G2478" s="429" t="s">
        <v>1463</v>
      </c>
    </row>
    <row r="2479" ht="14.25" customHeight="1">
      <c r="A2479" s="426">
        <v>45903.0</v>
      </c>
      <c r="B2479" s="428">
        <v>300000.0</v>
      </c>
      <c r="C2479" s="427"/>
      <c r="D2479" s="429" t="s">
        <v>1630</v>
      </c>
      <c r="E2479" s="428">
        <v>6.9514431E7</v>
      </c>
      <c r="F2479" s="429">
        <v>0.0</v>
      </c>
      <c r="G2479" s="429" t="s">
        <v>1463</v>
      </c>
    </row>
    <row r="2480" ht="14.25" customHeight="1">
      <c r="A2480" s="426">
        <v>45903.0</v>
      </c>
      <c r="B2480" s="428">
        <v>249980.0</v>
      </c>
      <c r="C2480" s="427"/>
      <c r="D2480" s="429" t="s">
        <v>1802</v>
      </c>
      <c r="E2480" s="428">
        <v>6.691915E7</v>
      </c>
      <c r="F2480" s="429">
        <v>0.0</v>
      </c>
      <c r="G2480" s="429" t="s">
        <v>1463</v>
      </c>
    </row>
    <row r="2481" ht="14.25" customHeight="1">
      <c r="A2481" s="426">
        <v>45903.0</v>
      </c>
      <c r="B2481" s="428">
        <v>214221.0</v>
      </c>
      <c r="C2481" s="427"/>
      <c r="D2481" s="429" t="s">
        <v>1719</v>
      </c>
      <c r="E2481" s="428">
        <v>7.0157652E7</v>
      </c>
      <c r="F2481" s="429">
        <v>9.2038424E7</v>
      </c>
      <c r="G2481" s="429" t="s">
        <v>1463</v>
      </c>
    </row>
    <row r="2482" ht="14.25" customHeight="1">
      <c r="A2482" s="426">
        <v>45903.0</v>
      </c>
      <c r="B2482" s="428">
        <v>81563.0</v>
      </c>
      <c r="C2482" s="427"/>
      <c r="D2482" s="429" t="s">
        <v>1715</v>
      </c>
      <c r="E2482" s="428">
        <v>5.8109493E7</v>
      </c>
      <c r="F2482" s="429">
        <v>0.0</v>
      </c>
      <c r="G2482" s="429" t="s">
        <v>1463</v>
      </c>
    </row>
    <row r="2483" ht="14.25" customHeight="1">
      <c r="A2483" s="426">
        <v>45905.0</v>
      </c>
      <c r="B2483" s="427"/>
      <c r="C2483" s="428">
        <v>6.3456355E7</v>
      </c>
      <c r="D2483" s="429" t="s">
        <v>1593</v>
      </c>
      <c r="E2483" s="428">
        <v>4.1511501E7</v>
      </c>
      <c r="F2483" s="429">
        <v>0.0</v>
      </c>
      <c r="G2483" s="429" t="s">
        <v>1543</v>
      </c>
    </row>
    <row r="2484" ht="14.25" customHeight="1">
      <c r="A2484" s="426">
        <v>45905.0</v>
      </c>
      <c r="B2484" s="428">
        <v>3544.0</v>
      </c>
      <c r="C2484" s="427"/>
      <c r="D2484" s="429" t="s">
        <v>1851</v>
      </c>
      <c r="E2484" s="428">
        <v>1.01929508E8</v>
      </c>
      <c r="F2484" s="429">
        <v>0.0</v>
      </c>
      <c r="G2484" s="429" t="s">
        <v>1543</v>
      </c>
    </row>
    <row r="2485" ht="14.25" customHeight="1">
      <c r="A2485" s="426">
        <v>45905.0</v>
      </c>
      <c r="B2485" s="428">
        <v>673.0</v>
      </c>
      <c r="C2485" s="427"/>
      <c r="D2485" s="429" t="s">
        <v>1852</v>
      </c>
      <c r="E2485" s="428">
        <v>1.01925964E8</v>
      </c>
      <c r="F2485" s="429">
        <v>0.0</v>
      </c>
      <c r="G2485" s="429" t="s">
        <v>1543</v>
      </c>
    </row>
    <row r="2486" ht="14.25" customHeight="1">
      <c r="A2486" s="426">
        <v>45908.0</v>
      </c>
      <c r="B2486" s="427"/>
      <c r="C2486" s="428">
        <v>282480.0</v>
      </c>
      <c r="D2486" s="429" t="s">
        <v>1706</v>
      </c>
      <c r="E2486" s="428">
        <v>1.01925291E8</v>
      </c>
      <c r="F2486" s="429">
        <v>0.0</v>
      </c>
      <c r="G2486" s="429" t="s">
        <v>1465</v>
      </c>
    </row>
    <row r="2487" ht="14.25" customHeight="1">
      <c r="A2487" s="426">
        <v>45908.0</v>
      </c>
      <c r="B2487" s="428">
        <v>806820.0</v>
      </c>
      <c r="C2487" s="427"/>
      <c r="D2487" s="429" t="s">
        <v>1565</v>
      </c>
      <c r="E2487" s="428">
        <v>1.03834291E8</v>
      </c>
      <c r="F2487" s="429">
        <v>0.0</v>
      </c>
      <c r="G2487" s="429" t="s">
        <v>1463</v>
      </c>
    </row>
    <row r="2488" ht="14.25" customHeight="1">
      <c r="A2488" s="426">
        <v>45908.0</v>
      </c>
      <c r="B2488" s="428">
        <v>746972.0</v>
      </c>
      <c r="C2488" s="427"/>
      <c r="D2488" s="429" t="s">
        <v>1686</v>
      </c>
      <c r="E2488" s="428">
        <v>1.03027471E8</v>
      </c>
      <c r="F2488" s="429">
        <v>0.0</v>
      </c>
      <c r="G2488" s="429" t="s">
        <v>1463</v>
      </c>
    </row>
    <row r="2489" ht="14.25" customHeight="1">
      <c r="A2489" s="426">
        <v>45908.0</v>
      </c>
      <c r="B2489" s="428">
        <v>440000.0</v>
      </c>
      <c r="C2489" s="427"/>
      <c r="D2489" s="429" t="s">
        <v>1666</v>
      </c>
      <c r="E2489" s="428">
        <v>1.04903596E8</v>
      </c>
      <c r="F2489" s="429">
        <v>7.0738201E7</v>
      </c>
      <c r="G2489" s="429" t="s">
        <v>1463</v>
      </c>
    </row>
    <row r="2490" ht="14.25" customHeight="1">
      <c r="A2490" s="426">
        <v>45908.0</v>
      </c>
      <c r="B2490" s="428">
        <v>350991.0</v>
      </c>
      <c r="C2490" s="427"/>
      <c r="D2490" s="429" t="s">
        <v>1853</v>
      </c>
      <c r="E2490" s="428">
        <v>1.02280499E8</v>
      </c>
      <c r="F2490" s="429">
        <v>0.0</v>
      </c>
      <c r="G2490" s="429" t="s">
        <v>1463</v>
      </c>
    </row>
    <row r="2491" ht="14.25" customHeight="1">
      <c r="A2491" s="426">
        <v>45908.0</v>
      </c>
      <c r="B2491" s="428">
        <v>329305.0</v>
      </c>
      <c r="C2491" s="427"/>
      <c r="D2491" s="429" t="s">
        <v>1640</v>
      </c>
      <c r="E2491" s="428">
        <v>1.04463596E8</v>
      </c>
      <c r="F2491" s="429">
        <v>9.5308244E7</v>
      </c>
      <c r="G2491" s="429" t="s">
        <v>1463</v>
      </c>
    </row>
    <row r="2492" ht="14.25" customHeight="1">
      <c r="A2492" s="426">
        <v>45908.0</v>
      </c>
      <c r="B2492" s="428">
        <v>300000.0</v>
      </c>
      <c r="C2492" s="427"/>
      <c r="D2492" s="429" t="s">
        <v>1630</v>
      </c>
      <c r="E2492" s="428">
        <v>1.04134291E8</v>
      </c>
      <c r="F2492" s="429">
        <v>0.0</v>
      </c>
      <c r="G2492" s="429" t="s">
        <v>1463</v>
      </c>
    </row>
    <row r="2493" ht="14.25" customHeight="1">
      <c r="A2493" s="426">
        <v>45908.0</v>
      </c>
      <c r="B2493" s="428">
        <v>64260.0</v>
      </c>
      <c r="C2493" s="427"/>
      <c r="D2493" s="429" t="s">
        <v>1624</v>
      </c>
      <c r="E2493" s="428">
        <v>1.04967856E8</v>
      </c>
      <c r="F2493" s="429">
        <v>8.1394628E7</v>
      </c>
      <c r="G2493" s="429" t="s">
        <v>1463</v>
      </c>
    </row>
    <row r="2494" ht="14.25" customHeight="1">
      <c r="A2494" s="426">
        <v>45909.0</v>
      </c>
      <c r="B2494" s="427"/>
      <c r="C2494" s="428">
        <v>5000000.0</v>
      </c>
      <c r="D2494" s="429" t="s">
        <v>1854</v>
      </c>
      <c r="E2494" s="428">
        <v>1.02207771E8</v>
      </c>
      <c r="F2494" s="429">
        <v>1121100.0</v>
      </c>
      <c r="G2494" s="429" t="s">
        <v>1463</v>
      </c>
    </row>
    <row r="2495" ht="14.25" customHeight="1">
      <c r="A2495" s="426">
        <v>45909.0</v>
      </c>
      <c r="B2495" s="427"/>
      <c r="C2495" s="428">
        <v>1307940.0</v>
      </c>
      <c r="D2495" s="429" t="s">
        <v>1854</v>
      </c>
      <c r="E2495" s="428">
        <v>1.07207771E8</v>
      </c>
      <c r="F2495" s="429">
        <v>1121100.0</v>
      </c>
      <c r="G2495" s="429" t="s">
        <v>1463</v>
      </c>
    </row>
    <row r="2496" ht="14.25" customHeight="1">
      <c r="A2496" s="426">
        <v>45909.0</v>
      </c>
      <c r="B2496" s="428">
        <v>1.2378773E7</v>
      </c>
      <c r="C2496" s="427"/>
      <c r="D2496" s="429" t="s">
        <v>1788</v>
      </c>
      <c r="E2496" s="428">
        <v>1.07865409E8</v>
      </c>
      <c r="F2496" s="429">
        <v>6.1603875E7</v>
      </c>
      <c r="G2496" s="429" t="s">
        <v>1463</v>
      </c>
    </row>
    <row r="2497" ht="14.25" customHeight="1">
      <c r="A2497" s="426">
        <v>45909.0</v>
      </c>
      <c r="B2497" s="428">
        <v>5603286.0</v>
      </c>
      <c r="C2497" s="427"/>
      <c r="D2497" s="429" t="s">
        <v>1727</v>
      </c>
      <c r="E2497" s="428">
        <v>8.8056727E7</v>
      </c>
      <c r="F2497" s="429">
        <v>0.0</v>
      </c>
      <c r="G2497" s="429" t="s">
        <v>1463</v>
      </c>
    </row>
    <row r="2498" ht="14.25" customHeight="1">
      <c r="A2498" s="426">
        <v>45909.0</v>
      </c>
      <c r="B2498" s="428">
        <v>2574421.0</v>
      </c>
      <c r="C2498" s="427"/>
      <c r="D2498" s="429" t="s">
        <v>1755</v>
      </c>
      <c r="E2498" s="428">
        <v>9.4371487E7</v>
      </c>
      <c r="F2498" s="429">
        <v>1702947.0</v>
      </c>
      <c r="G2498" s="429" t="s">
        <v>1463</v>
      </c>
    </row>
    <row r="2499" ht="14.25" customHeight="1">
      <c r="A2499" s="426">
        <v>45909.0</v>
      </c>
      <c r="B2499" s="428">
        <v>1810778.0</v>
      </c>
      <c r="C2499" s="427"/>
      <c r="D2499" s="429" t="s">
        <v>1758</v>
      </c>
      <c r="E2499" s="428">
        <v>8.2417811E7</v>
      </c>
      <c r="F2499" s="429">
        <v>0.0</v>
      </c>
      <c r="G2499" s="429" t="s">
        <v>1463</v>
      </c>
    </row>
    <row r="2500" ht="14.25" customHeight="1">
      <c r="A2500" s="426">
        <v>45909.0</v>
      </c>
      <c r="B2500" s="428">
        <v>1707301.0</v>
      </c>
      <c r="C2500" s="427"/>
      <c r="D2500" s="429" t="s">
        <v>1767</v>
      </c>
      <c r="E2500" s="428">
        <v>8.9764028E7</v>
      </c>
      <c r="F2500" s="429">
        <v>4846885.0</v>
      </c>
      <c r="G2500" s="429" t="s">
        <v>1463</v>
      </c>
    </row>
    <row r="2501" ht="14.25" customHeight="1">
      <c r="A2501" s="426">
        <v>45909.0</v>
      </c>
      <c r="B2501" s="428">
        <v>1190775.0</v>
      </c>
      <c r="C2501" s="427"/>
      <c r="D2501" s="429" t="s">
        <v>1783</v>
      </c>
      <c r="E2501" s="428">
        <v>9.1043296E7</v>
      </c>
      <c r="F2501" s="429">
        <v>0.0</v>
      </c>
      <c r="G2501" s="429" t="s">
        <v>1463</v>
      </c>
    </row>
    <row r="2502" ht="14.25" customHeight="1">
      <c r="A2502" s="426">
        <v>45909.0</v>
      </c>
      <c r="B2502" s="428">
        <v>1115149.0</v>
      </c>
      <c r="C2502" s="427"/>
      <c r="D2502" s="429" t="s">
        <v>1709</v>
      </c>
      <c r="E2502" s="428">
        <v>9.5486636E7</v>
      </c>
      <c r="F2502" s="429">
        <v>0.0</v>
      </c>
      <c r="G2502" s="429" t="s">
        <v>1463</v>
      </c>
    </row>
    <row r="2503" ht="14.25" customHeight="1">
      <c r="A2503" s="426">
        <v>45909.0</v>
      </c>
      <c r="B2503" s="428">
        <v>382633.0</v>
      </c>
      <c r="C2503" s="427"/>
      <c r="D2503" s="429" t="s">
        <v>1774</v>
      </c>
      <c r="E2503" s="428">
        <v>1.08515711E8</v>
      </c>
      <c r="F2503" s="429">
        <v>7.1659127E7</v>
      </c>
      <c r="G2503" s="429" t="s">
        <v>1463</v>
      </c>
    </row>
    <row r="2504" ht="14.25" customHeight="1">
      <c r="A2504" s="426">
        <v>45909.0</v>
      </c>
      <c r="B2504" s="428">
        <v>338088.0</v>
      </c>
      <c r="C2504" s="427"/>
      <c r="D2504" s="429" t="s">
        <v>1748</v>
      </c>
      <c r="E2504" s="428">
        <v>9.161086E7</v>
      </c>
      <c r="F2504" s="429">
        <v>0.0</v>
      </c>
      <c r="G2504" s="429" t="s">
        <v>1463</v>
      </c>
    </row>
    <row r="2505" ht="14.25" customHeight="1">
      <c r="A2505" s="426">
        <v>45909.0</v>
      </c>
      <c r="B2505" s="428">
        <v>267669.0</v>
      </c>
      <c r="C2505" s="427"/>
      <c r="D2505" s="429" t="s">
        <v>1697</v>
      </c>
      <c r="E2505" s="428">
        <v>1.08133078E8</v>
      </c>
      <c r="F2505" s="429">
        <v>7.5139934E7</v>
      </c>
      <c r="G2505" s="429" t="s">
        <v>1463</v>
      </c>
    </row>
    <row r="2506" ht="14.25" customHeight="1">
      <c r="A2506" s="426">
        <v>45909.0</v>
      </c>
      <c r="B2506" s="428">
        <v>229476.0</v>
      </c>
      <c r="C2506" s="427"/>
      <c r="D2506" s="429" t="s">
        <v>1764</v>
      </c>
      <c r="E2506" s="428">
        <v>9.1272772E7</v>
      </c>
      <c r="F2506" s="429">
        <v>0.0</v>
      </c>
      <c r="G2506" s="429" t="s">
        <v>1463</v>
      </c>
    </row>
    <row r="2507" ht="14.25" customHeight="1">
      <c r="A2507" s="426">
        <v>45909.0</v>
      </c>
      <c r="B2507" s="428">
        <v>186206.0</v>
      </c>
      <c r="C2507" s="427"/>
      <c r="D2507" s="429" t="s">
        <v>1783</v>
      </c>
      <c r="E2507" s="428">
        <v>9.1797066E7</v>
      </c>
      <c r="F2507" s="429">
        <v>0.0</v>
      </c>
      <c r="G2507" s="429" t="s">
        <v>1463</v>
      </c>
    </row>
    <row r="2508" ht="14.25" customHeight="1">
      <c r="A2508" s="426">
        <v>45909.0</v>
      </c>
      <c r="B2508" s="428">
        <v>88493.0</v>
      </c>
      <c r="C2508" s="427"/>
      <c r="D2508" s="429" t="s">
        <v>1764</v>
      </c>
      <c r="E2508" s="428">
        <v>8.9852521E7</v>
      </c>
      <c r="F2508" s="429">
        <v>0.0</v>
      </c>
      <c r="G2508" s="429" t="s">
        <v>1463</v>
      </c>
    </row>
    <row r="2509" ht="14.25" customHeight="1">
      <c r="A2509" s="426">
        <v>45909.0</v>
      </c>
      <c r="B2509" s="428">
        <v>35630.0</v>
      </c>
      <c r="C2509" s="427"/>
      <c r="D2509" s="429" t="s">
        <v>1779</v>
      </c>
      <c r="E2509" s="428">
        <v>8.2453441E7</v>
      </c>
      <c r="F2509" s="429">
        <v>0.0</v>
      </c>
      <c r="G2509" s="429" t="s">
        <v>1463</v>
      </c>
    </row>
    <row r="2510" ht="14.25" customHeight="1">
      <c r="A2510" s="426">
        <v>45910.0</v>
      </c>
      <c r="B2510" s="428">
        <v>6307940.0</v>
      </c>
      <c r="C2510" s="427"/>
      <c r="D2510" s="429" t="s">
        <v>1855</v>
      </c>
      <c r="E2510" s="428">
        <v>7.9344462E7</v>
      </c>
      <c r="F2510" s="429">
        <v>0.0</v>
      </c>
      <c r="G2510" s="429" t="s">
        <v>1463</v>
      </c>
    </row>
    <row r="2511" ht="14.25" customHeight="1">
      <c r="A2511" s="426">
        <v>45910.0</v>
      </c>
      <c r="B2511" s="428">
        <v>731121.0</v>
      </c>
      <c r="C2511" s="427"/>
      <c r="D2511" s="429" t="s">
        <v>1856</v>
      </c>
      <c r="E2511" s="428">
        <v>8.0394503E7</v>
      </c>
      <c r="F2511" s="429">
        <v>2321912.0</v>
      </c>
      <c r="G2511" s="429" t="s">
        <v>1463</v>
      </c>
    </row>
    <row r="2512" ht="14.25" customHeight="1">
      <c r="A2512" s="426">
        <v>45910.0</v>
      </c>
      <c r="B2512" s="428">
        <v>670000.0</v>
      </c>
      <c r="C2512" s="427"/>
      <c r="D2512" s="429" t="s">
        <v>1857</v>
      </c>
      <c r="E2512" s="428">
        <v>7.3036522E7</v>
      </c>
      <c r="F2512" s="429">
        <v>0.0</v>
      </c>
      <c r="G2512" s="429" t="s">
        <v>1463</v>
      </c>
    </row>
    <row r="2513" ht="14.25" customHeight="1">
      <c r="A2513" s="426">
        <v>45910.0</v>
      </c>
      <c r="B2513" s="428">
        <v>318920.0</v>
      </c>
      <c r="C2513" s="427"/>
      <c r="D2513" s="429" t="s">
        <v>1831</v>
      </c>
      <c r="E2513" s="428">
        <v>7.9663382E7</v>
      </c>
      <c r="F2513" s="429">
        <v>0.0</v>
      </c>
      <c r="G2513" s="429" t="s">
        <v>1463</v>
      </c>
    </row>
    <row r="2514" ht="14.25" customHeight="1">
      <c r="A2514" s="426">
        <v>45910.0</v>
      </c>
      <c r="B2514" s="428">
        <v>191971.0</v>
      </c>
      <c r="C2514" s="427"/>
      <c r="D2514" s="429" t="s">
        <v>1858</v>
      </c>
      <c r="E2514" s="428">
        <v>7.2366522E7</v>
      </c>
      <c r="F2514" s="429">
        <v>0.0</v>
      </c>
      <c r="G2514" s="429" t="s">
        <v>1463</v>
      </c>
    </row>
    <row r="2515" ht="14.25" customHeight="1">
      <c r="A2515" s="426">
        <v>45910.0</v>
      </c>
      <c r="B2515" s="428">
        <v>147560.0</v>
      </c>
      <c r="C2515" s="427"/>
      <c r="D2515" s="429" t="s">
        <v>1831</v>
      </c>
      <c r="E2515" s="428">
        <v>8.0542063E7</v>
      </c>
      <c r="F2515" s="429">
        <v>0.0</v>
      </c>
      <c r="G2515" s="429" t="s">
        <v>1463</v>
      </c>
    </row>
    <row r="2516" ht="14.25" customHeight="1">
      <c r="A2516" s="426">
        <v>45910.0</v>
      </c>
      <c r="B2516" s="428">
        <v>64970.0</v>
      </c>
      <c r="C2516" s="427"/>
      <c r="D2516" s="429" t="s">
        <v>1796</v>
      </c>
      <c r="E2516" s="428">
        <v>8.0607033E7</v>
      </c>
      <c r="F2516" s="429">
        <v>5.8746678E7</v>
      </c>
      <c r="G2516" s="429" t="s">
        <v>1463</v>
      </c>
    </row>
    <row r="2517" ht="14.25" customHeight="1">
      <c r="A2517" s="426">
        <v>45911.0</v>
      </c>
      <c r="B2517" s="427"/>
      <c r="C2517" s="428">
        <v>6.4994587E7</v>
      </c>
      <c r="D2517" s="429" t="s">
        <v>1643</v>
      </c>
      <c r="E2517" s="428">
        <v>6.8208156E7</v>
      </c>
      <c r="F2517" s="429">
        <v>0.0</v>
      </c>
      <c r="G2517" s="429" t="s">
        <v>1463</v>
      </c>
    </row>
    <row r="2518" ht="14.25" customHeight="1">
      <c r="A2518" s="426">
        <v>45911.0</v>
      </c>
      <c r="B2518" s="427"/>
      <c r="C2518" s="428">
        <v>2236587.0</v>
      </c>
      <c r="D2518" s="429" t="s">
        <v>1827</v>
      </c>
      <c r="E2518" s="428">
        <v>1.06687384E8</v>
      </c>
      <c r="F2518" s="429">
        <v>1121140.0</v>
      </c>
      <c r="G2518" s="429" t="s">
        <v>1463</v>
      </c>
    </row>
    <row r="2519" ht="14.25" customHeight="1">
      <c r="A2519" s="426">
        <v>45911.0</v>
      </c>
      <c r="B2519" s="428">
        <v>1.5E7</v>
      </c>
      <c r="C2519" s="427"/>
      <c r="D2519" s="429" t="s">
        <v>1510</v>
      </c>
      <c r="E2519" s="428">
        <v>1.33202743E8</v>
      </c>
      <c r="F2519" s="429">
        <v>0.0</v>
      </c>
      <c r="G2519" s="429" t="s">
        <v>1463</v>
      </c>
    </row>
    <row r="2520" ht="14.25" customHeight="1">
      <c r="A2520" s="426">
        <v>45911.0</v>
      </c>
      <c r="B2520" s="428">
        <v>1.1515359E7</v>
      </c>
      <c r="C2520" s="427"/>
      <c r="D2520" s="429" t="s">
        <v>1510</v>
      </c>
      <c r="E2520" s="428">
        <v>1.18202743E8</v>
      </c>
      <c r="F2520" s="429">
        <v>0.0</v>
      </c>
      <c r="G2520" s="429" t="s">
        <v>1463</v>
      </c>
    </row>
    <row r="2521" ht="14.25" customHeight="1">
      <c r="A2521" s="426">
        <v>45911.0</v>
      </c>
      <c r="B2521" s="428">
        <v>3966395.0</v>
      </c>
      <c r="C2521" s="427"/>
      <c r="D2521" s="429" t="s">
        <v>1784</v>
      </c>
      <c r="E2521" s="428">
        <v>7.2174551E7</v>
      </c>
      <c r="F2521" s="429">
        <v>3.92756853E8</v>
      </c>
      <c r="G2521" s="429" t="s">
        <v>1463</v>
      </c>
    </row>
    <row r="2522" ht="14.25" customHeight="1">
      <c r="A2522" s="426">
        <v>45911.0</v>
      </c>
      <c r="B2522" s="428">
        <v>960000.0</v>
      </c>
      <c r="C2522" s="427"/>
      <c r="D2522" s="429" t="s">
        <v>1859</v>
      </c>
      <c r="E2522" s="428">
        <v>9.756949E7</v>
      </c>
      <c r="F2522" s="429">
        <v>0.0</v>
      </c>
      <c r="G2522" s="429" t="s">
        <v>1543</v>
      </c>
    </row>
    <row r="2523" ht="14.25" customHeight="1">
      <c r="A2523" s="426">
        <v>45912.0</v>
      </c>
      <c r="B2523" s="428">
        <v>1.1354481E7</v>
      </c>
      <c r="C2523" s="427"/>
      <c r="D2523" s="429" t="s">
        <v>1791</v>
      </c>
      <c r="E2523" s="428">
        <v>1.08923971E8</v>
      </c>
      <c r="F2523" s="429">
        <v>3.92856676E8</v>
      </c>
      <c r="G2523" s="429" t="s">
        <v>1463</v>
      </c>
    </row>
    <row r="2524" ht="14.25" customHeight="1">
      <c r="A2524" s="426">
        <v>45912.0</v>
      </c>
      <c r="B2524" s="428">
        <v>819523.0</v>
      </c>
      <c r="C2524" s="427"/>
      <c r="D2524" s="429" t="s">
        <v>1791</v>
      </c>
      <c r="E2524" s="428">
        <v>9.660949E7</v>
      </c>
      <c r="F2524" s="429">
        <v>3.92919571E8</v>
      </c>
      <c r="G2524" s="429" t="s">
        <v>1465</v>
      </c>
    </row>
    <row r="2525" ht="14.25" customHeight="1">
      <c r="A2525" s="426">
        <v>45915.0</v>
      </c>
      <c r="B2525" s="427"/>
      <c r="C2525" s="428">
        <v>131327.0</v>
      </c>
      <c r="D2525" s="429" t="s">
        <v>1818</v>
      </c>
      <c r="E2525" s="428">
        <v>6.1149017E7</v>
      </c>
      <c r="F2525" s="429">
        <v>0.0</v>
      </c>
      <c r="G2525" s="429" t="s">
        <v>1543</v>
      </c>
    </row>
    <row r="2526" ht="14.25" customHeight="1">
      <c r="A2526" s="426">
        <v>45915.0</v>
      </c>
      <c r="B2526" s="428">
        <v>4685477.0</v>
      </c>
      <c r="C2526" s="427"/>
      <c r="D2526" s="429" t="s">
        <v>1756</v>
      </c>
      <c r="E2526" s="428">
        <v>7.3068071E7</v>
      </c>
      <c r="F2526" s="429">
        <v>2.5536754E7</v>
      </c>
      <c r="G2526" s="429" t="s">
        <v>1463</v>
      </c>
    </row>
    <row r="2527" ht="14.25" customHeight="1">
      <c r="A2527" s="426">
        <v>45915.0</v>
      </c>
      <c r="B2527" s="428">
        <v>4103429.0</v>
      </c>
      <c r="C2527" s="427"/>
      <c r="D2527" s="429" t="s">
        <v>1725</v>
      </c>
      <c r="E2527" s="428">
        <v>8.8012319E7</v>
      </c>
      <c r="F2527" s="429">
        <v>7.5632932E7</v>
      </c>
      <c r="G2527" s="429" t="s">
        <v>1463</v>
      </c>
    </row>
    <row r="2528" ht="14.25" customHeight="1">
      <c r="A2528" s="426">
        <v>45915.0</v>
      </c>
      <c r="B2528" s="428">
        <v>3748452.0</v>
      </c>
      <c r="C2528" s="427"/>
      <c r="D2528" s="429" t="s">
        <v>1707</v>
      </c>
      <c r="E2528" s="428">
        <v>9.2629989E7</v>
      </c>
      <c r="F2528" s="429">
        <v>2.5709179E7</v>
      </c>
      <c r="G2528" s="429" t="s">
        <v>1463</v>
      </c>
    </row>
    <row r="2529" ht="14.25" customHeight="1">
      <c r="A2529" s="426">
        <v>45915.0</v>
      </c>
      <c r="B2529" s="428">
        <v>3455601.0</v>
      </c>
      <c r="C2529" s="427"/>
      <c r="D2529" s="429" t="s">
        <v>1727</v>
      </c>
      <c r="E2529" s="428">
        <v>7.7326541E7</v>
      </c>
      <c r="F2529" s="429">
        <v>0.0</v>
      </c>
      <c r="G2529" s="429" t="s">
        <v>1463</v>
      </c>
    </row>
    <row r="2530" ht="14.25" customHeight="1">
      <c r="A2530" s="426">
        <v>45915.0</v>
      </c>
      <c r="B2530" s="428">
        <v>3159978.0</v>
      </c>
      <c r="C2530" s="427"/>
      <c r="D2530" s="429" t="s">
        <v>1707</v>
      </c>
      <c r="E2530" s="428">
        <v>9.5789967E7</v>
      </c>
      <c r="F2530" s="429">
        <v>2.5709179E7</v>
      </c>
      <c r="G2530" s="429" t="s">
        <v>1463</v>
      </c>
    </row>
    <row r="2531" ht="14.25" customHeight="1">
      <c r="A2531" s="426">
        <v>45915.0</v>
      </c>
      <c r="B2531" s="428">
        <v>2023678.0</v>
      </c>
      <c r="C2531" s="427"/>
      <c r="D2531" s="429" t="s">
        <v>1727</v>
      </c>
      <c r="E2531" s="428">
        <v>6.545244E7</v>
      </c>
      <c r="F2531" s="429">
        <v>0.0</v>
      </c>
      <c r="G2531" s="429" t="s">
        <v>1463</v>
      </c>
    </row>
    <row r="2532" ht="14.25" customHeight="1">
      <c r="A2532" s="426">
        <v>45915.0</v>
      </c>
      <c r="B2532" s="428">
        <v>1754903.0</v>
      </c>
      <c r="C2532" s="427"/>
      <c r="D2532" s="429" t="s">
        <v>1823</v>
      </c>
      <c r="E2532" s="428">
        <v>8.0371617E7</v>
      </c>
      <c r="F2532" s="429">
        <v>0.0</v>
      </c>
      <c r="G2532" s="429" t="s">
        <v>1463</v>
      </c>
    </row>
    <row r="2533" ht="14.25" customHeight="1">
      <c r="A2533" s="426">
        <v>45915.0</v>
      </c>
      <c r="B2533" s="428">
        <v>1679745.0</v>
      </c>
      <c r="C2533" s="427"/>
      <c r="D2533" s="429" t="s">
        <v>1727</v>
      </c>
      <c r="E2533" s="428">
        <v>6.3428762E7</v>
      </c>
      <c r="F2533" s="429">
        <v>0.0</v>
      </c>
      <c r="G2533" s="429" t="s">
        <v>1463</v>
      </c>
    </row>
    <row r="2534" ht="14.25" customHeight="1">
      <c r="A2534" s="426">
        <v>45915.0</v>
      </c>
      <c r="B2534" s="428">
        <v>1673830.0</v>
      </c>
      <c r="C2534" s="427"/>
      <c r="D2534" s="429" t="s">
        <v>1767</v>
      </c>
      <c r="E2534" s="428">
        <v>8.277475E7</v>
      </c>
      <c r="F2534" s="429">
        <v>4846885.0</v>
      </c>
      <c r="G2534" s="429" t="s">
        <v>1463</v>
      </c>
    </row>
    <row r="2535" ht="14.25" customHeight="1">
      <c r="A2535" s="426">
        <v>45915.0</v>
      </c>
      <c r="B2535" s="428">
        <v>1065189.0</v>
      </c>
      <c r="C2535" s="427"/>
      <c r="D2535" s="429" t="s">
        <v>1756</v>
      </c>
      <c r="E2535" s="428">
        <v>6.8382594E7</v>
      </c>
      <c r="F2535" s="429">
        <v>2.5536754E7</v>
      </c>
      <c r="G2535" s="429" t="s">
        <v>1463</v>
      </c>
    </row>
    <row r="2536" ht="14.25" customHeight="1">
      <c r="A2536" s="426">
        <v>45915.0</v>
      </c>
      <c r="B2536" s="428">
        <v>1030679.0</v>
      </c>
      <c r="C2536" s="427"/>
      <c r="D2536" s="429" t="s">
        <v>1728</v>
      </c>
      <c r="E2536" s="428">
        <v>6.6483119E7</v>
      </c>
      <c r="F2536" s="429">
        <v>0.0</v>
      </c>
      <c r="G2536" s="429" t="s">
        <v>1463</v>
      </c>
    </row>
    <row r="2537" ht="14.25" customHeight="1">
      <c r="A2537" s="426">
        <v>45915.0</v>
      </c>
      <c r="B2537" s="428">
        <v>802869.0</v>
      </c>
      <c r="C2537" s="427"/>
      <c r="D2537" s="429" t="s">
        <v>1767</v>
      </c>
      <c r="E2537" s="428">
        <v>8.8881537E7</v>
      </c>
      <c r="F2537" s="429">
        <v>4846885.0</v>
      </c>
      <c r="G2537" s="429" t="s">
        <v>1463</v>
      </c>
    </row>
    <row r="2538" ht="14.25" customHeight="1">
      <c r="A2538" s="426">
        <v>45915.0</v>
      </c>
      <c r="B2538" s="428">
        <v>802869.0</v>
      </c>
      <c r="C2538" s="427"/>
      <c r="D2538" s="429" t="s">
        <v>1767</v>
      </c>
      <c r="E2538" s="428">
        <v>7.387094E7</v>
      </c>
      <c r="F2538" s="429">
        <v>4846885.0</v>
      </c>
      <c r="G2538" s="429" t="s">
        <v>1463</v>
      </c>
    </row>
    <row r="2539" ht="14.25" customHeight="1">
      <c r="A2539" s="426">
        <v>45915.0</v>
      </c>
      <c r="B2539" s="428">
        <v>729303.0</v>
      </c>
      <c r="C2539" s="427"/>
      <c r="D2539" s="429" t="s">
        <v>1765</v>
      </c>
      <c r="E2539" s="428">
        <v>8.110092E7</v>
      </c>
      <c r="F2539" s="429">
        <v>0.0</v>
      </c>
      <c r="G2539" s="429" t="s">
        <v>1463</v>
      </c>
    </row>
    <row r="2540" ht="14.25" customHeight="1">
      <c r="A2540" s="426">
        <v>45915.0</v>
      </c>
      <c r="B2540" s="428">
        <v>729303.0</v>
      </c>
      <c r="C2540" s="427"/>
      <c r="D2540" s="429" t="s">
        <v>1765</v>
      </c>
      <c r="E2540" s="428">
        <v>7.8616714E7</v>
      </c>
      <c r="F2540" s="429">
        <v>0.0</v>
      </c>
      <c r="G2540" s="429" t="s">
        <v>1463</v>
      </c>
    </row>
    <row r="2541" ht="14.25" customHeight="1">
      <c r="A2541" s="426">
        <v>45915.0</v>
      </c>
      <c r="B2541" s="428">
        <v>674956.0</v>
      </c>
      <c r="C2541" s="427"/>
      <c r="D2541" s="429" t="s">
        <v>1823</v>
      </c>
      <c r="E2541" s="428">
        <v>8.390889E7</v>
      </c>
      <c r="F2541" s="429">
        <v>0.0</v>
      </c>
      <c r="G2541" s="429" t="s">
        <v>1463</v>
      </c>
    </row>
    <row r="2542" ht="14.25" customHeight="1">
      <c r="A2542" s="426">
        <v>45915.0</v>
      </c>
      <c r="B2542" s="428">
        <v>527201.0</v>
      </c>
      <c r="C2542" s="427"/>
      <c r="D2542" s="429" t="s">
        <v>1856</v>
      </c>
      <c r="E2542" s="428">
        <v>6.7317405E7</v>
      </c>
      <c r="F2542" s="429">
        <v>2321912.0</v>
      </c>
      <c r="G2542" s="429" t="s">
        <v>1463</v>
      </c>
    </row>
    <row r="2543" ht="14.25" customHeight="1">
      <c r="A2543" s="426">
        <v>45915.0</v>
      </c>
      <c r="B2543" s="428">
        <v>394091.0</v>
      </c>
      <c r="C2543" s="427"/>
      <c r="D2543" s="429" t="s">
        <v>1764</v>
      </c>
      <c r="E2543" s="428">
        <v>8.3233934E7</v>
      </c>
      <c r="F2543" s="429">
        <v>0.0</v>
      </c>
      <c r="G2543" s="429" t="s">
        <v>1463</v>
      </c>
    </row>
    <row r="2544" ht="14.25" customHeight="1">
      <c r="A2544" s="426">
        <v>45915.0</v>
      </c>
      <c r="B2544" s="428">
        <v>300000.0</v>
      </c>
      <c r="C2544" s="427"/>
      <c r="D2544" s="429" t="s">
        <v>1690</v>
      </c>
      <c r="E2544" s="428">
        <v>6.1749017E7</v>
      </c>
      <c r="F2544" s="429">
        <v>0.0</v>
      </c>
      <c r="G2544" s="429" t="s">
        <v>1463</v>
      </c>
    </row>
    <row r="2545" ht="14.25" customHeight="1">
      <c r="A2545" s="426">
        <v>45915.0</v>
      </c>
      <c r="B2545" s="428">
        <v>300000.0</v>
      </c>
      <c r="C2545" s="427"/>
      <c r="D2545" s="429" t="s">
        <v>1690</v>
      </c>
      <c r="E2545" s="428">
        <v>6.1449017E7</v>
      </c>
      <c r="F2545" s="429">
        <v>0.0</v>
      </c>
      <c r="G2545" s="429" t="s">
        <v>1463</v>
      </c>
    </row>
    <row r="2546" ht="14.25" customHeight="1">
      <c r="A2546" s="426">
        <v>45915.0</v>
      </c>
      <c r="B2546" s="428">
        <v>225279.0</v>
      </c>
      <c r="C2546" s="427"/>
      <c r="D2546" s="429" t="s">
        <v>1770</v>
      </c>
      <c r="E2546" s="428">
        <v>7.755182E7</v>
      </c>
      <c r="F2546" s="429">
        <v>6.132917E7</v>
      </c>
      <c r="G2546" s="429" t="s">
        <v>1463</v>
      </c>
    </row>
    <row r="2547" ht="14.25" customHeight="1">
      <c r="A2547" s="426">
        <v>45915.0</v>
      </c>
      <c r="B2547" s="428">
        <v>192827.0</v>
      </c>
      <c r="C2547" s="427"/>
      <c r="D2547" s="429" t="s">
        <v>1709</v>
      </c>
      <c r="E2547" s="428">
        <v>7.7887411E7</v>
      </c>
      <c r="F2547" s="429">
        <v>0.0</v>
      </c>
      <c r="G2547" s="429" t="s">
        <v>1463</v>
      </c>
    </row>
    <row r="2548" ht="14.25" customHeight="1">
      <c r="A2548" s="426">
        <v>45915.0</v>
      </c>
      <c r="B2548" s="428">
        <v>190484.0</v>
      </c>
      <c r="C2548" s="427"/>
      <c r="D2548" s="429" t="s">
        <v>1764</v>
      </c>
      <c r="E2548" s="428">
        <v>6.6673603E7</v>
      </c>
      <c r="F2548" s="429">
        <v>0.0</v>
      </c>
      <c r="G2548" s="429" t="s">
        <v>1463</v>
      </c>
    </row>
    <row r="2549" ht="14.25" customHeight="1">
      <c r="A2549" s="426">
        <v>45915.0</v>
      </c>
      <c r="B2549" s="428">
        <v>142764.0</v>
      </c>
      <c r="C2549" s="427"/>
      <c r="D2549" s="429" t="s">
        <v>1728</v>
      </c>
      <c r="E2549" s="428">
        <v>7.7694584E7</v>
      </c>
      <c r="F2549" s="429">
        <v>0.0</v>
      </c>
      <c r="G2549" s="429" t="s">
        <v>1463</v>
      </c>
    </row>
    <row r="2550" ht="14.25" customHeight="1">
      <c r="A2550" s="426">
        <v>45915.0</v>
      </c>
      <c r="B2550" s="428">
        <v>87682.0</v>
      </c>
      <c r="C2550" s="427"/>
      <c r="D2550" s="429" t="s">
        <v>1856</v>
      </c>
      <c r="E2550" s="428">
        <v>6.6761285E7</v>
      </c>
      <c r="F2550" s="429">
        <v>2321912.0</v>
      </c>
      <c r="G2550" s="429" t="s">
        <v>1463</v>
      </c>
    </row>
    <row r="2551" ht="14.25" customHeight="1">
      <c r="A2551" s="426">
        <v>45915.0</v>
      </c>
      <c r="B2551" s="428">
        <v>65093.0</v>
      </c>
      <c r="C2551" s="427"/>
      <c r="D2551" s="429" t="s">
        <v>1771</v>
      </c>
      <c r="E2551" s="428">
        <v>8.2839843E7</v>
      </c>
      <c r="F2551" s="429">
        <v>0.0</v>
      </c>
      <c r="G2551" s="429" t="s">
        <v>1463</v>
      </c>
    </row>
    <row r="2552" ht="14.25" customHeight="1">
      <c r="A2552" s="426">
        <v>45915.0</v>
      </c>
      <c r="B2552" s="428">
        <v>34392.0</v>
      </c>
      <c r="C2552" s="427"/>
      <c r="D2552" s="429" t="s">
        <v>1771</v>
      </c>
      <c r="E2552" s="428">
        <v>8.8078668E7</v>
      </c>
      <c r="F2552" s="429">
        <v>0.0</v>
      </c>
      <c r="G2552" s="429" t="s">
        <v>1463</v>
      </c>
    </row>
    <row r="2553" ht="14.25" customHeight="1">
      <c r="A2553" s="426">
        <v>45915.0</v>
      </c>
      <c r="B2553" s="428">
        <v>31957.0</v>
      </c>
      <c r="C2553" s="427"/>
      <c r="D2553" s="429" t="s">
        <v>1771</v>
      </c>
      <c r="E2553" s="428">
        <v>8.8044276E7</v>
      </c>
      <c r="F2553" s="429">
        <v>0.0</v>
      </c>
      <c r="G2553" s="429" t="s">
        <v>1463</v>
      </c>
    </row>
    <row r="2554" ht="14.25" customHeight="1">
      <c r="A2554" s="426">
        <v>45915.0</v>
      </c>
      <c r="B2554" s="428">
        <v>28919.0</v>
      </c>
      <c r="C2554" s="427"/>
      <c r="D2554" s="429" t="s">
        <v>1774</v>
      </c>
      <c r="E2554" s="428">
        <v>6.6790204E7</v>
      </c>
      <c r="F2554" s="429">
        <v>7.1659127E7</v>
      </c>
      <c r="G2554" s="429" t="s">
        <v>1463</v>
      </c>
    </row>
    <row r="2555" ht="14.25" customHeight="1">
      <c r="A2555" s="426">
        <v>45916.0</v>
      </c>
      <c r="B2555" s="427"/>
      <c r="C2555" s="428">
        <v>1487233.0</v>
      </c>
      <c r="D2555" s="429" t="s">
        <v>1828</v>
      </c>
      <c r="E2555" s="428">
        <v>6.1280344E7</v>
      </c>
      <c r="F2555" s="429">
        <v>0.0</v>
      </c>
      <c r="G2555" s="429" t="s">
        <v>1543</v>
      </c>
    </row>
    <row r="2556" ht="14.25" customHeight="1">
      <c r="A2556" s="426">
        <v>45917.0</v>
      </c>
      <c r="B2556" s="428">
        <v>3154800.0</v>
      </c>
      <c r="C2556" s="427"/>
      <c r="D2556" s="429" t="s">
        <v>1860</v>
      </c>
      <c r="E2556" s="428">
        <v>6.2767577E7</v>
      </c>
      <c r="F2556" s="429">
        <v>0.0</v>
      </c>
      <c r="G2556" s="429" t="s">
        <v>1463</v>
      </c>
    </row>
    <row r="2557" ht="14.25" customHeight="1">
      <c r="A2557" s="426">
        <v>45917.0</v>
      </c>
      <c r="B2557" s="428">
        <v>2098999.0</v>
      </c>
      <c r="C2557" s="427"/>
      <c r="D2557" s="429" t="s">
        <v>1563</v>
      </c>
      <c r="E2557" s="428">
        <v>5.9312777E7</v>
      </c>
      <c r="F2557" s="429">
        <v>0.0</v>
      </c>
      <c r="G2557" s="429" t="s">
        <v>1463</v>
      </c>
    </row>
    <row r="2558" ht="14.25" customHeight="1">
      <c r="A2558" s="426">
        <v>45917.0</v>
      </c>
      <c r="B2558" s="428">
        <v>300000.0</v>
      </c>
      <c r="C2558" s="427"/>
      <c r="D2558" s="429" t="s">
        <v>1630</v>
      </c>
      <c r="E2558" s="428">
        <v>5.9612777E7</v>
      </c>
      <c r="F2558" s="429">
        <v>0.0</v>
      </c>
      <c r="G2558" s="429" t="s">
        <v>1463</v>
      </c>
    </row>
    <row r="2559" ht="14.25" customHeight="1">
      <c r="A2559" s="426">
        <v>45917.0</v>
      </c>
      <c r="B2559" s="428">
        <v>98879.0</v>
      </c>
      <c r="C2559" s="427"/>
      <c r="D2559" s="429" t="s">
        <v>1856</v>
      </c>
      <c r="E2559" s="428">
        <v>5.7213778E7</v>
      </c>
      <c r="F2559" s="429">
        <v>2321912.0</v>
      </c>
      <c r="G2559" s="429" t="s">
        <v>1463</v>
      </c>
    </row>
    <row r="2560" ht="14.25" customHeight="1">
      <c r="A2560" s="426">
        <v>45926.0</v>
      </c>
      <c r="B2560" s="427"/>
      <c r="C2560" s="428">
        <v>3.4112822E7</v>
      </c>
      <c r="D2560" s="429" t="s">
        <v>1593</v>
      </c>
      <c r="E2560" s="428">
        <v>5.7114899E7</v>
      </c>
      <c r="F2560" s="429">
        <v>0.0</v>
      </c>
      <c r="G2560" s="429" t="s">
        <v>1543</v>
      </c>
    </row>
    <row r="2561" ht="14.25" customHeight="1">
      <c r="A2561" s="426">
        <v>45926.0</v>
      </c>
      <c r="B2561" s="428">
        <v>1.2554476E7</v>
      </c>
      <c r="C2561" s="427"/>
      <c r="D2561" s="429" t="s">
        <v>1861</v>
      </c>
      <c r="E2561" s="428">
        <v>9.1227721E7</v>
      </c>
      <c r="F2561" s="429">
        <v>0.0</v>
      </c>
      <c r="G2561" s="429" t="s">
        <v>1543</v>
      </c>
    </row>
    <row r="2562" ht="14.25" customHeight="1">
      <c r="A2562" s="426">
        <v>45926.0</v>
      </c>
      <c r="B2562" s="428">
        <v>11615.0</v>
      </c>
      <c r="C2562" s="427"/>
      <c r="D2562" s="429" t="s">
        <v>1532</v>
      </c>
      <c r="E2562" s="428">
        <v>7.8673245E7</v>
      </c>
      <c r="F2562" s="429">
        <v>0.0</v>
      </c>
      <c r="G2562" s="429" t="s">
        <v>1463</v>
      </c>
    </row>
    <row r="2563" ht="14.25" customHeight="1">
      <c r="A2563" s="426">
        <v>45929.0</v>
      </c>
      <c r="B2563" s="428">
        <v>300000.0</v>
      </c>
      <c r="C2563" s="427"/>
      <c r="D2563" s="429" t="s">
        <v>1690</v>
      </c>
      <c r="E2563" s="428">
        <v>7.866163E7</v>
      </c>
      <c r="F2563" s="429">
        <v>0.0</v>
      </c>
      <c r="G2563" s="429" t="s">
        <v>1463</v>
      </c>
    </row>
    <row r="2564" ht="14.25" customHeight="1">
      <c r="A2564" s="426">
        <v>45930.0</v>
      </c>
      <c r="B2564" s="427"/>
      <c r="C2564" s="428">
        <v>92434.0</v>
      </c>
      <c r="D2564" s="429" t="s">
        <v>1706</v>
      </c>
      <c r="E2564" s="428">
        <v>7.8403304E7</v>
      </c>
      <c r="F2564" s="429">
        <v>0.0</v>
      </c>
      <c r="G2564" s="429" t="s">
        <v>1465</v>
      </c>
    </row>
    <row r="2565" ht="14.25" customHeight="1">
      <c r="A2565" s="426">
        <v>45930.0</v>
      </c>
      <c r="B2565" s="427"/>
      <c r="C2565" s="428">
        <v>41674.0</v>
      </c>
      <c r="D2565" s="429" t="s">
        <v>1746</v>
      </c>
      <c r="E2565" s="428">
        <v>7.836163E7</v>
      </c>
      <c r="F2565" s="429">
        <v>1121366.0</v>
      </c>
      <c r="G2565" s="429" t="s">
        <v>1463</v>
      </c>
    </row>
    <row r="2566" ht="14.25" customHeight="1">
      <c r="A2566" s="426">
        <v>45930.0</v>
      </c>
      <c r="B2566" s="427"/>
      <c r="C2566" s="428">
        <v>38916.0</v>
      </c>
      <c r="D2566" s="429" t="s">
        <v>1862</v>
      </c>
      <c r="E2566" s="428">
        <v>7.849294E7</v>
      </c>
      <c r="F2566" s="429">
        <v>1121367.0</v>
      </c>
      <c r="G2566" s="429" t="s">
        <v>1463</v>
      </c>
    </row>
    <row r="2567" ht="14.25" customHeight="1">
      <c r="A2567" s="426">
        <v>45930.0</v>
      </c>
      <c r="B2567" s="428">
        <v>1.5E7</v>
      </c>
      <c r="C2567" s="427"/>
      <c r="D2567" s="429" t="s">
        <v>1510</v>
      </c>
      <c r="E2567" s="428">
        <v>7.8531856E7</v>
      </c>
      <c r="F2567" s="429">
        <v>0.0</v>
      </c>
      <c r="G2567" s="429" t="s">
        <v>1463</v>
      </c>
    </row>
    <row r="2568" ht="14.25" customHeight="1">
      <c r="A2568" s="426">
        <v>45930.0</v>
      </c>
      <c r="B2568" s="428">
        <v>7000000.0</v>
      </c>
      <c r="C2568" s="427"/>
      <c r="D2568" s="429" t="s">
        <v>1788</v>
      </c>
      <c r="E2568" s="428">
        <v>5.7827012E7</v>
      </c>
      <c r="F2568" s="429">
        <v>6.1603875E7</v>
      </c>
      <c r="G2568" s="429" t="s">
        <v>1463</v>
      </c>
    </row>
    <row r="2569" ht="14.25" customHeight="1">
      <c r="A2569" s="426">
        <v>45930.0</v>
      </c>
      <c r="B2569" s="428">
        <v>7000000.0</v>
      </c>
      <c r="C2569" s="427"/>
      <c r="D2569" s="429" t="s">
        <v>1788</v>
      </c>
      <c r="E2569" s="428">
        <v>4.8468568E7</v>
      </c>
      <c r="F2569" s="429">
        <v>6.1603875E7</v>
      </c>
      <c r="G2569" s="429" t="s">
        <v>1463</v>
      </c>
    </row>
    <row r="2570" ht="14.25" customHeight="1">
      <c r="A2570" s="426">
        <v>45930.0</v>
      </c>
      <c r="B2570" s="428">
        <v>4254467.0</v>
      </c>
      <c r="C2570" s="427"/>
      <c r="D2570" s="429" t="s">
        <v>1755</v>
      </c>
      <c r="E2570" s="428">
        <v>2.4594873E7</v>
      </c>
      <c r="F2570" s="429">
        <v>1702947.0</v>
      </c>
      <c r="G2570" s="429" t="s">
        <v>1463</v>
      </c>
    </row>
    <row r="2571" ht="14.25" customHeight="1">
      <c r="A2571" s="426">
        <v>45930.0</v>
      </c>
      <c r="B2571" s="428">
        <v>3432173.0</v>
      </c>
      <c r="C2571" s="427"/>
      <c r="D2571" s="429" t="s">
        <v>1707</v>
      </c>
      <c r="E2571" s="428">
        <v>3.2393197E7</v>
      </c>
      <c r="F2571" s="429">
        <v>2.5709179E7</v>
      </c>
      <c r="G2571" s="429" t="s">
        <v>1463</v>
      </c>
    </row>
    <row r="2572" ht="14.25" customHeight="1">
      <c r="A2572" s="426">
        <v>45930.0</v>
      </c>
      <c r="B2572" s="428">
        <v>2883595.0</v>
      </c>
      <c r="C2572" s="427"/>
      <c r="D2572" s="429" t="s">
        <v>1727</v>
      </c>
      <c r="E2572" s="428">
        <v>2.7478468E7</v>
      </c>
      <c r="F2572" s="429">
        <v>0.0</v>
      </c>
      <c r="G2572" s="429" t="s">
        <v>1463</v>
      </c>
    </row>
    <row r="2573" ht="14.25" customHeight="1">
      <c r="A2573" s="426">
        <v>45930.0</v>
      </c>
      <c r="B2573" s="428">
        <v>2624854.0</v>
      </c>
      <c r="C2573" s="427"/>
      <c r="D2573" s="429" t="s">
        <v>1863</v>
      </c>
      <c r="E2573" s="428">
        <v>3.9181776E7</v>
      </c>
      <c r="F2573" s="429">
        <v>0.0</v>
      </c>
      <c r="G2573" s="429" t="s">
        <v>1463</v>
      </c>
    </row>
    <row r="2574" ht="14.25" customHeight="1">
      <c r="A2574" s="426">
        <v>45930.0</v>
      </c>
      <c r="B2574" s="428">
        <v>1871828.0</v>
      </c>
      <c r="C2574" s="427"/>
      <c r="D2574" s="429" t="s">
        <v>1767</v>
      </c>
      <c r="E2574" s="428">
        <v>2.0340406E7</v>
      </c>
      <c r="F2574" s="429">
        <v>4846885.0</v>
      </c>
      <c r="G2574" s="429" t="s">
        <v>1463</v>
      </c>
    </row>
    <row r="2575" ht="14.25" customHeight="1">
      <c r="A2575" s="426">
        <v>45930.0</v>
      </c>
      <c r="B2575" s="428">
        <v>1539990.0</v>
      </c>
      <c r="C2575" s="427"/>
      <c r="D2575" s="429" t="s">
        <v>1707</v>
      </c>
      <c r="E2575" s="428">
        <v>3.5766856E7</v>
      </c>
      <c r="F2575" s="429">
        <v>2.5709179E7</v>
      </c>
      <c r="G2575" s="429" t="s">
        <v>1463</v>
      </c>
    </row>
    <row r="2576" ht="14.25" customHeight="1">
      <c r="A2576" s="426">
        <v>45930.0</v>
      </c>
      <c r="B2576" s="428">
        <v>1480369.0</v>
      </c>
      <c r="C2576" s="427"/>
      <c r="D2576" s="429" t="s">
        <v>1763</v>
      </c>
      <c r="E2576" s="428">
        <v>6.1805656E7</v>
      </c>
      <c r="F2576" s="429">
        <v>6.6717542E7</v>
      </c>
      <c r="G2576" s="429" t="s">
        <v>1463</v>
      </c>
    </row>
    <row r="2577" ht="14.25" customHeight="1">
      <c r="A2577" s="426">
        <v>45930.0</v>
      </c>
      <c r="B2577" s="428">
        <v>1331929.0</v>
      </c>
      <c r="C2577" s="427"/>
      <c r="D2577" s="429" t="s">
        <v>1767</v>
      </c>
      <c r="E2577" s="428">
        <v>6.0177727E7</v>
      </c>
      <c r="F2577" s="429">
        <v>4846885.0</v>
      </c>
      <c r="G2577" s="429" t="s">
        <v>1463</v>
      </c>
    </row>
    <row r="2578" ht="14.25" customHeight="1">
      <c r="A2578" s="426">
        <v>45930.0</v>
      </c>
      <c r="B2578" s="428">
        <v>1279845.0</v>
      </c>
      <c r="C2578" s="427"/>
      <c r="D2578" s="429" t="s">
        <v>1727</v>
      </c>
      <c r="E2578" s="428">
        <v>5.0827012E7</v>
      </c>
      <c r="F2578" s="429">
        <v>0.0</v>
      </c>
      <c r="G2578" s="429" t="s">
        <v>1463</v>
      </c>
    </row>
    <row r="2579" ht="14.25" customHeight="1">
      <c r="A2579" s="426">
        <v>45930.0</v>
      </c>
      <c r="B2579" s="428">
        <v>1229990.0</v>
      </c>
      <c r="C2579" s="427"/>
      <c r="D2579" s="429" t="s">
        <v>1707</v>
      </c>
      <c r="E2579" s="428">
        <v>3.4189418E7</v>
      </c>
      <c r="F2579" s="429">
        <v>2.5709179E7</v>
      </c>
      <c r="G2579" s="429" t="s">
        <v>1463</v>
      </c>
    </row>
    <row r="2580" ht="14.25" customHeight="1">
      <c r="A2580" s="426">
        <v>45930.0</v>
      </c>
      <c r="B2580" s="428">
        <v>1178528.0</v>
      </c>
      <c r="C2580" s="427"/>
      <c r="D2580" s="429" t="s">
        <v>1863</v>
      </c>
      <c r="E2580" s="428">
        <v>6.2984184E7</v>
      </c>
      <c r="F2580" s="429">
        <v>0.0</v>
      </c>
      <c r="G2580" s="429" t="s">
        <v>1463</v>
      </c>
    </row>
    <row r="2581" ht="14.25" customHeight="1">
      <c r="A2581" s="426">
        <v>45930.0</v>
      </c>
      <c r="B2581" s="428">
        <v>1149176.0</v>
      </c>
      <c r="C2581" s="427"/>
      <c r="D2581" s="429" t="s">
        <v>1758</v>
      </c>
      <c r="E2581" s="428">
        <v>4.0399149E7</v>
      </c>
      <c r="F2581" s="429">
        <v>0.0</v>
      </c>
      <c r="G2581" s="429" t="s">
        <v>1463</v>
      </c>
    </row>
    <row r="2582" ht="14.25" customHeight="1">
      <c r="A2582" s="426">
        <v>45930.0</v>
      </c>
      <c r="B2582" s="428">
        <v>969668.0</v>
      </c>
      <c r="C2582" s="427"/>
      <c r="D2582" s="429" t="s">
        <v>1756</v>
      </c>
      <c r="E2582" s="428">
        <v>4.9438236E7</v>
      </c>
      <c r="F2582" s="429">
        <v>2.5536754E7</v>
      </c>
      <c r="G2582" s="429" t="s">
        <v>1463</v>
      </c>
    </row>
    <row r="2583" ht="14.25" customHeight="1">
      <c r="A2583" s="426">
        <v>45930.0</v>
      </c>
      <c r="B2583" s="428">
        <v>850349.0</v>
      </c>
      <c r="C2583" s="427"/>
      <c r="D2583" s="429" t="s">
        <v>1788</v>
      </c>
      <c r="E2583" s="428">
        <v>5.8677361E7</v>
      </c>
      <c r="F2583" s="429">
        <v>6.1603875E7</v>
      </c>
      <c r="G2583" s="429" t="s">
        <v>1463</v>
      </c>
    </row>
    <row r="2584" ht="14.25" customHeight="1">
      <c r="A2584" s="426">
        <v>45930.0</v>
      </c>
      <c r="B2584" s="428">
        <v>803875.0</v>
      </c>
      <c r="C2584" s="427"/>
      <c r="D2584" s="429" t="s">
        <v>1725</v>
      </c>
      <c r="E2584" s="428">
        <v>2.8961024E7</v>
      </c>
      <c r="F2584" s="429">
        <v>7.5632932E7</v>
      </c>
      <c r="G2584" s="429" t="s">
        <v>1463</v>
      </c>
    </row>
    <row r="2585" ht="14.25" customHeight="1">
      <c r="A2585" s="426">
        <v>45930.0</v>
      </c>
      <c r="B2585" s="428">
        <v>728973.0</v>
      </c>
      <c r="C2585" s="427"/>
      <c r="D2585" s="429" t="s">
        <v>1823</v>
      </c>
      <c r="E2585" s="428">
        <v>4.1148923E7</v>
      </c>
      <c r="F2585" s="429">
        <v>0.0</v>
      </c>
      <c r="G2585" s="429" t="s">
        <v>1463</v>
      </c>
    </row>
    <row r="2586" ht="14.25" customHeight="1">
      <c r="A2586" s="426">
        <v>45930.0</v>
      </c>
      <c r="B2586" s="428">
        <v>535917.0</v>
      </c>
      <c r="C2586" s="427"/>
      <c r="D2586" s="429" t="s">
        <v>1725</v>
      </c>
      <c r="E2586" s="428">
        <v>2.8157149E7</v>
      </c>
      <c r="F2586" s="429">
        <v>7.5632932E7</v>
      </c>
      <c r="G2586" s="429" t="s">
        <v>1463</v>
      </c>
    </row>
    <row r="2587" ht="14.25" customHeight="1">
      <c r="A2587" s="426">
        <v>45930.0</v>
      </c>
      <c r="B2587" s="428">
        <v>487968.0</v>
      </c>
      <c r="C2587" s="427"/>
      <c r="D2587" s="429" t="s">
        <v>1764</v>
      </c>
      <c r="E2587" s="428">
        <v>3.2881165E7</v>
      </c>
      <c r="F2587" s="429">
        <v>0.0</v>
      </c>
      <c r="G2587" s="429" t="s">
        <v>1463</v>
      </c>
    </row>
    <row r="2588" ht="14.25" customHeight="1">
      <c r="A2588" s="426">
        <v>45930.0</v>
      </c>
      <c r="B2588" s="428">
        <v>450497.0</v>
      </c>
      <c r="C2588" s="427"/>
      <c r="D2588" s="429" t="s">
        <v>1783</v>
      </c>
      <c r="E2588" s="428">
        <v>3.6556922E7</v>
      </c>
      <c r="F2588" s="429">
        <v>0.0</v>
      </c>
      <c r="G2588" s="429" t="s">
        <v>1463</v>
      </c>
    </row>
    <row r="2589" ht="14.25" customHeight="1">
      <c r="A2589" s="426">
        <v>45930.0</v>
      </c>
      <c r="B2589" s="428">
        <v>339569.0</v>
      </c>
      <c r="C2589" s="427"/>
      <c r="D2589" s="429" t="s">
        <v>1765</v>
      </c>
      <c r="E2589" s="428">
        <v>3.6106425E7</v>
      </c>
      <c r="F2589" s="429">
        <v>0.0</v>
      </c>
      <c r="G2589" s="429" t="s">
        <v>1463</v>
      </c>
    </row>
    <row r="2590" ht="14.25" customHeight="1">
      <c r="A2590" s="426">
        <v>45930.0</v>
      </c>
      <c r="B2590" s="428">
        <v>319645.0</v>
      </c>
      <c r="C2590" s="427"/>
      <c r="D2590" s="429" t="s">
        <v>1758</v>
      </c>
      <c r="E2590" s="428">
        <v>4.1468568E7</v>
      </c>
      <c r="F2590" s="429">
        <v>0.0</v>
      </c>
      <c r="G2590" s="429" t="s">
        <v>1463</v>
      </c>
    </row>
    <row r="2591" ht="14.25" customHeight="1">
      <c r="A2591" s="426">
        <v>45930.0</v>
      </c>
      <c r="B2591" s="428">
        <v>300000.0</v>
      </c>
      <c r="C2591" s="427"/>
      <c r="D2591" s="429" t="s">
        <v>1690</v>
      </c>
      <c r="E2591" s="428">
        <v>6.3524866E7</v>
      </c>
      <c r="F2591" s="429">
        <v>0.0</v>
      </c>
      <c r="G2591" s="429" t="s">
        <v>1463</v>
      </c>
    </row>
    <row r="2592" ht="14.25" customHeight="1">
      <c r="A2592" s="426">
        <v>45930.0</v>
      </c>
      <c r="B2592" s="428">
        <v>168437.0</v>
      </c>
      <c r="C2592" s="427"/>
      <c r="D2592" s="429" t="s">
        <v>1795</v>
      </c>
      <c r="E2592" s="428">
        <v>5.8845798E7</v>
      </c>
      <c r="F2592" s="429">
        <v>7.0973642E7</v>
      </c>
      <c r="G2592" s="429" t="s">
        <v>1463</v>
      </c>
    </row>
    <row r="2593" ht="14.25" customHeight="1">
      <c r="A2593" s="426">
        <v>45930.0</v>
      </c>
      <c r="B2593" s="428">
        <v>165277.0</v>
      </c>
      <c r="C2593" s="427"/>
      <c r="D2593" s="429" t="s">
        <v>1756</v>
      </c>
      <c r="E2593" s="428">
        <v>6.3149461E7</v>
      </c>
      <c r="F2593" s="429">
        <v>2.5536754E7</v>
      </c>
      <c r="G2593" s="429" t="s">
        <v>1463</v>
      </c>
    </row>
    <row r="2594" ht="14.25" customHeight="1">
      <c r="A2594" s="426">
        <v>45930.0</v>
      </c>
      <c r="B2594" s="428">
        <v>147560.0</v>
      </c>
      <c r="C2594" s="427"/>
      <c r="D2594" s="429" t="s">
        <v>1831</v>
      </c>
      <c r="E2594" s="428">
        <v>6.0325287E7</v>
      </c>
      <c r="F2594" s="429">
        <v>0.0</v>
      </c>
      <c r="G2594" s="429" t="s">
        <v>1463</v>
      </c>
    </row>
    <row r="2595" ht="14.25" customHeight="1">
      <c r="A2595" s="426">
        <v>45930.0</v>
      </c>
      <c r="B2595" s="428">
        <v>142764.0</v>
      </c>
      <c r="C2595" s="427"/>
      <c r="D2595" s="429" t="s">
        <v>1728</v>
      </c>
      <c r="E2595" s="428">
        <v>2.7621232E7</v>
      </c>
      <c r="F2595" s="429">
        <v>0.0</v>
      </c>
      <c r="G2595" s="429" t="s">
        <v>1463</v>
      </c>
    </row>
    <row r="2596" ht="14.25" customHeight="1">
      <c r="A2596" s="426">
        <v>45930.0</v>
      </c>
      <c r="B2596" s="428">
        <v>108931.0</v>
      </c>
      <c r="C2596" s="427"/>
      <c r="D2596" s="429" t="s">
        <v>1758</v>
      </c>
      <c r="E2596" s="428">
        <v>4.9547167E7</v>
      </c>
      <c r="F2596" s="429">
        <v>0.0</v>
      </c>
      <c r="G2596" s="429" t="s">
        <v>1463</v>
      </c>
    </row>
    <row r="2597" ht="14.25" customHeight="1">
      <c r="A2597" s="426">
        <v>45930.0</v>
      </c>
      <c r="B2597" s="428">
        <v>78263.0</v>
      </c>
      <c r="C2597" s="427"/>
      <c r="D2597" s="429" t="s">
        <v>1856</v>
      </c>
      <c r="E2597" s="428">
        <v>3.2959428E7</v>
      </c>
      <c r="F2597" s="429">
        <v>2321912.0</v>
      </c>
      <c r="G2597" s="429" t="s">
        <v>1463</v>
      </c>
    </row>
    <row r="2598" ht="14.25" customHeight="1">
      <c r="A2598" s="426">
        <v>45930.0</v>
      </c>
      <c r="B2598" s="428">
        <v>69335.0</v>
      </c>
      <c r="C2598" s="427"/>
      <c r="D2598" s="429" t="s">
        <v>1749</v>
      </c>
      <c r="E2598" s="428">
        <v>6.3218796E7</v>
      </c>
      <c r="F2598" s="429">
        <v>0.0</v>
      </c>
      <c r="G2598" s="429" t="s">
        <v>1463</v>
      </c>
    </row>
    <row r="2599" ht="14.25" customHeight="1">
      <c r="A2599" s="426">
        <v>45930.0</v>
      </c>
      <c r="B2599" s="428">
        <v>68197.0</v>
      </c>
      <c r="C2599" s="427"/>
      <c r="D2599" s="429" t="s">
        <v>1856</v>
      </c>
      <c r="E2599" s="428">
        <v>3.9249973E7</v>
      </c>
      <c r="F2599" s="429">
        <v>2321912.0</v>
      </c>
      <c r="G2599" s="429" t="s">
        <v>1463</v>
      </c>
    </row>
    <row r="2600" ht="14.25" customHeight="1">
      <c r="A2600" s="426">
        <v>45930.0</v>
      </c>
      <c r="B2600" s="428">
        <v>37448.0</v>
      </c>
      <c r="C2600" s="427"/>
      <c r="D2600" s="429" t="s">
        <v>1856</v>
      </c>
      <c r="E2600" s="428">
        <v>3.4226866E7</v>
      </c>
      <c r="F2600" s="429">
        <v>2321912.0</v>
      </c>
      <c r="G2600" s="429" t="s">
        <v>1463</v>
      </c>
    </row>
    <row r="2601" ht="14.25" customHeight="1">
      <c r="A2601" s="426">
        <v>45930.0</v>
      </c>
      <c r="B2601" s="428">
        <v>20801.0</v>
      </c>
      <c r="C2601" s="427"/>
      <c r="D2601" s="429" t="s">
        <v>1764</v>
      </c>
      <c r="E2601" s="428">
        <v>4.041995E7</v>
      </c>
      <c r="F2601" s="429">
        <v>0.0</v>
      </c>
      <c r="G2601" s="429" t="s">
        <v>1463</v>
      </c>
    </row>
    <row r="2602" ht="14.25" customHeight="1">
      <c r="A2602" s="426">
        <v>45930.0</v>
      </c>
      <c r="B2602" s="428">
        <v>6990.0</v>
      </c>
      <c r="C2602" s="427"/>
      <c r="D2602" s="429" t="s">
        <v>1771</v>
      </c>
      <c r="E2602" s="428">
        <v>6.3531856E7</v>
      </c>
      <c r="F2602" s="429">
        <v>0.0</v>
      </c>
      <c r="G2602" s="429" t="s">
        <v>1463</v>
      </c>
    </row>
    <row r="2603" ht="14.25" customHeight="1">
      <c r="A2603" s="426">
        <v>45930.0</v>
      </c>
      <c r="B2603" s="428">
        <v>6070.0</v>
      </c>
      <c r="C2603" s="427"/>
      <c r="D2603" s="429" t="s">
        <v>1749</v>
      </c>
      <c r="E2603" s="428">
        <v>6.3224866E7</v>
      </c>
      <c r="F2603" s="429">
        <v>0.0</v>
      </c>
      <c r="G2603" s="429" t="s">
        <v>1463</v>
      </c>
    </row>
    <row r="2604" ht="14.25" customHeight="1">
      <c r="A2604" s="426">
        <v>45930.0</v>
      </c>
      <c r="B2604" s="428">
        <v>2798.0</v>
      </c>
      <c r="C2604" s="427"/>
      <c r="D2604" s="429" t="s">
        <v>1695</v>
      </c>
      <c r="E2604" s="428">
        <v>7.8495738E7</v>
      </c>
      <c r="F2604" s="429">
        <v>7.2245806E7</v>
      </c>
      <c r="G2604" s="429" t="s">
        <v>1463</v>
      </c>
    </row>
    <row r="2605" ht="14.25" customHeight="1">
      <c r="A2605" s="426">
        <v>45931.0</v>
      </c>
      <c r="B2605" s="433">
        <v>820800.0</v>
      </c>
      <c r="C2605" s="427"/>
      <c r="D2605" s="429" t="s">
        <v>1731</v>
      </c>
      <c r="E2605" s="433">
        <v>1.8184053E7</v>
      </c>
      <c r="F2605" s="429">
        <v>6.4714015E7</v>
      </c>
      <c r="G2605" s="429" t="s">
        <v>1463</v>
      </c>
    </row>
    <row r="2606" ht="14.25" customHeight="1">
      <c r="A2606" s="426">
        <v>45931.0</v>
      </c>
      <c r="B2606" s="433">
        <v>260605.0</v>
      </c>
      <c r="C2606" s="427"/>
      <c r="D2606" s="429" t="s">
        <v>1864</v>
      </c>
      <c r="E2606" s="433">
        <v>1.8444658E7</v>
      </c>
      <c r="F2606" s="429">
        <v>0.0</v>
      </c>
      <c r="G2606" s="429" t="s">
        <v>1463</v>
      </c>
    </row>
    <row r="2607" ht="14.25" customHeight="1">
      <c r="A2607" s="426">
        <v>45931.0</v>
      </c>
      <c r="B2607" s="433">
        <v>89271.0</v>
      </c>
      <c r="C2607" s="427"/>
      <c r="D2607" s="429" t="s">
        <v>1609</v>
      </c>
      <c r="E2607" s="433">
        <v>1.7363253E7</v>
      </c>
      <c r="F2607" s="429">
        <v>3.94151721E8</v>
      </c>
      <c r="G2607" s="429" t="s">
        <v>1463</v>
      </c>
    </row>
    <row r="2608" ht="14.25" customHeight="1">
      <c r="A2608" s="426">
        <v>45931.0</v>
      </c>
      <c r="B2608" s="433">
        <v>23920.0</v>
      </c>
      <c r="C2608" s="427"/>
      <c r="D2608" s="429" t="s">
        <v>1856</v>
      </c>
      <c r="E2608" s="433">
        <v>1.8468578E7</v>
      </c>
      <c r="F2608" s="429">
        <v>2321912.0</v>
      </c>
      <c r="G2608" s="429" t="s">
        <v>1463</v>
      </c>
    </row>
    <row r="2609" ht="14.25" customHeight="1">
      <c r="A2609" s="426">
        <v>45932.0</v>
      </c>
      <c r="B2609" s="427"/>
      <c r="C2609" s="433">
        <v>319319.0</v>
      </c>
      <c r="D2609" s="429" t="s">
        <v>1706</v>
      </c>
      <c r="E2609" s="433">
        <v>1.7106633E7</v>
      </c>
      <c r="F2609" s="429">
        <v>0.0</v>
      </c>
      <c r="G2609" s="429" t="s">
        <v>1465</v>
      </c>
    </row>
    <row r="2610" ht="14.25" customHeight="1">
      <c r="A2610" s="426">
        <v>45932.0</v>
      </c>
      <c r="B2610" s="433">
        <v>138530.0</v>
      </c>
      <c r="C2610" s="427"/>
      <c r="D2610" s="429" t="s">
        <v>1864</v>
      </c>
      <c r="E2610" s="433">
        <v>1.7245163E7</v>
      </c>
      <c r="F2610" s="429">
        <v>0.0</v>
      </c>
      <c r="G2610" s="429" t="s">
        <v>1463</v>
      </c>
    </row>
    <row r="2611" ht="14.25" customHeight="1">
      <c r="A2611" s="426">
        <v>45932.0</v>
      </c>
      <c r="B2611" s="433">
        <v>49990.0</v>
      </c>
      <c r="C2611" s="427"/>
      <c r="D2611" s="429" t="s">
        <v>1562</v>
      </c>
      <c r="E2611" s="433">
        <v>1.7425952E7</v>
      </c>
      <c r="F2611" s="429">
        <v>5.85275532E8</v>
      </c>
      <c r="G2611" s="429" t="s">
        <v>1465</v>
      </c>
    </row>
    <row r="2612" ht="14.25" customHeight="1">
      <c r="A2612" s="426">
        <v>45932.0</v>
      </c>
      <c r="B2612" s="433">
        <v>28819.0</v>
      </c>
      <c r="C2612" s="427"/>
      <c r="D2612" s="429" t="s">
        <v>1865</v>
      </c>
      <c r="E2612" s="433">
        <v>1.7273982E7</v>
      </c>
      <c r="F2612" s="429">
        <v>3.94193748E8</v>
      </c>
      <c r="G2612" s="429" t="s">
        <v>1463</v>
      </c>
    </row>
    <row r="2613" ht="14.25" customHeight="1">
      <c r="A2613" s="426">
        <v>45933.0</v>
      </c>
      <c r="B2613" s="427"/>
      <c r="C2613" s="433">
        <v>161496.0</v>
      </c>
      <c r="D2613" s="429" t="s">
        <v>1828</v>
      </c>
      <c r="E2613" s="433">
        <v>1.7375962E7</v>
      </c>
      <c r="F2613" s="429">
        <v>0.0</v>
      </c>
      <c r="G2613" s="429" t="s">
        <v>1543</v>
      </c>
    </row>
    <row r="2614" ht="14.25" customHeight="1">
      <c r="A2614" s="426">
        <v>45936.0</v>
      </c>
      <c r="B2614" s="427"/>
      <c r="C2614" s="433">
        <v>47820.0</v>
      </c>
      <c r="D2614" s="429" t="s">
        <v>1818</v>
      </c>
      <c r="E2614" s="433">
        <v>1.7537458E7</v>
      </c>
      <c r="F2614" s="429">
        <v>0.0</v>
      </c>
      <c r="G2614" s="429" t="s">
        <v>1543</v>
      </c>
    </row>
    <row r="2615" ht="14.25" customHeight="1">
      <c r="A2615" s="426">
        <v>45936.0</v>
      </c>
      <c r="B2615" s="433">
        <v>7107.0</v>
      </c>
      <c r="C2615" s="427"/>
      <c r="D2615" s="429" t="s">
        <v>1866</v>
      </c>
      <c r="E2615" s="433">
        <v>1.4421635E7</v>
      </c>
      <c r="F2615" s="429">
        <v>0.0</v>
      </c>
      <c r="G2615" s="429" t="s">
        <v>1543</v>
      </c>
    </row>
    <row r="2616" ht="14.25" customHeight="1">
      <c r="A2616" s="426">
        <v>45936.0</v>
      </c>
      <c r="B2616" s="433">
        <v>1350.0</v>
      </c>
      <c r="C2616" s="427"/>
      <c r="D2616" s="429" t="s">
        <v>1867</v>
      </c>
      <c r="E2616" s="433">
        <v>1.4414528E7</v>
      </c>
      <c r="F2616" s="429">
        <v>0.0</v>
      </c>
      <c r="G2616" s="429" t="s">
        <v>1543</v>
      </c>
    </row>
    <row r="2617" ht="14.25" customHeight="1">
      <c r="A2617" s="426">
        <v>45937.0</v>
      </c>
      <c r="B2617" s="433">
        <v>1179016.0</v>
      </c>
      <c r="C2617" s="427"/>
      <c r="D2617" s="429" t="s">
        <v>1725</v>
      </c>
      <c r="E2617" s="433">
        <v>1.6482766E7</v>
      </c>
      <c r="F2617" s="429">
        <v>7.5632932E7</v>
      </c>
      <c r="G2617" s="429" t="s">
        <v>1463</v>
      </c>
    </row>
    <row r="2618" ht="14.25" customHeight="1">
      <c r="A2618" s="426">
        <v>45937.0</v>
      </c>
      <c r="B2618" s="433">
        <v>580720.0</v>
      </c>
      <c r="C2618" s="427"/>
      <c r="D2618" s="429" t="s">
        <v>1831</v>
      </c>
      <c r="E2618" s="433">
        <v>1.7063486E7</v>
      </c>
      <c r="F2618" s="429">
        <v>0.0</v>
      </c>
      <c r="G2618" s="429" t="s">
        <v>1463</v>
      </c>
    </row>
    <row r="2619" ht="14.25" customHeight="1">
      <c r="A2619" s="426">
        <v>45937.0</v>
      </c>
      <c r="B2619" s="433">
        <v>544749.0</v>
      </c>
      <c r="C2619" s="427"/>
      <c r="D2619" s="429" t="s">
        <v>1774</v>
      </c>
      <c r="E2619" s="433">
        <v>1.5200573E7</v>
      </c>
      <c r="F2619" s="429">
        <v>7.1659127E7</v>
      </c>
      <c r="G2619" s="429" t="s">
        <v>1463</v>
      </c>
    </row>
    <row r="2620" ht="14.25" customHeight="1">
      <c r="A2620" s="426">
        <v>45937.0</v>
      </c>
      <c r="B2620" s="433">
        <v>300000.0</v>
      </c>
      <c r="C2620" s="427"/>
      <c r="D2620" s="429" t="s">
        <v>1690</v>
      </c>
      <c r="E2620" s="433">
        <v>1.7363486E7</v>
      </c>
      <c r="F2620" s="429">
        <v>0.0</v>
      </c>
      <c r="G2620" s="429" t="s">
        <v>1463</v>
      </c>
    </row>
    <row r="2621" ht="14.25" customHeight="1">
      <c r="A2621" s="426">
        <v>45937.0</v>
      </c>
      <c r="B2621" s="433">
        <v>221792.0</v>
      </c>
      <c r="C2621" s="427"/>
      <c r="D2621" s="429" t="s">
        <v>1868</v>
      </c>
      <c r="E2621" s="433">
        <v>1.7585278E7</v>
      </c>
      <c r="F2621" s="429">
        <v>0.0</v>
      </c>
      <c r="G2621" s="429" t="s">
        <v>1463</v>
      </c>
    </row>
    <row r="2622" ht="14.25" customHeight="1">
      <c r="A2622" s="426">
        <v>45937.0</v>
      </c>
      <c r="B2622" s="433">
        <v>156321.0</v>
      </c>
      <c r="C2622" s="427"/>
      <c r="D2622" s="429" t="s">
        <v>1856</v>
      </c>
      <c r="E2622" s="433">
        <v>1.4577956E7</v>
      </c>
      <c r="F2622" s="429">
        <v>2321912.0</v>
      </c>
      <c r="G2622" s="429" t="s">
        <v>1463</v>
      </c>
    </row>
    <row r="2623" ht="14.25" customHeight="1">
      <c r="A2623" s="426">
        <v>45937.0</v>
      </c>
      <c r="B2623" s="433">
        <v>103177.0</v>
      </c>
      <c r="C2623" s="427"/>
      <c r="D2623" s="429" t="s">
        <v>1769</v>
      </c>
      <c r="E2623" s="433">
        <v>1.530375E7</v>
      </c>
      <c r="F2623" s="429">
        <v>0.0</v>
      </c>
      <c r="G2623" s="429" t="s">
        <v>1463</v>
      </c>
    </row>
    <row r="2624" ht="14.25" customHeight="1">
      <c r="A2624" s="426">
        <v>45937.0</v>
      </c>
      <c r="B2624" s="433">
        <v>77868.0</v>
      </c>
      <c r="C2624" s="427"/>
      <c r="D2624" s="429" t="s">
        <v>1856</v>
      </c>
      <c r="E2624" s="433">
        <v>1.4655824E7</v>
      </c>
      <c r="F2624" s="429">
        <v>2321912.0</v>
      </c>
      <c r="G2624" s="429" t="s">
        <v>1463</v>
      </c>
    </row>
    <row r="2625" ht="14.25" customHeight="1">
      <c r="A2625" s="426">
        <v>45938.0</v>
      </c>
      <c r="B2625" s="427"/>
      <c r="C2625" s="433">
        <v>5.0E7</v>
      </c>
      <c r="D2625" s="429" t="s">
        <v>1643</v>
      </c>
      <c r="E2625" s="433">
        <v>2.3021912E7</v>
      </c>
      <c r="F2625" s="429">
        <v>0.0</v>
      </c>
      <c r="G2625" s="429" t="s">
        <v>1463</v>
      </c>
    </row>
    <row r="2626" ht="14.25" customHeight="1">
      <c r="A2626" s="426">
        <v>45938.0</v>
      </c>
      <c r="B2626" s="427"/>
      <c r="C2626" s="433">
        <v>5.0E7</v>
      </c>
      <c r="D2626" s="429" t="s">
        <v>1643</v>
      </c>
      <c r="E2626" s="433">
        <v>7.3021912E7</v>
      </c>
      <c r="F2626" s="429">
        <v>0.0</v>
      </c>
      <c r="G2626" s="429" t="s">
        <v>1463</v>
      </c>
    </row>
    <row r="2627" ht="14.25" customHeight="1">
      <c r="A2627" s="426">
        <v>45938.0</v>
      </c>
      <c r="B2627" s="427"/>
      <c r="C2627" s="433">
        <v>1.1108734E7</v>
      </c>
      <c r="D2627" s="429" t="s">
        <v>1643</v>
      </c>
      <c r="E2627" s="433">
        <v>1.1913178E7</v>
      </c>
      <c r="F2627" s="429">
        <v>0.0</v>
      </c>
      <c r="G2627" s="429" t="s">
        <v>1463</v>
      </c>
    </row>
    <row r="2628" ht="14.25" customHeight="1">
      <c r="A2628" s="426">
        <v>45938.0</v>
      </c>
      <c r="B2628" s="433">
        <v>1.0E7</v>
      </c>
      <c r="C2628" s="427"/>
      <c r="D2628" s="429" t="s">
        <v>1510</v>
      </c>
      <c r="E2628" s="433">
        <v>1.23021912E8</v>
      </c>
      <c r="F2628" s="429">
        <v>0.0</v>
      </c>
      <c r="G2628" s="429" t="s">
        <v>1463</v>
      </c>
    </row>
    <row r="2629" ht="14.25" customHeight="1">
      <c r="A2629" s="426">
        <v>45938.0</v>
      </c>
      <c r="B2629" s="433">
        <v>5467534.0</v>
      </c>
      <c r="C2629" s="427"/>
      <c r="D2629" s="429" t="s">
        <v>1869</v>
      </c>
      <c r="E2629" s="433">
        <v>1.12839628E8</v>
      </c>
      <c r="F2629" s="429">
        <v>2.0258818E8</v>
      </c>
      <c r="G2629" s="429" t="s">
        <v>1669</v>
      </c>
    </row>
    <row r="2630" ht="14.25" customHeight="1">
      <c r="A2630" s="426">
        <v>45938.0</v>
      </c>
      <c r="B2630" s="433">
        <v>2000000.0</v>
      </c>
      <c r="C2630" s="427"/>
      <c r="D2630" s="429" t="s">
        <v>1510</v>
      </c>
      <c r="E2630" s="433">
        <v>1.4413178E7</v>
      </c>
      <c r="F2630" s="429">
        <v>0.0</v>
      </c>
      <c r="G2630" s="429" t="s">
        <v>1463</v>
      </c>
    </row>
    <row r="2631" ht="14.25" customHeight="1">
      <c r="A2631" s="426">
        <v>45938.0</v>
      </c>
      <c r="B2631" s="433">
        <v>300000.0</v>
      </c>
      <c r="C2631" s="427"/>
      <c r="D2631" s="429" t="s">
        <v>1690</v>
      </c>
      <c r="E2631" s="433">
        <v>1.2413178E7</v>
      </c>
      <c r="F2631" s="429">
        <v>0.0</v>
      </c>
      <c r="G2631" s="429" t="s">
        <v>1463</v>
      </c>
    </row>
    <row r="2632" ht="14.25" customHeight="1">
      <c r="A2632" s="426">
        <v>45938.0</v>
      </c>
      <c r="B2632" s="433">
        <v>200000.0</v>
      </c>
      <c r="C2632" s="427"/>
      <c r="D2632" s="429" t="s">
        <v>1870</v>
      </c>
      <c r="E2632" s="433">
        <v>1.2113178E7</v>
      </c>
      <c r="F2632" s="429">
        <v>0.0</v>
      </c>
      <c r="G2632" s="429" t="s">
        <v>1463</v>
      </c>
    </row>
    <row r="2633" ht="14.25" customHeight="1">
      <c r="A2633" s="426">
        <v>45938.0</v>
      </c>
      <c r="B2633" s="433">
        <v>182284.0</v>
      </c>
      <c r="C2633" s="427"/>
      <c r="D2633" s="429" t="s">
        <v>1871</v>
      </c>
      <c r="E2633" s="433">
        <v>1.13021912E8</v>
      </c>
      <c r="F2633" s="429">
        <v>2.0258818E8</v>
      </c>
      <c r="G2633" s="429" t="s">
        <v>1669</v>
      </c>
    </row>
    <row r="2634" ht="14.25" customHeight="1">
      <c r="A2634" s="426">
        <v>45939.0</v>
      </c>
      <c r="B2634" s="433">
        <v>9604471.0</v>
      </c>
      <c r="C2634" s="427"/>
      <c r="D2634" s="429" t="s">
        <v>1767</v>
      </c>
      <c r="E2634" s="433">
        <v>8.5725827E7</v>
      </c>
      <c r="F2634" s="429">
        <v>4846885.0</v>
      </c>
      <c r="G2634" s="429" t="s">
        <v>1463</v>
      </c>
    </row>
    <row r="2635" ht="14.25" customHeight="1">
      <c r="A2635" s="426">
        <v>45939.0</v>
      </c>
      <c r="B2635" s="433">
        <v>4879455.0</v>
      </c>
      <c r="C2635" s="427"/>
      <c r="D2635" s="429" t="s">
        <v>1727</v>
      </c>
      <c r="E2635" s="433">
        <v>1.03121471E8</v>
      </c>
      <c r="F2635" s="429">
        <v>0.0</v>
      </c>
      <c r="G2635" s="429" t="s">
        <v>1463</v>
      </c>
    </row>
    <row r="2636" ht="14.25" customHeight="1">
      <c r="A2636" s="426">
        <v>45939.0</v>
      </c>
      <c r="B2636" s="433">
        <v>4250623.0</v>
      </c>
      <c r="C2636" s="427"/>
      <c r="D2636" s="429" t="s">
        <v>1784</v>
      </c>
      <c r="E2636" s="433">
        <v>1.07372094E8</v>
      </c>
      <c r="F2636" s="429">
        <v>3.94759637E8</v>
      </c>
      <c r="G2636" s="429" t="s">
        <v>1463</v>
      </c>
    </row>
    <row r="2637" ht="14.25" customHeight="1">
      <c r="A2637" s="426">
        <v>45939.0</v>
      </c>
      <c r="B2637" s="433">
        <v>3183121.0</v>
      </c>
      <c r="C2637" s="427"/>
      <c r="D2637" s="429" t="s">
        <v>1755</v>
      </c>
      <c r="E2637" s="433">
        <v>9.3047177E7</v>
      </c>
      <c r="F2637" s="429">
        <v>1702947.0</v>
      </c>
      <c r="G2637" s="429" t="s">
        <v>1463</v>
      </c>
    </row>
    <row r="2638" ht="14.25" customHeight="1">
      <c r="A2638" s="426">
        <v>45939.0</v>
      </c>
      <c r="B2638" s="433">
        <v>1725595.0</v>
      </c>
      <c r="C2638" s="427"/>
      <c r="D2638" s="429" t="s">
        <v>1767</v>
      </c>
      <c r="E2638" s="433">
        <v>9.4772772E7</v>
      </c>
      <c r="F2638" s="429">
        <v>4846885.0</v>
      </c>
      <c r="G2638" s="429" t="s">
        <v>1463</v>
      </c>
    </row>
    <row r="2639" ht="14.25" customHeight="1">
      <c r="A2639" s="426">
        <v>45939.0</v>
      </c>
      <c r="B2639" s="433">
        <v>1520993.0</v>
      </c>
      <c r="C2639" s="427"/>
      <c r="D2639" s="429" t="s">
        <v>1709</v>
      </c>
      <c r="E2639" s="433">
        <v>9.8242016E7</v>
      </c>
      <c r="F2639" s="429">
        <v>0.0</v>
      </c>
      <c r="G2639" s="429" t="s">
        <v>1463</v>
      </c>
    </row>
    <row r="2640" ht="14.25" customHeight="1">
      <c r="A2640" s="426">
        <v>45939.0</v>
      </c>
      <c r="B2640" s="433">
        <v>1408269.0</v>
      </c>
      <c r="C2640" s="427"/>
      <c r="D2640" s="429" t="s">
        <v>1766</v>
      </c>
      <c r="E2640" s="433">
        <v>9.6721023E7</v>
      </c>
      <c r="F2640" s="429">
        <v>0.0</v>
      </c>
      <c r="G2640" s="429" t="s">
        <v>1463</v>
      </c>
    </row>
    <row r="2641" ht="14.25" customHeight="1">
      <c r="A2641" s="426">
        <v>45939.0</v>
      </c>
      <c r="B2641" s="433">
        <v>858000.0</v>
      </c>
      <c r="C2641" s="427"/>
      <c r="D2641" s="429" t="s">
        <v>1872</v>
      </c>
      <c r="E2641" s="433">
        <v>8.9864056E7</v>
      </c>
      <c r="F2641" s="429">
        <v>0.0</v>
      </c>
      <c r="G2641" s="429" t="s">
        <v>1463</v>
      </c>
    </row>
    <row r="2642" ht="14.25" customHeight="1">
      <c r="A2642" s="426">
        <v>45939.0</v>
      </c>
      <c r="B2642" s="433">
        <v>831905.0</v>
      </c>
      <c r="C2642" s="427"/>
      <c r="D2642" s="429" t="s">
        <v>1709</v>
      </c>
      <c r="E2642" s="433">
        <v>8.6868716E7</v>
      </c>
      <c r="F2642" s="429">
        <v>0.0</v>
      </c>
      <c r="G2642" s="429" t="s">
        <v>1463</v>
      </c>
    </row>
    <row r="2643" ht="14.25" customHeight="1">
      <c r="A2643" s="426">
        <v>45939.0</v>
      </c>
      <c r="B2643" s="433">
        <v>809972.0</v>
      </c>
      <c r="C2643" s="427"/>
      <c r="D2643" s="429" t="s">
        <v>1823</v>
      </c>
      <c r="E2643" s="433">
        <v>8.8052165E7</v>
      </c>
      <c r="F2643" s="429">
        <v>0.0</v>
      </c>
      <c r="G2643" s="429" t="s">
        <v>1463</v>
      </c>
    </row>
    <row r="2644" ht="14.25" customHeight="1">
      <c r="A2644" s="426">
        <v>45939.0</v>
      </c>
      <c r="B2644" s="433">
        <v>623950.0</v>
      </c>
      <c r="C2644" s="427"/>
      <c r="D2644" s="429" t="s">
        <v>1727</v>
      </c>
      <c r="E2644" s="433">
        <v>8.8676115E7</v>
      </c>
      <c r="F2644" s="429">
        <v>0.0</v>
      </c>
      <c r="G2644" s="429" t="s">
        <v>1463</v>
      </c>
    </row>
    <row r="2645" ht="14.25" customHeight="1">
      <c r="A2645" s="426">
        <v>45939.0</v>
      </c>
      <c r="B2645" s="433">
        <v>539982.0</v>
      </c>
      <c r="C2645" s="427"/>
      <c r="D2645" s="429" t="s">
        <v>1823</v>
      </c>
      <c r="E2645" s="433">
        <v>9.5312754E7</v>
      </c>
      <c r="F2645" s="429">
        <v>0.0</v>
      </c>
      <c r="G2645" s="429" t="s">
        <v>1463</v>
      </c>
    </row>
    <row r="2646" ht="14.25" customHeight="1">
      <c r="A2646" s="426">
        <v>45939.0</v>
      </c>
      <c r="B2646" s="433">
        <v>414029.0</v>
      </c>
      <c r="C2646" s="427"/>
      <c r="D2646" s="429" t="s">
        <v>1748</v>
      </c>
      <c r="E2646" s="433">
        <v>7.556691E7</v>
      </c>
      <c r="F2646" s="429">
        <v>0.0</v>
      </c>
      <c r="G2646" s="429" t="s">
        <v>1463</v>
      </c>
    </row>
    <row r="2647" ht="14.25" customHeight="1">
      <c r="A2647" s="426">
        <v>45939.0</v>
      </c>
      <c r="B2647" s="433">
        <v>338505.0</v>
      </c>
      <c r="C2647" s="427"/>
      <c r="D2647" s="429" t="s">
        <v>1840</v>
      </c>
      <c r="E2647" s="433">
        <v>7.5905415E7</v>
      </c>
      <c r="F2647" s="429">
        <v>0.0</v>
      </c>
      <c r="G2647" s="429" t="s">
        <v>1463</v>
      </c>
    </row>
    <row r="2648" ht="14.25" customHeight="1">
      <c r="A2648" s="426">
        <v>45939.0</v>
      </c>
      <c r="B2648" s="433">
        <v>329941.0</v>
      </c>
      <c r="C2648" s="427"/>
      <c r="D2648" s="429" t="s">
        <v>1756</v>
      </c>
      <c r="E2648" s="433">
        <v>8.9006056E7</v>
      </c>
      <c r="F2648" s="429">
        <v>2.5536754E7</v>
      </c>
      <c r="G2648" s="429" t="s">
        <v>1463</v>
      </c>
    </row>
    <row r="2649" ht="14.25" customHeight="1">
      <c r="A2649" s="426">
        <v>45939.0</v>
      </c>
      <c r="B2649" s="433">
        <v>310984.0</v>
      </c>
      <c r="C2649" s="427"/>
      <c r="D2649" s="429" t="s">
        <v>1764</v>
      </c>
      <c r="E2649" s="433">
        <v>8.6036811E7</v>
      </c>
      <c r="F2649" s="429">
        <v>0.0</v>
      </c>
      <c r="G2649" s="429" t="s">
        <v>1463</v>
      </c>
    </row>
    <row r="2650" ht="14.25" customHeight="1">
      <c r="A2650" s="426">
        <v>45939.0</v>
      </c>
      <c r="B2650" s="433">
        <v>307085.0</v>
      </c>
      <c r="C2650" s="427"/>
      <c r="D2650" s="429" t="s">
        <v>1698</v>
      </c>
      <c r="E2650" s="433">
        <v>8.7242193E7</v>
      </c>
      <c r="F2650" s="429">
        <v>6.2241071E7</v>
      </c>
      <c r="G2650" s="429" t="s">
        <v>1463</v>
      </c>
    </row>
    <row r="2651" ht="14.25" customHeight="1">
      <c r="A2651" s="426">
        <v>45939.0</v>
      </c>
      <c r="B2651" s="433">
        <v>215941.0</v>
      </c>
      <c r="C2651" s="427"/>
      <c r="D2651" s="429" t="s">
        <v>1840</v>
      </c>
      <c r="E2651" s="433">
        <v>7.6121356E7</v>
      </c>
      <c r="F2651" s="429">
        <v>0.0</v>
      </c>
      <c r="G2651" s="429" t="s">
        <v>1463</v>
      </c>
    </row>
    <row r="2652" ht="14.25" customHeight="1">
      <c r="A2652" s="426">
        <v>45939.0</v>
      </c>
      <c r="B2652" s="433">
        <v>66392.0</v>
      </c>
      <c r="C2652" s="427"/>
      <c r="D2652" s="429" t="s">
        <v>1771</v>
      </c>
      <c r="E2652" s="433">
        <v>8.6935108E7</v>
      </c>
      <c r="F2652" s="429">
        <v>0.0</v>
      </c>
      <c r="G2652" s="429" t="s">
        <v>1463</v>
      </c>
    </row>
    <row r="2653" ht="14.25" customHeight="1">
      <c r="A2653" s="426">
        <v>45940.0</v>
      </c>
      <c r="B2653" s="427"/>
      <c r="C2653" s="433">
        <v>980691.0</v>
      </c>
      <c r="D2653" s="429" t="s">
        <v>1828</v>
      </c>
      <c r="E2653" s="433">
        <v>7.5152881E7</v>
      </c>
      <c r="F2653" s="429">
        <v>0.0</v>
      </c>
      <c r="G2653" s="429" t="s">
        <v>1543</v>
      </c>
    </row>
    <row r="2654" ht="14.25" customHeight="1">
      <c r="A2654" s="426">
        <v>45940.0</v>
      </c>
      <c r="B2654" s="433">
        <v>5000000.0</v>
      </c>
      <c r="C2654" s="427"/>
      <c r="D2654" s="429" t="s">
        <v>1510</v>
      </c>
      <c r="E2654" s="433">
        <v>7.6133572E7</v>
      </c>
      <c r="F2654" s="429">
        <v>0.0</v>
      </c>
      <c r="G2654" s="429" t="s">
        <v>1463</v>
      </c>
    </row>
    <row r="2655" ht="14.25" customHeight="1">
      <c r="A2655" s="426">
        <v>45943.0</v>
      </c>
      <c r="B2655" s="433">
        <v>2.8214764E7</v>
      </c>
      <c r="C2655" s="427"/>
      <c r="D2655" s="429" t="s">
        <v>1873</v>
      </c>
      <c r="E2655" s="433">
        <v>6.0517657E7</v>
      </c>
      <c r="F2655" s="429">
        <v>2.02588183E8</v>
      </c>
      <c r="G2655" s="429" t="s">
        <v>1669</v>
      </c>
    </row>
    <row r="2656" ht="14.25" customHeight="1">
      <c r="A2656" s="426">
        <v>45943.0</v>
      </c>
      <c r="B2656" s="433">
        <v>7000000.0</v>
      </c>
      <c r="C2656" s="427"/>
      <c r="D2656" s="429" t="s">
        <v>1874</v>
      </c>
      <c r="E2656" s="433">
        <v>7.0833572E7</v>
      </c>
      <c r="F2656" s="429">
        <v>0.0</v>
      </c>
      <c r="G2656" s="429" t="s">
        <v>1463</v>
      </c>
    </row>
    <row r="2657" ht="14.25" customHeight="1">
      <c r="A2657" s="426">
        <v>45943.0</v>
      </c>
      <c r="B2657" s="433">
        <v>3126900.0</v>
      </c>
      <c r="C2657" s="427"/>
      <c r="D2657" s="429" t="s">
        <v>1874</v>
      </c>
      <c r="E2657" s="433">
        <v>6.3833572E7</v>
      </c>
      <c r="F2657" s="429">
        <v>0.0</v>
      </c>
      <c r="G2657" s="429" t="s">
        <v>1463</v>
      </c>
    </row>
    <row r="2658" ht="14.25" customHeight="1">
      <c r="A2658" s="426">
        <v>45943.0</v>
      </c>
      <c r="B2658" s="433">
        <v>300000.0</v>
      </c>
      <c r="C2658" s="427"/>
      <c r="D2658" s="429" t="s">
        <v>1690</v>
      </c>
      <c r="E2658" s="433">
        <v>7.1133572E7</v>
      </c>
      <c r="F2658" s="429">
        <v>0.0</v>
      </c>
      <c r="G2658" s="429" t="s">
        <v>1463</v>
      </c>
    </row>
    <row r="2659" ht="14.25" customHeight="1">
      <c r="A2659" s="426">
        <v>45943.0</v>
      </c>
      <c r="B2659" s="433">
        <v>189015.0</v>
      </c>
      <c r="C2659" s="427"/>
      <c r="D2659" s="429" t="s">
        <v>1875</v>
      </c>
      <c r="E2659" s="433">
        <v>6.0706672E7</v>
      </c>
      <c r="F2659" s="429">
        <v>2.02588183E8</v>
      </c>
      <c r="G2659" s="429" t="s">
        <v>1669</v>
      </c>
    </row>
    <row r="2660" ht="14.25" customHeight="1">
      <c r="A2660" s="426">
        <v>45944.0</v>
      </c>
      <c r="B2660" s="427"/>
      <c r="C2660" s="433">
        <v>151912.0</v>
      </c>
      <c r="D2660" s="429" t="s">
        <v>1876</v>
      </c>
      <c r="E2660" s="433">
        <v>2.5769303E7</v>
      </c>
      <c r="F2660" s="429">
        <v>1.2141211E7</v>
      </c>
      <c r="G2660" s="429" t="s">
        <v>1463</v>
      </c>
    </row>
    <row r="2661" ht="14.25" customHeight="1">
      <c r="A2661" s="426">
        <v>45944.0</v>
      </c>
      <c r="B2661" s="433">
        <v>6000000.0</v>
      </c>
      <c r="C2661" s="427"/>
      <c r="D2661" s="429" t="s">
        <v>1510</v>
      </c>
      <c r="E2661" s="433">
        <v>3.1769303E7</v>
      </c>
      <c r="F2661" s="429">
        <v>0.0</v>
      </c>
      <c r="G2661" s="429" t="s">
        <v>1463</v>
      </c>
    </row>
    <row r="2662" ht="14.25" customHeight="1">
      <c r="A2662" s="426">
        <v>45944.0</v>
      </c>
      <c r="B2662" s="433">
        <v>395060.0</v>
      </c>
      <c r="C2662" s="427"/>
      <c r="D2662" s="429" t="s">
        <v>1864</v>
      </c>
      <c r="E2662" s="433">
        <v>3.2302893E7</v>
      </c>
      <c r="F2662" s="429">
        <v>0.0</v>
      </c>
      <c r="G2662" s="429" t="s">
        <v>1463</v>
      </c>
    </row>
    <row r="2663" ht="14.25" customHeight="1">
      <c r="A2663" s="426">
        <v>45944.0</v>
      </c>
      <c r="B2663" s="433">
        <v>138530.0</v>
      </c>
      <c r="C2663" s="427"/>
      <c r="D2663" s="429" t="s">
        <v>1864</v>
      </c>
      <c r="E2663" s="433">
        <v>3.1907833E7</v>
      </c>
      <c r="F2663" s="429">
        <v>0.0</v>
      </c>
      <c r="G2663" s="429" t="s">
        <v>1463</v>
      </c>
    </row>
    <row r="2664" ht="14.25" customHeight="1">
      <c r="A2664" s="426">
        <v>45945.0</v>
      </c>
      <c r="B2664" s="427"/>
      <c r="C2664" s="433">
        <v>858000.0</v>
      </c>
      <c r="D2664" s="429" t="s">
        <v>1877</v>
      </c>
      <c r="E2664" s="433">
        <v>2.5921215E7</v>
      </c>
      <c r="F2664" s="429">
        <v>8.75000139E8</v>
      </c>
      <c r="G2664" s="429" t="s">
        <v>1463</v>
      </c>
    </row>
    <row r="2665" ht="14.25" customHeight="1">
      <c r="A2665" s="426">
        <v>45945.0</v>
      </c>
      <c r="B2665" s="433">
        <v>3991960.0</v>
      </c>
      <c r="C2665" s="427"/>
      <c r="D2665" s="429" t="s">
        <v>1707</v>
      </c>
      <c r="E2665" s="433">
        <v>2.6779215E7</v>
      </c>
      <c r="F2665" s="429">
        <v>2.5709179E7</v>
      </c>
      <c r="G2665" s="429" t="s">
        <v>1463</v>
      </c>
    </row>
    <row r="2666" ht="14.25" customHeight="1">
      <c r="A2666" s="426">
        <v>45945.0</v>
      </c>
      <c r="B2666" s="433">
        <v>627936.0</v>
      </c>
      <c r="C2666" s="427"/>
      <c r="D2666" s="429" t="s">
        <v>1727</v>
      </c>
      <c r="E2666" s="433">
        <v>1.9421606E7</v>
      </c>
      <c r="F2666" s="429">
        <v>0.0</v>
      </c>
      <c r="G2666" s="429" t="s">
        <v>1463</v>
      </c>
    </row>
    <row r="2667" ht="14.25" customHeight="1">
      <c r="A2667" s="426">
        <v>45945.0</v>
      </c>
      <c r="B2667" s="433">
        <v>605643.0</v>
      </c>
      <c r="C2667" s="427"/>
      <c r="D2667" s="429" t="s">
        <v>1729</v>
      </c>
      <c r="E2667" s="433">
        <v>2.1832292E7</v>
      </c>
      <c r="F2667" s="429">
        <v>9.5308244E7</v>
      </c>
      <c r="G2667" s="429" t="s">
        <v>1463</v>
      </c>
    </row>
    <row r="2668" ht="14.25" customHeight="1">
      <c r="A2668" s="426">
        <v>45945.0</v>
      </c>
      <c r="B2668" s="433">
        <v>527409.0</v>
      </c>
      <c r="C2668" s="427"/>
      <c r="D2668" s="429" t="s">
        <v>1729</v>
      </c>
      <c r="E2668" s="433">
        <v>2.2359701E7</v>
      </c>
      <c r="F2668" s="429">
        <v>9.5308244E7</v>
      </c>
      <c r="G2668" s="429" t="s">
        <v>1463</v>
      </c>
    </row>
    <row r="2669" ht="14.25" customHeight="1">
      <c r="A2669" s="426">
        <v>45945.0</v>
      </c>
      <c r="B2669" s="433">
        <v>470121.0</v>
      </c>
      <c r="C2669" s="427"/>
      <c r="D2669" s="429" t="s">
        <v>1709</v>
      </c>
      <c r="E2669" s="433">
        <v>2.1226649E7</v>
      </c>
      <c r="F2669" s="429">
        <v>0.0</v>
      </c>
      <c r="G2669" s="429" t="s">
        <v>1463</v>
      </c>
    </row>
    <row r="2670" ht="14.25" customHeight="1">
      <c r="A2670" s="426">
        <v>45945.0</v>
      </c>
      <c r="B2670" s="433">
        <v>460976.0</v>
      </c>
      <c r="C2670" s="427"/>
      <c r="D2670" s="429" t="s">
        <v>1765</v>
      </c>
      <c r="E2670" s="433">
        <v>2.0291054E7</v>
      </c>
      <c r="F2670" s="429">
        <v>0.0</v>
      </c>
      <c r="G2670" s="429" t="s">
        <v>1463</v>
      </c>
    </row>
    <row r="2671" ht="14.25" customHeight="1">
      <c r="A2671" s="426">
        <v>45945.0</v>
      </c>
      <c r="B2671" s="433">
        <v>359982.0</v>
      </c>
      <c r="C2671" s="427"/>
      <c r="D2671" s="429" t="s">
        <v>1823</v>
      </c>
      <c r="E2671" s="433">
        <v>2.0651036E7</v>
      </c>
      <c r="F2671" s="429">
        <v>0.0</v>
      </c>
      <c r="G2671" s="429" t="s">
        <v>1463</v>
      </c>
    </row>
    <row r="2672" ht="14.25" customHeight="1">
      <c r="A2672" s="426">
        <v>45945.0</v>
      </c>
      <c r="B2672" s="433">
        <v>256502.0</v>
      </c>
      <c r="C2672" s="427"/>
      <c r="D2672" s="429" t="s">
        <v>1783</v>
      </c>
      <c r="E2672" s="433">
        <v>1.9780078E7</v>
      </c>
      <c r="F2672" s="429">
        <v>0.0</v>
      </c>
      <c r="G2672" s="429" t="s">
        <v>1463</v>
      </c>
    </row>
    <row r="2673" ht="14.25" customHeight="1">
      <c r="A2673" s="426">
        <v>45945.0</v>
      </c>
      <c r="B2673" s="433">
        <v>227977.0</v>
      </c>
      <c r="C2673" s="427"/>
      <c r="D2673" s="429" t="s">
        <v>1727</v>
      </c>
      <c r="E2673" s="433">
        <v>2.2765662E7</v>
      </c>
      <c r="F2673" s="429">
        <v>0.0</v>
      </c>
      <c r="G2673" s="429" t="s">
        <v>1463</v>
      </c>
    </row>
    <row r="2674" ht="14.25" customHeight="1">
      <c r="A2674" s="426">
        <v>45945.0</v>
      </c>
      <c r="B2674" s="433">
        <v>177984.0</v>
      </c>
      <c r="C2674" s="427"/>
      <c r="D2674" s="429" t="s">
        <v>1764</v>
      </c>
      <c r="E2674" s="433">
        <v>2.2537685E7</v>
      </c>
      <c r="F2674" s="429">
        <v>0.0</v>
      </c>
      <c r="G2674" s="429" t="s">
        <v>1463</v>
      </c>
    </row>
    <row r="2675" ht="14.25" customHeight="1">
      <c r="A2675" s="426">
        <v>45945.0</v>
      </c>
      <c r="B2675" s="433">
        <v>171961.0</v>
      </c>
      <c r="C2675" s="427"/>
      <c r="D2675" s="429" t="s">
        <v>1769</v>
      </c>
      <c r="E2675" s="433">
        <v>1.879367E7</v>
      </c>
      <c r="F2675" s="429">
        <v>0.0</v>
      </c>
      <c r="G2675" s="429" t="s">
        <v>1463</v>
      </c>
    </row>
    <row r="2676" ht="14.25" customHeight="1">
      <c r="A2676" s="426">
        <v>45945.0</v>
      </c>
      <c r="B2676" s="433">
        <v>105492.0</v>
      </c>
      <c r="C2676" s="427"/>
      <c r="D2676" s="429" t="s">
        <v>1764</v>
      </c>
      <c r="E2676" s="433">
        <v>2.0756528E7</v>
      </c>
      <c r="F2676" s="429">
        <v>0.0</v>
      </c>
      <c r="G2676" s="429" t="s">
        <v>1463</v>
      </c>
    </row>
    <row r="2677" ht="14.25" customHeight="1">
      <c r="A2677" s="426">
        <v>45945.0</v>
      </c>
      <c r="B2677" s="433">
        <v>101970.0</v>
      </c>
      <c r="C2677" s="427"/>
      <c r="D2677" s="429" t="s">
        <v>1878</v>
      </c>
      <c r="E2677" s="433">
        <v>1.9523576E7</v>
      </c>
      <c r="F2677" s="429">
        <v>0.0</v>
      </c>
      <c r="G2677" s="429" t="s">
        <v>1463</v>
      </c>
    </row>
    <row r="2678" ht="14.25" customHeight="1">
      <c r="A2678" s="426">
        <v>45945.0</v>
      </c>
      <c r="B2678" s="433">
        <v>50000.0</v>
      </c>
      <c r="C2678" s="427"/>
      <c r="D2678" s="429" t="s">
        <v>1870</v>
      </c>
      <c r="E2678" s="433">
        <v>1.9830078E7</v>
      </c>
      <c r="F2678" s="429">
        <v>0.0</v>
      </c>
      <c r="G2678" s="429" t="s">
        <v>1463</v>
      </c>
    </row>
    <row r="2679" ht="14.25" customHeight="1">
      <c r="A2679" s="426">
        <v>45945.0</v>
      </c>
      <c r="B2679" s="433">
        <v>43185.0</v>
      </c>
      <c r="C2679" s="427"/>
      <c r="D2679" s="429" t="s">
        <v>1769</v>
      </c>
      <c r="E2679" s="433">
        <v>1.8621709E7</v>
      </c>
      <c r="F2679" s="429">
        <v>0.0</v>
      </c>
      <c r="G2679" s="429" t="s">
        <v>1463</v>
      </c>
    </row>
    <row r="2680" ht="14.25" customHeight="1">
      <c r="A2680" s="426">
        <v>45945.0</v>
      </c>
      <c r="B2680" s="433">
        <v>21593.0</v>
      </c>
      <c r="C2680" s="427"/>
      <c r="D2680" s="429" t="s">
        <v>1769</v>
      </c>
      <c r="E2680" s="433">
        <v>2.2787255E7</v>
      </c>
      <c r="F2680" s="429">
        <v>0.0</v>
      </c>
      <c r="G2680" s="429" t="s">
        <v>1463</v>
      </c>
    </row>
    <row r="2681" ht="14.25" customHeight="1">
      <c r="A2681" s="426">
        <v>45945.0</v>
      </c>
      <c r="B2681" s="433">
        <v>21376.0</v>
      </c>
      <c r="C2681" s="427"/>
      <c r="D2681" s="429" t="s">
        <v>1848</v>
      </c>
      <c r="E2681" s="433">
        <v>1.8578524E7</v>
      </c>
      <c r="F2681" s="429">
        <v>0.0</v>
      </c>
      <c r="G2681" s="429" t="s">
        <v>1463</v>
      </c>
    </row>
    <row r="2682" ht="14.25" customHeight="1">
      <c r="A2682" s="426">
        <v>45946.0</v>
      </c>
      <c r="B2682" s="433">
        <v>33228.0</v>
      </c>
      <c r="C2682" s="427"/>
      <c r="D2682" s="429" t="s">
        <v>1879</v>
      </c>
      <c r="E2682" s="433">
        <v>1.8557148E7</v>
      </c>
      <c r="F2682" s="429">
        <v>0.0</v>
      </c>
      <c r="G2682" s="429" t="s">
        <v>1463</v>
      </c>
    </row>
    <row r="2683" ht="14.25" customHeight="1">
      <c r="A2683" s="426">
        <v>45947.0</v>
      </c>
      <c r="B2683" s="427"/>
      <c r="C2683" s="433">
        <v>584.0</v>
      </c>
      <c r="D2683" s="429" t="s">
        <v>1818</v>
      </c>
      <c r="E2683" s="433">
        <v>1.7541773E7</v>
      </c>
      <c r="F2683" s="429">
        <v>0.0</v>
      </c>
      <c r="G2683" s="429" t="s">
        <v>1543</v>
      </c>
    </row>
    <row r="2684" ht="14.25" customHeight="1">
      <c r="A2684" s="426">
        <v>45947.0</v>
      </c>
      <c r="B2684" s="433">
        <v>2000000.0</v>
      </c>
      <c r="C2684" s="427"/>
      <c r="D2684" s="429" t="s">
        <v>1510</v>
      </c>
      <c r="E2684" s="433">
        <v>1.7542357E7</v>
      </c>
      <c r="F2684" s="429">
        <v>0.0</v>
      </c>
      <c r="G2684" s="429" t="s">
        <v>1463</v>
      </c>
    </row>
    <row r="2685" ht="14.25" customHeight="1">
      <c r="A2685" s="426">
        <v>45947.0</v>
      </c>
      <c r="B2685" s="433">
        <v>429000.0</v>
      </c>
      <c r="C2685" s="427"/>
      <c r="D2685" s="429" t="s">
        <v>1872</v>
      </c>
      <c r="E2685" s="433">
        <v>1.8027729E7</v>
      </c>
      <c r="F2685" s="429">
        <v>0.0</v>
      </c>
      <c r="G2685" s="429" t="s">
        <v>1463</v>
      </c>
    </row>
    <row r="2686" ht="14.25" customHeight="1">
      <c r="A2686" s="426">
        <v>45947.0</v>
      </c>
      <c r="B2686" s="433">
        <v>300000.0</v>
      </c>
      <c r="C2686" s="427"/>
      <c r="D2686" s="429" t="s">
        <v>1690</v>
      </c>
      <c r="E2686" s="433">
        <v>1.7348159E7</v>
      </c>
      <c r="F2686" s="429">
        <v>0.0</v>
      </c>
      <c r="G2686" s="429" t="s">
        <v>1463</v>
      </c>
    </row>
    <row r="2687" ht="14.25" customHeight="1">
      <c r="A2687" s="426">
        <v>45947.0</v>
      </c>
      <c r="B2687" s="433">
        <v>127572.0</v>
      </c>
      <c r="C2687" s="427"/>
      <c r="D2687" s="429" t="s">
        <v>1880</v>
      </c>
      <c r="E2687" s="433">
        <v>1.8155301E7</v>
      </c>
      <c r="F2687" s="429">
        <v>9.3032438E7</v>
      </c>
      <c r="G2687" s="429" t="s">
        <v>1463</v>
      </c>
    </row>
    <row r="2688" ht="14.25" customHeight="1">
      <c r="A2688" s="426">
        <v>45947.0</v>
      </c>
      <c r="B2688" s="433">
        <v>68619.0</v>
      </c>
      <c r="C2688" s="427"/>
      <c r="D2688" s="429" t="s">
        <v>1880</v>
      </c>
      <c r="E2688" s="433">
        <v>1.822392E7</v>
      </c>
      <c r="F2688" s="429">
        <v>9.3032438E7</v>
      </c>
      <c r="G2688" s="429" t="s">
        <v>1463</v>
      </c>
    </row>
    <row r="2689" ht="14.25" customHeight="1">
      <c r="A2689" s="426">
        <v>45947.0</v>
      </c>
      <c r="B2689" s="433">
        <v>56956.0</v>
      </c>
      <c r="C2689" s="427"/>
      <c r="D2689" s="429" t="s">
        <v>1880</v>
      </c>
      <c r="E2689" s="433">
        <v>1.7598729E7</v>
      </c>
      <c r="F2689" s="429">
        <v>9.3032438E7</v>
      </c>
      <c r="G2689" s="429" t="s">
        <v>1463</v>
      </c>
    </row>
    <row r="2690" ht="14.25" customHeight="1">
      <c r="A2690" s="426">
        <v>45950.0</v>
      </c>
      <c r="B2690" s="433">
        <v>6958736.0</v>
      </c>
      <c r="C2690" s="427"/>
      <c r="D2690" s="429" t="s">
        <v>1791</v>
      </c>
      <c r="E2690" s="433">
        <v>1.4672357E7</v>
      </c>
      <c r="F2690" s="429">
        <v>3.95424823E8</v>
      </c>
      <c r="G2690" s="429" t="s">
        <v>1463</v>
      </c>
    </row>
    <row r="2691" ht="14.25" customHeight="1">
      <c r="A2691" s="426">
        <v>45950.0</v>
      </c>
      <c r="B2691" s="433">
        <v>570000.0</v>
      </c>
      <c r="C2691" s="427"/>
      <c r="D2691" s="429" t="s">
        <v>1881</v>
      </c>
      <c r="E2691" s="433">
        <v>1.5242357E7</v>
      </c>
      <c r="F2691" s="429">
        <v>0.0</v>
      </c>
      <c r="G2691" s="429" t="s">
        <v>1463</v>
      </c>
    </row>
    <row r="2692" ht="14.25" customHeight="1">
      <c r="A2692" s="426">
        <v>45950.0</v>
      </c>
      <c r="B2692" s="433">
        <v>300000.0</v>
      </c>
      <c r="C2692" s="427"/>
      <c r="D2692" s="429" t="s">
        <v>1690</v>
      </c>
      <c r="E2692" s="433">
        <v>1.5542357E7</v>
      </c>
      <c r="F2692" s="429">
        <v>0.0</v>
      </c>
      <c r="G2692" s="429" t="s">
        <v>1463</v>
      </c>
    </row>
    <row r="2693" ht="14.25" customHeight="1">
      <c r="A2693" s="426">
        <v>45951.0</v>
      </c>
      <c r="B2693" s="433">
        <v>799990.0</v>
      </c>
      <c r="C2693" s="427"/>
      <c r="D2693" s="429" t="s">
        <v>1882</v>
      </c>
      <c r="E2693" s="433">
        <v>7713621.0</v>
      </c>
      <c r="F2693" s="429">
        <v>0.0</v>
      </c>
      <c r="G2693" s="429" t="s">
        <v>1463</v>
      </c>
    </row>
    <row r="2694" ht="14.25" customHeight="1">
      <c r="A2694" s="426">
        <v>45952.0</v>
      </c>
      <c r="B2694" s="427"/>
      <c r="C2694" s="433">
        <v>269843.0</v>
      </c>
      <c r="D2694" s="429" t="s">
        <v>1883</v>
      </c>
      <c r="E2694" s="433">
        <v>6907931.0</v>
      </c>
      <c r="F2694" s="429">
        <v>1.4251021E7</v>
      </c>
      <c r="G2694" s="429" t="s">
        <v>1463</v>
      </c>
    </row>
    <row r="2695" ht="14.25" customHeight="1">
      <c r="A2695" s="426">
        <v>45952.0</v>
      </c>
      <c r="B2695" s="433">
        <v>5700.0</v>
      </c>
      <c r="C2695" s="427"/>
      <c r="D2695" s="429" t="s">
        <v>1843</v>
      </c>
      <c r="E2695" s="433">
        <v>6913631.0</v>
      </c>
      <c r="F2695" s="429">
        <v>0.0</v>
      </c>
      <c r="G2695" s="429" t="s">
        <v>1463</v>
      </c>
    </row>
    <row r="2696" ht="14.25" customHeight="1">
      <c r="A2696" s="426">
        <v>45954.0</v>
      </c>
      <c r="B2696" s="427"/>
      <c r="C2696" s="433">
        <v>2.43242876E8</v>
      </c>
      <c r="D2696" s="429" t="s">
        <v>1593</v>
      </c>
      <c r="E2696" s="433">
        <v>6931474.0</v>
      </c>
      <c r="F2696" s="429">
        <v>0.0</v>
      </c>
      <c r="G2696" s="429" t="s">
        <v>1543</v>
      </c>
    </row>
    <row r="2697" ht="14.25" customHeight="1">
      <c r="A2697" s="426">
        <v>45954.0</v>
      </c>
      <c r="B2697" s="427"/>
      <c r="C2697" s="433">
        <v>72980.0</v>
      </c>
      <c r="D2697" s="429" t="s">
        <v>1706</v>
      </c>
      <c r="E2697" s="433">
        <v>2.08536647E8</v>
      </c>
      <c r="F2697" s="429">
        <v>0.0</v>
      </c>
      <c r="G2697" s="429" t="s">
        <v>1465</v>
      </c>
    </row>
    <row r="2698" ht="14.25" customHeight="1">
      <c r="A2698" s="426">
        <v>45954.0</v>
      </c>
      <c r="B2698" s="433">
        <v>1.0E7</v>
      </c>
      <c r="C2698" s="427"/>
      <c r="D2698" s="429" t="s">
        <v>1510</v>
      </c>
      <c r="E2698" s="433">
        <v>2.5012435E8</v>
      </c>
      <c r="F2698" s="429">
        <v>0.0</v>
      </c>
      <c r="G2698" s="429" t="s">
        <v>1463</v>
      </c>
    </row>
    <row r="2699" ht="14.25" customHeight="1">
      <c r="A2699" s="426">
        <v>45954.0</v>
      </c>
      <c r="B2699" s="433">
        <v>1.0E7</v>
      </c>
      <c r="C2699" s="427"/>
      <c r="D2699" s="429" t="s">
        <v>1510</v>
      </c>
      <c r="E2699" s="433">
        <v>2.4012435E8</v>
      </c>
      <c r="F2699" s="429">
        <v>0.0</v>
      </c>
      <c r="G2699" s="429" t="s">
        <v>1463</v>
      </c>
    </row>
    <row r="2700" ht="14.25" customHeight="1">
      <c r="A2700" s="426">
        <v>45954.0</v>
      </c>
      <c r="B2700" s="433">
        <v>9808593.0</v>
      </c>
      <c r="C2700" s="427"/>
      <c r="D2700" s="429" t="s">
        <v>1510</v>
      </c>
      <c r="E2700" s="433">
        <v>2.3012435E8</v>
      </c>
      <c r="F2700" s="429">
        <v>0.0</v>
      </c>
      <c r="G2700" s="429" t="s">
        <v>1463</v>
      </c>
    </row>
    <row r="2701" ht="14.25" customHeight="1">
      <c r="A2701" s="426">
        <v>45954.0</v>
      </c>
      <c r="B2701" s="433">
        <v>6917629.0</v>
      </c>
      <c r="C2701" s="427"/>
      <c r="D2701" s="429" t="s">
        <v>1707</v>
      </c>
      <c r="E2701" s="433">
        <v>2.00317697E8</v>
      </c>
      <c r="F2701" s="429">
        <v>2.5709179E7</v>
      </c>
      <c r="G2701" s="429" t="s">
        <v>1463</v>
      </c>
    </row>
    <row r="2702" ht="14.25" customHeight="1">
      <c r="A2702" s="426">
        <v>45954.0</v>
      </c>
      <c r="B2702" s="433">
        <v>5503890.0</v>
      </c>
      <c r="C2702" s="427"/>
      <c r="D2702" s="429" t="s">
        <v>1695</v>
      </c>
      <c r="E2702" s="433">
        <v>2.20315757E8</v>
      </c>
      <c r="F2702" s="429">
        <v>7.2245806E7</v>
      </c>
      <c r="G2702" s="429" t="s">
        <v>1463</v>
      </c>
    </row>
    <row r="2703" ht="14.25" customHeight="1">
      <c r="A2703" s="426">
        <v>45954.0</v>
      </c>
      <c r="B2703" s="433">
        <v>4663960.0</v>
      </c>
      <c r="C2703" s="427"/>
      <c r="D2703" s="429" t="s">
        <v>1707</v>
      </c>
      <c r="E2703" s="433">
        <v>2.04981657E8</v>
      </c>
      <c r="F2703" s="429">
        <v>2.5709179E7</v>
      </c>
      <c r="G2703" s="429" t="s">
        <v>1463</v>
      </c>
    </row>
    <row r="2704" ht="14.25" customHeight="1">
      <c r="A2704" s="426">
        <v>45954.0</v>
      </c>
      <c r="B2704" s="433">
        <v>3999920.0</v>
      </c>
      <c r="C2704" s="427"/>
      <c r="D2704" s="429" t="s">
        <v>1695</v>
      </c>
      <c r="E2704" s="433">
        <v>2.12536567E8</v>
      </c>
      <c r="F2704" s="429">
        <v>7.2245806E7</v>
      </c>
      <c r="G2704" s="429" t="s">
        <v>1463</v>
      </c>
    </row>
    <row r="2705" ht="14.25" customHeight="1">
      <c r="A2705" s="426">
        <v>45954.0</v>
      </c>
      <c r="B2705" s="433">
        <v>3627970.0</v>
      </c>
      <c r="C2705" s="427"/>
      <c r="D2705" s="429" t="s">
        <v>1707</v>
      </c>
      <c r="E2705" s="433">
        <v>2.08609627E8</v>
      </c>
      <c r="F2705" s="429">
        <v>2.5709179E7</v>
      </c>
      <c r="G2705" s="429" t="s">
        <v>1463</v>
      </c>
    </row>
    <row r="2706" ht="14.25" customHeight="1">
      <c r="A2706" s="426">
        <v>45954.0</v>
      </c>
      <c r="B2706" s="433">
        <v>1787670.0</v>
      </c>
      <c r="C2706" s="427"/>
      <c r="D2706" s="429" t="s">
        <v>1695</v>
      </c>
      <c r="E2706" s="433">
        <v>2.14811867E8</v>
      </c>
      <c r="F2706" s="429">
        <v>7.2245806E7</v>
      </c>
      <c r="G2706" s="429" t="s">
        <v>1463</v>
      </c>
    </row>
    <row r="2707" ht="14.25" customHeight="1">
      <c r="A2707" s="426">
        <v>45954.0</v>
      </c>
      <c r="B2707" s="433">
        <v>414650.0</v>
      </c>
      <c r="C2707" s="427"/>
      <c r="D2707" s="429" t="s">
        <v>1695</v>
      </c>
      <c r="E2707" s="433">
        <v>2.13024197E8</v>
      </c>
      <c r="F2707" s="429">
        <v>7.2245806E7</v>
      </c>
      <c r="G2707" s="429" t="s">
        <v>1463</v>
      </c>
    </row>
    <row r="2708" ht="14.25" customHeight="1">
      <c r="A2708" s="426">
        <v>45954.0</v>
      </c>
      <c r="B2708" s="433">
        <v>127300.0</v>
      </c>
      <c r="C2708" s="427"/>
      <c r="D2708" s="429" t="s">
        <v>1857</v>
      </c>
      <c r="E2708" s="433">
        <v>7058774.0</v>
      </c>
      <c r="F2708" s="429">
        <v>0.0</v>
      </c>
      <c r="G2708" s="429" t="s">
        <v>1463</v>
      </c>
    </row>
    <row r="2709" ht="14.25" customHeight="1">
      <c r="A2709" s="426">
        <v>45954.0</v>
      </c>
      <c r="B2709" s="433">
        <v>119000.0</v>
      </c>
      <c r="C2709" s="427"/>
      <c r="D2709" s="429" t="s">
        <v>1884</v>
      </c>
      <c r="E2709" s="433">
        <v>7177774.0</v>
      </c>
      <c r="F2709" s="429">
        <v>0.0</v>
      </c>
      <c r="G2709" s="429" t="s">
        <v>1463</v>
      </c>
    </row>
    <row r="2710" ht="14.25" customHeight="1">
      <c r="A2710" s="426">
        <v>45954.0</v>
      </c>
      <c r="B2710" s="433">
        <v>72980.0</v>
      </c>
      <c r="C2710" s="427"/>
      <c r="D2710" s="429" t="s">
        <v>1695</v>
      </c>
      <c r="E2710" s="433">
        <v>2.12609547E8</v>
      </c>
      <c r="F2710" s="429">
        <v>7.2245806E7</v>
      </c>
      <c r="G2710" s="429" t="s">
        <v>1463</v>
      </c>
    </row>
    <row r="2711" ht="14.25" customHeight="1">
      <c r="A2711" s="426">
        <v>45954.0</v>
      </c>
      <c r="B2711" s="433">
        <v>50000.0</v>
      </c>
      <c r="C2711" s="427"/>
      <c r="D2711" s="429" t="s">
        <v>1848</v>
      </c>
      <c r="E2711" s="433">
        <v>2.5017435E8</v>
      </c>
      <c r="F2711" s="429">
        <v>0.0</v>
      </c>
      <c r="G2711" s="429" t="s">
        <v>1463</v>
      </c>
    </row>
    <row r="2712" ht="14.25" customHeight="1">
      <c r="A2712" s="426">
        <v>45957.0</v>
      </c>
      <c r="B2712" s="433">
        <v>3.0581687E7</v>
      </c>
      <c r="C2712" s="427"/>
      <c r="D2712" s="429" t="s">
        <v>1791</v>
      </c>
      <c r="E2712" s="433">
        <v>1.47233269E8</v>
      </c>
      <c r="F2712" s="429">
        <v>3.95944616E8</v>
      </c>
      <c r="G2712" s="429" t="s">
        <v>1465</v>
      </c>
    </row>
    <row r="2713" ht="14.25" customHeight="1">
      <c r="A2713" s="426">
        <v>45957.0</v>
      </c>
      <c r="B2713" s="433">
        <v>7000000.0</v>
      </c>
      <c r="C2713" s="427"/>
      <c r="D2713" s="429" t="s">
        <v>1674</v>
      </c>
      <c r="E2713" s="433">
        <v>1.62140425E8</v>
      </c>
      <c r="F2713" s="429">
        <v>0.0</v>
      </c>
      <c r="G2713" s="429" t="s">
        <v>1463</v>
      </c>
    </row>
    <row r="2714" ht="14.25" customHeight="1">
      <c r="A2714" s="426">
        <v>45957.0</v>
      </c>
      <c r="B2714" s="433">
        <v>6592663.0</v>
      </c>
      <c r="C2714" s="427"/>
      <c r="D2714" s="429" t="s">
        <v>1549</v>
      </c>
      <c r="E2714" s="433">
        <v>1.71593447E8</v>
      </c>
      <c r="F2714" s="429">
        <v>0.0</v>
      </c>
      <c r="G2714" s="429" t="s">
        <v>1463</v>
      </c>
    </row>
    <row r="2715" ht="14.25" customHeight="1">
      <c r="A2715" s="426">
        <v>45957.0</v>
      </c>
      <c r="B2715" s="433">
        <v>6000000.0</v>
      </c>
      <c r="C2715" s="427"/>
      <c r="D2715" s="429" t="s">
        <v>1549</v>
      </c>
      <c r="E2715" s="433">
        <v>1.77593447E8</v>
      </c>
      <c r="F2715" s="429">
        <v>0.0</v>
      </c>
      <c r="G2715" s="429" t="s">
        <v>1463</v>
      </c>
    </row>
    <row r="2716" ht="14.25" customHeight="1">
      <c r="A2716" s="426">
        <v>45957.0</v>
      </c>
      <c r="B2716" s="433">
        <v>5462906.0</v>
      </c>
      <c r="C2716" s="427"/>
      <c r="D2716" s="429" t="s">
        <v>1885</v>
      </c>
      <c r="E2716" s="433">
        <v>1.83530881E8</v>
      </c>
      <c r="F2716" s="429">
        <v>1702947.0</v>
      </c>
      <c r="G2716" s="429" t="s">
        <v>1463</v>
      </c>
    </row>
    <row r="2717" ht="14.25" customHeight="1">
      <c r="A2717" s="426">
        <v>45957.0</v>
      </c>
      <c r="B2717" s="433">
        <v>4100000.0</v>
      </c>
      <c r="C2717" s="427"/>
      <c r="D2717" s="429" t="s">
        <v>1886</v>
      </c>
      <c r="E2717" s="433">
        <v>1.92565028E8</v>
      </c>
      <c r="F2717" s="429">
        <v>0.0</v>
      </c>
      <c r="G2717" s="429" t="s">
        <v>1463</v>
      </c>
    </row>
    <row r="2718" ht="14.25" customHeight="1">
      <c r="A2718" s="426">
        <v>45957.0</v>
      </c>
      <c r="B2718" s="433">
        <v>3282990.0</v>
      </c>
      <c r="C2718" s="427"/>
      <c r="D2718" s="429" t="s">
        <v>1887</v>
      </c>
      <c r="E2718" s="433">
        <v>1.54413273E8</v>
      </c>
      <c r="F2718" s="429">
        <v>2.5709179E7</v>
      </c>
      <c r="G2718" s="429" t="s">
        <v>1463</v>
      </c>
    </row>
    <row r="2719" ht="14.25" customHeight="1">
      <c r="A2719" s="426">
        <v>45957.0</v>
      </c>
      <c r="B2719" s="433">
        <v>2379271.0</v>
      </c>
      <c r="C2719" s="427"/>
      <c r="D2719" s="429" t="s">
        <v>1674</v>
      </c>
      <c r="E2719" s="433">
        <v>1.64519696E8</v>
      </c>
      <c r="F2719" s="429">
        <v>0.0</v>
      </c>
      <c r="G2719" s="429" t="s">
        <v>1463</v>
      </c>
    </row>
    <row r="2720" ht="14.25" customHeight="1">
      <c r="A2720" s="426">
        <v>45957.0</v>
      </c>
      <c r="B2720" s="433">
        <v>1750215.0</v>
      </c>
      <c r="C2720" s="427"/>
      <c r="D2720" s="429" t="s">
        <v>1521</v>
      </c>
      <c r="E2720" s="433">
        <v>1.86560267E8</v>
      </c>
      <c r="F2720" s="429">
        <v>0.0</v>
      </c>
      <c r="G2720" s="429" t="s">
        <v>1463</v>
      </c>
    </row>
    <row r="2721" ht="14.25" customHeight="1">
      <c r="A2721" s="426">
        <v>45957.0</v>
      </c>
      <c r="B2721" s="433">
        <v>1175761.0</v>
      </c>
      <c r="C2721" s="427"/>
      <c r="D2721" s="429" t="s">
        <v>1517</v>
      </c>
      <c r="E2721" s="433">
        <v>1.88465028E8</v>
      </c>
      <c r="F2721" s="429">
        <v>0.0</v>
      </c>
      <c r="G2721" s="429" t="s">
        <v>1463</v>
      </c>
    </row>
    <row r="2722" ht="14.25" customHeight="1">
      <c r="A2722" s="426">
        <v>45957.0</v>
      </c>
      <c r="B2722" s="433">
        <v>1174983.0</v>
      </c>
      <c r="C2722" s="427"/>
      <c r="D2722" s="429" t="s">
        <v>1839</v>
      </c>
      <c r="E2722" s="433">
        <v>1.48408252E8</v>
      </c>
      <c r="F2722" s="429">
        <v>0.0</v>
      </c>
      <c r="G2722" s="429" t="s">
        <v>1463</v>
      </c>
    </row>
    <row r="2723" ht="14.25" customHeight="1">
      <c r="A2723" s="426">
        <v>45957.0</v>
      </c>
      <c r="B2723" s="433">
        <v>1151599.0</v>
      </c>
      <c r="C2723" s="427"/>
      <c r="D2723" s="429" t="s">
        <v>1885</v>
      </c>
      <c r="E2723" s="433">
        <v>1.8468248E8</v>
      </c>
      <c r="F2723" s="429">
        <v>1702947.0</v>
      </c>
      <c r="G2723" s="429" t="s">
        <v>1463</v>
      </c>
    </row>
    <row r="2724" ht="14.25" customHeight="1">
      <c r="A2724" s="426">
        <v>45957.0</v>
      </c>
      <c r="B2724" s="433">
        <v>835040.0</v>
      </c>
      <c r="C2724" s="427"/>
      <c r="D2724" s="429" t="s">
        <v>1853</v>
      </c>
      <c r="E2724" s="433">
        <v>1.93400068E8</v>
      </c>
      <c r="F2724" s="429">
        <v>0.0</v>
      </c>
      <c r="G2724" s="429" t="s">
        <v>1463</v>
      </c>
    </row>
    <row r="2725" ht="14.25" customHeight="1">
      <c r="A2725" s="426">
        <v>45957.0</v>
      </c>
      <c r="B2725" s="433">
        <v>727152.0</v>
      </c>
      <c r="C2725" s="427"/>
      <c r="D2725" s="429" t="s">
        <v>1888</v>
      </c>
      <c r="E2725" s="433">
        <v>1.55140425E8</v>
      </c>
      <c r="F2725" s="429">
        <v>6.2188235E7</v>
      </c>
      <c r="G2725" s="429" t="s">
        <v>1463</v>
      </c>
    </row>
    <row r="2726" ht="14.25" customHeight="1">
      <c r="A2726" s="426">
        <v>45957.0</v>
      </c>
      <c r="B2726" s="433">
        <v>499281.0</v>
      </c>
      <c r="C2726" s="427"/>
      <c r="D2726" s="429" t="s">
        <v>1889</v>
      </c>
      <c r="E2726" s="433">
        <v>1.50666179E8</v>
      </c>
      <c r="F2726" s="429">
        <v>2321912.0</v>
      </c>
      <c r="G2726" s="429" t="s">
        <v>1463</v>
      </c>
    </row>
    <row r="2727" ht="14.25" customHeight="1">
      <c r="A2727" s="426">
        <v>45957.0</v>
      </c>
      <c r="B2727" s="433">
        <v>429000.0</v>
      </c>
      <c r="C2727" s="427"/>
      <c r="D2727" s="429" t="s">
        <v>1544</v>
      </c>
      <c r="E2727" s="433">
        <v>1.87289267E8</v>
      </c>
      <c r="F2727" s="429">
        <v>0.0</v>
      </c>
      <c r="G2727" s="429" t="s">
        <v>1463</v>
      </c>
    </row>
    <row r="2728" ht="14.25" customHeight="1">
      <c r="A2728" s="426">
        <v>45957.0</v>
      </c>
      <c r="B2728" s="433">
        <v>405219.0</v>
      </c>
      <c r="C2728" s="427"/>
      <c r="D2728" s="429" t="s">
        <v>1889</v>
      </c>
      <c r="E2728" s="433">
        <v>1.49888503E8</v>
      </c>
      <c r="F2728" s="429">
        <v>2321912.0</v>
      </c>
      <c r="G2728" s="429" t="s">
        <v>1463</v>
      </c>
    </row>
    <row r="2729" ht="14.25" customHeight="1">
      <c r="A2729" s="426">
        <v>45957.0</v>
      </c>
      <c r="B2729" s="433">
        <v>372414.0</v>
      </c>
      <c r="C2729" s="427"/>
      <c r="D2729" s="429" t="s">
        <v>1520</v>
      </c>
      <c r="E2729" s="433">
        <v>1.65000784E8</v>
      </c>
      <c r="F2729" s="429">
        <v>0.0</v>
      </c>
      <c r="G2729" s="429" t="s">
        <v>1463</v>
      </c>
    </row>
    <row r="2730" ht="14.25" customHeight="1">
      <c r="A2730" s="426">
        <v>45957.0</v>
      </c>
      <c r="B2730" s="433">
        <v>364424.0</v>
      </c>
      <c r="C2730" s="427"/>
      <c r="D2730" s="429" t="s">
        <v>1889</v>
      </c>
      <c r="E2730" s="433">
        <v>1.51130283E8</v>
      </c>
      <c r="F2730" s="429">
        <v>2321912.0</v>
      </c>
      <c r="G2730" s="429" t="s">
        <v>1463</v>
      </c>
    </row>
    <row r="2731" ht="14.25" customHeight="1">
      <c r="A2731" s="426">
        <v>45957.0</v>
      </c>
      <c r="B2731" s="433">
        <v>362905.0</v>
      </c>
      <c r="C2731" s="427"/>
      <c r="D2731" s="429" t="s">
        <v>1889</v>
      </c>
      <c r="E2731" s="433">
        <v>1.49483284E8</v>
      </c>
      <c r="F2731" s="429">
        <v>2321912.0</v>
      </c>
      <c r="G2731" s="429" t="s">
        <v>1463</v>
      </c>
    </row>
    <row r="2732" ht="14.25" customHeight="1">
      <c r="A2732" s="426">
        <v>45957.0</v>
      </c>
      <c r="B2732" s="433">
        <v>300000.0</v>
      </c>
      <c r="C2732" s="427"/>
      <c r="D2732" s="429" t="s">
        <v>1630</v>
      </c>
      <c r="E2732" s="433">
        <v>1.86860267E8</v>
      </c>
      <c r="F2732" s="429">
        <v>0.0</v>
      </c>
      <c r="G2732" s="429" t="s">
        <v>1463</v>
      </c>
    </row>
    <row r="2733" ht="14.25" customHeight="1">
      <c r="A2733" s="426">
        <v>45957.0</v>
      </c>
      <c r="B2733" s="433">
        <v>279482.0</v>
      </c>
      <c r="C2733" s="427"/>
      <c r="D2733" s="429" t="s">
        <v>1890</v>
      </c>
      <c r="E2733" s="433">
        <v>1.77920004E8</v>
      </c>
      <c r="F2733" s="429">
        <v>6.2241071E7</v>
      </c>
      <c r="G2733" s="429" t="s">
        <v>1463</v>
      </c>
    </row>
    <row r="2734" ht="14.25" customHeight="1">
      <c r="A2734" s="426">
        <v>45957.0</v>
      </c>
      <c r="B2734" s="433">
        <v>217314.0</v>
      </c>
      <c r="C2734" s="427"/>
      <c r="D2734" s="429" t="s">
        <v>1685</v>
      </c>
      <c r="E2734" s="433">
        <v>1.48921018E8</v>
      </c>
      <c r="F2734" s="429">
        <v>0.0</v>
      </c>
      <c r="G2734" s="429" t="s">
        <v>1463</v>
      </c>
    </row>
    <row r="2735" ht="14.25" customHeight="1">
      <c r="A2735" s="426">
        <v>45957.0</v>
      </c>
      <c r="B2735" s="433">
        <v>215484.0</v>
      </c>
      <c r="C2735" s="427"/>
      <c r="D2735" s="429" t="s">
        <v>1652</v>
      </c>
      <c r="E2735" s="433">
        <v>1.48623736E8</v>
      </c>
      <c r="F2735" s="429">
        <v>0.0</v>
      </c>
      <c r="G2735" s="429" t="s">
        <v>1463</v>
      </c>
    </row>
    <row r="2736" ht="14.25" customHeight="1">
      <c r="A2736" s="426">
        <v>45957.0</v>
      </c>
      <c r="B2736" s="433">
        <v>212162.0</v>
      </c>
      <c r="C2736" s="427"/>
      <c r="D2736" s="429" t="s">
        <v>1889</v>
      </c>
      <c r="E2736" s="433">
        <v>1.50100665E8</v>
      </c>
      <c r="F2736" s="429">
        <v>2321912.0</v>
      </c>
      <c r="G2736" s="429" t="s">
        <v>1463</v>
      </c>
    </row>
    <row r="2737" ht="14.25" customHeight="1">
      <c r="A2737" s="426">
        <v>45957.0</v>
      </c>
      <c r="B2737" s="433">
        <v>199361.0</v>
      </c>
      <c r="C2737" s="427"/>
      <c r="D2737" s="429" t="s">
        <v>1889</v>
      </c>
      <c r="E2737" s="433">
        <v>1.49120379E8</v>
      </c>
      <c r="F2737" s="429">
        <v>2321912.0</v>
      </c>
      <c r="G2737" s="429" t="s">
        <v>1463</v>
      </c>
    </row>
    <row r="2738" ht="14.25" customHeight="1">
      <c r="A2738" s="426">
        <v>45957.0</v>
      </c>
      <c r="B2738" s="433">
        <v>147971.0</v>
      </c>
      <c r="C2738" s="427"/>
      <c r="D2738" s="429" t="s">
        <v>1890</v>
      </c>
      <c r="E2738" s="433">
        <v>1.78067975E8</v>
      </c>
      <c r="F2738" s="429">
        <v>6.2241071E7</v>
      </c>
      <c r="G2738" s="429" t="s">
        <v>1463</v>
      </c>
    </row>
    <row r="2739" ht="14.25" customHeight="1">
      <c r="A2739" s="426">
        <v>45957.0</v>
      </c>
      <c r="B2739" s="433">
        <v>127572.0</v>
      </c>
      <c r="C2739" s="427"/>
      <c r="D2739" s="429" t="s">
        <v>1891</v>
      </c>
      <c r="E2739" s="433">
        <v>1.84810052E8</v>
      </c>
      <c r="F2739" s="429">
        <v>9.3032438E7</v>
      </c>
      <c r="G2739" s="429" t="s">
        <v>1463</v>
      </c>
    </row>
    <row r="2740" ht="14.25" customHeight="1">
      <c r="A2740" s="426">
        <v>45957.0</v>
      </c>
      <c r="B2740" s="433">
        <v>108674.0</v>
      </c>
      <c r="C2740" s="427"/>
      <c r="D2740" s="429" t="s">
        <v>1885</v>
      </c>
      <c r="E2740" s="433">
        <v>1.6462837E8</v>
      </c>
      <c r="F2740" s="429">
        <v>1702947.0</v>
      </c>
      <c r="G2740" s="429" t="s">
        <v>1463</v>
      </c>
    </row>
    <row r="2741" ht="14.25" customHeight="1">
      <c r="A2741" s="426">
        <v>45957.0</v>
      </c>
      <c r="B2741" s="433">
        <v>99680.0</v>
      </c>
      <c r="C2741" s="427"/>
      <c r="D2741" s="429" t="s">
        <v>1889</v>
      </c>
      <c r="E2741" s="433">
        <v>1.50765859E8</v>
      </c>
      <c r="F2741" s="429">
        <v>2321912.0</v>
      </c>
      <c r="G2741" s="429" t="s">
        <v>1463</v>
      </c>
    </row>
    <row r="2742" ht="14.25" customHeight="1">
      <c r="A2742" s="426">
        <v>45957.0</v>
      </c>
      <c r="B2742" s="433">
        <v>79968.0</v>
      </c>
      <c r="C2742" s="427"/>
      <c r="D2742" s="429" t="s">
        <v>1621</v>
      </c>
      <c r="E2742" s="433">
        <v>1.48703704E8</v>
      </c>
      <c r="F2742" s="429">
        <v>0.0</v>
      </c>
      <c r="G2742" s="429" t="s">
        <v>1463</v>
      </c>
    </row>
    <row r="2743" ht="14.25" customHeight="1">
      <c r="A2743" s="426">
        <v>45957.0</v>
      </c>
      <c r="B2743" s="433">
        <v>66233.0</v>
      </c>
      <c r="C2743" s="427"/>
      <c r="D2743" s="429" t="s">
        <v>1889</v>
      </c>
      <c r="E2743" s="433">
        <v>1.50166898E8</v>
      </c>
      <c r="F2743" s="429">
        <v>2321912.0</v>
      </c>
      <c r="G2743" s="429" t="s">
        <v>1463</v>
      </c>
    </row>
    <row r="2744" ht="14.25" customHeight="1">
      <c r="A2744" s="426">
        <v>45957.0</v>
      </c>
      <c r="B2744" s="433">
        <v>47075.0</v>
      </c>
      <c r="C2744" s="427"/>
      <c r="D2744" s="429" t="s">
        <v>1885</v>
      </c>
      <c r="E2744" s="433">
        <v>1.77640522E8</v>
      </c>
      <c r="F2744" s="429">
        <v>1702947.0</v>
      </c>
      <c r="G2744" s="429" t="s">
        <v>1463</v>
      </c>
    </row>
    <row r="2745" ht="14.25" customHeight="1">
      <c r="A2745" s="426">
        <v>45958.0</v>
      </c>
      <c r="B2745" s="427"/>
      <c r="C2745" s="433">
        <v>67752.0</v>
      </c>
      <c r="D2745" s="429" t="s">
        <v>1706</v>
      </c>
      <c r="E2745" s="433">
        <v>1.16619812E8</v>
      </c>
      <c r="F2745" s="429">
        <v>0.0</v>
      </c>
      <c r="G2745" s="429" t="s">
        <v>1465</v>
      </c>
    </row>
    <row r="2746" ht="14.25" customHeight="1">
      <c r="A2746" s="426">
        <v>45958.0</v>
      </c>
      <c r="B2746" s="433">
        <v>1.2690856E7</v>
      </c>
      <c r="C2746" s="427"/>
      <c r="D2746" s="429" t="s">
        <v>1892</v>
      </c>
      <c r="E2746" s="433">
        <v>1.16687564E8</v>
      </c>
      <c r="F2746" s="429">
        <v>0.0</v>
      </c>
      <c r="G2746" s="429" t="s">
        <v>1543</v>
      </c>
    </row>
    <row r="2747" ht="14.25" customHeight="1">
      <c r="A2747" s="426">
        <v>45958.0</v>
      </c>
      <c r="B2747" s="433">
        <v>19300.0</v>
      </c>
      <c r="C2747" s="427"/>
      <c r="D2747" s="429" t="s">
        <v>1695</v>
      </c>
      <c r="E2747" s="433">
        <v>1.16651582E8</v>
      </c>
      <c r="F2747" s="429">
        <v>7.2245806E7</v>
      </c>
      <c r="G2747" s="429" t="s">
        <v>1463</v>
      </c>
    </row>
    <row r="2748" ht="14.25" customHeight="1">
      <c r="A2748" s="426">
        <v>45958.0</v>
      </c>
      <c r="B2748" s="433">
        <v>12470.0</v>
      </c>
      <c r="C2748" s="427"/>
      <c r="D2748" s="429" t="s">
        <v>1695</v>
      </c>
      <c r="E2748" s="433">
        <v>1.16632282E8</v>
      </c>
      <c r="F2748" s="429">
        <v>7.2245806E7</v>
      </c>
      <c r="G2748" s="429" t="s">
        <v>1463</v>
      </c>
    </row>
    <row r="2749" ht="14.25" customHeight="1">
      <c r="A2749" s="426">
        <v>45958.0</v>
      </c>
      <c r="B2749" s="433">
        <v>11652.0</v>
      </c>
      <c r="C2749" s="427"/>
      <c r="D2749" s="429" t="s">
        <v>1532</v>
      </c>
      <c r="E2749" s="433">
        <v>1.03996708E8</v>
      </c>
      <c r="F2749" s="429">
        <v>0.0</v>
      </c>
      <c r="G2749" s="429" t="s">
        <v>1463</v>
      </c>
    </row>
    <row r="2750" ht="14.25" customHeight="1">
      <c r="A2750" s="426">
        <v>45959.0</v>
      </c>
      <c r="B2750" s="427"/>
      <c r="C2750" s="433">
        <v>83623.0</v>
      </c>
      <c r="D2750" s="429" t="s">
        <v>1706</v>
      </c>
      <c r="E2750" s="433">
        <v>1.03985056E8</v>
      </c>
      <c r="F2750" s="429">
        <v>0.0</v>
      </c>
      <c r="G2750" s="429" t="s">
        <v>1465</v>
      </c>
    </row>
    <row r="2751" ht="14.25" customHeight="1">
      <c r="A2751" s="426">
        <v>45960.0</v>
      </c>
      <c r="B2751" s="427"/>
      <c r="C2751" s="433">
        <v>92416.0</v>
      </c>
      <c r="D2751" s="429" t="s">
        <v>1744</v>
      </c>
      <c r="E2751" s="433">
        <v>1.04096926E8</v>
      </c>
      <c r="F2751" s="429">
        <v>5.1681186E7</v>
      </c>
      <c r="G2751" s="429" t="s">
        <v>1463</v>
      </c>
    </row>
    <row r="2752" ht="14.25" customHeight="1">
      <c r="A2752" s="426">
        <v>45960.0</v>
      </c>
      <c r="B2752" s="427"/>
      <c r="C2752" s="433">
        <v>43813.0</v>
      </c>
      <c r="D2752" s="429" t="s">
        <v>1862</v>
      </c>
      <c r="E2752" s="433">
        <v>8.8601716E7</v>
      </c>
      <c r="F2752" s="429">
        <v>1121838.0</v>
      </c>
      <c r="G2752" s="429" t="s">
        <v>1463</v>
      </c>
    </row>
    <row r="2753" ht="14.25" customHeight="1">
      <c r="A2753" s="426">
        <v>45960.0</v>
      </c>
      <c r="B2753" s="427"/>
      <c r="C2753" s="433">
        <v>28247.0</v>
      </c>
      <c r="D2753" s="429" t="s">
        <v>1893</v>
      </c>
      <c r="E2753" s="433">
        <v>1.04068679E8</v>
      </c>
      <c r="F2753" s="429">
        <v>5.1564625E7</v>
      </c>
      <c r="G2753" s="429" t="s">
        <v>1463</v>
      </c>
    </row>
    <row r="2754" ht="14.25" customHeight="1">
      <c r="A2754" s="426">
        <v>45960.0</v>
      </c>
      <c r="B2754" s="433">
        <v>1.4921306E7</v>
      </c>
      <c r="C2754" s="427"/>
      <c r="D2754" s="429" t="s">
        <v>1788</v>
      </c>
      <c r="E2754" s="433">
        <v>8.8645529E7</v>
      </c>
      <c r="F2754" s="429">
        <v>6.1603875E7</v>
      </c>
      <c r="G2754" s="429" t="s">
        <v>1463</v>
      </c>
    </row>
    <row r="2755" ht="14.25" customHeight="1">
      <c r="A2755" s="426">
        <v>45960.0</v>
      </c>
      <c r="B2755" s="433">
        <v>3551575.0</v>
      </c>
      <c r="C2755" s="427"/>
      <c r="D2755" s="429" t="s">
        <v>1894</v>
      </c>
      <c r="E2755" s="433">
        <v>9.6507032E7</v>
      </c>
      <c r="F2755" s="429">
        <v>7.5632932E7</v>
      </c>
      <c r="G2755" s="429" t="s">
        <v>1463</v>
      </c>
    </row>
    <row r="2756" ht="14.25" customHeight="1">
      <c r="A2756" s="426">
        <v>45960.0</v>
      </c>
      <c r="B2756" s="433">
        <v>2692257.0</v>
      </c>
      <c r="C2756" s="427"/>
      <c r="D2756" s="429" t="s">
        <v>1887</v>
      </c>
      <c r="E2756" s="433">
        <v>1.04189342E8</v>
      </c>
      <c r="F2756" s="429">
        <v>2.5709179E7</v>
      </c>
      <c r="G2756" s="429" t="s">
        <v>1463</v>
      </c>
    </row>
    <row r="2757" ht="14.25" customHeight="1">
      <c r="A2757" s="426">
        <v>45960.0</v>
      </c>
      <c r="B2757" s="433">
        <v>1295990.0</v>
      </c>
      <c r="C2757" s="427"/>
      <c r="D2757" s="429" t="s">
        <v>1887</v>
      </c>
      <c r="E2757" s="433">
        <v>9.0591441E7</v>
      </c>
      <c r="F2757" s="429">
        <v>2.5709179E7</v>
      </c>
      <c r="G2757" s="429" t="s">
        <v>1463</v>
      </c>
    </row>
    <row r="2758" ht="14.25" customHeight="1">
      <c r="A2758" s="426">
        <v>45960.0</v>
      </c>
      <c r="B2758" s="433">
        <v>1047881.0</v>
      </c>
      <c r="C2758" s="427"/>
      <c r="D2758" s="429" t="s">
        <v>1895</v>
      </c>
      <c r="E2758" s="433">
        <v>9.7554913E7</v>
      </c>
      <c r="F2758" s="429">
        <v>8.662843E7</v>
      </c>
      <c r="G2758" s="429" t="s">
        <v>1463</v>
      </c>
    </row>
    <row r="2759" ht="14.25" customHeight="1">
      <c r="A2759" s="426">
        <v>45960.0</v>
      </c>
      <c r="B2759" s="433">
        <v>1008961.0</v>
      </c>
      <c r="C2759" s="427"/>
      <c r="D2759" s="429" t="s">
        <v>1887</v>
      </c>
      <c r="E2759" s="433">
        <v>9.8658874E7</v>
      </c>
      <c r="F2759" s="429">
        <v>2.5709179E7</v>
      </c>
      <c r="G2759" s="429" t="s">
        <v>1463</v>
      </c>
    </row>
    <row r="2760" ht="14.25" customHeight="1">
      <c r="A2760" s="426">
        <v>45960.0</v>
      </c>
      <c r="B2760" s="433">
        <v>896650.0</v>
      </c>
      <c r="C2760" s="427"/>
      <c r="D2760" s="429" t="s">
        <v>1889</v>
      </c>
      <c r="E2760" s="433">
        <v>1.00126782E8</v>
      </c>
      <c r="F2760" s="429">
        <v>2321912.0</v>
      </c>
      <c r="G2760" s="429" t="s">
        <v>1463</v>
      </c>
    </row>
    <row r="2761" ht="14.25" customHeight="1">
      <c r="A2761" s="426">
        <v>45960.0</v>
      </c>
      <c r="B2761" s="433">
        <v>886676.0</v>
      </c>
      <c r="C2761" s="427"/>
      <c r="D2761" s="429" t="s">
        <v>1734</v>
      </c>
      <c r="E2761" s="433">
        <v>1.01098281E8</v>
      </c>
      <c r="F2761" s="429">
        <v>0.0</v>
      </c>
      <c r="G2761" s="429" t="s">
        <v>1463</v>
      </c>
    </row>
    <row r="2762" ht="14.25" customHeight="1">
      <c r="A2762" s="426">
        <v>45960.0</v>
      </c>
      <c r="B2762" s="433">
        <v>841269.0</v>
      </c>
      <c r="C2762" s="427"/>
      <c r="D2762" s="429" t="s">
        <v>1894</v>
      </c>
      <c r="E2762" s="433">
        <v>9.2955457E7</v>
      </c>
      <c r="F2762" s="429">
        <v>7.5632932E7</v>
      </c>
      <c r="G2762" s="429" t="s">
        <v>1463</v>
      </c>
    </row>
    <row r="2763" ht="14.25" customHeight="1">
      <c r="A2763" s="426">
        <v>45960.0</v>
      </c>
      <c r="B2763" s="433">
        <v>809972.0</v>
      </c>
      <c r="C2763" s="427"/>
      <c r="D2763" s="429" t="s">
        <v>1674</v>
      </c>
      <c r="E2763" s="433">
        <v>9.2021817E7</v>
      </c>
      <c r="F2763" s="429">
        <v>0.0</v>
      </c>
      <c r="G2763" s="429" t="s">
        <v>1463</v>
      </c>
    </row>
    <row r="2764" ht="14.25" customHeight="1">
      <c r="A2764" s="426">
        <v>45960.0</v>
      </c>
      <c r="B2764" s="433">
        <v>620404.0</v>
      </c>
      <c r="C2764" s="427"/>
      <c r="D2764" s="429" t="s">
        <v>1685</v>
      </c>
      <c r="E2764" s="433">
        <v>9.1211845E7</v>
      </c>
      <c r="F2764" s="429">
        <v>0.0</v>
      </c>
      <c r="G2764" s="429" t="s">
        <v>1463</v>
      </c>
    </row>
    <row r="2765" ht="14.25" customHeight="1">
      <c r="A2765" s="426">
        <v>45960.0</v>
      </c>
      <c r="B2765" s="433">
        <v>311481.0</v>
      </c>
      <c r="C2765" s="427"/>
      <c r="D2765" s="429" t="s">
        <v>1889</v>
      </c>
      <c r="E2765" s="433">
        <v>9.9230132E7</v>
      </c>
      <c r="F2765" s="429">
        <v>2321912.0</v>
      </c>
      <c r="G2765" s="429" t="s">
        <v>1463</v>
      </c>
    </row>
    <row r="2766" ht="14.25" customHeight="1">
      <c r="A2766" s="426">
        <v>45960.0</v>
      </c>
      <c r="B2766" s="433">
        <v>310458.0</v>
      </c>
      <c r="C2766" s="427"/>
      <c r="D2766" s="429" t="s">
        <v>1896</v>
      </c>
      <c r="E2766" s="433">
        <v>1.01497085E8</v>
      </c>
      <c r="F2766" s="429">
        <v>7.0973642E7</v>
      </c>
      <c r="G2766" s="429" t="s">
        <v>1463</v>
      </c>
    </row>
    <row r="2767" ht="14.25" customHeight="1">
      <c r="A2767" s="426">
        <v>45960.0</v>
      </c>
      <c r="B2767" s="433">
        <v>300000.0</v>
      </c>
      <c r="C2767" s="427"/>
      <c r="D2767" s="429" t="s">
        <v>1630</v>
      </c>
      <c r="E2767" s="433">
        <v>8.9161616E7</v>
      </c>
      <c r="F2767" s="429">
        <v>0.0</v>
      </c>
      <c r="G2767" s="429" t="s">
        <v>1463</v>
      </c>
    </row>
    <row r="2768" ht="14.25" customHeight="1">
      <c r="A2768" s="426">
        <v>45960.0</v>
      </c>
      <c r="B2768" s="433">
        <v>259900.0</v>
      </c>
      <c r="C2768" s="427"/>
      <c r="D2768" s="429" t="s">
        <v>1860</v>
      </c>
      <c r="E2768" s="433">
        <v>8.8861616E7</v>
      </c>
      <c r="F2768" s="429">
        <v>0.0</v>
      </c>
      <c r="G2768" s="429" t="s">
        <v>1463</v>
      </c>
    </row>
    <row r="2769" ht="14.25" customHeight="1">
      <c r="A2769" s="426">
        <v>45960.0</v>
      </c>
      <c r="B2769" s="433">
        <v>141276.0</v>
      </c>
      <c r="C2769" s="427"/>
      <c r="D2769" s="429" t="s">
        <v>1652</v>
      </c>
      <c r="E2769" s="433">
        <v>9.8854093E7</v>
      </c>
      <c r="F2769" s="429">
        <v>0.0</v>
      </c>
      <c r="G2769" s="429" t="s">
        <v>1463</v>
      </c>
    </row>
    <row r="2770" ht="14.25" customHeight="1">
      <c r="A2770" s="426">
        <v>45960.0</v>
      </c>
      <c r="B2770" s="433">
        <v>133835.0</v>
      </c>
      <c r="C2770" s="427"/>
      <c r="D2770" s="429" t="s">
        <v>1897</v>
      </c>
      <c r="E2770" s="433">
        <v>8.9295451E7</v>
      </c>
      <c r="F2770" s="429">
        <v>7.5139934E7</v>
      </c>
      <c r="G2770" s="429" t="s">
        <v>1463</v>
      </c>
    </row>
    <row r="2771" ht="14.25" customHeight="1">
      <c r="A2771" s="426">
        <v>45960.0</v>
      </c>
      <c r="B2771" s="433">
        <v>95000.0</v>
      </c>
      <c r="C2771" s="427"/>
      <c r="D2771" s="429" t="s">
        <v>1898</v>
      </c>
      <c r="E2771" s="433">
        <v>9.7649913E7</v>
      </c>
      <c r="F2771" s="429">
        <v>7.0738201E7</v>
      </c>
      <c r="G2771" s="429" t="s">
        <v>1463</v>
      </c>
    </row>
    <row r="2772" ht="14.25" customHeight="1">
      <c r="A2772" s="426">
        <v>45960.0</v>
      </c>
      <c r="B2772" s="433">
        <v>92371.0</v>
      </c>
      <c r="C2772" s="427"/>
      <c r="D2772" s="429" t="s">
        <v>1750</v>
      </c>
      <c r="E2772" s="433">
        <v>9.2114188E7</v>
      </c>
      <c r="F2772" s="429">
        <v>0.0</v>
      </c>
      <c r="G2772" s="429" t="s">
        <v>1463</v>
      </c>
    </row>
    <row r="2773" ht="14.25" customHeight="1">
      <c r="A2773" s="426">
        <v>45960.0</v>
      </c>
      <c r="B2773" s="433">
        <v>88346.0</v>
      </c>
      <c r="C2773" s="427"/>
      <c r="D2773" s="429" t="s">
        <v>1734</v>
      </c>
      <c r="E2773" s="433">
        <v>1.01186627E8</v>
      </c>
      <c r="F2773" s="429">
        <v>0.0</v>
      </c>
      <c r="G2773" s="429" t="s">
        <v>1463</v>
      </c>
    </row>
    <row r="2774" ht="14.25" customHeight="1">
      <c r="A2774" s="426">
        <v>45960.0</v>
      </c>
      <c r="B2774" s="433">
        <v>84823.0</v>
      </c>
      <c r="C2774" s="427"/>
      <c r="D2774" s="429" t="s">
        <v>1734</v>
      </c>
      <c r="E2774" s="433">
        <v>1.00211605E8</v>
      </c>
      <c r="F2774" s="429">
        <v>0.0</v>
      </c>
      <c r="G2774" s="429" t="s">
        <v>1463</v>
      </c>
    </row>
    <row r="2775" ht="14.25" customHeight="1">
      <c r="A2775" s="426">
        <v>45960.0</v>
      </c>
      <c r="B2775" s="433">
        <v>64558.0</v>
      </c>
      <c r="C2775" s="427"/>
      <c r="D2775" s="429" t="s">
        <v>1723</v>
      </c>
      <c r="E2775" s="433">
        <v>9.8918651E7</v>
      </c>
      <c r="F2775" s="429">
        <v>0.0</v>
      </c>
      <c r="G2775" s="429" t="s">
        <v>1463</v>
      </c>
    </row>
    <row r="2776" ht="14.25" customHeight="1">
      <c r="A2776" s="426">
        <v>45960.0</v>
      </c>
      <c r="B2776" s="433">
        <v>53943.0</v>
      </c>
      <c r="C2776" s="427"/>
      <c r="D2776" s="429" t="s">
        <v>1664</v>
      </c>
      <c r="E2776" s="433">
        <v>9.8712817E7</v>
      </c>
      <c r="F2776" s="429">
        <v>0.0</v>
      </c>
      <c r="G2776" s="429" t="s">
        <v>1463</v>
      </c>
    </row>
    <row r="2777" ht="14.25" customHeight="1">
      <c r="A2777" s="426">
        <v>45964.0</v>
      </c>
      <c r="B2777" s="427"/>
      <c r="C2777" s="433">
        <v>669351.0</v>
      </c>
      <c r="D2777" s="429" t="s">
        <v>1706</v>
      </c>
      <c r="E2777" s="433">
        <v>7.0578408E7</v>
      </c>
      <c r="F2777" s="429">
        <v>0.0</v>
      </c>
      <c r="G2777" s="429" t="s">
        <v>1465</v>
      </c>
    </row>
    <row r="2778" ht="14.25" customHeight="1">
      <c r="A2778" s="426">
        <v>45964.0</v>
      </c>
      <c r="B2778" s="427"/>
      <c r="C2778" s="433">
        <v>69422.0</v>
      </c>
      <c r="D2778" s="429" t="s">
        <v>1743</v>
      </c>
      <c r="E2778" s="433">
        <v>7.1392626E7</v>
      </c>
      <c r="F2778" s="429">
        <v>0.0</v>
      </c>
      <c r="G2778" s="429" t="s">
        <v>1465</v>
      </c>
    </row>
    <row r="2779" ht="14.25" customHeight="1">
      <c r="A2779" s="426">
        <v>45964.0</v>
      </c>
      <c r="B2779" s="433">
        <v>1799756.0</v>
      </c>
      <c r="C2779" s="427"/>
      <c r="D2779" s="429" t="s">
        <v>1727</v>
      </c>
      <c r="E2779" s="433">
        <v>7.3498483E7</v>
      </c>
      <c r="F2779" s="429">
        <v>0.0</v>
      </c>
      <c r="G2779" s="429" t="s">
        <v>1463</v>
      </c>
    </row>
    <row r="2780" ht="14.25" customHeight="1">
      <c r="A2780" s="426">
        <v>45964.0</v>
      </c>
      <c r="B2780" s="433">
        <v>820800.0</v>
      </c>
      <c r="C2780" s="427"/>
      <c r="D2780" s="429" t="s">
        <v>1731</v>
      </c>
      <c r="E2780" s="433">
        <v>7.1247759E7</v>
      </c>
      <c r="F2780" s="429">
        <v>6.4714015E7</v>
      </c>
      <c r="G2780" s="429" t="s">
        <v>1463</v>
      </c>
    </row>
    <row r="2781" ht="14.25" customHeight="1">
      <c r="A2781" s="426">
        <v>45964.0</v>
      </c>
      <c r="B2781" s="433">
        <v>583640.0</v>
      </c>
      <c r="C2781" s="427"/>
      <c r="D2781" s="429" t="s">
        <v>1899</v>
      </c>
      <c r="E2781" s="433">
        <v>7.1462048E7</v>
      </c>
      <c r="F2781" s="429">
        <v>0.0</v>
      </c>
      <c r="G2781" s="429" t="s">
        <v>1463</v>
      </c>
    </row>
    <row r="2782" ht="14.25" customHeight="1">
      <c r="A2782" s="426">
        <v>45964.0</v>
      </c>
      <c r="B2782" s="433">
        <v>300000.0</v>
      </c>
      <c r="C2782" s="427"/>
      <c r="D2782" s="429" t="s">
        <v>1690</v>
      </c>
      <c r="E2782" s="433">
        <v>7.0878408E7</v>
      </c>
      <c r="F2782" s="429">
        <v>0.0</v>
      </c>
      <c r="G2782" s="429" t="s">
        <v>1463</v>
      </c>
    </row>
    <row r="2783" ht="14.25" customHeight="1">
      <c r="A2783" s="426">
        <v>45964.0</v>
      </c>
      <c r="B2783" s="433">
        <v>197820.0</v>
      </c>
      <c r="C2783" s="427"/>
      <c r="D2783" s="429" t="s">
        <v>1756</v>
      </c>
      <c r="E2783" s="433">
        <v>7.3724223E7</v>
      </c>
      <c r="F2783" s="429">
        <v>2.5536754E7</v>
      </c>
      <c r="G2783" s="429" t="s">
        <v>1463</v>
      </c>
    </row>
    <row r="2784" ht="14.25" customHeight="1">
      <c r="A2784" s="426">
        <v>45964.0</v>
      </c>
      <c r="B2784" s="433">
        <v>177850.0</v>
      </c>
      <c r="C2784" s="427"/>
      <c r="D2784" s="429" t="s">
        <v>1698</v>
      </c>
      <c r="E2784" s="433">
        <v>7.1698727E7</v>
      </c>
      <c r="F2784" s="429">
        <v>6.2241071E7</v>
      </c>
      <c r="G2784" s="429" t="s">
        <v>1463</v>
      </c>
    </row>
    <row r="2785" ht="14.25" customHeight="1">
      <c r="A2785" s="426">
        <v>45964.0</v>
      </c>
      <c r="B2785" s="433">
        <v>128251.0</v>
      </c>
      <c r="C2785" s="427"/>
      <c r="D2785" s="429" t="s">
        <v>1783</v>
      </c>
      <c r="E2785" s="433">
        <v>7.1520877E7</v>
      </c>
      <c r="F2785" s="429">
        <v>0.0</v>
      </c>
      <c r="G2785" s="429" t="s">
        <v>1463</v>
      </c>
    </row>
    <row r="2786" ht="14.25" customHeight="1">
      <c r="A2786" s="426">
        <v>45964.0</v>
      </c>
      <c r="B2786" s="433">
        <v>89271.0</v>
      </c>
      <c r="C2786" s="427"/>
      <c r="D2786" s="429" t="s">
        <v>1609</v>
      </c>
      <c r="E2786" s="433">
        <v>7.0426959E7</v>
      </c>
      <c r="F2786" s="429">
        <v>3.96404852E8</v>
      </c>
      <c r="G2786" s="429" t="s">
        <v>1463</v>
      </c>
    </row>
    <row r="2787" ht="14.25" customHeight="1">
      <c r="A2787" s="426">
        <v>45964.0</v>
      </c>
      <c r="B2787" s="433">
        <v>27920.0</v>
      </c>
      <c r="C2787" s="427"/>
      <c r="D2787" s="429" t="s">
        <v>1856</v>
      </c>
      <c r="E2787" s="433">
        <v>7.3526403E7</v>
      </c>
      <c r="F2787" s="429">
        <v>2321912.0</v>
      </c>
      <c r="G2787" s="429" t="s">
        <v>1463</v>
      </c>
    </row>
    <row r="2788" ht="14.25" customHeight="1">
      <c r="A2788" s="426">
        <v>45964.0</v>
      </c>
      <c r="B2788" s="433">
        <v>15738.0</v>
      </c>
      <c r="C2788" s="427"/>
      <c r="D2788" s="429" t="s">
        <v>1650</v>
      </c>
      <c r="E2788" s="433">
        <v>7.0337688E7</v>
      </c>
      <c r="F2788" s="429">
        <v>3.9640516E8</v>
      </c>
      <c r="G2788" s="429" t="s">
        <v>1463</v>
      </c>
    </row>
    <row r="2789" ht="14.25" customHeight="1">
      <c r="A2789" s="426">
        <v>45965.0</v>
      </c>
      <c r="B2789" s="433">
        <v>224238.0</v>
      </c>
      <c r="C2789" s="427"/>
      <c r="D2789" s="429" t="s">
        <v>1868</v>
      </c>
      <c r="E2789" s="433">
        <v>7.032195E7</v>
      </c>
      <c r="F2789" s="429">
        <v>0.0</v>
      </c>
      <c r="G2789" s="429" t="s">
        <v>1463</v>
      </c>
    </row>
    <row r="2790" ht="14.25" customHeight="1">
      <c r="A2790" s="426">
        <v>45966.0</v>
      </c>
      <c r="B2790" s="427"/>
      <c r="C2790" s="433">
        <v>100161.0</v>
      </c>
      <c r="D2790" s="429" t="s">
        <v>1818</v>
      </c>
      <c r="E2790" s="433">
        <v>7.0127712E7</v>
      </c>
      <c r="F2790" s="429">
        <v>0.0</v>
      </c>
      <c r="G2790" s="429" t="s">
        <v>1543</v>
      </c>
    </row>
    <row r="2791" ht="14.25" customHeight="1">
      <c r="A2791" s="426">
        <v>45966.0</v>
      </c>
      <c r="B2791" s="427"/>
      <c r="C2791" s="433">
        <v>30000.0</v>
      </c>
      <c r="D2791" s="429" t="s">
        <v>1746</v>
      </c>
      <c r="E2791" s="433">
        <v>7.0097712E7</v>
      </c>
      <c r="F2791" s="429">
        <v>1121935.0</v>
      </c>
      <c r="G2791" s="429" t="s">
        <v>1463</v>
      </c>
    </row>
    <row r="2792" ht="14.25" customHeight="1">
      <c r="A2792" s="426">
        <v>45966.0</v>
      </c>
      <c r="B2792" s="433">
        <v>3564.0</v>
      </c>
      <c r="C2792" s="427"/>
      <c r="D2792" s="429" t="s">
        <v>1900</v>
      </c>
      <c r="E2792" s="433">
        <v>3.7181011E7</v>
      </c>
      <c r="F2792" s="429">
        <v>0.0</v>
      </c>
      <c r="G2792" s="429" t="s">
        <v>1543</v>
      </c>
    </row>
    <row r="2793" ht="14.25" customHeight="1">
      <c r="A2793" s="426">
        <v>45966.0</v>
      </c>
      <c r="B2793" s="433">
        <v>677.0</v>
      </c>
      <c r="C2793" s="427"/>
      <c r="D2793" s="429" t="s">
        <v>1901</v>
      </c>
      <c r="E2793" s="433">
        <v>3.7177447E7</v>
      </c>
      <c r="F2793" s="429">
        <v>0.0</v>
      </c>
      <c r="G2793" s="429" t="s">
        <v>1543</v>
      </c>
    </row>
    <row r="2794" ht="14.25" customHeight="1">
      <c r="A2794" s="426">
        <v>45967.0</v>
      </c>
      <c r="B2794" s="427"/>
      <c r="C2794" s="433">
        <v>4.7488504E7</v>
      </c>
      <c r="D2794" s="429" t="s">
        <v>1593</v>
      </c>
      <c r="E2794" s="433">
        <v>3.717677E7</v>
      </c>
      <c r="F2794" s="429">
        <v>0.0</v>
      </c>
      <c r="G2794" s="429" t="s">
        <v>1543</v>
      </c>
    </row>
    <row r="2795" ht="14.25" customHeight="1">
      <c r="A2795" s="426">
        <v>45967.0</v>
      </c>
      <c r="B2795" s="433">
        <v>6695929.0</v>
      </c>
      <c r="C2795" s="427"/>
      <c r="D2795" s="429" t="s">
        <v>1519</v>
      </c>
      <c r="E2795" s="433">
        <v>6.2876849E7</v>
      </c>
      <c r="F2795" s="429">
        <v>2.5709179E7</v>
      </c>
      <c r="G2795" s="429" t="s">
        <v>1463</v>
      </c>
    </row>
    <row r="2796" ht="14.25" customHeight="1">
      <c r="A2796" s="426">
        <v>45967.0</v>
      </c>
      <c r="B2796" s="433">
        <v>5746301.0</v>
      </c>
      <c r="C2796" s="427"/>
      <c r="D2796" s="429" t="s">
        <v>1902</v>
      </c>
      <c r="E2796" s="433">
        <v>8.3396328E7</v>
      </c>
      <c r="F2796" s="429">
        <v>2.02588199E8</v>
      </c>
      <c r="G2796" s="429" t="s">
        <v>1669</v>
      </c>
    </row>
    <row r="2797" ht="14.25" customHeight="1">
      <c r="A2797" s="426">
        <v>45967.0</v>
      </c>
      <c r="B2797" s="433">
        <v>5200978.0</v>
      </c>
      <c r="C2797" s="427"/>
      <c r="D2797" s="429" t="s">
        <v>1736</v>
      </c>
      <c r="E2797" s="433">
        <v>4.4373503E7</v>
      </c>
      <c r="F2797" s="429">
        <v>7.5632932E7</v>
      </c>
      <c r="G2797" s="429" t="s">
        <v>1463</v>
      </c>
    </row>
    <row r="2798" ht="14.25" customHeight="1">
      <c r="A2798" s="426">
        <v>45967.0</v>
      </c>
      <c r="B2798" s="433">
        <v>4557986.0</v>
      </c>
      <c r="C2798" s="427"/>
      <c r="D2798" s="429" t="s">
        <v>1684</v>
      </c>
      <c r="E2798" s="433">
        <v>5.1270092E7</v>
      </c>
      <c r="F2798" s="429">
        <v>4846885.0</v>
      </c>
      <c r="G2798" s="429" t="s">
        <v>1463</v>
      </c>
    </row>
    <row r="2799" ht="14.25" customHeight="1">
      <c r="A2799" s="426">
        <v>45967.0</v>
      </c>
      <c r="B2799" s="433">
        <v>4142704.0</v>
      </c>
      <c r="C2799" s="427"/>
      <c r="D2799" s="429" t="s">
        <v>1549</v>
      </c>
      <c r="E2799" s="433">
        <v>5.618092E7</v>
      </c>
      <c r="F2799" s="429">
        <v>0.0</v>
      </c>
      <c r="G2799" s="429" t="s">
        <v>1463</v>
      </c>
    </row>
    <row r="2800" ht="14.25" customHeight="1">
      <c r="A2800" s="426">
        <v>45967.0</v>
      </c>
      <c r="B2800" s="433">
        <v>2937726.0</v>
      </c>
      <c r="C2800" s="427"/>
      <c r="D2800" s="429" t="s">
        <v>1604</v>
      </c>
      <c r="E2800" s="433">
        <v>6.7517649E7</v>
      </c>
      <c r="F2800" s="429">
        <v>1702947.0</v>
      </c>
      <c r="G2800" s="429" t="s">
        <v>1463</v>
      </c>
    </row>
    <row r="2801" ht="14.25" customHeight="1">
      <c r="A2801" s="426">
        <v>45967.0</v>
      </c>
      <c r="B2801" s="433">
        <v>1541478.0</v>
      </c>
      <c r="C2801" s="427"/>
      <c r="D2801" s="429" t="s">
        <v>1674</v>
      </c>
      <c r="E2801" s="433">
        <v>4.6712106E7</v>
      </c>
      <c r="F2801" s="429">
        <v>0.0</v>
      </c>
      <c r="G2801" s="429" t="s">
        <v>1463</v>
      </c>
    </row>
    <row r="2802" ht="14.25" customHeight="1">
      <c r="A2802" s="426">
        <v>45967.0</v>
      </c>
      <c r="B2802" s="433">
        <v>1396597.0</v>
      </c>
      <c r="C2802" s="427"/>
      <c r="D2802" s="429" t="s">
        <v>1507</v>
      </c>
      <c r="E2802" s="433">
        <v>3.8577608E7</v>
      </c>
      <c r="F2802" s="429">
        <v>0.0</v>
      </c>
      <c r="G2802" s="429" t="s">
        <v>1463</v>
      </c>
    </row>
    <row r="2803" ht="14.25" customHeight="1">
      <c r="A2803" s="426">
        <v>45967.0</v>
      </c>
      <c r="B2803" s="433">
        <v>1266469.0</v>
      </c>
      <c r="C2803" s="427"/>
      <c r="D2803" s="429" t="s">
        <v>1604</v>
      </c>
      <c r="E2803" s="433">
        <v>7.0227873E7</v>
      </c>
      <c r="F2803" s="429">
        <v>1702947.0</v>
      </c>
      <c r="G2803" s="429" t="s">
        <v>1463</v>
      </c>
    </row>
    <row r="2804" ht="14.25" customHeight="1">
      <c r="A2804" s="426">
        <v>45967.0</v>
      </c>
      <c r="B2804" s="433">
        <v>1040060.0</v>
      </c>
      <c r="C2804" s="427"/>
      <c r="D2804" s="429" t="s">
        <v>1903</v>
      </c>
      <c r="E2804" s="433">
        <v>8.4665274E7</v>
      </c>
      <c r="F2804" s="429">
        <v>0.0</v>
      </c>
      <c r="G2804" s="429" t="s">
        <v>1463</v>
      </c>
    </row>
    <row r="2805" ht="14.25" customHeight="1">
      <c r="A2805" s="426">
        <v>45967.0</v>
      </c>
      <c r="B2805" s="433">
        <v>779552.0</v>
      </c>
      <c r="C2805" s="427"/>
      <c r="D2805" s="429" t="s">
        <v>1685</v>
      </c>
      <c r="E2805" s="433">
        <v>6.4579923E7</v>
      </c>
      <c r="F2805" s="429">
        <v>0.0</v>
      </c>
      <c r="G2805" s="429" t="s">
        <v>1463</v>
      </c>
    </row>
    <row r="2806" ht="14.25" customHeight="1">
      <c r="A2806" s="426">
        <v>45967.0</v>
      </c>
      <c r="B2806" s="433">
        <v>779551.0</v>
      </c>
      <c r="C2806" s="427"/>
      <c r="D2806" s="429" t="s">
        <v>1685</v>
      </c>
      <c r="E2806" s="433">
        <v>6.36564E7</v>
      </c>
      <c r="F2806" s="429">
        <v>0.0</v>
      </c>
      <c r="G2806" s="429" t="s">
        <v>1463</v>
      </c>
    </row>
    <row r="2807" ht="14.25" customHeight="1">
      <c r="A2807" s="426">
        <v>45967.0</v>
      </c>
      <c r="B2807" s="433">
        <v>662632.0</v>
      </c>
      <c r="C2807" s="427"/>
      <c r="D2807" s="429" t="s">
        <v>1520</v>
      </c>
      <c r="E2807" s="433">
        <v>5.2038216E7</v>
      </c>
      <c r="F2807" s="429">
        <v>0.0</v>
      </c>
      <c r="G2807" s="429" t="s">
        <v>1463</v>
      </c>
    </row>
    <row r="2808" ht="14.25" customHeight="1">
      <c r="A2808" s="426">
        <v>45967.0</v>
      </c>
      <c r="B2808" s="433">
        <v>594917.0</v>
      </c>
      <c r="C2808" s="427"/>
      <c r="D2808" s="429" t="s">
        <v>1736</v>
      </c>
      <c r="E2808" s="433">
        <v>3.9172525E7</v>
      </c>
      <c r="F2808" s="429">
        <v>7.5632932E7</v>
      </c>
      <c r="G2808" s="429" t="s">
        <v>1463</v>
      </c>
    </row>
    <row r="2809" ht="14.25" customHeight="1">
      <c r="A2809" s="426">
        <v>45967.0</v>
      </c>
      <c r="B2809" s="433">
        <v>479915.0</v>
      </c>
      <c r="C2809" s="427"/>
      <c r="D2809" s="429" t="s">
        <v>1604</v>
      </c>
      <c r="E2809" s="433">
        <v>6.8177522E7</v>
      </c>
      <c r="F2809" s="429">
        <v>1702947.0</v>
      </c>
      <c r="G2809" s="429" t="s">
        <v>1463</v>
      </c>
    </row>
    <row r="2810" ht="14.25" customHeight="1">
      <c r="A2810" s="426">
        <v>45967.0</v>
      </c>
      <c r="B2810" s="433">
        <v>361165.0</v>
      </c>
      <c r="C2810" s="427"/>
      <c r="D2810" s="429" t="s">
        <v>1904</v>
      </c>
      <c r="E2810" s="433">
        <v>4.4734668E7</v>
      </c>
      <c r="F2810" s="429">
        <v>7.3377536E7</v>
      </c>
      <c r="G2810" s="429" t="s">
        <v>1463</v>
      </c>
    </row>
    <row r="2811" ht="14.25" customHeight="1">
      <c r="A2811" s="426">
        <v>45967.0</v>
      </c>
      <c r="B2811" s="433">
        <v>300000.0</v>
      </c>
      <c r="C2811" s="427"/>
      <c r="D2811" s="429" t="s">
        <v>1630</v>
      </c>
      <c r="E2811" s="433">
        <v>6.8477522E7</v>
      </c>
      <c r="F2811" s="429">
        <v>0.0</v>
      </c>
      <c r="G2811" s="429" t="s">
        <v>1463</v>
      </c>
    </row>
    <row r="2812" ht="14.25" customHeight="1">
      <c r="A2812" s="426">
        <v>45967.0</v>
      </c>
      <c r="B2812" s="433">
        <v>279924.0</v>
      </c>
      <c r="C2812" s="427"/>
      <c r="D2812" s="429" t="s">
        <v>1604</v>
      </c>
      <c r="E2812" s="433">
        <v>6.8961404E7</v>
      </c>
      <c r="F2812" s="429">
        <v>1702947.0</v>
      </c>
      <c r="G2812" s="429" t="s">
        <v>1463</v>
      </c>
    </row>
    <row r="2813" ht="14.25" customHeight="1">
      <c r="A2813" s="426">
        <v>45967.0</v>
      </c>
      <c r="B2813" s="433">
        <v>239975.0</v>
      </c>
      <c r="C2813" s="427"/>
      <c r="D2813" s="429" t="s">
        <v>1904</v>
      </c>
      <c r="E2813" s="433">
        <v>4.4974643E7</v>
      </c>
      <c r="F2813" s="429">
        <v>7.3377536E7</v>
      </c>
      <c r="G2813" s="429" t="s">
        <v>1463</v>
      </c>
    </row>
    <row r="2814" ht="14.25" customHeight="1">
      <c r="A2814" s="426">
        <v>45967.0</v>
      </c>
      <c r="B2814" s="433">
        <v>203958.0</v>
      </c>
      <c r="C2814" s="427"/>
      <c r="D2814" s="429" t="s">
        <v>1904</v>
      </c>
      <c r="E2814" s="433">
        <v>6.868148E7</v>
      </c>
      <c r="F2814" s="429">
        <v>7.3377536E7</v>
      </c>
      <c r="G2814" s="429" t="s">
        <v>1463</v>
      </c>
    </row>
    <row r="2815" ht="14.25" customHeight="1">
      <c r="A2815" s="426">
        <v>45967.0</v>
      </c>
      <c r="B2815" s="433">
        <v>195985.0</v>
      </c>
      <c r="C2815" s="427"/>
      <c r="D2815" s="429" t="s">
        <v>1652</v>
      </c>
      <c r="E2815" s="433">
        <v>4.5170628E7</v>
      </c>
      <c r="F2815" s="429">
        <v>0.0</v>
      </c>
      <c r="G2815" s="429" t="s">
        <v>1463</v>
      </c>
    </row>
    <row r="2816" ht="14.25" customHeight="1">
      <c r="A2816" s="426">
        <v>45967.0</v>
      </c>
      <c r="B2816" s="433">
        <v>179958.0</v>
      </c>
      <c r="C2816" s="427"/>
      <c r="D2816" s="429" t="s">
        <v>1715</v>
      </c>
      <c r="E2816" s="433">
        <v>6.7697607E7</v>
      </c>
      <c r="F2816" s="429">
        <v>0.0</v>
      </c>
      <c r="G2816" s="429" t="s">
        <v>1463</v>
      </c>
    </row>
    <row r="2817" ht="14.25" customHeight="1">
      <c r="A2817" s="426">
        <v>45967.0</v>
      </c>
      <c r="B2817" s="433">
        <v>178886.0</v>
      </c>
      <c r="C2817" s="427"/>
      <c r="D2817" s="429" t="s">
        <v>1905</v>
      </c>
      <c r="E2817" s="433">
        <v>8.3575214E7</v>
      </c>
      <c r="F2817" s="429">
        <v>2.02588199E8</v>
      </c>
      <c r="G2817" s="429" t="s">
        <v>1669</v>
      </c>
    </row>
    <row r="2818" ht="14.25" customHeight="1">
      <c r="A2818" s="426">
        <v>45967.0</v>
      </c>
      <c r="B2818" s="433">
        <v>143971.0</v>
      </c>
      <c r="C2818" s="427"/>
      <c r="D2818" s="429" t="s">
        <v>1597</v>
      </c>
      <c r="E2818" s="433">
        <v>6.3800371E7</v>
      </c>
      <c r="F2818" s="429">
        <v>6.2241071E7</v>
      </c>
      <c r="G2818" s="429" t="s">
        <v>1463</v>
      </c>
    </row>
    <row r="2819" ht="14.25" customHeight="1">
      <c r="A2819" s="426">
        <v>45967.0</v>
      </c>
      <c r="B2819" s="433">
        <v>105492.0</v>
      </c>
      <c r="C2819" s="427"/>
      <c r="D2819" s="429" t="s">
        <v>1652</v>
      </c>
      <c r="E2819" s="433">
        <v>5.1375584E7</v>
      </c>
      <c r="F2819" s="429">
        <v>0.0</v>
      </c>
      <c r="G2819" s="429" t="s">
        <v>1463</v>
      </c>
    </row>
    <row r="2820" ht="14.25" customHeight="1">
      <c r="A2820" s="426">
        <v>45967.0</v>
      </c>
      <c r="B2820" s="433">
        <v>50000.0</v>
      </c>
      <c r="C2820" s="427"/>
      <c r="D2820" s="429" t="s">
        <v>1906</v>
      </c>
      <c r="E2820" s="433">
        <v>8.3625214E7</v>
      </c>
      <c r="F2820" s="429">
        <v>8.1774439E7</v>
      </c>
      <c r="G2820" s="429" t="s">
        <v>1463</v>
      </c>
    </row>
    <row r="2821" ht="14.25" customHeight="1">
      <c r="A2821" s="426">
        <v>45968.0</v>
      </c>
      <c r="B2821" s="427"/>
      <c r="C2821" s="433">
        <v>7.0277685E7</v>
      </c>
      <c r="D2821" s="429" t="s">
        <v>1593</v>
      </c>
      <c r="E2821" s="433">
        <v>7.7650027E7</v>
      </c>
      <c r="F2821" s="429">
        <v>0.0</v>
      </c>
      <c r="G2821" s="429" t="s">
        <v>1543</v>
      </c>
    </row>
    <row r="2822" ht="14.25" customHeight="1">
      <c r="A2822" s="426">
        <v>45968.0</v>
      </c>
      <c r="B2822" s="433">
        <v>9000.0</v>
      </c>
      <c r="C2822" s="427"/>
      <c r="D2822" s="429" t="s">
        <v>1712</v>
      </c>
      <c r="E2822" s="433">
        <v>1.47927712E8</v>
      </c>
      <c r="F2822" s="429">
        <v>0.0</v>
      </c>
      <c r="G2822" s="429" t="s">
        <v>1463</v>
      </c>
    </row>
    <row r="2823" ht="14.25" customHeight="1">
      <c r="A2823" s="426">
        <v>45971.0</v>
      </c>
      <c r="B2823" s="427"/>
      <c r="C2823" s="433">
        <v>1321382.0</v>
      </c>
      <c r="D2823" s="429" t="s">
        <v>1828</v>
      </c>
      <c r="E2823" s="433">
        <v>1.33372879E8</v>
      </c>
      <c r="F2823" s="429">
        <v>0.0</v>
      </c>
      <c r="G2823" s="429" t="s">
        <v>1543</v>
      </c>
    </row>
    <row r="2824" ht="14.25" customHeight="1">
      <c r="A2824" s="426">
        <v>45971.0</v>
      </c>
      <c r="B2824" s="433">
        <v>7000000.0</v>
      </c>
      <c r="C2824" s="427"/>
      <c r="D2824" s="429" t="s">
        <v>1519</v>
      </c>
      <c r="E2824" s="433">
        <v>1.45722828E8</v>
      </c>
      <c r="F2824" s="429">
        <v>2.5709179E7</v>
      </c>
      <c r="G2824" s="429" t="s">
        <v>1463</v>
      </c>
    </row>
    <row r="2825" ht="14.25" customHeight="1">
      <c r="A2825" s="426">
        <v>45971.0</v>
      </c>
      <c r="B2825" s="433">
        <v>4499949.0</v>
      </c>
      <c r="C2825" s="427"/>
      <c r="D2825" s="429" t="s">
        <v>1519</v>
      </c>
      <c r="E2825" s="433">
        <v>1.38722828E8</v>
      </c>
      <c r="F2825" s="429">
        <v>2.5709179E7</v>
      </c>
      <c r="G2825" s="429" t="s">
        <v>1463</v>
      </c>
    </row>
    <row r="2826" ht="14.25" customHeight="1">
      <c r="A2826" s="426">
        <v>45971.0</v>
      </c>
      <c r="B2826" s="433">
        <v>2195884.0</v>
      </c>
      <c r="C2826" s="427"/>
      <c r="D2826" s="429" t="s">
        <v>1519</v>
      </c>
      <c r="E2826" s="433">
        <v>1.47918712E8</v>
      </c>
      <c r="F2826" s="429">
        <v>2.5709179E7</v>
      </c>
      <c r="G2826" s="429" t="s">
        <v>1463</v>
      </c>
    </row>
    <row r="2827" ht="14.25" customHeight="1">
      <c r="A2827" s="426">
        <v>45971.0</v>
      </c>
      <c r="B2827" s="433">
        <v>350000.0</v>
      </c>
      <c r="C2827" s="427"/>
      <c r="D2827" s="429" t="s">
        <v>1907</v>
      </c>
      <c r="E2827" s="433">
        <v>1.33722879E8</v>
      </c>
      <c r="F2827" s="429">
        <v>0.0</v>
      </c>
      <c r="G2827" s="429" t="s">
        <v>1463</v>
      </c>
    </row>
    <row r="2828" ht="14.25" customHeight="1">
      <c r="A2828" s="426">
        <v>45971.0</v>
      </c>
      <c r="B2828" s="433">
        <v>300000.0</v>
      </c>
      <c r="C2828" s="427"/>
      <c r="D2828" s="429" t="s">
        <v>1630</v>
      </c>
      <c r="E2828" s="433">
        <v>1.34022879E8</v>
      </c>
      <c r="F2828" s="429">
        <v>0.0</v>
      </c>
      <c r="G2828" s="429" t="s">
        <v>1463</v>
      </c>
    </row>
    <row r="2829" ht="14.25" customHeight="1">
      <c r="A2829" s="426">
        <v>45971.0</v>
      </c>
      <c r="B2829" s="433">
        <v>200000.0</v>
      </c>
      <c r="C2829" s="427"/>
      <c r="D2829" s="429" t="s">
        <v>1658</v>
      </c>
      <c r="E2829" s="433">
        <v>1.34222879E8</v>
      </c>
      <c r="F2829" s="429">
        <v>0.0</v>
      </c>
      <c r="G2829" s="429" t="s">
        <v>1463</v>
      </c>
    </row>
    <row r="2830" ht="14.25" customHeight="1">
      <c r="A2830" s="426">
        <v>45972.0</v>
      </c>
      <c r="B2830" s="427"/>
      <c r="C2830" s="433">
        <v>5.0E7</v>
      </c>
      <c r="D2830" s="429" t="s">
        <v>1643</v>
      </c>
      <c r="E2830" s="433">
        <v>1.43196719E8</v>
      </c>
      <c r="F2830" s="429">
        <v>0.0</v>
      </c>
      <c r="G2830" s="429" t="s">
        <v>1463</v>
      </c>
    </row>
    <row r="2831" ht="14.25" customHeight="1">
      <c r="A2831" s="426">
        <v>45972.0</v>
      </c>
      <c r="B2831" s="427"/>
      <c r="C2831" s="433">
        <v>8502458.0</v>
      </c>
      <c r="D2831" s="429" t="s">
        <v>1643</v>
      </c>
      <c r="E2831" s="433">
        <v>1.34694261E8</v>
      </c>
      <c r="F2831" s="429">
        <v>0.0</v>
      </c>
      <c r="G2831" s="429" t="s">
        <v>1463</v>
      </c>
    </row>
    <row r="2832" ht="14.25" customHeight="1">
      <c r="A2832" s="426">
        <v>45972.0</v>
      </c>
      <c r="B2832" s="427"/>
      <c r="C2832" s="433">
        <v>55041.0</v>
      </c>
      <c r="D2832" s="429" t="s">
        <v>1818</v>
      </c>
      <c r="E2832" s="433">
        <v>1.93196719E8</v>
      </c>
      <c r="F2832" s="429">
        <v>0.0</v>
      </c>
      <c r="G2832" s="429" t="s">
        <v>1543</v>
      </c>
    </row>
    <row r="2833" ht="14.25" customHeight="1">
      <c r="A2833" s="426">
        <v>45973.0</v>
      </c>
      <c r="B2833" s="433">
        <v>1.5E7</v>
      </c>
      <c r="C2833" s="427"/>
      <c r="D2833" s="429" t="s">
        <v>1510</v>
      </c>
      <c r="E2833" s="433">
        <v>1.75569334E8</v>
      </c>
      <c r="F2833" s="429">
        <v>0.0</v>
      </c>
      <c r="G2833" s="429" t="s">
        <v>1463</v>
      </c>
    </row>
    <row r="2834" ht="14.25" customHeight="1">
      <c r="A2834" s="426">
        <v>45973.0</v>
      </c>
      <c r="B2834" s="433">
        <v>9313861.0</v>
      </c>
      <c r="C2834" s="427"/>
      <c r="D2834" s="429" t="s">
        <v>1510</v>
      </c>
      <c r="E2834" s="433">
        <v>1.60569334E8</v>
      </c>
      <c r="F2834" s="429">
        <v>0.0</v>
      </c>
      <c r="G2834" s="429" t="s">
        <v>1463</v>
      </c>
    </row>
    <row r="2835" ht="14.25" customHeight="1">
      <c r="A2835" s="426">
        <v>45973.0</v>
      </c>
      <c r="B2835" s="433">
        <v>4067589.0</v>
      </c>
      <c r="C2835" s="427"/>
      <c r="D2835" s="429" t="s">
        <v>1784</v>
      </c>
      <c r="E2835" s="433">
        <v>1.79636923E8</v>
      </c>
      <c r="F2835" s="429">
        <v>3.97106174E8</v>
      </c>
      <c r="G2835" s="429" t="s">
        <v>1463</v>
      </c>
    </row>
    <row r="2836" ht="14.25" customHeight="1">
      <c r="A2836" s="426">
        <v>45973.0</v>
      </c>
      <c r="B2836" s="433">
        <v>4003171.0</v>
      </c>
      <c r="C2836" s="427"/>
      <c r="D2836" s="429" t="s">
        <v>1519</v>
      </c>
      <c r="E2836" s="433">
        <v>1.88552021E8</v>
      </c>
      <c r="F2836" s="429">
        <v>2.5709179E7</v>
      </c>
      <c r="G2836" s="429" t="s">
        <v>1463</v>
      </c>
    </row>
    <row r="2837" ht="14.25" customHeight="1">
      <c r="A2837" s="426">
        <v>45973.0</v>
      </c>
      <c r="B2837" s="433">
        <v>1790911.0</v>
      </c>
      <c r="C2837" s="427"/>
      <c r="D2837" s="429" t="s">
        <v>1674</v>
      </c>
      <c r="E2837" s="433">
        <v>1.81623819E8</v>
      </c>
      <c r="F2837" s="429">
        <v>0.0</v>
      </c>
      <c r="G2837" s="429" t="s">
        <v>1463</v>
      </c>
    </row>
    <row r="2838" ht="14.25" customHeight="1">
      <c r="A2838" s="426">
        <v>45973.0</v>
      </c>
      <c r="B2838" s="433">
        <v>1526837.0</v>
      </c>
      <c r="C2838" s="427"/>
      <c r="D2838" s="429" t="s">
        <v>1519</v>
      </c>
      <c r="E2838" s="433">
        <v>1.9295176E8</v>
      </c>
      <c r="F2838" s="429">
        <v>2.5709179E7</v>
      </c>
      <c r="G2838" s="429" t="s">
        <v>1463</v>
      </c>
    </row>
    <row r="2839" ht="14.25" customHeight="1">
      <c r="A2839" s="426">
        <v>45973.0</v>
      </c>
      <c r="B2839" s="433">
        <v>1180791.0</v>
      </c>
      <c r="C2839" s="427"/>
      <c r="D2839" s="429" t="s">
        <v>1519</v>
      </c>
      <c r="E2839" s="433">
        <v>1.91232943E8</v>
      </c>
      <c r="F2839" s="429">
        <v>2.5709179E7</v>
      </c>
      <c r="G2839" s="429" t="s">
        <v>1463</v>
      </c>
    </row>
    <row r="2840" ht="14.25" customHeight="1">
      <c r="A2840" s="426">
        <v>45973.0</v>
      </c>
      <c r="B2840" s="433">
        <v>914456.0</v>
      </c>
      <c r="C2840" s="427"/>
      <c r="D2840" s="429" t="s">
        <v>1684</v>
      </c>
      <c r="E2840" s="433">
        <v>1.89472277E8</v>
      </c>
      <c r="F2840" s="429">
        <v>4846885.0</v>
      </c>
      <c r="G2840" s="429" t="s">
        <v>1463</v>
      </c>
    </row>
    <row r="2841" ht="14.25" customHeight="1">
      <c r="A2841" s="426">
        <v>45973.0</v>
      </c>
      <c r="B2841" s="433">
        <v>579875.0</v>
      </c>
      <c r="C2841" s="427"/>
      <c r="D2841" s="429" t="s">
        <v>1549</v>
      </c>
      <c r="E2841" s="433">
        <v>1.90052152E8</v>
      </c>
      <c r="F2841" s="429">
        <v>0.0</v>
      </c>
      <c r="G2841" s="429" t="s">
        <v>1463</v>
      </c>
    </row>
    <row r="2842" ht="14.25" customHeight="1">
      <c r="A2842" s="426">
        <v>45973.0</v>
      </c>
      <c r="B2842" s="433">
        <v>559540.0</v>
      </c>
      <c r="C2842" s="427"/>
      <c r="D2842" s="429" t="s">
        <v>1524</v>
      </c>
      <c r="E2842" s="433">
        <v>1.84170876E8</v>
      </c>
      <c r="F2842" s="429">
        <v>6.132917E7</v>
      </c>
      <c r="G2842" s="429" t="s">
        <v>1463</v>
      </c>
    </row>
    <row r="2843" ht="14.25" customHeight="1">
      <c r="A2843" s="426">
        <v>45973.0</v>
      </c>
      <c r="B2843" s="433">
        <v>558110.0</v>
      </c>
      <c r="C2843" s="427"/>
      <c r="D2843" s="429" t="s">
        <v>1521</v>
      </c>
      <c r="E2843" s="433">
        <v>1.82667471E8</v>
      </c>
      <c r="F2843" s="429">
        <v>0.0</v>
      </c>
      <c r="G2843" s="429" t="s">
        <v>1463</v>
      </c>
    </row>
    <row r="2844" ht="14.25" customHeight="1">
      <c r="A2844" s="426">
        <v>45973.0</v>
      </c>
      <c r="B2844" s="433">
        <v>428969.0</v>
      </c>
      <c r="C2844" s="427"/>
      <c r="D2844" s="429" t="s">
        <v>1652</v>
      </c>
      <c r="E2844" s="433">
        <v>1.83421299E8</v>
      </c>
      <c r="F2844" s="429">
        <v>0.0</v>
      </c>
      <c r="G2844" s="429" t="s">
        <v>1463</v>
      </c>
    </row>
    <row r="2845" ht="14.25" customHeight="1">
      <c r="A2845" s="426">
        <v>45973.0</v>
      </c>
      <c r="B2845" s="433">
        <v>377974.0</v>
      </c>
      <c r="C2845" s="427"/>
      <c r="D2845" s="429" t="s">
        <v>1674</v>
      </c>
      <c r="E2845" s="433">
        <v>1.8454885E8</v>
      </c>
      <c r="F2845" s="429">
        <v>0.0</v>
      </c>
      <c r="G2845" s="429" t="s">
        <v>1463</v>
      </c>
    </row>
    <row r="2846" ht="14.25" customHeight="1">
      <c r="A2846" s="426">
        <v>45973.0</v>
      </c>
      <c r="B2846" s="433">
        <v>377567.0</v>
      </c>
      <c r="C2846" s="427"/>
      <c r="D2846" s="429" t="s">
        <v>1700</v>
      </c>
      <c r="E2846" s="433">
        <v>1.82109361E8</v>
      </c>
      <c r="F2846" s="429">
        <v>0.0</v>
      </c>
      <c r="G2846" s="429" t="s">
        <v>1463</v>
      </c>
    </row>
    <row r="2847" ht="14.25" customHeight="1">
      <c r="A2847" s="426">
        <v>45973.0</v>
      </c>
      <c r="B2847" s="433">
        <v>324859.0</v>
      </c>
      <c r="C2847" s="427"/>
      <c r="D2847" s="429" t="s">
        <v>1520</v>
      </c>
      <c r="E2847" s="433">
        <v>1.8299233E8</v>
      </c>
      <c r="F2847" s="429">
        <v>0.0</v>
      </c>
      <c r="G2847" s="429" t="s">
        <v>1463</v>
      </c>
    </row>
    <row r="2848" ht="14.25" customHeight="1">
      <c r="A2848" s="426">
        <v>45973.0</v>
      </c>
      <c r="B2848" s="433">
        <v>300000.0</v>
      </c>
      <c r="C2848" s="427"/>
      <c r="D2848" s="429" t="s">
        <v>1630</v>
      </c>
      <c r="E2848" s="433">
        <v>1.9325176E8</v>
      </c>
      <c r="F2848" s="429">
        <v>0.0</v>
      </c>
      <c r="G2848" s="429" t="s">
        <v>1463</v>
      </c>
    </row>
    <row r="2849" ht="14.25" customHeight="1">
      <c r="A2849" s="426">
        <v>45973.0</v>
      </c>
      <c r="B2849" s="433">
        <v>195985.0</v>
      </c>
      <c r="C2849" s="427"/>
      <c r="D2849" s="429" t="s">
        <v>1652</v>
      </c>
      <c r="E2849" s="433">
        <v>1.79832908E8</v>
      </c>
      <c r="F2849" s="429">
        <v>0.0</v>
      </c>
      <c r="G2849" s="429" t="s">
        <v>1463</v>
      </c>
    </row>
    <row r="2850" ht="14.25" customHeight="1">
      <c r="A2850" s="426">
        <v>45973.0</v>
      </c>
      <c r="B2850" s="433">
        <v>190037.0</v>
      </c>
      <c r="C2850" s="427"/>
      <c r="D2850" s="429" t="s">
        <v>1604</v>
      </c>
      <c r="E2850" s="433">
        <v>1.83611336E8</v>
      </c>
      <c r="F2850" s="429">
        <v>1702947.0</v>
      </c>
      <c r="G2850" s="429" t="s">
        <v>1463</v>
      </c>
    </row>
    <row r="2851" ht="14.25" customHeight="1">
      <c r="A2851" s="426">
        <v>45973.0</v>
      </c>
      <c r="B2851" s="433">
        <v>185980.0</v>
      </c>
      <c r="C2851" s="427"/>
      <c r="D2851" s="429" t="s">
        <v>1519</v>
      </c>
      <c r="E2851" s="433">
        <v>1.91418923E8</v>
      </c>
      <c r="F2851" s="429">
        <v>2.5709179E7</v>
      </c>
      <c r="G2851" s="429" t="s">
        <v>1463</v>
      </c>
    </row>
    <row r="2852" ht="14.25" customHeight="1">
      <c r="A2852" s="426">
        <v>45973.0</v>
      </c>
      <c r="B2852" s="433">
        <v>107975.0</v>
      </c>
      <c r="C2852" s="427"/>
      <c r="D2852" s="429" t="s">
        <v>1621</v>
      </c>
      <c r="E2852" s="433">
        <v>1.81731794E8</v>
      </c>
      <c r="F2852" s="429">
        <v>0.0</v>
      </c>
      <c r="G2852" s="429" t="s">
        <v>1463</v>
      </c>
    </row>
    <row r="2853" ht="14.25" customHeight="1">
      <c r="A2853" s="426">
        <v>45973.0</v>
      </c>
      <c r="B2853" s="433">
        <v>6000.0</v>
      </c>
      <c r="C2853" s="427"/>
      <c r="D2853" s="429" t="s">
        <v>1652</v>
      </c>
      <c r="E2853" s="433">
        <v>1.91424923E8</v>
      </c>
      <c r="F2853" s="429">
        <v>0.0</v>
      </c>
      <c r="G2853" s="429" t="s">
        <v>1463</v>
      </c>
    </row>
    <row r="2854" ht="14.25" customHeight="1">
      <c r="A2854" s="426">
        <v>45973.0</v>
      </c>
      <c r="B2854" s="433">
        <v>5800.0</v>
      </c>
      <c r="C2854" s="427"/>
      <c r="D2854" s="429" t="s">
        <v>1652</v>
      </c>
      <c r="E2854" s="433">
        <v>1.88557821E8</v>
      </c>
      <c r="F2854" s="429">
        <v>0.0</v>
      </c>
      <c r="G2854" s="429" t="s">
        <v>1463</v>
      </c>
    </row>
    <row r="2855" ht="14.25" customHeight="1">
      <c r="A2855" s="426">
        <v>45974.0</v>
      </c>
      <c r="B2855" s="427"/>
      <c r="C2855" s="433">
        <v>127572.0</v>
      </c>
      <c r="D2855" s="429" t="s">
        <v>1908</v>
      </c>
      <c r="E2855" s="433">
        <v>1.44980555E8</v>
      </c>
      <c r="F2855" s="429">
        <v>0.0</v>
      </c>
      <c r="G2855" s="429" t="s">
        <v>1463</v>
      </c>
    </row>
    <row r="2856" ht="14.25" customHeight="1">
      <c r="A2856" s="426">
        <v>45974.0</v>
      </c>
      <c r="B2856" s="433">
        <v>2990000.0</v>
      </c>
      <c r="C2856" s="427"/>
      <c r="D2856" s="429" t="s">
        <v>1909</v>
      </c>
      <c r="E2856" s="433">
        <v>1.51255473E8</v>
      </c>
      <c r="F2856" s="429">
        <v>0.0</v>
      </c>
      <c r="G2856" s="429" t="s">
        <v>1463</v>
      </c>
    </row>
    <row r="2857" ht="14.25" customHeight="1">
      <c r="A2857" s="426">
        <v>45974.0</v>
      </c>
      <c r="B2857" s="433">
        <v>2062533.0</v>
      </c>
      <c r="C2857" s="427"/>
      <c r="D2857" s="429" t="s">
        <v>1910</v>
      </c>
      <c r="E2857" s="433">
        <v>1.47090629E8</v>
      </c>
      <c r="F2857" s="429">
        <v>0.0</v>
      </c>
      <c r="G2857" s="429" t="s">
        <v>1463</v>
      </c>
    </row>
    <row r="2858" ht="14.25" customHeight="1">
      <c r="A2858" s="426">
        <v>45974.0</v>
      </c>
      <c r="B2858" s="433">
        <v>1184401.0</v>
      </c>
      <c r="C2858" s="427"/>
      <c r="D2858" s="429" t="s">
        <v>1529</v>
      </c>
      <c r="E2858" s="433">
        <v>1.4388077E8</v>
      </c>
      <c r="F2858" s="429">
        <v>0.0</v>
      </c>
      <c r="G2858" s="429" t="s">
        <v>1463</v>
      </c>
    </row>
    <row r="2859" ht="14.25" customHeight="1">
      <c r="A2859" s="426">
        <v>45974.0</v>
      </c>
      <c r="B2859" s="433">
        <v>1174844.0</v>
      </c>
      <c r="C2859" s="427"/>
      <c r="D2859" s="429" t="s">
        <v>1849</v>
      </c>
      <c r="E2859" s="433">
        <v>1.48265473E8</v>
      </c>
      <c r="F2859" s="429">
        <v>0.0</v>
      </c>
      <c r="G2859" s="429" t="s">
        <v>1463</v>
      </c>
    </row>
    <row r="2860" ht="14.25" customHeight="1">
      <c r="A2860" s="426">
        <v>45974.0</v>
      </c>
      <c r="B2860" s="433">
        <v>759601.0</v>
      </c>
      <c r="C2860" s="427"/>
      <c r="D2860" s="429" t="s">
        <v>1529</v>
      </c>
      <c r="E2860" s="433">
        <v>1.44640371E8</v>
      </c>
      <c r="F2860" s="429">
        <v>0.0</v>
      </c>
      <c r="G2860" s="429" t="s">
        <v>1463</v>
      </c>
    </row>
    <row r="2861" ht="14.25" customHeight="1">
      <c r="A2861" s="426">
        <v>45974.0</v>
      </c>
      <c r="B2861" s="433">
        <v>569700.0</v>
      </c>
      <c r="C2861" s="427"/>
      <c r="D2861" s="429" t="s">
        <v>1529</v>
      </c>
      <c r="E2861" s="433">
        <v>1.42696369E8</v>
      </c>
      <c r="F2861" s="429">
        <v>0.0</v>
      </c>
      <c r="G2861" s="429" t="s">
        <v>1463</v>
      </c>
    </row>
    <row r="2862" ht="14.25" customHeight="1">
      <c r="A2862" s="426">
        <v>45974.0</v>
      </c>
      <c r="B2862" s="433">
        <v>207900.0</v>
      </c>
      <c r="C2862" s="427"/>
      <c r="D2862" s="429" t="s">
        <v>1529</v>
      </c>
      <c r="E2862" s="433">
        <v>1.45051171E8</v>
      </c>
      <c r="F2862" s="429">
        <v>0.0</v>
      </c>
      <c r="G2862" s="429" t="s">
        <v>1463</v>
      </c>
    </row>
    <row r="2863" ht="14.25" customHeight="1">
      <c r="A2863" s="426">
        <v>45974.0</v>
      </c>
      <c r="B2863" s="433">
        <v>202900.0</v>
      </c>
      <c r="C2863" s="427"/>
      <c r="D2863" s="429" t="s">
        <v>1529</v>
      </c>
      <c r="E2863" s="433">
        <v>1.44843271E8</v>
      </c>
      <c r="F2863" s="429">
        <v>0.0</v>
      </c>
      <c r="G2863" s="429" t="s">
        <v>1463</v>
      </c>
    </row>
    <row r="2864" ht="14.25" customHeight="1">
      <c r="A2864" s="426">
        <v>45974.0</v>
      </c>
      <c r="B2864" s="433">
        <v>56956.0</v>
      </c>
      <c r="C2864" s="427"/>
      <c r="D2864" s="429" t="s">
        <v>1880</v>
      </c>
      <c r="E2864" s="433">
        <v>1.45108127E8</v>
      </c>
      <c r="F2864" s="429">
        <v>9.3032438E7</v>
      </c>
      <c r="G2864" s="429" t="s">
        <v>1463</v>
      </c>
    </row>
    <row r="2865" ht="14.25" customHeight="1">
      <c r="A2865" s="426">
        <v>45974.0</v>
      </c>
      <c r="B2865" s="433">
        <v>47541.0</v>
      </c>
      <c r="C2865" s="427"/>
      <c r="D2865" s="429" t="s">
        <v>1911</v>
      </c>
      <c r="E2865" s="433">
        <v>1.45028096E8</v>
      </c>
      <c r="F2865" s="429">
        <v>8.4537357E7</v>
      </c>
      <c r="G2865" s="429" t="s">
        <v>1463</v>
      </c>
    </row>
    <row r="2866" ht="14.25" customHeight="1">
      <c r="A2866" s="426">
        <v>45975.0</v>
      </c>
      <c r="B2866" s="427"/>
      <c r="C2866" s="433">
        <v>8209.0</v>
      </c>
      <c r="D2866" s="429" t="s">
        <v>1818</v>
      </c>
      <c r="E2866" s="433">
        <v>1.3917344E8</v>
      </c>
      <c r="F2866" s="429">
        <v>0.0</v>
      </c>
      <c r="G2866" s="429" t="s">
        <v>1543</v>
      </c>
    </row>
    <row r="2867" ht="14.25" customHeight="1">
      <c r="A2867" s="426">
        <v>45975.0</v>
      </c>
      <c r="B2867" s="433">
        <v>1090528.0</v>
      </c>
      <c r="C2867" s="427"/>
      <c r="D2867" s="429" t="s">
        <v>1729</v>
      </c>
      <c r="E2867" s="433">
        <v>1.41198933E8</v>
      </c>
      <c r="F2867" s="429">
        <v>9.5308244E7</v>
      </c>
      <c r="G2867" s="429" t="s">
        <v>1463</v>
      </c>
    </row>
    <row r="2868" ht="14.25" customHeight="1">
      <c r="A2868" s="426">
        <v>45975.0</v>
      </c>
      <c r="B2868" s="433">
        <v>934965.0</v>
      </c>
      <c r="C2868" s="427"/>
      <c r="D2868" s="429" t="s">
        <v>1729</v>
      </c>
      <c r="E2868" s="433">
        <v>1.40108405E8</v>
      </c>
      <c r="F2868" s="429">
        <v>9.5308244E7</v>
      </c>
      <c r="G2868" s="429" t="s">
        <v>1463</v>
      </c>
    </row>
    <row r="2869" ht="14.25" customHeight="1">
      <c r="A2869" s="426">
        <v>45975.0</v>
      </c>
      <c r="B2869" s="433">
        <v>927736.0</v>
      </c>
      <c r="C2869" s="427"/>
      <c r="D2869" s="429" t="s">
        <v>1729</v>
      </c>
      <c r="E2869" s="433">
        <v>1.42126669E8</v>
      </c>
      <c r="F2869" s="429">
        <v>9.5308244E7</v>
      </c>
      <c r="G2869" s="429" t="s">
        <v>1463</v>
      </c>
    </row>
    <row r="2870" ht="14.25" customHeight="1">
      <c r="A2870" s="426">
        <v>45975.0</v>
      </c>
      <c r="B2870" s="433">
        <v>309000.0</v>
      </c>
      <c r="C2870" s="427"/>
      <c r="D2870" s="429" t="s">
        <v>1740</v>
      </c>
      <c r="E2870" s="433">
        <v>1.39181649E8</v>
      </c>
      <c r="F2870" s="429">
        <v>4909348.0</v>
      </c>
      <c r="G2870" s="429" t="s">
        <v>1463</v>
      </c>
    </row>
    <row r="2871" ht="14.25" customHeight="1">
      <c r="A2871" s="426">
        <v>45978.0</v>
      </c>
      <c r="B2871" s="427"/>
      <c r="C2871" s="433">
        <v>7263353.0</v>
      </c>
      <c r="D2871" s="429" t="s">
        <v>1912</v>
      </c>
      <c r="E2871" s="433">
        <v>1.38901025E8</v>
      </c>
      <c r="F2871" s="429">
        <v>0.0</v>
      </c>
      <c r="G2871" s="429" t="s">
        <v>1463</v>
      </c>
    </row>
    <row r="2872" ht="14.25" customHeight="1">
      <c r="A2872" s="426">
        <v>45978.0</v>
      </c>
      <c r="B2872" s="427"/>
      <c r="C2872" s="433">
        <v>28376.0</v>
      </c>
      <c r="D2872" s="429" t="s">
        <v>1818</v>
      </c>
      <c r="E2872" s="433">
        <v>1.38872649E8</v>
      </c>
      <c r="F2872" s="429">
        <v>0.0</v>
      </c>
      <c r="G2872" s="429" t="s">
        <v>1543</v>
      </c>
    </row>
    <row r="2873" ht="14.25" customHeight="1">
      <c r="A2873" s="426">
        <v>45979.0</v>
      </c>
      <c r="B2873" s="427"/>
      <c r="C2873" s="433">
        <v>337280.0</v>
      </c>
      <c r="D2873" s="429" t="s">
        <v>1913</v>
      </c>
      <c r="E2873" s="433">
        <v>1.46164378E8</v>
      </c>
      <c r="F2873" s="429">
        <v>0.0</v>
      </c>
      <c r="G2873" s="429" t="s">
        <v>1463</v>
      </c>
    </row>
    <row r="2874" ht="14.25" customHeight="1">
      <c r="A2874" s="426">
        <v>45979.0</v>
      </c>
      <c r="B2874" s="433">
        <v>1.0E7</v>
      </c>
      <c r="C2874" s="427"/>
      <c r="D2874" s="429" t="s">
        <v>1589</v>
      </c>
      <c r="E2874" s="433">
        <v>1.46337157E8</v>
      </c>
      <c r="F2874" s="429">
        <v>4.52086653E8</v>
      </c>
      <c r="G2874" s="429" t="s">
        <v>1463</v>
      </c>
    </row>
    <row r="2875" ht="14.25" customHeight="1">
      <c r="A2875" s="426">
        <v>45979.0</v>
      </c>
      <c r="B2875" s="433">
        <v>40436.0</v>
      </c>
      <c r="C2875" s="427"/>
      <c r="D2875" s="429" t="s">
        <v>1695</v>
      </c>
      <c r="E2875" s="433">
        <v>1.46410527E8</v>
      </c>
      <c r="F2875" s="429">
        <v>7.2245806E7</v>
      </c>
      <c r="G2875" s="429" t="s">
        <v>1463</v>
      </c>
    </row>
    <row r="2876" ht="14.25" customHeight="1">
      <c r="A2876" s="426">
        <v>45979.0</v>
      </c>
      <c r="B2876" s="433">
        <v>34273.0</v>
      </c>
      <c r="C2876" s="427"/>
      <c r="D2876" s="429" t="s">
        <v>1799</v>
      </c>
      <c r="E2876" s="433">
        <v>1.464448E8</v>
      </c>
      <c r="F2876" s="429">
        <v>7.2899709E7</v>
      </c>
      <c r="G2876" s="429" t="s">
        <v>1463</v>
      </c>
    </row>
    <row r="2877" ht="14.25" customHeight="1">
      <c r="A2877" s="426">
        <v>45979.0</v>
      </c>
      <c r="B2877" s="433">
        <v>30000.0</v>
      </c>
      <c r="C2877" s="427"/>
      <c r="D2877" s="429" t="s">
        <v>1702</v>
      </c>
      <c r="E2877" s="433">
        <v>1.464748E8</v>
      </c>
      <c r="F2877" s="429">
        <v>0.0</v>
      </c>
      <c r="G2877" s="429" t="s">
        <v>1463</v>
      </c>
    </row>
    <row r="2878" ht="14.25" customHeight="1">
      <c r="A2878" s="426">
        <v>45979.0</v>
      </c>
      <c r="B2878" s="433">
        <v>26858.0</v>
      </c>
      <c r="C2878" s="427"/>
      <c r="D2878" s="429" t="s">
        <v>1848</v>
      </c>
      <c r="E2878" s="433">
        <v>1.46501658E8</v>
      </c>
      <c r="F2878" s="429">
        <v>0.0</v>
      </c>
      <c r="G2878" s="429" t="s">
        <v>1463</v>
      </c>
    </row>
    <row r="2879" ht="14.25" customHeight="1">
      <c r="A2879" s="426">
        <v>45979.0</v>
      </c>
      <c r="B2879" s="433">
        <v>22490.0</v>
      </c>
      <c r="C2879" s="427"/>
      <c r="D2879" s="429" t="s">
        <v>1695</v>
      </c>
      <c r="E2879" s="433">
        <v>1.46370091E8</v>
      </c>
      <c r="F2879" s="429">
        <v>7.2245806E7</v>
      </c>
      <c r="G2879" s="429" t="s">
        <v>1463</v>
      </c>
    </row>
    <row r="2880" ht="14.25" customHeight="1">
      <c r="A2880" s="426">
        <v>45979.0</v>
      </c>
      <c r="B2880" s="433">
        <v>10444.0</v>
      </c>
      <c r="C2880" s="427"/>
      <c r="D2880" s="429" t="s">
        <v>1843</v>
      </c>
      <c r="E2880" s="433">
        <v>1.46347601E8</v>
      </c>
      <c r="F2880" s="429">
        <v>0.0</v>
      </c>
      <c r="G2880" s="429" t="s">
        <v>1463</v>
      </c>
    </row>
    <row r="2881" ht="14.25" customHeight="1">
      <c r="A2881" s="426">
        <v>45980.0</v>
      </c>
      <c r="B2881" s="433">
        <v>7000000.0</v>
      </c>
      <c r="C2881" s="427"/>
      <c r="D2881" s="429" t="s">
        <v>1853</v>
      </c>
      <c r="E2881" s="433">
        <v>1.33722558E8</v>
      </c>
      <c r="F2881" s="429">
        <v>0.0</v>
      </c>
      <c r="G2881" s="429" t="s">
        <v>1463</v>
      </c>
    </row>
    <row r="2882" ht="14.25" customHeight="1">
      <c r="A2882" s="426">
        <v>45980.0</v>
      </c>
      <c r="B2882" s="433">
        <v>7000000.0</v>
      </c>
      <c r="C2882" s="427"/>
      <c r="D2882" s="429" t="s">
        <v>1519</v>
      </c>
      <c r="E2882" s="433">
        <v>1.20780222E8</v>
      </c>
      <c r="F2882" s="429">
        <v>2.5709179E7</v>
      </c>
      <c r="G2882" s="429" t="s">
        <v>1463</v>
      </c>
    </row>
    <row r="2883" ht="14.25" customHeight="1">
      <c r="A2883" s="426">
        <v>45980.0</v>
      </c>
      <c r="B2883" s="433">
        <v>6645008.0</v>
      </c>
      <c r="C2883" s="427"/>
      <c r="D2883" s="429" t="s">
        <v>1536</v>
      </c>
      <c r="E2883" s="433">
        <v>1.01396155E8</v>
      </c>
      <c r="F2883" s="429">
        <v>2.5536754E7</v>
      </c>
      <c r="G2883" s="429" t="s">
        <v>1463</v>
      </c>
    </row>
    <row r="2884" ht="14.25" customHeight="1">
      <c r="A2884" s="426">
        <v>45980.0</v>
      </c>
      <c r="B2884" s="433">
        <v>4084787.0</v>
      </c>
      <c r="C2884" s="427"/>
      <c r="D2884" s="429" t="s">
        <v>1604</v>
      </c>
      <c r="E2884" s="433">
        <v>1.09286366E8</v>
      </c>
      <c r="F2884" s="429">
        <v>1702947.0</v>
      </c>
      <c r="G2884" s="429" t="s">
        <v>1463</v>
      </c>
    </row>
    <row r="2885" ht="14.25" customHeight="1">
      <c r="A2885" s="426">
        <v>45980.0</v>
      </c>
      <c r="B2885" s="433">
        <v>3360896.0</v>
      </c>
      <c r="C2885" s="427"/>
      <c r="D2885" s="429" t="s">
        <v>1519</v>
      </c>
      <c r="E2885" s="433">
        <v>1.24141118E8</v>
      </c>
      <c r="F2885" s="429">
        <v>2.5709179E7</v>
      </c>
      <c r="G2885" s="429" t="s">
        <v>1463</v>
      </c>
    </row>
    <row r="2886" ht="14.25" customHeight="1">
      <c r="A2886" s="426">
        <v>45980.0</v>
      </c>
      <c r="B2886" s="433">
        <v>2591979.0</v>
      </c>
      <c r="C2886" s="427"/>
      <c r="D2886" s="429" t="s">
        <v>1519</v>
      </c>
      <c r="E2886" s="433">
        <v>9.3683003E7</v>
      </c>
      <c r="F2886" s="429">
        <v>2.5709179E7</v>
      </c>
      <c r="G2886" s="429" t="s">
        <v>1463</v>
      </c>
    </row>
    <row r="2887" ht="14.25" customHeight="1">
      <c r="A2887" s="426">
        <v>45980.0</v>
      </c>
      <c r="B2887" s="433">
        <v>2204909.0</v>
      </c>
      <c r="C2887" s="427"/>
      <c r="D2887" s="429" t="s">
        <v>1674</v>
      </c>
      <c r="E2887" s="433">
        <v>1.05201579E8</v>
      </c>
      <c r="F2887" s="429">
        <v>0.0</v>
      </c>
      <c r="G2887" s="429" t="s">
        <v>1463</v>
      </c>
    </row>
    <row r="2888" ht="14.25" customHeight="1">
      <c r="A2888" s="426">
        <v>45980.0</v>
      </c>
      <c r="B2888" s="433">
        <v>2057679.0</v>
      </c>
      <c r="C2888" s="427"/>
      <c r="D2888" s="429" t="s">
        <v>1853</v>
      </c>
      <c r="E2888" s="433">
        <v>1.35780237E8</v>
      </c>
      <c r="F2888" s="429">
        <v>0.0</v>
      </c>
      <c r="G2888" s="429" t="s">
        <v>1463</v>
      </c>
    </row>
    <row r="2889" ht="14.25" customHeight="1">
      <c r="A2889" s="426">
        <v>45980.0</v>
      </c>
      <c r="B2889" s="433">
        <v>1728410.0</v>
      </c>
      <c r="C2889" s="427"/>
      <c r="D2889" s="429" t="s">
        <v>1519</v>
      </c>
      <c r="E2889" s="433">
        <v>1.13780222E8</v>
      </c>
      <c r="F2889" s="429">
        <v>2.5709179E7</v>
      </c>
      <c r="G2889" s="429" t="s">
        <v>1463</v>
      </c>
    </row>
    <row r="2890" ht="14.25" customHeight="1">
      <c r="A2890" s="426">
        <v>45980.0</v>
      </c>
      <c r="B2890" s="433">
        <v>1600515.0</v>
      </c>
      <c r="C2890" s="427"/>
      <c r="D2890" s="429" t="s">
        <v>1549</v>
      </c>
      <c r="E2890" s="433">
        <v>1.0299667E8</v>
      </c>
      <c r="F2890" s="429">
        <v>0.0</v>
      </c>
      <c r="G2890" s="429" t="s">
        <v>1463</v>
      </c>
    </row>
    <row r="2891" ht="14.25" customHeight="1">
      <c r="A2891" s="426">
        <v>45980.0</v>
      </c>
      <c r="B2891" s="433">
        <v>1068144.0</v>
      </c>
      <c r="C2891" s="427"/>
      <c r="D2891" s="429" t="s">
        <v>1536</v>
      </c>
      <c r="E2891" s="433">
        <v>9.4751147E7</v>
      </c>
      <c r="F2891" s="429">
        <v>2.5536754E7</v>
      </c>
      <c r="G2891" s="429" t="s">
        <v>1463</v>
      </c>
    </row>
    <row r="2892" ht="14.25" customHeight="1">
      <c r="A2892" s="426">
        <v>45980.0</v>
      </c>
      <c r="B2892" s="433">
        <v>929522.0</v>
      </c>
      <c r="C2892" s="427"/>
      <c r="D2892" s="429" t="s">
        <v>1597</v>
      </c>
      <c r="E2892" s="433">
        <v>1.12051812E8</v>
      </c>
      <c r="F2892" s="429">
        <v>6.2241071E7</v>
      </c>
      <c r="G2892" s="429" t="s">
        <v>1463</v>
      </c>
    </row>
    <row r="2893" ht="14.25" customHeight="1">
      <c r="A2893" s="426">
        <v>45980.0</v>
      </c>
      <c r="B2893" s="433">
        <v>687135.0</v>
      </c>
      <c r="C2893" s="427"/>
      <c r="D2893" s="429" t="s">
        <v>1652</v>
      </c>
      <c r="E2893" s="433">
        <v>1.09973501E8</v>
      </c>
      <c r="F2893" s="429">
        <v>0.0</v>
      </c>
      <c r="G2893" s="429" t="s">
        <v>1463</v>
      </c>
    </row>
    <row r="2894" ht="14.25" customHeight="1">
      <c r="A2894" s="426">
        <v>45980.0</v>
      </c>
      <c r="B2894" s="433">
        <v>677229.0</v>
      </c>
      <c r="C2894" s="427"/>
      <c r="D2894" s="429" t="s">
        <v>1519</v>
      </c>
      <c r="E2894" s="433">
        <v>1.24818347E8</v>
      </c>
      <c r="F2894" s="429">
        <v>2.5709179E7</v>
      </c>
      <c r="G2894" s="429" t="s">
        <v>1463</v>
      </c>
    </row>
    <row r="2895" ht="14.25" customHeight="1">
      <c r="A2895" s="426">
        <v>45980.0</v>
      </c>
      <c r="B2895" s="433">
        <v>629956.0</v>
      </c>
      <c r="C2895" s="427"/>
      <c r="D2895" s="429" t="s">
        <v>1674</v>
      </c>
      <c r="E2895" s="433">
        <v>1.26267356E8</v>
      </c>
      <c r="F2895" s="429">
        <v>0.0</v>
      </c>
      <c r="G2895" s="429" t="s">
        <v>1463</v>
      </c>
    </row>
    <row r="2896" ht="14.25" customHeight="1">
      <c r="A2896" s="426">
        <v>45980.0</v>
      </c>
      <c r="B2896" s="433">
        <v>556920.0</v>
      </c>
      <c r="C2896" s="427"/>
      <c r="D2896" s="429" t="s">
        <v>1565</v>
      </c>
      <c r="E2896" s="433">
        <v>1.36337157E8</v>
      </c>
      <c r="F2896" s="429">
        <v>0.0</v>
      </c>
      <c r="G2896" s="429" t="s">
        <v>1463</v>
      </c>
    </row>
    <row r="2897" ht="14.25" customHeight="1">
      <c r="A2897" s="426">
        <v>45980.0</v>
      </c>
      <c r="B2897" s="433">
        <v>489467.0</v>
      </c>
      <c r="C2897" s="427"/>
      <c r="D2897" s="429" t="s">
        <v>1652</v>
      </c>
      <c r="E2897" s="433">
        <v>1.25498298E8</v>
      </c>
      <c r="F2897" s="429">
        <v>0.0</v>
      </c>
      <c r="G2897" s="429" t="s">
        <v>1463</v>
      </c>
    </row>
    <row r="2898" ht="14.25" customHeight="1">
      <c r="A2898" s="426">
        <v>45980.0</v>
      </c>
      <c r="B2898" s="433">
        <v>475376.0</v>
      </c>
      <c r="C2898" s="427"/>
      <c r="D2898" s="429" t="s">
        <v>1685</v>
      </c>
      <c r="E2898" s="433">
        <v>9.1091024E7</v>
      </c>
      <c r="F2898" s="429">
        <v>0.0</v>
      </c>
      <c r="G2898" s="429" t="s">
        <v>1463</v>
      </c>
    </row>
    <row r="2899" ht="14.25" customHeight="1">
      <c r="A2899" s="426">
        <v>45980.0</v>
      </c>
      <c r="B2899" s="433">
        <v>427059.0</v>
      </c>
      <c r="C2899" s="427"/>
      <c r="D2899" s="429" t="s">
        <v>1715</v>
      </c>
      <c r="E2899" s="433">
        <v>1.10842809E8</v>
      </c>
      <c r="F2899" s="429">
        <v>0.0</v>
      </c>
      <c r="G2899" s="429" t="s">
        <v>1463</v>
      </c>
    </row>
    <row r="2900" ht="14.25" customHeight="1">
      <c r="A2900" s="426">
        <v>45980.0</v>
      </c>
      <c r="B2900" s="433">
        <v>300000.0</v>
      </c>
      <c r="C2900" s="427"/>
      <c r="D2900" s="429" t="s">
        <v>1630</v>
      </c>
      <c r="E2900" s="433">
        <v>1.26722558E8</v>
      </c>
      <c r="F2900" s="429">
        <v>0.0</v>
      </c>
      <c r="G2900" s="429" t="s">
        <v>1463</v>
      </c>
    </row>
    <row r="2901" ht="14.25" customHeight="1">
      <c r="A2901" s="426">
        <v>45980.0</v>
      </c>
      <c r="B2901" s="433">
        <v>279481.0</v>
      </c>
      <c r="C2901" s="427"/>
      <c r="D2901" s="429" t="s">
        <v>1597</v>
      </c>
      <c r="E2901" s="433">
        <v>1.1112229E8</v>
      </c>
      <c r="F2901" s="429">
        <v>6.2241071E7</v>
      </c>
      <c r="G2901" s="429" t="s">
        <v>1463</v>
      </c>
    </row>
    <row r="2902" ht="14.25" customHeight="1">
      <c r="A2902" s="426">
        <v>45980.0</v>
      </c>
      <c r="B2902" s="433">
        <v>180083.0</v>
      </c>
      <c r="C2902" s="427"/>
      <c r="D2902" s="429" t="s">
        <v>1604</v>
      </c>
      <c r="E2902" s="433">
        <v>1.10317103E8</v>
      </c>
      <c r="F2902" s="429">
        <v>1702947.0</v>
      </c>
      <c r="G2902" s="429" t="s">
        <v>1463</v>
      </c>
    </row>
    <row r="2903" ht="14.25" customHeight="1">
      <c r="A2903" s="426">
        <v>45980.0</v>
      </c>
      <c r="B2903" s="433">
        <v>141610.0</v>
      </c>
      <c r="C2903" s="427"/>
      <c r="D2903" s="429" t="s">
        <v>1521</v>
      </c>
      <c r="E2903" s="433">
        <v>1.26408966E8</v>
      </c>
      <c r="F2903" s="429">
        <v>0.0</v>
      </c>
      <c r="G2903" s="429" t="s">
        <v>1463</v>
      </c>
    </row>
    <row r="2904" ht="14.25" customHeight="1">
      <c r="A2904" s="426">
        <v>45980.0</v>
      </c>
      <c r="B2904" s="433">
        <v>135814.0</v>
      </c>
      <c r="C2904" s="427"/>
      <c r="D2904" s="429" t="s">
        <v>1685</v>
      </c>
      <c r="E2904" s="433">
        <v>9.0615648E7</v>
      </c>
      <c r="F2904" s="429">
        <v>0.0</v>
      </c>
      <c r="G2904" s="429" t="s">
        <v>1463</v>
      </c>
    </row>
    <row r="2905" ht="14.25" customHeight="1">
      <c r="A2905" s="426">
        <v>45980.0</v>
      </c>
      <c r="B2905" s="433">
        <v>135502.0</v>
      </c>
      <c r="C2905" s="427"/>
      <c r="D2905" s="429" t="s">
        <v>1597</v>
      </c>
      <c r="E2905" s="433">
        <v>1.256374E8</v>
      </c>
      <c r="F2905" s="429">
        <v>6.2241071E7</v>
      </c>
      <c r="G2905" s="429" t="s">
        <v>1463</v>
      </c>
    </row>
    <row r="2906" ht="14.25" customHeight="1">
      <c r="A2906" s="426">
        <v>45980.0</v>
      </c>
      <c r="B2906" s="433">
        <v>118417.0</v>
      </c>
      <c r="C2906" s="427"/>
      <c r="D2906" s="429" t="s">
        <v>1721</v>
      </c>
      <c r="E2906" s="433">
        <v>1.1013702E8</v>
      </c>
      <c r="F2906" s="429">
        <v>7.1659127E7</v>
      </c>
      <c r="G2906" s="429" t="s">
        <v>1463</v>
      </c>
    </row>
    <row r="2907" ht="14.25" customHeight="1">
      <c r="A2907" s="426">
        <v>45980.0</v>
      </c>
      <c r="B2907" s="433">
        <v>105992.0</v>
      </c>
      <c r="C2907" s="427"/>
      <c r="D2907" s="429" t="s">
        <v>1652</v>
      </c>
      <c r="E2907" s="433">
        <v>1.24924339E8</v>
      </c>
      <c r="F2907" s="429">
        <v>0.0</v>
      </c>
      <c r="G2907" s="429" t="s">
        <v>1463</v>
      </c>
    </row>
    <row r="2908" ht="14.25" customHeight="1">
      <c r="A2908" s="426">
        <v>45980.0</v>
      </c>
      <c r="B2908" s="433">
        <v>98647.0</v>
      </c>
      <c r="C2908" s="427"/>
      <c r="D2908" s="429" t="s">
        <v>1604</v>
      </c>
      <c r="E2908" s="433">
        <v>1.1041575E8</v>
      </c>
      <c r="F2908" s="429">
        <v>1702947.0</v>
      </c>
      <c r="G2908" s="429" t="s">
        <v>1463</v>
      </c>
    </row>
    <row r="2909" ht="14.25" customHeight="1">
      <c r="A2909" s="426">
        <v>45980.0</v>
      </c>
      <c r="B2909" s="433">
        <v>84492.0</v>
      </c>
      <c r="C2909" s="427"/>
      <c r="D2909" s="429" t="s">
        <v>1652</v>
      </c>
      <c r="E2909" s="433">
        <v>1.25008831E8</v>
      </c>
      <c r="F2909" s="429">
        <v>0.0</v>
      </c>
      <c r="G2909" s="429" t="s">
        <v>1463</v>
      </c>
    </row>
    <row r="2910" ht="14.25" customHeight="1">
      <c r="A2910" s="426">
        <v>45980.0</v>
      </c>
      <c r="B2910" s="433">
        <v>45102.0</v>
      </c>
      <c r="C2910" s="427"/>
      <c r="D2910" s="429" t="s">
        <v>1652</v>
      </c>
      <c r="E2910" s="433">
        <v>1.10018603E8</v>
      </c>
      <c r="F2910" s="429">
        <v>0.0</v>
      </c>
      <c r="G2910" s="429" t="s">
        <v>1463</v>
      </c>
    </row>
    <row r="2911" ht="14.25" customHeight="1">
      <c r="A2911" s="426">
        <v>45980.0</v>
      </c>
      <c r="B2911" s="433">
        <v>13592.0</v>
      </c>
      <c r="C2911" s="427"/>
      <c r="D2911" s="429" t="s">
        <v>1621</v>
      </c>
      <c r="E2911" s="433">
        <v>1.26422558E8</v>
      </c>
      <c r="F2911" s="429">
        <v>0.0</v>
      </c>
      <c r="G2911" s="429" t="s">
        <v>1463</v>
      </c>
    </row>
    <row r="2912" ht="14.25" customHeight="1">
      <c r="A2912" s="426">
        <v>45980.0</v>
      </c>
      <c r="B2912" s="433">
        <v>3600.0</v>
      </c>
      <c r="C2912" s="427"/>
      <c r="D2912" s="429" t="s">
        <v>1652</v>
      </c>
      <c r="E2912" s="433">
        <v>1.25501898E8</v>
      </c>
      <c r="F2912" s="429">
        <v>0.0</v>
      </c>
      <c r="G2912" s="429" t="s">
        <v>1463</v>
      </c>
    </row>
    <row r="2913" ht="14.25" customHeight="1">
      <c r="A2913" s="426">
        <v>45981.0</v>
      </c>
      <c r="B2913" s="433">
        <v>5086049.0</v>
      </c>
      <c r="C2913" s="427"/>
      <c r="D2913" s="429" t="s">
        <v>1791</v>
      </c>
      <c r="E2913" s="433">
        <v>9.0479834E7</v>
      </c>
      <c r="F2913" s="429">
        <v>3.9762619E8</v>
      </c>
      <c r="G2913" s="429" t="s">
        <v>1463</v>
      </c>
    </row>
    <row r="2914" ht="14.25" customHeight="1">
      <c r="A2914" s="426">
        <v>45982.0</v>
      </c>
      <c r="B2914" s="427"/>
      <c r="C2914" s="433">
        <v>6.4348566E7</v>
      </c>
      <c r="D2914" s="429" t="s">
        <v>1593</v>
      </c>
      <c r="E2914" s="433">
        <v>8.5393785E7</v>
      </c>
      <c r="F2914" s="429">
        <v>0.0</v>
      </c>
      <c r="G2914" s="429" t="s">
        <v>1543</v>
      </c>
    </row>
    <row r="2915" ht="14.25" customHeight="1">
      <c r="A2915" s="426">
        <v>45982.0</v>
      </c>
      <c r="B2915" s="433">
        <v>1.5E7</v>
      </c>
      <c r="C2915" s="427"/>
      <c r="D2915" s="429" t="s">
        <v>1510</v>
      </c>
      <c r="E2915" s="433">
        <v>1.49692351E8</v>
      </c>
      <c r="F2915" s="429">
        <v>0.0</v>
      </c>
      <c r="G2915" s="429" t="s">
        <v>1463</v>
      </c>
    </row>
    <row r="2916" ht="14.25" customHeight="1">
      <c r="A2916" s="426">
        <v>45982.0</v>
      </c>
      <c r="B2916" s="433">
        <v>5769052.0</v>
      </c>
      <c r="C2916" s="427"/>
      <c r="D2916" s="429" t="s">
        <v>1510</v>
      </c>
      <c r="E2916" s="433">
        <v>1.34692351E8</v>
      </c>
      <c r="F2916" s="429">
        <v>0.0</v>
      </c>
      <c r="G2916" s="429" t="s">
        <v>1463</v>
      </c>
    </row>
    <row r="2917" ht="14.25" customHeight="1">
      <c r="A2917" s="426">
        <v>45982.0</v>
      </c>
      <c r="B2917" s="433">
        <v>50000.0</v>
      </c>
      <c r="C2917" s="427"/>
      <c r="D2917" s="429" t="s">
        <v>1914</v>
      </c>
      <c r="E2917" s="433">
        <v>1.49742351E8</v>
      </c>
      <c r="F2917" s="429">
        <v>0.0</v>
      </c>
      <c r="G2917" s="429" t="s">
        <v>1463</v>
      </c>
    </row>
    <row r="2918" ht="14.25" customHeight="1">
      <c r="A2918" s="426">
        <v>45985.0</v>
      </c>
      <c r="B2918" s="433">
        <v>556920.0</v>
      </c>
      <c r="C2918" s="427"/>
      <c r="D2918" s="429" t="s">
        <v>1831</v>
      </c>
      <c r="E2918" s="433">
        <v>1.28623299E8</v>
      </c>
      <c r="F2918" s="429">
        <v>0.0</v>
      </c>
      <c r="G2918" s="429" t="s">
        <v>1463</v>
      </c>
    </row>
    <row r="2919" ht="14.25" customHeight="1">
      <c r="A2919" s="426">
        <v>45985.0</v>
      </c>
      <c r="B2919" s="433">
        <v>300000.0</v>
      </c>
      <c r="C2919" s="427"/>
      <c r="D2919" s="429" t="s">
        <v>1690</v>
      </c>
      <c r="E2919" s="433">
        <v>1.28923299E8</v>
      </c>
      <c r="F2919" s="429">
        <v>0.0</v>
      </c>
      <c r="G2919" s="429" t="s">
        <v>1463</v>
      </c>
    </row>
    <row r="2920" ht="14.25" customHeight="1">
      <c r="A2920" s="426">
        <v>45986.0</v>
      </c>
      <c r="B2920" s="433">
        <v>5462148.0</v>
      </c>
      <c r="C2920" s="427"/>
      <c r="D2920" s="429" t="s">
        <v>1519</v>
      </c>
      <c r="E2920" s="433">
        <v>1.18302949E8</v>
      </c>
      <c r="F2920" s="429">
        <v>2.5709179E7</v>
      </c>
      <c r="G2920" s="429" t="s">
        <v>1463</v>
      </c>
    </row>
    <row r="2921" ht="14.25" customHeight="1">
      <c r="A2921" s="426">
        <v>45986.0</v>
      </c>
      <c r="B2921" s="433">
        <v>2864754.0</v>
      </c>
      <c r="C2921" s="427"/>
      <c r="D2921" s="429" t="s">
        <v>1519</v>
      </c>
      <c r="E2921" s="433">
        <v>1.26014285E8</v>
      </c>
      <c r="F2921" s="429">
        <v>2.5709179E7</v>
      </c>
      <c r="G2921" s="429" t="s">
        <v>1463</v>
      </c>
    </row>
    <row r="2922" ht="14.25" customHeight="1">
      <c r="A2922" s="426">
        <v>45986.0</v>
      </c>
      <c r="B2922" s="433">
        <v>2731074.0</v>
      </c>
      <c r="C2922" s="427"/>
      <c r="D2922" s="429" t="s">
        <v>1519</v>
      </c>
      <c r="E2922" s="433">
        <v>1.23149531E8</v>
      </c>
      <c r="F2922" s="429">
        <v>2.5709179E7</v>
      </c>
      <c r="G2922" s="429" t="s">
        <v>1463</v>
      </c>
    </row>
    <row r="2923" ht="14.25" customHeight="1">
      <c r="A2923" s="426">
        <v>45986.0</v>
      </c>
      <c r="B2923" s="433">
        <v>1499400.0</v>
      </c>
      <c r="C2923" s="427"/>
      <c r="D2923" s="429" t="s">
        <v>1540</v>
      </c>
      <c r="E2923" s="433">
        <v>1.28066379E8</v>
      </c>
      <c r="F2923" s="429">
        <v>6.818933E7</v>
      </c>
      <c r="G2923" s="429" t="s">
        <v>1463</v>
      </c>
    </row>
    <row r="2924" ht="14.25" customHeight="1">
      <c r="A2924" s="426">
        <v>45986.0</v>
      </c>
      <c r="B2924" s="433">
        <v>1365537.0</v>
      </c>
      <c r="C2924" s="427"/>
      <c r="D2924" s="429" t="s">
        <v>1519</v>
      </c>
      <c r="E2924" s="433">
        <v>1.19668486E8</v>
      </c>
      <c r="F2924" s="429">
        <v>2.5709179E7</v>
      </c>
      <c r="G2924" s="429" t="s">
        <v>1463</v>
      </c>
    </row>
    <row r="2925" ht="14.25" customHeight="1">
      <c r="A2925" s="426">
        <v>45986.0</v>
      </c>
      <c r="B2925" s="433">
        <v>749971.0</v>
      </c>
      <c r="C2925" s="427"/>
      <c r="D2925" s="429" t="s">
        <v>1519</v>
      </c>
      <c r="E2925" s="433">
        <v>1.20418457E8</v>
      </c>
      <c r="F2925" s="429">
        <v>2.5709179E7</v>
      </c>
      <c r="G2925" s="429" t="s">
        <v>1463</v>
      </c>
    </row>
    <row r="2926" ht="14.25" customHeight="1">
      <c r="A2926" s="426">
        <v>45986.0</v>
      </c>
      <c r="B2926" s="433">
        <v>552694.0</v>
      </c>
      <c r="C2926" s="427"/>
      <c r="D2926" s="429" t="s">
        <v>1611</v>
      </c>
      <c r="E2926" s="433">
        <v>1.26566979E8</v>
      </c>
      <c r="F2926" s="429">
        <v>6.2188235E7</v>
      </c>
      <c r="G2926" s="429" t="s">
        <v>1463</v>
      </c>
    </row>
    <row r="2927" ht="14.25" customHeight="1">
      <c r="A2927" s="426">
        <v>45987.0</v>
      </c>
      <c r="B2927" s="433">
        <v>1.2283064E7</v>
      </c>
      <c r="C2927" s="427"/>
      <c r="D2927" s="429" t="s">
        <v>1915</v>
      </c>
      <c r="E2927" s="433">
        <v>7.4654654E7</v>
      </c>
      <c r="F2927" s="429">
        <v>0.0</v>
      </c>
      <c r="G2927" s="429" t="s">
        <v>1543</v>
      </c>
    </row>
    <row r="2928" ht="14.25" customHeight="1">
      <c r="A2928" s="426">
        <v>45987.0</v>
      </c>
      <c r="B2928" s="433">
        <v>7134162.0</v>
      </c>
      <c r="C2928" s="427"/>
      <c r="D2928" s="429" t="s">
        <v>1510</v>
      </c>
      <c r="E2928" s="433">
        <v>1.1003148E8</v>
      </c>
      <c r="F2928" s="429">
        <v>0.0</v>
      </c>
      <c r="G2928" s="429" t="s">
        <v>1463</v>
      </c>
    </row>
    <row r="2929" ht="14.25" customHeight="1">
      <c r="A2929" s="426">
        <v>45987.0</v>
      </c>
      <c r="B2929" s="433">
        <v>6452689.0</v>
      </c>
      <c r="C2929" s="427"/>
      <c r="D2929" s="429" t="s">
        <v>1674</v>
      </c>
      <c r="E2929" s="433">
        <v>8.5368013E7</v>
      </c>
      <c r="F2929" s="429">
        <v>0.0</v>
      </c>
      <c r="G2929" s="429" t="s">
        <v>1463</v>
      </c>
    </row>
    <row r="2930" ht="14.25" customHeight="1">
      <c r="A2930" s="426">
        <v>45987.0</v>
      </c>
      <c r="B2930" s="433">
        <v>6173559.0</v>
      </c>
      <c r="C2930" s="427"/>
      <c r="D2930" s="429" t="s">
        <v>1674</v>
      </c>
      <c r="E2930" s="433">
        <v>9.1567848E7</v>
      </c>
      <c r="F2930" s="429">
        <v>0.0</v>
      </c>
      <c r="G2930" s="429" t="s">
        <v>1463</v>
      </c>
    </row>
    <row r="2931" ht="14.25" customHeight="1">
      <c r="A2931" s="426">
        <v>45987.0</v>
      </c>
      <c r="B2931" s="433">
        <v>4096611.0</v>
      </c>
      <c r="C2931" s="427"/>
      <c r="D2931" s="429" t="s">
        <v>1519</v>
      </c>
      <c r="E2931" s="433">
        <v>9.5664459E7</v>
      </c>
      <c r="F2931" s="429">
        <v>2.5709179E7</v>
      </c>
      <c r="G2931" s="429" t="s">
        <v>1463</v>
      </c>
    </row>
    <row r="2932" ht="14.25" customHeight="1">
      <c r="A2932" s="426">
        <v>45987.0</v>
      </c>
      <c r="B2932" s="433">
        <v>2731074.0</v>
      </c>
      <c r="C2932" s="427"/>
      <c r="D2932" s="429" t="s">
        <v>1519</v>
      </c>
      <c r="E2932" s="433">
        <v>1.00436937E8</v>
      </c>
      <c r="F2932" s="429">
        <v>2.5709179E7</v>
      </c>
      <c r="G2932" s="429" t="s">
        <v>1463</v>
      </c>
    </row>
    <row r="2933" ht="14.25" customHeight="1">
      <c r="A2933" s="426">
        <v>45987.0</v>
      </c>
      <c r="B2933" s="433">
        <v>2228390.0</v>
      </c>
      <c r="C2933" s="427"/>
      <c r="D2933" s="429" t="s">
        <v>1519</v>
      </c>
      <c r="E2933" s="433">
        <v>1.02665327E8</v>
      </c>
      <c r="F2933" s="429">
        <v>2.5709179E7</v>
      </c>
      <c r="G2933" s="429" t="s">
        <v>1463</v>
      </c>
    </row>
    <row r="2934" ht="14.25" customHeight="1">
      <c r="A2934" s="426">
        <v>45987.0</v>
      </c>
      <c r="B2934" s="433">
        <v>2099001.0</v>
      </c>
      <c r="C2934" s="427"/>
      <c r="D2934" s="429" t="s">
        <v>1563</v>
      </c>
      <c r="E2934" s="433">
        <v>1.12430481E8</v>
      </c>
      <c r="F2934" s="429">
        <v>0.0</v>
      </c>
      <c r="G2934" s="429" t="s">
        <v>1463</v>
      </c>
    </row>
    <row r="2935" ht="14.25" customHeight="1">
      <c r="A2935" s="426">
        <v>45987.0</v>
      </c>
      <c r="B2935" s="433">
        <v>1115170.0</v>
      </c>
      <c r="C2935" s="427"/>
      <c r="D2935" s="429" t="s">
        <v>1520</v>
      </c>
      <c r="E2935" s="433">
        <v>7.8915324E7</v>
      </c>
      <c r="F2935" s="429">
        <v>0.0</v>
      </c>
      <c r="G2935" s="429" t="s">
        <v>1463</v>
      </c>
    </row>
    <row r="2936" ht="14.25" customHeight="1">
      <c r="A2936" s="426">
        <v>45987.0</v>
      </c>
      <c r="B2936" s="433">
        <v>806000.0</v>
      </c>
      <c r="C2936" s="427"/>
      <c r="D2936" s="429" t="s">
        <v>1916</v>
      </c>
      <c r="E2936" s="433">
        <v>9.6704459E7</v>
      </c>
      <c r="F2936" s="429">
        <v>7.469117E7</v>
      </c>
      <c r="G2936" s="429" t="s">
        <v>1463</v>
      </c>
    </row>
    <row r="2937" ht="14.25" customHeight="1">
      <c r="A2937" s="426">
        <v>45987.0</v>
      </c>
      <c r="B2937" s="433">
        <v>552634.0</v>
      </c>
      <c r="C2937" s="427"/>
      <c r="D2937" s="429" t="s">
        <v>1611</v>
      </c>
      <c r="E2937" s="433">
        <v>7.7555597E7</v>
      </c>
      <c r="F2937" s="429">
        <v>6.2188235E7</v>
      </c>
      <c r="G2937" s="429" t="s">
        <v>1463</v>
      </c>
    </row>
    <row r="2938" ht="14.25" customHeight="1">
      <c r="A2938" s="426">
        <v>45987.0</v>
      </c>
      <c r="B2938" s="433">
        <v>541164.0</v>
      </c>
      <c r="C2938" s="427"/>
      <c r="D2938" s="429" t="s">
        <v>1729</v>
      </c>
      <c r="E2938" s="433">
        <v>7.5195818E7</v>
      </c>
      <c r="F2938" s="429">
        <v>9.5308244E7</v>
      </c>
      <c r="G2938" s="429" t="s">
        <v>1463</v>
      </c>
    </row>
    <row r="2939" ht="14.25" customHeight="1">
      <c r="A2939" s="426">
        <v>45987.0</v>
      </c>
      <c r="B2939" s="433">
        <v>527836.0</v>
      </c>
      <c r="C2939" s="427"/>
      <c r="D2939" s="429" t="s">
        <v>1604</v>
      </c>
      <c r="E2939" s="433">
        <v>7.6781242E7</v>
      </c>
      <c r="F2939" s="429">
        <v>1702947.0</v>
      </c>
      <c r="G2939" s="429" t="s">
        <v>1463</v>
      </c>
    </row>
    <row r="2940" ht="14.25" customHeight="1">
      <c r="A2940" s="426">
        <v>45987.0</v>
      </c>
      <c r="B2940" s="433">
        <v>354940.0</v>
      </c>
      <c r="C2940" s="427"/>
      <c r="D2940" s="429" t="s">
        <v>1917</v>
      </c>
      <c r="E2940" s="433">
        <v>1.12785421E8</v>
      </c>
      <c r="F2940" s="429">
        <v>0.0</v>
      </c>
      <c r="G2940" s="429" t="s">
        <v>1463</v>
      </c>
    </row>
    <row r="2941" ht="14.25" customHeight="1">
      <c r="A2941" s="426">
        <v>45987.0</v>
      </c>
      <c r="B2941" s="433">
        <v>307091.0</v>
      </c>
      <c r="C2941" s="427"/>
      <c r="D2941" s="429" t="s">
        <v>1597</v>
      </c>
      <c r="E2941" s="433">
        <v>9.7705863E7</v>
      </c>
      <c r="F2941" s="429">
        <v>6.2241071E7</v>
      </c>
      <c r="G2941" s="429" t="s">
        <v>1463</v>
      </c>
    </row>
    <row r="2942" ht="14.25" customHeight="1">
      <c r="A2942" s="426">
        <v>45987.0</v>
      </c>
      <c r="B2942" s="433">
        <v>300000.0</v>
      </c>
      <c r="C2942" s="427"/>
      <c r="D2942" s="429" t="s">
        <v>1630</v>
      </c>
      <c r="E2942" s="433">
        <v>1.1033148E8</v>
      </c>
      <c r="F2942" s="429">
        <v>0.0</v>
      </c>
      <c r="G2942" s="429" t="s">
        <v>1463</v>
      </c>
    </row>
    <row r="2943" ht="14.25" customHeight="1">
      <c r="A2943" s="426">
        <v>45987.0</v>
      </c>
      <c r="B2943" s="433">
        <v>300000.0</v>
      </c>
      <c r="C2943" s="427"/>
      <c r="D2943" s="429" t="s">
        <v>1630</v>
      </c>
      <c r="E2943" s="433">
        <v>9.7004459E7</v>
      </c>
      <c r="F2943" s="429">
        <v>0.0</v>
      </c>
      <c r="G2943" s="429" t="s">
        <v>1463</v>
      </c>
    </row>
    <row r="2944" ht="14.25" customHeight="1">
      <c r="A2944" s="426">
        <v>45987.0</v>
      </c>
      <c r="B2944" s="433">
        <v>271840.0</v>
      </c>
      <c r="C2944" s="427"/>
      <c r="D2944" s="429" t="s">
        <v>1918</v>
      </c>
      <c r="E2944" s="433">
        <v>7.5733227E7</v>
      </c>
      <c r="F2944" s="429">
        <v>2321912.0</v>
      </c>
      <c r="G2944" s="429" t="s">
        <v>1463</v>
      </c>
    </row>
    <row r="2945" ht="14.25" customHeight="1">
      <c r="A2945" s="426">
        <v>45987.0</v>
      </c>
      <c r="B2945" s="433">
        <v>263480.0</v>
      </c>
      <c r="C2945" s="427"/>
      <c r="D2945" s="429" t="s">
        <v>1918</v>
      </c>
      <c r="E2945" s="433">
        <v>7.6108738E7</v>
      </c>
      <c r="F2945" s="429">
        <v>2321912.0</v>
      </c>
      <c r="G2945" s="429" t="s">
        <v>1463</v>
      </c>
    </row>
    <row r="2946" ht="14.25" customHeight="1">
      <c r="A2946" s="426">
        <v>45987.0</v>
      </c>
      <c r="B2946" s="433">
        <v>244557.0</v>
      </c>
      <c r="C2946" s="427"/>
      <c r="D2946" s="429" t="s">
        <v>1723</v>
      </c>
      <c r="E2946" s="433">
        <v>7.7800154E7</v>
      </c>
      <c r="F2946" s="429">
        <v>0.0</v>
      </c>
      <c r="G2946" s="429" t="s">
        <v>1463</v>
      </c>
    </row>
    <row r="2947" ht="14.25" customHeight="1">
      <c r="A2947" s="426">
        <v>45987.0</v>
      </c>
      <c r="B2947" s="433">
        <v>234000.0</v>
      </c>
      <c r="C2947" s="427"/>
      <c r="D2947" s="429" t="s">
        <v>1916</v>
      </c>
      <c r="E2947" s="433">
        <v>9.5898459E7</v>
      </c>
      <c r="F2947" s="429">
        <v>7.469117E7</v>
      </c>
      <c r="G2947" s="429" t="s">
        <v>1463</v>
      </c>
    </row>
    <row r="2948" ht="14.25" customHeight="1">
      <c r="A2948" s="426">
        <v>45987.0</v>
      </c>
      <c r="B2948" s="433">
        <v>231991.0</v>
      </c>
      <c r="C2948" s="427"/>
      <c r="D2948" s="429" t="s">
        <v>1536</v>
      </c>
      <c r="E2948" s="433">
        <v>1.02897318E8</v>
      </c>
      <c r="F2948" s="429">
        <v>2.5536754E7</v>
      </c>
      <c r="G2948" s="429" t="s">
        <v>1463</v>
      </c>
    </row>
    <row r="2949" ht="14.25" customHeight="1">
      <c r="A2949" s="426">
        <v>45987.0</v>
      </c>
      <c r="B2949" s="433">
        <v>222352.0</v>
      </c>
      <c r="C2949" s="427"/>
      <c r="D2949" s="429" t="s">
        <v>1715</v>
      </c>
      <c r="E2949" s="433">
        <v>9.7398772E7</v>
      </c>
      <c r="F2949" s="429">
        <v>0.0</v>
      </c>
      <c r="G2949" s="429" t="s">
        <v>1463</v>
      </c>
    </row>
    <row r="2950" ht="14.25" customHeight="1">
      <c r="A2950" s="426">
        <v>45987.0</v>
      </c>
      <c r="B2950" s="433">
        <v>199007.0</v>
      </c>
      <c r="C2950" s="427"/>
      <c r="D2950" s="429" t="s">
        <v>1536</v>
      </c>
      <c r="E2950" s="433">
        <v>7.6980249E7</v>
      </c>
      <c r="F2950" s="429">
        <v>2.5536754E7</v>
      </c>
      <c r="G2950" s="429" t="s">
        <v>1463</v>
      </c>
    </row>
    <row r="2951" ht="14.25" customHeight="1">
      <c r="A2951" s="426">
        <v>45987.0</v>
      </c>
      <c r="B2951" s="433">
        <v>171961.0</v>
      </c>
      <c r="C2951" s="427"/>
      <c r="D2951" s="429" t="s">
        <v>1715</v>
      </c>
      <c r="E2951" s="433">
        <v>9.717642E7</v>
      </c>
      <c r="F2951" s="429">
        <v>0.0</v>
      </c>
      <c r="G2951" s="429" t="s">
        <v>1463</v>
      </c>
    </row>
    <row r="2952" ht="14.25" customHeight="1">
      <c r="A2952" s="426">
        <v>45987.0</v>
      </c>
      <c r="B2952" s="433">
        <v>167880.0</v>
      </c>
      <c r="C2952" s="427"/>
      <c r="D2952" s="429" t="s">
        <v>1536</v>
      </c>
      <c r="E2952" s="433">
        <v>7.5363698E7</v>
      </c>
      <c r="F2952" s="429">
        <v>2.5536754E7</v>
      </c>
      <c r="G2952" s="429" t="s">
        <v>1463</v>
      </c>
    </row>
    <row r="2953" ht="14.25" customHeight="1">
      <c r="A2953" s="426">
        <v>45987.0</v>
      </c>
      <c r="B2953" s="433">
        <v>112031.0</v>
      </c>
      <c r="C2953" s="427"/>
      <c r="D2953" s="429" t="s">
        <v>1918</v>
      </c>
      <c r="E2953" s="433">
        <v>7.5845258E7</v>
      </c>
      <c r="F2953" s="429">
        <v>2321912.0</v>
      </c>
      <c r="G2953" s="429" t="s">
        <v>1463</v>
      </c>
    </row>
    <row r="2954" ht="14.25" customHeight="1">
      <c r="A2954" s="426">
        <v>45987.0</v>
      </c>
      <c r="B2954" s="433">
        <v>97689.0</v>
      </c>
      <c r="C2954" s="427"/>
      <c r="D2954" s="429" t="s">
        <v>1918</v>
      </c>
      <c r="E2954" s="433">
        <v>7.5461387E7</v>
      </c>
      <c r="F2954" s="429">
        <v>2321912.0</v>
      </c>
      <c r="G2954" s="429" t="s">
        <v>1463</v>
      </c>
    </row>
    <row r="2955" ht="14.25" customHeight="1">
      <c r="A2955" s="426">
        <v>45987.0</v>
      </c>
      <c r="B2955" s="433">
        <v>95760.0</v>
      </c>
      <c r="C2955" s="427"/>
      <c r="D2955" s="429" t="s">
        <v>1918</v>
      </c>
      <c r="E2955" s="433">
        <v>7.6204498E7</v>
      </c>
      <c r="F2955" s="429">
        <v>2321912.0</v>
      </c>
      <c r="G2955" s="429" t="s">
        <v>1463</v>
      </c>
    </row>
    <row r="2956" ht="14.25" customHeight="1">
      <c r="A2956" s="426">
        <v>45987.0</v>
      </c>
      <c r="B2956" s="433">
        <v>55380.0</v>
      </c>
      <c r="C2956" s="427"/>
      <c r="D2956" s="429" t="s">
        <v>1695</v>
      </c>
      <c r="E2956" s="433">
        <v>1.12840801E8</v>
      </c>
      <c r="F2956" s="429">
        <v>7.2245806E7</v>
      </c>
      <c r="G2956" s="429" t="s">
        <v>1463</v>
      </c>
    </row>
    <row r="2957" ht="14.25" customHeight="1">
      <c r="A2957" s="426">
        <v>45987.0</v>
      </c>
      <c r="B2957" s="433">
        <v>48908.0</v>
      </c>
      <c r="C2957" s="427"/>
      <c r="D2957" s="429" t="s">
        <v>1918</v>
      </c>
      <c r="E2957" s="433">
        <v>7.6253406E7</v>
      </c>
      <c r="F2957" s="429">
        <v>2321912.0</v>
      </c>
      <c r="G2957" s="429" t="s">
        <v>1463</v>
      </c>
    </row>
    <row r="2958" ht="14.25" customHeight="1">
      <c r="A2958" s="426">
        <v>45987.0</v>
      </c>
      <c r="B2958" s="433">
        <v>26276.0</v>
      </c>
      <c r="C2958" s="427"/>
      <c r="D2958" s="429" t="s">
        <v>1761</v>
      </c>
      <c r="E2958" s="433">
        <v>8.5394289E7</v>
      </c>
      <c r="F2958" s="429">
        <v>0.0</v>
      </c>
      <c r="G2958" s="429" t="s">
        <v>1463</v>
      </c>
    </row>
    <row r="2959" ht="14.25" customHeight="1">
      <c r="A2959" s="426">
        <v>45987.0</v>
      </c>
      <c r="B2959" s="433">
        <v>22714.0</v>
      </c>
      <c r="C2959" s="427"/>
      <c r="D2959" s="429" t="s">
        <v>1604</v>
      </c>
      <c r="E2959" s="433">
        <v>7.7002963E7</v>
      </c>
      <c r="F2959" s="429">
        <v>1702947.0</v>
      </c>
      <c r="G2959" s="429" t="s">
        <v>1463</v>
      </c>
    </row>
    <row r="2960" ht="14.25" customHeight="1">
      <c r="A2960" s="426">
        <v>45987.0</v>
      </c>
      <c r="B2960" s="433">
        <v>11684.0</v>
      </c>
      <c r="C2960" s="427"/>
      <c r="D2960" s="429" t="s">
        <v>1532</v>
      </c>
      <c r="E2960" s="433">
        <v>6.237159E7</v>
      </c>
      <c r="F2960" s="429">
        <v>0.0</v>
      </c>
      <c r="G2960" s="429" t="s">
        <v>1463</v>
      </c>
    </row>
    <row r="2961" ht="14.25" customHeight="1">
      <c r="A2961" s="426">
        <v>45988.0</v>
      </c>
      <c r="B2961" s="427"/>
      <c r="C2961" s="433">
        <v>83623.0</v>
      </c>
      <c r="D2961" s="429" t="s">
        <v>1706</v>
      </c>
      <c r="E2961" s="433">
        <v>6.2359906E7</v>
      </c>
      <c r="F2961" s="429">
        <v>0.0</v>
      </c>
      <c r="G2961" s="429" t="s">
        <v>1465</v>
      </c>
    </row>
    <row r="2962" ht="14.25" customHeight="1">
      <c r="A2962" s="426">
        <v>45989.0</v>
      </c>
      <c r="B2962" s="427"/>
      <c r="C2962" s="433">
        <v>30000.0</v>
      </c>
      <c r="D2962" s="429" t="s">
        <v>1862</v>
      </c>
      <c r="E2962" s="433">
        <v>6.2471746E7</v>
      </c>
      <c r="F2962" s="429">
        <v>1122266.0</v>
      </c>
      <c r="G2962" s="429" t="s">
        <v>1463</v>
      </c>
    </row>
    <row r="2963" ht="14.25" customHeight="1">
      <c r="A2963" s="426">
        <v>45989.0</v>
      </c>
      <c r="B2963" s="427"/>
      <c r="C2963" s="433">
        <v>28217.0</v>
      </c>
      <c r="D2963" s="429" t="s">
        <v>1746</v>
      </c>
      <c r="E2963" s="433">
        <v>6.2443529E7</v>
      </c>
      <c r="F2963" s="429">
        <v>1122252.0</v>
      </c>
      <c r="G2963" s="429" t="s">
        <v>1463</v>
      </c>
    </row>
    <row r="2964" ht="14.25" customHeight="1">
      <c r="A2964" s="426">
        <v>45992.0</v>
      </c>
      <c r="B2964" s="433">
        <v>5608538.0</v>
      </c>
      <c r="C2964" s="427"/>
      <c r="D2964" s="429" t="s">
        <v>1919</v>
      </c>
      <c r="E2964" s="433">
        <v>6.2501746E7</v>
      </c>
      <c r="F2964" s="429">
        <v>261700.0</v>
      </c>
      <c r="G2964" s="429" t="s">
        <v>1463</v>
      </c>
    </row>
    <row r="2965" ht="14.25" customHeight="1">
      <c r="A2965" s="426">
        <v>45992.0</v>
      </c>
      <c r="B2965" s="433">
        <v>3399300.0</v>
      </c>
      <c r="C2965" s="427"/>
      <c r="D2965" s="429" t="s">
        <v>1920</v>
      </c>
      <c r="E2965" s="433">
        <v>5.586203E7</v>
      </c>
      <c r="F2965" s="429">
        <v>8.662843E7</v>
      </c>
      <c r="G2965" s="429" t="s">
        <v>1463</v>
      </c>
    </row>
    <row r="2966" ht="14.25" customHeight="1">
      <c r="A2966" s="426">
        <v>45992.0</v>
      </c>
      <c r="B2966" s="433">
        <v>820800.0</v>
      </c>
      <c r="C2966" s="427"/>
      <c r="D2966" s="429" t="s">
        <v>1731</v>
      </c>
      <c r="E2966" s="433">
        <v>5.236773E7</v>
      </c>
      <c r="F2966" s="429">
        <v>6.4714015E7</v>
      </c>
      <c r="G2966" s="429" t="s">
        <v>1463</v>
      </c>
    </row>
    <row r="2967" ht="14.25" customHeight="1">
      <c r="A2967" s="426">
        <v>45992.0</v>
      </c>
      <c r="B2967" s="433">
        <v>543200.0</v>
      </c>
      <c r="C2967" s="427"/>
      <c r="D2967" s="429" t="s">
        <v>1921</v>
      </c>
      <c r="E2967" s="433">
        <v>5.6893208E7</v>
      </c>
      <c r="F2967" s="429">
        <v>0.0</v>
      </c>
      <c r="G2967" s="429" t="s">
        <v>1463</v>
      </c>
    </row>
    <row r="2968" ht="14.25" customHeight="1">
      <c r="A2968" s="426">
        <v>45992.0</v>
      </c>
      <c r="B2968" s="433">
        <v>487978.0</v>
      </c>
      <c r="C2968" s="427"/>
      <c r="D2968" s="429" t="s">
        <v>1922</v>
      </c>
      <c r="E2968" s="433">
        <v>5.6350008E7</v>
      </c>
      <c r="F2968" s="429">
        <v>0.0</v>
      </c>
      <c r="G2968" s="429" t="s">
        <v>1463</v>
      </c>
    </row>
    <row r="2969" ht="14.25" customHeight="1">
      <c r="A2969" s="426">
        <v>45992.0</v>
      </c>
      <c r="B2969" s="433">
        <v>95000.0</v>
      </c>
      <c r="C2969" s="427"/>
      <c r="D2969" s="429" t="s">
        <v>1666</v>
      </c>
      <c r="E2969" s="433">
        <v>5.246273E7</v>
      </c>
      <c r="F2969" s="429">
        <v>7.0738201E7</v>
      </c>
      <c r="G2969" s="429" t="s">
        <v>1463</v>
      </c>
    </row>
    <row r="2970" ht="14.25" customHeight="1">
      <c r="A2970" s="426">
        <v>45993.0</v>
      </c>
      <c r="B2970" s="427"/>
      <c r="C2970" s="433">
        <v>92416.0</v>
      </c>
      <c r="D2970" s="429" t="s">
        <v>1744</v>
      </c>
      <c r="E2970" s="433">
        <v>5.0764214E7</v>
      </c>
      <c r="F2970" s="429">
        <v>5.1413691E7</v>
      </c>
      <c r="G2970" s="429" t="s">
        <v>1463</v>
      </c>
    </row>
    <row r="2971" ht="14.25" customHeight="1">
      <c r="A2971" s="426">
        <v>45993.0</v>
      </c>
      <c r="B2971" s="433">
        <v>1.5E7</v>
      </c>
      <c r="C2971" s="427"/>
      <c r="D2971" s="429" t="s">
        <v>1505</v>
      </c>
      <c r="E2971" s="433">
        <v>3.7052096E7</v>
      </c>
      <c r="F2971" s="429">
        <v>6.1603875E7</v>
      </c>
      <c r="G2971" s="429" t="s">
        <v>1463</v>
      </c>
    </row>
    <row r="2972" ht="14.25" customHeight="1">
      <c r="A2972" s="426">
        <v>45993.0</v>
      </c>
      <c r="B2972" s="433">
        <v>4211202.0</v>
      </c>
      <c r="C2972" s="427"/>
      <c r="D2972" s="429" t="s">
        <v>1707</v>
      </c>
      <c r="E2972" s="433">
        <v>4.9385097E7</v>
      </c>
      <c r="F2972" s="429">
        <v>2.5709179E7</v>
      </c>
      <c r="G2972" s="429" t="s">
        <v>1463</v>
      </c>
    </row>
    <row r="2973" ht="14.25" customHeight="1">
      <c r="A2973" s="426">
        <v>45993.0</v>
      </c>
      <c r="B2973" s="433">
        <v>4096611.0</v>
      </c>
      <c r="C2973" s="427"/>
      <c r="D2973" s="429" t="s">
        <v>1519</v>
      </c>
      <c r="E2973" s="433">
        <v>1.8311326E7</v>
      </c>
      <c r="F2973" s="429">
        <v>2.5709179E7</v>
      </c>
      <c r="G2973" s="429" t="s">
        <v>1463</v>
      </c>
    </row>
    <row r="2974" ht="14.25" customHeight="1">
      <c r="A2974" s="426">
        <v>45993.0</v>
      </c>
      <c r="B2974" s="433">
        <v>4059898.0</v>
      </c>
      <c r="C2974" s="427"/>
      <c r="D2974" s="429" t="s">
        <v>1505</v>
      </c>
      <c r="E2974" s="433">
        <v>4.1111994E7</v>
      </c>
      <c r="F2974" s="429">
        <v>6.1603875E7</v>
      </c>
      <c r="G2974" s="429" t="s">
        <v>1463</v>
      </c>
    </row>
    <row r="2975" ht="14.25" customHeight="1">
      <c r="A2975" s="426">
        <v>45993.0</v>
      </c>
      <c r="B2975" s="433">
        <v>2587728.0</v>
      </c>
      <c r="C2975" s="427"/>
      <c r="D2975" s="429" t="s">
        <v>1727</v>
      </c>
      <c r="E2975" s="433">
        <v>4.4152578E7</v>
      </c>
      <c r="F2975" s="429">
        <v>0.0</v>
      </c>
      <c r="G2975" s="429" t="s">
        <v>1463</v>
      </c>
    </row>
    <row r="2976" ht="14.25" customHeight="1">
      <c r="A2976" s="426">
        <v>45993.0</v>
      </c>
      <c r="B2976" s="433">
        <v>1370439.0</v>
      </c>
      <c r="C2976" s="427"/>
      <c r="D2976" s="429" t="s">
        <v>1507</v>
      </c>
      <c r="E2976" s="433">
        <v>1.9681765E7</v>
      </c>
      <c r="F2976" s="429">
        <v>0.0</v>
      </c>
      <c r="G2976" s="429" t="s">
        <v>1463</v>
      </c>
    </row>
    <row r="2977" ht="14.25" customHeight="1">
      <c r="A2977" s="426">
        <v>45993.0</v>
      </c>
      <c r="B2977" s="433">
        <v>1039498.0</v>
      </c>
      <c r="C2977" s="427"/>
      <c r="D2977" s="429" t="s">
        <v>1878</v>
      </c>
      <c r="E2977" s="433">
        <v>5.0655695E7</v>
      </c>
      <c r="F2977" s="429">
        <v>0.0</v>
      </c>
      <c r="G2977" s="429" t="s">
        <v>1463</v>
      </c>
    </row>
    <row r="2978" ht="14.25" customHeight="1">
      <c r="A2978" s="426">
        <v>45993.0</v>
      </c>
      <c r="B2978" s="433">
        <v>884990.0</v>
      </c>
      <c r="C2978" s="427"/>
      <c r="D2978" s="429" t="s">
        <v>1519</v>
      </c>
      <c r="E2978" s="433">
        <v>2.0566755E7</v>
      </c>
      <c r="F2978" s="429">
        <v>2.5709179E7</v>
      </c>
      <c r="G2978" s="429" t="s">
        <v>1463</v>
      </c>
    </row>
    <row r="2979" ht="14.25" customHeight="1">
      <c r="A2979" s="426">
        <v>45993.0</v>
      </c>
      <c r="B2979" s="433">
        <v>858000.0</v>
      </c>
      <c r="C2979" s="427"/>
      <c r="D2979" s="429" t="s">
        <v>1544</v>
      </c>
      <c r="E2979" s="433">
        <v>2.1424755E7</v>
      </c>
      <c r="F2979" s="429">
        <v>0.0</v>
      </c>
      <c r="G2979" s="429" t="s">
        <v>1463</v>
      </c>
    </row>
    <row r="2980" ht="14.25" customHeight="1">
      <c r="A2980" s="426">
        <v>45993.0</v>
      </c>
      <c r="B2980" s="433">
        <v>614344.0</v>
      </c>
      <c r="C2980" s="427"/>
      <c r="D2980" s="429" t="s">
        <v>1723</v>
      </c>
      <c r="E2980" s="433">
        <v>2.2039099E7</v>
      </c>
      <c r="F2980" s="429">
        <v>0.0</v>
      </c>
      <c r="G2980" s="429" t="s">
        <v>1463</v>
      </c>
    </row>
    <row r="2981" ht="14.25" customHeight="1">
      <c r="A2981" s="426">
        <v>45993.0</v>
      </c>
      <c r="B2981" s="433">
        <v>540443.0</v>
      </c>
      <c r="C2981" s="427"/>
      <c r="D2981" s="429" t="s">
        <v>1755</v>
      </c>
      <c r="E2981" s="433">
        <v>4.5093895E7</v>
      </c>
      <c r="F2981" s="429">
        <v>1702947.0</v>
      </c>
      <c r="G2981" s="429" t="s">
        <v>1463</v>
      </c>
    </row>
    <row r="2982" ht="14.25" customHeight="1">
      <c r="A2982" s="426">
        <v>45993.0</v>
      </c>
      <c r="B2982" s="433">
        <v>378004.0</v>
      </c>
      <c r="C2982" s="427"/>
      <c r="D2982" s="429" t="s">
        <v>1748</v>
      </c>
      <c r="E2982" s="433">
        <v>5.1142218E7</v>
      </c>
      <c r="F2982" s="429">
        <v>0.0</v>
      </c>
      <c r="G2982" s="429" t="s">
        <v>1463</v>
      </c>
    </row>
    <row r="2983" ht="14.25" customHeight="1">
      <c r="A2983" s="426">
        <v>45993.0</v>
      </c>
      <c r="B2983" s="433">
        <v>300000.0</v>
      </c>
      <c r="C2983" s="427"/>
      <c r="D2983" s="429" t="s">
        <v>1630</v>
      </c>
      <c r="E2983" s="433">
        <v>4.1411994E7</v>
      </c>
      <c r="F2983" s="429">
        <v>0.0</v>
      </c>
      <c r="G2983" s="429" t="s">
        <v>1463</v>
      </c>
    </row>
    <row r="2984" ht="14.25" customHeight="1">
      <c r="A2984" s="426">
        <v>45993.0</v>
      </c>
      <c r="B2984" s="433">
        <v>231100.0</v>
      </c>
      <c r="C2984" s="427"/>
      <c r="D2984" s="429" t="s">
        <v>1765</v>
      </c>
      <c r="E2984" s="433">
        <v>4.9616197E7</v>
      </c>
      <c r="F2984" s="429">
        <v>0.0</v>
      </c>
      <c r="G2984" s="429" t="s">
        <v>1463</v>
      </c>
    </row>
    <row r="2985" ht="14.25" customHeight="1">
      <c r="A2985" s="426">
        <v>45993.0</v>
      </c>
      <c r="B2985" s="433">
        <v>227841.0</v>
      </c>
      <c r="C2985" s="427"/>
      <c r="D2985" s="429" t="s">
        <v>1868</v>
      </c>
      <c r="E2985" s="433">
        <v>5.1524588E7</v>
      </c>
      <c r="F2985" s="429">
        <v>0.0</v>
      </c>
      <c r="G2985" s="429" t="s">
        <v>1463</v>
      </c>
    </row>
    <row r="2986" ht="14.25" customHeight="1">
      <c r="A2986" s="426">
        <v>45993.0</v>
      </c>
      <c r="B2986" s="433">
        <v>210484.0</v>
      </c>
      <c r="C2986" s="427"/>
      <c r="D2986" s="429" t="s">
        <v>1764</v>
      </c>
      <c r="E2986" s="433">
        <v>4.4363062E7</v>
      </c>
      <c r="F2986" s="429">
        <v>0.0</v>
      </c>
      <c r="G2986" s="429" t="s">
        <v>1463</v>
      </c>
    </row>
    <row r="2987" ht="14.25" customHeight="1">
      <c r="A2987" s="426">
        <v>45993.0</v>
      </c>
      <c r="B2987" s="433">
        <v>190390.0</v>
      </c>
      <c r="C2987" s="427"/>
      <c r="D2987" s="429" t="s">
        <v>1774</v>
      </c>
      <c r="E2987" s="433">
        <v>4.4553452E7</v>
      </c>
      <c r="F2987" s="429">
        <v>7.1659127E7</v>
      </c>
      <c r="G2987" s="429" t="s">
        <v>1463</v>
      </c>
    </row>
    <row r="2988" ht="14.25" customHeight="1">
      <c r="A2988" s="426">
        <v>45993.0</v>
      </c>
      <c r="B2988" s="433">
        <v>152856.0</v>
      </c>
      <c r="C2988" s="427"/>
      <c r="D2988" s="429" t="s">
        <v>1630</v>
      </c>
      <c r="E2988" s="433">
        <v>4.156485E7</v>
      </c>
      <c r="F2988" s="429">
        <v>0.0</v>
      </c>
      <c r="G2988" s="429" t="s">
        <v>1463</v>
      </c>
    </row>
    <row r="2989" ht="14.25" customHeight="1">
      <c r="A2989" s="426">
        <v>45993.0</v>
      </c>
      <c r="B2989" s="433">
        <v>141982.0</v>
      </c>
      <c r="C2989" s="427"/>
      <c r="D2989" s="429" t="s">
        <v>1764</v>
      </c>
      <c r="E2989" s="433">
        <v>5.085663E7</v>
      </c>
      <c r="F2989" s="429">
        <v>0.0</v>
      </c>
      <c r="G2989" s="429" t="s">
        <v>1463</v>
      </c>
    </row>
    <row r="2990" ht="14.25" customHeight="1">
      <c r="A2990" s="426">
        <v>45993.0</v>
      </c>
      <c r="B2990" s="433">
        <v>96960.0</v>
      </c>
      <c r="C2990" s="427"/>
      <c r="D2990" s="429" t="s">
        <v>1604</v>
      </c>
      <c r="E2990" s="433">
        <v>1.4214715E7</v>
      </c>
      <c r="F2990" s="429">
        <v>1702947.0</v>
      </c>
      <c r="G2990" s="429" t="s">
        <v>1463</v>
      </c>
    </row>
    <row r="2991" ht="14.25" customHeight="1">
      <c r="A2991" s="426">
        <v>45993.0</v>
      </c>
      <c r="B2991" s="433">
        <v>89271.0</v>
      </c>
      <c r="C2991" s="427"/>
      <c r="D2991" s="429" t="s">
        <v>1609</v>
      </c>
      <c r="E2991" s="433">
        <v>5.1296747E7</v>
      </c>
      <c r="F2991" s="429">
        <v>3.98518735E8</v>
      </c>
      <c r="G2991" s="429" t="s">
        <v>1463</v>
      </c>
    </row>
    <row r="2992" ht="14.25" customHeight="1">
      <c r="A2992" s="426">
        <v>45993.0</v>
      </c>
      <c r="B2992" s="433">
        <v>80000.0</v>
      </c>
      <c r="C2992" s="427"/>
      <c r="D2992" s="429" t="s">
        <v>1923</v>
      </c>
      <c r="E2992" s="433">
        <v>4.5173895E7</v>
      </c>
      <c r="F2992" s="429">
        <v>0.0</v>
      </c>
      <c r="G2992" s="429" t="s">
        <v>1463</v>
      </c>
    </row>
    <row r="2993" ht="14.25" customHeight="1">
      <c r="A2993" s="426">
        <v>45993.0</v>
      </c>
      <c r="B2993" s="433">
        <v>65258.0</v>
      </c>
      <c r="C2993" s="427"/>
      <c r="D2993" s="429" t="s">
        <v>1749</v>
      </c>
      <c r="E2993" s="433">
        <v>5.1207476E7</v>
      </c>
      <c r="F2993" s="429">
        <v>0.0</v>
      </c>
      <c r="G2993" s="429" t="s">
        <v>1463</v>
      </c>
    </row>
    <row r="2994" ht="14.25" customHeight="1">
      <c r="A2994" s="426">
        <v>45993.0</v>
      </c>
      <c r="B2994" s="433">
        <v>58953.0</v>
      </c>
      <c r="C2994" s="427"/>
      <c r="D2994" s="429" t="s">
        <v>1880</v>
      </c>
      <c r="E2994" s="433">
        <v>5.0714648E7</v>
      </c>
      <c r="F2994" s="429">
        <v>9.3032438E7</v>
      </c>
      <c r="G2994" s="429" t="s">
        <v>1463</v>
      </c>
    </row>
    <row r="2995" ht="14.25" customHeight="1">
      <c r="A2995" s="426">
        <v>45993.0</v>
      </c>
      <c r="B2995" s="433">
        <v>22342.0</v>
      </c>
      <c r="C2995" s="427"/>
      <c r="D2995" s="429" t="s">
        <v>1695</v>
      </c>
      <c r="E2995" s="433">
        <v>5.154693E7</v>
      </c>
      <c r="F2995" s="429">
        <v>7.2245806E7</v>
      </c>
      <c r="G2995" s="429" t="s">
        <v>1463</v>
      </c>
    </row>
    <row r="2996" ht="14.25" customHeight="1">
      <c r="A2996" s="426">
        <v>45993.0</v>
      </c>
      <c r="B2996" s="433">
        <v>12997.0</v>
      </c>
      <c r="C2996" s="427"/>
      <c r="D2996" s="429" t="s">
        <v>1737</v>
      </c>
      <c r="E2996" s="433">
        <v>2.2052096E7</v>
      </c>
      <c r="F2996" s="429">
        <v>0.0</v>
      </c>
      <c r="G2996" s="429" t="s">
        <v>1463</v>
      </c>
    </row>
    <row r="2997" ht="14.25" customHeight="1">
      <c r="A2997" s="426">
        <v>45994.0</v>
      </c>
      <c r="B2997" s="427"/>
      <c r="C2997" s="433">
        <v>28247.0</v>
      </c>
      <c r="D2997" s="429" t="s">
        <v>1893</v>
      </c>
      <c r="E2997" s="433">
        <v>1.4117755E7</v>
      </c>
      <c r="F2997" s="429">
        <v>5.1417527E7</v>
      </c>
      <c r="G2997" s="429" t="s">
        <v>1463</v>
      </c>
    </row>
    <row r="2998" ht="14.25" customHeight="1">
      <c r="A2998" s="426">
        <v>45995.0</v>
      </c>
      <c r="B2998" s="427"/>
      <c r="C2998" s="433">
        <v>319319.0</v>
      </c>
      <c r="D2998" s="429" t="s">
        <v>1744</v>
      </c>
      <c r="E2998" s="433">
        <v>1.4146002E7</v>
      </c>
      <c r="F2998" s="429">
        <v>5.155447E7</v>
      </c>
      <c r="G2998" s="429" t="s">
        <v>1463</v>
      </c>
    </row>
    <row r="2999" ht="14.25" customHeight="1">
      <c r="A2999" s="426">
        <v>45995.0</v>
      </c>
      <c r="B2999" s="433">
        <v>16690.0</v>
      </c>
      <c r="C2999" s="427"/>
      <c r="D2999" s="429" t="s">
        <v>1695</v>
      </c>
      <c r="E2999" s="433">
        <v>1.4465321E7</v>
      </c>
      <c r="F2999" s="429">
        <v>7.2245806E7</v>
      </c>
      <c r="G2999" s="429" t="s">
        <v>1463</v>
      </c>
    </row>
    <row r="3000" ht="14.25" customHeight="1">
      <c r="A3000" s="426">
        <v>45996.0</v>
      </c>
      <c r="B3000" s="427"/>
      <c r="C3000" s="433">
        <v>8.2334927E7</v>
      </c>
      <c r="D3000" s="429" t="s">
        <v>1593</v>
      </c>
      <c r="E3000" s="433">
        <v>1.4448631E7</v>
      </c>
      <c r="F3000" s="429">
        <v>0.0</v>
      </c>
      <c r="G3000" s="429" t="s">
        <v>1543</v>
      </c>
    </row>
    <row r="3001" ht="14.25" customHeight="1">
      <c r="A3001" s="426">
        <v>45996.0</v>
      </c>
      <c r="B3001" s="427"/>
      <c r="C3001" s="433">
        <v>1157289.0</v>
      </c>
      <c r="D3001" s="429" t="s">
        <v>1828</v>
      </c>
      <c r="E3001" s="433">
        <v>9.6783558E7</v>
      </c>
      <c r="F3001" s="429">
        <v>0.0</v>
      </c>
      <c r="G3001" s="429" t="s">
        <v>1543</v>
      </c>
    </row>
    <row r="3002" ht="14.25" customHeight="1">
      <c r="A3002" s="426">
        <v>45996.0</v>
      </c>
      <c r="B3002" s="427"/>
      <c r="C3002" s="433">
        <v>52863.0</v>
      </c>
      <c r="D3002" s="429" t="s">
        <v>1818</v>
      </c>
      <c r="E3002" s="433">
        <v>9.7940847E7</v>
      </c>
      <c r="F3002" s="429">
        <v>0.0</v>
      </c>
      <c r="G3002" s="429" t="s">
        <v>1543</v>
      </c>
    </row>
    <row r="3003" ht="14.25" customHeight="1">
      <c r="A3003" s="426">
        <v>45996.0</v>
      </c>
      <c r="B3003" s="433">
        <v>1.0E7</v>
      </c>
      <c r="C3003" s="427"/>
      <c r="D3003" s="429" t="s">
        <v>1510</v>
      </c>
      <c r="E3003" s="433">
        <v>9.799371E7</v>
      </c>
      <c r="F3003" s="429">
        <v>0.0</v>
      </c>
      <c r="G3003" s="429" t="s">
        <v>1463</v>
      </c>
    </row>
    <row r="3004" ht="14.25" customHeight="1">
      <c r="A3004" s="426">
        <v>45996.0</v>
      </c>
      <c r="B3004" s="433">
        <v>3568.0</v>
      </c>
      <c r="C3004" s="427"/>
      <c r="D3004" s="429" t="s">
        <v>1924</v>
      </c>
      <c r="E3004" s="433">
        <v>8.5464238E7</v>
      </c>
      <c r="F3004" s="429">
        <v>0.0</v>
      </c>
      <c r="G3004" s="429" t="s">
        <v>1543</v>
      </c>
    </row>
    <row r="3005" ht="14.25" customHeight="1">
      <c r="A3005" s="426">
        <v>45996.0</v>
      </c>
      <c r="B3005" s="433">
        <v>678.0</v>
      </c>
      <c r="C3005" s="427"/>
      <c r="D3005" s="429" t="s">
        <v>1925</v>
      </c>
      <c r="E3005" s="433">
        <v>8.546067E7</v>
      </c>
      <c r="F3005" s="429">
        <v>0.0</v>
      </c>
      <c r="G3005" s="429" t="s">
        <v>1543</v>
      </c>
    </row>
    <row r="3006" ht="14.25" customHeight="1">
      <c r="A3006" s="426">
        <v>46000.0</v>
      </c>
      <c r="B3006" s="427"/>
      <c r="C3006" s="433">
        <v>323512.0</v>
      </c>
      <c r="D3006" s="429" t="s">
        <v>1706</v>
      </c>
      <c r="E3006" s="433">
        <v>8.5459992E7</v>
      </c>
      <c r="F3006" s="429">
        <v>0.0</v>
      </c>
      <c r="G3006" s="429" t="s">
        <v>1465</v>
      </c>
    </row>
    <row r="3007" ht="14.25" customHeight="1">
      <c r="A3007" s="426">
        <v>46000.0</v>
      </c>
      <c r="B3007" s="433">
        <v>1960001.0</v>
      </c>
      <c r="C3007" s="427"/>
      <c r="D3007" s="429" t="s">
        <v>1926</v>
      </c>
      <c r="E3007" s="433">
        <v>8.7730839E7</v>
      </c>
      <c r="F3007" s="429">
        <v>0.0</v>
      </c>
      <c r="G3007" s="429" t="s">
        <v>1463</v>
      </c>
    </row>
    <row r="3008" ht="14.25" customHeight="1">
      <c r="A3008" s="426">
        <v>46000.0</v>
      </c>
      <c r="B3008" s="433">
        <v>300000.0</v>
      </c>
      <c r="C3008" s="427"/>
      <c r="D3008" s="429" t="s">
        <v>1630</v>
      </c>
      <c r="E3008" s="433">
        <v>8.5770838E7</v>
      </c>
      <c r="F3008" s="429">
        <v>0.0</v>
      </c>
      <c r="G3008" s="429" t="s">
        <v>1463</v>
      </c>
    </row>
    <row r="3009" ht="14.25" customHeight="1">
      <c r="A3009" s="426">
        <v>46000.0</v>
      </c>
      <c r="B3009" s="433">
        <v>262871.0</v>
      </c>
      <c r="C3009" s="427"/>
      <c r="D3009" s="429" t="s">
        <v>1624</v>
      </c>
      <c r="E3009" s="433">
        <v>8.799371E7</v>
      </c>
      <c r="F3009" s="429">
        <v>8.1394628E7</v>
      </c>
      <c r="G3009" s="429" t="s">
        <v>1463</v>
      </c>
    </row>
    <row r="3010" ht="14.25" customHeight="1">
      <c r="A3010" s="426">
        <v>46000.0</v>
      </c>
      <c r="B3010" s="433">
        <v>6600.0</v>
      </c>
      <c r="C3010" s="427"/>
      <c r="D3010" s="429" t="s">
        <v>1695</v>
      </c>
      <c r="E3010" s="433">
        <v>8.5470838E7</v>
      </c>
      <c r="F3010" s="429">
        <v>7.2245806E7</v>
      </c>
      <c r="G3010" s="429" t="s">
        <v>1463</v>
      </c>
    </row>
    <row r="3011" ht="14.25" customHeight="1">
      <c r="A3011" s="426">
        <v>46001.0</v>
      </c>
      <c r="B3011" s="427"/>
      <c r="C3011" s="433">
        <v>858000.0</v>
      </c>
      <c r="D3011" s="429" t="s">
        <v>1877</v>
      </c>
      <c r="E3011" s="433">
        <v>4.0886712E7</v>
      </c>
      <c r="F3011" s="429">
        <v>8.75000161E8</v>
      </c>
      <c r="G3011" s="429" t="s">
        <v>1463</v>
      </c>
    </row>
    <row r="3012" ht="14.25" customHeight="1">
      <c r="A3012" s="426">
        <v>46001.0</v>
      </c>
      <c r="B3012" s="433">
        <v>1.4453775E7</v>
      </c>
      <c r="C3012" s="427"/>
      <c r="D3012" s="429" t="s">
        <v>1510</v>
      </c>
      <c r="E3012" s="433">
        <v>4.1744712E7</v>
      </c>
      <c r="F3012" s="429">
        <v>0.0</v>
      </c>
      <c r="G3012" s="429" t="s">
        <v>1463</v>
      </c>
    </row>
    <row r="3013" ht="14.25" customHeight="1">
      <c r="A3013" s="426">
        <v>46001.0</v>
      </c>
      <c r="B3013" s="433">
        <v>6771413.0</v>
      </c>
      <c r="C3013" s="427"/>
      <c r="D3013" s="429" t="s">
        <v>1832</v>
      </c>
      <c r="E3013" s="433">
        <v>8.0598275E7</v>
      </c>
      <c r="F3013" s="429">
        <v>0.0</v>
      </c>
      <c r="G3013" s="429" t="s">
        <v>1463</v>
      </c>
    </row>
    <row r="3014" ht="14.25" customHeight="1">
      <c r="A3014" s="426">
        <v>46001.0</v>
      </c>
      <c r="B3014" s="433">
        <v>5920512.0</v>
      </c>
      <c r="C3014" s="427"/>
      <c r="D3014" s="429" t="s">
        <v>1519</v>
      </c>
      <c r="E3014" s="433">
        <v>5.0268213E7</v>
      </c>
      <c r="F3014" s="429">
        <v>2.5709179E7</v>
      </c>
      <c r="G3014" s="429" t="s">
        <v>1463</v>
      </c>
    </row>
    <row r="3015" ht="14.25" customHeight="1">
      <c r="A3015" s="426">
        <v>46001.0</v>
      </c>
      <c r="B3015" s="433">
        <v>5595827.0</v>
      </c>
      <c r="C3015" s="427"/>
      <c r="D3015" s="429" t="s">
        <v>1519</v>
      </c>
      <c r="E3015" s="433">
        <v>6.0394105E7</v>
      </c>
      <c r="F3015" s="429">
        <v>2.5709179E7</v>
      </c>
      <c r="G3015" s="429" t="s">
        <v>1463</v>
      </c>
    </row>
    <row r="3016" ht="14.25" customHeight="1">
      <c r="A3016" s="426">
        <v>46001.0</v>
      </c>
      <c r="B3016" s="433">
        <v>4446753.0</v>
      </c>
      <c r="C3016" s="427"/>
      <c r="D3016" s="429" t="s">
        <v>1520</v>
      </c>
      <c r="E3016" s="433">
        <v>6.4840858E7</v>
      </c>
      <c r="F3016" s="429">
        <v>0.0</v>
      </c>
      <c r="G3016" s="429" t="s">
        <v>1463</v>
      </c>
    </row>
    <row r="3017" ht="14.25" customHeight="1">
      <c r="A3017" s="426">
        <v>46001.0</v>
      </c>
      <c r="B3017" s="433">
        <v>3456819.0</v>
      </c>
      <c r="C3017" s="427"/>
      <c r="D3017" s="429" t="s">
        <v>1519</v>
      </c>
      <c r="E3017" s="433">
        <v>8.5783504E7</v>
      </c>
      <c r="F3017" s="429">
        <v>2.5709179E7</v>
      </c>
      <c r="G3017" s="429" t="s">
        <v>1463</v>
      </c>
    </row>
    <row r="3018" ht="14.25" customHeight="1">
      <c r="A3018" s="426">
        <v>46001.0</v>
      </c>
      <c r="B3018" s="433">
        <v>3250246.0</v>
      </c>
      <c r="C3018" s="427"/>
      <c r="D3018" s="429" t="s">
        <v>1519</v>
      </c>
      <c r="E3018" s="433">
        <v>7.3136921E7</v>
      </c>
      <c r="F3018" s="429">
        <v>2.5709179E7</v>
      </c>
      <c r="G3018" s="429" t="s">
        <v>1463</v>
      </c>
    </row>
    <row r="3019" ht="14.25" customHeight="1">
      <c r="A3019" s="426">
        <v>46001.0</v>
      </c>
      <c r="B3019" s="433">
        <v>3159978.0</v>
      </c>
      <c r="C3019" s="427"/>
      <c r="D3019" s="429" t="s">
        <v>1519</v>
      </c>
      <c r="E3019" s="433">
        <v>6.9886675E7</v>
      </c>
      <c r="F3019" s="429">
        <v>2.5709179E7</v>
      </c>
      <c r="G3019" s="429" t="s">
        <v>1463</v>
      </c>
    </row>
    <row r="3020" ht="14.25" customHeight="1">
      <c r="A3020" s="426">
        <v>46001.0</v>
      </c>
      <c r="B3020" s="433">
        <v>2165800.0</v>
      </c>
      <c r="C3020" s="427"/>
      <c r="D3020" s="429" t="s">
        <v>1540</v>
      </c>
      <c r="E3020" s="433">
        <v>5.2434013E7</v>
      </c>
      <c r="F3020" s="429">
        <v>6.818933E7</v>
      </c>
      <c r="G3020" s="429" t="s">
        <v>1463</v>
      </c>
    </row>
    <row r="3021" ht="14.25" customHeight="1">
      <c r="A3021" s="426">
        <v>46001.0</v>
      </c>
      <c r="B3021" s="433">
        <v>1728410.0</v>
      </c>
      <c r="C3021" s="427"/>
      <c r="D3021" s="429" t="s">
        <v>1519</v>
      </c>
      <c r="E3021" s="433">
        <v>8.2326685E7</v>
      </c>
      <c r="F3021" s="429">
        <v>2.5709179E7</v>
      </c>
      <c r="G3021" s="429" t="s">
        <v>1463</v>
      </c>
    </row>
    <row r="3022" ht="14.25" customHeight="1">
      <c r="A3022" s="426">
        <v>46001.0</v>
      </c>
      <c r="B3022" s="433">
        <v>1728410.0</v>
      </c>
      <c r="C3022" s="427"/>
      <c r="D3022" s="429" t="s">
        <v>1519</v>
      </c>
      <c r="E3022" s="433">
        <v>5.4798278E7</v>
      </c>
      <c r="F3022" s="429">
        <v>2.5709179E7</v>
      </c>
      <c r="G3022" s="429" t="s">
        <v>1463</v>
      </c>
    </row>
    <row r="3023" ht="14.25" customHeight="1">
      <c r="A3023" s="426">
        <v>46001.0</v>
      </c>
      <c r="B3023" s="433">
        <v>790600.0</v>
      </c>
      <c r="C3023" s="427"/>
      <c r="D3023" s="429" t="s">
        <v>1529</v>
      </c>
      <c r="E3023" s="433">
        <v>4.3707203E7</v>
      </c>
      <c r="F3023" s="429">
        <v>0.0</v>
      </c>
      <c r="G3023" s="429" t="s">
        <v>1463</v>
      </c>
    </row>
    <row r="3024" ht="14.25" customHeight="1">
      <c r="A3024" s="426">
        <v>46001.0</v>
      </c>
      <c r="B3024" s="433">
        <v>689941.0</v>
      </c>
      <c r="C3024" s="427"/>
      <c r="D3024" s="429" t="s">
        <v>1536</v>
      </c>
      <c r="E3024" s="433">
        <v>7.3826862E7</v>
      </c>
      <c r="F3024" s="429">
        <v>2.5536754E7</v>
      </c>
      <c r="G3024" s="429" t="s">
        <v>1463</v>
      </c>
    </row>
    <row r="3025" ht="14.25" customHeight="1">
      <c r="A3025" s="426">
        <v>46001.0</v>
      </c>
      <c r="B3025" s="433">
        <v>640498.0</v>
      </c>
      <c r="C3025" s="427"/>
      <c r="D3025" s="429" t="s">
        <v>1662</v>
      </c>
      <c r="E3025" s="433">
        <v>4.4347701E7</v>
      </c>
      <c r="F3025" s="429">
        <v>6.6717542E7</v>
      </c>
      <c r="G3025" s="429" t="s">
        <v>1463</v>
      </c>
    </row>
    <row r="3026" ht="14.25" customHeight="1">
      <c r="A3026" s="426">
        <v>46001.0</v>
      </c>
      <c r="B3026" s="433">
        <v>635855.0</v>
      </c>
      <c r="C3026" s="427"/>
      <c r="D3026" s="429" t="s">
        <v>1597</v>
      </c>
      <c r="E3026" s="433">
        <v>5.3069868E7</v>
      </c>
      <c r="F3026" s="429">
        <v>6.2241071E7</v>
      </c>
      <c r="G3026" s="429" t="s">
        <v>1463</v>
      </c>
    </row>
    <row r="3027" ht="14.25" customHeight="1">
      <c r="A3027" s="426">
        <v>46001.0</v>
      </c>
      <c r="B3027" s="433">
        <v>625691.0</v>
      </c>
      <c r="C3027" s="427"/>
      <c r="D3027" s="429" t="s">
        <v>1529</v>
      </c>
      <c r="E3027" s="433">
        <v>4.2109103E7</v>
      </c>
      <c r="F3027" s="429">
        <v>0.0</v>
      </c>
      <c r="G3027" s="429" t="s">
        <v>1463</v>
      </c>
    </row>
    <row r="3028" ht="14.25" customHeight="1">
      <c r="A3028" s="426">
        <v>46001.0</v>
      </c>
      <c r="B3028" s="433">
        <v>608600.0</v>
      </c>
      <c r="C3028" s="427"/>
      <c r="D3028" s="429" t="s">
        <v>1529</v>
      </c>
      <c r="E3028" s="433">
        <v>4.2717703E7</v>
      </c>
      <c r="F3028" s="429">
        <v>0.0</v>
      </c>
      <c r="G3028" s="429" t="s">
        <v>1463</v>
      </c>
    </row>
    <row r="3029" ht="14.25" customHeight="1">
      <c r="A3029" s="426">
        <v>46001.0</v>
      </c>
      <c r="B3029" s="433">
        <v>599700.0</v>
      </c>
      <c r="C3029" s="427"/>
      <c r="D3029" s="429" t="s">
        <v>1529</v>
      </c>
      <c r="E3029" s="433">
        <v>6.6010258E7</v>
      </c>
      <c r="F3029" s="429">
        <v>0.0</v>
      </c>
      <c r="G3029" s="429" t="s">
        <v>1463</v>
      </c>
    </row>
    <row r="3030" ht="14.25" customHeight="1">
      <c r="A3030" s="426">
        <v>46001.0</v>
      </c>
      <c r="B3030" s="433">
        <v>596700.0</v>
      </c>
      <c r="C3030" s="427"/>
      <c r="D3030" s="429" t="s">
        <v>1529</v>
      </c>
      <c r="E3030" s="433">
        <v>4.1483412E7</v>
      </c>
      <c r="F3030" s="429">
        <v>0.0</v>
      </c>
      <c r="G3030" s="429" t="s">
        <v>1463</v>
      </c>
    </row>
    <row r="3031" ht="14.25" customHeight="1">
      <c r="A3031" s="426">
        <v>46001.0</v>
      </c>
      <c r="B3031" s="433">
        <v>379800.0</v>
      </c>
      <c r="C3031" s="427"/>
      <c r="D3031" s="429" t="s">
        <v>1529</v>
      </c>
      <c r="E3031" s="433">
        <v>6.5220658E7</v>
      </c>
      <c r="F3031" s="429">
        <v>0.0</v>
      </c>
      <c r="G3031" s="429" t="s">
        <v>1463</v>
      </c>
    </row>
    <row r="3032" ht="14.25" customHeight="1">
      <c r="A3032" s="426">
        <v>46001.0</v>
      </c>
      <c r="B3032" s="433">
        <v>326976.0</v>
      </c>
      <c r="C3032" s="427"/>
      <c r="D3032" s="429" t="s">
        <v>1652</v>
      </c>
      <c r="E3032" s="433">
        <v>6.6726697E7</v>
      </c>
      <c r="F3032" s="429">
        <v>0.0</v>
      </c>
      <c r="G3032" s="429" t="s">
        <v>1463</v>
      </c>
    </row>
    <row r="3033" ht="14.25" customHeight="1">
      <c r="A3033" s="426">
        <v>46001.0</v>
      </c>
      <c r="B3033" s="433">
        <v>321502.0</v>
      </c>
      <c r="C3033" s="427"/>
      <c r="D3033" s="429" t="s">
        <v>1715</v>
      </c>
      <c r="E3033" s="433">
        <v>6.633176E7</v>
      </c>
      <c r="F3033" s="429">
        <v>0.0</v>
      </c>
      <c r="G3033" s="429" t="s">
        <v>1463</v>
      </c>
    </row>
    <row r="3034" ht="14.25" customHeight="1">
      <c r="A3034" s="426">
        <v>46001.0</v>
      </c>
      <c r="B3034" s="433">
        <v>198900.0</v>
      </c>
      <c r="C3034" s="427"/>
      <c r="D3034" s="429" t="s">
        <v>1529</v>
      </c>
      <c r="E3034" s="433">
        <v>4.2916603E7</v>
      </c>
      <c r="F3034" s="429">
        <v>0.0</v>
      </c>
      <c r="G3034" s="429" t="s">
        <v>1463</v>
      </c>
    </row>
    <row r="3035" ht="14.25" customHeight="1">
      <c r="A3035" s="426">
        <v>46001.0</v>
      </c>
      <c r="B3035" s="433">
        <v>189900.0</v>
      </c>
      <c r="C3035" s="427"/>
      <c r="D3035" s="429" t="s">
        <v>1529</v>
      </c>
      <c r="E3035" s="433">
        <v>6.5410558E7</v>
      </c>
      <c r="F3035" s="429">
        <v>0.0</v>
      </c>
      <c r="G3035" s="429" t="s">
        <v>1463</v>
      </c>
    </row>
    <row r="3036" ht="14.25" customHeight="1">
      <c r="A3036" s="426">
        <v>46001.0</v>
      </c>
      <c r="B3036" s="433">
        <v>67961.0</v>
      </c>
      <c r="C3036" s="427"/>
      <c r="D3036" s="429" t="s">
        <v>1715</v>
      </c>
      <c r="E3036" s="433">
        <v>6.6399721E7</v>
      </c>
      <c r="F3036" s="429">
        <v>0.0</v>
      </c>
      <c r="G3036" s="429" t="s">
        <v>1463</v>
      </c>
    </row>
    <row r="3037" ht="14.25" customHeight="1">
      <c r="A3037" s="426">
        <v>46002.0</v>
      </c>
      <c r="B3037" s="427"/>
      <c r="C3037" s="433">
        <v>5.0E7</v>
      </c>
      <c r="D3037" s="429" t="s">
        <v>1643</v>
      </c>
      <c r="E3037" s="433">
        <v>6.0607331E7</v>
      </c>
      <c r="F3037" s="429">
        <v>0.0</v>
      </c>
      <c r="G3037" s="429" t="s">
        <v>1463</v>
      </c>
    </row>
    <row r="3038" ht="14.25" customHeight="1">
      <c r="A3038" s="426">
        <v>46002.0</v>
      </c>
      <c r="B3038" s="427"/>
      <c r="C3038" s="433">
        <v>5.0E7</v>
      </c>
      <c r="D3038" s="429" t="s">
        <v>1643</v>
      </c>
      <c r="E3038" s="433">
        <v>1.10607331E8</v>
      </c>
      <c r="F3038" s="429">
        <v>0.0</v>
      </c>
      <c r="G3038" s="429" t="s">
        <v>1463</v>
      </c>
    </row>
    <row r="3039" ht="14.25" customHeight="1">
      <c r="A3039" s="426">
        <v>46002.0</v>
      </c>
      <c r="B3039" s="427"/>
      <c r="C3039" s="433">
        <v>3.3316394E7</v>
      </c>
      <c r="D3039" s="429" t="s">
        <v>1643</v>
      </c>
      <c r="E3039" s="433">
        <v>2.7290937E7</v>
      </c>
      <c r="F3039" s="429">
        <v>0.0</v>
      </c>
      <c r="G3039" s="429" t="s">
        <v>1463</v>
      </c>
    </row>
    <row r="3040" ht="14.25" customHeight="1">
      <c r="A3040" s="426">
        <v>46002.0</v>
      </c>
      <c r="B3040" s="433">
        <v>1.0E7</v>
      </c>
      <c r="C3040" s="427"/>
      <c r="D3040" s="429" t="s">
        <v>1589</v>
      </c>
      <c r="E3040" s="433">
        <v>1.59912731E8</v>
      </c>
      <c r="F3040" s="429">
        <v>4.52688408E8</v>
      </c>
      <c r="G3040" s="429" t="s">
        <v>1463</v>
      </c>
    </row>
    <row r="3041" ht="14.25" customHeight="1">
      <c r="A3041" s="426">
        <v>46002.0</v>
      </c>
      <c r="B3041" s="433">
        <v>300000.0</v>
      </c>
      <c r="C3041" s="427"/>
      <c r="D3041" s="429" t="s">
        <v>1630</v>
      </c>
      <c r="E3041" s="433">
        <v>1.60592131E8</v>
      </c>
      <c r="F3041" s="429">
        <v>0.0</v>
      </c>
      <c r="G3041" s="429" t="s">
        <v>1463</v>
      </c>
    </row>
    <row r="3042" ht="14.25" customHeight="1">
      <c r="A3042" s="426">
        <v>46002.0</v>
      </c>
      <c r="B3042" s="433">
        <v>200000.0</v>
      </c>
      <c r="C3042" s="427"/>
      <c r="D3042" s="429" t="s">
        <v>1658</v>
      </c>
      <c r="E3042" s="433">
        <v>1.60292131E8</v>
      </c>
      <c r="F3042" s="429">
        <v>0.0</v>
      </c>
      <c r="G3042" s="429" t="s">
        <v>1463</v>
      </c>
    </row>
    <row r="3043" ht="14.25" customHeight="1">
      <c r="A3043" s="426">
        <v>46002.0</v>
      </c>
      <c r="B3043" s="433">
        <v>150000.0</v>
      </c>
      <c r="C3043" s="427"/>
      <c r="D3043" s="429" t="s">
        <v>1927</v>
      </c>
      <c r="E3043" s="433">
        <v>1.60062731E8</v>
      </c>
      <c r="F3043" s="429">
        <v>0.0</v>
      </c>
      <c r="G3043" s="429" t="s">
        <v>1463</v>
      </c>
    </row>
    <row r="3044" ht="14.25" customHeight="1">
      <c r="A3044" s="426">
        <v>46002.0</v>
      </c>
      <c r="B3044" s="433">
        <v>20400.0</v>
      </c>
      <c r="C3044" s="427"/>
      <c r="D3044" s="429" t="s">
        <v>1662</v>
      </c>
      <c r="E3044" s="433">
        <v>1.60092131E8</v>
      </c>
      <c r="F3044" s="429">
        <v>6.6717542E7</v>
      </c>
      <c r="G3044" s="429" t="s">
        <v>1463</v>
      </c>
    </row>
    <row r="3045" ht="14.25" customHeight="1">
      <c r="A3045" s="426">
        <v>46002.0</v>
      </c>
      <c r="B3045" s="433">
        <v>15200.0</v>
      </c>
      <c r="C3045" s="427"/>
      <c r="D3045" s="429" t="s">
        <v>1921</v>
      </c>
      <c r="E3045" s="433">
        <v>1.60607331E8</v>
      </c>
      <c r="F3045" s="429">
        <v>0.0</v>
      </c>
      <c r="G3045" s="429" t="s">
        <v>1463</v>
      </c>
    </row>
    <row r="3046" ht="14.25" customHeight="1">
      <c r="A3046" s="426">
        <v>46002.0</v>
      </c>
      <c r="B3046" s="433">
        <v>9000.0</v>
      </c>
      <c r="C3046" s="427"/>
      <c r="D3046" s="429" t="s">
        <v>1712</v>
      </c>
      <c r="E3046" s="433">
        <v>1.60071731E8</v>
      </c>
      <c r="F3046" s="429">
        <v>0.0</v>
      </c>
      <c r="G3046" s="429" t="s">
        <v>1463</v>
      </c>
    </row>
    <row r="3047" ht="14.25" customHeight="1">
      <c r="A3047" s="426">
        <v>46003.0</v>
      </c>
      <c r="B3047" s="433">
        <v>6480000.0</v>
      </c>
      <c r="C3047" s="427"/>
      <c r="D3047" s="429" t="s">
        <v>1928</v>
      </c>
      <c r="E3047" s="433">
        <v>1.34002542E8</v>
      </c>
      <c r="F3047" s="429">
        <v>0.0</v>
      </c>
      <c r="G3047" s="429" t="s">
        <v>1463</v>
      </c>
    </row>
    <row r="3048" ht="14.25" customHeight="1">
      <c r="A3048" s="426">
        <v>46003.0</v>
      </c>
      <c r="B3048" s="433">
        <v>6000000.0</v>
      </c>
      <c r="C3048" s="427"/>
      <c r="D3048" s="429" t="s">
        <v>1928</v>
      </c>
      <c r="E3048" s="433">
        <v>1.27222542E8</v>
      </c>
      <c r="F3048" s="429">
        <v>0.0</v>
      </c>
      <c r="G3048" s="429" t="s">
        <v>1463</v>
      </c>
    </row>
    <row r="3049" ht="14.25" customHeight="1">
      <c r="A3049" s="426">
        <v>46003.0</v>
      </c>
      <c r="B3049" s="433">
        <v>6000000.0</v>
      </c>
      <c r="C3049" s="427"/>
      <c r="D3049" s="429" t="s">
        <v>1928</v>
      </c>
      <c r="E3049" s="433">
        <v>1.21222542E8</v>
      </c>
      <c r="F3049" s="429">
        <v>0.0</v>
      </c>
      <c r="G3049" s="429" t="s">
        <v>1463</v>
      </c>
    </row>
    <row r="3050" ht="14.25" customHeight="1">
      <c r="A3050" s="426">
        <v>46003.0</v>
      </c>
      <c r="B3050" s="433">
        <v>4413769.0</v>
      </c>
      <c r="C3050" s="427"/>
      <c r="D3050" s="429" t="s">
        <v>1784</v>
      </c>
      <c r="E3050" s="433">
        <v>1.49912731E8</v>
      </c>
      <c r="F3050" s="429">
        <v>3.99253107E8</v>
      </c>
      <c r="G3050" s="429" t="s">
        <v>1463</v>
      </c>
    </row>
    <row r="3051" ht="14.25" customHeight="1">
      <c r="A3051" s="426">
        <v>46003.0</v>
      </c>
      <c r="B3051" s="433">
        <v>4256246.0</v>
      </c>
      <c r="C3051" s="427"/>
      <c r="D3051" s="429" t="s">
        <v>1519</v>
      </c>
      <c r="E3051" s="433">
        <v>1.43485577E8</v>
      </c>
      <c r="F3051" s="429">
        <v>2.5709179E7</v>
      </c>
      <c r="G3051" s="429" t="s">
        <v>1463</v>
      </c>
    </row>
    <row r="3052" ht="14.25" customHeight="1">
      <c r="A3052" s="426">
        <v>46003.0</v>
      </c>
      <c r="B3052" s="433">
        <v>3906789.0</v>
      </c>
      <c r="C3052" s="427"/>
      <c r="D3052" s="429" t="s">
        <v>1519</v>
      </c>
      <c r="E3052" s="433">
        <v>1.39229331E8</v>
      </c>
      <c r="F3052" s="429">
        <v>2.5709179E7</v>
      </c>
      <c r="G3052" s="429" t="s">
        <v>1463</v>
      </c>
    </row>
    <row r="3053" ht="14.25" customHeight="1">
      <c r="A3053" s="426">
        <v>46003.0</v>
      </c>
      <c r="B3053" s="433">
        <v>1320000.0</v>
      </c>
      <c r="C3053" s="427"/>
      <c r="D3053" s="429" t="s">
        <v>1517</v>
      </c>
      <c r="E3053" s="433">
        <v>1.35322542E8</v>
      </c>
      <c r="F3053" s="429">
        <v>0.0</v>
      </c>
      <c r="G3053" s="429" t="s">
        <v>1463</v>
      </c>
    </row>
    <row r="3054" ht="14.25" customHeight="1">
      <c r="A3054" s="426">
        <v>46003.0</v>
      </c>
      <c r="B3054" s="433">
        <v>722241.0</v>
      </c>
      <c r="C3054" s="427"/>
      <c r="D3054" s="429" t="s">
        <v>1527</v>
      </c>
      <c r="E3054" s="433">
        <v>1.44925245E8</v>
      </c>
      <c r="F3054" s="429">
        <v>7.172839E7</v>
      </c>
      <c r="G3054" s="429" t="s">
        <v>1463</v>
      </c>
    </row>
    <row r="3055" ht="14.25" customHeight="1">
      <c r="A3055" s="426">
        <v>46003.0</v>
      </c>
      <c r="B3055" s="433">
        <v>573717.0</v>
      </c>
      <c r="C3055" s="427"/>
      <c r="D3055" s="429" t="s">
        <v>1527</v>
      </c>
      <c r="E3055" s="433">
        <v>1.45498962E8</v>
      </c>
      <c r="F3055" s="429">
        <v>7.172839E7</v>
      </c>
      <c r="G3055" s="429" t="s">
        <v>1463</v>
      </c>
    </row>
    <row r="3056" ht="14.25" customHeight="1">
      <c r="A3056" s="426">
        <v>46003.0</v>
      </c>
      <c r="B3056" s="433">
        <v>449705.0</v>
      </c>
      <c r="C3056" s="427"/>
      <c r="D3056" s="429" t="s">
        <v>1527</v>
      </c>
      <c r="E3056" s="433">
        <v>1.43935282E8</v>
      </c>
      <c r="F3056" s="429">
        <v>7.172839E7</v>
      </c>
      <c r="G3056" s="429" t="s">
        <v>1463</v>
      </c>
    </row>
    <row r="3057" ht="14.25" customHeight="1">
      <c r="A3057" s="426">
        <v>46003.0</v>
      </c>
      <c r="B3057" s="433">
        <v>300000.0</v>
      </c>
      <c r="C3057" s="427"/>
      <c r="D3057" s="429" t="s">
        <v>1690</v>
      </c>
      <c r="E3057" s="433">
        <v>1.27522542E8</v>
      </c>
      <c r="F3057" s="429">
        <v>0.0</v>
      </c>
      <c r="G3057" s="429" t="s">
        <v>1463</v>
      </c>
    </row>
    <row r="3058" ht="14.25" customHeight="1">
      <c r="A3058" s="426">
        <v>46003.0</v>
      </c>
      <c r="B3058" s="433">
        <v>90475.0</v>
      </c>
      <c r="C3058" s="427"/>
      <c r="D3058" s="429" t="s">
        <v>1527</v>
      </c>
      <c r="E3058" s="433">
        <v>1.44203004E8</v>
      </c>
      <c r="F3058" s="429">
        <v>7.172839E7</v>
      </c>
      <c r="G3058" s="429" t="s">
        <v>1463</v>
      </c>
    </row>
    <row r="3059" ht="14.25" customHeight="1">
      <c r="A3059" s="426">
        <v>46003.0</v>
      </c>
      <c r="B3059" s="433">
        <v>90475.0</v>
      </c>
      <c r="C3059" s="427"/>
      <c r="D3059" s="429" t="s">
        <v>1527</v>
      </c>
      <c r="E3059" s="433">
        <v>1.44025757E8</v>
      </c>
      <c r="F3059" s="429">
        <v>7.172839E7</v>
      </c>
      <c r="G3059" s="429" t="s">
        <v>1463</v>
      </c>
    </row>
    <row r="3060" ht="14.25" customHeight="1">
      <c r="A3060" s="426">
        <v>46003.0</v>
      </c>
      <c r="B3060" s="433">
        <v>86772.0</v>
      </c>
      <c r="C3060" s="427"/>
      <c r="D3060" s="429" t="s">
        <v>1527</v>
      </c>
      <c r="E3060" s="433">
        <v>1.44112529E8</v>
      </c>
      <c r="F3060" s="429">
        <v>7.172839E7</v>
      </c>
      <c r="G3060" s="429" t="s">
        <v>1463</v>
      </c>
    </row>
    <row r="3061" ht="14.25" customHeight="1">
      <c r="A3061" s="426">
        <v>46006.0</v>
      </c>
      <c r="B3061" s="433">
        <v>1.5E7</v>
      </c>
      <c r="C3061" s="427"/>
      <c r="D3061" s="429" t="s">
        <v>1510</v>
      </c>
      <c r="E3061" s="433">
        <v>1.15222542E8</v>
      </c>
      <c r="F3061" s="429">
        <v>0.0</v>
      </c>
      <c r="G3061" s="429" t="s">
        <v>1463</v>
      </c>
    </row>
    <row r="3062" ht="14.25" customHeight="1">
      <c r="A3062" s="426">
        <v>46006.0</v>
      </c>
      <c r="B3062" s="433">
        <v>4712400.0</v>
      </c>
      <c r="C3062" s="427"/>
      <c r="D3062" s="429" t="s">
        <v>1929</v>
      </c>
      <c r="E3062" s="433">
        <v>9.5825687E7</v>
      </c>
      <c r="F3062" s="429">
        <v>0.0</v>
      </c>
      <c r="G3062" s="429" t="s">
        <v>1463</v>
      </c>
    </row>
    <row r="3063" ht="14.25" customHeight="1">
      <c r="A3063" s="426">
        <v>46006.0</v>
      </c>
      <c r="B3063" s="433">
        <v>2972951.0</v>
      </c>
      <c r="C3063" s="427"/>
      <c r="D3063" s="429" t="s">
        <v>1519</v>
      </c>
      <c r="E3063" s="433">
        <v>9.8888588E7</v>
      </c>
      <c r="F3063" s="429">
        <v>2.5709179E7</v>
      </c>
      <c r="G3063" s="429" t="s">
        <v>1463</v>
      </c>
    </row>
    <row r="3064" ht="14.25" customHeight="1">
      <c r="A3064" s="426">
        <v>46006.0</v>
      </c>
      <c r="B3064" s="433">
        <v>1631991.0</v>
      </c>
      <c r="C3064" s="427"/>
      <c r="D3064" s="429" t="s">
        <v>1519</v>
      </c>
      <c r="E3064" s="433">
        <v>8.9788904E7</v>
      </c>
      <c r="F3064" s="429">
        <v>2.5709179E7</v>
      </c>
      <c r="G3064" s="429" t="s">
        <v>1463</v>
      </c>
    </row>
    <row r="3065" ht="14.25" customHeight="1">
      <c r="A3065" s="426">
        <v>46006.0</v>
      </c>
      <c r="B3065" s="433">
        <v>1333954.0</v>
      </c>
      <c r="C3065" s="427"/>
      <c r="D3065" s="429" t="s">
        <v>1684</v>
      </c>
      <c r="E3065" s="433">
        <v>1.00222542E8</v>
      </c>
      <c r="F3065" s="429">
        <v>4846885.0</v>
      </c>
      <c r="G3065" s="429" t="s">
        <v>1463</v>
      </c>
    </row>
    <row r="3066" ht="14.25" customHeight="1">
      <c r="A3066" s="426">
        <v>46006.0</v>
      </c>
      <c r="B3066" s="433">
        <v>1200000.0</v>
      </c>
      <c r="C3066" s="427"/>
      <c r="D3066" s="429" t="s">
        <v>1930</v>
      </c>
      <c r="E3066" s="433">
        <v>8.6584979E7</v>
      </c>
      <c r="F3066" s="429">
        <v>0.0</v>
      </c>
      <c r="G3066" s="429" t="s">
        <v>1543</v>
      </c>
    </row>
    <row r="3067" ht="14.25" customHeight="1">
      <c r="A3067" s="426">
        <v>46006.0</v>
      </c>
      <c r="B3067" s="433">
        <v>988407.0</v>
      </c>
      <c r="C3067" s="427"/>
      <c r="D3067" s="429" t="s">
        <v>1520</v>
      </c>
      <c r="E3067" s="433">
        <v>9.1113287E7</v>
      </c>
      <c r="F3067" s="429">
        <v>0.0</v>
      </c>
      <c r="G3067" s="429" t="s">
        <v>1463</v>
      </c>
    </row>
    <row r="3068" ht="14.25" customHeight="1">
      <c r="A3068" s="426">
        <v>46006.0</v>
      </c>
      <c r="B3068" s="433">
        <v>605251.0</v>
      </c>
      <c r="C3068" s="427"/>
      <c r="D3068" s="429" t="s">
        <v>1717</v>
      </c>
      <c r="E3068" s="433">
        <v>8.719023E7</v>
      </c>
      <c r="F3068" s="429">
        <v>0.0</v>
      </c>
      <c r="G3068" s="429" t="s">
        <v>1463</v>
      </c>
    </row>
    <row r="3069" ht="14.25" customHeight="1">
      <c r="A3069" s="426">
        <v>46006.0</v>
      </c>
      <c r="B3069" s="433">
        <v>515508.0</v>
      </c>
      <c r="C3069" s="427"/>
      <c r="D3069" s="429" t="s">
        <v>1931</v>
      </c>
      <c r="E3069" s="433">
        <v>8.8041714E7</v>
      </c>
      <c r="F3069" s="429">
        <v>0.0</v>
      </c>
      <c r="G3069" s="429" t="s">
        <v>1463</v>
      </c>
    </row>
    <row r="3070" ht="14.25" customHeight="1">
      <c r="A3070" s="426">
        <v>46006.0</v>
      </c>
      <c r="B3070" s="433">
        <v>335976.0</v>
      </c>
      <c r="C3070" s="427"/>
      <c r="D3070" s="429" t="s">
        <v>1715</v>
      </c>
      <c r="E3070" s="433">
        <v>9.012488E7</v>
      </c>
      <c r="F3070" s="429">
        <v>0.0</v>
      </c>
      <c r="G3070" s="429" t="s">
        <v>1463</v>
      </c>
    </row>
    <row r="3071" ht="14.25" customHeight="1">
      <c r="A3071" s="426">
        <v>46006.0</v>
      </c>
      <c r="B3071" s="433">
        <v>335976.0</v>
      </c>
      <c r="C3071" s="427"/>
      <c r="D3071" s="429" t="s">
        <v>1715</v>
      </c>
      <c r="E3071" s="433">
        <v>8.7526206E7</v>
      </c>
      <c r="F3071" s="429">
        <v>0.0</v>
      </c>
      <c r="G3071" s="429" t="s">
        <v>1463</v>
      </c>
    </row>
    <row r="3072" ht="14.25" customHeight="1">
      <c r="A3072" s="426">
        <v>46006.0</v>
      </c>
      <c r="B3072" s="433">
        <v>115199.0</v>
      </c>
      <c r="C3072" s="427"/>
      <c r="D3072" s="429" t="s">
        <v>1604</v>
      </c>
      <c r="E3072" s="433">
        <v>8.8156913E7</v>
      </c>
      <c r="F3072" s="429">
        <v>1702947.0</v>
      </c>
      <c r="G3072" s="429" t="s">
        <v>1463</v>
      </c>
    </row>
    <row r="3073" ht="14.25" customHeight="1">
      <c r="A3073" s="426">
        <v>46006.0</v>
      </c>
      <c r="B3073" s="433">
        <v>89950.0</v>
      </c>
      <c r="C3073" s="427"/>
      <c r="D3073" s="429" t="s">
        <v>1723</v>
      </c>
      <c r="E3073" s="433">
        <v>9.5915637E7</v>
      </c>
      <c r="F3073" s="429">
        <v>0.0</v>
      </c>
      <c r="G3073" s="429" t="s">
        <v>1463</v>
      </c>
    </row>
    <row r="3074" ht="14.25" customHeight="1">
      <c r="A3074" s="426">
        <v>46007.0</v>
      </c>
      <c r="B3074" s="433">
        <v>12731.0</v>
      </c>
      <c r="C3074" s="427"/>
      <c r="D3074" s="429" t="s">
        <v>1848</v>
      </c>
      <c r="E3074" s="433">
        <v>8.5384979E7</v>
      </c>
      <c r="F3074" s="429">
        <v>0.0</v>
      </c>
      <c r="G3074" s="429" t="s">
        <v>1463</v>
      </c>
    </row>
    <row r="3075" ht="14.25" customHeight="1">
      <c r="A3075" s="426">
        <v>46008.0</v>
      </c>
      <c r="B3075" s="433">
        <v>5653283.0</v>
      </c>
      <c r="C3075" s="427"/>
      <c r="D3075" s="429" t="s">
        <v>1519</v>
      </c>
      <c r="E3075" s="433">
        <v>7.9403492E7</v>
      </c>
      <c r="F3075" s="429">
        <v>2.5709179E7</v>
      </c>
      <c r="G3075" s="429" t="s">
        <v>1463</v>
      </c>
    </row>
    <row r="3076" ht="14.25" customHeight="1">
      <c r="A3076" s="426">
        <v>46008.0</v>
      </c>
      <c r="B3076" s="433">
        <v>1093951.0</v>
      </c>
      <c r="C3076" s="427"/>
      <c r="D3076" s="429" t="s">
        <v>1685</v>
      </c>
      <c r="E3076" s="433">
        <v>7.3750209E7</v>
      </c>
      <c r="F3076" s="429">
        <v>0.0</v>
      </c>
      <c r="G3076" s="429" t="s">
        <v>1463</v>
      </c>
    </row>
    <row r="3077" ht="14.25" customHeight="1">
      <c r="A3077" s="426">
        <v>46008.0</v>
      </c>
      <c r="B3077" s="433">
        <v>998046.0</v>
      </c>
      <c r="C3077" s="427"/>
      <c r="D3077" s="429" t="s">
        <v>1536</v>
      </c>
      <c r="E3077" s="433">
        <v>7.1306671E7</v>
      </c>
      <c r="F3077" s="429">
        <v>2.5536754E7</v>
      </c>
      <c r="G3077" s="429" t="s">
        <v>1463</v>
      </c>
    </row>
    <row r="3078" ht="14.25" customHeight="1">
      <c r="A3078" s="426">
        <v>46008.0</v>
      </c>
      <c r="B3078" s="433">
        <v>954918.0</v>
      </c>
      <c r="C3078" s="427"/>
      <c r="D3078" s="429" t="s">
        <v>1519</v>
      </c>
      <c r="E3078" s="433">
        <v>8.1372281E7</v>
      </c>
      <c r="F3078" s="429">
        <v>2.5709179E7</v>
      </c>
      <c r="G3078" s="429" t="s">
        <v>1463</v>
      </c>
    </row>
    <row r="3079" ht="14.25" customHeight="1">
      <c r="A3079" s="426">
        <v>46008.0</v>
      </c>
      <c r="B3079" s="433">
        <v>954918.0</v>
      </c>
      <c r="C3079" s="427"/>
      <c r="D3079" s="429" t="s">
        <v>1519</v>
      </c>
      <c r="E3079" s="433">
        <v>8.0417363E7</v>
      </c>
      <c r="F3079" s="429">
        <v>2.5709179E7</v>
      </c>
      <c r="G3079" s="429" t="s">
        <v>1463</v>
      </c>
    </row>
    <row r="3080" ht="14.25" customHeight="1">
      <c r="A3080" s="426">
        <v>46008.0</v>
      </c>
      <c r="B3080" s="433">
        <v>919051.0</v>
      </c>
      <c r="C3080" s="427"/>
      <c r="D3080" s="429" t="s">
        <v>1604</v>
      </c>
      <c r="E3080" s="433">
        <v>8.2591332E7</v>
      </c>
      <c r="F3080" s="429">
        <v>1702947.0</v>
      </c>
      <c r="G3080" s="429" t="s">
        <v>1463</v>
      </c>
    </row>
    <row r="3081" ht="14.25" customHeight="1">
      <c r="A3081" s="426">
        <v>46008.0</v>
      </c>
      <c r="B3081" s="433">
        <v>837163.0</v>
      </c>
      <c r="C3081" s="427"/>
      <c r="D3081" s="429" t="s">
        <v>1597</v>
      </c>
      <c r="E3081" s="433">
        <v>8.4196288E7</v>
      </c>
      <c r="F3081" s="429">
        <v>6.2241071E7</v>
      </c>
      <c r="G3081" s="429" t="s">
        <v>1463</v>
      </c>
    </row>
    <row r="3082" ht="14.25" customHeight="1">
      <c r="A3082" s="426">
        <v>46008.0</v>
      </c>
      <c r="B3082" s="433">
        <v>703980.0</v>
      </c>
      <c r="C3082" s="427"/>
      <c r="D3082" s="429" t="s">
        <v>1562</v>
      </c>
      <c r="E3082" s="433">
        <v>8.4900268E7</v>
      </c>
      <c r="F3082" s="429">
        <v>3.85350714E8</v>
      </c>
      <c r="G3082" s="429" t="s">
        <v>1465</v>
      </c>
    </row>
    <row r="3083" ht="14.25" customHeight="1">
      <c r="A3083" s="426">
        <v>46008.0</v>
      </c>
      <c r="B3083" s="433">
        <v>587723.0</v>
      </c>
      <c r="C3083" s="427"/>
      <c r="D3083" s="429" t="s">
        <v>1715</v>
      </c>
      <c r="E3083" s="433">
        <v>7.1894394E7</v>
      </c>
      <c r="F3083" s="429">
        <v>0.0</v>
      </c>
      <c r="G3083" s="429" t="s">
        <v>1463</v>
      </c>
    </row>
    <row r="3084" ht="14.25" customHeight="1">
      <c r="A3084" s="426">
        <v>46008.0</v>
      </c>
      <c r="B3084" s="433">
        <v>473775.0</v>
      </c>
      <c r="C3084" s="427"/>
      <c r="D3084" s="429" t="s">
        <v>1520</v>
      </c>
      <c r="E3084" s="433">
        <v>8.3065107E7</v>
      </c>
      <c r="F3084" s="429">
        <v>0.0</v>
      </c>
      <c r="G3084" s="429" t="s">
        <v>1463</v>
      </c>
    </row>
    <row r="3085" ht="14.25" customHeight="1">
      <c r="A3085" s="426">
        <v>46008.0</v>
      </c>
      <c r="B3085" s="433">
        <v>471980.0</v>
      </c>
      <c r="C3085" s="427"/>
      <c r="D3085" s="429" t="s">
        <v>1562</v>
      </c>
      <c r="E3085" s="433">
        <v>8.5372248E7</v>
      </c>
      <c r="F3085" s="429">
        <v>3.85350693E8</v>
      </c>
      <c r="G3085" s="429" t="s">
        <v>1465</v>
      </c>
    </row>
    <row r="3086" ht="14.25" customHeight="1">
      <c r="A3086" s="426">
        <v>46008.0</v>
      </c>
      <c r="B3086" s="433">
        <v>418040.0</v>
      </c>
      <c r="C3086" s="427"/>
      <c r="D3086" s="429" t="s">
        <v>1723</v>
      </c>
      <c r="E3086" s="433">
        <v>7.250757E7</v>
      </c>
      <c r="F3086" s="429">
        <v>0.0</v>
      </c>
      <c r="G3086" s="429" t="s">
        <v>1463</v>
      </c>
    </row>
    <row r="3087" ht="14.25" customHeight="1">
      <c r="A3087" s="426">
        <v>46008.0</v>
      </c>
      <c r="B3087" s="433">
        <v>300000.0</v>
      </c>
      <c r="C3087" s="427"/>
      <c r="D3087" s="429" t="s">
        <v>1630</v>
      </c>
      <c r="E3087" s="433">
        <v>8.1672281E7</v>
      </c>
      <c r="F3087" s="429">
        <v>0.0</v>
      </c>
      <c r="G3087" s="429" t="s">
        <v>1463</v>
      </c>
    </row>
    <row r="3088" ht="14.25" customHeight="1">
      <c r="A3088" s="426">
        <v>46008.0</v>
      </c>
      <c r="B3088" s="433">
        <v>294018.0</v>
      </c>
      <c r="C3088" s="427"/>
      <c r="D3088" s="429" t="s">
        <v>1685</v>
      </c>
      <c r="E3088" s="433">
        <v>8.3359125E7</v>
      </c>
      <c r="F3088" s="429">
        <v>0.0</v>
      </c>
      <c r="G3088" s="429" t="s">
        <v>1463</v>
      </c>
    </row>
    <row r="3089" ht="14.25" customHeight="1">
      <c r="A3089" s="426">
        <v>46008.0</v>
      </c>
      <c r="B3089" s="433">
        <v>195136.0</v>
      </c>
      <c r="C3089" s="427"/>
      <c r="D3089" s="429" t="s">
        <v>1715</v>
      </c>
      <c r="E3089" s="433">
        <v>7.208953E7</v>
      </c>
      <c r="F3089" s="429">
        <v>0.0</v>
      </c>
      <c r="G3089" s="429" t="s">
        <v>1463</v>
      </c>
    </row>
    <row r="3090" ht="14.25" customHeight="1">
      <c r="A3090" s="426">
        <v>46008.0</v>
      </c>
      <c r="B3090" s="433">
        <v>148688.0</v>
      </c>
      <c r="C3090" s="427"/>
      <c r="D3090" s="429" t="s">
        <v>1721</v>
      </c>
      <c r="E3090" s="433">
        <v>7.2656258E7</v>
      </c>
      <c r="F3090" s="429">
        <v>7.1659127E7</v>
      </c>
      <c r="G3090" s="429" t="s">
        <v>1463</v>
      </c>
    </row>
    <row r="3091" ht="14.25" customHeight="1">
      <c r="A3091" s="426">
        <v>46008.0</v>
      </c>
      <c r="B3091" s="433">
        <v>58953.0</v>
      </c>
      <c r="C3091" s="427"/>
      <c r="D3091" s="429" t="s">
        <v>1932</v>
      </c>
      <c r="E3091" s="433">
        <v>7.9462445E7</v>
      </c>
      <c r="F3091" s="429">
        <v>9.3032438E7</v>
      </c>
      <c r="G3091" s="429" t="s">
        <v>1463</v>
      </c>
    </row>
    <row r="3092" ht="14.25" customHeight="1">
      <c r="A3092" s="426">
        <v>46009.0</v>
      </c>
      <c r="B3092" s="433">
        <v>119000.0</v>
      </c>
      <c r="C3092" s="427"/>
      <c r="D3092" s="429" t="s">
        <v>1933</v>
      </c>
      <c r="E3092" s="433">
        <v>7.0308625E7</v>
      </c>
      <c r="F3092" s="429">
        <v>4909348.0</v>
      </c>
      <c r="G3092" s="429" t="s">
        <v>1463</v>
      </c>
    </row>
    <row r="3093" ht="14.25" customHeight="1">
      <c r="A3093" s="426">
        <v>46009.0</v>
      </c>
      <c r="B3093" s="433">
        <v>41520.0</v>
      </c>
      <c r="C3093" s="427"/>
      <c r="D3093" s="429" t="s">
        <v>1695</v>
      </c>
      <c r="E3093" s="433">
        <v>7.0189625E7</v>
      </c>
      <c r="F3093" s="429">
        <v>7.2245806E7</v>
      </c>
      <c r="G3093" s="429" t="s">
        <v>1463</v>
      </c>
    </row>
    <row r="3094" ht="14.25" customHeight="1">
      <c r="A3094" s="426">
        <v>46009.0</v>
      </c>
      <c r="B3094" s="433">
        <v>1990.0</v>
      </c>
      <c r="C3094" s="427"/>
      <c r="D3094" s="429" t="s">
        <v>1695</v>
      </c>
      <c r="E3094" s="433">
        <v>7.0148105E7</v>
      </c>
      <c r="F3094" s="429">
        <v>7.2245806E7</v>
      </c>
      <c r="G3094" s="429" t="s">
        <v>1463</v>
      </c>
    </row>
    <row r="3095" ht="14.25" customHeight="1">
      <c r="A3095" s="426">
        <v>46010.0</v>
      </c>
      <c r="B3095" s="433">
        <v>2.3987896E7</v>
      </c>
      <c r="C3095" s="427"/>
      <c r="D3095" s="429" t="s">
        <v>1791</v>
      </c>
      <c r="E3095" s="433">
        <v>7.0146115E7</v>
      </c>
      <c r="F3095" s="429">
        <v>3.99729489E8</v>
      </c>
      <c r="G3095" s="429" t="s">
        <v>1463</v>
      </c>
    </row>
    <row r="3096" ht="14.25" customHeight="1">
      <c r="A3096" s="426">
        <v>46010.0</v>
      </c>
      <c r="B3096" s="433">
        <v>6599970.0</v>
      </c>
      <c r="C3096" s="427"/>
      <c r="D3096" s="429" t="s">
        <v>1934</v>
      </c>
      <c r="E3096" s="433">
        <v>4.5967819E7</v>
      </c>
      <c r="F3096" s="429">
        <v>0.0</v>
      </c>
      <c r="G3096" s="429" t="s">
        <v>1463</v>
      </c>
    </row>
    <row r="3097" ht="14.25" customHeight="1">
      <c r="A3097" s="426">
        <v>46010.0</v>
      </c>
      <c r="B3097" s="433">
        <v>646903.0</v>
      </c>
      <c r="C3097" s="427"/>
      <c r="D3097" s="429" t="s">
        <v>1935</v>
      </c>
      <c r="E3097" s="433">
        <v>3.9367849E7</v>
      </c>
      <c r="F3097" s="429">
        <v>0.0</v>
      </c>
      <c r="G3097" s="429" t="s">
        <v>1463</v>
      </c>
    </row>
    <row r="3098" ht="14.25" customHeight="1">
      <c r="A3098" s="426">
        <v>46010.0</v>
      </c>
      <c r="B3098" s="433">
        <v>190400.0</v>
      </c>
      <c r="C3098" s="427"/>
      <c r="D3098" s="429" t="s">
        <v>1936</v>
      </c>
      <c r="E3098" s="433">
        <v>4.6158219E7</v>
      </c>
      <c r="F3098" s="429">
        <v>6.4510355E7</v>
      </c>
      <c r="G3098" s="429" t="s">
        <v>1463</v>
      </c>
    </row>
    <row r="3099" ht="14.25" customHeight="1">
      <c r="A3099" s="426">
        <v>46013.0</v>
      </c>
      <c r="B3099" s="433">
        <v>1.5E7</v>
      </c>
      <c r="C3099" s="427"/>
      <c r="D3099" s="429" t="s">
        <v>1937</v>
      </c>
      <c r="E3099" s="433">
        <v>3.7771098E7</v>
      </c>
      <c r="F3099" s="429">
        <v>261700.0</v>
      </c>
      <c r="G3099" s="429" t="s">
        <v>1463</v>
      </c>
    </row>
    <row r="3100" ht="14.25" customHeight="1">
      <c r="A3100" s="426">
        <v>46013.0</v>
      </c>
      <c r="B3100" s="433">
        <v>1.5E7</v>
      </c>
      <c r="C3100" s="427"/>
      <c r="D3100" s="429" t="s">
        <v>1937</v>
      </c>
      <c r="E3100" s="433">
        <v>2.2771098E7</v>
      </c>
      <c r="F3100" s="429">
        <v>261700.0</v>
      </c>
      <c r="G3100" s="429" t="s">
        <v>1463</v>
      </c>
    </row>
    <row r="3101" ht="14.25" customHeight="1">
      <c r="A3101" s="426">
        <v>46013.0</v>
      </c>
      <c r="B3101" s="433">
        <v>846756.0</v>
      </c>
      <c r="C3101" s="427"/>
      <c r="D3101" s="429" t="s">
        <v>1791</v>
      </c>
      <c r="E3101" s="433">
        <v>3.8677854E7</v>
      </c>
      <c r="F3101" s="429">
        <v>3.9983354E8</v>
      </c>
      <c r="G3101" s="429" t="s">
        <v>1463</v>
      </c>
    </row>
    <row r="3102" ht="14.25" customHeight="1">
      <c r="A3102" s="426">
        <v>46013.0</v>
      </c>
      <c r="B3102" s="433">
        <v>85701.0</v>
      </c>
      <c r="C3102" s="427"/>
      <c r="D3102" s="429" t="s">
        <v>1937</v>
      </c>
      <c r="E3102" s="433">
        <v>7771098.0</v>
      </c>
      <c r="F3102" s="429">
        <v>261700.0</v>
      </c>
      <c r="G3102" s="429" t="s">
        <v>1463</v>
      </c>
    </row>
    <row r="3103" ht="14.25" customHeight="1">
      <c r="A3103" s="426">
        <v>46013.0</v>
      </c>
      <c r="B3103" s="433">
        <v>60000.0</v>
      </c>
      <c r="C3103" s="427"/>
      <c r="D3103" s="429" t="s">
        <v>1914</v>
      </c>
      <c r="E3103" s="433">
        <v>3.7831098E7</v>
      </c>
      <c r="F3103" s="429">
        <v>0.0</v>
      </c>
      <c r="G3103" s="429" t="s">
        <v>1463</v>
      </c>
    </row>
    <row r="3104" ht="14.25" customHeight="1">
      <c r="A3104" s="426">
        <v>46013.0</v>
      </c>
      <c r="B3104" s="433">
        <v>43092.0</v>
      </c>
      <c r="C3104" s="427"/>
      <c r="D3104" s="429" t="s">
        <v>1938</v>
      </c>
      <c r="E3104" s="433">
        <v>3.8720946E7</v>
      </c>
      <c r="F3104" s="429">
        <v>0.0</v>
      </c>
      <c r="G3104" s="429" t="s">
        <v>1463</v>
      </c>
    </row>
    <row r="3105" ht="14.25" customHeight="1">
      <c r="A3105" s="426">
        <v>46014.0</v>
      </c>
      <c r="B3105" s="427"/>
      <c r="C3105" s="433">
        <v>1.19655146E8</v>
      </c>
      <c r="D3105" s="429" t="s">
        <v>1593</v>
      </c>
      <c r="E3105" s="433">
        <v>7625397.0</v>
      </c>
      <c r="F3105" s="429">
        <v>0.0</v>
      </c>
      <c r="G3105" s="429" t="s">
        <v>1543</v>
      </c>
    </row>
    <row r="3106" ht="14.25" customHeight="1">
      <c r="A3106" s="426">
        <v>46014.0</v>
      </c>
      <c r="B3106" s="433">
        <v>7000000.0</v>
      </c>
      <c r="C3106" s="427"/>
      <c r="D3106" s="429" t="s">
        <v>1510</v>
      </c>
      <c r="E3106" s="433">
        <v>1.27280543E8</v>
      </c>
      <c r="F3106" s="429">
        <v>0.0</v>
      </c>
      <c r="G3106" s="429" t="s">
        <v>1463</v>
      </c>
    </row>
    <row r="3107" ht="14.25" customHeight="1">
      <c r="A3107" s="426">
        <v>46014.0</v>
      </c>
      <c r="B3107" s="433">
        <v>7000000.0</v>
      </c>
      <c r="C3107" s="427"/>
      <c r="D3107" s="429" t="s">
        <v>1510</v>
      </c>
      <c r="E3107" s="433">
        <v>1.20280543E8</v>
      </c>
      <c r="F3107" s="429">
        <v>0.0</v>
      </c>
      <c r="G3107" s="429" t="s">
        <v>1463</v>
      </c>
    </row>
    <row r="3108" ht="14.25" customHeight="1">
      <c r="A3108" s="426">
        <v>46014.0</v>
      </c>
      <c r="B3108" s="433">
        <v>60000.0</v>
      </c>
      <c r="C3108" s="427"/>
      <c r="D3108" s="429" t="s">
        <v>1914</v>
      </c>
      <c r="E3108" s="433">
        <v>7685397.0</v>
      </c>
      <c r="F3108" s="429">
        <v>0.0</v>
      </c>
      <c r="G3108" s="429" t="s">
        <v>1463</v>
      </c>
    </row>
    <row r="3109" ht="14.25" customHeight="1">
      <c r="A3109" s="426">
        <v>46015.0</v>
      </c>
      <c r="B3109" s="433">
        <v>5456700.0</v>
      </c>
      <c r="C3109" s="427"/>
      <c r="D3109" s="429" t="s">
        <v>1939</v>
      </c>
      <c r="E3109" s="433">
        <v>8.5806061E7</v>
      </c>
      <c r="F3109" s="429">
        <v>0.0</v>
      </c>
      <c r="G3109" s="429" t="s">
        <v>1463</v>
      </c>
    </row>
    <row r="3110" ht="14.25" customHeight="1">
      <c r="A3110" s="426">
        <v>46015.0</v>
      </c>
      <c r="B3110" s="433">
        <v>4680364.0</v>
      </c>
      <c r="C3110" s="427"/>
      <c r="D3110" s="429" t="s">
        <v>1519</v>
      </c>
      <c r="E3110" s="433">
        <v>1.01942134E8</v>
      </c>
      <c r="F3110" s="429">
        <v>2.5709179E7</v>
      </c>
      <c r="G3110" s="429" t="s">
        <v>1463</v>
      </c>
    </row>
    <row r="3111" ht="14.25" customHeight="1">
      <c r="A3111" s="426">
        <v>46015.0</v>
      </c>
      <c r="B3111" s="433">
        <v>4626364.0</v>
      </c>
      <c r="C3111" s="427"/>
      <c r="D3111" s="429" t="s">
        <v>1519</v>
      </c>
      <c r="E3111" s="433">
        <v>9.726177E7</v>
      </c>
      <c r="F3111" s="429">
        <v>2.5709179E7</v>
      </c>
      <c r="G3111" s="429" t="s">
        <v>1463</v>
      </c>
    </row>
    <row r="3112" ht="14.25" customHeight="1">
      <c r="A3112" s="426">
        <v>46015.0</v>
      </c>
      <c r="B3112" s="433">
        <v>2580253.0</v>
      </c>
      <c r="C3112" s="427"/>
      <c r="D3112" s="429" t="s">
        <v>1604</v>
      </c>
      <c r="E3112" s="433">
        <v>8.9061877E7</v>
      </c>
      <c r="F3112" s="429">
        <v>1702947.0</v>
      </c>
      <c r="G3112" s="429" t="s">
        <v>1463</v>
      </c>
    </row>
    <row r="3113" ht="14.25" customHeight="1">
      <c r="A3113" s="426">
        <v>46015.0</v>
      </c>
      <c r="B3113" s="433">
        <v>1963613.0</v>
      </c>
      <c r="C3113" s="427"/>
      <c r="D3113" s="429" t="s">
        <v>1755</v>
      </c>
      <c r="E3113" s="433">
        <v>1.07048147E8</v>
      </c>
      <c r="F3113" s="429">
        <v>1702947.0</v>
      </c>
      <c r="G3113" s="429" t="s">
        <v>1463</v>
      </c>
    </row>
    <row r="3114" ht="14.25" customHeight="1">
      <c r="A3114" s="426">
        <v>46015.0</v>
      </c>
      <c r="B3114" s="433">
        <v>1839794.0</v>
      </c>
      <c r="C3114" s="427"/>
      <c r="D3114" s="429" t="s">
        <v>1549</v>
      </c>
      <c r="E3114" s="433">
        <v>9.2635406E7</v>
      </c>
      <c r="F3114" s="429">
        <v>0.0</v>
      </c>
      <c r="G3114" s="429" t="s">
        <v>1463</v>
      </c>
    </row>
    <row r="3115" ht="14.25" customHeight="1">
      <c r="A3115" s="426">
        <v>46015.0</v>
      </c>
      <c r="B3115" s="433">
        <v>1733735.0</v>
      </c>
      <c r="C3115" s="427"/>
      <c r="D3115" s="429" t="s">
        <v>1549</v>
      </c>
      <c r="E3115" s="433">
        <v>9.0795612E7</v>
      </c>
      <c r="F3115" s="429">
        <v>0.0</v>
      </c>
      <c r="G3115" s="429" t="s">
        <v>1463</v>
      </c>
    </row>
    <row r="3116" ht="14.25" customHeight="1">
      <c r="A3116" s="426">
        <v>46015.0</v>
      </c>
      <c r="B3116" s="433">
        <v>1664928.0</v>
      </c>
      <c r="C3116" s="427"/>
      <c r="D3116" s="429" t="s">
        <v>1823</v>
      </c>
      <c r="E3116" s="433">
        <v>1.08713075E8</v>
      </c>
      <c r="F3116" s="429">
        <v>0.0</v>
      </c>
      <c r="G3116" s="429" t="s">
        <v>1463</v>
      </c>
    </row>
    <row r="3117" ht="14.25" customHeight="1">
      <c r="A3117" s="426">
        <v>46015.0</v>
      </c>
      <c r="B3117" s="433">
        <v>1325827.0</v>
      </c>
      <c r="C3117" s="427"/>
      <c r="D3117" s="429" t="s">
        <v>1736</v>
      </c>
      <c r="E3117" s="433">
        <v>1.03720436E8</v>
      </c>
      <c r="F3117" s="429">
        <v>7.5632932E7</v>
      </c>
      <c r="G3117" s="429" t="s">
        <v>1463</v>
      </c>
    </row>
    <row r="3118" ht="14.25" customHeight="1">
      <c r="A3118" s="426">
        <v>46015.0</v>
      </c>
      <c r="B3118" s="433">
        <v>1279833.0</v>
      </c>
      <c r="C3118" s="427"/>
      <c r="D3118" s="429" t="s">
        <v>1727</v>
      </c>
      <c r="E3118" s="433">
        <v>1.10706678E8</v>
      </c>
      <c r="F3118" s="429">
        <v>0.0</v>
      </c>
      <c r="G3118" s="429" t="s">
        <v>1463</v>
      </c>
    </row>
    <row r="3119" ht="14.25" customHeight="1">
      <c r="A3119" s="426">
        <v>46015.0</v>
      </c>
      <c r="B3119" s="433">
        <v>827970.0</v>
      </c>
      <c r="C3119" s="427"/>
      <c r="D3119" s="429" t="s">
        <v>1562</v>
      </c>
      <c r="E3119" s="433">
        <v>1.13280543E8</v>
      </c>
      <c r="F3119" s="429">
        <v>5.8535777E8</v>
      </c>
      <c r="G3119" s="429" t="s">
        <v>1465</v>
      </c>
    </row>
    <row r="3120" ht="14.25" customHeight="1">
      <c r="A3120" s="426">
        <v>46015.0</v>
      </c>
      <c r="B3120" s="433">
        <v>770000.0</v>
      </c>
      <c r="C3120" s="427"/>
      <c r="D3120" s="429" t="s">
        <v>1523</v>
      </c>
      <c r="E3120" s="433">
        <v>1.12152573E8</v>
      </c>
      <c r="F3120" s="429">
        <v>0.0</v>
      </c>
      <c r="G3120" s="429" t="s">
        <v>1463</v>
      </c>
    </row>
    <row r="3121" ht="14.25" customHeight="1">
      <c r="A3121" s="426">
        <v>46015.0</v>
      </c>
      <c r="B3121" s="433">
        <v>694179.0</v>
      </c>
      <c r="C3121" s="427"/>
      <c r="D3121" s="429" t="s">
        <v>1729</v>
      </c>
      <c r="E3121" s="433">
        <v>1.04754527E8</v>
      </c>
      <c r="F3121" s="429">
        <v>9.5308244E7</v>
      </c>
      <c r="G3121" s="429" t="s">
        <v>1463</v>
      </c>
    </row>
    <row r="3122" ht="14.25" customHeight="1">
      <c r="A3122" s="426">
        <v>46015.0</v>
      </c>
      <c r="B3122" s="433">
        <v>489579.0</v>
      </c>
      <c r="C3122" s="427"/>
      <c r="D3122" s="429" t="s">
        <v>1765</v>
      </c>
      <c r="E3122" s="433">
        <v>1.09277654E8</v>
      </c>
      <c r="F3122" s="429">
        <v>0.0</v>
      </c>
      <c r="G3122" s="429" t="s">
        <v>1463</v>
      </c>
    </row>
    <row r="3123" ht="14.25" customHeight="1">
      <c r="A3123" s="426">
        <v>46015.0</v>
      </c>
      <c r="B3123" s="433">
        <v>399923.0</v>
      </c>
      <c r="C3123" s="427"/>
      <c r="D3123" s="429" t="s">
        <v>1755</v>
      </c>
      <c r="E3123" s="433">
        <v>1.11382573E8</v>
      </c>
      <c r="F3123" s="429">
        <v>1702947.0</v>
      </c>
      <c r="G3123" s="429" t="s">
        <v>1463</v>
      </c>
    </row>
    <row r="3124" ht="14.25" customHeight="1">
      <c r="A3124" s="426">
        <v>46015.0</v>
      </c>
      <c r="B3124" s="433">
        <v>374212.0</v>
      </c>
      <c r="C3124" s="427"/>
      <c r="D3124" s="429" t="s">
        <v>1604</v>
      </c>
      <c r="E3124" s="433">
        <v>1.02394609E8</v>
      </c>
      <c r="F3124" s="429">
        <v>1702947.0</v>
      </c>
      <c r="G3124" s="429" t="s">
        <v>1463</v>
      </c>
    </row>
    <row r="3125" ht="14.25" customHeight="1">
      <c r="A3125" s="426">
        <v>46015.0</v>
      </c>
      <c r="B3125" s="433">
        <v>339912.0</v>
      </c>
      <c r="C3125" s="427"/>
      <c r="D3125" s="429" t="s">
        <v>1904</v>
      </c>
      <c r="E3125" s="433">
        <v>1.04060348E8</v>
      </c>
      <c r="F3125" s="429">
        <v>7.3377536E7</v>
      </c>
      <c r="G3125" s="429" t="s">
        <v>1463</v>
      </c>
    </row>
    <row r="3126" ht="14.25" customHeight="1">
      <c r="A3126" s="426">
        <v>46015.0</v>
      </c>
      <c r="B3126" s="433">
        <v>300000.0</v>
      </c>
      <c r="C3126" s="427"/>
      <c r="D3126" s="429" t="s">
        <v>1630</v>
      </c>
      <c r="E3126" s="433">
        <v>1.12452573E8</v>
      </c>
      <c r="F3126" s="429">
        <v>0.0</v>
      </c>
      <c r="G3126" s="429" t="s">
        <v>1463</v>
      </c>
    </row>
    <row r="3127" ht="14.25" customHeight="1">
      <c r="A3127" s="426">
        <v>46015.0</v>
      </c>
      <c r="B3127" s="433">
        <v>275972.0</v>
      </c>
      <c r="C3127" s="427"/>
      <c r="D3127" s="429" t="s">
        <v>1767</v>
      </c>
      <c r="E3127" s="433">
        <v>1.1098265E8</v>
      </c>
      <c r="F3127" s="429">
        <v>4846885.0</v>
      </c>
      <c r="G3127" s="429" t="s">
        <v>1463</v>
      </c>
    </row>
    <row r="3128" ht="14.25" customHeight="1">
      <c r="A3128" s="426">
        <v>46015.0</v>
      </c>
      <c r="B3128" s="433">
        <v>273551.0</v>
      </c>
      <c r="C3128" s="427"/>
      <c r="D3128" s="429" t="s">
        <v>1715</v>
      </c>
      <c r="E3128" s="433">
        <v>8.6346122E7</v>
      </c>
      <c r="F3128" s="429">
        <v>0.0</v>
      </c>
      <c r="G3128" s="429" t="s">
        <v>1463</v>
      </c>
    </row>
    <row r="3129" ht="14.25" customHeight="1">
      <c r="A3129" s="426">
        <v>46015.0</v>
      </c>
      <c r="B3129" s="433">
        <v>203722.0</v>
      </c>
      <c r="C3129" s="427"/>
      <c r="D3129" s="429" t="s">
        <v>1765</v>
      </c>
      <c r="E3129" s="433">
        <v>1.05084534E8</v>
      </c>
      <c r="F3129" s="429">
        <v>0.0</v>
      </c>
      <c r="G3129" s="429" t="s">
        <v>1463</v>
      </c>
    </row>
    <row r="3130" ht="14.25" customHeight="1">
      <c r="A3130" s="426">
        <v>46015.0</v>
      </c>
      <c r="B3130" s="433">
        <v>159960.0</v>
      </c>
      <c r="C3130" s="427"/>
      <c r="D3130" s="429" t="s">
        <v>1715</v>
      </c>
      <c r="E3130" s="433">
        <v>8.6072571E7</v>
      </c>
      <c r="F3130" s="429">
        <v>0.0</v>
      </c>
      <c r="G3130" s="429" t="s">
        <v>1463</v>
      </c>
    </row>
    <row r="3131" ht="14.25" customHeight="1">
      <c r="A3131" s="426">
        <v>46015.0</v>
      </c>
      <c r="B3131" s="433">
        <v>143462.0</v>
      </c>
      <c r="C3131" s="427"/>
      <c r="D3131" s="429" t="s">
        <v>1940</v>
      </c>
      <c r="E3131" s="433">
        <v>8.0349361E7</v>
      </c>
      <c r="F3131" s="429">
        <v>2.02588229E8</v>
      </c>
      <c r="G3131" s="429" t="s">
        <v>1669</v>
      </c>
    </row>
    <row r="3132" ht="14.25" customHeight="1">
      <c r="A3132" s="426">
        <v>46015.0</v>
      </c>
      <c r="B3132" s="433">
        <v>135502.0</v>
      </c>
      <c r="C3132" s="427"/>
      <c r="D3132" s="429" t="s">
        <v>1597</v>
      </c>
      <c r="E3132" s="433">
        <v>8.6481624E7</v>
      </c>
      <c r="F3132" s="429">
        <v>6.2241071E7</v>
      </c>
      <c r="G3132" s="429" t="s">
        <v>1463</v>
      </c>
    </row>
    <row r="3133" ht="14.25" customHeight="1">
      <c r="A3133" s="426">
        <v>46015.0</v>
      </c>
      <c r="B3133" s="433">
        <v>126285.0</v>
      </c>
      <c r="C3133" s="427"/>
      <c r="D3133" s="429" t="s">
        <v>1764</v>
      </c>
      <c r="E3133" s="433">
        <v>1.04880812E8</v>
      </c>
      <c r="F3133" s="429">
        <v>0.0</v>
      </c>
      <c r="G3133" s="429" t="s">
        <v>1463</v>
      </c>
    </row>
    <row r="3134" ht="14.25" customHeight="1">
      <c r="A3134" s="426">
        <v>46015.0</v>
      </c>
      <c r="B3134" s="433">
        <v>89943.0</v>
      </c>
      <c r="C3134" s="427"/>
      <c r="D3134" s="429" t="s">
        <v>1878</v>
      </c>
      <c r="E3134" s="433">
        <v>1.09367597E8</v>
      </c>
      <c r="F3134" s="429">
        <v>0.0</v>
      </c>
      <c r="G3134" s="429" t="s">
        <v>1463</v>
      </c>
    </row>
    <row r="3135" ht="14.25" customHeight="1">
      <c r="A3135" s="426">
        <v>46015.0</v>
      </c>
      <c r="B3135" s="433">
        <v>78263.0</v>
      </c>
      <c r="C3135" s="427"/>
      <c r="D3135" s="429" t="s">
        <v>1604</v>
      </c>
      <c r="E3135" s="433">
        <v>1.02020397E8</v>
      </c>
      <c r="F3135" s="429">
        <v>1702947.0</v>
      </c>
      <c r="G3135" s="429" t="s">
        <v>1463</v>
      </c>
    </row>
    <row r="3136" ht="14.25" customHeight="1">
      <c r="A3136" s="426">
        <v>46015.0</v>
      </c>
      <c r="B3136" s="433">
        <v>75000.0</v>
      </c>
      <c r="C3136" s="427"/>
      <c r="D3136" s="429" t="s">
        <v>1923</v>
      </c>
      <c r="E3136" s="433">
        <v>1.08788075E8</v>
      </c>
      <c r="F3136" s="429">
        <v>0.0</v>
      </c>
      <c r="G3136" s="429" t="s">
        <v>1463</v>
      </c>
    </row>
    <row r="3137" ht="14.25" customHeight="1">
      <c r="A3137" s="426">
        <v>46015.0</v>
      </c>
      <c r="B3137" s="433">
        <v>59248.0</v>
      </c>
      <c r="C3137" s="427"/>
      <c r="D3137" s="429" t="s">
        <v>1840</v>
      </c>
      <c r="E3137" s="433">
        <v>1.09426845E8</v>
      </c>
      <c r="F3137" s="429">
        <v>0.0</v>
      </c>
      <c r="G3137" s="429" t="s">
        <v>1463</v>
      </c>
    </row>
    <row r="3138" ht="14.25" customHeight="1">
      <c r="A3138" s="426">
        <v>46015.0</v>
      </c>
      <c r="B3138" s="433">
        <v>57450.0</v>
      </c>
      <c r="C3138" s="427"/>
      <c r="D3138" s="429" t="s">
        <v>1695</v>
      </c>
      <c r="E3138" s="433">
        <v>8.5863511E7</v>
      </c>
      <c r="F3138" s="429">
        <v>7.2245806E7</v>
      </c>
      <c r="G3138" s="429" t="s">
        <v>1463</v>
      </c>
    </row>
    <row r="3139" ht="14.25" customHeight="1">
      <c r="A3139" s="426">
        <v>46015.0</v>
      </c>
      <c r="B3139" s="433">
        <v>49100.0</v>
      </c>
      <c r="C3139" s="427"/>
      <c r="D3139" s="429" t="s">
        <v>1702</v>
      </c>
      <c r="E3139" s="433">
        <v>8.5912611E7</v>
      </c>
      <c r="F3139" s="429">
        <v>0.0</v>
      </c>
      <c r="G3139" s="429" t="s">
        <v>1463</v>
      </c>
    </row>
    <row r="3140" ht="14.25" customHeight="1">
      <c r="A3140" s="426">
        <v>46017.0</v>
      </c>
      <c r="B3140" s="427"/>
      <c r="C3140" s="433">
        <v>471980.0</v>
      </c>
      <c r="D3140" s="429" t="s">
        <v>1576</v>
      </c>
      <c r="E3140" s="433">
        <v>6.7892099E7</v>
      </c>
      <c r="F3140" s="429">
        <v>7.45577153E8</v>
      </c>
      <c r="G3140" s="429" t="s">
        <v>1481</v>
      </c>
    </row>
    <row r="3141" ht="14.25" customHeight="1">
      <c r="A3141" s="426">
        <v>46017.0</v>
      </c>
      <c r="B3141" s="433">
        <v>1.2282101E7</v>
      </c>
      <c r="C3141" s="427"/>
      <c r="D3141" s="429" t="s">
        <v>1941</v>
      </c>
      <c r="E3141" s="433">
        <v>8.0185899E7</v>
      </c>
      <c r="F3141" s="429">
        <v>0.0</v>
      </c>
      <c r="G3141" s="429" t="s">
        <v>1543</v>
      </c>
    </row>
    <row r="3142" ht="14.25" customHeight="1">
      <c r="A3142" s="426">
        <v>46017.0</v>
      </c>
      <c r="B3142" s="433">
        <v>11699.0</v>
      </c>
      <c r="C3142" s="427"/>
      <c r="D3142" s="429" t="s">
        <v>1532</v>
      </c>
      <c r="E3142" s="433">
        <v>6.7903798E7</v>
      </c>
      <c r="F3142" s="429">
        <v>0.0</v>
      </c>
      <c r="G3142" s="429" t="s">
        <v>1463</v>
      </c>
    </row>
    <row r="3143" ht="14.25" customHeight="1">
      <c r="A3143" s="426">
        <v>46020.0</v>
      </c>
      <c r="B3143" s="433">
        <v>20000.0</v>
      </c>
      <c r="C3143" s="427"/>
      <c r="D3143" s="429" t="s">
        <v>1914</v>
      </c>
      <c r="E3143" s="433">
        <v>8.0205899E7</v>
      </c>
      <c r="F3143" s="429">
        <v>0.0</v>
      </c>
      <c r="G3143" s="429" t="s">
        <v>1463</v>
      </c>
    </row>
    <row r="3144" ht="14.25" customHeight="1">
      <c r="A3144" s="426">
        <v>46021.0</v>
      </c>
      <c r="B3144" s="427"/>
      <c r="C3144" s="433">
        <v>28247.0</v>
      </c>
      <c r="D3144" s="429" t="s">
        <v>1893</v>
      </c>
      <c r="E3144" s="433">
        <v>6.8364079E7</v>
      </c>
      <c r="F3144" s="429">
        <v>5.1507703E7</v>
      </c>
      <c r="G3144" s="429" t="s">
        <v>1463</v>
      </c>
    </row>
    <row r="3145" ht="14.25" customHeight="1">
      <c r="A3145" s="426">
        <v>46024.0</v>
      </c>
      <c r="B3145" s="427"/>
      <c r="C3145" s="433">
        <v>552655.0</v>
      </c>
      <c r="D3145" s="429" t="s">
        <v>1744</v>
      </c>
      <c r="E3145" s="433">
        <v>4.4290272E7</v>
      </c>
      <c r="F3145" s="429">
        <v>5.1133133E7</v>
      </c>
      <c r="G3145" s="429" t="s">
        <v>1463</v>
      </c>
    </row>
    <row r="3146" ht="14.25" customHeight="1">
      <c r="A3146" s="426">
        <v>46024.0</v>
      </c>
      <c r="B3146" s="427"/>
      <c r="C3146" s="433">
        <v>92416.0</v>
      </c>
      <c r="D3146" s="429" t="s">
        <v>1744</v>
      </c>
      <c r="E3146" s="433">
        <v>4.4842927E7</v>
      </c>
      <c r="F3146" s="429">
        <v>5.1672262E7</v>
      </c>
      <c r="G3146" s="429" t="s">
        <v>1463</v>
      </c>
    </row>
    <row r="3147" ht="14.25" customHeight="1">
      <c r="A3147" s="426">
        <v>46024.0</v>
      </c>
      <c r="B3147" s="427"/>
      <c r="C3147" s="433">
        <v>83622.0</v>
      </c>
      <c r="D3147" s="429" t="s">
        <v>1706</v>
      </c>
      <c r="E3147" s="433">
        <v>4.4935343E7</v>
      </c>
      <c r="F3147" s="429">
        <v>0.0</v>
      </c>
      <c r="G3147" s="429" t="s">
        <v>1465</v>
      </c>
    </row>
    <row r="3148" ht="14.25" customHeight="1">
      <c r="A3148" s="426">
        <v>46024.0</v>
      </c>
      <c r="B3148" s="427"/>
      <c r="C3148" s="433">
        <v>29752.0</v>
      </c>
      <c r="D3148" s="429" t="s">
        <v>1746</v>
      </c>
      <c r="E3148" s="433">
        <v>4.426052E7</v>
      </c>
      <c r="F3148" s="429">
        <v>1122784.0</v>
      </c>
      <c r="G3148" s="429" t="s">
        <v>1463</v>
      </c>
    </row>
    <row r="3149" ht="14.25" customHeight="1">
      <c r="A3149" s="426">
        <v>46024.0</v>
      </c>
      <c r="B3149" s="427"/>
      <c r="C3149" s="433">
        <v>27975.0</v>
      </c>
      <c r="D3149" s="429" t="s">
        <v>1862</v>
      </c>
      <c r="E3149" s="433">
        <v>4.5018965E7</v>
      </c>
      <c r="F3149" s="429">
        <v>1122785.0</v>
      </c>
      <c r="G3149" s="429" t="s">
        <v>1463</v>
      </c>
    </row>
    <row r="3150" ht="14.25" customHeight="1">
      <c r="A3150" s="426">
        <v>46024.0</v>
      </c>
      <c r="B3150" s="433">
        <v>1.0E7</v>
      </c>
      <c r="C3150" s="427"/>
      <c r="D3150" s="429" t="s">
        <v>1510</v>
      </c>
      <c r="E3150" s="433">
        <v>4.0301483E7</v>
      </c>
      <c r="F3150" s="429">
        <v>0.0</v>
      </c>
      <c r="G3150" s="429" t="s">
        <v>1463</v>
      </c>
    </row>
    <row r="3151" ht="14.25" customHeight="1">
      <c r="A3151" s="426">
        <v>46024.0</v>
      </c>
      <c r="B3151" s="433">
        <v>5469600.0</v>
      </c>
      <c r="C3151" s="427"/>
      <c r="D3151" s="429" t="s">
        <v>1939</v>
      </c>
      <c r="E3151" s="433">
        <v>2.9208858E7</v>
      </c>
      <c r="F3151" s="429">
        <v>0.0</v>
      </c>
      <c r="G3151" s="429" t="s">
        <v>1463</v>
      </c>
    </row>
    <row r="3152" ht="14.25" customHeight="1">
      <c r="A3152" s="426">
        <v>46024.0</v>
      </c>
      <c r="B3152" s="433">
        <v>4468355.0</v>
      </c>
      <c r="C3152" s="427"/>
      <c r="D3152" s="429" t="s">
        <v>1682</v>
      </c>
      <c r="E3152" s="433">
        <v>5.9069571E7</v>
      </c>
      <c r="F3152" s="429">
        <v>0.0</v>
      </c>
      <c r="G3152" s="429" t="s">
        <v>1463</v>
      </c>
    </row>
    <row r="3153" ht="14.25" customHeight="1">
      <c r="A3153" s="426">
        <v>46024.0</v>
      </c>
      <c r="B3153" s="433">
        <v>3987837.0</v>
      </c>
      <c r="C3153" s="427"/>
      <c r="D3153" s="429" t="s">
        <v>1536</v>
      </c>
      <c r="E3153" s="433">
        <v>4.9083118E7</v>
      </c>
      <c r="F3153" s="429">
        <v>2.5536754E7</v>
      </c>
      <c r="G3153" s="429" t="s">
        <v>1463</v>
      </c>
    </row>
    <row r="3154" ht="14.25" customHeight="1">
      <c r="A3154" s="426">
        <v>46024.0</v>
      </c>
      <c r="B3154" s="433">
        <v>3543496.0</v>
      </c>
      <c r="C3154" s="427"/>
      <c r="D3154" s="429" t="s">
        <v>1549</v>
      </c>
      <c r="E3154" s="433">
        <v>6.4355623E7</v>
      </c>
      <c r="F3154" s="429">
        <v>0.0</v>
      </c>
      <c r="G3154" s="429" t="s">
        <v>1463</v>
      </c>
    </row>
    <row r="3155" ht="14.25" customHeight="1">
      <c r="A3155" s="426">
        <v>46024.0</v>
      </c>
      <c r="B3155" s="433">
        <v>2731074.0</v>
      </c>
      <c r="C3155" s="427"/>
      <c r="D3155" s="429" t="s">
        <v>1519</v>
      </c>
      <c r="E3155" s="433">
        <v>5.4601216E7</v>
      </c>
      <c r="F3155" s="429">
        <v>2.5709179E7</v>
      </c>
      <c r="G3155" s="429" t="s">
        <v>1463</v>
      </c>
    </row>
    <row r="3156" ht="14.25" customHeight="1">
      <c r="A3156" s="426">
        <v>46024.0</v>
      </c>
      <c r="B3156" s="433">
        <v>2566663.0</v>
      </c>
      <c r="C3156" s="427"/>
      <c r="D3156" s="429" t="s">
        <v>1736</v>
      </c>
      <c r="E3156" s="433">
        <v>6.8392326E7</v>
      </c>
      <c r="F3156" s="429">
        <v>7.5632932E7</v>
      </c>
      <c r="G3156" s="429" t="s">
        <v>1463</v>
      </c>
    </row>
    <row r="3157" ht="14.25" customHeight="1">
      <c r="A3157" s="426">
        <v>46024.0</v>
      </c>
      <c r="B3157" s="433">
        <v>2099001.0</v>
      </c>
      <c r="C3157" s="427"/>
      <c r="D3157" s="429" t="s">
        <v>1563</v>
      </c>
      <c r="E3157" s="433">
        <v>4.4499485E7</v>
      </c>
      <c r="F3157" s="429">
        <v>0.0</v>
      </c>
      <c r="G3157" s="429" t="s">
        <v>1463</v>
      </c>
    </row>
    <row r="3158" ht="14.25" customHeight="1">
      <c r="A3158" s="426">
        <v>46024.0</v>
      </c>
      <c r="B3158" s="433">
        <v>2099001.0</v>
      </c>
      <c r="C3158" s="427"/>
      <c r="D3158" s="429" t="s">
        <v>1563</v>
      </c>
      <c r="E3158" s="433">
        <v>4.2400484E7</v>
      </c>
      <c r="F3158" s="429">
        <v>0.0</v>
      </c>
      <c r="G3158" s="429" t="s">
        <v>1463</v>
      </c>
    </row>
    <row r="3159" ht="14.25" customHeight="1">
      <c r="A3159" s="426">
        <v>46024.0</v>
      </c>
      <c r="B3159" s="433">
        <v>1044210.0</v>
      </c>
      <c r="C3159" s="427"/>
      <c r="D3159" s="429" t="s">
        <v>1536</v>
      </c>
      <c r="E3159" s="433">
        <v>5.0127328E7</v>
      </c>
      <c r="F3159" s="429">
        <v>2.5536754E7</v>
      </c>
      <c r="G3159" s="429" t="s">
        <v>1463</v>
      </c>
    </row>
    <row r="3160" ht="14.25" customHeight="1">
      <c r="A3160" s="426">
        <v>46024.0</v>
      </c>
      <c r="B3160" s="433">
        <v>834761.0</v>
      </c>
      <c r="C3160" s="427"/>
      <c r="D3160" s="429" t="s">
        <v>1736</v>
      </c>
      <c r="E3160" s="433">
        <v>4.5095281E7</v>
      </c>
      <c r="F3160" s="429">
        <v>7.5632932E7</v>
      </c>
      <c r="G3160" s="429" t="s">
        <v>1463</v>
      </c>
    </row>
    <row r="3161" ht="14.25" customHeight="1">
      <c r="A3161" s="426">
        <v>46024.0</v>
      </c>
      <c r="B3161" s="433">
        <v>820800.0</v>
      </c>
      <c r="C3161" s="427"/>
      <c r="D3161" s="429" t="s">
        <v>1731</v>
      </c>
      <c r="E3161" s="433">
        <v>2.3460776E7</v>
      </c>
      <c r="F3161" s="429">
        <v>6.4714015E7</v>
      </c>
      <c r="G3161" s="429" t="s">
        <v>1463</v>
      </c>
    </row>
    <row r="3162" ht="14.25" customHeight="1">
      <c r="A3162" s="426">
        <v>46024.0</v>
      </c>
      <c r="B3162" s="433">
        <v>737800.0</v>
      </c>
      <c r="C3162" s="427"/>
      <c r="D3162" s="429" t="s">
        <v>1942</v>
      </c>
      <c r="E3162" s="433">
        <v>2.9946658E7</v>
      </c>
      <c r="F3162" s="429">
        <v>0.0</v>
      </c>
      <c r="G3162" s="429" t="s">
        <v>1463</v>
      </c>
    </row>
    <row r="3163" ht="14.25" customHeight="1">
      <c r="A3163" s="426">
        <v>46024.0</v>
      </c>
      <c r="B3163" s="433">
        <v>729990.0</v>
      </c>
      <c r="C3163" s="427"/>
      <c r="D3163" s="429" t="s">
        <v>1519</v>
      </c>
      <c r="E3163" s="433">
        <v>6.5085613E7</v>
      </c>
      <c r="F3163" s="429">
        <v>2.5709179E7</v>
      </c>
      <c r="G3163" s="429" t="s">
        <v>1463</v>
      </c>
    </row>
    <row r="3164" ht="14.25" customHeight="1">
      <c r="A3164" s="426">
        <v>46024.0</v>
      </c>
      <c r="B3164" s="433">
        <v>635179.0</v>
      </c>
      <c r="C3164" s="427"/>
      <c r="D3164" s="429" t="s">
        <v>1597</v>
      </c>
      <c r="E3164" s="433">
        <v>5.0972582E7</v>
      </c>
      <c r="F3164" s="429">
        <v>6.2241071E7</v>
      </c>
      <c r="G3164" s="429" t="s">
        <v>1463</v>
      </c>
    </row>
    <row r="3165" ht="14.25" customHeight="1">
      <c r="A3165" s="426">
        <v>46024.0</v>
      </c>
      <c r="B3165" s="433">
        <v>594854.0</v>
      </c>
      <c r="C3165" s="427"/>
      <c r="D3165" s="429" t="s">
        <v>1849</v>
      </c>
      <c r="E3165" s="433">
        <v>6.0232136E7</v>
      </c>
      <c r="F3165" s="429">
        <v>0.0</v>
      </c>
      <c r="G3165" s="429" t="s">
        <v>1463</v>
      </c>
    </row>
    <row r="3166" ht="14.25" customHeight="1">
      <c r="A3166" s="426">
        <v>46024.0</v>
      </c>
      <c r="B3166" s="433">
        <v>579991.0</v>
      </c>
      <c r="C3166" s="427"/>
      <c r="D3166" s="429" t="s">
        <v>1849</v>
      </c>
      <c r="E3166" s="433">
        <v>6.0812127E7</v>
      </c>
      <c r="F3166" s="429">
        <v>0.0</v>
      </c>
      <c r="G3166" s="429" t="s">
        <v>1463</v>
      </c>
    </row>
    <row r="3167" ht="14.25" customHeight="1">
      <c r="A3167" s="426">
        <v>46024.0</v>
      </c>
      <c r="B3167" s="433">
        <v>567711.0</v>
      </c>
      <c r="C3167" s="427"/>
      <c r="D3167" s="429" t="s">
        <v>1520</v>
      </c>
      <c r="E3167" s="433">
        <v>5.9637282E7</v>
      </c>
      <c r="F3167" s="429">
        <v>0.0</v>
      </c>
      <c r="G3167" s="429" t="s">
        <v>1463</v>
      </c>
    </row>
    <row r="3168" ht="14.25" customHeight="1">
      <c r="A3168" s="426">
        <v>46024.0</v>
      </c>
      <c r="B3168" s="433">
        <v>391600.0</v>
      </c>
      <c r="C3168" s="427"/>
      <c r="D3168" s="429" t="s">
        <v>1918</v>
      </c>
      <c r="E3168" s="433">
        <v>5.1822222E7</v>
      </c>
      <c r="F3168" s="429">
        <v>2321912.0</v>
      </c>
      <c r="G3168" s="429" t="s">
        <v>1463</v>
      </c>
    </row>
    <row r="3169" ht="14.25" customHeight="1">
      <c r="A3169" s="426">
        <v>46024.0</v>
      </c>
      <c r="B3169" s="433">
        <v>377974.0</v>
      </c>
      <c r="C3169" s="427"/>
      <c r="D3169" s="429" t="s">
        <v>1674</v>
      </c>
      <c r="E3169" s="433">
        <v>6.5463587E7</v>
      </c>
      <c r="F3169" s="429">
        <v>0.0</v>
      </c>
      <c r="G3169" s="429" t="s">
        <v>1463</v>
      </c>
    </row>
    <row r="3170" ht="14.25" customHeight="1">
      <c r="A3170" s="426">
        <v>46024.0</v>
      </c>
      <c r="B3170" s="433">
        <v>300000.0</v>
      </c>
      <c r="C3170" s="427"/>
      <c r="D3170" s="429" t="s">
        <v>1630</v>
      </c>
      <c r="E3170" s="433">
        <v>4.504694E7</v>
      </c>
      <c r="F3170" s="429">
        <v>0.0</v>
      </c>
      <c r="G3170" s="429" t="s">
        <v>1463</v>
      </c>
    </row>
    <row r="3171" ht="14.25" customHeight="1">
      <c r="A3171" s="426">
        <v>46024.0</v>
      </c>
      <c r="B3171" s="433">
        <v>263487.0</v>
      </c>
      <c r="C3171" s="427"/>
      <c r="D3171" s="429" t="s">
        <v>1834</v>
      </c>
      <c r="E3171" s="433">
        <v>2.3739258E7</v>
      </c>
      <c r="F3171" s="429">
        <v>0.0</v>
      </c>
      <c r="G3171" s="429" t="s">
        <v>1463</v>
      </c>
    </row>
    <row r="3172" ht="14.25" customHeight="1">
      <c r="A3172" s="426">
        <v>46024.0</v>
      </c>
      <c r="B3172" s="433">
        <v>247455.0</v>
      </c>
      <c r="C3172" s="427"/>
      <c r="D3172" s="429" t="s">
        <v>1943</v>
      </c>
      <c r="E3172" s="433">
        <v>4.474694E7</v>
      </c>
      <c r="F3172" s="429">
        <v>0.0</v>
      </c>
      <c r="G3172" s="429" t="s">
        <v>1463</v>
      </c>
    </row>
    <row r="3173" ht="14.25" customHeight="1">
      <c r="A3173" s="426">
        <v>46024.0</v>
      </c>
      <c r="B3173" s="433">
        <v>232068.0</v>
      </c>
      <c r="C3173" s="427"/>
      <c r="D3173" s="429" t="s">
        <v>1868</v>
      </c>
      <c r="E3173" s="433">
        <v>2.2639976E7</v>
      </c>
      <c r="F3173" s="429">
        <v>0.0</v>
      </c>
      <c r="G3173" s="429" t="s">
        <v>1463</v>
      </c>
    </row>
    <row r="3174" ht="14.25" customHeight="1">
      <c r="A3174" s="426">
        <v>46024.0</v>
      </c>
      <c r="B3174" s="433">
        <v>223253.0</v>
      </c>
      <c r="C3174" s="427"/>
      <c r="D3174" s="429" t="s">
        <v>1750</v>
      </c>
      <c r="E3174" s="433">
        <v>6.568684E7</v>
      </c>
      <c r="F3174" s="429">
        <v>0.0</v>
      </c>
      <c r="G3174" s="429" t="s">
        <v>1463</v>
      </c>
    </row>
    <row r="3175" ht="14.25" customHeight="1">
      <c r="A3175" s="426">
        <v>46024.0</v>
      </c>
      <c r="B3175" s="433">
        <v>210075.0</v>
      </c>
      <c r="C3175" s="427"/>
      <c r="D3175" s="429" t="s">
        <v>1652</v>
      </c>
      <c r="E3175" s="433">
        <v>5.0337403E7</v>
      </c>
      <c r="F3175" s="429">
        <v>0.0</v>
      </c>
      <c r="G3175" s="429" t="s">
        <v>1463</v>
      </c>
    </row>
    <row r="3176" ht="14.25" customHeight="1">
      <c r="A3176" s="426">
        <v>46024.0</v>
      </c>
      <c r="B3176" s="433">
        <v>173841.0</v>
      </c>
      <c r="C3176" s="427"/>
      <c r="D3176" s="429" t="s">
        <v>1918</v>
      </c>
      <c r="E3176" s="433">
        <v>5.1199342E7</v>
      </c>
      <c r="F3176" s="429">
        <v>2321912.0</v>
      </c>
      <c r="G3176" s="429" t="s">
        <v>1463</v>
      </c>
    </row>
    <row r="3177" ht="14.25" customHeight="1">
      <c r="A3177" s="426">
        <v>46024.0</v>
      </c>
      <c r="B3177" s="433">
        <v>167441.0</v>
      </c>
      <c r="C3177" s="427"/>
      <c r="D3177" s="429" t="s">
        <v>1918</v>
      </c>
      <c r="E3177" s="433">
        <v>5.1366783E7</v>
      </c>
      <c r="F3177" s="429">
        <v>2321912.0</v>
      </c>
      <c r="G3177" s="429" t="s">
        <v>1463</v>
      </c>
    </row>
    <row r="3178" ht="14.25" customHeight="1">
      <c r="A3178" s="426">
        <v>46024.0</v>
      </c>
      <c r="B3178" s="433">
        <v>138823.0</v>
      </c>
      <c r="C3178" s="427"/>
      <c r="D3178" s="429" t="s">
        <v>1521</v>
      </c>
      <c r="E3178" s="433">
        <v>6.5825663E7</v>
      </c>
      <c r="F3178" s="429">
        <v>0.0</v>
      </c>
      <c r="G3178" s="429" t="s">
        <v>1463</v>
      </c>
    </row>
    <row r="3179" ht="14.25" customHeight="1">
      <c r="A3179" s="426">
        <v>46024.0</v>
      </c>
      <c r="B3179" s="433">
        <v>130484.0</v>
      </c>
      <c r="C3179" s="427"/>
      <c r="D3179" s="429" t="s">
        <v>1944</v>
      </c>
      <c r="E3179" s="433">
        <v>3.0077142E7</v>
      </c>
      <c r="F3179" s="429">
        <v>0.0</v>
      </c>
      <c r="G3179" s="429" t="s">
        <v>1463</v>
      </c>
    </row>
    <row r="3180" ht="14.25" customHeight="1">
      <c r="A3180" s="426">
        <v>46024.0</v>
      </c>
      <c r="B3180" s="433">
        <v>89272.0</v>
      </c>
      <c r="C3180" s="427"/>
      <c r="D3180" s="429" t="s">
        <v>1609</v>
      </c>
      <c r="E3180" s="433">
        <v>2.2407908E7</v>
      </c>
      <c r="F3180" s="429">
        <v>4.0068876E8</v>
      </c>
      <c r="G3180" s="429" t="s">
        <v>1463</v>
      </c>
    </row>
    <row r="3181" ht="14.25" customHeight="1">
      <c r="A3181" s="426">
        <v>46024.0</v>
      </c>
      <c r="B3181" s="433">
        <v>63839.0</v>
      </c>
      <c r="C3181" s="427"/>
      <c r="D3181" s="429" t="s">
        <v>1918</v>
      </c>
      <c r="E3181" s="433">
        <v>5.1430622E7</v>
      </c>
      <c r="F3181" s="429">
        <v>2321912.0</v>
      </c>
      <c r="G3181" s="429" t="s">
        <v>1463</v>
      </c>
    </row>
    <row r="3182" ht="14.25" customHeight="1">
      <c r="A3182" s="426">
        <v>46024.0</v>
      </c>
      <c r="B3182" s="433">
        <v>56228.0</v>
      </c>
      <c r="C3182" s="427"/>
      <c r="D3182" s="429" t="s">
        <v>1945</v>
      </c>
      <c r="E3182" s="433">
        <v>3.0297972E7</v>
      </c>
      <c r="F3182" s="429">
        <v>0.0</v>
      </c>
      <c r="G3182" s="429" t="s">
        <v>1463</v>
      </c>
    </row>
    <row r="3183" ht="14.25" customHeight="1">
      <c r="A3183" s="426">
        <v>46024.0</v>
      </c>
      <c r="B3183" s="433">
        <v>56228.0</v>
      </c>
      <c r="C3183" s="427"/>
      <c r="D3183" s="429" t="s">
        <v>1945</v>
      </c>
      <c r="E3183" s="433">
        <v>3.0142016E7</v>
      </c>
      <c r="F3183" s="429">
        <v>0.0</v>
      </c>
      <c r="G3183" s="429" t="s">
        <v>1463</v>
      </c>
    </row>
    <row r="3184" ht="14.25" customHeight="1">
      <c r="A3184" s="426">
        <v>46024.0</v>
      </c>
      <c r="B3184" s="433">
        <v>52919.0</v>
      </c>
      <c r="C3184" s="427"/>
      <c r="D3184" s="429" t="s">
        <v>1918</v>
      </c>
      <c r="E3184" s="433">
        <v>5.1025501E7</v>
      </c>
      <c r="F3184" s="429">
        <v>2321912.0</v>
      </c>
      <c r="G3184" s="429" t="s">
        <v>1463</v>
      </c>
    </row>
    <row r="3185" ht="14.25" customHeight="1">
      <c r="A3185" s="426">
        <v>46024.0</v>
      </c>
      <c r="B3185" s="433">
        <v>50986.0</v>
      </c>
      <c r="C3185" s="427"/>
      <c r="D3185" s="429" t="s">
        <v>1945</v>
      </c>
      <c r="E3185" s="433">
        <v>3.0193002E7</v>
      </c>
      <c r="F3185" s="429">
        <v>0.0</v>
      </c>
      <c r="G3185" s="429" t="s">
        <v>1463</v>
      </c>
    </row>
    <row r="3186" ht="14.25" customHeight="1">
      <c r="A3186" s="426">
        <v>46024.0</v>
      </c>
      <c r="B3186" s="433">
        <v>48742.0</v>
      </c>
      <c r="C3186" s="427"/>
      <c r="D3186" s="429" t="s">
        <v>1945</v>
      </c>
      <c r="E3186" s="433">
        <v>3.0241744E7</v>
      </c>
      <c r="F3186" s="429">
        <v>0.0</v>
      </c>
      <c r="G3186" s="429" t="s">
        <v>1463</v>
      </c>
    </row>
    <row r="3187" ht="14.25" customHeight="1">
      <c r="A3187" s="426">
        <v>46024.0</v>
      </c>
      <c r="B3187" s="433">
        <v>47920.0</v>
      </c>
      <c r="C3187" s="427"/>
      <c r="D3187" s="429" t="s">
        <v>1918</v>
      </c>
      <c r="E3187" s="433">
        <v>5.1870142E7</v>
      </c>
      <c r="F3187" s="429">
        <v>2321912.0</v>
      </c>
      <c r="G3187" s="429" t="s">
        <v>1463</v>
      </c>
    </row>
    <row r="3188" ht="14.25" customHeight="1">
      <c r="A3188" s="426">
        <v>46024.0</v>
      </c>
      <c r="B3188" s="433">
        <v>14995.0</v>
      </c>
      <c r="C3188" s="427"/>
      <c r="D3188" s="429" t="s">
        <v>1695</v>
      </c>
      <c r="E3188" s="433">
        <v>2.3475771E7</v>
      </c>
      <c r="F3188" s="429">
        <v>7.2245806E7</v>
      </c>
      <c r="G3188" s="429" t="s">
        <v>1463</v>
      </c>
    </row>
    <row r="3189" ht="14.25" customHeight="1">
      <c r="A3189" s="426">
        <v>46024.0</v>
      </c>
      <c r="B3189" s="433">
        <v>8646.0</v>
      </c>
      <c r="C3189" s="427"/>
      <c r="D3189" s="429" t="s">
        <v>1946</v>
      </c>
      <c r="E3189" s="433">
        <v>3.0085788E7</v>
      </c>
      <c r="F3189" s="429">
        <v>9.463993E7</v>
      </c>
      <c r="G3189" s="429" t="s">
        <v>1463</v>
      </c>
    </row>
    <row r="3190" ht="14.25" customHeight="1">
      <c r="A3190" s="426">
        <v>46024.0</v>
      </c>
      <c r="B3190" s="433">
        <v>3511.0</v>
      </c>
      <c r="C3190" s="427"/>
      <c r="D3190" s="429" t="s">
        <v>1695</v>
      </c>
      <c r="E3190" s="433">
        <v>3.0301483E7</v>
      </c>
      <c r="F3190" s="429">
        <v>7.2245806E7</v>
      </c>
      <c r="G3190" s="429" t="s">
        <v>1463</v>
      </c>
    </row>
    <row r="3191" ht="14.25" customHeight="1">
      <c r="A3191" s="426">
        <v>46027.0</v>
      </c>
      <c r="B3191" s="433">
        <v>7151.0</v>
      </c>
      <c r="C3191" s="427"/>
      <c r="D3191" s="429" t="s">
        <v>1947</v>
      </c>
      <c r="E3191" s="433">
        <v>1.7637085E7</v>
      </c>
      <c r="F3191" s="429">
        <v>0.0</v>
      </c>
      <c r="G3191" s="429" t="s">
        <v>1543</v>
      </c>
    </row>
    <row r="3192" ht="14.25" customHeight="1">
      <c r="A3192" s="426">
        <v>46027.0</v>
      </c>
      <c r="B3192" s="433">
        <v>1359.0</v>
      </c>
      <c r="C3192" s="427"/>
      <c r="D3192" s="429" t="s">
        <v>1948</v>
      </c>
      <c r="E3192" s="433">
        <v>1.7629934E7</v>
      </c>
      <c r="F3192" s="429">
        <v>0.0</v>
      </c>
      <c r="G3192" s="429" t="s">
        <v>1543</v>
      </c>
    </row>
    <row r="3193" ht="14.25" customHeight="1">
      <c r="A3193" s="426">
        <v>46028.0</v>
      </c>
      <c r="B3193" s="433">
        <v>4660670.0</v>
      </c>
      <c r="C3193" s="427"/>
      <c r="D3193" s="429" t="s">
        <v>1844</v>
      </c>
      <c r="E3193" s="433">
        <v>2.2318636E7</v>
      </c>
      <c r="F3193" s="429">
        <v>0.0</v>
      </c>
      <c r="G3193" s="429" t="s">
        <v>1463</v>
      </c>
    </row>
    <row r="3194" ht="14.25" customHeight="1">
      <c r="A3194" s="426">
        <v>46028.0</v>
      </c>
      <c r="B3194" s="433">
        <v>20881.0</v>
      </c>
      <c r="C3194" s="427"/>
      <c r="D3194" s="429" t="s">
        <v>1865</v>
      </c>
      <c r="E3194" s="433">
        <v>1.7657966E7</v>
      </c>
      <c r="F3194" s="429">
        <v>4.00946485E8</v>
      </c>
      <c r="G3194" s="429" t="s">
        <v>1463</v>
      </c>
    </row>
    <row r="3195" ht="14.25" customHeight="1">
      <c r="A3195" s="426">
        <v>46029.0</v>
      </c>
      <c r="B3195" s="427"/>
      <c r="C3195" s="433">
        <v>60010.0</v>
      </c>
      <c r="D3195" s="429" t="s">
        <v>1949</v>
      </c>
      <c r="E3195" s="433">
        <v>1.7628575E7</v>
      </c>
      <c r="F3195" s="429">
        <v>1122905.0</v>
      </c>
      <c r="G3195" s="429" t="s">
        <v>1463</v>
      </c>
    </row>
    <row r="3196" ht="14.25" customHeight="1">
      <c r="A3196" s="426">
        <v>46031.0</v>
      </c>
      <c r="B3196" s="427"/>
      <c r="C3196" s="433">
        <v>1.38915538E8</v>
      </c>
      <c r="D3196" s="429" t="s">
        <v>1593</v>
      </c>
      <c r="E3196" s="433">
        <v>1.7688585E7</v>
      </c>
      <c r="F3196" s="429">
        <v>0.0</v>
      </c>
      <c r="G3196" s="429" t="s">
        <v>1543</v>
      </c>
    </row>
    <row r="3197" ht="14.25" customHeight="1">
      <c r="A3197" s="426">
        <v>46031.0</v>
      </c>
      <c r="B3197" s="433">
        <v>1.5E7</v>
      </c>
      <c r="C3197" s="427"/>
      <c r="D3197" s="429" t="s">
        <v>1510</v>
      </c>
      <c r="E3197" s="433">
        <v>9.2929765E7</v>
      </c>
      <c r="F3197" s="429">
        <v>0.0</v>
      </c>
      <c r="G3197" s="429" t="s">
        <v>1463</v>
      </c>
    </row>
    <row r="3198" ht="14.25" customHeight="1">
      <c r="A3198" s="426">
        <v>46031.0</v>
      </c>
      <c r="B3198" s="433">
        <v>7055950.0</v>
      </c>
      <c r="C3198" s="427"/>
      <c r="D3198" s="429" t="s">
        <v>1519</v>
      </c>
      <c r="E3198" s="433">
        <v>1.29374508E8</v>
      </c>
      <c r="F3198" s="429">
        <v>2.5709179E7</v>
      </c>
      <c r="G3198" s="429" t="s">
        <v>1463</v>
      </c>
    </row>
    <row r="3199" ht="14.25" customHeight="1">
      <c r="A3199" s="426">
        <v>46031.0</v>
      </c>
      <c r="B3199" s="433">
        <v>7000000.0</v>
      </c>
      <c r="C3199" s="427"/>
      <c r="D3199" s="429" t="s">
        <v>1674</v>
      </c>
      <c r="E3199" s="433">
        <v>1.05015557E8</v>
      </c>
      <c r="F3199" s="429">
        <v>0.0</v>
      </c>
      <c r="G3199" s="429" t="s">
        <v>1463</v>
      </c>
    </row>
    <row r="3200" ht="14.25" customHeight="1">
      <c r="A3200" s="426">
        <v>46031.0</v>
      </c>
      <c r="B3200" s="433">
        <v>6257751.0</v>
      </c>
      <c r="C3200" s="427"/>
      <c r="D3200" s="429" t="s">
        <v>1549</v>
      </c>
      <c r="E3200" s="433">
        <v>1.49282509E8</v>
      </c>
      <c r="F3200" s="429">
        <v>0.0</v>
      </c>
      <c r="G3200" s="429" t="s">
        <v>1463</v>
      </c>
    </row>
    <row r="3201" ht="14.25" customHeight="1">
      <c r="A3201" s="426">
        <v>46031.0</v>
      </c>
      <c r="B3201" s="433">
        <v>5438690.0</v>
      </c>
      <c r="C3201" s="427"/>
      <c r="D3201" s="429" t="s">
        <v>1604</v>
      </c>
      <c r="E3201" s="433">
        <v>1.15254837E8</v>
      </c>
      <c r="F3201" s="429">
        <v>1702947.0</v>
      </c>
      <c r="G3201" s="429" t="s">
        <v>1463</v>
      </c>
    </row>
    <row r="3202" ht="14.25" customHeight="1">
      <c r="A3202" s="426">
        <v>46031.0</v>
      </c>
      <c r="B3202" s="433">
        <v>3892942.0</v>
      </c>
      <c r="C3202" s="427"/>
      <c r="D3202" s="429" t="s">
        <v>1555</v>
      </c>
      <c r="E3202" s="433">
        <v>1.41184958E8</v>
      </c>
      <c r="F3202" s="429">
        <v>0.0</v>
      </c>
      <c r="G3202" s="429" t="s">
        <v>1463</v>
      </c>
    </row>
    <row r="3203" ht="14.25" customHeight="1">
      <c r="A3203" s="426">
        <v>46031.0</v>
      </c>
      <c r="B3203" s="433">
        <v>2757218.0</v>
      </c>
      <c r="C3203" s="427"/>
      <c r="D3203" s="429" t="s">
        <v>1519</v>
      </c>
      <c r="E3203" s="433">
        <v>1.56064438E8</v>
      </c>
      <c r="F3203" s="429">
        <v>2.5709179E7</v>
      </c>
      <c r="G3203" s="429" t="s">
        <v>1463</v>
      </c>
    </row>
    <row r="3204" ht="14.25" customHeight="1">
      <c r="A3204" s="426">
        <v>46031.0</v>
      </c>
      <c r="B3204" s="433">
        <v>2659174.0</v>
      </c>
      <c r="C3204" s="427"/>
      <c r="D3204" s="429" t="s">
        <v>1684</v>
      </c>
      <c r="E3204" s="433">
        <v>1.51941683E8</v>
      </c>
      <c r="F3204" s="429">
        <v>4846885.0</v>
      </c>
      <c r="G3204" s="429" t="s">
        <v>1463</v>
      </c>
    </row>
    <row r="3205" ht="14.25" customHeight="1">
      <c r="A3205" s="426">
        <v>46031.0</v>
      </c>
      <c r="B3205" s="433">
        <v>2572607.0</v>
      </c>
      <c r="C3205" s="427"/>
      <c r="D3205" s="429" t="s">
        <v>1519</v>
      </c>
      <c r="E3205" s="433">
        <v>1.08496171E8</v>
      </c>
      <c r="F3205" s="429">
        <v>2.5709179E7</v>
      </c>
      <c r="G3205" s="429" t="s">
        <v>1463</v>
      </c>
    </row>
    <row r="3206" ht="14.25" customHeight="1">
      <c r="A3206" s="426">
        <v>46031.0</v>
      </c>
      <c r="B3206" s="433">
        <v>2200777.0</v>
      </c>
      <c r="C3206" s="427"/>
      <c r="D3206" s="429" t="s">
        <v>1943</v>
      </c>
      <c r="E3206" s="433">
        <v>9.5130542E7</v>
      </c>
      <c r="F3206" s="429">
        <v>0.0</v>
      </c>
      <c r="G3206" s="429" t="s">
        <v>1463</v>
      </c>
    </row>
    <row r="3207" ht="14.25" customHeight="1">
      <c r="A3207" s="426">
        <v>46031.0</v>
      </c>
      <c r="B3207" s="433">
        <v>2133349.0</v>
      </c>
      <c r="C3207" s="427"/>
      <c r="D3207" s="429" t="s">
        <v>1551</v>
      </c>
      <c r="E3207" s="433">
        <v>1.35079017E8</v>
      </c>
      <c r="F3207" s="429">
        <v>0.0</v>
      </c>
      <c r="G3207" s="429" t="s">
        <v>1463</v>
      </c>
    </row>
    <row r="3208" ht="14.25" customHeight="1">
      <c r="A3208" s="426">
        <v>46031.0</v>
      </c>
      <c r="B3208" s="433">
        <v>1970910.0</v>
      </c>
      <c r="C3208" s="427"/>
      <c r="D3208" s="429" t="s">
        <v>1695</v>
      </c>
      <c r="E3208" s="433">
        <v>7.7607155E7</v>
      </c>
      <c r="F3208" s="429">
        <v>7.2245806E7</v>
      </c>
      <c r="G3208" s="429" t="s">
        <v>1463</v>
      </c>
    </row>
    <row r="3209" ht="14.25" customHeight="1">
      <c r="A3209" s="426">
        <v>46031.0</v>
      </c>
      <c r="B3209" s="433">
        <v>1839800.0</v>
      </c>
      <c r="C3209" s="427"/>
      <c r="D3209" s="429" t="s">
        <v>1549</v>
      </c>
      <c r="E3209" s="433">
        <v>1.43024758E8</v>
      </c>
      <c r="F3209" s="429">
        <v>0.0</v>
      </c>
      <c r="G3209" s="429" t="s">
        <v>1463</v>
      </c>
    </row>
    <row r="3210" ht="14.25" customHeight="1">
      <c r="A3210" s="426">
        <v>46031.0</v>
      </c>
      <c r="B3210" s="433">
        <v>1760252.0</v>
      </c>
      <c r="C3210" s="427"/>
      <c r="D3210" s="429" t="s">
        <v>1918</v>
      </c>
      <c r="E3210" s="433">
        <v>1.37137769E8</v>
      </c>
      <c r="F3210" s="429">
        <v>2321912.0</v>
      </c>
      <c r="G3210" s="429" t="s">
        <v>1463</v>
      </c>
    </row>
    <row r="3211" ht="14.25" customHeight="1">
      <c r="A3211" s="426">
        <v>46031.0</v>
      </c>
      <c r="B3211" s="433">
        <v>1428632.0</v>
      </c>
      <c r="C3211" s="427"/>
      <c r="D3211" s="429" t="s">
        <v>1685</v>
      </c>
      <c r="E3211" s="433">
        <v>1.20854953E8</v>
      </c>
      <c r="F3211" s="429">
        <v>0.0</v>
      </c>
      <c r="G3211" s="429" t="s">
        <v>1463</v>
      </c>
    </row>
    <row r="3212" ht="14.25" customHeight="1">
      <c r="A3212" s="426">
        <v>46031.0</v>
      </c>
      <c r="B3212" s="433">
        <v>1365537.0</v>
      </c>
      <c r="C3212" s="427"/>
      <c r="D3212" s="429" t="s">
        <v>1519</v>
      </c>
      <c r="E3212" s="433">
        <v>1.5330722E8</v>
      </c>
      <c r="F3212" s="429">
        <v>2.5709179E7</v>
      </c>
      <c r="G3212" s="429" t="s">
        <v>1463</v>
      </c>
    </row>
    <row r="3213" ht="14.25" customHeight="1">
      <c r="A3213" s="426">
        <v>46031.0</v>
      </c>
      <c r="B3213" s="433">
        <v>1365537.0</v>
      </c>
      <c r="C3213" s="427"/>
      <c r="D3213" s="429" t="s">
        <v>1519</v>
      </c>
      <c r="E3213" s="433">
        <v>1.18208445E8</v>
      </c>
      <c r="F3213" s="429">
        <v>2.5709179E7</v>
      </c>
      <c r="G3213" s="429" t="s">
        <v>1463</v>
      </c>
    </row>
    <row r="3214" ht="14.25" customHeight="1">
      <c r="A3214" s="426">
        <v>46031.0</v>
      </c>
      <c r="B3214" s="433">
        <v>1333217.0</v>
      </c>
      <c r="C3214" s="427"/>
      <c r="D3214" s="429" t="s">
        <v>1507</v>
      </c>
      <c r="E3214" s="433">
        <v>1.2218817E8</v>
      </c>
      <c r="F3214" s="429">
        <v>0.0</v>
      </c>
      <c r="G3214" s="429" t="s">
        <v>1463</v>
      </c>
    </row>
    <row r="3215" ht="14.25" customHeight="1">
      <c r="A3215" s="426">
        <v>46031.0</v>
      </c>
      <c r="B3215" s="433">
        <v>1319976.0</v>
      </c>
      <c r="C3215" s="427"/>
      <c r="D3215" s="429" t="s">
        <v>1685</v>
      </c>
      <c r="E3215" s="433">
        <v>1.09816147E8</v>
      </c>
      <c r="F3215" s="429">
        <v>0.0</v>
      </c>
      <c r="G3215" s="429" t="s">
        <v>1463</v>
      </c>
    </row>
    <row r="3216" ht="14.25" customHeight="1">
      <c r="A3216" s="426">
        <v>46031.0</v>
      </c>
      <c r="B3216" s="433">
        <v>1268256.0</v>
      </c>
      <c r="C3216" s="427"/>
      <c r="D3216" s="429" t="s">
        <v>1640</v>
      </c>
      <c r="E3216" s="433">
        <v>9.6676223E7</v>
      </c>
      <c r="F3216" s="429">
        <v>9.5308244E7</v>
      </c>
      <c r="G3216" s="429" t="s">
        <v>1463</v>
      </c>
    </row>
    <row r="3217" ht="14.25" customHeight="1">
      <c r="A3217" s="426">
        <v>46031.0</v>
      </c>
      <c r="B3217" s="433">
        <v>1267314.0</v>
      </c>
      <c r="C3217" s="427"/>
      <c r="D3217" s="429" t="s">
        <v>1943</v>
      </c>
      <c r="E3217" s="433">
        <v>1.30641822E8</v>
      </c>
      <c r="F3217" s="429">
        <v>0.0</v>
      </c>
      <c r="G3217" s="429" t="s">
        <v>1463</v>
      </c>
    </row>
    <row r="3218" ht="14.25" customHeight="1">
      <c r="A3218" s="426">
        <v>46031.0</v>
      </c>
      <c r="B3218" s="433">
        <v>1018234.0</v>
      </c>
      <c r="C3218" s="427"/>
      <c r="D3218" s="429" t="s">
        <v>1652</v>
      </c>
      <c r="E3218" s="433">
        <v>1.16693658E8</v>
      </c>
      <c r="F3218" s="429">
        <v>0.0</v>
      </c>
      <c r="G3218" s="429" t="s">
        <v>1463</v>
      </c>
    </row>
    <row r="3219" ht="14.25" customHeight="1">
      <c r="A3219" s="426">
        <v>46031.0</v>
      </c>
      <c r="B3219" s="433">
        <v>735045.0</v>
      </c>
      <c r="C3219" s="427"/>
      <c r="D3219" s="429" t="s">
        <v>1685</v>
      </c>
      <c r="E3219" s="433">
        <v>1.32299337E8</v>
      </c>
      <c r="F3219" s="429">
        <v>0.0</v>
      </c>
      <c r="G3219" s="429" t="s">
        <v>1463</v>
      </c>
    </row>
    <row r="3220" ht="14.25" customHeight="1">
      <c r="A3220" s="426">
        <v>46031.0</v>
      </c>
      <c r="B3220" s="433">
        <v>735045.0</v>
      </c>
      <c r="C3220" s="427"/>
      <c r="D3220" s="429" t="s">
        <v>1685</v>
      </c>
      <c r="E3220" s="433">
        <v>1.31564292E8</v>
      </c>
      <c r="F3220" s="429">
        <v>0.0</v>
      </c>
      <c r="G3220" s="429" t="s">
        <v>1463</v>
      </c>
    </row>
    <row r="3221" ht="14.25" customHeight="1">
      <c r="A3221" s="426">
        <v>46031.0</v>
      </c>
      <c r="B3221" s="433">
        <v>687650.0</v>
      </c>
      <c r="C3221" s="427"/>
      <c r="D3221" s="429" t="s">
        <v>1597</v>
      </c>
      <c r="E3221" s="433">
        <v>9.7363873E7</v>
      </c>
      <c r="F3221" s="429">
        <v>6.2241071E7</v>
      </c>
      <c r="G3221" s="429" t="s">
        <v>1463</v>
      </c>
    </row>
    <row r="3222" ht="14.25" customHeight="1">
      <c r="A3222" s="426">
        <v>46031.0</v>
      </c>
      <c r="B3222" s="433">
        <v>646331.0</v>
      </c>
      <c r="C3222" s="427"/>
      <c r="D3222" s="429" t="s">
        <v>1604</v>
      </c>
      <c r="E3222" s="433">
        <v>1.32945668E8</v>
      </c>
      <c r="F3222" s="429">
        <v>1702947.0</v>
      </c>
      <c r="G3222" s="429" t="s">
        <v>1463</v>
      </c>
    </row>
    <row r="3223" ht="14.25" customHeight="1">
      <c r="A3223" s="426">
        <v>46031.0</v>
      </c>
      <c r="B3223" s="433">
        <v>497936.0</v>
      </c>
      <c r="C3223" s="427"/>
      <c r="D3223" s="429" t="s">
        <v>1664</v>
      </c>
      <c r="E3223" s="433">
        <v>1.19426321E8</v>
      </c>
      <c r="F3223" s="429">
        <v>0.0</v>
      </c>
      <c r="G3223" s="429" t="s">
        <v>1463</v>
      </c>
    </row>
    <row r="3224" ht="14.25" customHeight="1">
      <c r="A3224" s="426">
        <v>46031.0</v>
      </c>
      <c r="B3224" s="433">
        <v>359970.0</v>
      </c>
      <c r="C3224" s="427"/>
      <c r="D3224" s="429" t="s">
        <v>1519</v>
      </c>
      <c r="E3224" s="433">
        <v>1.18928385E8</v>
      </c>
      <c r="F3224" s="429">
        <v>2.5709179E7</v>
      </c>
      <c r="G3224" s="429" t="s">
        <v>1463</v>
      </c>
    </row>
    <row r="3225" ht="14.25" customHeight="1">
      <c r="A3225" s="426">
        <v>46031.0</v>
      </c>
      <c r="B3225" s="433">
        <v>359970.0</v>
      </c>
      <c r="C3225" s="427"/>
      <c r="D3225" s="429" t="s">
        <v>1519</v>
      </c>
      <c r="E3225" s="433">
        <v>1.18568415E8</v>
      </c>
      <c r="F3225" s="429">
        <v>2.5709179E7</v>
      </c>
      <c r="G3225" s="429" t="s">
        <v>1463</v>
      </c>
    </row>
    <row r="3226" ht="14.25" customHeight="1">
      <c r="A3226" s="426">
        <v>46031.0</v>
      </c>
      <c r="B3226" s="433">
        <v>334414.0</v>
      </c>
      <c r="C3226" s="427"/>
      <c r="D3226" s="429" t="s">
        <v>1524</v>
      </c>
      <c r="E3226" s="433">
        <v>1.05459582E8</v>
      </c>
      <c r="F3226" s="429">
        <v>6.132917E7</v>
      </c>
      <c r="G3226" s="429" t="s">
        <v>1463</v>
      </c>
    </row>
    <row r="3227" ht="14.25" customHeight="1">
      <c r="A3227" s="426">
        <v>46031.0</v>
      </c>
      <c r="B3227" s="433">
        <v>322610.0</v>
      </c>
      <c r="C3227" s="427"/>
      <c r="D3227" s="429" t="s">
        <v>1510</v>
      </c>
      <c r="E3227" s="433">
        <v>7.7929765E7</v>
      </c>
      <c r="F3227" s="429">
        <v>0.0</v>
      </c>
      <c r="G3227" s="429" t="s">
        <v>1463</v>
      </c>
    </row>
    <row r="3228" ht="14.25" customHeight="1">
      <c r="A3228" s="426">
        <v>46031.0</v>
      </c>
      <c r="B3228" s="433">
        <v>300000.0</v>
      </c>
      <c r="C3228" s="427"/>
      <c r="D3228" s="429" t="s">
        <v>1630</v>
      </c>
      <c r="E3228" s="433">
        <v>9.7728873E7</v>
      </c>
      <c r="F3228" s="429">
        <v>0.0</v>
      </c>
      <c r="G3228" s="429" t="s">
        <v>1463</v>
      </c>
    </row>
    <row r="3229" ht="14.25" customHeight="1">
      <c r="A3229" s="426">
        <v>46031.0</v>
      </c>
      <c r="B3229" s="433">
        <v>298500.0</v>
      </c>
      <c r="C3229" s="427"/>
      <c r="D3229" s="429" t="s">
        <v>1717</v>
      </c>
      <c r="E3229" s="433">
        <v>1.35377517E8</v>
      </c>
      <c r="F3229" s="429">
        <v>0.0</v>
      </c>
      <c r="G3229" s="429" t="s">
        <v>1463</v>
      </c>
    </row>
    <row r="3230" ht="14.25" customHeight="1">
      <c r="A3230" s="426">
        <v>46031.0</v>
      </c>
      <c r="B3230" s="433">
        <v>277425.0</v>
      </c>
      <c r="C3230" s="427"/>
      <c r="D3230" s="429" t="s">
        <v>1943</v>
      </c>
      <c r="E3230" s="433">
        <v>9.5407967E7</v>
      </c>
      <c r="F3230" s="429">
        <v>0.0</v>
      </c>
      <c r="G3230" s="429" t="s">
        <v>1463</v>
      </c>
    </row>
    <row r="3231" ht="14.25" customHeight="1">
      <c r="A3231" s="426">
        <v>46031.0</v>
      </c>
      <c r="B3231" s="433">
        <v>265276.0</v>
      </c>
      <c r="C3231" s="427"/>
      <c r="D3231" s="429" t="s">
        <v>1536</v>
      </c>
      <c r="E3231" s="433">
        <v>9.8015557E7</v>
      </c>
      <c r="F3231" s="429">
        <v>2.5536754E7</v>
      </c>
      <c r="G3231" s="429" t="s">
        <v>1463</v>
      </c>
    </row>
    <row r="3232" ht="14.25" customHeight="1">
      <c r="A3232" s="426">
        <v>46031.0</v>
      </c>
      <c r="B3232" s="433">
        <v>233533.0</v>
      </c>
      <c r="C3232" s="427"/>
      <c r="D3232" s="429" t="s">
        <v>1597</v>
      </c>
      <c r="E3232" s="433">
        <v>1.56604123E8</v>
      </c>
      <c r="F3232" s="429">
        <v>6.2241071E7</v>
      </c>
      <c r="G3232" s="429" t="s">
        <v>1463</v>
      </c>
    </row>
    <row r="3233" ht="14.25" customHeight="1">
      <c r="A3233" s="426">
        <v>46031.0</v>
      </c>
      <c r="B3233" s="433">
        <v>214741.0</v>
      </c>
      <c r="C3233" s="427"/>
      <c r="D3233" s="429" t="s">
        <v>1604</v>
      </c>
      <c r="E3233" s="433">
        <v>1.15469578E8</v>
      </c>
      <c r="F3233" s="429">
        <v>1702947.0</v>
      </c>
      <c r="G3233" s="429" t="s">
        <v>1463</v>
      </c>
    </row>
    <row r="3234" ht="14.25" customHeight="1">
      <c r="A3234" s="426">
        <v>46031.0</v>
      </c>
      <c r="B3234" s="433">
        <v>205846.0</v>
      </c>
      <c r="C3234" s="427"/>
      <c r="D3234" s="429" t="s">
        <v>1521</v>
      </c>
      <c r="E3234" s="433">
        <v>1.15675424E8</v>
      </c>
      <c r="F3234" s="429">
        <v>0.0</v>
      </c>
      <c r="G3234" s="429" t="s">
        <v>1463</v>
      </c>
    </row>
    <row r="3235" ht="14.25" customHeight="1">
      <c r="A3235" s="426">
        <v>46031.0</v>
      </c>
      <c r="B3235" s="433">
        <v>200000.0</v>
      </c>
      <c r="C3235" s="427"/>
      <c r="D3235" s="429" t="s">
        <v>1802</v>
      </c>
      <c r="E3235" s="433">
        <v>1.05923564E8</v>
      </c>
      <c r="F3235" s="429">
        <v>0.0</v>
      </c>
      <c r="G3235" s="429" t="s">
        <v>1463</v>
      </c>
    </row>
    <row r="3236" ht="14.25" customHeight="1">
      <c r="A3236" s="426">
        <v>46031.0</v>
      </c>
      <c r="B3236" s="433">
        <v>187425.0</v>
      </c>
      <c r="C3236" s="427"/>
      <c r="D3236" s="429" t="s">
        <v>1943</v>
      </c>
      <c r="E3236" s="433">
        <v>1.30829247E8</v>
      </c>
      <c r="F3236" s="429">
        <v>0.0</v>
      </c>
      <c r="G3236" s="429" t="s">
        <v>1463</v>
      </c>
    </row>
    <row r="3237" ht="14.25" customHeight="1">
      <c r="A3237" s="426">
        <v>46031.0</v>
      </c>
      <c r="B3237" s="433">
        <v>179845.0</v>
      </c>
      <c r="C3237" s="427"/>
      <c r="D3237" s="429" t="s">
        <v>1721</v>
      </c>
      <c r="E3237" s="433">
        <v>1.5637059E8</v>
      </c>
      <c r="F3237" s="429">
        <v>7.1659127E7</v>
      </c>
      <c r="G3237" s="429" t="s">
        <v>1463</v>
      </c>
    </row>
    <row r="3238" ht="14.25" customHeight="1">
      <c r="A3238" s="426">
        <v>46031.0</v>
      </c>
      <c r="B3238" s="433">
        <v>160805.0</v>
      </c>
      <c r="C3238" s="427"/>
      <c r="D3238" s="429" t="s">
        <v>1524</v>
      </c>
      <c r="E3238" s="433">
        <v>1.05620387E8</v>
      </c>
      <c r="F3238" s="429">
        <v>6.132917E7</v>
      </c>
      <c r="G3238" s="429" t="s">
        <v>1463</v>
      </c>
    </row>
    <row r="3239" ht="14.25" customHeight="1">
      <c r="A3239" s="426">
        <v>46031.0</v>
      </c>
      <c r="B3239" s="433">
        <v>154247.0</v>
      </c>
      <c r="C3239" s="427"/>
      <c r="D3239" s="429" t="s">
        <v>1521</v>
      </c>
      <c r="E3239" s="433">
        <v>1.37292016E8</v>
      </c>
      <c r="F3239" s="429">
        <v>0.0</v>
      </c>
      <c r="G3239" s="429" t="s">
        <v>1463</v>
      </c>
    </row>
    <row r="3240" ht="14.25" customHeight="1">
      <c r="A3240" s="426">
        <v>46031.0</v>
      </c>
      <c r="B3240" s="433">
        <v>149250.0</v>
      </c>
      <c r="C3240" s="427"/>
      <c r="D3240" s="429" t="s">
        <v>1717</v>
      </c>
      <c r="E3240" s="433">
        <v>1.16842908E8</v>
      </c>
      <c r="F3240" s="429">
        <v>0.0</v>
      </c>
      <c r="G3240" s="429" t="s">
        <v>1463</v>
      </c>
    </row>
    <row r="3241" ht="14.25" customHeight="1">
      <c r="A3241" s="426">
        <v>46031.0</v>
      </c>
      <c r="B3241" s="433">
        <v>130388.0</v>
      </c>
      <c r="C3241" s="427"/>
      <c r="D3241" s="429" t="s">
        <v>1561</v>
      </c>
      <c r="E3241" s="433">
        <v>1.22318558E8</v>
      </c>
      <c r="F3241" s="429">
        <v>0.0</v>
      </c>
      <c r="G3241" s="429" t="s">
        <v>1463</v>
      </c>
    </row>
    <row r="3242" ht="14.25" customHeight="1">
      <c r="A3242" s="426">
        <v>46031.0</v>
      </c>
      <c r="B3242" s="433">
        <v>126307.0</v>
      </c>
      <c r="C3242" s="427"/>
      <c r="D3242" s="429" t="s">
        <v>1555</v>
      </c>
      <c r="E3242" s="433">
        <v>1.56190745E8</v>
      </c>
      <c r="F3242" s="429">
        <v>0.0</v>
      </c>
      <c r="G3242" s="429" t="s">
        <v>1463</v>
      </c>
    </row>
    <row r="3243" ht="14.25" customHeight="1">
      <c r="A3243" s="426">
        <v>46031.0</v>
      </c>
      <c r="B3243" s="433">
        <v>109611.0</v>
      </c>
      <c r="C3243" s="427"/>
      <c r="D3243" s="429" t="s">
        <v>1674</v>
      </c>
      <c r="E3243" s="433">
        <v>1.05125168E8</v>
      </c>
      <c r="F3243" s="429">
        <v>0.0</v>
      </c>
      <c r="G3243" s="429" t="s">
        <v>1463</v>
      </c>
    </row>
    <row r="3244" ht="14.25" customHeight="1">
      <c r="A3244" s="426">
        <v>46031.0</v>
      </c>
      <c r="B3244" s="433">
        <v>103177.0</v>
      </c>
      <c r="C3244" s="427"/>
      <c r="D3244" s="429" t="s">
        <v>1715</v>
      </c>
      <c r="E3244" s="433">
        <v>1.05723564E8</v>
      </c>
      <c r="F3244" s="429">
        <v>0.0</v>
      </c>
      <c r="G3244" s="429" t="s">
        <v>1463</v>
      </c>
    </row>
    <row r="3245" ht="14.25" customHeight="1">
      <c r="A3245" s="426">
        <v>46031.0</v>
      </c>
      <c r="B3245" s="433">
        <v>65000.0</v>
      </c>
      <c r="C3245" s="427"/>
      <c r="D3245" s="429" t="s">
        <v>1950</v>
      </c>
      <c r="E3245" s="433">
        <v>9.7428873E7</v>
      </c>
      <c r="F3245" s="429">
        <v>0.0</v>
      </c>
      <c r="G3245" s="429" t="s">
        <v>1463</v>
      </c>
    </row>
    <row r="3246" ht="14.25" customHeight="1">
      <c r="A3246" s="426">
        <v>46031.0</v>
      </c>
      <c r="B3246" s="433">
        <v>21408.0</v>
      </c>
      <c r="C3246" s="427"/>
      <c r="D3246" s="429" t="s">
        <v>1555</v>
      </c>
      <c r="E3246" s="433">
        <v>9.7750281E7</v>
      </c>
      <c r="F3246" s="429">
        <v>0.0</v>
      </c>
      <c r="G3246" s="429" t="s">
        <v>1463</v>
      </c>
    </row>
    <row r="3247" ht="14.25" customHeight="1">
      <c r="A3247" s="426">
        <v>46034.0</v>
      </c>
      <c r="B3247" s="427"/>
      <c r="C3247" s="433">
        <v>5.0E7</v>
      </c>
      <c r="D3247" s="429" t="s">
        <v>1643</v>
      </c>
      <c r="E3247" s="433">
        <v>8.5752771E7</v>
      </c>
      <c r="F3247" s="429">
        <v>0.0</v>
      </c>
      <c r="G3247" s="429" t="s">
        <v>1463</v>
      </c>
    </row>
    <row r="3248" ht="14.25" customHeight="1">
      <c r="A3248" s="426">
        <v>46034.0</v>
      </c>
      <c r="B3248" s="427"/>
      <c r="C3248" s="433">
        <v>1.4843312E7</v>
      </c>
      <c r="D3248" s="429" t="s">
        <v>1643</v>
      </c>
      <c r="E3248" s="433">
        <v>7.0909459E7</v>
      </c>
      <c r="F3248" s="429">
        <v>0.0</v>
      </c>
      <c r="G3248" s="429" t="s">
        <v>1463</v>
      </c>
    </row>
    <row r="3249" ht="14.25" customHeight="1">
      <c r="A3249" s="426">
        <v>46034.0</v>
      </c>
      <c r="B3249" s="433">
        <v>4726786.0</v>
      </c>
      <c r="C3249" s="427"/>
      <c r="D3249" s="429" t="s">
        <v>1784</v>
      </c>
      <c r="E3249" s="433">
        <v>7.5636245E7</v>
      </c>
      <c r="F3249" s="429">
        <v>4.01344738E8</v>
      </c>
      <c r="G3249" s="429" t="s">
        <v>1463</v>
      </c>
    </row>
    <row r="3250" ht="14.25" customHeight="1">
      <c r="A3250" s="426">
        <v>46035.0</v>
      </c>
      <c r="B3250" s="433">
        <v>7000000.0</v>
      </c>
      <c r="C3250" s="427"/>
      <c r="D3250" s="429" t="s">
        <v>1519</v>
      </c>
      <c r="E3250" s="433">
        <v>1.03478797E8</v>
      </c>
      <c r="F3250" s="429">
        <v>2.5709179E7</v>
      </c>
      <c r="G3250" s="429" t="s">
        <v>1463</v>
      </c>
    </row>
    <row r="3251" ht="14.25" customHeight="1">
      <c r="A3251" s="426">
        <v>46035.0</v>
      </c>
      <c r="B3251" s="433">
        <v>7000000.0</v>
      </c>
      <c r="C3251" s="427"/>
      <c r="D3251" s="429" t="s">
        <v>1505</v>
      </c>
      <c r="E3251" s="433">
        <v>7.3316623E7</v>
      </c>
      <c r="F3251" s="429">
        <v>6.1603875E7</v>
      </c>
      <c r="G3251" s="429" t="s">
        <v>1463</v>
      </c>
    </row>
    <row r="3252" ht="14.25" customHeight="1">
      <c r="A3252" s="426">
        <v>46035.0</v>
      </c>
      <c r="B3252" s="433">
        <v>6230335.0</v>
      </c>
      <c r="C3252" s="427"/>
      <c r="D3252" s="429" t="s">
        <v>1791</v>
      </c>
      <c r="E3252" s="433">
        <v>1.35752771E8</v>
      </c>
      <c r="F3252" s="429">
        <v>4.01649716E8</v>
      </c>
      <c r="G3252" s="429" t="s">
        <v>1463</v>
      </c>
    </row>
    <row r="3253" ht="14.25" customHeight="1">
      <c r="A3253" s="426">
        <v>46035.0</v>
      </c>
      <c r="B3253" s="433">
        <v>5697515.0</v>
      </c>
      <c r="C3253" s="427"/>
      <c r="D3253" s="429" t="s">
        <v>1505</v>
      </c>
      <c r="E3253" s="433">
        <v>7.9014138E7</v>
      </c>
      <c r="F3253" s="429">
        <v>6.1603875E7</v>
      </c>
      <c r="G3253" s="429" t="s">
        <v>1463</v>
      </c>
    </row>
    <row r="3254" ht="14.25" customHeight="1">
      <c r="A3254" s="426">
        <v>46035.0</v>
      </c>
      <c r="B3254" s="433">
        <v>5414322.0</v>
      </c>
      <c r="C3254" s="427"/>
      <c r="D3254" s="429" t="s">
        <v>1519</v>
      </c>
      <c r="E3254" s="433">
        <v>1.29522436E8</v>
      </c>
      <c r="F3254" s="429">
        <v>2.5709179E7</v>
      </c>
      <c r="G3254" s="429" t="s">
        <v>1463</v>
      </c>
    </row>
    <row r="3255" ht="14.25" customHeight="1">
      <c r="A3255" s="426">
        <v>46035.0</v>
      </c>
      <c r="B3255" s="433">
        <v>4680960.0</v>
      </c>
      <c r="C3255" s="427"/>
      <c r="D3255" s="429" t="s">
        <v>1600</v>
      </c>
      <c r="E3255" s="433">
        <v>8.3695098E7</v>
      </c>
      <c r="F3255" s="429">
        <v>0.0</v>
      </c>
      <c r="G3255" s="429" t="s">
        <v>1463</v>
      </c>
    </row>
    <row r="3256" ht="14.25" customHeight="1">
      <c r="A3256" s="426">
        <v>46035.0</v>
      </c>
      <c r="B3256" s="433">
        <v>3781044.0</v>
      </c>
      <c r="C3256" s="427"/>
      <c r="D3256" s="429" t="s">
        <v>1519</v>
      </c>
      <c r="E3256" s="433">
        <v>1.0754589E8</v>
      </c>
      <c r="F3256" s="429">
        <v>2.5709179E7</v>
      </c>
      <c r="G3256" s="429" t="s">
        <v>1463</v>
      </c>
    </row>
    <row r="3257" ht="14.25" customHeight="1">
      <c r="A3257" s="426">
        <v>46035.0</v>
      </c>
      <c r="B3257" s="433">
        <v>3456819.0</v>
      </c>
      <c r="C3257" s="427"/>
      <c r="D3257" s="429" t="s">
        <v>1519</v>
      </c>
      <c r="E3257" s="433">
        <v>9.1017224E7</v>
      </c>
      <c r="F3257" s="429">
        <v>2.5709179E7</v>
      </c>
      <c r="G3257" s="429" t="s">
        <v>1463</v>
      </c>
    </row>
    <row r="3258" ht="14.25" customHeight="1">
      <c r="A3258" s="426">
        <v>46035.0</v>
      </c>
      <c r="B3258" s="433">
        <v>2270034.0</v>
      </c>
      <c r="C3258" s="427"/>
      <c r="D3258" s="429" t="s">
        <v>1611</v>
      </c>
      <c r="E3258" s="433">
        <v>1.14199169E8</v>
      </c>
      <c r="F3258" s="429">
        <v>6.2188235E7</v>
      </c>
      <c r="G3258" s="429" t="s">
        <v>1463</v>
      </c>
    </row>
    <row r="3259" ht="14.25" customHeight="1">
      <c r="A3259" s="426">
        <v>46035.0</v>
      </c>
      <c r="B3259" s="433">
        <v>2143523.0</v>
      </c>
      <c r="C3259" s="427"/>
      <c r="D3259" s="429" t="s">
        <v>1604</v>
      </c>
      <c r="E3259" s="433">
        <v>8.6429376E7</v>
      </c>
      <c r="F3259" s="429">
        <v>1702947.0</v>
      </c>
      <c r="G3259" s="429" t="s">
        <v>1463</v>
      </c>
    </row>
    <row r="3260" ht="14.25" customHeight="1">
      <c r="A3260" s="426">
        <v>46035.0</v>
      </c>
      <c r="B3260" s="433">
        <v>2133349.0</v>
      </c>
      <c r="C3260" s="427"/>
      <c r="D3260" s="429" t="s">
        <v>1551</v>
      </c>
      <c r="E3260" s="433">
        <v>1.21812022E8</v>
      </c>
      <c r="F3260" s="429">
        <v>0.0</v>
      </c>
      <c r="G3260" s="429" t="s">
        <v>1463</v>
      </c>
    </row>
    <row r="3261" ht="14.25" customHeight="1">
      <c r="A3261" s="426">
        <v>46035.0</v>
      </c>
      <c r="B3261" s="433">
        <v>2133349.0</v>
      </c>
      <c r="C3261" s="427"/>
      <c r="D3261" s="429" t="s">
        <v>1551</v>
      </c>
      <c r="E3261" s="433">
        <v>1.19678673E8</v>
      </c>
      <c r="F3261" s="429">
        <v>0.0</v>
      </c>
      <c r="G3261" s="429" t="s">
        <v>1463</v>
      </c>
    </row>
    <row r="3262" ht="14.25" customHeight="1">
      <c r="A3262" s="426">
        <v>46035.0</v>
      </c>
      <c r="B3262" s="433">
        <v>1728410.0</v>
      </c>
      <c r="C3262" s="427"/>
      <c r="D3262" s="429" t="s">
        <v>1519</v>
      </c>
      <c r="E3262" s="433">
        <v>9.2745634E7</v>
      </c>
      <c r="F3262" s="429">
        <v>2.5709179E7</v>
      </c>
      <c r="G3262" s="429" t="s">
        <v>1463</v>
      </c>
    </row>
    <row r="3263" ht="14.25" customHeight="1">
      <c r="A3263" s="426">
        <v>46035.0</v>
      </c>
      <c r="B3263" s="433">
        <v>1728183.0</v>
      </c>
      <c r="C3263" s="427"/>
      <c r="D3263" s="429" t="s">
        <v>1604</v>
      </c>
      <c r="E3263" s="433">
        <v>1.23958488E8</v>
      </c>
      <c r="F3263" s="429">
        <v>1702947.0</v>
      </c>
      <c r="G3263" s="429" t="s">
        <v>1463</v>
      </c>
    </row>
    <row r="3264" ht="14.25" customHeight="1">
      <c r="A3264" s="426">
        <v>46035.0</v>
      </c>
      <c r="B3264" s="433">
        <v>1614980.0</v>
      </c>
      <c r="C3264" s="427"/>
      <c r="D3264" s="429" t="s">
        <v>1519</v>
      </c>
      <c r="E3264" s="433">
        <v>1.1677733E8</v>
      </c>
      <c r="F3264" s="429">
        <v>2.5709179E7</v>
      </c>
      <c r="G3264" s="429" t="s">
        <v>1463</v>
      </c>
    </row>
    <row r="3265" ht="14.25" customHeight="1">
      <c r="A3265" s="426">
        <v>46035.0</v>
      </c>
      <c r="B3265" s="433">
        <v>1365537.0</v>
      </c>
      <c r="C3265" s="427"/>
      <c r="D3265" s="429" t="s">
        <v>1519</v>
      </c>
      <c r="E3265" s="433">
        <v>1.11036964E8</v>
      </c>
      <c r="F3265" s="429">
        <v>2.5709179E7</v>
      </c>
      <c r="G3265" s="429" t="s">
        <v>1463</v>
      </c>
    </row>
    <row r="3266" ht="14.25" customHeight="1">
      <c r="A3266" s="426">
        <v>46035.0</v>
      </c>
      <c r="B3266" s="433">
        <v>1180902.0</v>
      </c>
      <c r="C3266" s="427"/>
      <c r="D3266" s="429" t="s">
        <v>1943</v>
      </c>
      <c r="E3266" s="433">
        <v>6.5672953E7</v>
      </c>
      <c r="F3266" s="429">
        <v>0.0</v>
      </c>
      <c r="G3266" s="429" t="s">
        <v>1463</v>
      </c>
    </row>
    <row r="3267" ht="14.25" customHeight="1">
      <c r="A3267" s="426">
        <v>46035.0</v>
      </c>
      <c r="B3267" s="433">
        <v>1039917.0</v>
      </c>
      <c r="C3267" s="427"/>
      <c r="D3267" s="429" t="s">
        <v>1904</v>
      </c>
      <c r="E3267" s="433">
        <v>9.5607344E7</v>
      </c>
      <c r="F3267" s="429">
        <v>7.3377536E7</v>
      </c>
      <c r="G3267" s="429" t="s">
        <v>1463</v>
      </c>
    </row>
    <row r="3268" ht="14.25" customHeight="1">
      <c r="A3268" s="426">
        <v>46035.0</v>
      </c>
      <c r="B3268" s="433">
        <v>810711.0</v>
      </c>
      <c r="C3268" s="427"/>
      <c r="D3268" s="429" t="s">
        <v>1555</v>
      </c>
      <c r="E3268" s="433">
        <v>8.7240087E7</v>
      </c>
      <c r="F3268" s="429">
        <v>0.0</v>
      </c>
      <c r="G3268" s="429" t="s">
        <v>1463</v>
      </c>
    </row>
    <row r="3269" ht="14.25" customHeight="1">
      <c r="A3269" s="426">
        <v>46035.0</v>
      </c>
      <c r="B3269" s="433">
        <v>807490.0</v>
      </c>
      <c r="C3269" s="427"/>
      <c r="D3269" s="429" t="s">
        <v>1519</v>
      </c>
      <c r="E3269" s="433">
        <v>1.1516235E8</v>
      </c>
      <c r="F3269" s="429">
        <v>2.5709179E7</v>
      </c>
      <c r="G3269" s="429" t="s">
        <v>1463</v>
      </c>
    </row>
    <row r="3270" ht="14.25" customHeight="1">
      <c r="A3270" s="426">
        <v>46035.0</v>
      </c>
      <c r="B3270" s="433">
        <v>807490.0</v>
      </c>
      <c r="C3270" s="427"/>
      <c r="D3270" s="429" t="s">
        <v>1519</v>
      </c>
      <c r="E3270" s="433">
        <v>9.6478797E7</v>
      </c>
      <c r="F3270" s="429">
        <v>2.5709179E7</v>
      </c>
      <c r="G3270" s="429" t="s">
        <v>1463</v>
      </c>
    </row>
    <row r="3271" ht="14.25" customHeight="1">
      <c r="A3271" s="426">
        <v>46035.0</v>
      </c>
      <c r="B3271" s="433">
        <v>767994.0</v>
      </c>
      <c r="C3271" s="427"/>
      <c r="D3271" s="429" t="s">
        <v>1685</v>
      </c>
      <c r="E3271" s="433">
        <v>1.17545324E8</v>
      </c>
      <c r="F3271" s="429">
        <v>0.0</v>
      </c>
      <c r="G3271" s="429" t="s">
        <v>1463</v>
      </c>
    </row>
    <row r="3272" ht="14.25" customHeight="1">
      <c r="A3272" s="426">
        <v>46035.0</v>
      </c>
      <c r="B3272" s="433">
        <v>748744.0</v>
      </c>
      <c r="C3272" s="427"/>
      <c r="D3272" s="429" t="s">
        <v>1652</v>
      </c>
      <c r="E3272" s="433">
        <v>1.09348923E8</v>
      </c>
      <c r="F3272" s="429">
        <v>0.0</v>
      </c>
      <c r="G3272" s="429" t="s">
        <v>1463</v>
      </c>
    </row>
    <row r="3273" ht="14.25" customHeight="1">
      <c r="A3273" s="426">
        <v>46035.0</v>
      </c>
      <c r="B3273" s="433">
        <v>569177.0</v>
      </c>
      <c r="C3273" s="427"/>
      <c r="D3273" s="429" t="s">
        <v>1684</v>
      </c>
      <c r="E3273" s="433">
        <v>8.4264275E7</v>
      </c>
      <c r="F3273" s="429">
        <v>4846885.0</v>
      </c>
      <c r="G3273" s="429" t="s">
        <v>1463</v>
      </c>
    </row>
    <row r="3274" ht="14.25" customHeight="1">
      <c r="A3274" s="426">
        <v>46035.0</v>
      </c>
      <c r="B3274" s="433">
        <v>552634.0</v>
      </c>
      <c r="C3274" s="427"/>
      <c r="D3274" s="429" t="s">
        <v>1611</v>
      </c>
      <c r="E3274" s="433">
        <v>1.11929135E8</v>
      </c>
      <c r="F3274" s="429">
        <v>6.2188235E7</v>
      </c>
      <c r="G3274" s="429" t="s">
        <v>1463</v>
      </c>
    </row>
    <row r="3275" ht="14.25" customHeight="1">
      <c r="A3275" s="426">
        <v>46035.0</v>
      </c>
      <c r="B3275" s="433">
        <v>519840.0</v>
      </c>
      <c r="C3275" s="427"/>
      <c r="D3275" s="429" t="s">
        <v>1715</v>
      </c>
      <c r="E3275" s="433">
        <v>1.08515687E8</v>
      </c>
      <c r="F3275" s="429">
        <v>0.0</v>
      </c>
      <c r="G3275" s="429" t="s">
        <v>1463</v>
      </c>
    </row>
    <row r="3276" ht="14.25" customHeight="1">
      <c r="A3276" s="426">
        <v>46035.0</v>
      </c>
      <c r="B3276" s="433">
        <v>503917.0</v>
      </c>
      <c r="C3276" s="427"/>
      <c r="D3276" s="429" t="s">
        <v>1736</v>
      </c>
      <c r="E3276" s="433">
        <v>9.4087451E7</v>
      </c>
      <c r="F3276" s="429">
        <v>7.5632932E7</v>
      </c>
      <c r="G3276" s="429" t="s">
        <v>1463</v>
      </c>
    </row>
    <row r="3277" ht="14.25" customHeight="1">
      <c r="A3277" s="426">
        <v>46035.0</v>
      </c>
      <c r="B3277" s="433">
        <v>479976.0</v>
      </c>
      <c r="C3277" s="427"/>
      <c r="D3277" s="429" t="s">
        <v>1736</v>
      </c>
      <c r="E3277" s="433">
        <v>9.4567427E7</v>
      </c>
      <c r="F3277" s="429">
        <v>7.5632932E7</v>
      </c>
      <c r="G3277" s="429" t="s">
        <v>1463</v>
      </c>
    </row>
    <row r="3278" ht="14.25" customHeight="1">
      <c r="A3278" s="426">
        <v>46035.0</v>
      </c>
      <c r="B3278" s="433">
        <v>463732.0</v>
      </c>
      <c r="C3278" s="427"/>
      <c r="D3278" s="429" t="s">
        <v>1685</v>
      </c>
      <c r="E3278" s="433">
        <v>6.6316623E7</v>
      </c>
      <c r="F3278" s="429">
        <v>0.0</v>
      </c>
      <c r="G3278" s="429" t="s">
        <v>1463</v>
      </c>
    </row>
    <row r="3279" ht="14.25" customHeight="1">
      <c r="A3279" s="426">
        <v>46035.0</v>
      </c>
      <c r="B3279" s="433">
        <v>449957.0</v>
      </c>
      <c r="C3279" s="427"/>
      <c r="D3279" s="429" t="s">
        <v>1674</v>
      </c>
      <c r="E3279" s="433">
        <v>1.07995847E8</v>
      </c>
      <c r="F3279" s="429">
        <v>0.0</v>
      </c>
      <c r="G3279" s="429" t="s">
        <v>1463</v>
      </c>
    </row>
    <row r="3280" ht="14.25" customHeight="1">
      <c r="A3280" s="426">
        <v>46035.0</v>
      </c>
      <c r="B3280" s="433">
        <v>378809.0</v>
      </c>
      <c r="C3280" s="427"/>
      <c r="D3280" s="429" t="s">
        <v>1700</v>
      </c>
      <c r="E3280" s="433">
        <v>6.4097447E7</v>
      </c>
      <c r="F3280" s="429">
        <v>0.0</v>
      </c>
      <c r="G3280" s="429" t="s">
        <v>1463</v>
      </c>
    </row>
    <row r="3281" ht="14.25" customHeight="1">
      <c r="A3281" s="426">
        <v>46035.0</v>
      </c>
      <c r="B3281" s="433">
        <v>339537.0</v>
      </c>
      <c r="C3281" s="427"/>
      <c r="D3281" s="429" t="s">
        <v>1685</v>
      </c>
      <c r="E3281" s="433">
        <v>1.11376501E8</v>
      </c>
      <c r="F3281" s="429">
        <v>0.0</v>
      </c>
      <c r="G3281" s="429" t="s">
        <v>1463</v>
      </c>
    </row>
    <row r="3282" ht="14.25" customHeight="1">
      <c r="A3282" s="426">
        <v>46035.0</v>
      </c>
      <c r="B3282" s="433">
        <v>322504.0</v>
      </c>
      <c r="C3282" s="427"/>
      <c r="D3282" s="429" t="s">
        <v>1597</v>
      </c>
      <c r="E3282" s="433">
        <v>1.09671427E8</v>
      </c>
      <c r="F3282" s="429">
        <v>6.2241071E7</v>
      </c>
      <c r="G3282" s="429" t="s">
        <v>1463</v>
      </c>
    </row>
    <row r="3283" ht="14.25" customHeight="1">
      <c r="A3283" s="426">
        <v>46035.0</v>
      </c>
      <c r="B3283" s="433">
        <v>304878.0</v>
      </c>
      <c r="C3283" s="427"/>
      <c r="D3283" s="429" t="s">
        <v>1640</v>
      </c>
      <c r="E3283" s="433">
        <v>8.7544965E7</v>
      </c>
      <c r="F3283" s="429">
        <v>9.5308244E7</v>
      </c>
      <c r="G3283" s="429" t="s">
        <v>1463</v>
      </c>
    </row>
    <row r="3284" ht="14.25" customHeight="1">
      <c r="A3284" s="426">
        <v>46035.0</v>
      </c>
      <c r="B3284" s="433">
        <v>300000.0</v>
      </c>
      <c r="C3284" s="427"/>
      <c r="D3284" s="429" t="s">
        <v>1630</v>
      </c>
      <c r="E3284" s="433">
        <v>9.3055634E7</v>
      </c>
      <c r="F3284" s="429">
        <v>0.0</v>
      </c>
      <c r="G3284" s="429" t="s">
        <v>1463</v>
      </c>
    </row>
    <row r="3285" ht="14.25" customHeight="1">
      <c r="A3285" s="426">
        <v>46035.0</v>
      </c>
      <c r="B3285" s="433">
        <v>286049.0</v>
      </c>
      <c r="C3285" s="427"/>
      <c r="D3285" s="429" t="s">
        <v>1519</v>
      </c>
      <c r="E3285" s="433">
        <v>1.03764846E8</v>
      </c>
      <c r="F3285" s="429">
        <v>2.5709179E7</v>
      </c>
      <c r="G3285" s="429" t="s">
        <v>1463</v>
      </c>
    </row>
    <row r="3286" ht="14.25" customHeight="1">
      <c r="A3286" s="426">
        <v>46035.0</v>
      </c>
      <c r="B3286" s="433">
        <v>250000.0</v>
      </c>
      <c r="C3286" s="427"/>
      <c r="D3286" s="429" t="s">
        <v>1658</v>
      </c>
      <c r="E3286" s="433">
        <v>9.3305634E7</v>
      </c>
      <c r="F3286" s="429">
        <v>0.0</v>
      </c>
      <c r="G3286" s="429" t="s">
        <v>1463</v>
      </c>
    </row>
    <row r="3287" ht="14.25" customHeight="1">
      <c r="A3287" s="426">
        <v>46035.0</v>
      </c>
      <c r="B3287" s="433">
        <v>230336.0</v>
      </c>
      <c r="C3287" s="427"/>
      <c r="D3287" s="429" t="s">
        <v>1715</v>
      </c>
      <c r="E3287" s="433">
        <v>1.22230305E8</v>
      </c>
      <c r="F3287" s="429">
        <v>0.0</v>
      </c>
      <c r="G3287" s="429" t="s">
        <v>1463</v>
      </c>
    </row>
    <row r="3288" ht="14.25" customHeight="1">
      <c r="A3288" s="426">
        <v>46035.0</v>
      </c>
      <c r="B3288" s="433">
        <v>214666.0</v>
      </c>
      <c r="C3288" s="427"/>
      <c r="D3288" s="429" t="s">
        <v>1652</v>
      </c>
      <c r="E3288" s="433">
        <v>6.4312113E7</v>
      </c>
      <c r="F3288" s="429">
        <v>0.0</v>
      </c>
      <c r="G3288" s="429" t="s">
        <v>1463</v>
      </c>
    </row>
    <row r="3289" ht="14.25" customHeight="1">
      <c r="A3289" s="426">
        <v>46035.0</v>
      </c>
      <c r="B3289" s="433">
        <v>187947.0</v>
      </c>
      <c r="C3289" s="427"/>
      <c r="D3289" s="429" t="s">
        <v>1715</v>
      </c>
      <c r="E3289" s="433">
        <v>1.21999969E8</v>
      </c>
      <c r="F3289" s="429">
        <v>0.0</v>
      </c>
      <c r="G3289" s="429" t="s">
        <v>1463</v>
      </c>
    </row>
    <row r="3290" ht="14.25" customHeight="1">
      <c r="A3290" s="426">
        <v>46035.0</v>
      </c>
      <c r="B3290" s="433">
        <v>179938.0</v>
      </c>
      <c r="C3290" s="427"/>
      <c r="D3290" s="429" t="s">
        <v>1943</v>
      </c>
      <c r="E3290" s="433">
        <v>6.5852891E7</v>
      </c>
      <c r="F3290" s="429">
        <v>0.0</v>
      </c>
      <c r="G3290" s="429" t="s">
        <v>1463</v>
      </c>
    </row>
    <row r="3291" ht="14.25" customHeight="1">
      <c r="A3291" s="426">
        <v>46035.0</v>
      </c>
      <c r="B3291" s="433">
        <v>179938.0</v>
      </c>
      <c r="C3291" s="427"/>
      <c r="D3291" s="429" t="s">
        <v>1943</v>
      </c>
      <c r="E3291" s="433">
        <v>6.4492051E7</v>
      </c>
      <c r="F3291" s="429">
        <v>0.0</v>
      </c>
      <c r="G3291" s="429" t="s">
        <v>1463</v>
      </c>
    </row>
    <row r="3292" ht="14.25" customHeight="1">
      <c r="A3292" s="426">
        <v>46035.0</v>
      </c>
      <c r="B3292" s="433">
        <v>155691.0</v>
      </c>
      <c r="C3292" s="427"/>
      <c r="D3292" s="429" t="s">
        <v>1597</v>
      </c>
      <c r="E3292" s="433">
        <v>1.1435486E8</v>
      </c>
      <c r="F3292" s="429">
        <v>6.2241071E7</v>
      </c>
      <c r="G3292" s="429" t="s">
        <v>1463</v>
      </c>
    </row>
    <row r="3293" ht="14.25" customHeight="1">
      <c r="A3293" s="426">
        <v>46035.0</v>
      </c>
      <c r="B3293" s="433">
        <v>120453.0</v>
      </c>
      <c r="C3293" s="427"/>
      <c r="D3293" s="429" t="s">
        <v>1734</v>
      </c>
      <c r="E3293" s="433">
        <v>1.24102771E8</v>
      </c>
      <c r="F3293" s="429">
        <v>0.0</v>
      </c>
      <c r="G3293" s="429" t="s">
        <v>1463</v>
      </c>
    </row>
    <row r="3294" ht="14.25" customHeight="1">
      <c r="A3294" s="426">
        <v>46035.0</v>
      </c>
      <c r="B3294" s="433">
        <v>95000.0</v>
      </c>
      <c r="C3294" s="427"/>
      <c r="D3294" s="429" t="s">
        <v>1666</v>
      </c>
      <c r="E3294" s="433">
        <v>9.3495634E7</v>
      </c>
      <c r="F3294" s="429">
        <v>7.0738201E7</v>
      </c>
      <c r="G3294" s="429" t="s">
        <v>1463</v>
      </c>
    </row>
    <row r="3295" ht="14.25" customHeight="1">
      <c r="A3295" s="426">
        <v>46035.0</v>
      </c>
      <c r="B3295" s="433">
        <v>95000.0</v>
      </c>
      <c r="C3295" s="427"/>
      <c r="D3295" s="429" t="s">
        <v>1666</v>
      </c>
      <c r="E3295" s="433">
        <v>9.3400634E7</v>
      </c>
      <c r="F3295" s="429">
        <v>7.0738201E7</v>
      </c>
      <c r="G3295" s="429" t="s">
        <v>1463</v>
      </c>
    </row>
    <row r="3296" ht="14.25" customHeight="1">
      <c r="A3296" s="426">
        <v>46035.0</v>
      </c>
      <c r="B3296" s="433">
        <v>87900.0</v>
      </c>
      <c r="C3296" s="427"/>
      <c r="D3296" s="429" t="s">
        <v>1951</v>
      </c>
      <c r="E3296" s="433">
        <v>9.3583534E7</v>
      </c>
      <c r="F3296" s="429">
        <v>0.0</v>
      </c>
      <c r="G3296" s="429" t="s">
        <v>1463</v>
      </c>
    </row>
    <row r="3297" ht="14.25" customHeight="1">
      <c r="A3297" s="426">
        <v>46035.0</v>
      </c>
      <c r="B3297" s="433">
        <v>84492.0</v>
      </c>
      <c r="C3297" s="427"/>
      <c r="D3297" s="429" t="s">
        <v>1652</v>
      </c>
      <c r="E3297" s="433">
        <v>1.08600179E8</v>
      </c>
      <c r="F3297" s="429">
        <v>0.0</v>
      </c>
      <c r="G3297" s="429" t="s">
        <v>1463</v>
      </c>
    </row>
    <row r="3298" ht="14.25" customHeight="1">
      <c r="A3298" s="426">
        <v>46035.0</v>
      </c>
      <c r="B3298" s="433">
        <v>79992.0</v>
      </c>
      <c r="C3298" s="427"/>
      <c r="D3298" s="429" t="s">
        <v>1652</v>
      </c>
      <c r="E3298" s="433">
        <v>6.3718638E7</v>
      </c>
      <c r="F3298" s="429">
        <v>0.0</v>
      </c>
      <c r="G3298" s="429" t="s">
        <v>1463</v>
      </c>
    </row>
    <row r="3299" ht="14.25" customHeight="1">
      <c r="A3299" s="426">
        <v>46035.0</v>
      </c>
      <c r="B3299" s="433">
        <v>63963.0</v>
      </c>
      <c r="C3299" s="427"/>
      <c r="D3299" s="429" t="s">
        <v>1715</v>
      </c>
      <c r="E3299" s="433">
        <v>9.5671307E7</v>
      </c>
      <c r="F3299" s="429">
        <v>0.0</v>
      </c>
      <c r="G3299" s="429" t="s">
        <v>1463</v>
      </c>
    </row>
    <row r="3300" ht="14.25" customHeight="1">
      <c r="A3300" s="426">
        <v>46035.0</v>
      </c>
      <c r="B3300" s="433">
        <v>23830.0</v>
      </c>
      <c r="C3300" s="427"/>
      <c r="D3300" s="429" t="s">
        <v>1734</v>
      </c>
      <c r="E3300" s="433">
        <v>1.23982318E8</v>
      </c>
      <c r="F3300" s="429">
        <v>0.0</v>
      </c>
      <c r="G3300" s="429" t="s">
        <v>1463</v>
      </c>
    </row>
    <row r="3301" ht="14.25" customHeight="1">
      <c r="A3301" s="426">
        <v>46035.0</v>
      </c>
      <c r="B3301" s="433">
        <v>21578.0</v>
      </c>
      <c r="C3301" s="427"/>
      <c r="D3301" s="429" t="s">
        <v>1604</v>
      </c>
      <c r="E3301" s="433">
        <v>8.4285853E7</v>
      </c>
      <c r="F3301" s="429">
        <v>1702947.0</v>
      </c>
      <c r="G3301" s="429" t="s">
        <v>1463</v>
      </c>
    </row>
    <row r="3302" ht="14.25" customHeight="1">
      <c r="A3302" s="426">
        <v>46035.0</v>
      </c>
      <c r="B3302" s="433">
        <v>15440.0</v>
      </c>
      <c r="C3302" s="427"/>
      <c r="D3302" s="429" t="s">
        <v>1802</v>
      </c>
      <c r="E3302" s="433">
        <v>8.7560405E7</v>
      </c>
      <c r="F3302" s="429">
        <v>0.0</v>
      </c>
      <c r="G3302" s="429" t="s">
        <v>1463</v>
      </c>
    </row>
    <row r="3303" ht="14.25" customHeight="1">
      <c r="A3303" s="426">
        <v>46035.0</v>
      </c>
      <c r="B3303" s="433">
        <v>10000.0</v>
      </c>
      <c r="C3303" s="427"/>
      <c r="D3303" s="429" t="s">
        <v>1561</v>
      </c>
      <c r="E3303" s="433">
        <v>9.2755634E7</v>
      </c>
      <c r="F3303" s="429">
        <v>0.0</v>
      </c>
      <c r="G3303" s="429" t="s">
        <v>1463</v>
      </c>
    </row>
    <row r="3304" ht="14.25" customHeight="1">
      <c r="A3304" s="426">
        <v>46035.0</v>
      </c>
      <c r="B3304" s="433">
        <v>5343.0</v>
      </c>
      <c r="C3304" s="427"/>
      <c r="D3304" s="429" t="s">
        <v>1561</v>
      </c>
      <c r="E3304" s="433">
        <v>1.24108114E8</v>
      </c>
      <c r="F3304" s="429">
        <v>0.0</v>
      </c>
      <c r="G3304" s="429" t="s">
        <v>1463</v>
      </c>
    </row>
    <row r="3305" ht="14.25" customHeight="1">
      <c r="A3305" s="426">
        <v>46036.0</v>
      </c>
      <c r="B3305" s="433">
        <v>1.0E7</v>
      </c>
      <c r="C3305" s="427"/>
      <c r="D3305" s="429" t="s">
        <v>1589</v>
      </c>
      <c r="E3305" s="433">
        <v>6.3638646E7</v>
      </c>
      <c r="F3305" s="429">
        <v>4.53595349E8</v>
      </c>
      <c r="G3305" s="429" t="s">
        <v>1463</v>
      </c>
    </row>
    <row r="3306" ht="14.25" customHeight="1">
      <c r="A3306" s="426">
        <v>46037.0</v>
      </c>
      <c r="B3306" s="433">
        <v>1728183.0</v>
      </c>
      <c r="C3306" s="427"/>
      <c r="D3306" s="429" t="s">
        <v>1755</v>
      </c>
      <c r="E3306" s="433">
        <v>5.3638646E7</v>
      </c>
      <c r="F3306" s="429">
        <v>1702947.0</v>
      </c>
      <c r="G3306" s="429" t="s">
        <v>1463</v>
      </c>
    </row>
    <row r="3307" ht="14.25" customHeight="1">
      <c r="A3307" s="426">
        <v>46038.0</v>
      </c>
      <c r="B3307" s="427"/>
      <c r="C3307" s="433">
        <v>1.16298367E8</v>
      </c>
      <c r="D3307" s="429" t="s">
        <v>1593</v>
      </c>
      <c r="E3307" s="433">
        <v>5.1910463E7</v>
      </c>
      <c r="F3307" s="429">
        <v>0.0</v>
      </c>
      <c r="G3307" s="429" t="s">
        <v>1543</v>
      </c>
    </row>
    <row r="3308" ht="14.25" customHeight="1">
      <c r="A3308" s="426">
        <v>46038.0</v>
      </c>
      <c r="B3308" s="433">
        <v>300000.0</v>
      </c>
      <c r="C3308" s="427"/>
      <c r="D3308" s="429" t="s">
        <v>1630</v>
      </c>
      <c r="E3308" s="433">
        <v>1.6820883E8</v>
      </c>
      <c r="F3308" s="429">
        <v>0.0</v>
      </c>
      <c r="G3308" s="429" t="s">
        <v>1463</v>
      </c>
    </row>
    <row r="3309" ht="14.25" customHeight="1">
      <c r="A3309" s="426">
        <v>46038.0</v>
      </c>
      <c r="B3309" s="433">
        <v>178999.0</v>
      </c>
      <c r="C3309" s="427"/>
      <c r="D3309" s="429" t="s">
        <v>1645</v>
      </c>
      <c r="E3309" s="433">
        <v>1.6790883E8</v>
      </c>
      <c r="F3309" s="429">
        <v>0.0</v>
      </c>
      <c r="G3309" s="429" t="s">
        <v>1463</v>
      </c>
    </row>
    <row r="3310" ht="14.25" customHeight="1">
      <c r="A3310" s="426">
        <v>46041.0</v>
      </c>
      <c r="B3310" s="427"/>
      <c r="C3310" s="433">
        <v>1075271.0</v>
      </c>
      <c r="D3310" s="429" t="s">
        <v>1952</v>
      </c>
      <c r="E3310" s="433">
        <v>1.67729831E8</v>
      </c>
      <c r="F3310" s="429">
        <v>1123031.0</v>
      </c>
      <c r="G3310" s="429" t="s">
        <v>1463</v>
      </c>
    </row>
    <row r="3311" ht="14.25" customHeight="1">
      <c r="A3311" s="426">
        <v>46041.0</v>
      </c>
      <c r="B3311" s="427"/>
      <c r="C3311" s="433">
        <v>1025690.0</v>
      </c>
      <c r="D3311" s="429" t="s">
        <v>1828</v>
      </c>
      <c r="E3311" s="433">
        <v>1.68805102E8</v>
      </c>
      <c r="F3311" s="429">
        <v>0.0</v>
      </c>
      <c r="G3311" s="429" t="s">
        <v>1543</v>
      </c>
    </row>
    <row r="3312" ht="14.25" customHeight="1">
      <c r="A3312" s="426">
        <v>46042.0</v>
      </c>
      <c r="B3312" s="433">
        <v>1.5E7</v>
      </c>
      <c r="C3312" s="427"/>
      <c r="D3312" s="429" t="s">
        <v>1589</v>
      </c>
      <c r="E3312" s="433">
        <v>1.69830792E8</v>
      </c>
      <c r="F3312" s="429">
        <v>4.5373853E8</v>
      </c>
      <c r="G3312" s="429" t="s">
        <v>1463</v>
      </c>
    </row>
    <row r="3313" ht="14.25" customHeight="1">
      <c r="A3313" s="426">
        <v>46042.0</v>
      </c>
      <c r="B3313" s="433">
        <v>1.0182857E7</v>
      </c>
      <c r="C3313" s="427"/>
      <c r="D3313" s="429" t="s">
        <v>1510</v>
      </c>
      <c r="E3313" s="433">
        <v>1.54830792E8</v>
      </c>
      <c r="F3313" s="429">
        <v>0.0</v>
      </c>
      <c r="G3313" s="429" t="s">
        <v>1463</v>
      </c>
    </row>
    <row r="3314" ht="14.25" customHeight="1">
      <c r="A3314" s="426">
        <v>46043.0</v>
      </c>
      <c r="B3314" s="427"/>
      <c r="C3314" s="433">
        <v>1000000.0</v>
      </c>
      <c r="D3314" s="429" t="s">
        <v>1716</v>
      </c>
      <c r="E3314" s="433">
        <v>1.44647935E8</v>
      </c>
      <c r="F3314" s="429">
        <v>0.0</v>
      </c>
      <c r="G3314" s="429" t="s">
        <v>1463</v>
      </c>
    </row>
    <row r="3315" ht="14.25" customHeight="1">
      <c r="A3315" s="426">
        <v>46044.0</v>
      </c>
      <c r="B3315" s="427"/>
      <c r="C3315" s="433">
        <v>728183.0</v>
      </c>
      <c r="D3315" s="429" t="s">
        <v>1716</v>
      </c>
      <c r="E3315" s="433">
        <v>1.45647935E8</v>
      </c>
      <c r="F3315" s="429">
        <v>0.0</v>
      </c>
      <c r="G3315" s="429" t="s">
        <v>1463</v>
      </c>
    </row>
    <row r="3316" ht="14.25" customHeight="1">
      <c r="A3316" s="426">
        <v>46044.0</v>
      </c>
      <c r="B3316" s="427"/>
      <c r="C3316" s="433">
        <v>654720.0</v>
      </c>
      <c r="D3316" s="429" t="s">
        <v>1953</v>
      </c>
      <c r="E3316" s="433">
        <v>1.42845054E8</v>
      </c>
      <c r="F3316" s="429">
        <v>4.4001024E8</v>
      </c>
      <c r="G3316" s="429" t="s">
        <v>1607</v>
      </c>
    </row>
    <row r="3317" ht="14.25" customHeight="1">
      <c r="A3317" s="426">
        <v>46044.0</v>
      </c>
      <c r="B3317" s="433">
        <v>2500000.0</v>
      </c>
      <c r="C3317" s="427"/>
      <c r="D3317" s="429" t="s">
        <v>1954</v>
      </c>
      <c r="E3317" s="433">
        <v>1.45345054E8</v>
      </c>
      <c r="F3317" s="429">
        <v>0.0</v>
      </c>
      <c r="G3317" s="429" t="s">
        <v>1463</v>
      </c>
    </row>
    <row r="3318" ht="14.25" customHeight="1">
      <c r="A3318" s="426">
        <v>46044.0</v>
      </c>
      <c r="B3318" s="433">
        <v>731064.0</v>
      </c>
      <c r="C3318" s="427"/>
      <c r="D3318" s="429" t="s">
        <v>1955</v>
      </c>
      <c r="E3318" s="433">
        <v>1.46076118E8</v>
      </c>
      <c r="F3318" s="429">
        <v>7.1041956E7</v>
      </c>
      <c r="G3318" s="429" t="s">
        <v>1463</v>
      </c>
    </row>
    <row r="3319" ht="14.25" customHeight="1">
      <c r="A3319" s="426">
        <v>46044.0</v>
      </c>
      <c r="B3319" s="433">
        <v>300000.0</v>
      </c>
      <c r="C3319" s="427"/>
      <c r="D3319" s="429" t="s">
        <v>1690</v>
      </c>
      <c r="E3319" s="433">
        <v>1.46376118E8</v>
      </c>
      <c r="F3319" s="429">
        <v>0.0</v>
      </c>
      <c r="G3319" s="429" t="s">
        <v>1463</v>
      </c>
    </row>
    <row r="3320" ht="14.25" customHeight="1">
      <c r="A3320" s="426">
        <v>46045.0</v>
      </c>
      <c r="B3320" s="433">
        <v>1.5E7</v>
      </c>
      <c r="C3320" s="427"/>
      <c r="D3320" s="429" t="s">
        <v>1589</v>
      </c>
      <c r="E3320" s="433">
        <v>1.40739732E8</v>
      </c>
      <c r="F3320" s="429">
        <v>4.5383976E8</v>
      </c>
      <c r="G3320" s="429" t="s">
        <v>1463</v>
      </c>
    </row>
    <row r="3321" ht="14.25" customHeight="1">
      <c r="A3321" s="426">
        <v>46045.0</v>
      </c>
      <c r="B3321" s="433">
        <v>5271693.0</v>
      </c>
      <c r="C3321" s="427"/>
      <c r="D3321" s="429" t="s">
        <v>1604</v>
      </c>
      <c r="E3321" s="433">
        <v>1.18228021E8</v>
      </c>
      <c r="F3321" s="429">
        <v>1702947.0</v>
      </c>
      <c r="G3321" s="429" t="s">
        <v>1463</v>
      </c>
    </row>
    <row r="3322" ht="14.25" customHeight="1">
      <c r="A3322" s="426">
        <v>46045.0</v>
      </c>
      <c r="B3322" s="433">
        <v>2836908.0</v>
      </c>
      <c r="C3322" s="427"/>
      <c r="D3322" s="429" t="s">
        <v>1685</v>
      </c>
      <c r="E3322" s="433">
        <v>1.09846918E8</v>
      </c>
      <c r="F3322" s="429">
        <v>0.0</v>
      </c>
      <c r="G3322" s="429" t="s">
        <v>1463</v>
      </c>
    </row>
    <row r="3323" ht="14.25" customHeight="1">
      <c r="A3323" s="426">
        <v>46045.0</v>
      </c>
      <c r="B3323" s="433">
        <v>2550407.0</v>
      </c>
      <c r="C3323" s="427"/>
      <c r="D3323" s="429" t="s">
        <v>1604</v>
      </c>
      <c r="E3323" s="433">
        <v>1.24461985E8</v>
      </c>
      <c r="F3323" s="429">
        <v>1702947.0</v>
      </c>
      <c r="G3323" s="429" t="s">
        <v>1463</v>
      </c>
    </row>
    <row r="3324" ht="14.25" customHeight="1">
      <c r="A3324" s="426">
        <v>46045.0</v>
      </c>
      <c r="B3324" s="433">
        <v>2474600.0</v>
      </c>
      <c r="C3324" s="427"/>
      <c r="D3324" s="429" t="s">
        <v>1956</v>
      </c>
      <c r="E3324" s="433">
        <v>1.43499774E8</v>
      </c>
      <c r="F3324" s="429">
        <v>8.662843E7</v>
      </c>
      <c r="G3324" s="429" t="s">
        <v>1463</v>
      </c>
    </row>
    <row r="3325" ht="14.25" customHeight="1">
      <c r="A3325" s="426">
        <v>46045.0</v>
      </c>
      <c r="B3325" s="433">
        <v>1909836.0</v>
      </c>
      <c r="C3325" s="427"/>
      <c r="D3325" s="429" t="s">
        <v>1519</v>
      </c>
      <c r="E3325" s="433">
        <v>1.12153911E8</v>
      </c>
      <c r="F3325" s="429">
        <v>2.5709179E7</v>
      </c>
      <c r="G3325" s="429" t="s">
        <v>1463</v>
      </c>
    </row>
    <row r="3326" ht="14.25" customHeight="1">
      <c r="A3326" s="426">
        <v>46045.0</v>
      </c>
      <c r="B3326" s="433">
        <v>1188814.0</v>
      </c>
      <c r="C3326" s="427"/>
      <c r="D3326" s="429" t="s">
        <v>1685</v>
      </c>
      <c r="E3326" s="433">
        <v>1.20537721E8</v>
      </c>
      <c r="F3326" s="429">
        <v>0.0</v>
      </c>
      <c r="G3326" s="429" t="s">
        <v>1463</v>
      </c>
    </row>
    <row r="3327" ht="14.25" customHeight="1">
      <c r="A3327" s="426">
        <v>46045.0</v>
      </c>
      <c r="B3327" s="433">
        <v>1180902.0</v>
      </c>
      <c r="C3327" s="427"/>
      <c r="D3327" s="429" t="s">
        <v>1943</v>
      </c>
      <c r="E3327" s="433">
        <v>1.21911578E8</v>
      </c>
      <c r="F3327" s="429">
        <v>0.0</v>
      </c>
      <c r="G3327" s="429" t="s">
        <v>1463</v>
      </c>
    </row>
    <row r="3328" ht="14.25" customHeight="1">
      <c r="A3328" s="426">
        <v>46045.0</v>
      </c>
      <c r="B3328" s="433">
        <v>737986.0</v>
      </c>
      <c r="C3328" s="427"/>
      <c r="D3328" s="429" t="s">
        <v>1520</v>
      </c>
      <c r="E3328" s="433">
        <v>1.18966007E8</v>
      </c>
      <c r="F3328" s="429">
        <v>0.0</v>
      </c>
      <c r="G3328" s="429" t="s">
        <v>1463</v>
      </c>
    </row>
    <row r="3329" ht="14.25" customHeight="1">
      <c r="A3329" s="426">
        <v>46045.0</v>
      </c>
      <c r="B3329" s="433">
        <v>483678.0</v>
      </c>
      <c r="C3329" s="427"/>
      <c r="D3329" s="429" t="s">
        <v>1918</v>
      </c>
      <c r="E3329" s="433">
        <v>1.25739732E8</v>
      </c>
      <c r="F3329" s="429">
        <v>2321912.0</v>
      </c>
      <c r="G3329" s="429" t="s">
        <v>1463</v>
      </c>
    </row>
    <row r="3330" ht="14.25" customHeight="1">
      <c r="A3330" s="426">
        <v>46045.0</v>
      </c>
      <c r="B3330" s="433">
        <v>435457.0</v>
      </c>
      <c r="C3330" s="427"/>
      <c r="D3330" s="429" t="s">
        <v>1734</v>
      </c>
      <c r="E3330" s="433">
        <v>1.12612496E8</v>
      </c>
      <c r="F3330" s="429">
        <v>0.0</v>
      </c>
      <c r="G3330" s="429" t="s">
        <v>1463</v>
      </c>
    </row>
    <row r="3331" ht="14.25" customHeight="1">
      <c r="A3331" s="426">
        <v>46045.0</v>
      </c>
      <c r="B3331" s="433">
        <v>300000.0</v>
      </c>
      <c r="C3331" s="427"/>
      <c r="D3331" s="429" t="s">
        <v>1630</v>
      </c>
      <c r="E3331" s="433">
        <v>1.19266007E8</v>
      </c>
      <c r="F3331" s="429">
        <v>0.0</v>
      </c>
      <c r="G3331" s="429" t="s">
        <v>1463</v>
      </c>
    </row>
    <row r="3332" ht="14.25" customHeight="1">
      <c r="A3332" s="426">
        <v>46045.0</v>
      </c>
      <c r="B3332" s="433">
        <v>295601.0</v>
      </c>
      <c r="C3332" s="427"/>
      <c r="D3332" s="429" t="s">
        <v>1918</v>
      </c>
      <c r="E3332" s="433">
        <v>1.25129902E8</v>
      </c>
      <c r="F3332" s="429">
        <v>2321912.0</v>
      </c>
      <c r="G3332" s="429" t="s">
        <v>1463</v>
      </c>
    </row>
    <row r="3333" ht="14.25" customHeight="1">
      <c r="A3333" s="426">
        <v>46045.0</v>
      </c>
      <c r="B3333" s="433">
        <v>285442.0</v>
      </c>
      <c r="C3333" s="427"/>
      <c r="D3333" s="429" t="s">
        <v>1698</v>
      </c>
      <c r="E3333" s="433">
        <v>1.41025174E8</v>
      </c>
      <c r="F3333" s="429">
        <v>6.2241071E7</v>
      </c>
      <c r="G3333" s="429" t="s">
        <v>1463</v>
      </c>
    </row>
    <row r="3334" ht="14.25" customHeight="1">
      <c r="A3334" s="426">
        <v>46045.0</v>
      </c>
      <c r="B3334" s="433">
        <v>282560.0</v>
      </c>
      <c r="C3334" s="427"/>
      <c r="D3334" s="429" t="s">
        <v>1734</v>
      </c>
      <c r="E3334" s="433">
        <v>1.12895056E8</v>
      </c>
      <c r="F3334" s="429">
        <v>0.0</v>
      </c>
      <c r="G3334" s="429" t="s">
        <v>1463</v>
      </c>
    </row>
    <row r="3335" ht="14.25" customHeight="1">
      <c r="A3335" s="426">
        <v>46045.0</v>
      </c>
      <c r="B3335" s="433">
        <v>272356.0</v>
      </c>
      <c r="C3335" s="427"/>
      <c r="D3335" s="429" t="s">
        <v>1652</v>
      </c>
      <c r="E3335" s="433">
        <v>1.24734341E8</v>
      </c>
      <c r="F3335" s="429">
        <v>0.0</v>
      </c>
      <c r="G3335" s="429" t="s">
        <v>1463</v>
      </c>
    </row>
    <row r="3336" ht="14.25" customHeight="1">
      <c r="A3336" s="426">
        <v>46045.0</v>
      </c>
      <c r="B3336" s="433">
        <v>208637.0</v>
      </c>
      <c r="C3336" s="427"/>
      <c r="D3336" s="429" t="s">
        <v>1750</v>
      </c>
      <c r="E3336" s="433">
        <v>1.10055555E8</v>
      </c>
      <c r="F3336" s="429">
        <v>0.0</v>
      </c>
      <c r="G3336" s="429" t="s">
        <v>1463</v>
      </c>
    </row>
    <row r="3337" ht="14.25" customHeight="1">
      <c r="A3337" s="426">
        <v>46045.0</v>
      </c>
      <c r="B3337" s="433">
        <v>192955.0</v>
      </c>
      <c r="C3337" s="427"/>
      <c r="D3337" s="429" t="s">
        <v>1524</v>
      </c>
      <c r="E3337" s="433">
        <v>1.20730676E8</v>
      </c>
      <c r="F3337" s="429">
        <v>6.132917E7</v>
      </c>
      <c r="G3337" s="429" t="s">
        <v>1463</v>
      </c>
    </row>
    <row r="3338" ht="14.25" customHeight="1">
      <c r="A3338" s="426">
        <v>46045.0</v>
      </c>
      <c r="B3338" s="433">
        <v>188520.0</v>
      </c>
      <c r="C3338" s="427"/>
      <c r="D3338" s="429" t="s">
        <v>1519</v>
      </c>
      <c r="E3338" s="433">
        <v>1.10244075E8</v>
      </c>
      <c r="F3338" s="429">
        <v>2.5709179E7</v>
      </c>
      <c r="G3338" s="429" t="s">
        <v>1463</v>
      </c>
    </row>
    <row r="3339" ht="14.25" customHeight="1">
      <c r="A3339" s="426">
        <v>46045.0</v>
      </c>
      <c r="B3339" s="433">
        <v>185106.0</v>
      </c>
      <c r="C3339" s="427"/>
      <c r="D3339" s="429" t="s">
        <v>1918</v>
      </c>
      <c r="E3339" s="433">
        <v>1.0701001E8</v>
      </c>
      <c r="F3339" s="429">
        <v>2321912.0</v>
      </c>
      <c r="G3339" s="429" t="s">
        <v>1463</v>
      </c>
    </row>
    <row r="3340" ht="14.25" customHeight="1">
      <c r="A3340" s="426">
        <v>46045.0</v>
      </c>
      <c r="B3340" s="433">
        <v>115682.0</v>
      </c>
      <c r="C3340" s="427"/>
      <c r="D3340" s="429" t="s">
        <v>1918</v>
      </c>
      <c r="E3340" s="433">
        <v>1.0661499E8</v>
      </c>
      <c r="F3340" s="429">
        <v>2321912.0</v>
      </c>
      <c r="G3340" s="429" t="s">
        <v>1463</v>
      </c>
    </row>
    <row r="3341" ht="14.25" customHeight="1">
      <c r="A3341" s="426">
        <v>46045.0</v>
      </c>
      <c r="B3341" s="433">
        <v>99960.0</v>
      </c>
      <c r="C3341" s="427"/>
      <c r="D3341" s="429" t="s">
        <v>1640</v>
      </c>
      <c r="E3341" s="433">
        <v>1.24834301E8</v>
      </c>
      <c r="F3341" s="429">
        <v>9.5308244E7</v>
      </c>
      <c r="G3341" s="429" t="s">
        <v>1463</v>
      </c>
    </row>
    <row r="3342" ht="14.25" customHeight="1">
      <c r="A3342" s="426">
        <v>46045.0</v>
      </c>
      <c r="B3342" s="433">
        <v>95840.0</v>
      </c>
      <c r="C3342" s="427"/>
      <c r="D3342" s="429" t="s">
        <v>1918</v>
      </c>
      <c r="E3342" s="433">
        <v>1.0671083E8</v>
      </c>
      <c r="F3342" s="429">
        <v>2321912.0</v>
      </c>
      <c r="G3342" s="429" t="s">
        <v>1463</v>
      </c>
    </row>
    <row r="3343" ht="14.25" customHeight="1">
      <c r="A3343" s="426">
        <v>46045.0</v>
      </c>
      <c r="B3343" s="433">
        <v>94231.0</v>
      </c>
      <c r="C3343" s="427"/>
      <c r="D3343" s="429" t="s">
        <v>1918</v>
      </c>
      <c r="E3343" s="433">
        <v>1.25224133E8</v>
      </c>
      <c r="F3343" s="429">
        <v>2321912.0</v>
      </c>
      <c r="G3343" s="429" t="s">
        <v>1463</v>
      </c>
    </row>
    <row r="3344" ht="14.25" customHeight="1">
      <c r="A3344" s="426">
        <v>46045.0</v>
      </c>
      <c r="B3344" s="433">
        <v>82900.0</v>
      </c>
      <c r="C3344" s="427"/>
      <c r="D3344" s="429" t="s">
        <v>1951</v>
      </c>
      <c r="E3344" s="433">
        <v>1.19348907E8</v>
      </c>
      <c r="F3344" s="429">
        <v>0.0</v>
      </c>
      <c r="G3344" s="429" t="s">
        <v>1463</v>
      </c>
    </row>
    <row r="3345" ht="14.25" customHeight="1">
      <c r="A3345" s="426">
        <v>46045.0</v>
      </c>
      <c r="B3345" s="433">
        <v>71761.0</v>
      </c>
      <c r="C3345" s="427"/>
      <c r="D3345" s="429" t="s">
        <v>1918</v>
      </c>
      <c r="E3345" s="433">
        <v>1.06782591E8</v>
      </c>
      <c r="F3345" s="429">
        <v>2321912.0</v>
      </c>
      <c r="G3345" s="429" t="s">
        <v>1463</v>
      </c>
    </row>
    <row r="3346" ht="14.25" customHeight="1">
      <c r="A3346" s="426">
        <v>46045.0</v>
      </c>
      <c r="B3346" s="433">
        <v>61272.0</v>
      </c>
      <c r="C3346" s="427"/>
      <c r="D3346" s="429" t="s">
        <v>1734</v>
      </c>
      <c r="E3346" s="433">
        <v>1.12956328E8</v>
      </c>
      <c r="F3346" s="429">
        <v>0.0</v>
      </c>
      <c r="G3346" s="429" t="s">
        <v>1463</v>
      </c>
    </row>
    <row r="3347" ht="14.25" customHeight="1">
      <c r="A3347" s="426">
        <v>46045.0</v>
      </c>
      <c r="B3347" s="433">
        <v>42313.0</v>
      </c>
      <c r="C3347" s="427"/>
      <c r="D3347" s="429" t="s">
        <v>1918</v>
      </c>
      <c r="E3347" s="433">
        <v>1.06824904E8</v>
      </c>
      <c r="F3347" s="429">
        <v>2321912.0</v>
      </c>
      <c r="G3347" s="429" t="s">
        <v>1463</v>
      </c>
    </row>
    <row r="3348" ht="14.25" customHeight="1">
      <c r="A3348" s="426">
        <v>46045.0</v>
      </c>
      <c r="B3348" s="433">
        <v>31921.0</v>
      </c>
      <c r="C3348" s="427"/>
      <c r="D3348" s="429" t="s">
        <v>1918</v>
      </c>
      <c r="E3348" s="433">
        <v>1.25256054E8</v>
      </c>
      <c r="F3348" s="429">
        <v>2321912.0</v>
      </c>
      <c r="G3348" s="429" t="s">
        <v>1463</v>
      </c>
    </row>
    <row r="3349" ht="14.25" customHeight="1">
      <c r="A3349" s="426">
        <v>46045.0</v>
      </c>
      <c r="B3349" s="433">
        <v>23128.0</v>
      </c>
      <c r="C3349" s="427"/>
      <c r="D3349" s="429" t="s">
        <v>1734</v>
      </c>
      <c r="E3349" s="433">
        <v>1.12177039E8</v>
      </c>
      <c r="F3349" s="429">
        <v>0.0</v>
      </c>
      <c r="G3349" s="429" t="s">
        <v>1463</v>
      </c>
    </row>
    <row r="3350" ht="14.25" customHeight="1">
      <c r="A3350" s="426">
        <v>46048.0</v>
      </c>
      <c r="B3350" s="427"/>
      <c r="C3350" s="433">
        <v>428740.0</v>
      </c>
      <c r="D3350" s="429" t="s">
        <v>1706</v>
      </c>
      <c r="E3350" s="433">
        <v>9.5881318E7</v>
      </c>
      <c r="F3350" s="429">
        <v>0.0</v>
      </c>
      <c r="G3350" s="429" t="s">
        <v>1465</v>
      </c>
    </row>
    <row r="3351" ht="14.25" customHeight="1">
      <c r="A3351" s="426">
        <v>46048.0</v>
      </c>
      <c r="B3351" s="433">
        <v>5214838.0</v>
      </c>
      <c r="C3351" s="427"/>
      <c r="D3351" s="429" t="s">
        <v>1536</v>
      </c>
      <c r="E3351" s="433">
        <v>1.02803902E8</v>
      </c>
      <c r="F3351" s="429">
        <v>2.5536754E7</v>
      </c>
      <c r="G3351" s="429" t="s">
        <v>1463</v>
      </c>
    </row>
    <row r="3352" ht="14.25" customHeight="1">
      <c r="A3352" s="426">
        <v>46048.0</v>
      </c>
      <c r="B3352" s="433">
        <v>3335449.0</v>
      </c>
      <c r="C3352" s="427"/>
      <c r="D3352" s="429" t="s">
        <v>1549</v>
      </c>
      <c r="E3352" s="433">
        <v>1.06139351E8</v>
      </c>
      <c r="F3352" s="429">
        <v>0.0</v>
      </c>
      <c r="G3352" s="429" t="s">
        <v>1463</v>
      </c>
    </row>
    <row r="3353" ht="14.25" customHeight="1">
      <c r="A3353" s="426">
        <v>46048.0</v>
      </c>
      <c r="B3353" s="433">
        <v>1656466.0</v>
      </c>
      <c r="C3353" s="427"/>
      <c r="D3353" s="429" t="s">
        <v>1536</v>
      </c>
      <c r="E3353" s="433">
        <v>9.7589064E7</v>
      </c>
      <c r="F3353" s="429">
        <v>2.5536754E7</v>
      </c>
      <c r="G3353" s="429" t="s">
        <v>1463</v>
      </c>
    </row>
    <row r="3354" ht="14.25" customHeight="1">
      <c r="A3354" s="426">
        <v>46048.0</v>
      </c>
      <c r="B3354" s="433">
        <v>359957.0</v>
      </c>
      <c r="C3354" s="427"/>
      <c r="D3354" s="429" t="s">
        <v>1549</v>
      </c>
      <c r="E3354" s="433">
        <v>1.06499308E8</v>
      </c>
      <c r="F3354" s="429">
        <v>0.0</v>
      </c>
      <c r="G3354" s="429" t="s">
        <v>1463</v>
      </c>
    </row>
    <row r="3355" ht="14.25" customHeight="1">
      <c r="A3355" s="426">
        <v>46048.0</v>
      </c>
      <c r="B3355" s="433">
        <v>51280.0</v>
      </c>
      <c r="C3355" s="427"/>
      <c r="D3355" s="429" t="s">
        <v>1957</v>
      </c>
      <c r="E3355" s="433">
        <v>9.5932598E7</v>
      </c>
      <c r="F3355" s="429">
        <v>0.0</v>
      </c>
      <c r="G3355" s="429" t="s">
        <v>1463</v>
      </c>
    </row>
    <row r="3356" ht="14.25" customHeight="1">
      <c r="A3356" s="426">
        <v>46049.0</v>
      </c>
      <c r="B3356" s="433">
        <v>5000.0</v>
      </c>
      <c r="C3356" s="427"/>
      <c r="D3356" s="429" t="s">
        <v>1958</v>
      </c>
      <c r="E3356" s="433">
        <v>9.6310058E7</v>
      </c>
      <c r="F3356" s="429">
        <v>0.0</v>
      </c>
      <c r="G3356" s="429" t="s">
        <v>1463</v>
      </c>
    </row>
    <row r="3357" ht="14.25" customHeight="1">
      <c r="A3357" s="426">
        <v>46050.0</v>
      </c>
      <c r="B3357" s="433">
        <v>1.2424565E7</v>
      </c>
      <c r="C3357" s="427"/>
      <c r="D3357" s="429" t="s">
        <v>1959</v>
      </c>
      <c r="E3357" s="433">
        <v>9.082181E7</v>
      </c>
      <c r="F3357" s="429">
        <v>0.0</v>
      </c>
      <c r="G3357" s="429" t="s">
        <v>1543</v>
      </c>
    </row>
    <row r="3358" ht="14.25" customHeight="1">
      <c r="A3358" s="426">
        <v>46050.0</v>
      </c>
      <c r="B3358" s="433">
        <v>2302955.0</v>
      </c>
      <c r="C3358" s="427"/>
      <c r="D3358" s="429" t="s">
        <v>1662</v>
      </c>
      <c r="E3358" s="433">
        <v>9.6305058E7</v>
      </c>
      <c r="F3358" s="429">
        <v>6.6717542E7</v>
      </c>
      <c r="G3358" s="429" t="s">
        <v>1463</v>
      </c>
    </row>
    <row r="3359" ht="14.25" customHeight="1">
      <c r="A3359" s="426">
        <v>46050.0</v>
      </c>
      <c r="B3359" s="433">
        <v>11723.0</v>
      </c>
      <c r="C3359" s="427"/>
      <c r="D3359" s="429" t="s">
        <v>1532</v>
      </c>
      <c r="E3359" s="433">
        <v>7.8397245E7</v>
      </c>
      <c r="F3359" s="429">
        <v>0.0</v>
      </c>
      <c r="G3359" s="429" t="s">
        <v>1463</v>
      </c>
    </row>
    <row r="3360" ht="14.25" customHeight="1">
      <c r="A3360" s="426">
        <v>46051.0</v>
      </c>
      <c r="B3360" s="427"/>
      <c r="C3360" s="433">
        <v>40601.0</v>
      </c>
      <c r="D3360" s="429" t="s">
        <v>1862</v>
      </c>
      <c r="E3360" s="433">
        <v>7.8385522E7</v>
      </c>
      <c r="F3360" s="429">
        <v>1123196.0</v>
      </c>
      <c r="G3360" s="429" t="s">
        <v>1463</v>
      </c>
    </row>
    <row r="3361" ht="14.25" customHeight="1">
      <c r="A3361" s="426">
        <v>46051.0</v>
      </c>
      <c r="B3361" s="433">
        <v>693193.0</v>
      </c>
      <c r="C3361" s="427"/>
      <c r="D3361" s="429" t="s">
        <v>1833</v>
      </c>
      <c r="E3361" s="433">
        <v>9.1515003E7</v>
      </c>
      <c r="F3361" s="429">
        <v>0.0</v>
      </c>
      <c r="G3361" s="429" t="s">
        <v>1463</v>
      </c>
    </row>
    <row r="3362" ht="14.25" customHeight="1">
      <c r="A3362" s="426">
        <v>46051.0</v>
      </c>
      <c r="B3362" s="433">
        <v>595900.0</v>
      </c>
      <c r="C3362" s="427"/>
      <c r="D3362" s="429" t="s">
        <v>1529</v>
      </c>
      <c r="E3362" s="433">
        <v>9.3984103E7</v>
      </c>
      <c r="F3362" s="429">
        <v>0.0</v>
      </c>
      <c r="G3362" s="429" t="s">
        <v>1463</v>
      </c>
    </row>
    <row r="3363" ht="14.25" customHeight="1">
      <c r="A3363" s="426">
        <v>46051.0</v>
      </c>
      <c r="B3363" s="433">
        <v>388800.0</v>
      </c>
      <c r="C3363" s="427"/>
      <c r="D3363" s="429" t="s">
        <v>1529</v>
      </c>
      <c r="E3363" s="433">
        <v>9.3189303E7</v>
      </c>
      <c r="F3363" s="429">
        <v>0.0</v>
      </c>
      <c r="G3363" s="429" t="s">
        <v>1463</v>
      </c>
    </row>
    <row r="3364" ht="14.25" customHeight="1">
      <c r="A3364" s="426">
        <v>46051.0</v>
      </c>
      <c r="B3364" s="433">
        <v>300000.0</v>
      </c>
      <c r="C3364" s="427"/>
      <c r="D3364" s="429" t="s">
        <v>1630</v>
      </c>
      <c r="E3364" s="433">
        <v>9.1815003E7</v>
      </c>
      <c r="F3364" s="429">
        <v>0.0</v>
      </c>
      <c r="G3364" s="429" t="s">
        <v>1463</v>
      </c>
    </row>
    <row r="3365" ht="14.25" customHeight="1">
      <c r="A3365" s="426">
        <v>46051.0</v>
      </c>
      <c r="B3365" s="433">
        <v>216900.0</v>
      </c>
      <c r="C3365" s="427"/>
      <c r="D3365" s="429" t="s">
        <v>1529</v>
      </c>
      <c r="E3365" s="433">
        <v>9.2221803E7</v>
      </c>
      <c r="F3365" s="429">
        <v>0.0</v>
      </c>
      <c r="G3365" s="429" t="s">
        <v>1463</v>
      </c>
    </row>
    <row r="3366" ht="14.25" customHeight="1">
      <c r="A3366" s="426">
        <v>46051.0</v>
      </c>
      <c r="B3366" s="433">
        <v>198900.0</v>
      </c>
      <c r="C3366" s="427"/>
      <c r="D3366" s="429" t="s">
        <v>1529</v>
      </c>
      <c r="E3366" s="433">
        <v>9.3388203E7</v>
      </c>
      <c r="F3366" s="429">
        <v>0.0</v>
      </c>
      <c r="G3366" s="429" t="s">
        <v>1463</v>
      </c>
    </row>
    <row r="3367" ht="14.25" customHeight="1">
      <c r="A3367" s="426">
        <v>46051.0</v>
      </c>
      <c r="B3367" s="433">
        <v>198900.0</v>
      </c>
      <c r="C3367" s="427"/>
      <c r="D3367" s="429" t="s">
        <v>1529</v>
      </c>
      <c r="E3367" s="433">
        <v>9.2610603E7</v>
      </c>
      <c r="F3367" s="429">
        <v>0.0</v>
      </c>
      <c r="G3367" s="429" t="s">
        <v>1463</v>
      </c>
    </row>
    <row r="3368" ht="14.25" customHeight="1">
      <c r="A3368" s="426">
        <v>46051.0</v>
      </c>
      <c r="B3368" s="433">
        <v>189900.0</v>
      </c>
      <c r="C3368" s="427"/>
      <c r="D3368" s="429" t="s">
        <v>1529</v>
      </c>
      <c r="E3368" s="433">
        <v>9.2800503E7</v>
      </c>
      <c r="F3368" s="429">
        <v>0.0</v>
      </c>
      <c r="G3368" s="429" t="s">
        <v>1463</v>
      </c>
    </row>
    <row r="3369" ht="14.25" customHeight="1">
      <c r="A3369" s="426">
        <v>46051.0</v>
      </c>
      <c r="B3369" s="433">
        <v>189900.0</v>
      </c>
      <c r="C3369" s="427"/>
      <c r="D3369" s="429" t="s">
        <v>1529</v>
      </c>
      <c r="E3369" s="433">
        <v>9.2411703E7</v>
      </c>
      <c r="F3369" s="429">
        <v>0.0</v>
      </c>
      <c r="G3369" s="429" t="s">
        <v>1463</v>
      </c>
    </row>
    <row r="3370" ht="14.25" customHeight="1">
      <c r="A3370" s="426">
        <v>46051.0</v>
      </c>
      <c r="B3370" s="433">
        <v>189900.0</v>
      </c>
      <c r="C3370" s="427"/>
      <c r="D3370" s="429" t="s">
        <v>1529</v>
      </c>
      <c r="E3370" s="433">
        <v>9.2004903E7</v>
      </c>
      <c r="F3370" s="429">
        <v>0.0</v>
      </c>
      <c r="G3370" s="429" t="s">
        <v>1463</v>
      </c>
    </row>
    <row r="3371" ht="14.25" customHeight="1">
      <c r="A3371" s="426">
        <v>46051.0</v>
      </c>
      <c r="B3371" s="433">
        <v>9000.0</v>
      </c>
      <c r="C3371" s="427"/>
      <c r="D3371" s="429" t="s">
        <v>1529</v>
      </c>
      <c r="E3371" s="433">
        <v>9.4002103E7</v>
      </c>
      <c r="F3371" s="429">
        <v>0.0</v>
      </c>
      <c r="G3371" s="429" t="s">
        <v>1463</v>
      </c>
    </row>
    <row r="3372" ht="14.25" customHeight="1">
      <c r="A3372" s="426">
        <v>46051.0</v>
      </c>
      <c r="B3372" s="433">
        <v>9000.0</v>
      </c>
      <c r="C3372" s="427"/>
      <c r="D3372" s="429" t="s">
        <v>1529</v>
      </c>
      <c r="E3372" s="433">
        <v>9.3993103E7</v>
      </c>
      <c r="F3372" s="429">
        <v>0.0</v>
      </c>
      <c r="G3372" s="429" t="s">
        <v>1463</v>
      </c>
    </row>
    <row r="3373" ht="14.25" customHeight="1">
      <c r="A3373" s="426">
        <v>46052.0</v>
      </c>
      <c r="B3373" s="427"/>
      <c r="C3373" s="433">
        <v>78300.0</v>
      </c>
      <c r="D3373" s="429" t="s">
        <v>1706</v>
      </c>
      <c r="E3373" s="433">
        <v>7.8426123E7</v>
      </c>
      <c r="F3373" s="429">
        <v>0.0</v>
      </c>
      <c r="G3373" s="429" t="s">
        <v>1465</v>
      </c>
    </row>
    <row r="3374" ht="14.25" customHeight="1">
      <c r="A3374" s="426">
        <v>46052.0</v>
      </c>
      <c r="B3374" s="427"/>
      <c r="C3374" s="433">
        <v>71400.0</v>
      </c>
      <c r="D3374" s="429" t="s">
        <v>1743</v>
      </c>
      <c r="E3374" s="433">
        <v>7.8504423E7</v>
      </c>
      <c r="F3374" s="429">
        <v>0.0</v>
      </c>
      <c r="G3374" s="429" t="s">
        <v>1465</v>
      </c>
    </row>
  </sheetData>
  <autoFilter ref="$A$3:$G$3374"/>
  <mergeCells count="1">
    <mergeCell ref="A1:G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2026-01-02T14:54:34Z</dcterms:created>
  <dc:creator>Daniela Avila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3d9bf1-1d44-46ec-8ee0-9e42828629b4_Enabled">
    <vt:lpwstr>true</vt:lpwstr>
  </property>
  <property fmtid="{D5CDD505-2E9C-101B-9397-08002B2CF9AE}" pid="3" name="MSIP_Label_d83d9bf1-1d44-46ec-8ee0-9e42828629b4_SetDate">
    <vt:lpwstr>2026-01-02T14:57:46Z</vt:lpwstr>
  </property>
  <property fmtid="{D5CDD505-2E9C-101B-9397-08002B2CF9AE}" pid="4" name="MSIP_Label_d83d9bf1-1d44-46ec-8ee0-9e42828629b4_Method">
    <vt:lpwstr>Standard</vt:lpwstr>
  </property>
  <property fmtid="{D5CDD505-2E9C-101B-9397-08002B2CF9AE}" pid="5" name="MSIP_Label_d83d9bf1-1d44-46ec-8ee0-9e42828629b4_Name">
    <vt:lpwstr>Interna</vt:lpwstr>
  </property>
  <property fmtid="{D5CDD505-2E9C-101B-9397-08002B2CF9AE}" pid="6" name="MSIP_Label_d83d9bf1-1d44-46ec-8ee0-9e42828629b4_SiteId">
    <vt:lpwstr>679f9b14-e579-444b-be77-915c5cbc6635</vt:lpwstr>
  </property>
  <property fmtid="{D5CDD505-2E9C-101B-9397-08002B2CF9AE}" pid="7" name="MSIP_Label_d83d9bf1-1d44-46ec-8ee0-9e42828629b4_ActionId">
    <vt:lpwstr>1a5f6ae9-089f-4de7-9119-2ab4ba831d87</vt:lpwstr>
  </property>
  <property fmtid="{D5CDD505-2E9C-101B-9397-08002B2CF9AE}" pid="8" name="MSIP_Label_d83d9bf1-1d44-46ec-8ee0-9e42828629b4_ContentBits">
    <vt:lpwstr>2</vt:lpwstr>
  </property>
  <property fmtid="{D5CDD505-2E9C-101B-9397-08002B2CF9AE}" pid="9" name="MSIP_Label_d83d9bf1-1d44-46ec-8ee0-9e42828629b4_Tag">
    <vt:lpwstr>10, 3, 0, 1</vt:lpwstr>
  </property>
  <property fmtid="{D5CDD505-2E9C-101B-9397-08002B2CF9AE}" pid="10" name="ContentTypeId">
    <vt:lpwstr>0x0101000FBAA0E3ABF006468FBCAE4EB5A99F9C</vt:lpwstr>
  </property>
  <property fmtid="{D5CDD505-2E9C-101B-9397-08002B2CF9AE}" pid="11" name="MediaServiceImageTags">
    <vt:lpwstr/>
  </property>
</Properties>
</file>